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4"/>
  <workbookPr codeName="ThisWorkbook"/>
  <mc:AlternateContent xmlns:mc="http://schemas.openxmlformats.org/markup-compatibility/2006">
    <mc:Choice Requires="x15">
      <x15ac:absPath xmlns:x15ac="http://schemas.microsoft.com/office/spreadsheetml/2010/11/ac" url="C:\Users\lucav\Documents\Work\INFORM Severity\INFORM Severity Index releases\"/>
    </mc:Choice>
  </mc:AlternateContent>
  <xr:revisionPtr revIDLastSave="0" documentId="13_ncr:1_{62FFAFF2-ADA1-441A-86E2-AF1EC24C5F96}" xr6:coauthVersionLast="36" xr6:coauthVersionMax="47" xr10:uidLastSave="{00000000-0000-0000-0000-000000000000}"/>
  <bookViews>
    <workbookView xWindow="0" yWindow="0" windowWidth="23040" windowHeight="9060" tabRatio="916" xr2:uid="{00000000-000D-0000-FFFF-FFFF00000000}"/>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Reliability" sheetId="11" r:id="rId10"/>
    <sheet name="Country Indicator Data" sheetId="12" r:id="rId11"/>
    <sheet name="Regional Crises" sheetId="13" r:id="rId12"/>
    <sheet name="Data Reliability" sheetId="14" r:id="rId13"/>
    <sheet name="Reliability_updated" sheetId="15" r:id="rId14"/>
    <sheet name="Indicator Metadata" sheetId="16" r:id="rId15"/>
    <sheet name="Trends" sheetId="17" r:id="rId16"/>
    <sheet name="Crisis info" sheetId="18" r:id="rId17"/>
    <sheet name="Lists" sheetId="19" r:id="rId18"/>
    <sheet name="Indicator Date hidden" sheetId="20" state="hidden" r:id="rId19"/>
    <sheet name="Indicator Date hidden2" sheetId="21" state="hidden" r:id="rId20"/>
    <sheet name="Imputed and missing data hidden" sheetId="22" state="hidden" r:id="rId21"/>
  </sheets>
  <definedNames>
    <definedName name="_2012.06.11___GFM_Indicator_List" localSheetId="14">'Indicator Metadata'!$D$18:$J$36</definedName>
    <definedName name="_2012.06.11___GFM_Indicator_List_1" localSheetId="14">'Indicator Metadata'!$D$18:$J$36</definedName>
    <definedName name="_2012.06.11___GFM_Indicator_List_2" localSheetId="14">'Indicator Metadata'!$D$16:$J$36</definedName>
    <definedName name="_xlnm._FilterDatabase" localSheetId="16" hidden="1">'Crisis info'!$A$1:$N$136</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7" hidden="1">Lists!$A$1:$L$137</definedName>
    <definedName name="_Key1" localSheetId="4" hidden="1">#REF!</definedName>
    <definedName name="_Key1" localSheetId="18" hidden="1">#REF!</definedName>
    <definedName name="_Key1" localSheetId="14" hidden="1">#REF!</definedName>
    <definedName name="_Key1" hidden="1">#REF!</definedName>
    <definedName name="_Order1" hidden="1">255</definedName>
    <definedName name="_Sort" localSheetId="4" hidden="1">#REF!</definedName>
    <definedName name="_Sort" localSheetId="18" hidden="1">#REF!</definedName>
    <definedName name="_Sort" localSheetId="14" hidden="1">#REF!</definedName>
    <definedName name="_Sort" hidden="1">#REF!</definedName>
    <definedName name="aa" localSheetId="18" hidden="1">#REF!</definedName>
    <definedName name="aa" localSheetId="14" hidden="1">#REF!</definedName>
    <definedName name="aa" hidden="1">#REF!</definedName>
    <definedName name="CrisisList">'Crisis Indicator Data'!$A$13:$A$28</definedName>
    <definedName name="CrisisType">VLOOKUP(#REF!,#REF!,2,FALSE)</definedName>
    <definedName name="iCrisisType" localSheetId="0">INDIRECT(CrisisType)</definedName>
    <definedName name="iCrisisType" localSheetId="1">INDIRECT(CrisisType)</definedName>
    <definedName name="iCrisisType">INDIRECT(CrisisType)</definedName>
    <definedName name="iIcons_a5">INDIRECT(#REF!)</definedName>
    <definedName name="iIcons_a8">INDIRECT(#REF!)</definedName>
    <definedName name="_xlnm.Print_Area" localSheetId="0">About!$A$1:$A$18</definedName>
    <definedName name="_xlnm.Print_Area" localSheetId="4">'Impact of the crisis'!$A$1:$AB$144</definedName>
    <definedName name="_xlnm.Print_Area" localSheetId="2">'INFORM Severity - all crises'!$1:$67</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workbook>
</file>

<file path=xl/calcChain.xml><?xml version="1.0" encoding="utf-8"?>
<calcChain xmlns="http://schemas.openxmlformats.org/spreadsheetml/2006/main">
  <c r="AZ192" i="22" l="1"/>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BA191" i="22" s="1"/>
  <c r="BB191" i="22" s="1"/>
  <c r="BA190" i="22"/>
  <c r="BB190" i="22" s="1"/>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A189" i="22" s="1"/>
  <c r="BB189" i="22" s="1"/>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BA188" i="22" s="1"/>
  <c r="BB188" i="22" s="1"/>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BA186" i="22" s="1"/>
  <c r="BB186" i="22" s="1"/>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BA185" i="22" s="1"/>
  <c r="BB185" i="22" s="1"/>
  <c r="BA184" i="22"/>
  <c r="BB184" i="22" s="1"/>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BA183" i="22" s="1"/>
  <c r="BB183" i="22" s="1"/>
  <c r="BA182" i="22"/>
  <c r="BB182" i="22" s="1"/>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BA181" i="22" s="1"/>
  <c r="BB181" i="22" s="1"/>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BA180" i="22" s="1"/>
  <c r="BB180" i="22" s="1"/>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BA178" i="22" s="1"/>
  <c r="BB178" i="22" s="1"/>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BA177" i="22" s="1"/>
  <c r="BB177" i="22" s="1"/>
  <c r="BA176" i="22"/>
  <c r="BB176" i="22" s="1"/>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BA175" i="22" s="1"/>
  <c r="BB175" i="22" s="1"/>
  <c r="BA174" i="22"/>
  <c r="BB174" i="22" s="1"/>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BA173" i="22" s="1"/>
  <c r="BB173" i="22" s="1"/>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BA172" i="22" s="1"/>
  <c r="BB172" i="22" s="1"/>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BA170" i="22" s="1"/>
  <c r="BB170" i="22" s="1"/>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BA169" i="22" s="1"/>
  <c r="BB169" i="22" s="1"/>
  <c r="BA168" i="22"/>
  <c r="BB168" i="22" s="1"/>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BA167" i="22" s="1"/>
  <c r="BB167" i="22" s="1"/>
  <c r="BA166" i="22"/>
  <c r="BB166" i="22" s="1"/>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BA165" i="22" s="1"/>
  <c r="BB165" i="22" s="1"/>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BA164" i="22" s="1"/>
  <c r="BB164" i="22" s="1"/>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BA162" i="22" s="1"/>
  <c r="BB162" i="22" s="1"/>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BA161" i="22" s="1"/>
  <c r="BB161" i="22" s="1"/>
  <c r="BA160" i="22"/>
  <c r="BB160" i="22" s="1"/>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BA159" i="22" s="1"/>
  <c r="BB159" i="22" s="1"/>
  <c r="BA158" i="22"/>
  <c r="BB158" i="22" s="1"/>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BA157" i="22" s="1"/>
  <c r="BB157" i="22" s="1"/>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BA156" i="22" s="1"/>
  <c r="BB156" i="22" s="1"/>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BA154" i="22" s="1"/>
  <c r="BB154" i="22" s="1"/>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BA153" i="22" s="1"/>
  <c r="BB153" i="22" s="1"/>
  <c r="BA152" i="22"/>
  <c r="BB152" i="22" s="1"/>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BA151" i="22" s="1"/>
  <c r="BB151" i="22" s="1"/>
  <c r="BA150" i="22"/>
  <c r="BB150" i="22" s="1"/>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BA149" i="22" s="1"/>
  <c r="BB149" i="22" s="1"/>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BA148" i="22" s="1"/>
  <c r="BB148" i="22" s="1"/>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BA146" i="22" s="1"/>
  <c r="BB146" i="22" s="1"/>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BA145" i="22" s="1"/>
  <c r="BB145" i="22" s="1"/>
  <c r="BA144" i="22"/>
  <c r="BB144" i="22" s="1"/>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BA143" i="22" s="1"/>
  <c r="BB143" i="22" s="1"/>
  <c r="BA142" i="22"/>
  <c r="BB142" i="22" s="1"/>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BA141" i="22" s="1"/>
  <c r="BB141" i="22" s="1"/>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BA140" i="22" s="1"/>
  <c r="BB140" i="22" s="1"/>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BA138" i="22"/>
  <c r="BB138" i="22" s="1"/>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BA137" i="22" s="1"/>
  <c r="BB137" i="22" s="1"/>
  <c r="BA136" i="22"/>
  <c r="BB136" i="22" s="1"/>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BA135" i="22" s="1"/>
  <c r="BB135" i="22" s="1"/>
  <c r="BA134" i="22"/>
  <c r="BB134" i="22" s="1"/>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BA133" i="22" s="1"/>
  <c r="BB133" i="22" s="1"/>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BA132" i="22" s="1"/>
  <c r="BB132" i="22" s="1"/>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BA130" i="22"/>
  <c r="BB130" i="22" s="1"/>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BA129" i="22" s="1"/>
  <c r="BB129" i="22" s="1"/>
  <c r="BA128" i="22"/>
  <c r="BB128" i="22" s="1"/>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BA127" i="22" s="1"/>
  <c r="BB127" i="22" s="1"/>
  <c r="BA126" i="22"/>
  <c r="BB126" i="22" s="1"/>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BA125" i="22" s="1"/>
  <c r="BB125" i="22" s="1"/>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BA124" i="22" s="1"/>
  <c r="BB124" i="22" s="1"/>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BA122" i="22"/>
  <c r="BB122" i="22" s="1"/>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A121" i="22" s="1"/>
  <c r="BB121" i="22" s="1"/>
  <c r="BA120" i="22"/>
  <c r="BB120" i="22" s="1"/>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BA119" i="22" s="1"/>
  <c r="BB119" i="22" s="1"/>
  <c r="BA118" i="22"/>
  <c r="BB118" i="22" s="1"/>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BA117" i="22" s="1"/>
  <c r="BB117" i="22" s="1"/>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BA116" i="22" s="1"/>
  <c r="BB116" i="22" s="1"/>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BA114" i="22"/>
  <c r="BB114" i="22" s="1"/>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BA113" i="22" s="1"/>
  <c r="BB113" i="22" s="1"/>
  <c r="BA112" i="22"/>
  <c r="BB112" i="22" s="1"/>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BA111" i="22" s="1"/>
  <c r="BB111" i="22" s="1"/>
  <c r="BA110" i="22"/>
  <c r="BB110" i="22" s="1"/>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BA109" i="22" s="1"/>
  <c r="BB109" i="22" s="1"/>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BA108" i="22" s="1"/>
  <c r="BB108" i="22" s="1"/>
  <c r="BB107" i="22"/>
  <c r="BA107" i="22"/>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BA106" i="22"/>
  <c r="BB106" i="22" s="1"/>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BA105" i="22" s="1"/>
  <c r="BB105" i="22" s="1"/>
  <c r="BA104" i="22"/>
  <c r="BB104" i="22" s="1"/>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BA103" i="22" s="1"/>
  <c r="BB103" i="22" s="1"/>
  <c r="BA102" i="22"/>
  <c r="BB102" i="22" s="1"/>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BA101" i="22" s="1"/>
  <c r="BB101" i="22" s="1"/>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BA100" i="22" s="1"/>
  <c r="BB100" i="22" s="1"/>
  <c r="BB99" i="22"/>
  <c r="BA99" i="22"/>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BA98" i="22"/>
  <c r="BB98" i="22" s="1"/>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BA97" i="22" s="1"/>
  <c r="BB97" i="22" s="1"/>
  <c r="BA96" i="22"/>
  <c r="BB96" i="22" s="1"/>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BA95" i="22" s="1"/>
  <c r="BB95" i="22" s="1"/>
  <c r="BA94" i="22"/>
  <c r="BB94" i="22" s="1"/>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BA93" i="22" s="1"/>
  <c r="BB93" i="22" s="1"/>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BA92" i="22" s="1"/>
  <c r="BB92" i="22" s="1"/>
  <c r="BB91" i="22"/>
  <c r="BA91" i="22"/>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BA90" i="22"/>
  <c r="BB90" i="22" s="1"/>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BA89" i="22" s="1"/>
  <c r="BB89" i="22" s="1"/>
  <c r="BA88" i="22"/>
  <c r="BB88" i="22" s="1"/>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BA87" i="22" s="1"/>
  <c r="BB87" i="22" s="1"/>
  <c r="BA86" i="22"/>
  <c r="BB86" i="22" s="1"/>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BA85" i="22" s="1"/>
  <c r="BB85" i="22" s="1"/>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BA84" i="22" s="1"/>
  <c r="BB84" i="22" s="1"/>
  <c r="BB83" i="22"/>
  <c r="BA83" i="22"/>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BA82" i="22"/>
  <c r="BB82" i="22" s="1"/>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BA81" i="22" s="1"/>
  <c r="BB81" i="22" s="1"/>
  <c r="BA80" i="22"/>
  <c r="BB80" i="22" s="1"/>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BA79" i="22" s="1"/>
  <c r="BB79" i="22" s="1"/>
  <c r="BA78" i="22"/>
  <c r="BB78" i="22" s="1"/>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BA77" i="22" s="1"/>
  <c r="BB77" i="22" s="1"/>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BA76" i="22" s="1"/>
  <c r="BB76" i="22" s="1"/>
  <c r="BB75" i="22"/>
  <c r="BA75" i="22"/>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BA74" i="22"/>
  <c r="BB74" i="22" s="1"/>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BA73" i="22" s="1"/>
  <c r="BB73" i="22" s="1"/>
  <c r="BA72" i="22"/>
  <c r="BB72" i="22" s="1"/>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BA71" i="22" s="1"/>
  <c r="BB71" i="22" s="1"/>
  <c r="BA70" i="22"/>
  <c r="BB70" i="22" s="1"/>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BA69" i="22" s="1"/>
  <c r="BB69" i="22" s="1"/>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BA68" i="22" s="1"/>
  <c r="BB68" i="22" s="1"/>
  <c r="BB67" i="22"/>
  <c r="BA67" i="22"/>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BA66" i="22"/>
  <c r="BB66" i="22" s="1"/>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BA65" i="22" s="1"/>
  <c r="BB65" i="22" s="1"/>
  <c r="BA64" i="22"/>
  <c r="BB64" i="22" s="1"/>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BA63" i="22" s="1"/>
  <c r="BB63" i="22" s="1"/>
  <c r="BA62" i="22"/>
  <c r="BB62" i="22" s="1"/>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BA61" i="22" s="1"/>
  <c r="BB61" i="22" s="1"/>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BA60" i="22" s="1"/>
  <c r="BB60" i="22" s="1"/>
  <c r="BB59" i="22"/>
  <c r="BA59" i="22"/>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BA58" i="22"/>
  <c r="BB58" i="22" s="1"/>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BA57" i="22" s="1"/>
  <c r="BB57" i="22" s="1"/>
  <c r="BA56" i="22"/>
  <c r="BB56" i="22" s="1"/>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BA55" i="22" s="1"/>
  <c r="BB55" i="22" s="1"/>
  <c r="BA54" i="22"/>
  <c r="BB54" i="22" s="1"/>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BA53" i="22" s="1"/>
  <c r="BB53" i="22" s="1"/>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BA52" i="22" s="1"/>
  <c r="BB52" i="22" s="1"/>
  <c r="BB51" i="22"/>
  <c r="BA51" i="22"/>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BA50" i="22"/>
  <c r="BB50" i="22" s="1"/>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BA49" i="22" s="1"/>
  <c r="BB49" i="22" s="1"/>
  <c r="BA48" i="22"/>
  <c r="BB48" i="22" s="1"/>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BA47" i="22" s="1"/>
  <c r="BB47" i="22" s="1"/>
  <c r="BA46" i="22"/>
  <c r="BB46" i="22" s="1"/>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BA45" i="22" s="1"/>
  <c r="BB45" i="22" s="1"/>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BA44" i="22" s="1"/>
  <c r="BB44" i="22" s="1"/>
  <c r="BB43" i="22"/>
  <c r="BA43" i="22"/>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BA42" i="22"/>
  <c r="BB42" i="22" s="1"/>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BA41" i="22" s="1"/>
  <c r="BB41" i="22" s="1"/>
  <c r="BA40" i="22"/>
  <c r="BB40" i="22" s="1"/>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BA39" i="22" s="1"/>
  <c r="BB39" i="22" s="1"/>
  <c r="BA38" i="22"/>
  <c r="BB38" i="22" s="1"/>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BA37" i="22" s="1"/>
  <c r="BB37" i="22" s="1"/>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BA36" i="22" s="1"/>
  <c r="BB36" i="22" s="1"/>
  <c r="BB35" i="22"/>
  <c r="BA35" i="22"/>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BA34" i="22"/>
  <c r="BB34" i="22" s="1"/>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BA33" i="22" s="1"/>
  <c r="BB33" i="22" s="1"/>
  <c r="BA32" i="22"/>
  <c r="BB32" i="22" s="1"/>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BA31" i="22" s="1"/>
  <c r="BB31" i="22" s="1"/>
  <c r="BA30" i="22"/>
  <c r="BB30" i="22" s="1"/>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BA29" i="22" s="1"/>
  <c r="BB29" i="22" s="1"/>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BA28" i="22" s="1"/>
  <c r="BB28" i="22" s="1"/>
  <c r="BB27" i="22"/>
  <c r="BA27" i="22"/>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BA26" i="22"/>
  <c r="BB26" i="22" s="1"/>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BB25" i="22"/>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BA25" i="22" s="1"/>
  <c r="BA24" i="22"/>
  <c r="BB24" i="22" s="1"/>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BA23" i="22" s="1"/>
  <c r="BB23" i="22" s="1"/>
  <c r="BA22" i="22"/>
  <c r="BB22" i="22" s="1"/>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BA21" i="22" s="1"/>
  <c r="BB21" i="22" s="1"/>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BA20" i="22" s="1"/>
  <c r="BB20" i="22" s="1"/>
  <c r="BB19" i="22"/>
  <c r="BA19" i="22"/>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BA18" i="22"/>
  <c r="BB18" i="22" s="1"/>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BA17" i="22" s="1"/>
  <c r="BB17" i="22" s="1"/>
  <c r="BA16" i="22"/>
  <c r="BB16" i="22" s="1"/>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BA15" i="22" s="1"/>
  <c r="BB15" i="22" s="1"/>
  <c r="BA14" i="22"/>
  <c r="BB14" i="22" s="1"/>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BA13" i="22" s="1"/>
  <c r="BB13" i="22" s="1"/>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BA12" i="22" s="1"/>
  <c r="BB12" i="22" s="1"/>
  <c r="BB11" i="22"/>
  <c r="BA11" i="22"/>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BA10" i="22"/>
  <c r="BB10" i="22" s="1"/>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BB9" i="22"/>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BA9" i="22" s="1"/>
  <c r="BA8" i="22"/>
  <c r="BB8" i="22" s="1"/>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BA7" i="22" s="1"/>
  <c r="BB7" i="22" s="1"/>
  <c r="BA6" i="22"/>
  <c r="BB6" i="22" s="1"/>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BA5" i="22" s="1"/>
  <c r="BB5" i="22" s="1"/>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BA4" i="22" s="1"/>
  <c r="BB4" i="22" s="1"/>
  <c r="BB3" i="22"/>
  <c r="BA3" i="22"/>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BA2" i="22"/>
  <c r="BB2" i="22" s="1"/>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BE193" i="21"/>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E193" i="21"/>
  <c r="D193" i="21"/>
  <c r="C193" i="21"/>
  <c r="B193" i="21"/>
  <c r="BD193" i="21" s="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BE192" i="21" s="1"/>
  <c r="F192" i="21"/>
  <c r="E192" i="21"/>
  <c r="D192" i="21"/>
  <c r="C192" i="21"/>
  <c r="B192" i="21"/>
  <c r="BD192" i="21" s="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F191" i="21"/>
  <c r="E191" i="21"/>
  <c r="D191" i="21"/>
  <c r="C191" i="21"/>
  <c r="B191"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F190" i="21"/>
  <c r="E190" i="21"/>
  <c r="D190" i="21"/>
  <c r="C190" i="21"/>
  <c r="B190"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F189" i="21"/>
  <c r="E189" i="21"/>
  <c r="D189" i="21"/>
  <c r="C189" i="21"/>
  <c r="B189" i="21"/>
  <c r="BE188"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F188" i="21"/>
  <c r="E188" i="21"/>
  <c r="D188" i="21"/>
  <c r="C188" i="21"/>
  <c r="BA188" i="21" s="1"/>
  <c r="BB188" i="21" s="1"/>
  <c r="B188"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F187" i="21"/>
  <c r="E187" i="21"/>
  <c r="D187" i="21"/>
  <c r="C187" i="21"/>
  <c r="B187" i="21"/>
  <c r="BC186"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F186" i="21"/>
  <c r="E186" i="21"/>
  <c r="D186" i="21"/>
  <c r="C186" i="21"/>
  <c r="B186" i="21"/>
  <c r="BE185" i="21"/>
  <c r="BC185"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F185" i="21"/>
  <c r="E185" i="21"/>
  <c r="D185" i="21"/>
  <c r="C185" i="21"/>
  <c r="B185" i="21"/>
  <c r="BD185" i="21" s="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F184" i="21"/>
  <c r="E184" i="21"/>
  <c r="D184" i="21"/>
  <c r="C184" i="21"/>
  <c r="B184"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F183" i="21"/>
  <c r="E183" i="21"/>
  <c r="D183" i="21"/>
  <c r="C183" i="21"/>
  <c r="B183" i="21"/>
  <c r="BC182"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F182" i="21"/>
  <c r="E182" i="21"/>
  <c r="D182" i="21"/>
  <c r="C182" i="21"/>
  <c r="B182"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BE181" i="21" s="1"/>
  <c r="H181" i="21"/>
  <c r="G181" i="21"/>
  <c r="F181" i="21"/>
  <c r="E181" i="21"/>
  <c r="D181" i="21"/>
  <c r="C181" i="21"/>
  <c r="B181"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BE180" i="21" s="1"/>
  <c r="F180" i="21"/>
  <c r="E180" i="21"/>
  <c r="D180" i="21"/>
  <c r="C180" i="21"/>
  <c r="B180" i="21"/>
  <c r="BC179"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F179" i="21"/>
  <c r="E179" i="21"/>
  <c r="BE179" i="21" s="1"/>
  <c r="D179" i="21"/>
  <c r="C179" i="21"/>
  <c r="B179" i="21"/>
  <c r="BD179" i="21" s="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F178" i="21"/>
  <c r="E178" i="21"/>
  <c r="D178" i="21"/>
  <c r="C178" i="21"/>
  <c r="B178"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BC177" i="21" s="1"/>
  <c r="H177" i="21"/>
  <c r="G177" i="21"/>
  <c r="F177" i="21"/>
  <c r="E177" i="21"/>
  <c r="D177" i="21"/>
  <c r="C177" i="21"/>
  <c r="B177"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BE176" i="21" s="1"/>
  <c r="F176" i="21"/>
  <c r="E176" i="21"/>
  <c r="D176" i="21"/>
  <c r="C176" i="21"/>
  <c r="B176" i="21"/>
  <c r="BC175"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F175" i="21"/>
  <c r="E175" i="21"/>
  <c r="BE175" i="21" s="1"/>
  <c r="D175" i="21"/>
  <c r="C175" i="21"/>
  <c r="B175" i="21"/>
  <c r="BD175" i="21" s="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F174" i="21"/>
  <c r="E174" i="21"/>
  <c r="D174" i="21"/>
  <c r="C174" i="21"/>
  <c r="B174"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BC173" i="21" s="1"/>
  <c r="H173" i="21"/>
  <c r="G173" i="21"/>
  <c r="F173" i="21"/>
  <c r="E173" i="21"/>
  <c r="D173" i="21"/>
  <c r="C173" i="21"/>
  <c r="B173" i="21"/>
  <c r="BE172"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F172" i="21"/>
  <c r="E172" i="21"/>
  <c r="D172" i="21"/>
  <c r="C172" i="21"/>
  <c r="BC172" i="21" s="1"/>
  <c r="B172"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F171" i="21"/>
  <c r="E171" i="21"/>
  <c r="D171" i="21"/>
  <c r="C171" i="21"/>
  <c r="B171"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F170" i="21"/>
  <c r="E170" i="21"/>
  <c r="D170" i="21"/>
  <c r="C170" i="21"/>
  <c r="B170"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BC169" i="21" s="1"/>
  <c r="H169" i="21"/>
  <c r="G169" i="21"/>
  <c r="F169" i="21"/>
  <c r="E169" i="21"/>
  <c r="D169" i="21"/>
  <c r="C169" i="21"/>
  <c r="B169" i="21"/>
  <c r="BE168"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F168" i="21"/>
  <c r="E168" i="21"/>
  <c r="D168" i="21"/>
  <c r="C168" i="21"/>
  <c r="BC168" i="21" s="1"/>
  <c r="B168"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F167" i="21"/>
  <c r="E167" i="21"/>
  <c r="D167" i="21"/>
  <c r="C167" i="21"/>
  <c r="B167"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F166" i="21"/>
  <c r="E166" i="21"/>
  <c r="D166" i="21"/>
  <c r="C166" i="21"/>
  <c r="B166"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BC165" i="21" s="1"/>
  <c r="H165" i="21"/>
  <c r="G165" i="21"/>
  <c r="F165" i="21"/>
  <c r="E165" i="21"/>
  <c r="D165" i="21"/>
  <c r="C165" i="21"/>
  <c r="B165" i="21"/>
  <c r="BE164"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F164" i="21"/>
  <c r="E164" i="21"/>
  <c r="D164" i="21"/>
  <c r="C164" i="21"/>
  <c r="BC164" i="21" s="1"/>
  <c r="B164"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F163" i="21"/>
  <c r="E163" i="21"/>
  <c r="D163" i="21"/>
  <c r="C163" i="21"/>
  <c r="B163"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F162" i="21"/>
  <c r="E162" i="21"/>
  <c r="D162" i="21"/>
  <c r="C162" i="21"/>
  <c r="B162"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BC161" i="21" s="1"/>
  <c r="H161" i="21"/>
  <c r="G161" i="21"/>
  <c r="F161" i="21"/>
  <c r="E161" i="21"/>
  <c r="D161" i="21"/>
  <c r="C161" i="21"/>
  <c r="B161" i="21"/>
  <c r="BE160"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F160" i="21"/>
  <c r="E160" i="21"/>
  <c r="D160" i="21"/>
  <c r="C160" i="21"/>
  <c r="BA160" i="21" s="1"/>
  <c r="BB160" i="21" s="1"/>
  <c r="B160"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F159" i="21"/>
  <c r="E159" i="21"/>
  <c r="D159" i="21"/>
  <c r="C159" i="21"/>
  <c r="B159"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E158" i="21"/>
  <c r="D158" i="21"/>
  <c r="C158" i="21"/>
  <c r="B158"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E157" i="21"/>
  <c r="D157" i="21"/>
  <c r="C157" i="21"/>
  <c r="B157"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F156" i="21"/>
  <c r="BE156" i="21" s="1"/>
  <c r="E156" i="21"/>
  <c r="D156" i="21"/>
  <c r="C156" i="21"/>
  <c r="B156"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F155" i="21"/>
  <c r="BE155" i="21" s="1"/>
  <c r="E155" i="21"/>
  <c r="D155" i="21"/>
  <c r="C155" i="21"/>
  <c r="B155"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BE154" i="21" s="1"/>
  <c r="E154" i="21"/>
  <c r="D154" i="21"/>
  <c r="C154" i="21"/>
  <c r="B154" i="2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F153" i="21"/>
  <c r="BE153" i="21" s="1"/>
  <c r="E153" i="21"/>
  <c r="D153" i="21"/>
  <c r="C153" i="21"/>
  <c r="B153" i="2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E152" i="21"/>
  <c r="D152" i="21"/>
  <c r="C152" i="21"/>
  <c r="B152" i="2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D151" i="21"/>
  <c r="C151" i="21"/>
  <c r="B151" i="21"/>
  <c r="BE151" i="21" s="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F150" i="21"/>
  <c r="E150" i="21"/>
  <c r="D150" i="21"/>
  <c r="C150" i="21"/>
  <c r="B150" i="21"/>
  <c r="BE150" i="21" s="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E149" i="21"/>
  <c r="D149" i="21"/>
  <c r="C149" i="21"/>
  <c r="B149" i="2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F148" i="21"/>
  <c r="BE148" i="21" s="1"/>
  <c r="E148" i="21"/>
  <c r="D148" i="21"/>
  <c r="C148" i="21"/>
  <c r="B148" i="2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BE147" i="21" s="1"/>
  <c r="E147" i="21"/>
  <c r="D147" i="21"/>
  <c r="C147" i="21"/>
  <c r="B147" i="2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BE146" i="21" s="1"/>
  <c r="E146" i="21"/>
  <c r="D146" i="21"/>
  <c r="C146" i="21"/>
  <c r="B146"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D145" i="21"/>
  <c r="C145" i="21"/>
  <c r="B145" i="21"/>
  <c r="BE145" i="21" s="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E144" i="21"/>
  <c r="D144" i="21"/>
  <c r="C144" i="21"/>
  <c r="B144" i="2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E143" i="21"/>
  <c r="D143" i="21"/>
  <c r="C143" i="21"/>
  <c r="B143" i="21"/>
  <c r="BE143" i="21" s="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E142" i="21"/>
  <c r="D142" i="21"/>
  <c r="C142" i="21"/>
  <c r="B142" i="21"/>
  <c r="BE142" i="21" s="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D141" i="21"/>
  <c r="C141" i="21"/>
  <c r="B141"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BE140" i="21" s="1"/>
  <c r="E140" i="21"/>
  <c r="D140" i="21"/>
  <c r="C140" i="21"/>
  <c r="B140" i="2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BE139" i="21" s="1"/>
  <c r="E139" i="21"/>
  <c r="D139" i="21"/>
  <c r="C139" i="21"/>
  <c r="B139"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F138" i="21"/>
  <c r="BE138" i="21" s="1"/>
  <c r="E138" i="21"/>
  <c r="D138" i="21"/>
  <c r="C138" i="21"/>
  <c r="B138"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BE137" i="21" s="1"/>
  <c r="E137" i="21"/>
  <c r="D137" i="21"/>
  <c r="C137" i="21"/>
  <c r="B137"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D136" i="21"/>
  <c r="C136" i="21"/>
  <c r="B136"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D135" i="21"/>
  <c r="C135" i="21"/>
  <c r="B135" i="21"/>
  <c r="BE135" i="21" s="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D134" i="21"/>
  <c r="C134" i="21"/>
  <c r="B134" i="21"/>
  <c r="BE134" i="21" s="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D133" i="21"/>
  <c r="C133" i="21"/>
  <c r="B133"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F132" i="21"/>
  <c r="BE132" i="21" s="1"/>
  <c r="E132" i="21"/>
  <c r="D132" i="21"/>
  <c r="C132" i="21"/>
  <c r="B132"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BE131" i="21" s="1"/>
  <c r="E131" i="21"/>
  <c r="D131" i="21"/>
  <c r="C131" i="21"/>
  <c r="B131"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BE130" i="21" s="1"/>
  <c r="E130" i="21"/>
  <c r="D130" i="21"/>
  <c r="C130" i="21"/>
  <c r="B130"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D129" i="21"/>
  <c r="C129" i="21"/>
  <c r="B129" i="21"/>
  <c r="BE129" i="21" s="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E128" i="21"/>
  <c r="D128" i="21"/>
  <c r="C128" i="21"/>
  <c r="B128" i="2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E127" i="21"/>
  <c r="D127" i="21"/>
  <c r="C127" i="21"/>
  <c r="B127" i="21"/>
  <c r="BE127" i="21" s="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D126" i="21"/>
  <c r="C126" i="21"/>
  <c r="B126" i="21"/>
  <c r="BE126" i="21" s="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D125" i="21"/>
  <c r="C125" i="21"/>
  <c r="B125"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BE124" i="21" s="1"/>
  <c r="E124" i="21"/>
  <c r="D124" i="21"/>
  <c r="C124" i="21"/>
  <c r="B124"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BE123" i="21" s="1"/>
  <c r="E123" i="21"/>
  <c r="D123" i="21"/>
  <c r="C123" i="21"/>
  <c r="B123"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BE122" i="21" s="1"/>
  <c r="E122" i="21"/>
  <c r="D122" i="21"/>
  <c r="C122" i="21"/>
  <c r="B122"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D121" i="21"/>
  <c r="C121" i="21"/>
  <c r="B121" i="21"/>
  <c r="BE121" i="21" s="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120"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D119" i="21"/>
  <c r="C119" i="21"/>
  <c r="B119" i="21"/>
  <c r="BE119" i="21" s="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D118" i="21"/>
  <c r="C118" i="21"/>
  <c r="B118" i="21"/>
  <c r="BE118" i="21" s="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D117" i="21"/>
  <c r="C117" i="21"/>
  <c r="B117"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BE116" i="21" s="1"/>
  <c r="E116" i="21"/>
  <c r="D116" i="21"/>
  <c r="C116" i="21"/>
  <c r="B116"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BE115" i="21" s="1"/>
  <c r="E115" i="21"/>
  <c r="D115" i="21"/>
  <c r="C115" i="21"/>
  <c r="B115"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BE114" i="21" s="1"/>
  <c r="E114" i="21"/>
  <c r="D114" i="21"/>
  <c r="C114" i="21"/>
  <c r="B114"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D113" i="21"/>
  <c r="C113" i="21"/>
  <c r="B113" i="21"/>
  <c r="BE113" i="21" s="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C112" i="21"/>
  <c r="B112"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D111" i="21"/>
  <c r="C111" i="21"/>
  <c r="B111" i="21"/>
  <c r="BE111" i="21" s="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D110" i="21"/>
  <c r="C110" i="21"/>
  <c r="B110" i="21"/>
  <c r="BE110" i="21" s="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BE109" i="21" s="1"/>
  <c r="E109" i="21"/>
  <c r="D109" i="21"/>
  <c r="C109" i="21"/>
  <c r="B109"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BE108" i="21" s="1"/>
  <c r="E108" i="21"/>
  <c r="D108" i="21"/>
  <c r="C108" i="21"/>
  <c r="B108"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BE107" i="21" s="1"/>
  <c r="E107" i="21"/>
  <c r="D107" i="21"/>
  <c r="C107" i="21"/>
  <c r="B107"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BE106" i="21" s="1"/>
  <c r="E106" i="21"/>
  <c r="D106" i="21"/>
  <c r="C106" i="21"/>
  <c r="B106"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D105" i="21"/>
  <c r="C105" i="21"/>
  <c r="B105" i="21"/>
  <c r="BE105" i="21" s="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C104" i="21"/>
  <c r="B104"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C103" i="21"/>
  <c r="B103" i="21"/>
  <c r="BE103" i="21" s="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D102" i="21"/>
  <c r="C102" i="21"/>
  <c r="B102" i="21"/>
  <c r="BE102" i="21" s="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BE101" i="21" s="1"/>
  <c r="E101" i="21"/>
  <c r="D101" i="21"/>
  <c r="C101" i="21"/>
  <c r="B101"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BE100" i="21" s="1"/>
  <c r="E100" i="21"/>
  <c r="D100" i="21"/>
  <c r="C100" i="2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BE99" i="21" s="1"/>
  <c r="E99" i="21"/>
  <c r="D99" i="21"/>
  <c r="C99" i="21"/>
  <c r="B99"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BE98" i="21" s="1"/>
  <c r="E98" i="21"/>
  <c r="D98" i="21"/>
  <c r="C98" i="21"/>
  <c r="B98"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BC97" i="21" s="1"/>
  <c r="E97" i="21"/>
  <c r="D97" i="21"/>
  <c r="C97" i="21"/>
  <c r="B97" i="21"/>
  <c r="BE97" i="21" s="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D96" i="21"/>
  <c r="C96" i="21"/>
  <c r="B96" i="21"/>
  <c r="BE96" i="21" s="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D95" i="21"/>
  <c r="C95" i="21"/>
  <c r="B95"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D94" i="21"/>
  <c r="C94" i="21"/>
  <c r="BC94" i="21" s="1"/>
  <c r="B94" i="21"/>
  <c r="BE94" i="21" s="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BC93" i="21" s="1"/>
  <c r="E93" i="21"/>
  <c r="D93" i="21"/>
  <c r="C93" i="21"/>
  <c r="BE93" i="21" s="1"/>
  <c r="B93"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D92" i="21"/>
  <c r="C92" i="21"/>
  <c r="B92" i="21"/>
  <c r="BE92" i="21" s="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D91" i="21"/>
  <c r="C91" i="21"/>
  <c r="B91"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D90" i="21"/>
  <c r="BC90" i="21" s="1"/>
  <c r="C90" i="21"/>
  <c r="B90" i="21"/>
  <c r="BE90" i="21" s="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BE89" i="21" s="1"/>
  <c r="H89" i="21"/>
  <c r="G89" i="21"/>
  <c r="F89" i="21"/>
  <c r="E89" i="21"/>
  <c r="D89" i="21"/>
  <c r="C89" i="21"/>
  <c r="B89" i="21"/>
  <c r="BC89" i="21" s="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BE88" i="21" s="1"/>
  <c r="H88" i="21"/>
  <c r="G88" i="21"/>
  <c r="F88" i="21"/>
  <c r="E88" i="21"/>
  <c r="D88" i="21"/>
  <c r="C88" i="21"/>
  <c r="B88" i="21"/>
  <c r="BC88" i="21" s="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BE87" i="21" s="1"/>
  <c r="H87" i="21"/>
  <c r="G87" i="21"/>
  <c r="F87" i="21"/>
  <c r="E87" i="21"/>
  <c r="D87" i="21"/>
  <c r="C87" i="21"/>
  <c r="B87" i="21"/>
  <c r="BC87" i="21" s="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BE86" i="21" s="1"/>
  <c r="H86" i="21"/>
  <c r="G86" i="21"/>
  <c r="F86" i="21"/>
  <c r="E86" i="21"/>
  <c r="D86" i="21"/>
  <c r="C86" i="21"/>
  <c r="B86" i="21"/>
  <c r="BC86" i="21" s="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BE85" i="21" s="1"/>
  <c r="H85" i="21"/>
  <c r="G85" i="21"/>
  <c r="F85" i="21"/>
  <c r="E85" i="21"/>
  <c r="D85" i="21"/>
  <c r="C85" i="21"/>
  <c r="B85" i="21"/>
  <c r="BC85" i="21" s="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BE84" i="21" s="1"/>
  <c r="H84" i="21"/>
  <c r="G84" i="21"/>
  <c r="F84" i="21"/>
  <c r="E84" i="21"/>
  <c r="D84" i="21"/>
  <c r="C84" i="21"/>
  <c r="B84" i="21"/>
  <c r="BC84" i="21" s="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BE83" i="21" s="1"/>
  <c r="H83" i="21"/>
  <c r="G83" i="21"/>
  <c r="F83" i="21"/>
  <c r="E83" i="21"/>
  <c r="D83" i="21"/>
  <c r="C83" i="21"/>
  <c r="B83" i="21"/>
  <c r="BC83" i="21" s="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BE82" i="21" s="1"/>
  <c r="H82" i="21"/>
  <c r="G82" i="21"/>
  <c r="F82" i="21"/>
  <c r="E82" i="21"/>
  <c r="D82" i="21"/>
  <c r="C82" i="21"/>
  <c r="B82" i="21"/>
  <c r="BC82" i="21" s="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BE81" i="21" s="1"/>
  <c r="H81" i="21"/>
  <c r="G81" i="21"/>
  <c r="F81" i="21"/>
  <c r="E81" i="21"/>
  <c r="D81" i="21"/>
  <c r="C81" i="21"/>
  <c r="B81" i="21"/>
  <c r="BC81" i="21" s="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BE80" i="21" s="1"/>
  <c r="H80" i="21"/>
  <c r="G80" i="21"/>
  <c r="F80" i="21"/>
  <c r="E80" i="21"/>
  <c r="D80" i="21"/>
  <c r="C80" i="21"/>
  <c r="B80" i="21"/>
  <c r="BC80" i="21" s="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BE79" i="21" s="1"/>
  <c r="H79" i="21"/>
  <c r="G79" i="21"/>
  <c r="F79" i="21"/>
  <c r="E79" i="21"/>
  <c r="D79" i="21"/>
  <c r="C79" i="21"/>
  <c r="B79" i="21"/>
  <c r="BC79" i="21" s="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BE78" i="21" s="1"/>
  <c r="H78" i="21"/>
  <c r="G78" i="21"/>
  <c r="F78" i="21"/>
  <c r="E78" i="21"/>
  <c r="D78" i="21"/>
  <c r="C78" i="21"/>
  <c r="B78" i="21"/>
  <c r="BC78" i="21" s="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D77" i="21"/>
  <c r="BE77" i="21" s="1"/>
  <c r="C77" i="21"/>
  <c r="B77" i="21"/>
  <c r="BC77" i="21" s="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BE76" i="21" s="1"/>
  <c r="C76" i="21"/>
  <c r="B76" i="21"/>
  <c r="BC76" i="21" s="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E75" i="21"/>
  <c r="D75" i="21"/>
  <c r="BE75" i="21" s="1"/>
  <c r="C75" i="21"/>
  <c r="B75" i="21"/>
  <c r="BC75" i="21" s="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E74" i="21"/>
  <c r="D74" i="21"/>
  <c r="BE74" i="21" s="1"/>
  <c r="C74" i="21"/>
  <c r="B74" i="21"/>
  <c r="BC74" i="21" s="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D73" i="21"/>
  <c r="BE73" i="21" s="1"/>
  <c r="C73" i="21"/>
  <c r="B73" i="21"/>
  <c r="BC73" i="21" s="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E72" i="21"/>
  <c r="D72" i="21"/>
  <c r="BE72" i="21" s="1"/>
  <c r="C72" i="21"/>
  <c r="B72" i="21"/>
  <c r="BC72" i="21" s="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BE71" i="21" s="1"/>
  <c r="H71" i="21"/>
  <c r="G71" i="21"/>
  <c r="F71" i="21"/>
  <c r="E71" i="21"/>
  <c r="D71" i="21"/>
  <c r="C71" i="21"/>
  <c r="B71" i="21"/>
  <c r="BC71" i="21" s="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BE70" i="21" s="1"/>
  <c r="H70" i="21"/>
  <c r="G70" i="21"/>
  <c r="F70" i="21"/>
  <c r="E70" i="21"/>
  <c r="D70" i="21"/>
  <c r="C70" i="21"/>
  <c r="B70" i="21"/>
  <c r="BC70" i="21" s="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BE69" i="21" s="1"/>
  <c r="H69" i="21"/>
  <c r="G69" i="21"/>
  <c r="F69" i="21"/>
  <c r="E69" i="21"/>
  <c r="D69" i="21"/>
  <c r="C69" i="21"/>
  <c r="B69" i="21"/>
  <c r="BC69" i="21" s="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D68" i="21"/>
  <c r="BE68" i="21" s="1"/>
  <c r="C68" i="21"/>
  <c r="B68" i="21"/>
  <c r="BC68" i="21" s="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D67" i="21"/>
  <c r="BE67" i="21" s="1"/>
  <c r="C67" i="21"/>
  <c r="B67" i="21"/>
  <c r="BC67" i="21" s="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D66" i="21"/>
  <c r="BC66" i="21" s="1"/>
  <c r="C66" i="21"/>
  <c r="B66" i="21"/>
  <c r="BA66" i="21" s="1"/>
  <c r="BB66" i="21" s="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E65" i="21"/>
  <c r="D65" i="21"/>
  <c r="BC65" i="21" s="1"/>
  <c r="C65" i="21"/>
  <c r="B65" i="21"/>
  <c r="BA65" i="21" s="1"/>
  <c r="BB65" i="21" s="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F64" i="21"/>
  <c r="E64" i="21"/>
  <c r="D64" i="21"/>
  <c r="BC64" i="21" s="1"/>
  <c r="C64" i="21"/>
  <c r="B64" i="21"/>
  <c r="BA64" i="21" s="1"/>
  <c r="BB64" i="21" s="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BC63" i="21" s="1"/>
  <c r="C63" i="21"/>
  <c r="B63" i="21"/>
  <c r="BA63" i="21" s="1"/>
  <c r="BB63" i="21" s="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D62" i="21"/>
  <c r="BC62" i="21" s="1"/>
  <c r="C62" i="21"/>
  <c r="B62" i="21"/>
  <c r="BA62" i="21" s="1"/>
  <c r="BB62" i="21" s="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D61" i="21"/>
  <c r="BC61" i="21" s="1"/>
  <c r="C61" i="21"/>
  <c r="B61" i="21"/>
  <c r="BA61" i="21" s="1"/>
  <c r="BB61" i="21" s="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D60" i="21"/>
  <c r="BC60" i="21" s="1"/>
  <c r="C60" i="21"/>
  <c r="B60" i="21"/>
  <c r="BA60" i="21" s="1"/>
  <c r="BB60" i="21" s="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D59" i="21"/>
  <c r="BC59" i="21" s="1"/>
  <c r="C59" i="21"/>
  <c r="B59" i="21"/>
  <c r="BA59" i="21" s="1"/>
  <c r="BB59" i="21" s="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BC58" i="21" s="1"/>
  <c r="C58" i="21"/>
  <c r="B58" i="21"/>
  <c r="BA58" i="21" s="1"/>
  <c r="BB58" i="21" s="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D57" i="21"/>
  <c r="BC57" i="21" s="1"/>
  <c r="C57" i="21"/>
  <c r="B57" i="21"/>
  <c r="BA57" i="21" s="1"/>
  <c r="BB57" i="21" s="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D56" i="21"/>
  <c r="BC56" i="21" s="1"/>
  <c r="C56" i="21"/>
  <c r="B56" i="21"/>
  <c r="BA56" i="21" s="1"/>
  <c r="BB56" i="21" s="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BC55" i="21" s="1"/>
  <c r="C55" i="21"/>
  <c r="B55" i="21"/>
  <c r="BA55" i="21" s="1"/>
  <c r="BB55" i="21" s="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BC54" i="21" s="1"/>
  <c r="C54" i="21"/>
  <c r="B54" i="21"/>
  <c r="BA54" i="21" s="1"/>
  <c r="BB54" i="21" s="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D53" i="21"/>
  <c r="BC53" i="21" s="1"/>
  <c r="C53" i="21"/>
  <c r="B53" i="21"/>
  <c r="BA53" i="21" s="1"/>
  <c r="BB53" i="21" s="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D52" i="21"/>
  <c r="BC52" i="21" s="1"/>
  <c r="C52" i="21"/>
  <c r="BA52" i="21" s="1"/>
  <c r="BB52" i="21" s="1"/>
  <c r="B52" i="21"/>
  <c r="BD52" i="21" s="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D51" i="21"/>
  <c r="BC51" i="21" s="1"/>
  <c r="C51" i="21"/>
  <c r="BA51" i="21" s="1"/>
  <c r="BB51" i="21" s="1"/>
  <c r="B51" i="21"/>
  <c r="BD51" i="21" s="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BC50" i="21" s="1"/>
  <c r="C50" i="21"/>
  <c r="B50" i="21"/>
  <c r="BA50" i="21" s="1"/>
  <c r="BB50" i="21" s="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D49" i="21"/>
  <c r="BC49" i="21" s="1"/>
  <c r="C49" i="21"/>
  <c r="B49" i="21"/>
  <c r="BA49" i="21" s="1"/>
  <c r="BB49" i="21" s="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BC48" i="21" s="1"/>
  <c r="C48" i="21"/>
  <c r="B48" i="21"/>
  <c r="BA48" i="21" s="1"/>
  <c r="BB48" i="21" s="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D47" i="21"/>
  <c r="BC47" i="21" s="1"/>
  <c r="C47" i="21"/>
  <c r="B47" i="21"/>
  <c r="BA47" i="21" s="1"/>
  <c r="BB47" i="21" s="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BC46" i="21" s="1"/>
  <c r="C46" i="21"/>
  <c r="B46" i="21"/>
  <c r="BA46" i="21" s="1"/>
  <c r="BB46" i="21" s="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BC45" i="21" s="1"/>
  <c r="C45" i="21"/>
  <c r="B45" i="21"/>
  <c r="BA45" i="21" s="1"/>
  <c r="BB45" i="21" s="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44" i="21"/>
  <c r="B44" i="2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D43" i="21"/>
  <c r="C43" i="21"/>
  <c r="B43"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BE42" i="21" s="1"/>
  <c r="F42" i="21"/>
  <c r="E42" i="21"/>
  <c r="D42" i="21"/>
  <c r="C42" i="21"/>
  <c r="B42"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BE41" i="21" s="1"/>
  <c r="C41" i="21"/>
  <c r="B41"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C40" i="21"/>
  <c r="B40" i="21"/>
  <c r="BE39"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D39" i="21"/>
  <c r="C39" i="21"/>
  <c r="B39"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C38" i="21"/>
  <c r="B38" i="21"/>
  <c r="BE38" i="21" s="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C37" i="21"/>
  <c r="B37" i="21"/>
  <c r="BD37" i="21" s="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C36" i="21"/>
  <c r="B36" i="21"/>
  <c r="BE35"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D35" i="21"/>
  <c r="C35" i="21"/>
  <c r="BA35" i="21" s="1"/>
  <c r="BB35" i="21" s="1"/>
  <c r="B35"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BC34" i="21" s="1"/>
  <c r="F34" i="21"/>
  <c r="E34" i="21"/>
  <c r="D34" i="21"/>
  <c r="C34" i="21"/>
  <c r="B34" i="21"/>
  <c r="BE34" i="21" s="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BC33" i="21" s="1"/>
  <c r="C33" i="21"/>
  <c r="B33" i="21"/>
  <c r="BE33" i="21" s="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BA32" i="21" s="1"/>
  <c r="BB32" i="21" s="1"/>
  <c r="D32" i="21"/>
  <c r="C32" i="21"/>
  <c r="BE32" i="21" s="1"/>
  <c r="B32" i="21"/>
  <c r="BC32" i="21" s="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BD31" i="21" s="1"/>
  <c r="D31" i="21"/>
  <c r="C31" i="21"/>
  <c r="B31" i="21"/>
  <c r="BE31" i="21" s="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BD30" i="21" s="1"/>
  <c r="D30" i="21"/>
  <c r="C30" i="21"/>
  <c r="B30" i="21"/>
  <c r="BE30" i="21" s="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BD29" i="21" s="1"/>
  <c r="D29" i="21"/>
  <c r="C29" i="21"/>
  <c r="B29" i="21"/>
  <c r="BE29" i="21" s="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BD28" i="21" s="1"/>
  <c r="D28" i="21"/>
  <c r="C28" i="21"/>
  <c r="B28" i="21"/>
  <c r="BE28" i="21" s="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BD27" i="21" s="1"/>
  <c r="D27" i="21"/>
  <c r="C27" i="21"/>
  <c r="B27" i="21"/>
  <c r="BE27" i="21" s="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BD26" i="21" s="1"/>
  <c r="D26" i="21"/>
  <c r="C26" i="21"/>
  <c r="B26" i="21"/>
  <c r="BE26" i="21" s="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BD25" i="21" s="1"/>
  <c r="D25" i="21"/>
  <c r="C25" i="21"/>
  <c r="B25" i="21"/>
  <c r="BE25" i="21" s="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BD24" i="21" s="1"/>
  <c r="D24" i="21"/>
  <c r="C24" i="21"/>
  <c r="B24" i="21"/>
  <c r="BE24" i="21" s="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BD23" i="21" s="1"/>
  <c r="D23" i="21"/>
  <c r="C23" i="21"/>
  <c r="B23" i="21"/>
  <c r="BE23" i="21" s="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BD22" i="21" s="1"/>
  <c r="D22" i="21"/>
  <c r="C22" i="21"/>
  <c r="B22" i="21"/>
  <c r="BE22" i="21" s="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BD21" i="21" s="1"/>
  <c r="D21" i="21"/>
  <c r="C21" i="21"/>
  <c r="B21" i="21"/>
  <c r="BE21" i="21" s="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BD20" i="21" s="1"/>
  <c r="D20" i="21"/>
  <c r="C20" i="21"/>
  <c r="B20" i="21"/>
  <c r="BE20" i="21" s="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BD19" i="21" s="1"/>
  <c r="D19" i="21"/>
  <c r="C19" i="21"/>
  <c r="B19" i="21"/>
  <c r="BE19" i="21" s="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BD18" i="21" s="1"/>
  <c r="D18" i="21"/>
  <c r="C18" i="21"/>
  <c r="B18" i="21"/>
  <c r="BE18" i="21" s="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D17" i="21"/>
  <c r="C17" i="21"/>
  <c r="B17"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BD16" i="21" s="1"/>
  <c r="D16" i="21"/>
  <c r="C16" i="21"/>
  <c r="B16"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BD15" i="21" s="1"/>
  <c r="D15" i="21"/>
  <c r="C15" i="21"/>
  <c r="B15"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BD14" i="21" s="1"/>
  <c r="D14" i="21"/>
  <c r="C14" i="21"/>
  <c r="B14"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BD13" i="21" s="1"/>
  <c r="D13" i="21"/>
  <c r="C13" i="21"/>
  <c r="B13"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BD12" i="21" s="1"/>
  <c r="D12" i="21"/>
  <c r="C12" i="21"/>
  <c r="B12"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BD11" i="21" s="1"/>
  <c r="D11" i="21"/>
  <c r="C11" i="21"/>
  <c r="B11"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BD10" i="21" s="1"/>
  <c r="D10" i="21"/>
  <c r="C10" i="21"/>
  <c r="B10"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BD9" i="21" s="1"/>
  <c r="D9" i="21"/>
  <c r="C9" i="21"/>
  <c r="B9"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BD8" i="21" s="1"/>
  <c r="D8" i="21"/>
  <c r="C8" i="21"/>
  <c r="B8"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BD7" i="21" s="1"/>
  <c r="D7" i="21"/>
  <c r="C7" i="21"/>
  <c r="B7"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BD6" i="21" s="1"/>
  <c r="D6" i="21"/>
  <c r="C6" i="21"/>
  <c r="B6"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BD5" i="21" s="1"/>
  <c r="D5" i="21"/>
  <c r="C5" i="21"/>
  <c r="B5"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BD4" i="21" s="1"/>
  <c r="D4" i="21"/>
  <c r="C4" i="21"/>
  <c r="B4"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E3" i="21"/>
  <c r="BD3" i="21" s="1"/>
  <c r="D3" i="21"/>
  <c r="C3" i="21"/>
  <c r="B3" i="21"/>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N208" i="14"/>
  <c r="AM208" i="14"/>
  <c r="AL208" i="14"/>
  <c r="AK208" i="14"/>
  <c r="AJ208" i="14"/>
  <c r="AI208" i="14"/>
  <c r="AH208" i="14"/>
  <c r="AG208" i="14"/>
  <c r="AF208" i="14"/>
  <c r="AE208" i="14"/>
  <c r="AD208" i="14"/>
  <c r="AC208" i="14"/>
  <c r="AB208" i="14"/>
  <c r="AA208" i="14"/>
  <c r="Z208" i="14"/>
  <c r="X208" i="14"/>
  <c r="W208" i="14"/>
  <c r="T208" i="14"/>
  <c r="S208" i="14"/>
  <c r="R208" i="14"/>
  <c r="Q208" i="14"/>
  <c r="P208" i="14"/>
  <c r="O208" i="14"/>
  <c r="N208" i="14"/>
  <c r="M208" i="14"/>
  <c r="L208" i="14"/>
  <c r="K208" i="14"/>
  <c r="J208" i="14"/>
  <c r="I208" i="14"/>
  <c r="H208" i="14"/>
  <c r="G208" i="14"/>
  <c r="F208" i="14"/>
  <c r="E208" i="14"/>
  <c r="D208" i="14"/>
  <c r="C208" i="14"/>
  <c r="B208" i="14"/>
  <c r="A208" i="14"/>
  <c r="AN207" i="14"/>
  <c r="AM207" i="14"/>
  <c r="AL207" i="14"/>
  <c r="AK207" i="14"/>
  <c r="AJ207" i="14"/>
  <c r="AI207" i="14"/>
  <c r="AH207" i="14"/>
  <c r="AG207" i="14"/>
  <c r="AF207" i="14"/>
  <c r="AE207" i="14"/>
  <c r="AD207" i="14"/>
  <c r="AC207" i="14"/>
  <c r="AB207" i="14"/>
  <c r="AA207" i="14"/>
  <c r="Z207" i="14"/>
  <c r="X207" i="14"/>
  <c r="W207" i="14"/>
  <c r="T207" i="14"/>
  <c r="S207" i="14"/>
  <c r="R207" i="14"/>
  <c r="Q207" i="14"/>
  <c r="P207" i="14"/>
  <c r="O207" i="14"/>
  <c r="N207" i="14"/>
  <c r="M207" i="14"/>
  <c r="L207" i="14"/>
  <c r="K207" i="14"/>
  <c r="J207" i="14"/>
  <c r="I207" i="14"/>
  <c r="H207" i="14"/>
  <c r="G207" i="14"/>
  <c r="F207" i="14"/>
  <c r="E207" i="14"/>
  <c r="D207" i="14"/>
  <c r="C207" i="14"/>
  <c r="B207" i="14"/>
  <c r="A207" i="14"/>
  <c r="AN206" i="14"/>
  <c r="AM206" i="14"/>
  <c r="AL206" i="14"/>
  <c r="AK206" i="14"/>
  <c r="AJ206" i="14"/>
  <c r="AI206" i="14"/>
  <c r="AH206" i="14"/>
  <c r="AG206" i="14"/>
  <c r="AF206" i="14"/>
  <c r="AE206" i="14"/>
  <c r="AD206" i="14"/>
  <c r="AC206" i="14"/>
  <c r="AB206" i="14"/>
  <c r="AA206" i="14"/>
  <c r="Z206" i="14"/>
  <c r="X206" i="14"/>
  <c r="W206" i="14"/>
  <c r="T206" i="14"/>
  <c r="S206" i="14"/>
  <c r="R206" i="14"/>
  <c r="Q206" i="14"/>
  <c r="P206" i="14"/>
  <c r="O206" i="14"/>
  <c r="N206" i="14"/>
  <c r="M206" i="14"/>
  <c r="L206" i="14"/>
  <c r="K206" i="14"/>
  <c r="J206" i="14"/>
  <c r="I206" i="14"/>
  <c r="H206" i="14"/>
  <c r="G206" i="14"/>
  <c r="F206" i="14"/>
  <c r="E206" i="14"/>
  <c r="D206" i="14"/>
  <c r="C206" i="14"/>
  <c r="B206" i="14"/>
  <c r="A206" i="14"/>
  <c r="AN205" i="14"/>
  <c r="AM205" i="14"/>
  <c r="AL205" i="14"/>
  <c r="AK205" i="14"/>
  <c r="AJ205" i="14"/>
  <c r="AI205" i="14"/>
  <c r="AH205" i="14"/>
  <c r="AG205" i="14"/>
  <c r="AF205" i="14"/>
  <c r="AE205" i="14"/>
  <c r="AD205" i="14"/>
  <c r="AC205" i="14"/>
  <c r="AB205" i="14"/>
  <c r="AA205" i="14"/>
  <c r="Z205" i="14"/>
  <c r="X205" i="14"/>
  <c r="W205" i="14"/>
  <c r="T205" i="14"/>
  <c r="S205" i="14"/>
  <c r="R205" i="14"/>
  <c r="Q205" i="14"/>
  <c r="P205" i="14"/>
  <c r="O205" i="14"/>
  <c r="N205" i="14"/>
  <c r="M205" i="14"/>
  <c r="L205" i="14"/>
  <c r="K205" i="14"/>
  <c r="J205" i="14"/>
  <c r="I205" i="14"/>
  <c r="H205" i="14"/>
  <c r="G205" i="14"/>
  <c r="F205" i="14"/>
  <c r="E205" i="14"/>
  <c r="D205" i="14"/>
  <c r="C205" i="14"/>
  <c r="B205" i="14"/>
  <c r="A205" i="14"/>
  <c r="AN204" i="14"/>
  <c r="AM204" i="14"/>
  <c r="AL204" i="14"/>
  <c r="AK204" i="14"/>
  <c r="AJ204" i="14"/>
  <c r="AI204" i="14"/>
  <c r="AH204" i="14"/>
  <c r="AG204" i="14"/>
  <c r="AF204" i="14"/>
  <c r="AE204" i="14"/>
  <c r="AD204" i="14"/>
  <c r="AC204" i="14"/>
  <c r="AB204" i="14"/>
  <c r="AA204" i="14"/>
  <c r="Z204" i="14"/>
  <c r="X204" i="14"/>
  <c r="W204" i="14"/>
  <c r="T204" i="14"/>
  <c r="S204" i="14"/>
  <c r="R204" i="14"/>
  <c r="Q204" i="14"/>
  <c r="P204" i="14"/>
  <c r="O204" i="14"/>
  <c r="N204" i="14"/>
  <c r="M204" i="14"/>
  <c r="L204" i="14"/>
  <c r="K204" i="14"/>
  <c r="J204" i="14"/>
  <c r="I204" i="14"/>
  <c r="H204" i="14"/>
  <c r="G204" i="14"/>
  <c r="F204" i="14"/>
  <c r="E204" i="14"/>
  <c r="D204" i="14"/>
  <c r="C204" i="14"/>
  <c r="B204" i="14"/>
  <c r="A204" i="14"/>
  <c r="AN203" i="14"/>
  <c r="AM203" i="14"/>
  <c r="AL203" i="14"/>
  <c r="AK203" i="14"/>
  <c r="AJ203" i="14"/>
  <c r="AI203" i="14"/>
  <c r="AJ183" i="14" s="1"/>
  <c r="AB163" i="14" s="1"/>
  <c r="AH203" i="14"/>
  <c r="AG203" i="14"/>
  <c r="AF203" i="14"/>
  <c r="AE203" i="14"/>
  <c r="AD203" i="14"/>
  <c r="AC203" i="14"/>
  <c r="AB203" i="14"/>
  <c r="AA203" i="14"/>
  <c r="Z203" i="14"/>
  <c r="X203" i="14"/>
  <c r="W203" i="14"/>
  <c r="T203" i="14"/>
  <c r="S203" i="14"/>
  <c r="R203" i="14"/>
  <c r="Q203" i="14"/>
  <c r="P203" i="14"/>
  <c r="O203" i="14"/>
  <c r="N203" i="14"/>
  <c r="M203" i="14"/>
  <c r="L203" i="14"/>
  <c r="K203" i="14"/>
  <c r="J203" i="14"/>
  <c r="I203" i="14"/>
  <c r="H203" i="14"/>
  <c r="C183" i="14" s="1"/>
  <c r="G203" i="14"/>
  <c r="F203" i="14"/>
  <c r="E203" i="14"/>
  <c r="D203" i="14"/>
  <c r="C203" i="14"/>
  <c r="B203" i="14"/>
  <c r="A203" i="14"/>
  <c r="AN202" i="14"/>
  <c r="AM202" i="14"/>
  <c r="AL202" i="14"/>
  <c r="AK202" i="14"/>
  <c r="AJ202" i="14"/>
  <c r="AI202" i="14"/>
  <c r="AH202" i="14"/>
  <c r="AG202" i="14"/>
  <c r="AF202" i="14"/>
  <c r="AG182" i="14" s="1"/>
  <c r="AE202" i="14"/>
  <c r="AD202" i="14"/>
  <c r="AC202" i="14"/>
  <c r="AB202" i="14"/>
  <c r="AA202" i="14"/>
  <c r="Z202" i="14"/>
  <c r="X202" i="14"/>
  <c r="W202" i="14"/>
  <c r="X182" i="14" s="1"/>
  <c r="T162" i="14" s="1"/>
  <c r="T202" i="14"/>
  <c r="S202" i="14"/>
  <c r="R202" i="14"/>
  <c r="Q202" i="14"/>
  <c r="P202" i="14"/>
  <c r="O202" i="14"/>
  <c r="N202" i="14"/>
  <c r="M202" i="14"/>
  <c r="L202" i="14"/>
  <c r="K202" i="14"/>
  <c r="J202" i="14"/>
  <c r="I202" i="14"/>
  <c r="H202" i="14"/>
  <c r="G202" i="14"/>
  <c r="F202" i="14"/>
  <c r="E202" i="14"/>
  <c r="C182" i="14" s="1"/>
  <c r="D202" i="14"/>
  <c r="C202" i="14"/>
  <c r="B202" i="14"/>
  <c r="A202" i="14"/>
  <c r="AN201" i="14"/>
  <c r="AM201" i="14"/>
  <c r="AL201" i="14"/>
  <c r="AK201" i="14"/>
  <c r="AN181" i="14" s="1"/>
  <c r="AJ201" i="14"/>
  <c r="AI201" i="14"/>
  <c r="AH201" i="14"/>
  <c r="AG201" i="14"/>
  <c r="AF201" i="14"/>
  <c r="AE201" i="14"/>
  <c r="AD201" i="14"/>
  <c r="AC201" i="14"/>
  <c r="AB201" i="14"/>
  <c r="AA201" i="14"/>
  <c r="Z201" i="14"/>
  <c r="X201" i="14"/>
  <c r="W201" i="14"/>
  <c r="T201" i="14"/>
  <c r="S201" i="14"/>
  <c r="R201" i="14"/>
  <c r="M181" i="14" s="1"/>
  <c r="C161" i="14" s="1"/>
  <c r="Q201" i="14"/>
  <c r="P201" i="14"/>
  <c r="O201" i="14"/>
  <c r="N201" i="14"/>
  <c r="M201" i="14"/>
  <c r="L201" i="14"/>
  <c r="K201" i="14"/>
  <c r="J201" i="14"/>
  <c r="K181" i="14" s="1"/>
  <c r="L161" i="14" s="1"/>
  <c r="I201" i="14"/>
  <c r="H201" i="14"/>
  <c r="G201" i="14"/>
  <c r="F201" i="14"/>
  <c r="E201" i="14"/>
  <c r="D201" i="14"/>
  <c r="C201" i="14"/>
  <c r="B201" i="14"/>
  <c r="A201" i="14"/>
  <c r="AN200" i="14"/>
  <c r="AM200" i="14"/>
  <c r="AL200" i="14"/>
  <c r="AK200" i="14"/>
  <c r="AN180" i="14" s="1"/>
  <c r="AJ200" i="14"/>
  <c r="AI200" i="14"/>
  <c r="AH200" i="14"/>
  <c r="AJ180" i="14" s="1"/>
  <c r="AG200" i="14"/>
  <c r="AF200" i="14"/>
  <c r="AE200" i="14"/>
  <c r="AD200" i="14"/>
  <c r="AC200" i="14"/>
  <c r="AB200" i="14"/>
  <c r="AA200" i="14"/>
  <c r="Z200" i="14"/>
  <c r="X200" i="14"/>
  <c r="W200" i="14"/>
  <c r="T200" i="14"/>
  <c r="S200" i="14"/>
  <c r="R200" i="14"/>
  <c r="Q200" i="14"/>
  <c r="P200" i="14"/>
  <c r="O200" i="14"/>
  <c r="M180" i="14" s="1"/>
  <c r="B160" i="14" s="1"/>
  <c r="N200" i="14"/>
  <c r="M200" i="14"/>
  <c r="L200" i="14"/>
  <c r="K200" i="14"/>
  <c r="J200" i="14"/>
  <c r="I200" i="14"/>
  <c r="H200" i="14"/>
  <c r="G200" i="14"/>
  <c r="F200" i="14"/>
  <c r="E200" i="14"/>
  <c r="D200" i="14"/>
  <c r="C200" i="14"/>
  <c r="B200" i="14"/>
  <c r="A200" i="14"/>
  <c r="AN199" i="14"/>
  <c r="AM199" i="14"/>
  <c r="AN179" i="14" s="1"/>
  <c r="AL199" i="14"/>
  <c r="AK199" i="14"/>
  <c r="AJ199" i="14"/>
  <c r="AI199" i="14"/>
  <c r="AH199" i="14"/>
  <c r="AG199" i="14"/>
  <c r="AF199" i="14"/>
  <c r="AE199" i="14"/>
  <c r="AG179" i="14" s="1"/>
  <c r="AD199" i="14"/>
  <c r="AC199" i="14"/>
  <c r="AB199" i="14"/>
  <c r="AA199" i="14"/>
  <c r="Z199" i="14"/>
  <c r="X199" i="14"/>
  <c r="W199" i="14"/>
  <c r="T199" i="14"/>
  <c r="S199" i="14"/>
  <c r="R199" i="14"/>
  <c r="Q199" i="14"/>
  <c r="P199" i="14"/>
  <c r="O199" i="14"/>
  <c r="M179" i="14" s="1"/>
  <c r="B159" i="14" s="1"/>
  <c r="N199" i="14"/>
  <c r="M199" i="14"/>
  <c r="L199" i="14"/>
  <c r="D179" i="14" s="1"/>
  <c r="K199" i="14"/>
  <c r="J199" i="14"/>
  <c r="I199" i="14"/>
  <c r="H199" i="14"/>
  <c r="G199" i="14"/>
  <c r="F199" i="14"/>
  <c r="E199" i="14"/>
  <c r="D199" i="14"/>
  <c r="B179" i="14" s="1"/>
  <c r="C199" i="14"/>
  <c r="B199" i="14"/>
  <c r="A199" i="14"/>
  <c r="AN198" i="14"/>
  <c r="AM198" i="14"/>
  <c r="AL198" i="14"/>
  <c r="AK198" i="14"/>
  <c r="AJ198" i="14"/>
  <c r="AB178" i="14" s="1"/>
  <c r="AI198" i="14"/>
  <c r="AH198" i="14"/>
  <c r="AG198" i="14"/>
  <c r="AF198" i="14"/>
  <c r="AE198" i="14"/>
  <c r="AD198" i="14"/>
  <c r="AC198" i="14"/>
  <c r="AB198" i="14"/>
  <c r="Z178" i="14" s="1"/>
  <c r="S158" i="14" s="1"/>
  <c r="AA198" i="14"/>
  <c r="Z198" i="14"/>
  <c r="X198" i="14"/>
  <c r="W198" i="14"/>
  <c r="T198" i="14"/>
  <c r="S198" i="14"/>
  <c r="R198" i="14"/>
  <c r="Q198" i="14"/>
  <c r="P198" i="14"/>
  <c r="O198" i="14"/>
  <c r="N198" i="14"/>
  <c r="M198" i="14"/>
  <c r="L198" i="14"/>
  <c r="D178" i="14" s="1"/>
  <c r="B158" i="14" s="1"/>
  <c r="K198" i="14"/>
  <c r="J198" i="14"/>
  <c r="I198" i="14"/>
  <c r="K178" i="14" s="1"/>
  <c r="L158" i="14" s="1"/>
  <c r="H198" i="14"/>
  <c r="G198" i="14"/>
  <c r="F198" i="14"/>
  <c r="E198" i="14"/>
  <c r="D198" i="14"/>
  <c r="B178" i="14" s="1"/>
  <c r="C198" i="14"/>
  <c r="B198" i="14"/>
  <c r="A198" i="14"/>
  <c r="AN197" i="14"/>
  <c r="AM197" i="14"/>
  <c r="AL197" i="14"/>
  <c r="AK197" i="14"/>
  <c r="AJ197" i="14"/>
  <c r="AB177" i="14" s="1"/>
  <c r="Z157" i="14" s="1"/>
  <c r="AI197" i="14"/>
  <c r="AH197" i="14"/>
  <c r="AG197" i="14"/>
  <c r="AF197" i="14"/>
  <c r="AE197" i="14"/>
  <c r="AD197" i="14"/>
  <c r="AC197" i="14"/>
  <c r="AB197" i="14"/>
  <c r="Z177" i="14" s="1"/>
  <c r="S157" i="14" s="1"/>
  <c r="AA197" i="14"/>
  <c r="Z197" i="14"/>
  <c r="X197" i="14"/>
  <c r="T177" i="14" s="1"/>
  <c r="W197" i="14"/>
  <c r="T197" i="14"/>
  <c r="S197" i="14"/>
  <c r="R197" i="14"/>
  <c r="Q197" i="14"/>
  <c r="P197" i="14"/>
  <c r="O197" i="14"/>
  <c r="N197" i="14"/>
  <c r="M197" i="14"/>
  <c r="L197" i="14"/>
  <c r="K197" i="14"/>
  <c r="J197" i="14"/>
  <c r="I197" i="14"/>
  <c r="H197" i="14"/>
  <c r="G197" i="14"/>
  <c r="F197" i="14"/>
  <c r="G177" i="14" s="1"/>
  <c r="D157" i="14" s="1"/>
  <c r="E197" i="14"/>
  <c r="D197" i="14"/>
  <c r="C197" i="14"/>
  <c r="B197" i="14"/>
  <c r="A197" i="14"/>
  <c r="AN196" i="14"/>
  <c r="AM196" i="14"/>
  <c r="AL196" i="14"/>
  <c r="AN176" i="14" s="1"/>
  <c r="AK196" i="14"/>
  <c r="AJ196" i="14"/>
  <c r="AI196" i="14"/>
  <c r="AH196" i="14"/>
  <c r="AG196" i="14"/>
  <c r="AB176" i="14" s="1"/>
  <c r="AF196" i="14"/>
  <c r="AE196" i="14"/>
  <c r="AD196" i="14"/>
  <c r="AG176" i="14" s="1"/>
  <c r="AC196" i="14"/>
  <c r="AB196" i="14"/>
  <c r="AA196" i="14"/>
  <c r="Z196" i="14"/>
  <c r="X196" i="14"/>
  <c r="T176" i="14" s="1"/>
  <c r="S156" i="14" s="1"/>
  <c r="W196" i="14"/>
  <c r="T196" i="14"/>
  <c r="S196" i="14"/>
  <c r="R196" i="14"/>
  <c r="Q196" i="14"/>
  <c r="P196" i="14"/>
  <c r="O196" i="14"/>
  <c r="N196" i="14"/>
  <c r="M196" i="14"/>
  <c r="L196" i="14"/>
  <c r="K196" i="14"/>
  <c r="L176" i="14" s="1"/>
  <c r="D156" i="14" s="1"/>
  <c r="J196" i="14"/>
  <c r="I196" i="14"/>
  <c r="H196" i="14"/>
  <c r="G196" i="14"/>
  <c r="F196" i="14"/>
  <c r="C176" i="14" s="1"/>
  <c r="E196" i="14"/>
  <c r="D196" i="14"/>
  <c r="C196" i="14"/>
  <c r="B196" i="14"/>
  <c r="A196" i="14"/>
  <c r="AN195" i="14"/>
  <c r="AM195" i="14"/>
  <c r="AL195" i="14"/>
  <c r="AK195" i="14"/>
  <c r="AJ195" i="14"/>
  <c r="AI195" i="14"/>
  <c r="AJ175" i="14" s="1"/>
  <c r="AH195" i="14"/>
  <c r="AG195" i="14"/>
  <c r="AF195" i="14"/>
  <c r="AE195" i="14"/>
  <c r="AD195" i="14"/>
  <c r="AG175" i="14" s="1"/>
  <c r="AC195" i="14"/>
  <c r="AB195" i="14"/>
  <c r="AA195" i="14"/>
  <c r="Z195" i="14"/>
  <c r="X195" i="14"/>
  <c r="W195" i="14"/>
  <c r="T195" i="14"/>
  <c r="S195" i="14"/>
  <c r="R195" i="14"/>
  <c r="Q195" i="14"/>
  <c r="P195" i="14"/>
  <c r="O195" i="14"/>
  <c r="N195" i="14"/>
  <c r="M195" i="14"/>
  <c r="L195" i="14"/>
  <c r="K195" i="14"/>
  <c r="J195" i="14"/>
  <c r="I195" i="14"/>
  <c r="H195" i="14"/>
  <c r="C175" i="14" s="1"/>
  <c r="G195" i="14"/>
  <c r="F195" i="14"/>
  <c r="E195" i="14"/>
  <c r="D195" i="14"/>
  <c r="C195" i="14"/>
  <c r="B195" i="14"/>
  <c r="A195" i="14"/>
  <c r="AN194" i="14"/>
  <c r="AM194" i="14"/>
  <c r="AL194" i="14"/>
  <c r="AK194" i="14"/>
  <c r="AJ194" i="14"/>
  <c r="AI194" i="14"/>
  <c r="AH194" i="14"/>
  <c r="AG194" i="14"/>
  <c r="AF194" i="14"/>
  <c r="AG174" i="14" s="1"/>
  <c r="AE194" i="14"/>
  <c r="AD194" i="14"/>
  <c r="AC194" i="14"/>
  <c r="AB194" i="14"/>
  <c r="AA194" i="14"/>
  <c r="Z174" i="14" s="1"/>
  <c r="S154" i="14" s="1"/>
  <c r="Z194" i="14"/>
  <c r="X194" i="14"/>
  <c r="W194" i="14"/>
  <c r="X174" i="14" s="1"/>
  <c r="T154" i="14" s="1"/>
  <c r="T194" i="14"/>
  <c r="S194" i="14"/>
  <c r="R194" i="14"/>
  <c r="Q194" i="14"/>
  <c r="P194" i="14"/>
  <c r="M174" i="14" s="1"/>
  <c r="B154" i="14" s="1"/>
  <c r="O194" i="14"/>
  <c r="N194" i="14"/>
  <c r="M194" i="14"/>
  <c r="L194" i="14"/>
  <c r="K194" i="14"/>
  <c r="J194" i="14"/>
  <c r="I194" i="14"/>
  <c r="H194" i="14"/>
  <c r="G194" i="14"/>
  <c r="F194" i="14"/>
  <c r="E194" i="14"/>
  <c r="C174" i="14" s="1"/>
  <c r="D194" i="14"/>
  <c r="C194" i="14"/>
  <c r="B194" i="14"/>
  <c r="A194" i="14"/>
  <c r="AN193" i="14"/>
  <c r="AM193" i="14"/>
  <c r="AL193" i="14"/>
  <c r="AK193" i="14"/>
  <c r="AN173" i="14" s="1"/>
  <c r="AJ193" i="14"/>
  <c r="AI193" i="14"/>
  <c r="AH193" i="14"/>
  <c r="AG193" i="14"/>
  <c r="AF193" i="14"/>
  <c r="AE193" i="14"/>
  <c r="AD193" i="14"/>
  <c r="AC193" i="14"/>
  <c r="AB193" i="14"/>
  <c r="AA193" i="14"/>
  <c r="Z193" i="14"/>
  <c r="X193" i="14"/>
  <c r="W193" i="14"/>
  <c r="T193" i="14"/>
  <c r="S193" i="14"/>
  <c r="R193" i="14"/>
  <c r="M173" i="14" s="1"/>
  <c r="Q193" i="14"/>
  <c r="P193" i="14"/>
  <c r="O193" i="14"/>
  <c r="N193" i="14"/>
  <c r="M193" i="14"/>
  <c r="B173" i="14" s="1"/>
  <c r="L193" i="14"/>
  <c r="K193" i="14"/>
  <c r="J193" i="14"/>
  <c r="K173" i="14" s="1"/>
  <c r="I193" i="14"/>
  <c r="H193" i="14"/>
  <c r="G193" i="14"/>
  <c r="F193" i="14"/>
  <c r="E193" i="14"/>
  <c r="C173" i="14" s="1"/>
  <c r="D193" i="14"/>
  <c r="C193" i="14"/>
  <c r="B193" i="14"/>
  <c r="A193" i="14"/>
  <c r="AN192" i="14"/>
  <c r="AM192" i="14"/>
  <c r="AL192" i="14"/>
  <c r="AK192" i="14"/>
  <c r="AN172" i="14" s="1"/>
  <c r="AJ192" i="14"/>
  <c r="AI192" i="14"/>
  <c r="AH192" i="14"/>
  <c r="AJ172" i="14" s="1"/>
  <c r="AG192" i="14"/>
  <c r="AF192" i="14"/>
  <c r="AE192" i="14"/>
  <c r="AD192" i="14"/>
  <c r="AC192" i="14"/>
  <c r="AB192" i="14"/>
  <c r="AA192" i="14"/>
  <c r="Z192" i="14"/>
  <c r="X192" i="14"/>
  <c r="W192" i="14"/>
  <c r="T192" i="14"/>
  <c r="S192" i="14"/>
  <c r="R192" i="14"/>
  <c r="Q192" i="14"/>
  <c r="P192" i="14"/>
  <c r="O192" i="14"/>
  <c r="M172" i="14" s="1"/>
  <c r="B152" i="14" s="1"/>
  <c r="N192" i="14"/>
  <c r="M192" i="14"/>
  <c r="L192" i="14"/>
  <c r="K192" i="14"/>
  <c r="J192" i="14"/>
  <c r="I192" i="14"/>
  <c r="H192" i="14"/>
  <c r="G192" i="14"/>
  <c r="F192" i="14"/>
  <c r="E192" i="14"/>
  <c r="D192" i="14"/>
  <c r="C192" i="14"/>
  <c r="B192" i="14"/>
  <c r="A192" i="14"/>
  <c r="AN191" i="14"/>
  <c r="AM191" i="14"/>
  <c r="AN171" i="14" s="1"/>
  <c r="AL191" i="14"/>
  <c r="AK191" i="14"/>
  <c r="AJ191" i="14"/>
  <c r="AI191" i="14"/>
  <c r="AH191" i="14"/>
  <c r="AG191" i="14"/>
  <c r="AF191" i="14"/>
  <c r="AE191" i="14"/>
  <c r="AG171" i="14" s="1"/>
  <c r="AD191" i="14"/>
  <c r="AC191" i="14"/>
  <c r="AB191" i="14"/>
  <c r="AA191" i="14"/>
  <c r="Z191" i="14"/>
  <c r="X191" i="14"/>
  <c r="W191" i="14"/>
  <c r="T191" i="14"/>
  <c r="S191" i="14"/>
  <c r="R191" i="14"/>
  <c r="Q191" i="14"/>
  <c r="P191" i="14"/>
  <c r="O191" i="14"/>
  <c r="M171" i="14" s="1"/>
  <c r="B151" i="14" s="1"/>
  <c r="N191" i="14"/>
  <c r="M191" i="14"/>
  <c r="L191" i="14"/>
  <c r="D171" i="14" s="1"/>
  <c r="K191" i="14"/>
  <c r="J191" i="14"/>
  <c r="I191" i="14"/>
  <c r="H191" i="14"/>
  <c r="G191" i="14"/>
  <c r="F191" i="14"/>
  <c r="E191" i="14"/>
  <c r="D191" i="14"/>
  <c r="B171" i="14" s="1"/>
  <c r="C191" i="14"/>
  <c r="B191" i="14"/>
  <c r="A191" i="14"/>
  <c r="AN190" i="14"/>
  <c r="AM190" i="14"/>
  <c r="AL190" i="14"/>
  <c r="AK190" i="14"/>
  <c r="AJ190" i="14"/>
  <c r="AB170" i="14" s="1"/>
  <c r="AI190" i="14"/>
  <c r="AH190" i="14"/>
  <c r="AG190" i="14"/>
  <c r="AF190" i="14"/>
  <c r="AE190" i="14"/>
  <c r="AD190" i="14"/>
  <c r="AC190" i="14"/>
  <c r="AB190" i="14"/>
  <c r="Z170" i="14" s="1"/>
  <c r="S150" i="14" s="1"/>
  <c r="AA190" i="14"/>
  <c r="Z190" i="14"/>
  <c r="X190" i="14"/>
  <c r="W190" i="14"/>
  <c r="T190" i="14"/>
  <c r="S170" i="14" s="1"/>
  <c r="S190" i="14"/>
  <c r="R190" i="14"/>
  <c r="Q190" i="14"/>
  <c r="P190" i="14"/>
  <c r="O190" i="14"/>
  <c r="N190" i="14"/>
  <c r="M190" i="14"/>
  <c r="L190" i="14"/>
  <c r="D170" i="14" s="1"/>
  <c r="B150" i="14" s="1"/>
  <c r="K190" i="14"/>
  <c r="J190" i="14"/>
  <c r="I190" i="14"/>
  <c r="K170" i="14" s="1"/>
  <c r="L150" i="14" s="1"/>
  <c r="H190" i="14"/>
  <c r="G190" i="14"/>
  <c r="F190" i="14"/>
  <c r="E190" i="14"/>
  <c r="D190" i="14"/>
  <c r="B170" i="14" s="1"/>
  <c r="C190" i="14"/>
  <c r="B190" i="14"/>
  <c r="A190" i="14"/>
  <c r="AN189" i="14"/>
  <c r="AM189" i="14"/>
  <c r="AL189" i="14"/>
  <c r="AK189" i="14"/>
  <c r="AJ189" i="14"/>
  <c r="AB169" i="14" s="1"/>
  <c r="Z149" i="14" s="1"/>
  <c r="AI189" i="14"/>
  <c r="AH189" i="14"/>
  <c r="AG189" i="14"/>
  <c r="AF189" i="14"/>
  <c r="AE189" i="14"/>
  <c r="AD189" i="14"/>
  <c r="AC189" i="14"/>
  <c r="AB189" i="14"/>
  <c r="Z169" i="14" s="1"/>
  <c r="S149" i="14" s="1"/>
  <c r="AA189" i="14"/>
  <c r="Z189" i="14"/>
  <c r="X189" i="14"/>
  <c r="T169" i="14" s="1"/>
  <c r="W189" i="14"/>
  <c r="T189" i="14"/>
  <c r="S189" i="14"/>
  <c r="R189" i="14"/>
  <c r="Q189" i="14"/>
  <c r="P189" i="14"/>
  <c r="O189" i="14"/>
  <c r="N189" i="14"/>
  <c r="M189" i="14"/>
  <c r="L189" i="14"/>
  <c r="K189" i="14"/>
  <c r="J189" i="14"/>
  <c r="I189" i="14"/>
  <c r="H189" i="14"/>
  <c r="G189" i="14"/>
  <c r="F189" i="14"/>
  <c r="G169" i="14" s="1"/>
  <c r="D149" i="14" s="1"/>
  <c r="E189" i="14"/>
  <c r="D189" i="14"/>
  <c r="C189" i="14"/>
  <c r="B189" i="14"/>
  <c r="A189" i="14"/>
  <c r="AN188" i="14"/>
  <c r="AM188" i="14"/>
  <c r="AL188" i="14"/>
  <c r="AN168" i="14" s="1"/>
  <c r="AK188" i="14"/>
  <c r="AJ188" i="14"/>
  <c r="AI188" i="14"/>
  <c r="AH188" i="14"/>
  <c r="AG188" i="14"/>
  <c r="AB168" i="14" s="1"/>
  <c r="AF188" i="14"/>
  <c r="AE188" i="14"/>
  <c r="AD188" i="14"/>
  <c r="AG168" i="14" s="1"/>
  <c r="AC188" i="14"/>
  <c r="AB188" i="14"/>
  <c r="AA188" i="14"/>
  <c r="Z188" i="14"/>
  <c r="X188" i="14"/>
  <c r="T168" i="14" s="1"/>
  <c r="S148" i="14" s="1"/>
  <c r="W188" i="14"/>
  <c r="T188" i="14"/>
  <c r="S188" i="14"/>
  <c r="R188" i="14"/>
  <c r="Q188" i="14"/>
  <c r="P188" i="14"/>
  <c r="O188" i="14"/>
  <c r="N188" i="14"/>
  <c r="M168" i="14" s="1"/>
  <c r="M188" i="14"/>
  <c r="L188" i="14"/>
  <c r="K188" i="14"/>
  <c r="L168" i="14" s="1"/>
  <c r="J188" i="14"/>
  <c r="I188" i="14"/>
  <c r="H188" i="14"/>
  <c r="G188" i="14"/>
  <c r="F188" i="14"/>
  <c r="C168" i="14" s="1"/>
  <c r="E188" i="14"/>
  <c r="D188" i="14"/>
  <c r="C188" i="14"/>
  <c r="B188" i="14"/>
  <c r="A188" i="14"/>
  <c r="AN187" i="14"/>
  <c r="AM187" i="14"/>
  <c r="AL187" i="14"/>
  <c r="AK187" i="14"/>
  <c r="AJ187" i="14"/>
  <c r="AI187" i="14"/>
  <c r="AJ167" i="14" s="1"/>
  <c r="AH187" i="14"/>
  <c r="AG187" i="14"/>
  <c r="AF187" i="14"/>
  <c r="AE187" i="14"/>
  <c r="AD187" i="14"/>
  <c r="AG167" i="14" s="1"/>
  <c r="AC187" i="14"/>
  <c r="AB187" i="14"/>
  <c r="AA187" i="14"/>
  <c r="Z187" i="14"/>
  <c r="X187" i="14"/>
  <c r="W187" i="14"/>
  <c r="T187" i="14"/>
  <c r="S187" i="14"/>
  <c r="B167" i="14" s="1"/>
  <c r="R187" i="14"/>
  <c r="Q187" i="14"/>
  <c r="P187" i="14"/>
  <c r="O187" i="14"/>
  <c r="N187" i="14"/>
  <c r="M187" i="14"/>
  <c r="L187" i="14"/>
  <c r="K187" i="14"/>
  <c r="J187" i="14"/>
  <c r="I187" i="14"/>
  <c r="H187" i="14"/>
  <c r="C167" i="14" s="1"/>
  <c r="G187" i="14"/>
  <c r="F187" i="14"/>
  <c r="E187" i="14"/>
  <c r="D187" i="14"/>
  <c r="C187" i="14"/>
  <c r="B187" i="14"/>
  <c r="A187" i="14"/>
  <c r="AN186" i="14"/>
  <c r="AM186" i="14"/>
  <c r="AL186" i="14"/>
  <c r="AK186" i="14"/>
  <c r="AJ186" i="14"/>
  <c r="AI186" i="14"/>
  <c r="AH186" i="14"/>
  <c r="AG186" i="14"/>
  <c r="AF186" i="14"/>
  <c r="AG166" i="14" s="1"/>
  <c r="AE186" i="14"/>
  <c r="AD186" i="14"/>
  <c r="AC186" i="14"/>
  <c r="AB186" i="14"/>
  <c r="AA186" i="14"/>
  <c r="Z166" i="14" s="1"/>
  <c r="S146" i="14" s="1"/>
  <c r="Z186" i="14"/>
  <c r="X186" i="14"/>
  <c r="W186" i="14"/>
  <c r="X166" i="14" s="1"/>
  <c r="T146" i="14" s="1"/>
  <c r="T186" i="14"/>
  <c r="S186" i="14"/>
  <c r="R186" i="14"/>
  <c r="Q186" i="14"/>
  <c r="P186" i="14"/>
  <c r="M166" i="14" s="1"/>
  <c r="B146" i="14" s="1"/>
  <c r="O186" i="14"/>
  <c r="N186" i="14"/>
  <c r="M186" i="14"/>
  <c r="L186" i="14"/>
  <c r="K186" i="14"/>
  <c r="J186" i="14"/>
  <c r="I186" i="14"/>
  <c r="H186" i="14"/>
  <c r="G186" i="14"/>
  <c r="F186" i="14"/>
  <c r="E186" i="14"/>
  <c r="C166" i="14" s="1"/>
  <c r="D186" i="14"/>
  <c r="C186" i="14"/>
  <c r="B186" i="14"/>
  <c r="A186" i="14"/>
  <c r="AN185" i="14"/>
  <c r="AM185" i="14"/>
  <c r="AL185" i="14"/>
  <c r="AK185" i="14"/>
  <c r="AN165" i="14" s="1"/>
  <c r="AJ185" i="14"/>
  <c r="AI185" i="14"/>
  <c r="AH185" i="14"/>
  <c r="AG185" i="14"/>
  <c r="AF185" i="14"/>
  <c r="AE185" i="14"/>
  <c r="AD185" i="14"/>
  <c r="AC185" i="14"/>
  <c r="AB185" i="14"/>
  <c r="AA185" i="14"/>
  <c r="Z185" i="14"/>
  <c r="X185" i="14"/>
  <c r="W185" i="14"/>
  <c r="T185" i="14"/>
  <c r="S185" i="14"/>
  <c r="R185" i="14"/>
  <c r="M165" i="14" s="1"/>
  <c r="B145" i="14" s="1"/>
  <c r="Q185" i="14"/>
  <c r="P185" i="14"/>
  <c r="O185" i="14"/>
  <c r="N185" i="14"/>
  <c r="M185" i="14"/>
  <c r="B165" i="14" s="1"/>
  <c r="L185" i="14"/>
  <c r="K185" i="14"/>
  <c r="J185" i="14"/>
  <c r="K165" i="14" s="1"/>
  <c r="L145" i="14" s="1"/>
  <c r="I185" i="14"/>
  <c r="H185" i="14"/>
  <c r="G185" i="14"/>
  <c r="F185" i="14"/>
  <c r="E185" i="14"/>
  <c r="C165" i="14" s="1"/>
  <c r="D185" i="14"/>
  <c r="C185" i="14"/>
  <c r="B185" i="14"/>
  <c r="A185" i="14"/>
  <c r="AN184" i="14"/>
  <c r="AM184" i="14"/>
  <c r="AL184" i="14"/>
  <c r="AK184" i="14"/>
  <c r="AN164" i="14" s="1"/>
  <c r="AJ184" i="14"/>
  <c r="AI184" i="14"/>
  <c r="AH184" i="14"/>
  <c r="AJ164" i="14" s="1"/>
  <c r="AG184" i="14"/>
  <c r="AF184" i="14"/>
  <c r="AE184" i="14"/>
  <c r="AD184" i="14"/>
  <c r="AC184" i="14"/>
  <c r="AB184" i="14"/>
  <c r="AA184" i="14"/>
  <c r="Z184" i="14"/>
  <c r="X184" i="14"/>
  <c r="W184" i="14"/>
  <c r="T184" i="14"/>
  <c r="S184" i="14"/>
  <c r="R184" i="14"/>
  <c r="Q184" i="14"/>
  <c r="P184" i="14"/>
  <c r="O184" i="14"/>
  <c r="M164" i="14" s="1"/>
  <c r="N184" i="14"/>
  <c r="M184" i="14"/>
  <c r="L184" i="14"/>
  <c r="K184" i="14"/>
  <c r="J184" i="14"/>
  <c r="I184" i="14"/>
  <c r="H184" i="14"/>
  <c r="G184" i="14"/>
  <c r="F184" i="14"/>
  <c r="E184" i="14"/>
  <c r="D184" i="14"/>
  <c r="C184" i="14"/>
  <c r="B184" i="14"/>
  <c r="A184" i="14"/>
  <c r="AN183" i="14"/>
  <c r="AM183" i="14"/>
  <c r="AN163" i="14" s="1"/>
  <c r="AL183" i="14"/>
  <c r="AK183" i="14"/>
  <c r="AI183" i="14"/>
  <c r="AH183" i="14"/>
  <c r="AG183" i="14"/>
  <c r="AF183" i="14"/>
  <c r="AE183" i="14"/>
  <c r="AG163" i="14" s="1"/>
  <c r="AD183" i="14"/>
  <c r="AC183" i="14"/>
  <c r="AB183" i="14"/>
  <c r="AA183" i="14"/>
  <c r="Z183" i="14"/>
  <c r="X183" i="14"/>
  <c r="W183" i="14"/>
  <c r="T183" i="14"/>
  <c r="S183" i="14"/>
  <c r="R183" i="14"/>
  <c r="Q183" i="14"/>
  <c r="P183" i="14"/>
  <c r="O183" i="14"/>
  <c r="M163" i="14" s="1"/>
  <c r="N183" i="14"/>
  <c r="M183" i="14"/>
  <c r="B163" i="14" s="1"/>
  <c r="L183" i="14"/>
  <c r="D163" i="14" s="1"/>
  <c r="K183" i="14"/>
  <c r="J183" i="14"/>
  <c r="I183" i="14"/>
  <c r="H183" i="14"/>
  <c r="G183" i="14"/>
  <c r="F183" i="14"/>
  <c r="E183" i="14"/>
  <c r="D183" i="14"/>
  <c r="B183" i="14"/>
  <c r="A183" i="14"/>
  <c r="AN182" i="14"/>
  <c r="AM182" i="14"/>
  <c r="AL182" i="14"/>
  <c r="AK182" i="14"/>
  <c r="AJ182" i="14"/>
  <c r="AB162" i="14" s="1"/>
  <c r="AI182" i="14"/>
  <c r="AH182" i="14"/>
  <c r="AF182" i="14"/>
  <c r="AE182" i="14"/>
  <c r="AD182" i="14"/>
  <c r="AC182" i="14"/>
  <c r="AB182" i="14"/>
  <c r="Z162" i="14" s="1"/>
  <c r="S142" i="14" s="1"/>
  <c r="AA182" i="14"/>
  <c r="Z182" i="14"/>
  <c r="W182" i="14"/>
  <c r="T182" i="14"/>
  <c r="S162" i="14" s="1"/>
  <c r="S182" i="14"/>
  <c r="R182" i="14"/>
  <c r="Q182" i="14"/>
  <c r="P182" i="14"/>
  <c r="O182" i="14"/>
  <c r="N182" i="14"/>
  <c r="M182" i="14"/>
  <c r="L182" i="14"/>
  <c r="K182" i="14"/>
  <c r="J182" i="14"/>
  <c r="I182" i="14"/>
  <c r="K162" i="14" s="1"/>
  <c r="H182" i="14"/>
  <c r="F182" i="14"/>
  <c r="E182" i="14"/>
  <c r="D182" i="14"/>
  <c r="B162" i="14" s="1"/>
  <c r="B182" i="14"/>
  <c r="A182" i="14"/>
  <c r="AM181" i="14"/>
  <c r="AL181" i="14"/>
  <c r="AK181" i="14"/>
  <c r="AJ181" i="14"/>
  <c r="AB161" i="14" s="1"/>
  <c r="AI181" i="14"/>
  <c r="AH181" i="14"/>
  <c r="AG181" i="14"/>
  <c r="AF181" i="14"/>
  <c r="AE181" i="14"/>
  <c r="AD181" i="14"/>
  <c r="AC181" i="14"/>
  <c r="AB181" i="14"/>
  <c r="Z161" i="14" s="1"/>
  <c r="S141" i="14" s="1"/>
  <c r="AA181" i="14"/>
  <c r="Z181" i="14"/>
  <c r="X181" i="14"/>
  <c r="T161" i="14" s="1"/>
  <c r="W181" i="14"/>
  <c r="T181" i="14"/>
  <c r="S181" i="14"/>
  <c r="R181" i="14"/>
  <c r="Q181" i="14"/>
  <c r="P181" i="14"/>
  <c r="O181" i="14"/>
  <c r="N181" i="14"/>
  <c r="L181" i="14"/>
  <c r="J181" i="14"/>
  <c r="I181" i="14"/>
  <c r="H181" i="14"/>
  <c r="G181" i="14"/>
  <c r="D161" i="14" s="1"/>
  <c r="F181" i="14"/>
  <c r="G161" i="14" s="1"/>
  <c r="E181" i="14"/>
  <c r="D181" i="14"/>
  <c r="B181" i="14"/>
  <c r="A181" i="14"/>
  <c r="AM180" i="14"/>
  <c r="AL180" i="14"/>
  <c r="AN160" i="14" s="1"/>
  <c r="AB140" i="14" s="1"/>
  <c r="AK180" i="14"/>
  <c r="AI180" i="14"/>
  <c r="AH180" i="14"/>
  <c r="AG180" i="14"/>
  <c r="AF180" i="14"/>
  <c r="AE180" i="14"/>
  <c r="AD180" i="14"/>
  <c r="AG160" i="14" s="1"/>
  <c r="AC180" i="14"/>
  <c r="AB180" i="14"/>
  <c r="AA180" i="14"/>
  <c r="Z180" i="14"/>
  <c r="X180" i="14"/>
  <c r="T160" i="14" s="1"/>
  <c r="W180" i="14"/>
  <c r="T180" i="14"/>
  <c r="S180" i="14"/>
  <c r="R180" i="14"/>
  <c r="Q180" i="14"/>
  <c r="P180" i="14"/>
  <c r="O180" i="14"/>
  <c r="N180" i="14"/>
  <c r="M160" i="14" s="1"/>
  <c r="B140" i="14" s="1"/>
  <c r="L180" i="14"/>
  <c r="D160" i="14" s="1"/>
  <c r="K180" i="14"/>
  <c r="L160" i="14" s="1"/>
  <c r="J180" i="14"/>
  <c r="I180" i="14"/>
  <c r="H180" i="14"/>
  <c r="G180" i="14"/>
  <c r="F180" i="14"/>
  <c r="C160" i="14" s="1"/>
  <c r="E180" i="14"/>
  <c r="D180" i="14"/>
  <c r="C180" i="14"/>
  <c r="B180" i="14"/>
  <c r="A180" i="14"/>
  <c r="AM179" i="14"/>
  <c r="AL179" i="14"/>
  <c r="AK179" i="14"/>
  <c r="AJ179" i="14"/>
  <c r="AI179" i="14"/>
  <c r="AJ159" i="14" s="1"/>
  <c r="AH179" i="14"/>
  <c r="AF179" i="14"/>
  <c r="AE179" i="14"/>
  <c r="AD179" i="14"/>
  <c r="AG159" i="14" s="1"/>
  <c r="AB139" i="14" s="1"/>
  <c r="AC179" i="14"/>
  <c r="AB179" i="14"/>
  <c r="AA179" i="14"/>
  <c r="Z179" i="14"/>
  <c r="X179" i="14"/>
  <c r="W179" i="14"/>
  <c r="T179" i="14"/>
  <c r="S179" i="14"/>
  <c r="R179" i="14"/>
  <c r="Q179" i="14"/>
  <c r="P179" i="14"/>
  <c r="O179" i="14"/>
  <c r="N179" i="14"/>
  <c r="L179" i="14"/>
  <c r="K179" i="14"/>
  <c r="J179" i="14"/>
  <c r="I179" i="14"/>
  <c r="H179" i="14"/>
  <c r="G179" i="14"/>
  <c r="F179" i="14"/>
  <c r="E179" i="14"/>
  <c r="C179" i="14"/>
  <c r="A179" i="14"/>
  <c r="AN178" i="14"/>
  <c r="AM178" i="14"/>
  <c r="AL178" i="14"/>
  <c r="AK178" i="14"/>
  <c r="AJ178" i="14"/>
  <c r="AI178" i="14"/>
  <c r="AH178" i="14"/>
  <c r="AG178" i="14"/>
  <c r="AF178" i="14"/>
  <c r="AG158" i="14" s="1"/>
  <c r="AE178" i="14"/>
  <c r="AD178" i="14"/>
  <c r="AC178" i="14"/>
  <c r="AA178" i="14"/>
  <c r="X178" i="14"/>
  <c r="W178" i="14"/>
  <c r="X158" i="14" s="1"/>
  <c r="T138" i="14" s="1"/>
  <c r="T178" i="14"/>
  <c r="S178" i="14"/>
  <c r="R178" i="14"/>
  <c r="Q178" i="14"/>
  <c r="P178" i="14"/>
  <c r="M158" i="14" s="1"/>
  <c r="O178" i="14"/>
  <c r="N178" i="14"/>
  <c r="M178" i="14"/>
  <c r="L178" i="14"/>
  <c r="J178" i="14"/>
  <c r="I178" i="14"/>
  <c r="H178" i="14"/>
  <c r="G178" i="14"/>
  <c r="F178" i="14"/>
  <c r="E178" i="14"/>
  <c r="A178" i="14"/>
  <c r="AN177" i="14"/>
  <c r="AM177" i="14"/>
  <c r="AL177" i="14"/>
  <c r="AK177" i="14"/>
  <c r="AN157" i="14" s="1"/>
  <c r="AJ177" i="14"/>
  <c r="AI177" i="14"/>
  <c r="AH177" i="14"/>
  <c r="AG177" i="14"/>
  <c r="AF177" i="14"/>
  <c r="AE177" i="14"/>
  <c r="AD177" i="14"/>
  <c r="AC177" i="14"/>
  <c r="AA177" i="14"/>
  <c r="X177" i="14"/>
  <c r="W177" i="14"/>
  <c r="S177" i="14"/>
  <c r="R177" i="14"/>
  <c r="M157" i="14" s="1"/>
  <c r="Q177" i="14"/>
  <c r="P177" i="14"/>
  <c r="O177" i="14"/>
  <c r="N177" i="14"/>
  <c r="M177" i="14"/>
  <c r="B157" i="14" s="1"/>
  <c r="L177" i="14"/>
  <c r="K177" i="14"/>
  <c r="J177" i="14"/>
  <c r="K157" i="14" s="1"/>
  <c r="I177" i="14"/>
  <c r="H177" i="14"/>
  <c r="F177" i="14"/>
  <c r="E177" i="14"/>
  <c r="D177" i="14"/>
  <c r="C177" i="14"/>
  <c r="B177" i="14"/>
  <c r="A177" i="14"/>
  <c r="AM176" i="14"/>
  <c r="AL176" i="14"/>
  <c r="AK176" i="14"/>
  <c r="AN156" i="14" s="1"/>
  <c r="AJ176" i="14"/>
  <c r="AI176" i="14"/>
  <c r="AH176" i="14"/>
  <c r="AJ156" i="14" s="1"/>
  <c r="AF176" i="14"/>
  <c r="AE176" i="14"/>
  <c r="AD176" i="14"/>
  <c r="AC176" i="14"/>
  <c r="AA176" i="14"/>
  <c r="Z176" i="14"/>
  <c r="X176" i="14"/>
  <c r="W176" i="14"/>
  <c r="S176" i="14"/>
  <c r="R176" i="14"/>
  <c r="Q176" i="14"/>
  <c r="P176" i="14"/>
  <c r="O176" i="14"/>
  <c r="M156" i="14" s="1"/>
  <c r="N176" i="14"/>
  <c r="M176" i="14"/>
  <c r="K176" i="14"/>
  <c r="J176" i="14"/>
  <c r="I176" i="14"/>
  <c r="H176" i="14"/>
  <c r="G176" i="14"/>
  <c r="F176" i="14"/>
  <c r="E176" i="14"/>
  <c r="D176" i="14"/>
  <c r="B176" i="14"/>
  <c r="A176" i="14"/>
  <c r="AN175" i="14"/>
  <c r="AM175" i="14"/>
  <c r="AN155" i="14" s="1"/>
  <c r="AL175" i="14"/>
  <c r="AK175" i="14"/>
  <c r="AI175" i="14"/>
  <c r="AH175" i="14"/>
  <c r="AF175" i="14"/>
  <c r="AE175" i="14"/>
  <c r="AG155" i="14" s="1"/>
  <c r="AD175" i="14"/>
  <c r="AC175" i="14"/>
  <c r="AB175" i="14"/>
  <c r="AA175" i="14"/>
  <c r="Z175" i="14"/>
  <c r="X175" i="14"/>
  <c r="W175" i="14"/>
  <c r="T175" i="14"/>
  <c r="S175" i="14"/>
  <c r="R175" i="14"/>
  <c r="Q175" i="14"/>
  <c r="P175" i="14"/>
  <c r="O175" i="14"/>
  <c r="M155" i="14" s="1"/>
  <c r="N175" i="14"/>
  <c r="M175" i="14"/>
  <c r="B155" i="14" s="1"/>
  <c r="L175" i="14"/>
  <c r="D155" i="14" s="1"/>
  <c r="K175" i="14"/>
  <c r="J175" i="14"/>
  <c r="I175" i="14"/>
  <c r="H175" i="14"/>
  <c r="G175" i="14"/>
  <c r="F175" i="14"/>
  <c r="E175" i="14"/>
  <c r="D175" i="14"/>
  <c r="B175" i="14"/>
  <c r="A175" i="14"/>
  <c r="AN174" i="14"/>
  <c r="AM174" i="14"/>
  <c r="AL174" i="14"/>
  <c r="AN154" i="14" s="1"/>
  <c r="AK174" i="14"/>
  <c r="AJ174" i="14"/>
  <c r="AI174" i="14"/>
  <c r="AH174" i="14"/>
  <c r="AJ154" i="14" s="1"/>
  <c r="AF174" i="14"/>
  <c r="AE174" i="14"/>
  <c r="AD174" i="14"/>
  <c r="AG154" i="14" s="1"/>
  <c r="AC174" i="14"/>
  <c r="AB174" i="14"/>
  <c r="AA174" i="14"/>
  <c r="W174" i="14"/>
  <c r="T174" i="14"/>
  <c r="S174" i="14"/>
  <c r="R174" i="14"/>
  <c r="Q174" i="14"/>
  <c r="P174" i="14"/>
  <c r="O174" i="14"/>
  <c r="M154" i="14" s="1"/>
  <c r="N174" i="14"/>
  <c r="L174" i="14"/>
  <c r="K174" i="14"/>
  <c r="J174" i="14"/>
  <c r="I174" i="14"/>
  <c r="K154" i="14" s="1"/>
  <c r="H174" i="14"/>
  <c r="L154" i="14" s="1"/>
  <c r="F174" i="14"/>
  <c r="G154" i="14" s="1"/>
  <c r="E174" i="14"/>
  <c r="D174" i="14"/>
  <c r="B174" i="14"/>
  <c r="A174" i="14"/>
  <c r="AM173" i="14"/>
  <c r="AL173" i="14"/>
  <c r="AK173" i="14"/>
  <c r="AN153" i="14" s="1"/>
  <c r="AJ173" i="14"/>
  <c r="AI173" i="14"/>
  <c r="AJ153" i="14" s="1"/>
  <c r="AH173" i="14"/>
  <c r="AG173" i="14"/>
  <c r="AF173" i="14"/>
  <c r="AE173" i="14"/>
  <c r="AD173" i="14"/>
  <c r="AC173" i="14"/>
  <c r="AG153" i="14" s="1"/>
  <c r="AB173" i="14"/>
  <c r="Z153" i="14" s="1"/>
  <c r="AA173" i="14"/>
  <c r="Z173" i="14"/>
  <c r="X173" i="14"/>
  <c r="T153" i="14" s="1"/>
  <c r="W173" i="14"/>
  <c r="X153" i="14" s="1"/>
  <c r="T173" i="14"/>
  <c r="S173" i="14"/>
  <c r="R173" i="14"/>
  <c r="Q173" i="14"/>
  <c r="P173" i="14"/>
  <c r="M153" i="14" s="1"/>
  <c r="O173" i="14"/>
  <c r="N173" i="14"/>
  <c r="L173" i="14"/>
  <c r="J173" i="14"/>
  <c r="I173" i="14"/>
  <c r="H173" i="14"/>
  <c r="G173" i="14"/>
  <c r="D153" i="14" s="1"/>
  <c r="F173" i="14"/>
  <c r="G153" i="14" s="1"/>
  <c r="E173" i="14"/>
  <c r="D173" i="14"/>
  <c r="A173" i="14"/>
  <c r="AM172" i="14"/>
  <c r="AL172" i="14"/>
  <c r="AK172" i="14"/>
  <c r="AI172" i="14"/>
  <c r="AH172" i="14"/>
  <c r="AG172" i="14"/>
  <c r="AF172" i="14"/>
  <c r="AE172" i="14"/>
  <c r="AD172" i="14"/>
  <c r="AC172" i="14"/>
  <c r="AB172" i="14"/>
  <c r="AA172" i="14"/>
  <c r="Z172" i="14"/>
  <c r="X172" i="14"/>
  <c r="T152" i="14" s="1"/>
  <c r="W172" i="14"/>
  <c r="T172" i="14"/>
  <c r="S172" i="14"/>
  <c r="R172" i="14"/>
  <c r="Q172" i="14"/>
  <c r="P172" i="14"/>
  <c r="O172" i="14"/>
  <c r="N172" i="14"/>
  <c r="L172" i="14"/>
  <c r="D152" i="14" s="1"/>
  <c r="K172" i="14"/>
  <c r="J172" i="14"/>
  <c r="I172" i="14"/>
  <c r="H172" i="14"/>
  <c r="G172" i="14"/>
  <c r="F172" i="14"/>
  <c r="E172" i="14"/>
  <c r="D172" i="14"/>
  <c r="C172" i="14"/>
  <c r="B172" i="14"/>
  <c r="A172" i="14"/>
  <c r="AM171" i="14"/>
  <c r="AN151" i="14" s="1"/>
  <c r="AL171" i="14"/>
  <c r="AK171" i="14"/>
  <c r="AJ171" i="14"/>
  <c r="AI171" i="14"/>
  <c r="AH171" i="14"/>
  <c r="AF171" i="14"/>
  <c r="AE171" i="14"/>
  <c r="AD171" i="14"/>
  <c r="AG151" i="14" s="1"/>
  <c r="AC171" i="14"/>
  <c r="AB171" i="14"/>
  <c r="AA171" i="14"/>
  <c r="Z171" i="14"/>
  <c r="X171" i="14"/>
  <c r="W171" i="14"/>
  <c r="T171" i="14"/>
  <c r="S171" i="14"/>
  <c r="R171" i="14"/>
  <c r="Q171" i="14"/>
  <c r="P171" i="14"/>
  <c r="O171" i="14"/>
  <c r="N171" i="14"/>
  <c r="M151" i="14" s="1"/>
  <c r="L171" i="14"/>
  <c r="K171" i="14"/>
  <c r="J171" i="14"/>
  <c r="I171" i="14"/>
  <c r="H171" i="14"/>
  <c r="G171" i="14"/>
  <c r="F171" i="14"/>
  <c r="E171" i="14"/>
  <c r="G151" i="14" s="1"/>
  <c r="C171" i="14"/>
  <c r="A171" i="14"/>
  <c r="AN170" i="14"/>
  <c r="AM170" i="14"/>
  <c r="AL170" i="14"/>
  <c r="AK170" i="14"/>
  <c r="AJ170" i="14"/>
  <c r="AI170" i="14"/>
  <c r="AH170" i="14"/>
  <c r="AG170" i="14"/>
  <c r="AF170" i="14"/>
  <c r="AG150" i="14" s="1"/>
  <c r="AE170" i="14"/>
  <c r="AD170" i="14"/>
  <c r="AC170" i="14"/>
  <c r="AA170" i="14"/>
  <c r="X170" i="14"/>
  <c r="W170" i="14"/>
  <c r="X150" i="14" s="1"/>
  <c r="T170" i="14"/>
  <c r="R170" i="14"/>
  <c r="Q170" i="14"/>
  <c r="P170" i="14"/>
  <c r="O170" i="14"/>
  <c r="N170" i="14"/>
  <c r="M170" i="14"/>
  <c r="L170" i="14"/>
  <c r="J170" i="14"/>
  <c r="I170" i="14"/>
  <c r="K150" i="14" s="1"/>
  <c r="H170" i="14"/>
  <c r="G170" i="14"/>
  <c r="F170" i="14"/>
  <c r="E170" i="14"/>
  <c r="A170" i="14"/>
  <c r="AN169" i="14"/>
  <c r="AM169" i="14"/>
  <c r="AL169" i="14"/>
  <c r="AK169" i="14"/>
  <c r="AJ169" i="14"/>
  <c r="AI169" i="14"/>
  <c r="AH169" i="14"/>
  <c r="AG169" i="14"/>
  <c r="AF169" i="14"/>
  <c r="AE169" i="14"/>
  <c r="AD169" i="14"/>
  <c r="AC169" i="14"/>
  <c r="AG149" i="14" s="1"/>
  <c r="AA169" i="14"/>
  <c r="X169" i="14"/>
  <c r="W169" i="14"/>
  <c r="S169" i="14"/>
  <c r="R169" i="14"/>
  <c r="Q169" i="14"/>
  <c r="P169" i="14"/>
  <c r="O169" i="14"/>
  <c r="N169" i="14"/>
  <c r="M169" i="14"/>
  <c r="B149" i="14" s="1"/>
  <c r="L169" i="14"/>
  <c r="K169" i="14"/>
  <c r="J169" i="14"/>
  <c r="I169" i="14"/>
  <c r="H169" i="14"/>
  <c r="L149" i="14" s="1"/>
  <c r="F169" i="14"/>
  <c r="G149" i="14" s="1"/>
  <c r="E169" i="14"/>
  <c r="D169" i="14"/>
  <c r="C169" i="14"/>
  <c r="B169" i="14"/>
  <c r="A169" i="14"/>
  <c r="AM168" i="14"/>
  <c r="AL168" i="14"/>
  <c r="AK168" i="14"/>
  <c r="AJ168" i="14"/>
  <c r="AI168" i="14"/>
  <c r="AH168" i="14"/>
  <c r="AJ148" i="14" s="1"/>
  <c r="AF168" i="14"/>
  <c r="AE168" i="14"/>
  <c r="AD168" i="14"/>
  <c r="AC168" i="14"/>
  <c r="AG148" i="14" s="1"/>
  <c r="AA168" i="14"/>
  <c r="Z168" i="14"/>
  <c r="X168" i="14"/>
  <c r="W168" i="14"/>
  <c r="S168" i="14"/>
  <c r="R168" i="14"/>
  <c r="Q168" i="14"/>
  <c r="P168" i="14"/>
  <c r="O168" i="14"/>
  <c r="N168" i="14"/>
  <c r="K168" i="14"/>
  <c r="J168" i="14"/>
  <c r="I168" i="14"/>
  <c r="K148" i="14" s="1"/>
  <c r="H168" i="14"/>
  <c r="G168" i="14"/>
  <c r="F168" i="14"/>
  <c r="G148" i="14" s="1"/>
  <c r="E168" i="14"/>
  <c r="D168" i="14"/>
  <c r="B168" i="14"/>
  <c r="A168" i="14"/>
  <c r="AN167" i="14"/>
  <c r="AM167" i="14"/>
  <c r="AL167" i="14"/>
  <c r="AK167" i="14"/>
  <c r="AI167" i="14"/>
  <c r="AJ147" i="14" s="1"/>
  <c r="AH167" i="14"/>
  <c r="AF167" i="14"/>
  <c r="AE167" i="14"/>
  <c r="AD167" i="14"/>
  <c r="AC167" i="14"/>
  <c r="AB167" i="14"/>
  <c r="AA167" i="14"/>
  <c r="Z147" i="14" s="1"/>
  <c r="Z167" i="14"/>
  <c r="X167" i="14"/>
  <c r="W167" i="14"/>
  <c r="T167" i="14"/>
  <c r="S167" i="14"/>
  <c r="R167" i="14"/>
  <c r="Q167" i="14"/>
  <c r="P167" i="14"/>
  <c r="O167" i="14"/>
  <c r="N167" i="14"/>
  <c r="M167" i="14"/>
  <c r="L167" i="14"/>
  <c r="D147" i="14" s="1"/>
  <c r="K167" i="14"/>
  <c r="J167" i="14"/>
  <c r="I167" i="14"/>
  <c r="H167" i="14"/>
  <c r="L147" i="14" s="1"/>
  <c r="G167" i="14"/>
  <c r="F167" i="14"/>
  <c r="E167" i="14"/>
  <c r="D167" i="14"/>
  <c r="A167" i="14"/>
  <c r="AN166" i="14"/>
  <c r="AM166" i="14"/>
  <c r="AL166" i="14"/>
  <c r="AN146" i="14" s="1"/>
  <c r="AK166" i="14"/>
  <c r="AJ166" i="14"/>
  <c r="AI166" i="14"/>
  <c r="AH166" i="14"/>
  <c r="AF166" i="14"/>
  <c r="AE166" i="14"/>
  <c r="AD166" i="14"/>
  <c r="AC166" i="14"/>
  <c r="AG146" i="14" s="1"/>
  <c r="AB166" i="14"/>
  <c r="Z146" i="14" s="1"/>
  <c r="AA166" i="14"/>
  <c r="W166" i="14"/>
  <c r="T166" i="14"/>
  <c r="S166" i="14"/>
  <c r="R166" i="14"/>
  <c r="Q166" i="14"/>
  <c r="P166" i="14"/>
  <c r="O166" i="14"/>
  <c r="N166" i="14"/>
  <c r="L166" i="14"/>
  <c r="K166" i="14"/>
  <c r="J166" i="14"/>
  <c r="I166" i="14"/>
  <c r="H166" i="14"/>
  <c r="F166" i="14"/>
  <c r="G146" i="14" s="1"/>
  <c r="E166" i="14"/>
  <c r="D166" i="14"/>
  <c r="B166" i="14"/>
  <c r="A166" i="14"/>
  <c r="AM165" i="14"/>
  <c r="AL165" i="14"/>
  <c r="AK165" i="14"/>
  <c r="AJ165" i="14"/>
  <c r="AB145" i="14" s="1"/>
  <c r="AI165" i="14"/>
  <c r="AH165" i="14"/>
  <c r="AG165" i="14"/>
  <c r="AF165" i="14"/>
  <c r="AE165" i="14"/>
  <c r="AD165" i="14"/>
  <c r="AC165" i="14"/>
  <c r="AB165" i="14"/>
  <c r="Z145" i="14" s="1"/>
  <c r="AA165" i="14"/>
  <c r="Z165" i="14"/>
  <c r="X165" i="14"/>
  <c r="T145" i="14" s="1"/>
  <c r="W165" i="14"/>
  <c r="T165" i="14"/>
  <c r="S165" i="14"/>
  <c r="R165" i="14"/>
  <c r="Q165" i="14"/>
  <c r="M145" i="14" s="1"/>
  <c r="P165" i="14"/>
  <c r="O165" i="14"/>
  <c r="N165" i="14"/>
  <c r="L165" i="14"/>
  <c r="J165" i="14"/>
  <c r="K145" i="14" s="1"/>
  <c r="I165" i="14"/>
  <c r="H165" i="14"/>
  <c r="G165" i="14"/>
  <c r="D145" i="14" s="1"/>
  <c r="F165" i="14"/>
  <c r="G145" i="14" s="1"/>
  <c r="E165" i="14"/>
  <c r="D165" i="14"/>
  <c r="A165" i="14"/>
  <c r="AM164" i="14"/>
  <c r="AL164" i="14"/>
  <c r="AK164" i="14"/>
  <c r="AI164" i="14"/>
  <c r="AJ144" i="14" s="1"/>
  <c r="AH164" i="14"/>
  <c r="AG164" i="14"/>
  <c r="AF164" i="14"/>
  <c r="AE164" i="14"/>
  <c r="AD164" i="14"/>
  <c r="AG144" i="14" s="1"/>
  <c r="AC164" i="14"/>
  <c r="AB164" i="14"/>
  <c r="AA164" i="14"/>
  <c r="Z144" i="14" s="1"/>
  <c r="Z164" i="14"/>
  <c r="X164" i="14"/>
  <c r="T144" i="14" s="1"/>
  <c r="W164" i="14"/>
  <c r="T164" i="14"/>
  <c r="S164" i="14"/>
  <c r="R164" i="14"/>
  <c r="Q164" i="14"/>
  <c r="P164" i="14"/>
  <c r="O164" i="14"/>
  <c r="N164" i="14"/>
  <c r="L164" i="14"/>
  <c r="D144" i="14" s="1"/>
  <c r="K164" i="14"/>
  <c r="J164" i="14"/>
  <c r="K144" i="14" s="1"/>
  <c r="I164" i="14"/>
  <c r="H164" i="14"/>
  <c r="G164" i="14"/>
  <c r="F164" i="14"/>
  <c r="G144" i="14" s="1"/>
  <c r="E164" i="14"/>
  <c r="D164" i="14"/>
  <c r="C164" i="14"/>
  <c r="B164" i="14"/>
  <c r="A164" i="14"/>
  <c r="AM163" i="14"/>
  <c r="AL163" i="14"/>
  <c r="AK163" i="14"/>
  <c r="AN143" i="14" s="1"/>
  <c r="AJ163" i="14"/>
  <c r="AI163" i="14"/>
  <c r="AH163" i="14"/>
  <c r="AF163" i="14"/>
  <c r="AE163" i="14"/>
  <c r="AD163" i="14"/>
  <c r="AC163" i="14"/>
  <c r="AA163" i="14"/>
  <c r="Z143" i="14" s="1"/>
  <c r="Z163" i="14"/>
  <c r="X163" i="14"/>
  <c r="W163" i="14"/>
  <c r="T163" i="14"/>
  <c r="S163" i="14"/>
  <c r="R163" i="14"/>
  <c r="Q163" i="14"/>
  <c r="P163" i="14"/>
  <c r="M143" i="14" s="1"/>
  <c r="O163" i="14"/>
  <c r="N163" i="14"/>
  <c r="L163" i="14"/>
  <c r="K163" i="14"/>
  <c r="J163" i="14"/>
  <c r="I163" i="14"/>
  <c r="K143" i="14" s="1"/>
  <c r="H163" i="14"/>
  <c r="C143" i="14" s="1"/>
  <c r="G163" i="14"/>
  <c r="F163" i="14"/>
  <c r="E163" i="14"/>
  <c r="C163" i="14"/>
  <c r="A163" i="14"/>
  <c r="AN162" i="14"/>
  <c r="AB142" i="14" s="1"/>
  <c r="AM162" i="14"/>
  <c r="AL162" i="14"/>
  <c r="AK162" i="14"/>
  <c r="AJ162" i="14"/>
  <c r="AI162" i="14"/>
  <c r="AH162" i="14"/>
  <c r="AG162" i="14"/>
  <c r="AF162" i="14"/>
  <c r="AE162" i="14"/>
  <c r="AD162" i="14"/>
  <c r="AC162" i="14"/>
  <c r="AA162" i="14"/>
  <c r="X162" i="14"/>
  <c r="W162" i="14"/>
  <c r="X142" i="14" s="1"/>
  <c r="R162" i="14"/>
  <c r="Q162" i="14"/>
  <c r="P162" i="14"/>
  <c r="O162" i="14"/>
  <c r="N162" i="14"/>
  <c r="M162" i="14"/>
  <c r="L162" i="14"/>
  <c r="J162" i="14"/>
  <c r="I162" i="14"/>
  <c r="H162" i="14"/>
  <c r="L142" i="14" s="1"/>
  <c r="G162" i="14"/>
  <c r="F162" i="14"/>
  <c r="G142" i="14" s="1"/>
  <c r="E162" i="14"/>
  <c r="A162" i="14"/>
  <c r="AN161" i="14"/>
  <c r="AM161" i="14"/>
  <c r="AL161" i="14"/>
  <c r="AK161" i="14"/>
  <c r="AJ161" i="14"/>
  <c r="AI161" i="14"/>
  <c r="AH161" i="14"/>
  <c r="AJ141" i="14" s="1"/>
  <c r="AG161" i="14"/>
  <c r="AF161" i="14"/>
  <c r="AE161" i="14"/>
  <c r="AD161" i="14"/>
  <c r="AC161" i="14"/>
  <c r="AA161" i="14"/>
  <c r="X161" i="14"/>
  <c r="W161" i="14"/>
  <c r="X141" i="14" s="1"/>
  <c r="S161" i="14"/>
  <c r="R161" i="14"/>
  <c r="Q161" i="14"/>
  <c r="P161" i="14"/>
  <c r="O161" i="14"/>
  <c r="N161" i="14"/>
  <c r="M161" i="14"/>
  <c r="B141" i="14" s="1"/>
  <c r="K161" i="14"/>
  <c r="L141" i="14" s="1"/>
  <c r="J161" i="14"/>
  <c r="K141" i="14" s="1"/>
  <c r="I161" i="14"/>
  <c r="H161" i="14"/>
  <c r="F161" i="14"/>
  <c r="G141" i="14" s="1"/>
  <c r="E161" i="14"/>
  <c r="B161" i="14"/>
  <c r="A161" i="14"/>
  <c r="AM160" i="14"/>
  <c r="AL160" i="14"/>
  <c r="AK160" i="14"/>
  <c r="AJ160" i="14"/>
  <c r="AI160" i="14"/>
  <c r="AH160" i="14"/>
  <c r="AF160" i="14"/>
  <c r="AE160" i="14"/>
  <c r="AD160" i="14"/>
  <c r="AC160" i="14"/>
  <c r="AA160" i="14"/>
  <c r="Z160" i="14"/>
  <c r="X160" i="14"/>
  <c r="W160" i="14"/>
  <c r="S160" i="14"/>
  <c r="R160" i="14"/>
  <c r="Q160" i="14"/>
  <c r="P160" i="14"/>
  <c r="O160" i="14"/>
  <c r="N160" i="14"/>
  <c r="K160" i="14"/>
  <c r="J160" i="14"/>
  <c r="I160" i="14"/>
  <c r="H160" i="14"/>
  <c r="L140" i="14" s="1"/>
  <c r="G160" i="14"/>
  <c r="F160" i="14"/>
  <c r="E160" i="14"/>
  <c r="A160" i="14"/>
  <c r="AN159" i="14"/>
  <c r="AM159" i="14"/>
  <c r="AL159" i="14"/>
  <c r="AK159" i="14"/>
  <c r="AI159" i="14"/>
  <c r="AJ139" i="14" s="1"/>
  <c r="AH159" i="14"/>
  <c r="AF159" i="14"/>
  <c r="AE159" i="14"/>
  <c r="AD159" i="14"/>
  <c r="AC159" i="14"/>
  <c r="AA159" i="14"/>
  <c r="Z159" i="14"/>
  <c r="X159" i="14"/>
  <c r="W159" i="14"/>
  <c r="X139" i="14" s="1"/>
  <c r="T159" i="14"/>
  <c r="S159" i="14"/>
  <c r="R159" i="14"/>
  <c r="Q159" i="14"/>
  <c r="P159" i="14"/>
  <c r="O159" i="14"/>
  <c r="M139" i="14" s="1"/>
  <c r="N159" i="14"/>
  <c r="M159" i="14"/>
  <c r="L159" i="14"/>
  <c r="K159" i="14"/>
  <c r="J159" i="14"/>
  <c r="I159" i="14"/>
  <c r="H159" i="14"/>
  <c r="G159" i="14"/>
  <c r="F159" i="14"/>
  <c r="E159" i="14"/>
  <c r="D159" i="14"/>
  <c r="A159" i="14"/>
  <c r="AN158" i="14"/>
  <c r="AM158" i="14"/>
  <c r="AL158" i="14"/>
  <c r="AK158" i="14"/>
  <c r="AN138" i="14" s="1"/>
  <c r="AJ158" i="14"/>
  <c r="AI158" i="14"/>
  <c r="AH158" i="14"/>
  <c r="AF158" i="14"/>
  <c r="AE158" i="14"/>
  <c r="AD158" i="14"/>
  <c r="AC158" i="14"/>
  <c r="AB158" i="14"/>
  <c r="Z138" i="14" s="1"/>
  <c r="AA158" i="14"/>
  <c r="W158" i="14"/>
  <c r="T158" i="14"/>
  <c r="R158" i="14"/>
  <c r="Q158" i="14"/>
  <c r="P158" i="14"/>
  <c r="O158" i="14"/>
  <c r="N158" i="14"/>
  <c r="K158" i="14"/>
  <c r="J158" i="14"/>
  <c r="I158" i="14"/>
  <c r="H158" i="14"/>
  <c r="F158" i="14"/>
  <c r="G138" i="14" s="1"/>
  <c r="E158" i="14"/>
  <c r="D158" i="14"/>
  <c r="A158" i="14"/>
  <c r="AM157" i="14"/>
  <c r="AL157" i="14"/>
  <c r="AK157" i="14"/>
  <c r="AJ157" i="14"/>
  <c r="AI157" i="14"/>
  <c r="AH157" i="14"/>
  <c r="AG157" i="14"/>
  <c r="AF157" i="14"/>
  <c r="AE157" i="14"/>
  <c r="AD157" i="14"/>
  <c r="AC157" i="14"/>
  <c r="AB157" i="14"/>
  <c r="AA157" i="14"/>
  <c r="X157" i="14"/>
  <c r="W157" i="14"/>
  <c r="T157" i="14"/>
  <c r="R157" i="14"/>
  <c r="Q157" i="14"/>
  <c r="P157" i="14"/>
  <c r="O157" i="14"/>
  <c r="N157" i="14"/>
  <c r="L157" i="14"/>
  <c r="J157" i="14"/>
  <c r="I157" i="14"/>
  <c r="H157" i="14"/>
  <c r="G157" i="14"/>
  <c r="F157" i="14"/>
  <c r="E157" i="14"/>
  <c r="A157" i="14"/>
  <c r="AM156" i="14"/>
  <c r="AL156" i="14"/>
  <c r="AK156" i="14"/>
  <c r="AI156" i="14"/>
  <c r="AH156" i="14"/>
  <c r="AG156" i="14"/>
  <c r="AF156" i="14"/>
  <c r="AE156" i="14"/>
  <c r="AD156" i="14"/>
  <c r="AC156" i="14"/>
  <c r="AA156" i="14"/>
  <c r="X156" i="14"/>
  <c r="W156" i="14"/>
  <c r="T156" i="14"/>
  <c r="R156" i="14"/>
  <c r="Q156" i="14"/>
  <c r="P156" i="14"/>
  <c r="O156" i="14"/>
  <c r="N156" i="14"/>
  <c r="L156" i="14"/>
  <c r="K156" i="14"/>
  <c r="J156" i="14"/>
  <c r="I156" i="14"/>
  <c r="H156" i="14"/>
  <c r="G156" i="14"/>
  <c r="F156" i="14"/>
  <c r="E156" i="14"/>
  <c r="B156" i="14"/>
  <c r="A156" i="14"/>
  <c r="AM155" i="14"/>
  <c r="AL155" i="14"/>
  <c r="AK155" i="14"/>
  <c r="AJ155" i="14"/>
  <c r="AI155" i="14"/>
  <c r="AH155" i="14"/>
  <c r="AF155" i="14"/>
  <c r="AE155" i="14"/>
  <c r="AD155" i="14"/>
  <c r="AC155" i="14"/>
  <c r="AA155" i="14"/>
  <c r="Z155" i="14"/>
  <c r="X155" i="14"/>
  <c r="W155" i="14"/>
  <c r="T155" i="14"/>
  <c r="S155" i="14"/>
  <c r="R155" i="14"/>
  <c r="Q155" i="14"/>
  <c r="P155" i="14"/>
  <c r="O155" i="14"/>
  <c r="N155" i="14"/>
  <c r="L155" i="14"/>
  <c r="K155" i="14"/>
  <c r="J155" i="14"/>
  <c r="I155" i="14"/>
  <c r="H155" i="14"/>
  <c r="G155" i="14"/>
  <c r="F155" i="14"/>
  <c r="E155" i="14"/>
  <c r="C155" i="14"/>
  <c r="A155" i="14"/>
  <c r="AM154" i="14"/>
  <c r="AL154" i="14"/>
  <c r="AK154" i="14"/>
  <c r="AI154" i="14"/>
  <c r="AH154" i="14"/>
  <c r="AF154" i="14"/>
  <c r="AE154" i="14"/>
  <c r="AD154" i="14"/>
  <c r="AC154" i="14"/>
  <c r="AA154" i="14"/>
  <c r="X154" i="14"/>
  <c r="W154" i="14"/>
  <c r="R154" i="14"/>
  <c r="Q154" i="14"/>
  <c r="P154" i="14"/>
  <c r="O154" i="14"/>
  <c r="N154" i="14"/>
  <c r="J154" i="14"/>
  <c r="I154" i="14"/>
  <c r="H154" i="14"/>
  <c r="F154" i="14"/>
  <c r="E154" i="14"/>
  <c r="A154" i="14"/>
  <c r="AM153" i="14"/>
  <c r="AL153" i="14"/>
  <c r="AK153" i="14"/>
  <c r="AI153" i="14"/>
  <c r="AH153" i="14"/>
  <c r="AF153" i="14"/>
  <c r="AE153" i="14"/>
  <c r="AD153" i="14"/>
  <c r="AC153" i="14"/>
  <c r="AA153" i="14"/>
  <c r="W153" i="14"/>
  <c r="S153" i="14"/>
  <c r="R153" i="14"/>
  <c r="Q153" i="14"/>
  <c r="P153" i="14"/>
  <c r="O153" i="14"/>
  <c r="N153" i="14"/>
  <c r="K153" i="14"/>
  <c r="J153" i="14"/>
  <c r="I153" i="14"/>
  <c r="H153" i="14"/>
  <c r="F153" i="14"/>
  <c r="E153" i="14"/>
  <c r="B153" i="14"/>
  <c r="A153" i="14"/>
  <c r="AM152" i="14"/>
  <c r="AL152" i="14"/>
  <c r="AK152" i="14"/>
  <c r="AJ152" i="14"/>
  <c r="AI152" i="14"/>
  <c r="AH152" i="14"/>
  <c r="AF152" i="14"/>
  <c r="AE152" i="14"/>
  <c r="AD152" i="14"/>
  <c r="AC152" i="14"/>
  <c r="AA152" i="14"/>
  <c r="Z152" i="14"/>
  <c r="X152" i="14"/>
  <c r="W152" i="14"/>
  <c r="S152" i="14"/>
  <c r="R152" i="14"/>
  <c r="Q152" i="14"/>
  <c r="P152" i="14"/>
  <c r="O152" i="14"/>
  <c r="N152" i="14"/>
  <c r="K152" i="14"/>
  <c r="J152" i="14"/>
  <c r="I152" i="14"/>
  <c r="H152" i="14"/>
  <c r="G152" i="14"/>
  <c r="F152" i="14"/>
  <c r="E152" i="14"/>
  <c r="A152" i="14"/>
  <c r="AM151" i="14"/>
  <c r="AL151" i="14"/>
  <c r="AK151" i="14"/>
  <c r="AI151" i="14"/>
  <c r="AH151" i="14"/>
  <c r="AF151" i="14"/>
  <c r="AE151" i="14"/>
  <c r="AD151" i="14"/>
  <c r="AC151" i="14"/>
  <c r="AA151" i="14"/>
  <c r="Z151" i="14"/>
  <c r="X151" i="14"/>
  <c r="W151" i="14"/>
  <c r="T151" i="14"/>
  <c r="S151" i="14"/>
  <c r="R151" i="14"/>
  <c r="Q151" i="14"/>
  <c r="P151" i="14"/>
  <c r="O151" i="14"/>
  <c r="N151" i="14"/>
  <c r="L151" i="14"/>
  <c r="K151" i="14"/>
  <c r="J151" i="14"/>
  <c r="I151" i="14"/>
  <c r="H151" i="14"/>
  <c r="F151" i="14"/>
  <c r="E151" i="14"/>
  <c r="D151" i="14"/>
  <c r="A151" i="14"/>
  <c r="AN150" i="14"/>
  <c r="AM150" i="14"/>
  <c r="AL150" i="14"/>
  <c r="AK150" i="14"/>
  <c r="AJ150" i="14"/>
  <c r="AI150" i="14"/>
  <c r="AH150" i="14"/>
  <c r="AF150" i="14"/>
  <c r="AE150" i="14"/>
  <c r="AD150" i="14"/>
  <c r="AC150" i="14"/>
  <c r="AB150" i="14"/>
  <c r="AA150" i="14"/>
  <c r="W150" i="14"/>
  <c r="T150" i="14"/>
  <c r="R150" i="14"/>
  <c r="Q150" i="14"/>
  <c r="P150" i="14"/>
  <c r="O150" i="14"/>
  <c r="N150" i="14"/>
  <c r="J150" i="14"/>
  <c r="I150" i="14"/>
  <c r="H150" i="14"/>
  <c r="F150" i="14"/>
  <c r="E150" i="14"/>
  <c r="D150" i="14"/>
  <c r="A150" i="14"/>
  <c r="AM149" i="14"/>
  <c r="AL149" i="14"/>
  <c r="AK149" i="14"/>
  <c r="AJ149" i="14"/>
  <c r="AI149" i="14"/>
  <c r="AH149" i="14"/>
  <c r="AF149" i="14"/>
  <c r="AE149" i="14"/>
  <c r="AD149" i="14"/>
  <c r="AC149" i="14"/>
  <c r="AB149" i="14"/>
  <c r="AA149" i="14"/>
  <c r="X149" i="14"/>
  <c r="W149" i="14"/>
  <c r="T149" i="14"/>
  <c r="R149" i="14"/>
  <c r="Q149" i="14"/>
  <c r="P149" i="14"/>
  <c r="O149" i="14"/>
  <c r="N149" i="14"/>
  <c r="J149" i="14"/>
  <c r="I149" i="14"/>
  <c r="H149" i="14"/>
  <c r="F149" i="14"/>
  <c r="E149" i="14"/>
  <c r="A149" i="14"/>
  <c r="AM148" i="14"/>
  <c r="AL148" i="14"/>
  <c r="AK148" i="14"/>
  <c r="AI148" i="14"/>
  <c r="AH148" i="14"/>
  <c r="AF148" i="14"/>
  <c r="AE148" i="14"/>
  <c r="AD148" i="14"/>
  <c r="AC148" i="14"/>
  <c r="AA148" i="14"/>
  <c r="X148" i="14"/>
  <c r="W148" i="14"/>
  <c r="T148" i="14"/>
  <c r="R148" i="14"/>
  <c r="Q148" i="14"/>
  <c r="P148" i="14"/>
  <c r="O148" i="14"/>
  <c r="N148" i="14"/>
  <c r="L148" i="14"/>
  <c r="J148" i="14"/>
  <c r="I148" i="14"/>
  <c r="H148" i="14"/>
  <c r="F148" i="14"/>
  <c r="E148" i="14"/>
  <c r="D148" i="14"/>
  <c r="A148" i="14"/>
  <c r="AM147" i="14"/>
  <c r="AL147" i="14"/>
  <c r="AK147" i="14"/>
  <c r="AI147" i="14"/>
  <c r="AH147" i="14"/>
  <c r="AF147" i="14"/>
  <c r="AE147" i="14"/>
  <c r="AD147" i="14"/>
  <c r="AC147" i="14"/>
  <c r="AA147" i="14"/>
  <c r="X147" i="14"/>
  <c r="W147" i="14"/>
  <c r="T147" i="14"/>
  <c r="S147" i="14"/>
  <c r="R147" i="14"/>
  <c r="Q147" i="14"/>
  <c r="P147" i="14"/>
  <c r="O147" i="14"/>
  <c r="N147" i="14"/>
  <c r="K147" i="14"/>
  <c r="J147" i="14"/>
  <c r="I147" i="14"/>
  <c r="H147" i="14"/>
  <c r="F147" i="14"/>
  <c r="E147" i="14"/>
  <c r="C147" i="14"/>
  <c r="A147" i="14"/>
  <c r="AM146" i="14"/>
  <c r="AL146" i="14"/>
  <c r="AK146" i="14"/>
  <c r="AJ146" i="14"/>
  <c r="AI146" i="14"/>
  <c r="AH146" i="14"/>
  <c r="AF146" i="14"/>
  <c r="AE146" i="14"/>
  <c r="AD146" i="14"/>
  <c r="AC146" i="14"/>
  <c r="AA146" i="14"/>
  <c r="X146" i="14"/>
  <c r="W146" i="14"/>
  <c r="R146" i="14"/>
  <c r="Q146" i="14"/>
  <c r="P146" i="14"/>
  <c r="O146" i="14"/>
  <c r="N146" i="14"/>
  <c r="L146" i="14"/>
  <c r="J146" i="14"/>
  <c r="I146" i="14"/>
  <c r="H146" i="14"/>
  <c r="F146" i="14"/>
  <c r="E146" i="14"/>
  <c r="A146" i="14"/>
  <c r="AN145" i="14"/>
  <c r="AM145" i="14"/>
  <c r="AL145" i="14"/>
  <c r="AK145" i="14"/>
  <c r="AI145" i="14"/>
  <c r="AH145" i="14"/>
  <c r="AG145" i="14"/>
  <c r="AF145" i="14"/>
  <c r="AE145" i="14"/>
  <c r="AD145" i="14"/>
  <c r="AC145" i="14"/>
  <c r="AA145" i="14"/>
  <c r="X145" i="14"/>
  <c r="W145" i="14"/>
  <c r="S145" i="14"/>
  <c r="R145" i="14"/>
  <c r="Q145" i="14"/>
  <c r="P145" i="14"/>
  <c r="O145" i="14"/>
  <c r="N145" i="14"/>
  <c r="J145" i="14"/>
  <c r="I145" i="14"/>
  <c r="H145" i="14"/>
  <c r="F145" i="14"/>
  <c r="E145" i="14"/>
  <c r="C145" i="14"/>
  <c r="A145" i="14"/>
  <c r="AM144" i="14"/>
  <c r="AL144" i="14"/>
  <c r="AK144" i="14"/>
  <c r="AI144" i="14"/>
  <c r="AH144" i="14"/>
  <c r="AF144" i="14"/>
  <c r="AE144" i="14"/>
  <c r="AD144" i="14"/>
  <c r="AC144" i="14"/>
  <c r="AA144" i="14"/>
  <c r="X144" i="14"/>
  <c r="W144" i="14"/>
  <c r="S144" i="14"/>
  <c r="R144" i="14"/>
  <c r="Q144" i="14"/>
  <c r="P144" i="14"/>
  <c r="O144" i="14"/>
  <c r="N144" i="14"/>
  <c r="J144" i="14"/>
  <c r="I144" i="14"/>
  <c r="H144" i="14"/>
  <c r="F144" i="14"/>
  <c r="E144" i="14"/>
  <c r="A144" i="14"/>
  <c r="AM143" i="14"/>
  <c r="AL143" i="14"/>
  <c r="AK143" i="14"/>
  <c r="AI143" i="14"/>
  <c r="AH143" i="14"/>
  <c r="AF143" i="14"/>
  <c r="AE143" i="14"/>
  <c r="AD143" i="14"/>
  <c r="AC143" i="14"/>
  <c r="AA143" i="14"/>
  <c r="X143" i="14"/>
  <c r="W143" i="14"/>
  <c r="T143" i="14"/>
  <c r="S143" i="14"/>
  <c r="R143" i="14"/>
  <c r="Q143" i="14"/>
  <c r="P143" i="14"/>
  <c r="O143" i="14"/>
  <c r="N143" i="14"/>
  <c r="J143" i="14"/>
  <c r="I143" i="14"/>
  <c r="H143" i="14"/>
  <c r="G143" i="14"/>
  <c r="F143" i="14"/>
  <c r="E143" i="14"/>
  <c r="D143" i="14"/>
  <c r="A143" i="14"/>
  <c r="AN142" i="14"/>
  <c r="AM142" i="14"/>
  <c r="AL142" i="14"/>
  <c r="AK142" i="14"/>
  <c r="AJ142" i="14"/>
  <c r="AI142" i="14"/>
  <c r="AH142" i="14"/>
  <c r="AF142" i="14"/>
  <c r="AE142" i="14"/>
  <c r="AD142" i="14"/>
  <c r="AC142" i="14"/>
  <c r="AA142" i="14"/>
  <c r="W142" i="14"/>
  <c r="T142" i="14"/>
  <c r="R142" i="14"/>
  <c r="Q142" i="14"/>
  <c r="P142" i="14"/>
  <c r="O142" i="14"/>
  <c r="N142" i="14"/>
  <c r="K142" i="14"/>
  <c r="J142" i="14"/>
  <c r="I142" i="14"/>
  <c r="H142" i="14"/>
  <c r="F142" i="14"/>
  <c r="E142" i="14"/>
  <c r="D142" i="14"/>
  <c r="A142" i="14"/>
  <c r="AM141" i="14"/>
  <c r="AL141" i="14"/>
  <c r="AK141" i="14"/>
  <c r="AI141" i="14"/>
  <c r="AH141" i="14"/>
  <c r="AF141" i="14"/>
  <c r="AE141" i="14"/>
  <c r="AD141" i="14"/>
  <c r="AC141" i="14"/>
  <c r="AB141" i="14"/>
  <c r="AA141" i="14"/>
  <c r="W141" i="14"/>
  <c r="T141" i="14"/>
  <c r="R141" i="14"/>
  <c r="Q141" i="14"/>
  <c r="P141" i="14"/>
  <c r="O141" i="14"/>
  <c r="N141" i="14"/>
  <c r="J141" i="14"/>
  <c r="I141" i="14"/>
  <c r="H141" i="14"/>
  <c r="F141" i="14"/>
  <c r="E141" i="14"/>
  <c r="A141" i="14"/>
  <c r="AM140" i="14"/>
  <c r="AL140" i="14"/>
  <c r="AK140" i="14"/>
  <c r="AI140" i="14"/>
  <c r="AH140" i="14"/>
  <c r="AG140" i="14"/>
  <c r="AF140" i="14"/>
  <c r="AE140" i="14"/>
  <c r="AD140" i="14"/>
  <c r="AC140" i="14"/>
  <c r="AA140" i="14"/>
  <c r="X140" i="14"/>
  <c r="W140" i="14"/>
  <c r="T140" i="14"/>
  <c r="S140" i="14"/>
  <c r="R140" i="14"/>
  <c r="Q140" i="14"/>
  <c r="P140" i="14"/>
  <c r="O140" i="14"/>
  <c r="N140" i="14"/>
  <c r="K140" i="14"/>
  <c r="J140" i="14"/>
  <c r="I140" i="14"/>
  <c r="H140" i="14"/>
  <c r="G140" i="14"/>
  <c r="F140" i="14"/>
  <c r="E140" i="14"/>
  <c r="D140" i="14"/>
  <c r="A140" i="14"/>
  <c r="AM139" i="14"/>
  <c r="AL139" i="14"/>
  <c r="AK139" i="14"/>
  <c r="AI139" i="14"/>
  <c r="AH139" i="14"/>
  <c r="AF139" i="14"/>
  <c r="AE139" i="14"/>
  <c r="AD139" i="14"/>
  <c r="AC139" i="14"/>
  <c r="AA139" i="14"/>
  <c r="W139" i="14"/>
  <c r="T139" i="14"/>
  <c r="S139" i="14"/>
  <c r="R139" i="14"/>
  <c r="Q139" i="14"/>
  <c r="P139" i="14"/>
  <c r="O139" i="14"/>
  <c r="N139" i="14"/>
  <c r="L139" i="14"/>
  <c r="K139" i="14"/>
  <c r="J139" i="14"/>
  <c r="I139" i="14"/>
  <c r="H139" i="14"/>
  <c r="F139" i="14"/>
  <c r="E139" i="14"/>
  <c r="A139" i="14"/>
  <c r="AM138" i="14"/>
  <c r="AL138" i="14"/>
  <c r="AK138" i="14"/>
  <c r="AJ138" i="14"/>
  <c r="AI138" i="14"/>
  <c r="AH138" i="14"/>
  <c r="AF138" i="14"/>
  <c r="AE138" i="14"/>
  <c r="AD138" i="14"/>
  <c r="AC138" i="14"/>
  <c r="AA138" i="14"/>
  <c r="X138" i="14"/>
  <c r="W138" i="14"/>
  <c r="R138" i="14"/>
  <c r="Q138" i="14"/>
  <c r="P138" i="14"/>
  <c r="O138" i="14"/>
  <c r="N138" i="14"/>
  <c r="L138" i="14"/>
  <c r="J138" i="14"/>
  <c r="I138" i="14"/>
  <c r="H138" i="14"/>
  <c r="F138" i="14"/>
  <c r="E138"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R12" i="13"/>
  <c r="Q12" i="13"/>
  <c r="P12" i="13"/>
  <c r="O12" i="13"/>
  <c r="M12" i="13"/>
  <c r="L12" i="13"/>
  <c r="K12" i="13"/>
  <c r="J12" i="13"/>
  <c r="I12" i="13"/>
  <c r="H12" i="13"/>
  <c r="G12" i="13"/>
  <c r="E12" i="13"/>
  <c r="R11" i="13"/>
  <c r="Q11" i="13"/>
  <c r="P11" i="13"/>
  <c r="O11" i="13"/>
  <c r="M11" i="13"/>
  <c r="L11" i="13"/>
  <c r="K11" i="13"/>
  <c r="J11" i="13"/>
  <c r="I11" i="13"/>
  <c r="H11" i="13"/>
  <c r="G11" i="13"/>
  <c r="E11" i="13"/>
  <c r="R10" i="13"/>
  <c r="Q10" i="13"/>
  <c r="P10" i="13"/>
  <c r="O10" i="13"/>
  <c r="M10" i="13"/>
  <c r="L10" i="13"/>
  <c r="K10" i="13"/>
  <c r="J10" i="13"/>
  <c r="I10" i="13"/>
  <c r="H10" i="13"/>
  <c r="G10" i="13"/>
  <c r="E10" i="13"/>
  <c r="R9" i="13"/>
  <c r="Q9" i="13"/>
  <c r="P9" i="13"/>
  <c r="O9" i="13"/>
  <c r="M9" i="13"/>
  <c r="L9" i="13"/>
  <c r="K9" i="13"/>
  <c r="J9" i="13"/>
  <c r="I9" i="13"/>
  <c r="H9" i="13"/>
  <c r="G9" i="13"/>
  <c r="E9" i="13"/>
  <c r="R8" i="13"/>
  <c r="Q8" i="13"/>
  <c r="P8" i="13"/>
  <c r="O8" i="13"/>
  <c r="M8" i="13"/>
  <c r="L8" i="13"/>
  <c r="K8" i="13"/>
  <c r="J8" i="13"/>
  <c r="I8" i="13"/>
  <c r="H8" i="13"/>
  <c r="G8" i="13"/>
  <c r="E8" i="13"/>
  <c r="R7" i="13"/>
  <c r="Q7" i="13"/>
  <c r="P7" i="13"/>
  <c r="O7" i="13"/>
  <c r="M7" i="13"/>
  <c r="L7" i="13"/>
  <c r="K7" i="13"/>
  <c r="J7" i="13"/>
  <c r="I7" i="13"/>
  <c r="H7" i="13"/>
  <c r="G7" i="13"/>
  <c r="E7" i="13"/>
  <c r="R6" i="13"/>
  <c r="Q6" i="13"/>
  <c r="P6" i="13"/>
  <c r="O6" i="13"/>
  <c r="M6" i="13"/>
  <c r="L6" i="13"/>
  <c r="K6" i="13"/>
  <c r="J6" i="13"/>
  <c r="I6" i="13"/>
  <c r="H6" i="13"/>
  <c r="G6" i="13"/>
  <c r="E6" i="13"/>
  <c r="R5" i="13"/>
  <c r="Q5" i="13"/>
  <c r="P5" i="13"/>
  <c r="O5" i="13"/>
  <c r="M5" i="13"/>
  <c r="L5" i="13"/>
  <c r="K5" i="13"/>
  <c r="J5" i="13"/>
  <c r="I5" i="13"/>
  <c r="H5" i="13"/>
  <c r="G5" i="13"/>
  <c r="E5" i="13"/>
  <c r="R4" i="13"/>
  <c r="Q4" i="13"/>
  <c r="P4" i="13"/>
  <c r="O4" i="13"/>
  <c r="M4" i="13"/>
  <c r="L4" i="13"/>
  <c r="K4" i="13"/>
  <c r="J4" i="13"/>
  <c r="I4" i="13"/>
  <c r="H4" i="13"/>
  <c r="G4" i="13"/>
  <c r="E4" i="13"/>
  <c r="R3" i="13"/>
  <c r="Q3" i="13"/>
  <c r="P3" i="13"/>
  <c r="O3" i="13"/>
  <c r="M3" i="13"/>
  <c r="L3" i="13"/>
  <c r="K3" i="13"/>
  <c r="J3" i="13"/>
  <c r="I3" i="13"/>
  <c r="H3" i="13"/>
  <c r="G3" i="13"/>
  <c r="E3" i="13"/>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E137" i="10"/>
  <c r="D137" i="10"/>
  <c r="B137" i="10"/>
  <c r="A137" i="10"/>
  <c r="F136" i="10"/>
  <c r="B136" i="15"/>
  <c r="E136" i="10"/>
  <c r="D136" i="10"/>
  <c r="B136" i="10"/>
  <c r="A136" i="10"/>
  <c r="E135" i="10"/>
  <c r="D135" i="10"/>
  <c r="B135" i="10"/>
  <c r="A135" i="10"/>
  <c r="E134" i="10"/>
  <c r="D134" i="10"/>
  <c r="B134" i="10"/>
  <c r="A134" i="10"/>
  <c r="E133" i="10"/>
  <c r="D133" i="10"/>
  <c r="D136" i="8" s="1"/>
  <c r="B133" i="10"/>
  <c r="B136" i="8" s="1"/>
  <c r="A133" i="10"/>
  <c r="B132" i="15"/>
  <c r="E132" i="10"/>
  <c r="D132" i="10"/>
  <c r="B132" i="10"/>
  <c r="A132" i="10"/>
  <c r="E131" i="10"/>
  <c r="D131" i="10"/>
  <c r="D134" i="8" s="1"/>
  <c r="B131" i="10"/>
  <c r="A131" i="10"/>
  <c r="R130" i="14"/>
  <c r="K130" i="15"/>
  <c r="E130" i="10"/>
  <c r="D130" i="10"/>
  <c r="B130" i="10"/>
  <c r="A130" i="10"/>
  <c r="AH129" i="14"/>
  <c r="I129" i="14"/>
  <c r="D129" i="15"/>
  <c r="E129" i="10"/>
  <c r="D129" i="10"/>
  <c r="B129" i="10"/>
  <c r="A129" i="10"/>
  <c r="AA128" i="10"/>
  <c r="AC131" i="8" s="1"/>
  <c r="T128" i="10"/>
  <c r="M128" i="10"/>
  <c r="E128" i="10"/>
  <c r="D128" i="10"/>
  <c r="B128" i="10"/>
  <c r="A128" i="10"/>
  <c r="H127" i="14"/>
  <c r="H127" i="10"/>
  <c r="E127" i="10"/>
  <c r="D127" i="10"/>
  <c r="B127" i="10"/>
  <c r="A127" i="10"/>
  <c r="AD126" i="14"/>
  <c r="E126" i="10"/>
  <c r="D126" i="10"/>
  <c r="B126" i="10"/>
  <c r="A126" i="10"/>
  <c r="E125" i="10"/>
  <c r="D125" i="10"/>
  <c r="B125" i="10"/>
  <c r="A125" i="10"/>
  <c r="AF124" i="14"/>
  <c r="X124" i="10"/>
  <c r="W124" i="14"/>
  <c r="X124" i="14" s="1"/>
  <c r="T124" i="14" s="1"/>
  <c r="F124" i="15"/>
  <c r="F124" i="10"/>
  <c r="E124" i="14"/>
  <c r="E124" i="10"/>
  <c r="D124" i="10"/>
  <c r="B124" i="10"/>
  <c r="A124" i="10"/>
  <c r="E123" i="10"/>
  <c r="D123" i="10"/>
  <c r="B123" i="10"/>
  <c r="A123" i="10"/>
  <c r="O122" i="15"/>
  <c r="E122" i="10"/>
  <c r="D122" i="10"/>
  <c r="B122" i="10"/>
  <c r="A122" i="10"/>
  <c r="E121" i="10"/>
  <c r="D121" i="10"/>
  <c r="B121" i="10"/>
  <c r="A121" i="10"/>
  <c r="E120" i="10"/>
  <c r="D120" i="10"/>
  <c r="B120" i="10"/>
  <c r="A120" i="10"/>
  <c r="O119" i="15"/>
  <c r="AA119" i="14"/>
  <c r="T119" i="10"/>
  <c r="Q119" i="10"/>
  <c r="J119" i="14"/>
  <c r="F119" i="14"/>
  <c r="E119" i="10"/>
  <c r="E122" i="6" s="1"/>
  <c r="D119" i="10"/>
  <c r="B119" i="10"/>
  <c r="A119" i="10"/>
  <c r="E118" i="10"/>
  <c r="D118" i="10"/>
  <c r="B118" i="10"/>
  <c r="A118" i="10"/>
  <c r="P117" i="15"/>
  <c r="W117" i="14"/>
  <c r="X117" i="14" s="1"/>
  <c r="T117" i="14" s="1"/>
  <c r="I117" i="14"/>
  <c r="E117" i="10"/>
  <c r="D117" i="10"/>
  <c r="B117" i="10"/>
  <c r="A117" i="10"/>
  <c r="E116" i="10"/>
  <c r="D116" i="10"/>
  <c r="B116" i="10"/>
  <c r="A116" i="10"/>
  <c r="E115" i="10"/>
  <c r="D115" i="10"/>
  <c r="B115" i="10"/>
  <c r="A115" i="10"/>
  <c r="N114" i="15"/>
  <c r="W114" i="14"/>
  <c r="X114" i="14" s="1"/>
  <c r="T114" i="14" s="1"/>
  <c r="O114" i="14"/>
  <c r="Q114" i="10"/>
  <c r="J114" i="14"/>
  <c r="K114" i="10"/>
  <c r="F114" i="14"/>
  <c r="E114" i="10"/>
  <c r="D114" i="10"/>
  <c r="B114" i="10"/>
  <c r="A114" i="10"/>
  <c r="A117" i="8" s="1"/>
  <c r="O113" i="14"/>
  <c r="E113" i="10"/>
  <c r="D113" i="10"/>
  <c r="B113" i="10"/>
  <c r="A113" i="10"/>
  <c r="E112" i="10"/>
  <c r="D112" i="10"/>
  <c r="D115" i="8" s="1"/>
  <c r="B112" i="10"/>
  <c r="A112" i="10"/>
  <c r="Q111" i="15"/>
  <c r="E111" i="10"/>
  <c r="D111" i="10"/>
  <c r="B111" i="10"/>
  <c r="A111" i="10"/>
  <c r="E110" i="10"/>
  <c r="D110" i="10"/>
  <c r="D113" i="8" s="1"/>
  <c r="B110" i="10"/>
  <c r="A110" i="10"/>
  <c r="E109" i="15"/>
  <c r="E109" i="10"/>
  <c r="D109" i="10"/>
  <c r="B109" i="10"/>
  <c r="A109" i="10"/>
  <c r="AL108" i="14"/>
  <c r="AD108" i="14"/>
  <c r="M108" i="15"/>
  <c r="L108" i="15"/>
  <c r="H108" i="15"/>
  <c r="O108" i="14"/>
  <c r="R108" i="10"/>
  <c r="M108" i="10"/>
  <c r="J108" i="14"/>
  <c r="E108" i="10"/>
  <c r="D108" i="10"/>
  <c r="B108" i="10"/>
  <c r="A108" i="10"/>
  <c r="E107" i="10"/>
  <c r="D107" i="10"/>
  <c r="B107" i="10"/>
  <c r="A107" i="10"/>
  <c r="AM106" i="14"/>
  <c r="AF106" i="10"/>
  <c r="AL106" i="14"/>
  <c r="O106" i="14"/>
  <c r="E106" i="10"/>
  <c r="D106" i="10"/>
  <c r="B106" i="10"/>
  <c r="A106" i="10"/>
  <c r="AC105" i="10"/>
  <c r="AF105" i="14"/>
  <c r="P105" i="15"/>
  <c r="AE105" i="14"/>
  <c r="AD105" i="14"/>
  <c r="M105" i="15"/>
  <c r="AC105" i="14"/>
  <c r="O105" i="10"/>
  <c r="L105" i="10"/>
  <c r="F105" i="10"/>
  <c r="E105" i="10"/>
  <c r="D105" i="10"/>
  <c r="B105" i="10"/>
  <c r="A105" i="10"/>
  <c r="E104" i="10"/>
  <c r="E107" i="8" s="1"/>
  <c r="D104" i="10"/>
  <c r="D107" i="8" s="1"/>
  <c r="B104" i="10"/>
  <c r="A104" i="10"/>
  <c r="E103" i="10"/>
  <c r="D103" i="10"/>
  <c r="B103" i="10"/>
  <c r="A103" i="10"/>
  <c r="R102" i="14"/>
  <c r="N102" i="14"/>
  <c r="I102" i="10"/>
  <c r="E102" i="10"/>
  <c r="D102" i="10"/>
  <c r="B102" i="10"/>
  <c r="A102" i="10"/>
  <c r="I101" i="10"/>
  <c r="E101" i="10"/>
  <c r="D101" i="10"/>
  <c r="B101" i="10"/>
  <c r="A101" i="10"/>
  <c r="AM100" i="14"/>
  <c r="AG100" i="10"/>
  <c r="Z100" i="10"/>
  <c r="M100" i="15"/>
  <c r="W100" i="10"/>
  <c r="Q100" i="14"/>
  <c r="J100" i="10"/>
  <c r="E100" i="10"/>
  <c r="D100" i="10"/>
  <c r="B100" i="10"/>
  <c r="A100" i="10"/>
  <c r="E99" i="10"/>
  <c r="D99" i="10"/>
  <c r="B99" i="10"/>
  <c r="A99" i="10"/>
  <c r="AM98" i="14"/>
  <c r="E98" i="10"/>
  <c r="D98" i="10"/>
  <c r="E98" i="14"/>
  <c r="B98" i="10"/>
  <c r="A98" i="10"/>
  <c r="F97" i="14"/>
  <c r="E97" i="10"/>
  <c r="D97" i="10"/>
  <c r="B97" i="10"/>
  <c r="A97" i="10"/>
  <c r="E96" i="10"/>
  <c r="D96" i="10"/>
  <c r="B96" i="10"/>
  <c r="A96" i="10"/>
  <c r="AE95" i="10"/>
  <c r="R95" i="10"/>
  <c r="L95" i="10"/>
  <c r="E95" i="10"/>
  <c r="D95" i="10"/>
  <c r="B95" i="10"/>
  <c r="A95" i="10"/>
  <c r="A98" i="6" s="1"/>
  <c r="E94" i="10"/>
  <c r="E97" i="6" s="1"/>
  <c r="D94" i="10"/>
  <c r="B94" i="10"/>
  <c r="A94" i="10"/>
  <c r="AA93" i="10"/>
  <c r="S93" i="10"/>
  <c r="E93" i="15"/>
  <c r="E93" i="10"/>
  <c r="E96" i="8" s="1"/>
  <c r="D93" i="10"/>
  <c r="D96" i="8" s="1"/>
  <c r="B93" i="10"/>
  <c r="A93" i="10"/>
  <c r="E92" i="10"/>
  <c r="D92" i="10"/>
  <c r="B92" i="10"/>
  <c r="A92" i="10"/>
  <c r="AF91" i="10"/>
  <c r="AJ94" i="8" s="1"/>
  <c r="K91" i="15"/>
  <c r="K91" i="10"/>
  <c r="E91" i="10"/>
  <c r="D91" i="10"/>
  <c r="B91" i="10"/>
  <c r="A91" i="10"/>
  <c r="E90" i="10"/>
  <c r="D90" i="10"/>
  <c r="B90" i="10"/>
  <c r="A90" i="10"/>
  <c r="AL89" i="14"/>
  <c r="AF89" i="10"/>
  <c r="AD89" i="10"/>
  <c r="AD89" i="14"/>
  <c r="AA89" i="14"/>
  <c r="V89" i="10"/>
  <c r="K89" i="15"/>
  <c r="K89" i="10"/>
  <c r="F89" i="14"/>
  <c r="G89" i="10"/>
  <c r="E89" i="14"/>
  <c r="E89" i="10"/>
  <c r="D89" i="10"/>
  <c r="B89" i="10"/>
  <c r="A89" i="10"/>
  <c r="AM88" i="14"/>
  <c r="AB88" i="10"/>
  <c r="O88" i="14"/>
  <c r="F88" i="14"/>
  <c r="E88" i="10"/>
  <c r="D88" i="10"/>
  <c r="B88" i="10"/>
  <c r="B91" i="7" s="1"/>
  <c r="A88" i="10"/>
  <c r="P87" i="15"/>
  <c r="F87" i="14"/>
  <c r="E87" i="10"/>
  <c r="D87" i="10"/>
  <c r="B87" i="10"/>
  <c r="A87" i="10"/>
  <c r="AC86" i="14"/>
  <c r="Y86" i="10"/>
  <c r="AA89" i="8" s="1"/>
  <c r="H86" i="10"/>
  <c r="E86" i="10"/>
  <c r="D86" i="10"/>
  <c r="B86" i="10"/>
  <c r="A86" i="10"/>
  <c r="AK85" i="14"/>
  <c r="W85" i="14"/>
  <c r="X85" i="14" s="1"/>
  <c r="T85" i="14" s="1"/>
  <c r="E85" i="10"/>
  <c r="E88" i="8" s="1"/>
  <c r="D85" i="10"/>
  <c r="B85" i="10"/>
  <c r="A85" i="10"/>
  <c r="AM84" i="14"/>
  <c r="AE84" i="14"/>
  <c r="R84" i="10"/>
  <c r="E84" i="10"/>
  <c r="D84" i="10"/>
  <c r="B84" i="10"/>
  <c r="A84" i="10"/>
  <c r="E83" i="10"/>
  <c r="D83" i="10"/>
  <c r="B83" i="10"/>
  <c r="A83" i="10"/>
  <c r="O82" i="14"/>
  <c r="E82" i="10"/>
  <c r="D82" i="10"/>
  <c r="B82" i="10"/>
  <c r="A82" i="10"/>
  <c r="U81" i="15"/>
  <c r="AF81" i="10"/>
  <c r="AI81" i="14"/>
  <c r="AD81" i="10"/>
  <c r="AG84" i="8" s="1"/>
  <c r="M81" i="15"/>
  <c r="AC81" i="14"/>
  <c r="L81" i="15"/>
  <c r="O81" i="10"/>
  <c r="F81" i="15"/>
  <c r="J81" i="14"/>
  <c r="E81" i="10"/>
  <c r="D81" i="10"/>
  <c r="C81" i="10"/>
  <c r="B81" i="10"/>
  <c r="A81" i="10"/>
  <c r="E80" i="10"/>
  <c r="D80" i="10"/>
  <c r="B80" i="10"/>
  <c r="A80" i="10"/>
  <c r="E79" i="10"/>
  <c r="D79" i="10"/>
  <c r="B79" i="10"/>
  <c r="A79" i="10"/>
  <c r="R78" i="14"/>
  <c r="J78" i="14"/>
  <c r="E78" i="10"/>
  <c r="D78" i="10"/>
  <c r="B78" i="10"/>
  <c r="A78" i="10"/>
  <c r="A81" i="8" s="1"/>
  <c r="AM77" i="14"/>
  <c r="P77" i="15"/>
  <c r="AF77" i="14"/>
  <c r="J77" i="14"/>
  <c r="E77" i="10"/>
  <c r="D77" i="10"/>
  <c r="B77" i="10"/>
  <c r="A77" i="10"/>
  <c r="E76" i="10"/>
  <c r="D76" i="10"/>
  <c r="B76" i="10"/>
  <c r="A76" i="10"/>
  <c r="E75" i="10"/>
  <c r="D75" i="10"/>
  <c r="B75" i="10"/>
  <c r="A75" i="10"/>
  <c r="Y74" i="10"/>
  <c r="N74" i="14"/>
  <c r="E74" i="10"/>
  <c r="D74" i="10"/>
  <c r="B74" i="10"/>
  <c r="A74" i="10"/>
  <c r="AD73" i="14"/>
  <c r="J73" i="15"/>
  <c r="E73" i="10"/>
  <c r="D73" i="10"/>
  <c r="B73" i="10"/>
  <c r="A73" i="10"/>
  <c r="AF72" i="14"/>
  <c r="AB72" i="10"/>
  <c r="AD72" i="14"/>
  <c r="U72" i="10"/>
  <c r="J75" i="7" s="1"/>
  <c r="O72" i="14"/>
  <c r="H72" i="15"/>
  <c r="N72" i="14"/>
  <c r="Q72" i="10"/>
  <c r="K72" i="10"/>
  <c r="I72" i="10"/>
  <c r="G72" i="10"/>
  <c r="E72" i="10"/>
  <c r="E75" i="8" s="1"/>
  <c r="D72" i="10"/>
  <c r="B72" i="10"/>
  <c r="A72" i="10"/>
  <c r="AG71" i="10"/>
  <c r="G71" i="10"/>
  <c r="E71" i="10"/>
  <c r="D71" i="10"/>
  <c r="D74" i="7" s="1"/>
  <c r="B71" i="10"/>
  <c r="A71" i="10"/>
  <c r="AF70" i="14"/>
  <c r="AB70" i="10"/>
  <c r="E70" i="10"/>
  <c r="D70" i="10"/>
  <c r="B70" i="10"/>
  <c r="A70" i="10"/>
  <c r="AK69" i="14"/>
  <c r="O69" i="15"/>
  <c r="R69" i="14"/>
  <c r="F69" i="15"/>
  <c r="E69" i="10"/>
  <c r="D69" i="10"/>
  <c r="B69" i="10"/>
  <c r="A69" i="10"/>
  <c r="A72" i="8" s="1"/>
  <c r="S68" i="15"/>
  <c r="E68" i="10"/>
  <c r="D68" i="10"/>
  <c r="B68" i="10"/>
  <c r="A68" i="10"/>
  <c r="AM67" i="14"/>
  <c r="Q67" i="14"/>
  <c r="E67" i="10"/>
  <c r="D67" i="10"/>
  <c r="D70" i="7" s="1"/>
  <c r="B67" i="10"/>
  <c r="A67" i="10"/>
  <c r="E66" i="10"/>
  <c r="D66" i="10"/>
  <c r="B66" i="10"/>
  <c r="A66" i="10"/>
  <c r="E65" i="10"/>
  <c r="D65" i="10"/>
  <c r="B65" i="10"/>
  <c r="A65" i="10"/>
  <c r="H64" i="15"/>
  <c r="E64" i="10"/>
  <c r="D64" i="10"/>
  <c r="B64" i="10"/>
  <c r="A64" i="10"/>
  <c r="L63" i="15"/>
  <c r="P63" i="14"/>
  <c r="O63" i="10"/>
  <c r="E63" i="14"/>
  <c r="E63" i="10"/>
  <c r="D63" i="10"/>
  <c r="B63" i="10"/>
  <c r="A63" i="10"/>
  <c r="A66" i="8" s="1"/>
  <c r="E62" i="10"/>
  <c r="E65" i="8" s="1"/>
  <c r="D62" i="10"/>
  <c r="B62" i="10"/>
  <c r="A62" i="10"/>
  <c r="AB61" i="10"/>
  <c r="E61" i="10"/>
  <c r="D61" i="10"/>
  <c r="B61" i="10"/>
  <c r="A61" i="10"/>
  <c r="A64" i="8" s="1"/>
  <c r="E60" i="10"/>
  <c r="D60" i="10"/>
  <c r="B60" i="10"/>
  <c r="A60" i="10"/>
  <c r="AL59" i="14"/>
  <c r="R59" i="14"/>
  <c r="U59" i="10"/>
  <c r="J62" i="7" s="1"/>
  <c r="N59" i="14"/>
  <c r="E59" i="10"/>
  <c r="D59" i="10"/>
  <c r="B59" i="10"/>
  <c r="A59" i="10"/>
  <c r="E58" i="10"/>
  <c r="D58" i="10"/>
  <c r="B58" i="10"/>
  <c r="A58" i="10"/>
  <c r="A61" i="7" s="1"/>
  <c r="N57" i="15"/>
  <c r="Z57" i="10"/>
  <c r="U57" i="10"/>
  <c r="O57" i="10"/>
  <c r="H57" i="14"/>
  <c r="E57" i="10"/>
  <c r="D57" i="10"/>
  <c r="D60" i="8" s="1"/>
  <c r="B57" i="10"/>
  <c r="B60" i="8" s="1"/>
  <c r="A57" i="10"/>
  <c r="E56" i="10"/>
  <c r="D56" i="10"/>
  <c r="B56" i="10"/>
  <c r="A56" i="10"/>
  <c r="P55" i="15"/>
  <c r="J55" i="15"/>
  <c r="M55" i="10"/>
  <c r="J55" i="14"/>
  <c r="F55" i="14"/>
  <c r="E55" i="10"/>
  <c r="E58" i="8" s="1"/>
  <c r="D55" i="10"/>
  <c r="B55" i="10"/>
  <c r="A55" i="10"/>
  <c r="E54" i="10"/>
  <c r="D54" i="10"/>
  <c r="B54" i="10"/>
  <c r="A54" i="10"/>
  <c r="E53" i="10"/>
  <c r="D53" i="10"/>
  <c r="B53" i="10"/>
  <c r="A53" i="10"/>
  <c r="E52" i="10"/>
  <c r="E55" i="8" s="1"/>
  <c r="M55" i="8" s="1"/>
  <c r="D52" i="10"/>
  <c r="B52" i="10"/>
  <c r="B55" i="8" s="1"/>
  <c r="A52" i="10"/>
  <c r="E51" i="10"/>
  <c r="E54" i="8" s="1"/>
  <c r="D51" i="10"/>
  <c r="B51" i="10"/>
  <c r="A51" i="10"/>
  <c r="E50" i="10"/>
  <c r="E53" i="8" s="1"/>
  <c r="D50" i="10"/>
  <c r="B50" i="10"/>
  <c r="A50" i="10"/>
  <c r="A53" i="8" s="1"/>
  <c r="E49" i="10"/>
  <c r="E52" i="8" s="1"/>
  <c r="D49" i="10"/>
  <c r="B49" i="10"/>
  <c r="A49" i="10"/>
  <c r="U48" i="15"/>
  <c r="R48" i="14"/>
  <c r="E48" i="10"/>
  <c r="D48" i="10"/>
  <c r="B48" i="10"/>
  <c r="A48" i="10"/>
  <c r="AA47" i="10"/>
  <c r="AD47" i="14"/>
  <c r="R47" i="14"/>
  <c r="U47" i="10"/>
  <c r="J50" i="7" s="1"/>
  <c r="T47" i="10"/>
  <c r="M47" i="10"/>
  <c r="I47" i="14"/>
  <c r="I47" i="10"/>
  <c r="E47" i="15"/>
  <c r="E47" i="10"/>
  <c r="D47" i="10"/>
  <c r="D50" i="8" s="1"/>
  <c r="B47" i="10"/>
  <c r="B50" i="8" s="1"/>
  <c r="A47" i="10"/>
  <c r="E46" i="10"/>
  <c r="D46" i="10"/>
  <c r="B46" i="10"/>
  <c r="A46" i="10"/>
  <c r="Q45" i="15"/>
  <c r="AC45" i="10"/>
  <c r="AF48" i="8" s="1"/>
  <c r="AH45" i="14"/>
  <c r="E45" i="10"/>
  <c r="D45" i="10"/>
  <c r="B45" i="10"/>
  <c r="A45" i="10"/>
  <c r="E44" i="10"/>
  <c r="D44" i="10"/>
  <c r="B44" i="10"/>
  <c r="A44" i="10"/>
  <c r="A47" i="8" s="1"/>
  <c r="E43" i="10"/>
  <c r="E46" i="8" s="1"/>
  <c r="D43" i="10"/>
  <c r="B43" i="10"/>
  <c r="A43" i="10"/>
  <c r="J42" i="14"/>
  <c r="H42" i="14"/>
  <c r="E42" i="10"/>
  <c r="D42" i="10"/>
  <c r="B42" i="10"/>
  <c r="B45" i="8" s="1"/>
  <c r="A42" i="10"/>
  <c r="Z41" i="10"/>
  <c r="L41" i="15"/>
  <c r="T41" i="10"/>
  <c r="E41" i="10"/>
  <c r="D41" i="10"/>
  <c r="B41" i="10"/>
  <c r="A41" i="10"/>
  <c r="U40" i="15"/>
  <c r="AE40" i="14"/>
  <c r="Q40" i="14"/>
  <c r="T40" i="10"/>
  <c r="E40" i="10"/>
  <c r="D40" i="10"/>
  <c r="B40" i="10"/>
  <c r="B43" i="8" s="1"/>
  <c r="A40" i="10"/>
  <c r="E39" i="10"/>
  <c r="D39" i="10"/>
  <c r="D42" i="8" s="1"/>
  <c r="B39" i="10"/>
  <c r="A39" i="10"/>
  <c r="AA38" i="14"/>
  <c r="E38" i="10"/>
  <c r="D38" i="10"/>
  <c r="B38" i="10"/>
  <c r="A38" i="10"/>
  <c r="L37" i="15"/>
  <c r="C37" i="15"/>
  <c r="E37" i="10"/>
  <c r="D37" i="10"/>
  <c r="B37" i="10"/>
  <c r="A37" i="10"/>
  <c r="E36" i="10"/>
  <c r="D36" i="10"/>
  <c r="B36" i="10"/>
  <c r="A36" i="10"/>
  <c r="E35" i="10"/>
  <c r="D35" i="10"/>
  <c r="D38" i="8" s="1"/>
  <c r="B35" i="10"/>
  <c r="A35" i="10"/>
  <c r="E34" i="10"/>
  <c r="D34" i="10"/>
  <c r="B34" i="10"/>
  <c r="A34" i="10"/>
  <c r="AC33" i="14"/>
  <c r="F33" i="15"/>
  <c r="E33" i="10"/>
  <c r="D33" i="10"/>
  <c r="D36" i="8" s="1"/>
  <c r="B33" i="10"/>
  <c r="A33" i="10"/>
  <c r="A36" i="8" s="1"/>
  <c r="AE32" i="14"/>
  <c r="F32" i="15"/>
  <c r="E32" i="10"/>
  <c r="D32" i="10"/>
  <c r="B32" i="10"/>
  <c r="B35" i="8" s="1"/>
  <c r="A32" i="10"/>
  <c r="A35" i="8" s="1"/>
  <c r="AF31" i="14"/>
  <c r="L31" i="15"/>
  <c r="K31" i="15"/>
  <c r="U31" i="10"/>
  <c r="O31" i="10"/>
  <c r="E31" i="10"/>
  <c r="D31" i="10"/>
  <c r="D34" i="7" s="1"/>
  <c r="B31" i="10"/>
  <c r="A31" i="10"/>
  <c r="R30" i="14"/>
  <c r="E30" i="10"/>
  <c r="D30" i="10"/>
  <c r="B30" i="10"/>
  <c r="A30" i="10"/>
  <c r="T29" i="15"/>
  <c r="I29" i="10"/>
  <c r="E29" i="10"/>
  <c r="D29" i="10"/>
  <c r="B29" i="10"/>
  <c r="A29" i="10"/>
  <c r="A32" i="8" s="1"/>
  <c r="E28" i="10"/>
  <c r="D28" i="10"/>
  <c r="B28" i="10"/>
  <c r="B31" i="8" s="1"/>
  <c r="J31" i="8" s="1"/>
  <c r="A28" i="10"/>
  <c r="A31" i="8" s="1"/>
  <c r="E27" i="10"/>
  <c r="D27" i="10"/>
  <c r="B27" i="10"/>
  <c r="B30" i="8" s="1"/>
  <c r="A27" i="10"/>
  <c r="P26" i="10"/>
  <c r="E26" i="10"/>
  <c r="D26" i="10"/>
  <c r="D29" i="8" s="1"/>
  <c r="B26" i="10"/>
  <c r="B29" i="8" s="1"/>
  <c r="A26" i="10"/>
  <c r="E25" i="10"/>
  <c r="D25" i="10"/>
  <c r="B25" i="10"/>
  <c r="A25" i="10"/>
  <c r="AM24" i="14"/>
  <c r="AI24" i="14"/>
  <c r="AD24" i="10"/>
  <c r="AG27" i="8" s="1"/>
  <c r="AA24" i="14"/>
  <c r="N24" i="14"/>
  <c r="E24" i="10"/>
  <c r="D24" i="10"/>
  <c r="D27" i="8" s="1"/>
  <c r="B24" i="10"/>
  <c r="A24" i="10"/>
  <c r="AK23" i="14"/>
  <c r="AH23" i="14"/>
  <c r="AD23" i="14"/>
  <c r="J23" i="10"/>
  <c r="H23" i="14"/>
  <c r="H23" i="10"/>
  <c r="E23" i="10"/>
  <c r="D23" i="10"/>
  <c r="B23" i="10"/>
  <c r="A23" i="10"/>
  <c r="AE22" i="14"/>
  <c r="F22" i="15"/>
  <c r="I22" i="14"/>
  <c r="I22" i="10"/>
  <c r="E22" i="10"/>
  <c r="E25" i="8" s="1"/>
  <c r="D22" i="10"/>
  <c r="B22" i="10"/>
  <c r="A22" i="10"/>
  <c r="A25" i="7" s="1"/>
  <c r="S21" i="15"/>
  <c r="R21" i="14"/>
  <c r="H21" i="15"/>
  <c r="O21" i="14"/>
  <c r="E21" i="10"/>
  <c r="D21" i="10"/>
  <c r="B21" i="10"/>
  <c r="A21" i="10"/>
  <c r="AH20" i="14"/>
  <c r="Q20" i="14"/>
  <c r="J20" i="14"/>
  <c r="E20" i="10"/>
  <c r="D20" i="10"/>
  <c r="B20" i="10"/>
  <c r="A20" i="10"/>
  <c r="O19" i="15"/>
  <c r="X19" i="10"/>
  <c r="I19" i="14"/>
  <c r="E19" i="10"/>
  <c r="D19" i="10"/>
  <c r="B19" i="10"/>
  <c r="A19" i="10"/>
  <c r="E18" i="10"/>
  <c r="D18" i="10"/>
  <c r="B18" i="10"/>
  <c r="A18" i="10"/>
  <c r="E17" i="10"/>
  <c r="D17" i="10"/>
  <c r="D20" i="8" s="1"/>
  <c r="B17" i="10"/>
  <c r="F19" i="3" s="1"/>
  <c r="A17" i="10"/>
  <c r="E16" i="10"/>
  <c r="D16" i="10"/>
  <c r="B16" i="10"/>
  <c r="A16" i="10"/>
  <c r="E15" i="10"/>
  <c r="D15" i="10"/>
  <c r="B15" i="10"/>
  <c r="B18" i="8" s="1"/>
  <c r="A15" i="10"/>
  <c r="U14" i="15"/>
  <c r="AM14" i="14"/>
  <c r="T14" i="10"/>
  <c r="I17" i="7" s="1"/>
  <c r="E14" i="10"/>
  <c r="E16" i="3" s="1"/>
  <c r="D14" i="10"/>
  <c r="B14" i="10"/>
  <c r="F16" i="3" s="1"/>
  <c r="A14" i="10"/>
  <c r="A17" i="6" s="1"/>
  <c r="E13" i="10"/>
  <c r="E16" i="7" s="1"/>
  <c r="D13" i="10"/>
  <c r="B13" i="10"/>
  <c r="A13" i="10"/>
  <c r="G12" i="15"/>
  <c r="E12" i="10"/>
  <c r="E15" i="8" s="1"/>
  <c r="D12" i="10"/>
  <c r="D15" i="6" s="1"/>
  <c r="B12" i="10"/>
  <c r="A12" i="10"/>
  <c r="E11" i="10"/>
  <c r="E14" i="8" s="1"/>
  <c r="J14" i="8" s="1"/>
  <c r="D11" i="10"/>
  <c r="B11" i="10"/>
  <c r="A11" i="10"/>
  <c r="A14" i="8" s="1"/>
  <c r="E10" i="10"/>
  <c r="D10" i="10"/>
  <c r="D13" i="6" s="1"/>
  <c r="B10" i="10"/>
  <c r="B13" i="6" s="1"/>
  <c r="A10" i="10"/>
  <c r="E9" i="10"/>
  <c r="E12" i="7" s="1"/>
  <c r="D9" i="10"/>
  <c r="D12" i="8" s="1"/>
  <c r="B9" i="10"/>
  <c r="A9" i="10"/>
  <c r="A12" i="8" s="1"/>
  <c r="E8" i="10"/>
  <c r="D8" i="10"/>
  <c r="D10" i="3" s="1"/>
  <c r="B8" i="10"/>
  <c r="A8" i="10"/>
  <c r="S7" i="15"/>
  <c r="E7" i="10"/>
  <c r="D7" i="10"/>
  <c r="B7" i="10"/>
  <c r="A7" i="10"/>
  <c r="U6" i="15"/>
  <c r="AH6" i="14"/>
  <c r="AB6" i="10"/>
  <c r="AD9" i="8" s="1"/>
  <c r="N6" i="15"/>
  <c r="M6" i="15"/>
  <c r="AC6" i="14"/>
  <c r="H6" i="15"/>
  <c r="O6" i="10"/>
  <c r="F6" i="15"/>
  <c r="F6" i="10"/>
  <c r="E6" i="10"/>
  <c r="D6" i="10"/>
  <c r="D9" i="6" s="1"/>
  <c r="B6" i="10"/>
  <c r="A6" i="10"/>
  <c r="E5" i="10"/>
  <c r="D5" i="10"/>
  <c r="D8" i="7" s="1"/>
  <c r="B5" i="10"/>
  <c r="A5" i="10"/>
  <c r="A8" i="8" s="1"/>
  <c r="E4" i="10"/>
  <c r="D4" i="10"/>
  <c r="D7" i="8" s="1"/>
  <c r="B4" i="10"/>
  <c r="B7" i="8" s="1"/>
  <c r="A4" i="10"/>
  <c r="A7" i="6" s="1"/>
  <c r="D3" i="10"/>
  <c r="B3" i="10"/>
  <c r="A3" i="10"/>
  <c r="A6" i="8" s="1"/>
  <c r="A2" i="10"/>
  <c r="A1" i="10"/>
  <c r="E140" i="8"/>
  <c r="D140" i="8"/>
  <c r="B140" i="8"/>
  <c r="E139" i="8"/>
  <c r="D139" i="8"/>
  <c r="B139" i="8"/>
  <c r="P139" i="8" s="1"/>
  <c r="A139" i="8"/>
  <c r="E138" i="8"/>
  <c r="D138" i="8"/>
  <c r="B138" i="8"/>
  <c r="A138" i="8"/>
  <c r="I137" i="8"/>
  <c r="E137" i="8"/>
  <c r="D137" i="8"/>
  <c r="B137" i="8"/>
  <c r="P137" i="8" s="1"/>
  <c r="A137" i="8"/>
  <c r="U136" i="8"/>
  <c r="S136" i="8"/>
  <c r="E136" i="8"/>
  <c r="A136" i="8"/>
  <c r="E135" i="8"/>
  <c r="V135" i="8" s="1"/>
  <c r="D135" i="8"/>
  <c r="B135" i="8"/>
  <c r="A135" i="8"/>
  <c r="B134" i="8"/>
  <c r="A134" i="8"/>
  <c r="E133" i="8"/>
  <c r="D133" i="8"/>
  <c r="E132" i="8"/>
  <c r="D132" i="8"/>
  <c r="B132" i="8"/>
  <c r="E131" i="8"/>
  <c r="D131" i="8"/>
  <c r="B131" i="8"/>
  <c r="G131" i="8" s="1"/>
  <c r="A131" i="8"/>
  <c r="E130" i="8"/>
  <c r="V130" i="8" s="1"/>
  <c r="D130" i="8"/>
  <c r="B130" i="8"/>
  <c r="A130" i="8"/>
  <c r="E129" i="8"/>
  <c r="A129" i="8"/>
  <c r="E128" i="8"/>
  <c r="D128" i="8"/>
  <c r="B128" i="8"/>
  <c r="A128" i="8"/>
  <c r="E127" i="8"/>
  <c r="D127" i="8"/>
  <c r="B127" i="8"/>
  <c r="D126" i="8"/>
  <c r="B126" i="8"/>
  <c r="A126" i="8"/>
  <c r="E125" i="8"/>
  <c r="D125" i="8"/>
  <c r="E124" i="8"/>
  <c r="D124" i="8"/>
  <c r="B124" i="8"/>
  <c r="A124" i="8"/>
  <c r="E123" i="8"/>
  <c r="D123" i="8"/>
  <c r="E122" i="8"/>
  <c r="D122" i="8"/>
  <c r="B122" i="8"/>
  <c r="A122" i="8"/>
  <c r="E121" i="8"/>
  <c r="D121" i="8"/>
  <c r="B121" i="8"/>
  <c r="A121" i="8"/>
  <c r="E120" i="8"/>
  <c r="D120" i="8"/>
  <c r="B120" i="8"/>
  <c r="A120" i="8"/>
  <c r="E119" i="8"/>
  <c r="B119" i="8"/>
  <c r="A119" i="8"/>
  <c r="E118" i="8"/>
  <c r="F118" i="8" s="1"/>
  <c r="D118" i="8"/>
  <c r="B118" i="8"/>
  <c r="A118" i="8"/>
  <c r="E117" i="8"/>
  <c r="D117" i="8"/>
  <c r="B117" i="8"/>
  <c r="V116" i="8"/>
  <c r="E116" i="8"/>
  <c r="D116" i="8"/>
  <c r="B116" i="8"/>
  <c r="M116" i="8" s="1"/>
  <c r="A116" i="8"/>
  <c r="V115" i="8"/>
  <c r="E115" i="8"/>
  <c r="B115" i="8"/>
  <c r="A115" i="8"/>
  <c r="E114" i="8"/>
  <c r="D114" i="8"/>
  <c r="B114" i="8"/>
  <c r="A114" i="8"/>
  <c r="B113" i="8"/>
  <c r="A113" i="8"/>
  <c r="E112" i="8"/>
  <c r="M112" i="8" s="1"/>
  <c r="D112" i="8"/>
  <c r="B112" i="8"/>
  <c r="E111" i="8"/>
  <c r="D111" i="8"/>
  <c r="B111" i="8"/>
  <c r="M111" i="8" s="1"/>
  <c r="A111" i="8"/>
  <c r="E110" i="8"/>
  <c r="D110" i="8"/>
  <c r="AJ109" i="8"/>
  <c r="E109" i="8"/>
  <c r="D109" i="8"/>
  <c r="B109" i="8"/>
  <c r="AF108" i="8"/>
  <c r="E108" i="8"/>
  <c r="D108" i="8"/>
  <c r="B108" i="8"/>
  <c r="A108" i="8"/>
  <c r="U107" i="8"/>
  <c r="S107" i="8"/>
  <c r="B107" i="8"/>
  <c r="A107" i="8"/>
  <c r="E106" i="8"/>
  <c r="P106" i="8" s="1"/>
  <c r="D106" i="8"/>
  <c r="B106" i="8"/>
  <c r="A106" i="8"/>
  <c r="E105" i="8"/>
  <c r="D105" i="8"/>
  <c r="B105" i="8"/>
  <c r="A105" i="8"/>
  <c r="B104" i="8"/>
  <c r="A104" i="8"/>
  <c r="AK103" i="8"/>
  <c r="AB103" i="8"/>
  <c r="E103" i="8"/>
  <c r="D103" i="8"/>
  <c r="B103" i="8"/>
  <c r="A103" i="8"/>
  <c r="E102" i="8"/>
  <c r="A102" i="8"/>
  <c r="E101" i="8"/>
  <c r="D101" i="8"/>
  <c r="B101" i="8"/>
  <c r="E100" i="8"/>
  <c r="D100" i="8"/>
  <c r="B100" i="8"/>
  <c r="A100" i="8"/>
  <c r="E99" i="8"/>
  <c r="D99" i="8"/>
  <c r="AI98" i="8"/>
  <c r="E98" i="8"/>
  <c r="D98" i="8"/>
  <c r="B98" i="8"/>
  <c r="E97" i="8"/>
  <c r="D97" i="8"/>
  <c r="B97" i="8"/>
  <c r="A97" i="8"/>
  <c r="AC96" i="8"/>
  <c r="B96" i="8"/>
  <c r="A96" i="8"/>
  <c r="E95" i="8"/>
  <c r="D95" i="8"/>
  <c r="B95" i="8"/>
  <c r="A95" i="8"/>
  <c r="E94" i="8"/>
  <c r="D94" i="8"/>
  <c r="B94" i="8"/>
  <c r="A94" i="8"/>
  <c r="E93" i="8"/>
  <c r="A93" i="8"/>
  <c r="AJ92" i="8"/>
  <c r="AG92" i="8"/>
  <c r="Y92" i="8"/>
  <c r="Z92" i="8" s="1"/>
  <c r="E92" i="8"/>
  <c r="D92" i="8"/>
  <c r="AD91" i="8"/>
  <c r="E91" i="8"/>
  <c r="D91" i="8"/>
  <c r="E90" i="8"/>
  <c r="V90" i="8" s="1"/>
  <c r="D90" i="8"/>
  <c r="B90" i="8"/>
  <c r="A90" i="8"/>
  <c r="G89" i="8"/>
  <c r="F89" i="8"/>
  <c r="E89" i="8"/>
  <c r="P89" i="8" s="1"/>
  <c r="D89" i="8"/>
  <c r="B89" i="8"/>
  <c r="A89" i="8"/>
  <c r="D88" i="8"/>
  <c r="B88" i="8"/>
  <c r="A88" i="8"/>
  <c r="B87" i="8"/>
  <c r="A87" i="8"/>
  <c r="E86" i="8"/>
  <c r="D86" i="8"/>
  <c r="B86" i="8"/>
  <c r="U86" i="8" s="1"/>
  <c r="A86" i="8"/>
  <c r="D85" i="8"/>
  <c r="B85" i="8"/>
  <c r="A85" i="8"/>
  <c r="AJ84" i="8"/>
  <c r="E84" i="8"/>
  <c r="V84" i="8" s="1"/>
  <c r="B84" i="8"/>
  <c r="A84" i="8"/>
  <c r="E83" i="8"/>
  <c r="D83" i="8"/>
  <c r="B83" i="8"/>
  <c r="A83" i="8"/>
  <c r="B82" i="8"/>
  <c r="A82" i="8"/>
  <c r="E81" i="8"/>
  <c r="D81" i="8"/>
  <c r="B81" i="8"/>
  <c r="E80" i="8"/>
  <c r="D80" i="8"/>
  <c r="V79" i="8"/>
  <c r="U79" i="8"/>
  <c r="E79" i="8"/>
  <c r="D79" i="8"/>
  <c r="B79" i="8"/>
  <c r="A79" i="8"/>
  <c r="E78" i="8"/>
  <c r="D78" i="8"/>
  <c r="AA77" i="8"/>
  <c r="E77" i="8"/>
  <c r="D77" i="8"/>
  <c r="B77" i="8"/>
  <c r="A77" i="8"/>
  <c r="P76" i="8"/>
  <c r="E76" i="8"/>
  <c r="D76" i="8"/>
  <c r="B76" i="8"/>
  <c r="A76" i="8"/>
  <c r="AD75" i="8"/>
  <c r="D75" i="8"/>
  <c r="B75" i="8"/>
  <c r="A75" i="8"/>
  <c r="AK74" i="8"/>
  <c r="E74" i="8"/>
  <c r="D74" i="8"/>
  <c r="A74" i="8"/>
  <c r="AD73" i="8"/>
  <c r="E73" i="8"/>
  <c r="D73" i="8"/>
  <c r="B73" i="8"/>
  <c r="E72" i="8"/>
  <c r="D72" i="8"/>
  <c r="B72" i="8"/>
  <c r="M71" i="8"/>
  <c r="J71" i="8"/>
  <c r="E71" i="8"/>
  <c r="G71" i="8" s="1"/>
  <c r="D71" i="8"/>
  <c r="B71" i="8"/>
  <c r="A71" i="8"/>
  <c r="B70" i="8"/>
  <c r="A70" i="8"/>
  <c r="E69" i="8"/>
  <c r="D69" i="8"/>
  <c r="B69" i="8"/>
  <c r="A69" i="8"/>
  <c r="B68" i="8"/>
  <c r="A68" i="8"/>
  <c r="J67" i="8"/>
  <c r="G67" i="8"/>
  <c r="E67" i="8"/>
  <c r="D67" i="8"/>
  <c r="B67" i="8"/>
  <c r="P67" i="8" s="1"/>
  <c r="E66" i="8"/>
  <c r="D66" i="8"/>
  <c r="B66" i="8"/>
  <c r="F66" i="8" s="1"/>
  <c r="D65" i="8"/>
  <c r="B65" i="8"/>
  <c r="A65" i="8"/>
  <c r="AD64" i="8"/>
  <c r="E64" i="8"/>
  <c r="D64" i="8"/>
  <c r="E63" i="8"/>
  <c r="D63" i="8"/>
  <c r="B63" i="8"/>
  <c r="T63" i="8" s="1"/>
  <c r="A63" i="8"/>
  <c r="E62" i="8"/>
  <c r="D62" i="8"/>
  <c r="B62" i="8"/>
  <c r="A62" i="8"/>
  <c r="E61" i="8"/>
  <c r="D61" i="8"/>
  <c r="A61" i="8"/>
  <c r="AB60" i="8"/>
  <c r="E60" i="8"/>
  <c r="A60" i="8"/>
  <c r="E59" i="8"/>
  <c r="D59" i="8"/>
  <c r="B59" i="8"/>
  <c r="A59" i="8"/>
  <c r="S58" i="8"/>
  <c r="P58" i="8"/>
  <c r="D58" i="8"/>
  <c r="B58" i="8"/>
  <c r="G58" i="8" s="1"/>
  <c r="A58" i="8"/>
  <c r="E57" i="8"/>
  <c r="V57" i="8" s="1"/>
  <c r="B57" i="8"/>
  <c r="A57" i="8"/>
  <c r="E56" i="8"/>
  <c r="S56" i="8" s="1"/>
  <c r="D56" i="8"/>
  <c r="B56" i="8"/>
  <c r="P56" i="8" s="1"/>
  <c r="A56" i="8"/>
  <c r="A55" i="8"/>
  <c r="G54" i="8"/>
  <c r="D54" i="8"/>
  <c r="B54" i="8"/>
  <c r="V54" i="8" s="1"/>
  <c r="A54" i="8"/>
  <c r="B53" i="8"/>
  <c r="V52" i="8"/>
  <c r="S52" i="8"/>
  <c r="P52" i="8"/>
  <c r="G52" i="8"/>
  <c r="D52" i="8"/>
  <c r="B52" i="8"/>
  <c r="A52" i="8"/>
  <c r="E51" i="8"/>
  <c r="D51" i="8"/>
  <c r="B51" i="8"/>
  <c r="A51" i="8"/>
  <c r="AC50" i="8"/>
  <c r="E50" i="8"/>
  <c r="A50" i="8"/>
  <c r="E49" i="8"/>
  <c r="D49" i="8"/>
  <c r="B49" i="8"/>
  <c r="A49" i="8"/>
  <c r="E48" i="8"/>
  <c r="D48" i="8"/>
  <c r="B48" i="8"/>
  <c r="T48" i="8" s="1"/>
  <c r="A48" i="8"/>
  <c r="E47" i="8"/>
  <c r="D47" i="8"/>
  <c r="J46" i="8"/>
  <c r="D46" i="8"/>
  <c r="B46" i="8"/>
  <c r="T46" i="8" s="1"/>
  <c r="A46" i="8"/>
  <c r="A45" i="8"/>
  <c r="AB44" i="8"/>
  <c r="E44" i="8"/>
  <c r="D44" i="8"/>
  <c r="A44" i="8"/>
  <c r="E43" i="8"/>
  <c r="A43" i="8"/>
  <c r="E42" i="8"/>
  <c r="B42" i="8"/>
  <c r="V42" i="8" s="1"/>
  <c r="A42" i="8"/>
  <c r="B41" i="8"/>
  <c r="A41" i="8"/>
  <c r="E40" i="8"/>
  <c r="D40" i="8"/>
  <c r="E39" i="8"/>
  <c r="D39" i="8"/>
  <c r="B39" i="8"/>
  <c r="A39" i="8"/>
  <c r="E38" i="8"/>
  <c r="E37" i="8"/>
  <c r="D37" i="8"/>
  <c r="B37" i="8"/>
  <c r="U37" i="8" s="1"/>
  <c r="A37" i="8"/>
  <c r="E36" i="8"/>
  <c r="B36" i="8"/>
  <c r="E35" i="8"/>
  <c r="D35" i="8"/>
  <c r="E34" i="8"/>
  <c r="D34" i="8"/>
  <c r="A34" i="8"/>
  <c r="E33" i="8"/>
  <c r="D33" i="8"/>
  <c r="B33" i="8"/>
  <c r="J33" i="8" s="1"/>
  <c r="A33" i="8"/>
  <c r="E32" i="8"/>
  <c r="D32" i="8"/>
  <c r="B32" i="8"/>
  <c r="E31" i="8"/>
  <c r="D31" i="8"/>
  <c r="U30" i="8"/>
  <c r="S30" i="8"/>
  <c r="L30" i="8"/>
  <c r="J30" i="8"/>
  <c r="E30" i="8"/>
  <c r="G30" i="8" s="1"/>
  <c r="D30" i="8"/>
  <c r="A30" i="8"/>
  <c r="V29" i="8"/>
  <c r="U29" i="8"/>
  <c r="E29" i="8"/>
  <c r="A29" i="8"/>
  <c r="E28" i="8"/>
  <c r="D28" i="8"/>
  <c r="B28" i="8"/>
  <c r="A28" i="8"/>
  <c r="E27" i="8"/>
  <c r="B27" i="8"/>
  <c r="A27" i="8"/>
  <c r="E26" i="8"/>
  <c r="D26" i="8"/>
  <c r="D25" i="8"/>
  <c r="A25" i="8"/>
  <c r="E24" i="8"/>
  <c r="D24" i="8"/>
  <c r="E23" i="8"/>
  <c r="D23" i="8"/>
  <c r="B23" i="8"/>
  <c r="A23" i="8"/>
  <c r="D22" i="8"/>
  <c r="B22" i="8"/>
  <c r="A22" i="8"/>
  <c r="B21" i="8"/>
  <c r="A21" i="8"/>
  <c r="E20" i="8"/>
  <c r="A20" i="8"/>
  <c r="B19" i="8"/>
  <c r="A19" i="8"/>
  <c r="E18" i="8"/>
  <c r="S18" i="8" s="1"/>
  <c r="D18" i="8"/>
  <c r="A18" i="8"/>
  <c r="D17" i="8"/>
  <c r="B17" i="8"/>
  <c r="A17" i="8"/>
  <c r="E16" i="8"/>
  <c r="L15" i="8"/>
  <c r="D15" i="8"/>
  <c r="B15" i="8"/>
  <c r="A15" i="8"/>
  <c r="B14" i="8"/>
  <c r="E13" i="8"/>
  <c r="D13" i="8"/>
  <c r="E12" i="8"/>
  <c r="B12" i="8"/>
  <c r="D11" i="8"/>
  <c r="B11" i="8"/>
  <c r="A11" i="8"/>
  <c r="B10" i="8"/>
  <c r="A9" i="8"/>
  <c r="D8" i="8"/>
  <c r="B8" i="8"/>
  <c r="A7" i="8"/>
  <c r="D6" i="8"/>
  <c r="E140" i="7"/>
  <c r="D140" i="7"/>
  <c r="B140" i="7"/>
  <c r="E139" i="7"/>
  <c r="D139" i="7"/>
  <c r="B139" i="7"/>
  <c r="A139" i="7"/>
  <c r="E138" i="7"/>
  <c r="D138" i="7"/>
  <c r="B138" i="7"/>
  <c r="A138" i="7"/>
  <c r="E137" i="7"/>
  <c r="D137" i="7"/>
  <c r="B137" i="7"/>
  <c r="A137" i="7"/>
  <c r="E136" i="7"/>
  <c r="D136" i="7"/>
  <c r="B136" i="7"/>
  <c r="A136" i="7"/>
  <c r="E135" i="7"/>
  <c r="D135" i="7"/>
  <c r="B135" i="7"/>
  <c r="A135" i="7"/>
  <c r="D134" i="7"/>
  <c r="B134" i="7"/>
  <c r="A134" i="7"/>
  <c r="E133" i="7"/>
  <c r="D133" i="7"/>
  <c r="E132" i="7"/>
  <c r="D132" i="7"/>
  <c r="B132" i="7"/>
  <c r="I131" i="7"/>
  <c r="E131" i="7"/>
  <c r="D131" i="7"/>
  <c r="B131" i="7"/>
  <c r="A131" i="7"/>
  <c r="E130" i="7"/>
  <c r="D130" i="7"/>
  <c r="B130" i="7"/>
  <c r="A130" i="7"/>
  <c r="E129" i="7"/>
  <c r="A129" i="7"/>
  <c r="E128" i="7"/>
  <c r="D128" i="7"/>
  <c r="B128" i="7"/>
  <c r="A128" i="7"/>
  <c r="E127" i="7"/>
  <c r="D127" i="7"/>
  <c r="B127" i="7"/>
  <c r="E126" i="7"/>
  <c r="D126" i="7"/>
  <c r="B126" i="7"/>
  <c r="A126" i="7"/>
  <c r="E125" i="7"/>
  <c r="D125" i="7"/>
  <c r="E124" i="7"/>
  <c r="D124" i="7"/>
  <c r="B124" i="7"/>
  <c r="A124" i="7"/>
  <c r="E123" i="7"/>
  <c r="D123" i="7"/>
  <c r="I122" i="7"/>
  <c r="O122" i="7" s="1"/>
  <c r="F122" i="7"/>
  <c r="L122" i="7" s="1"/>
  <c r="E122" i="7"/>
  <c r="B122" i="7"/>
  <c r="A122" i="7"/>
  <c r="E121" i="7"/>
  <c r="D121" i="7"/>
  <c r="B121" i="7"/>
  <c r="A121" i="7"/>
  <c r="E120" i="7"/>
  <c r="D120" i="7"/>
  <c r="B120" i="7"/>
  <c r="A120" i="7"/>
  <c r="E119" i="7"/>
  <c r="B119" i="7"/>
  <c r="A119" i="7"/>
  <c r="E118" i="7"/>
  <c r="D118" i="7"/>
  <c r="B118" i="7"/>
  <c r="A118" i="7"/>
  <c r="F117" i="7"/>
  <c r="E117" i="7"/>
  <c r="D117" i="7"/>
  <c r="B117" i="7"/>
  <c r="A117" i="7"/>
  <c r="E116" i="7"/>
  <c r="D116" i="7"/>
  <c r="B116" i="7"/>
  <c r="A116" i="7"/>
  <c r="E115" i="7"/>
  <c r="D115" i="7"/>
  <c r="B115" i="7"/>
  <c r="A115" i="7"/>
  <c r="E114" i="7"/>
  <c r="D114" i="7"/>
  <c r="B114" i="7"/>
  <c r="A114" i="7"/>
  <c r="D113" i="7"/>
  <c r="B113" i="7"/>
  <c r="A113" i="7"/>
  <c r="E112" i="7"/>
  <c r="D112" i="7"/>
  <c r="B112" i="7"/>
  <c r="G111" i="7"/>
  <c r="E111" i="7"/>
  <c r="D111" i="7"/>
  <c r="B111" i="7"/>
  <c r="A111" i="7"/>
  <c r="E110" i="7"/>
  <c r="D110" i="7"/>
  <c r="E109" i="7"/>
  <c r="D109" i="7"/>
  <c r="B109" i="7"/>
  <c r="E108" i="7"/>
  <c r="D108" i="7"/>
  <c r="B108" i="7"/>
  <c r="A108" i="7"/>
  <c r="E107" i="7"/>
  <c r="D107" i="7"/>
  <c r="B107" i="7"/>
  <c r="A107" i="7"/>
  <c r="E106" i="7"/>
  <c r="D106" i="7"/>
  <c r="B106" i="7"/>
  <c r="A106" i="7"/>
  <c r="E105" i="7"/>
  <c r="D105" i="7"/>
  <c r="B105" i="7"/>
  <c r="A105" i="7"/>
  <c r="B104" i="7"/>
  <c r="A104" i="7"/>
  <c r="E103" i="7"/>
  <c r="D103" i="7"/>
  <c r="B103" i="7"/>
  <c r="A103" i="7"/>
  <c r="E102" i="7"/>
  <c r="A102" i="7"/>
  <c r="E101" i="7"/>
  <c r="D101" i="7"/>
  <c r="B101" i="7"/>
  <c r="E100" i="7"/>
  <c r="D100" i="7"/>
  <c r="B100" i="7"/>
  <c r="A100" i="7"/>
  <c r="E99" i="7"/>
  <c r="D99" i="7"/>
  <c r="B99" i="7"/>
  <c r="G98" i="7"/>
  <c r="M98" i="7" s="1"/>
  <c r="E98" i="7"/>
  <c r="D98" i="7"/>
  <c r="B98" i="7"/>
  <c r="A98" i="7"/>
  <c r="E97" i="7"/>
  <c r="D97" i="7"/>
  <c r="B97" i="7"/>
  <c r="A97" i="7"/>
  <c r="H96" i="7"/>
  <c r="K96" i="7" s="1"/>
  <c r="E96" i="7"/>
  <c r="D96" i="7"/>
  <c r="B96" i="7"/>
  <c r="A96" i="7"/>
  <c r="E95" i="7"/>
  <c r="D95" i="7"/>
  <c r="B95" i="7"/>
  <c r="A95" i="7"/>
  <c r="E94" i="7"/>
  <c r="D94" i="7"/>
  <c r="B94" i="7"/>
  <c r="A94" i="7"/>
  <c r="E93" i="7"/>
  <c r="A93" i="7"/>
  <c r="E92" i="7"/>
  <c r="D92" i="7"/>
  <c r="B92" i="7"/>
  <c r="E91" i="7"/>
  <c r="D91" i="7"/>
  <c r="E90" i="7"/>
  <c r="D90" i="7"/>
  <c r="B90" i="7"/>
  <c r="A90" i="7"/>
  <c r="E89" i="7"/>
  <c r="D89" i="7"/>
  <c r="B89" i="7"/>
  <c r="A89" i="7"/>
  <c r="E88" i="7"/>
  <c r="D88" i="7"/>
  <c r="B88" i="7"/>
  <c r="A88" i="7"/>
  <c r="G87" i="7"/>
  <c r="M87" i="7" s="1"/>
  <c r="B87" i="7"/>
  <c r="A87" i="7"/>
  <c r="E86" i="7"/>
  <c r="D86" i="7"/>
  <c r="B86" i="7"/>
  <c r="A86" i="7"/>
  <c r="D85" i="7"/>
  <c r="B85" i="7"/>
  <c r="A85" i="7"/>
  <c r="E84" i="7"/>
  <c r="D84" i="7"/>
  <c r="B84" i="7"/>
  <c r="A84" i="7"/>
  <c r="E83" i="7"/>
  <c r="D83" i="7"/>
  <c r="B83" i="7"/>
  <c r="A83" i="7"/>
  <c r="E82" i="7"/>
  <c r="B82" i="7"/>
  <c r="A82" i="7"/>
  <c r="E81" i="7"/>
  <c r="D81" i="7"/>
  <c r="B81" i="7"/>
  <c r="A81" i="7"/>
  <c r="E80" i="7"/>
  <c r="D80" i="7"/>
  <c r="E79" i="7"/>
  <c r="D79" i="7"/>
  <c r="B79" i="7"/>
  <c r="A79" i="7"/>
  <c r="E78" i="7"/>
  <c r="D78" i="7"/>
  <c r="E77" i="7"/>
  <c r="D77" i="7"/>
  <c r="B77" i="7"/>
  <c r="A77" i="7"/>
  <c r="E76" i="7"/>
  <c r="D76" i="7"/>
  <c r="B76" i="7"/>
  <c r="A76" i="7"/>
  <c r="F75" i="7"/>
  <c r="E75" i="7"/>
  <c r="D75" i="7"/>
  <c r="B75" i="7"/>
  <c r="A75" i="7"/>
  <c r="E74" i="7"/>
  <c r="A74" i="7"/>
  <c r="E73" i="7"/>
  <c r="D73" i="7"/>
  <c r="B73" i="7"/>
  <c r="E72" i="7"/>
  <c r="D72" i="7"/>
  <c r="B72" i="7"/>
  <c r="A72" i="7"/>
  <c r="E71" i="7"/>
  <c r="D71" i="7"/>
  <c r="B71" i="7"/>
  <c r="A71" i="7"/>
  <c r="B70" i="7"/>
  <c r="A70" i="7"/>
  <c r="E69" i="7"/>
  <c r="D69" i="7"/>
  <c r="B69" i="7"/>
  <c r="A69" i="7"/>
  <c r="B68" i="7"/>
  <c r="A68" i="7"/>
  <c r="E67" i="7"/>
  <c r="D67" i="7"/>
  <c r="B67" i="7"/>
  <c r="E66" i="7"/>
  <c r="D66" i="7"/>
  <c r="B66" i="7"/>
  <c r="A66" i="7"/>
  <c r="E65" i="7"/>
  <c r="D65" i="7"/>
  <c r="B65" i="7"/>
  <c r="A65" i="7"/>
  <c r="E64" i="7"/>
  <c r="D64" i="7"/>
  <c r="A64" i="7"/>
  <c r="E63" i="7"/>
  <c r="D63" i="7"/>
  <c r="B63" i="7"/>
  <c r="A63" i="7"/>
  <c r="E62" i="7"/>
  <c r="D62" i="7"/>
  <c r="B62" i="7"/>
  <c r="A62" i="7"/>
  <c r="E61" i="7"/>
  <c r="D61" i="7"/>
  <c r="J60" i="7"/>
  <c r="P60" i="7" s="1"/>
  <c r="E60" i="7"/>
  <c r="D60" i="7"/>
  <c r="B60" i="7"/>
  <c r="A60" i="7"/>
  <c r="E59" i="7"/>
  <c r="D59" i="7"/>
  <c r="B59" i="7"/>
  <c r="A59" i="7"/>
  <c r="E58" i="7"/>
  <c r="D58" i="7"/>
  <c r="B58" i="7"/>
  <c r="A58" i="7"/>
  <c r="E57" i="7"/>
  <c r="B57" i="7"/>
  <c r="A57" i="7"/>
  <c r="E56" i="7"/>
  <c r="D56" i="7"/>
  <c r="B56" i="7"/>
  <c r="A56" i="7"/>
  <c r="E55" i="7"/>
  <c r="B55" i="7"/>
  <c r="A55" i="7"/>
  <c r="E54" i="7"/>
  <c r="D54" i="7"/>
  <c r="B54" i="7"/>
  <c r="A54" i="7"/>
  <c r="E53" i="7"/>
  <c r="B53" i="7"/>
  <c r="A53" i="7"/>
  <c r="E52" i="7"/>
  <c r="D52" i="7"/>
  <c r="B52" i="7"/>
  <c r="A52" i="7"/>
  <c r="E51" i="7"/>
  <c r="D51" i="7"/>
  <c r="B51" i="7"/>
  <c r="A51" i="7"/>
  <c r="I50" i="7"/>
  <c r="E50" i="7"/>
  <c r="D50" i="7"/>
  <c r="B50" i="7"/>
  <c r="A50" i="7"/>
  <c r="E49" i="7"/>
  <c r="D49" i="7"/>
  <c r="B49" i="7"/>
  <c r="A49" i="7"/>
  <c r="E48" i="7"/>
  <c r="D48" i="7"/>
  <c r="B48" i="7"/>
  <c r="A48" i="7"/>
  <c r="E47" i="7"/>
  <c r="D47" i="7"/>
  <c r="A47" i="7"/>
  <c r="E46" i="7"/>
  <c r="D46" i="7"/>
  <c r="B46" i="7"/>
  <c r="A46" i="7"/>
  <c r="B45" i="7"/>
  <c r="A45" i="7"/>
  <c r="I44" i="7"/>
  <c r="O44" i="7" s="1"/>
  <c r="E44" i="7"/>
  <c r="D44" i="7"/>
  <c r="A44" i="7"/>
  <c r="I43" i="7"/>
  <c r="O43" i="7" s="1"/>
  <c r="E43" i="7"/>
  <c r="D43" i="7"/>
  <c r="B43" i="7"/>
  <c r="A43" i="7"/>
  <c r="E42" i="7"/>
  <c r="D42" i="7"/>
  <c r="B42" i="7"/>
  <c r="A42" i="7"/>
  <c r="D41" i="7"/>
  <c r="B41" i="7"/>
  <c r="A41" i="7"/>
  <c r="E40" i="7"/>
  <c r="D40" i="7"/>
  <c r="E39" i="7"/>
  <c r="D39" i="7"/>
  <c r="B39" i="7"/>
  <c r="A39" i="7"/>
  <c r="E38" i="7"/>
  <c r="D38" i="7"/>
  <c r="E37" i="7"/>
  <c r="D37" i="7"/>
  <c r="B37" i="7"/>
  <c r="A37" i="7"/>
  <c r="E36" i="7"/>
  <c r="D36" i="7"/>
  <c r="B36" i="7"/>
  <c r="A36" i="7"/>
  <c r="E35" i="7"/>
  <c r="D35" i="7"/>
  <c r="B35" i="7"/>
  <c r="A35" i="7"/>
  <c r="J34" i="7"/>
  <c r="E34" i="7"/>
  <c r="A34" i="7"/>
  <c r="E33" i="7"/>
  <c r="D33" i="7"/>
  <c r="B33" i="7"/>
  <c r="A33" i="7"/>
  <c r="E32" i="7"/>
  <c r="D32" i="7"/>
  <c r="B32" i="7"/>
  <c r="A32" i="7"/>
  <c r="E31" i="7"/>
  <c r="D31" i="7"/>
  <c r="B31" i="7"/>
  <c r="A31" i="7"/>
  <c r="E30" i="7"/>
  <c r="D30" i="7"/>
  <c r="B30" i="7"/>
  <c r="A30" i="7"/>
  <c r="E29" i="7"/>
  <c r="D29" i="7"/>
  <c r="B29" i="7"/>
  <c r="A29" i="7"/>
  <c r="E28" i="7"/>
  <c r="D28" i="7"/>
  <c r="B28" i="7"/>
  <c r="A28" i="7"/>
  <c r="E27" i="7"/>
  <c r="D27" i="7"/>
  <c r="B27" i="7"/>
  <c r="A27" i="7"/>
  <c r="E26" i="7"/>
  <c r="D26" i="7"/>
  <c r="E25" i="7"/>
  <c r="D25" i="7"/>
  <c r="B25" i="7"/>
  <c r="E24" i="7"/>
  <c r="D24" i="7"/>
  <c r="E23" i="7"/>
  <c r="D23" i="7"/>
  <c r="B23" i="7"/>
  <c r="A23" i="7"/>
  <c r="D22" i="7"/>
  <c r="B22" i="7"/>
  <c r="A22" i="7"/>
  <c r="B21" i="7"/>
  <c r="A21" i="7"/>
  <c r="E20" i="7"/>
  <c r="D20" i="7"/>
  <c r="B20" i="7"/>
  <c r="A20" i="7"/>
  <c r="B19" i="7"/>
  <c r="A19" i="7"/>
  <c r="E18" i="7"/>
  <c r="D18" i="7"/>
  <c r="B18" i="7"/>
  <c r="A18" i="7"/>
  <c r="D17" i="7"/>
  <c r="B17" i="7"/>
  <c r="A17" i="7"/>
  <c r="E15" i="7"/>
  <c r="D15" i="7"/>
  <c r="B15" i="7"/>
  <c r="A15" i="7"/>
  <c r="B14" i="7"/>
  <c r="A14" i="7"/>
  <c r="E13" i="7"/>
  <c r="D13" i="7"/>
  <c r="A13" i="7"/>
  <c r="D12" i="7"/>
  <c r="A12" i="7"/>
  <c r="D11" i="7"/>
  <c r="B11" i="7"/>
  <c r="A11" i="7"/>
  <c r="B10" i="7"/>
  <c r="A10" i="7"/>
  <c r="B9" i="7"/>
  <c r="A9" i="7"/>
  <c r="B8" i="7"/>
  <c r="D7" i="7"/>
  <c r="B7" i="7"/>
  <c r="A7" i="7"/>
  <c r="B6" i="7"/>
  <c r="A6" i="7"/>
  <c r="E140" i="6"/>
  <c r="D140" i="6"/>
  <c r="B140" i="6"/>
  <c r="A140" i="6"/>
  <c r="F139" i="6"/>
  <c r="E139" i="6"/>
  <c r="D139" i="6"/>
  <c r="B139" i="6"/>
  <c r="A139" i="6"/>
  <c r="E138" i="6"/>
  <c r="D138" i="6"/>
  <c r="B138" i="6"/>
  <c r="A138" i="6"/>
  <c r="E137" i="6"/>
  <c r="D137" i="6"/>
  <c r="B137" i="6"/>
  <c r="A137" i="6"/>
  <c r="E136" i="6"/>
  <c r="D136" i="6"/>
  <c r="B136" i="6"/>
  <c r="A136" i="6"/>
  <c r="E135" i="6"/>
  <c r="D135" i="6"/>
  <c r="B135" i="6"/>
  <c r="A135" i="6"/>
  <c r="E134" i="6"/>
  <c r="D134" i="6"/>
  <c r="B134" i="6"/>
  <c r="A134" i="6"/>
  <c r="E133" i="6"/>
  <c r="D133" i="6"/>
  <c r="A133" i="6"/>
  <c r="E132" i="6"/>
  <c r="D132" i="6"/>
  <c r="B132" i="6"/>
  <c r="A132" i="6"/>
  <c r="E131" i="6"/>
  <c r="D131" i="6"/>
  <c r="B131" i="6"/>
  <c r="A131" i="6"/>
  <c r="T130" i="6"/>
  <c r="U130" i="6" s="1"/>
  <c r="P130" i="6"/>
  <c r="Q130" i="6" s="1"/>
  <c r="O130" i="6"/>
  <c r="E130" i="6"/>
  <c r="D130" i="6"/>
  <c r="B130" i="6"/>
  <c r="A130" i="6"/>
  <c r="E129" i="6"/>
  <c r="D129" i="6"/>
  <c r="B129" i="6"/>
  <c r="A129" i="6"/>
  <c r="E128" i="6"/>
  <c r="D128" i="6"/>
  <c r="B128" i="6"/>
  <c r="A128" i="6"/>
  <c r="F127" i="6"/>
  <c r="E127" i="6"/>
  <c r="D127" i="6"/>
  <c r="B127" i="6"/>
  <c r="A127" i="6"/>
  <c r="D126" i="6"/>
  <c r="B126" i="6"/>
  <c r="A126" i="6"/>
  <c r="E125" i="6"/>
  <c r="D125" i="6"/>
  <c r="B125" i="6"/>
  <c r="A125" i="6"/>
  <c r="E124" i="6"/>
  <c r="D124" i="6"/>
  <c r="B124" i="6"/>
  <c r="A124" i="6"/>
  <c r="E123" i="6"/>
  <c r="D123" i="6"/>
  <c r="B123" i="6"/>
  <c r="A123" i="6"/>
  <c r="B122" i="6"/>
  <c r="A122" i="6"/>
  <c r="E121" i="6"/>
  <c r="D121" i="6"/>
  <c r="B121" i="6"/>
  <c r="A121" i="6"/>
  <c r="E120" i="6"/>
  <c r="D120" i="6"/>
  <c r="B120" i="6"/>
  <c r="A120" i="6"/>
  <c r="E119" i="6"/>
  <c r="D119" i="6"/>
  <c r="B119" i="6"/>
  <c r="A119" i="6"/>
  <c r="E118" i="6"/>
  <c r="D118" i="6"/>
  <c r="B118" i="6"/>
  <c r="A118" i="6"/>
  <c r="E117" i="6"/>
  <c r="D117" i="6"/>
  <c r="B117" i="6"/>
  <c r="A117" i="6"/>
  <c r="E116" i="6"/>
  <c r="D116" i="6"/>
  <c r="B116" i="6"/>
  <c r="A116" i="6"/>
  <c r="E115" i="6"/>
  <c r="D115" i="6"/>
  <c r="B115" i="6"/>
  <c r="A115" i="6"/>
  <c r="E114" i="6"/>
  <c r="D114" i="6"/>
  <c r="B114" i="6"/>
  <c r="A114" i="6"/>
  <c r="E113" i="6"/>
  <c r="D113" i="6"/>
  <c r="B113" i="6"/>
  <c r="A113" i="6"/>
  <c r="E112" i="6"/>
  <c r="D112" i="6"/>
  <c r="B112" i="6"/>
  <c r="A112" i="6"/>
  <c r="E111" i="6"/>
  <c r="D111" i="6"/>
  <c r="B111" i="6"/>
  <c r="A111" i="6"/>
  <c r="E110" i="6"/>
  <c r="D110" i="6"/>
  <c r="A110" i="6"/>
  <c r="E109" i="6"/>
  <c r="D109" i="6"/>
  <c r="B109" i="6"/>
  <c r="A109" i="6"/>
  <c r="W108" i="6"/>
  <c r="F108" i="6"/>
  <c r="E108" i="6"/>
  <c r="D108" i="6"/>
  <c r="B108" i="6"/>
  <c r="A108" i="6"/>
  <c r="E107" i="6"/>
  <c r="D107" i="6"/>
  <c r="B107" i="6"/>
  <c r="A107" i="6"/>
  <c r="E106" i="6"/>
  <c r="D106" i="6"/>
  <c r="B106" i="6"/>
  <c r="A106" i="6"/>
  <c r="S105" i="6"/>
  <c r="E105" i="6"/>
  <c r="D105" i="6"/>
  <c r="B105" i="6"/>
  <c r="A105" i="6"/>
  <c r="S104" i="6"/>
  <c r="E104" i="6"/>
  <c r="D104" i="6"/>
  <c r="B104" i="6"/>
  <c r="A104" i="6"/>
  <c r="E103" i="6"/>
  <c r="D103" i="6"/>
  <c r="B103" i="6"/>
  <c r="A103" i="6"/>
  <c r="E102" i="6"/>
  <c r="D102" i="6"/>
  <c r="B102" i="6"/>
  <c r="A102" i="6"/>
  <c r="E101" i="6"/>
  <c r="D101" i="6"/>
  <c r="B101" i="6"/>
  <c r="A101" i="6"/>
  <c r="E100" i="6"/>
  <c r="D100" i="6"/>
  <c r="B100" i="6"/>
  <c r="A100" i="6"/>
  <c r="E99" i="6"/>
  <c r="D99" i="6"/>
  <c r="A99" i="6"/>
  <c r="W98" i="6"/>
  <c r="E98" i="6"/>
  <c r="D98" i="6"/>
  <c r="B98" i="6"/>
  <c r="D97" i="6"/>
  <c r="B97" i="6"/>
  <c r="A97" i="6"/>
  <c r="E96" i="6"/>
  <c r="D96" i="6"/>
  <c r="B96" i="6"/>
  <c r="A96" i="6"/>
  <c r="E95" i="6"/>
  <c r="D95" i="6"/>
  <c r="B95" i="6"/>
  <c r="A95" i="6"/>
  <c r="E94" i="6"/>
  <c r="D94" i="6"/>
  <c r="B94" i="6"/>
  <c r="A94" i="6"/>
  <c r="E93" i="6"/>
  <c r="B93" i="6"/>
  <c r="A93" i="6"/>
  <c r="J92" i="6"/>
  <c r="E92" i="6"/>
  <c r="D92" i="6"/>
  <c r="E91" i="6"/>
  <c r="D91" i="6"/>
  <c r="B91" i="6"/>
  <c r="A91" i="6"/>
  <c r="E90" i="6"/>
  <c r="D90" i="6"/>
  <c r="B90" i="6"/>
  <c r="A90" i="6"/>
  <c r="O89" i="6"/>
  <c r="E89" i="6"/>
  <c r="D89" i="6"/>
  <c r="B89" i="6"/>
  <c r="A89" i="6"/>
  <c r="E88" i="6"/>
  <c r="D88" i="6"/>
  <c r="B88" i="6"/>
  <c r="A88" i="6"/>
  <c r="E87" i="6"/>
  <c r="D87" i="6"/>
  <c r="B87" i="6"/>
  <c r="A87" i="6"/>
  <c r="E86" i="6"/>
  <c r="D86" i="6"/>
  <c r="B86" i="6"/>
  <c r="A86" i="6"/>
  <c r="E85" i="6"/>
  <c r="D85" i="6"/>
  <c r="B85" i="6"/>
  <c r="A85" i="6"/>
  <c r="E84" i="6"/>
  <c r="B84" i="6"/>
  <c r="A84" i="6"/>
  <c r="E83" i="6"/>
  <c r="D83" i="6"/>
  <c r="B83" i="6"/>
  <c r="A83" i="6"/>
  <c r="B82" i="6"/>
  <c r="A82" i="6"/>
  <c r="E81" i="6"/>
  <c r="D81" i="6"/>
  <c r="B81" i="6"/>
  <c r="A81" i="6"/>
  <c r="E80" i="6"/>
  <c r="D80" i="6"/>
  <c r="B80" i="6"/>
  <c r="A80" i="6"/>
  <c r="E79" i="6"/>
  <c r="D79" i="6"/>
  <c r="B79" i="6"/>
  <c r="A79" i="6"/>
  <c r="E78" i="6"/>
  <c r="D78" i="6"/>
  <c r="B78" i="6"/>
  <c r="A78" i="6"/>
  <c r="E77" i="6"/>
  <c r="D77" i="6"/>
  <c r="B77" i="6"/>
  <c r="A77" i="6"/>
  <c r="E76" i="6"/>
  <c r="D76" i="6"/>
  <c r="B76" i="6"/>
  <c r="A76" i="6"/>
  <c r="S75" i="6"/>
  <c r="J75" i="6"/>
  <c r="E75" i="6"/>
  <c r="D75" i="6"/>
  <c r="B75" i="6"/>
  <c r="A75" i="6"/>
  <c r="J74" i="6"/>
  <c r="E74" i="6"/>
  <c r="D74" i="6"/>
  <c r="B74" i="6"/>
  <c r="A74" i="6"/>
  <c r="E73" i="6"/>
  <c r="D73" i="6"/>
  <c r="B73" i="6"/>
  <c r="A73" i="6"/>
  <c r="E72" i="6"/>
  <c r="D72" i="6"/>
  <c r="B72" i="6"/>
  <c r="A72" i="6"/>
  <c r="E71" i="6"/>
  <c r="D71" i="6"/>
  <c r="B71" i="6"/>
  <c r="A71" i="6"/>
  <c r="E70" i="6"/>
  <c r="D70" i="6"/>
  <c r="B70" i="6"/>
  <c r="A70" i="6"/>
  <c r="E69" i="6"/>
  <c r="D69" i="6"/>
  <c r="B69" i="6"/>
  <c r="A69" i="6"/>
  <c r="E68" i="6"/>
  <c r="D68" i="6"/>
  <c r="B68" i="6"/>
  <c r="A68" i="6"/>
  <c r="E67" i="6"/>
  <c r="D67" i="6"/>
  <c r="B67" i="6"/>
  <c r="A67" i="6"/>
  <c r="E66" i="6"/>
  <c r="D66" i="6"/>
  <c r="B66" i="6"/>
  <c r="A66" i="6"/>
  <c r="E65" i="6"/>
  <c r="D65" i="6"/>
  <c r="B65" i="6"/>
  <c r="A65" i="6"/>
  <c r="E64" i="6"/>
  <c r="D64" i="6"/>
  <c r="B64" i="6"/>
  <c r="A64" i="6"/>
  <c r="E63" i="6"/>
  <c r="D63" i="6"/>
  <c r="B63" i="6"/>
  <c r="A63" i="6"/>
  <c r="E62" i="6"/>
  <c r="D62" i="6"/>
  <c r="B62" i="6"/>
  <c r="A62" i="6"/>
  <c r="E61" i="6"/>
  <c r="D61" i="6"/>
  <c r="A61" i="6"/>
  <c r="E60" i="6"/>
  <c r="D60" i="6"/>
  <c r="B60" i="6"/>
  <c r="A60" i="6"/>
  <c r="E59" i="6"/>
  <c r="D59" i="6"/>
  <c r="B59" i="6"/>
  <c r="A59" i="6"/>
  <c r="E58" i="6"/>
  <c r="D58" i="6"/>
  <c r="B58" i="6"/>
  <c r="A58" i="6"/>
  <c r="E57" i="6"/>
  <c r="B57" i="6"/>
  <c r="A57" i="6"/>
  <c r="E56" i="6"/>
  <c r="D56" i="6"/>
  <c r="B56" i="6"/>
  <c r="A56" i="6"/>
  <c r="E55" i="6"/>
  <c r="B55" i="6"/>
  <c r="A55" i="6"/>
  <c r="E54" i="6"/>
  <c r="D54" i="6"/>
  <c r="B54" i="6"/>
  <c r="A54" i="6"/>
  <c r="E53" i="6"/>
  <c r="B53" i="6"/>
  <c r="A53" i="6"/>
  <c r="E52" i="6"/>
  <c r="D52" i="6"/>
  <c r="B52" i="6"/>
  <c r="A52" i="6"/>
  <c r="E51" i="6"/>
  <c r="D51" i="6"/>
  <c r="B51" i="6"/>
  <c r="A51" i="6"/>
  <c r="S50" i="6"/>
  <c r="E50" i="6"/>
  <c r="D50" i="6"/>
  <c r="B50" i="6"/>
  <c r="A50" i="6"/>
  <c r="E49" i="6"/>
  <c r="D49" i="6"/>
  <c r="B49" i="6"/>
  <c r="A49" i="6"/>
  <c r="E48" i="6"/>
  <c r="D48" i="6"/>
  <c r="B48" i="6"/>
  <c r="A48" i="6"/>
  <c r="E47" i="6"/>
  <c r="D47" i="6"/>
  <c r="B47" i="6"/>
  <c r="A47" i="6"/>
  <c r="E46" i="6"/>
  <c r="D46" i="6"/>
  <c r="B46" i="6"/>
  <c r="A46" i="6"/>
  <c r="B45" i="6"/>
  <c r="A45" i="6"/>
  <c r="E44" i="6"/>
  <c r="D44" i="6"/>
  <c r="B44" i="6"/>
  <c r="A44" i="6"/>
  <c r="E43" i="6"/>
  <c r="B43" i="6"/>
  <c r="A43" i="6"/>
  <c r="E42" i="6"/>
  <c r="D42" i="6"/>
  <c r="B42" i="6"/>
  <c r="A42" i="6"/>
  <c r="B41" i="6"/>
  <c r="A41" i="6"/>
  <c r="E40" i="6"/>
  <c r="D40" i="6"/>
  <c r="B40" i="6"/>
  <c r="A40" i="6"/>
  <c r="E39" i="6"/>
  <c r="D39" i="6"/>
  <c r="B39" i="6"/>
  <c r="A39" i="6"/>
  <c r="E38" i="6"/>
  <c r="D38" i="6"/>
  <c r="B38" i="6"/>
  <c r="A38" i="6"/>
  <c r="E37" i="6"/>
  <c r="D37" i="6"/>
  <c r="B37" i="6"/>
  <c r="A37" i="6"/>
  <c r="E36" i="6"/>
  <c r="D36" i="6"/>
  <c r="B36" i="6"/>
  <c r="A36" i="6"/>
  <c r="E35" i="6"/>
  <c r="D35" i="6"/>
  <c r="B35" i="6"/>
  <c r="A35" i="6"/>
  <c r="E34" i="6"/>
  <c r="D34" i="6"/>
  <c r="B34" i="6"/>
  <c r="A34" i="6"/>
  <c r="E33" i="6"/>
  <c r="D33" i="6"/>
  <c r="B33" i="6"/>
  <c r="A33" i="6"/>
  <c r="S32" i="6"/>
  <c r="E32" i="6"/>
  <c r="D32" i="6"/>
  <c r="B32" i="6"/>
  <c r="A32" i="6"/>
  <c r="E31" i="6"/>
  <c r="D31" i="6"/>
  <c r="B31" i="6"/>
  <c r="A31" i="6"/>
  <c r="E30" i="6"/>
  <c r="D30" i="6"/>
  <c r="B30" i="6"/>
  <c r="A30" i="6"/>
  <c r="E29" i="6"/>
  <c r="D29" i="6"/>
  <c r="B29" i="6"/>
  <c r="A29" i="6"/>
  <c r="E28" i="6"/>
  <c r="D28" i="6"/>
  <c r="B28" i="6"/>
  <c r="A28" i="6"/>
  <c r="E27" i="6"/>
  <c r="D27" i="6"/>
  <c r="B27" i="6"/>
  <c r="A27" i="6"/>
  <c r="U26" i="6"/>
  <c r="T26" i="6"/>
  <c r="P26" i="6"/>
  <c r="Q26" i="6" s="1"/>
  <c r="R26" i="6" s="1"/>
  <c r="O26" i="6"/>
  <c r="E26" i="6"/>
  <c r="D26" i="6"/>
  <c r="B26" i="6"/>
  <c r="A26" i="6"/>
  <c r="S25" i="6"/>
  <c r="E25" i="6"/>
  <c r="D25" i="6"/>
  <c r="E24" i="6"/>
  <c r="D24" i="6"/>
  <c r="B24" i="6"/>
  <c r="A24" i="6"/>
  <c r="E23" i="6"/>
  <c r="D23" i="6"/>
  <c r="B23" i="6"/>
  <c r="A23" i="6"/>
  <c r="E22" i="6"/>
  <c r="D22" i="6"/>
  <c r="B22" i="6"/>
  <c r="A22" i="6"/>
  <c r="E21" i="6"/>
  <c r="B21" i="6"/>
  <c r="A21" i="6"/>
  <c r="E20" i="6"/>
  <c r="D20" i="6"/>
  <c r="B20" i="6"/>
  <c r="A20" i="6"/>
  <c r="E19" i="6"/>
  <c r="B19" i="6"/>
  <c r="A19" i="6"/>
  <c r="E18" i="6"/>
  <c r="D18" i="6"/>
  <c r="B18" i="6"/>
  <c r="A18" i="6"/>
  <c r="E17" i="6"/>
  <c r="D17" i="6"/>
  <c r="B17" i="6"/>
  <c r="E16" i="6"/>
  <c r="D16" i="6"/>
  <c r="B16" i="6"/>
  <c r="A16" i="6"/>
  <c r="B15" i="6"/>
  <c r="A15" i="6"/>
  <c r="E14" i="6"/>
  <c r="D14" i="6"/>
  <c r="B14" i="6"/>
  <c r="A14" i="6"/>
  <c r="E13" i="6"/>
  <c r="A13" i="6"/>
  <c r="E12" i="6"/>
  <c r="D12" i="6"/>
  <c r="A12" i="6"/>
  <c r="E11" i="6"/>
  <c r="D11" i="6"/>
  <c r="B11" i="6"/>
  <c r="A11" i="6"/>
  <c r="E10" i="6"/>
  <c r="D10" i="6"/>
  <c r="B10" i="6"/>
  <c r="A9" i="6"/>
  <c r="E8" i="6"/>
  <c r="B8" i="6"/>
  <c r="A8" i="6"/>
  <c r="E7" i="6"/>
  <c r="D7" i="6"/>
  <c r="B7" i="6"/>
  <c r="A78" i="5" a="1"/>
  <c r="A78" i="5" s="1"/>
  <c r="A77" i="5" a="1"/>
  <c r="A77" i="5" s="1"/>
  <c r="A76" i="5" a="1"/>
  <c r="A76" i="5" s="1"/>
  <c r="A75" i="5" a="1"/>
  <c r="A75" i="5" s="1"/>
  <c r="A74" i="5" a="1"/>
  <c r="A74" i="5" s="1"/>
  <c r="B74" i="5" s="1"/>
  <c r="A73" i="5" a="1"/>
  <c r="A73" i="5" s="1"/>
  <c r="A72" i="5" a="1"/>
  <c r="A72" i="5" s="1"/>
  <c r="D72" i="5" s="1"/>
  <c r="A71" i="5" a="1"/>
  <c r="A71" i="5"/>
  <c r="B71" i="5" s="1"/>
  <c r="A70" i="5" a="1"/>
  <c r="A70" i="5" s="1"/>
  <c r="B70" i="5" s="1"/>
  <c r="A69" i="5" a="1"/>
  <c r="A69" i="5" s="1"/>
  <c r="A68" i="5" a="1"/>
  <c r="A68" i="5" s="1"/>
  <c r="A67" i="5" a="1"/>
  <c r="A67" i="5" s="1"/>
  <c r="B67" i="5" s="1"/>
  <c r="T67" i="5" s="1"/>
  <c r="A66" i="5" a="1"/>
  <c r="A66" i="5" s="1"/>
  <c r="A65" i="5" a="1"/>
  <c r="A65" i="5" s="1"/>
  <c r="A64" i="5" a="1"/>
  <c r="A64" i="5"/>
  <c r="D64" i="5" s="1"/>
  <c r="A63" i="5" a="1"/>
  <c r="A63" i="5" s="1"/>
  <c r="A62" i="5" a="1"/>
  <c r="A62" i="5" s="1"/>
  <c r="A61" i="5" a="1"/>
  <c r="A61" i="5" s="1"/>
  <c r="A60" i="5" a="1"/>
  <c r="A60" i="5" s="1"/>
  <c r="A59" i="5" a="1"/>
  <c r="A59" i="5"/>
  <c r="B59" i="5" s="1"/>
  <c r="T59" i="5" s="1"/>
  <c r="B58" i="5"/>
  <c r="A58" i="5" a="1"/>
  <c r="A58" i="5" s="1"/>
  <c r="A57" i="5" a="1"/>
  <c r="A57" i="5" s="1"/>
  <c r="A56" i="5" a="1"/>
  <c r="A56" i="5" s="1"/>
  <c r="A55" i="5" a="1"/>
  <c r="A55" i="5" s="1"/>
  <c r="A54" i="5" a="1"/>
  <c r="A54" i="5" s="1"/>
  <c r="B54" i="5" s="1"/>
  <c r="A53" i="5" a="1"/>
  <c r="A53" i="5" s="1"/>
  <c r="A52" i="5" a="1"/>
  <c r="A52" i="5" s="1"/>
  <c r="A51" i="5" a="1"/>
  <c r="A51" i="5" s="1"/>
  <c r="A50" i="5" a="1"/>
  <c r="A50" i="5" s="1"/>
  <c r="A49" i="5" a="1"/>
  <c r="A49" i="5" s="1"/>
  <c r="A48" i="5" a="1"/>
  <c r="A48" i="5" s="1"/>
  <c r="A47" i="5" a="1"/>
  <c r="A47" i="5" s="1"/>
  <c r="A46" i="5" a="1"/>
  <c r="A46" i="5" s="1"/>
  <c r="A45" i="5" a="1"/>
  <c r="A45" i="5"/>
  <c r="A44" i="5" a="1"/>
  <c r="A44" i="5" s="1"/>
  <c r="D44" i="5" s="1"/>
  <c r="A43" i="5" a="1"/>
  <c r="A43" i="5" s="1"/>
  <c r="A42" i="5" a="1"/>
  <c r="A42" i="5" s="1"/>
  <c r="B42" i="5" s="1"/>
  <c r="A41" i="5" a="1"/>
  <c r="A41" i="5" s="1"/>
  <c r="A40" i="5" a="1"/>
  <c r="A40" i="5" s="1"/>
  <c r="D40" i="5" s="1"/>
  <c r="A39" i="5" a="1"/>
  <c r="A39" i="5" s="1"/>
  <c r="B39" i="5" s="1"/>
  <c r="A38" i="5" a="1"/>
  <c r="A38" i="5" s="1"/>
  <c r="B38" i="5" s="1"/>
  <c r="A37" i="5" a="1"/>
  <c r="A37" i="5" s="1"/>
  <c r="A36" i="5" a="1"/>
  <c r="A36" i="5"/>
  <c r="A35" i="5" a="1"/>
  <c r="A35" i="5" s="1"/>
  <c r="A34" i="5" a="1"/>
  <c r="A34" i="5" s="1"/>
  <c r="A33" i="5" a="1"/>
  <c r="A33" i="5" s="1"/>
  <c r="A32" i="5" a="1"/>
  <c r="A32" i="5" s="1"/>
  <c r="A31" i="5" a="1"/>
  <c r="A31" i="5" s="1"/>
  <c r="B31" i="5" s="1"/>
  <c r="A30" i="5" a="1"/>
  <c r="A30" i="5" s="1"/>
  <c r="A29" i="5" a="1"/>
  <c r="A29" i="5" s="1"/>
  <c r="A28" i="5" a="1"/>
  <c r="A28" i="5" s="1"/>
  <c r="A27" i="5" a="1"/>
  <c r="A27" i="5" s="1"/>
  <c r="A26" i="5" a="1"/>
  <c r="A26" i="5" s="1"/>
  <c r="B26" i="5" s="1"/>
  <c r="A25" i="5" a="1"/>
  <c r="A25" i="5" s="1"/>
  <c r="A24" i="5" a="1"/>
  <c r="A24" i="5" s="1"/>
  <c r="A23" i="5" a="1"/>
  <c r="A23" i="5" s="1"/>
  <c r="A22" i="5" a="1"/>
  <c r="A22" i="5" s="1"/>
  <c r="B22" i="5" s="1"/>
  <c r="A21" i="5" a="1"/>
  <c r="A21" i="5" s="1"/>
  <c r="A20" i="5" a="1"/>
  <c r="A20" i="5" s="1"/>
  <c r="A19" i="5" a="1"/>
  <c r="A19" i="5" s="1"/>
  <c r="A18" i="5" a="1"/>
  <c r="A18" i="5" s="1"/>
  <c r="A17" i="5" a="1"/>
  <c r="A17" i="5" s="1"/>
  <c r="A16" i="5" a="1"/>
  <c r="A16" i="5" s="1"/>
  <c r="D16" i="5" s="1"/>
  <c r="A15" i="5" a="1"/>
  <c r="A15" i="5" s="1"/>
  <c r="A14" i="5" a="1"/>
  <c r="A14" i="5" s="1"/>
  <c r="A13" i="5" a="1"/>
  <c r="A13" i="5" s="1"/>
  <c r="A12" i="5" a="1"/>
  <c r="A12" i="5"/>
  <c r="D12" i="5" s="1"/>
  <c r="A11" i="5" a="1"/>
  <c r="A11" i="5" s="1"/>
  <c r="B11" i="5" s="1"/>
  <c r="T11" i="5" s="1"/>
  <c r="A10" i="5" a="1"/>
  <c r="A10" i="5" s="1"/>
  <c r="B10" i="5" s="1"/>
  <c r="A9" i="5" a="1"/>
  <c r="A9" i="5" s="1"/>
  <c r="E8" i="5"/>
  <c r="B8" i="5"/>
  <c r="T8" i="5" s="1"/>
  <c r="A8" i="5" a="1"/>
  <c r="A8" i="5"/>
  <c r="D8" i="5" s="1"/>
  <c r="A7" i="5" a="1"/>
  <c r="A7" i="5" s="1"/>
  <c r="A6" i="5" a="1"/>
  <c r="A6" i="5" s="1"/>
  <c r="B6" i="5" s="1"/>
  <c r="A5" i="5" a="1"/>
  <c r="A5" i="5" s="1"/>
  <c r="A1" i="5"/>
  <c r="A126" i="4" a="1"/>
  <c r="A126" i="4" s="1"/>
  <c r="A125" i="4" a="1"/>
  <c r="A125" i="4" s="1"/>
  <c r="A124" i="4" a="1"/>
  <c r="A124" i="4" s="1"/>
  <c r="E124" i="4" s="1"/>
  <c r="A123" i="4" a="1"/>
  <c r="A123" i="4" s="1"/>
  <c r="A122" i="4" a="1"/>
  <c r="A122" i="4" s="1"/>
  <c r="A121" i="4" a="1"/>
  <c r="A121" i="4" s="1"/>
  <c r="B121" i="4" s="1"/>
  <c r="T121" i="4" s="1"/>
  <c r="A120" i="4" a="1"/>
  <c r="A120" i="4" s="1"/>
  <c r="E120" i="4" s="1"/>
  <c r="A119" i="4" a="1"/>
  <c r="A119" i="4" s="1"/>
  <c r="A118" i="4" a="1"/>
  <c r="A118" i="4"/>
  <c r="A117" i="4" a="1"/>
  <c r="A117" i="4" s="1"/>
  <c r="B117" i="4" s="1"/>
  <c r="T117" i="4" s="1"/>
  <c r="A116" i="4" a="1"/>
  <c r="A116" i="4" s="1"/>
  <c r="E116" i="4" s="1"/>
  <c r="A115" i="4" a="1"/>
  <c r="A115" i="4" s="1"/>
  <c r="A114" i="4" a="1"/>
  <c r="A114" i="4" s="1"/>
  <c r="A113" i="4" a="1"/>
  <c r="A113" i="4" s="1"/>
  <c r="B113" i="4" s="1"/>
  <c r="T113" i="4" s="1"/>
  <c r="A112" i="4" a="1"/>
  <c r="A112" i="4" s="1"/>
  <c r="E112" i="4" s="1"/>
  <c r="A111" i="4" a="1"/>
  <c r="A111" i="4" s="1"/>
  <c r="A110" i="4" a="1"/>
  <c r="A110" i="4" s="1"/>
  <c r="A109" i="4" a="1"/>
  <c r="A109" i="4" s="1"/>
  <c r="B109" i="4" s="1"/>
  <c r="T109" i="4" s="1"/>
  <c r="A108" i="4" a="1"/>
  <c r="A108" i="4" s="1"/>
  <c r="E108" i="4" s="1"/>
  <c r="A107" i="4" a="1"/>
  <c r="A107" i="4" s="1"/>
  <c r="A106" i="4" a="1"/>
  <c r="A106" i="4" s="1"/>
  <c r="A105" i="4" a="1"/>
  <c r="A105" i="4" s="1"/>
  <c r="B105" i="4" s="1"/>
  <c r="T105" i="4" s="1"/>
  <c r="A104" i="4" a="1"/>
  <c r="A104" i="4" s="1"/>
  <c r="E104" i="4" s="1"/>
  <c r="A103" i="4" a="1"/>
  <c r="A103" i="4" s="1"/>
  <c r="A102" i="4" a="1"/>
  <c r="A102" i="4"/>
  <c r="A101" i="4" a="1"/>
  <c r="A101" i="4" s="1"/>
  <c r="B101" i="4" s="1"/>
  <c r="T101" i="4" s="1"/>
  <c r="A100" i="4" a="1"/>
  <c r="A100" i="4" s="1"/>
  <c r="E100" i="4" s="1"/>
  <c r="A99" i="4" a="1"/>
  <c r="A99" i="4" s="1"/>
  <c r="A98" i="4" a="1"/>
  <c r="A98" i="4" s="1"/>
  <c r="A97" i="4" a="1"/>
  <c r="A97" i="4" s="1"/>
  <c r="B97" i="4" s="1"/>
  <c r="T97" i="4" s="1"/>
  <c r="A96" i="4" a="1"/>
  <c r="A96" i="4" s="1"/>
  <c r="E96" i="4" s="1"/>
  <c r="A95" i="4" a="1"/>
  <c r="A95" i="4" s="1"/>
  <c r="A94" i="4" a="1"/>
  <c r="A94" i="4" s="1"/>
  <c r="A93" i="4" a="1"/>
  <c r="A93" i="4" s="1"/>
  <c r="A92" i="4" a="1"/>
  <c r="A92" i="4" s="1"/>
  <c r="E92" i="4" s="1"/>
  <c r="A91" i="4" a="1"/>
  <c r="A91" i="4" s="1"/>
  <c r="A90" i="4" a="1"/>
  <c r="A90" i="4" s="1"/>
  <c r="A89" i="4" a="1"/>
  <c r="A89" i="4" s="1"/>
  <c r="B89" i="4" s="1"/>
  <c r="T89" i="4" s="1"/>
  <c r="A88" i="4" a="1"/>
  <c r="A88" i="4" s="1"/>
  <c r="E88" i="4" s="1"/>
  <c r="A87" i="4" a="1"/>
  <c r="A87" i="4" s="1"/>
  <c r="A86" i="4" a="1"/>
  <c r="A86" i="4" s="1"/>
  <c r="A85" i="4" a="1"/>
  <c r="A85" i="4" s="1"/>
  <c r="B85" i="4" s="1"/>
  <c r="T85" i="4" s="1"/>
  <c r="A84" i="4" a="1"/>
  <c r="A84" i="4" s="1"/>
  <c r="E84" i="4" s="1"/>
  <c r="A83" i="4" a="1"/>
  <c r="A83" i="4" s="1"/>
  <c r="A82" i="4" a="1"/>
  <c r="A82" i="4" s="1"/>
  <c r="A81" i="4" a="1"/>
  <c r="A81" i="4" s="1"/>
  <c r="B81" i="4" s="1"/>
  <c r="T81" i="4" s="1"/>
  <c r="A80" i="4" a="1"/>
  <c r="A80" i="4" s="1"/>
  <c r="E80" i="4" s="1"/>
  <c r="A79" i="4" a="1"/>
  <c r="A79" i="4" s="1"/>
  <c r="A78" i="4" a="1"/>
  <c r="A78" i="4" s="1"/>
  <c r="A77" i="4" a="1"/>
  <c r="A77" i="4" s="1"/>
  <c r="B77" i="4" s="1"/>
  <c r="T77" i="4" s="1"/>
  <c r="A76" i="4" a="1"/>
  <c r="A76" i="4" s="1"/>
  <c r="E76" i="4" s="1"/>
  <c r="A75" i="4" a="1"/>
  <c r="A75" i="4" s="1"/>
  <c r="A74" i="4" a="1"/>
  <c r="A74" i="4" s="1"/>
  <c r="A73" i="4" a="1"/>
  <c r="A73" i="4" s="1"/>
  <c r="B73" i="4" s="1"/>
  <c r="T73" i="4" s="1"/>
  <c r="A72" i="4" a="1"/>
  <c r="A72" i="4" s="1"/>
  <c r="E72" i="4" s="1"/>
  <c r="A71" i="4" a="1"/>
  <c r="A71" i="4" s="1"/>
  <c r="A70" i="4" a="1"/>
  <c r="A70" i="4" s="1"/>
  <c r="A69" i="4" a="1"/>
  <c r="A69" i="4" s="1"/>
  <c r="B69" i="4" s="1"/>
  <c r="T69" i="4" s="1"/>
  <c r="A68" i="4" a="1"/>
  <c r="A68" i="4" s="1"/>
  <c r="E68" i="4" s="1"/>
  <c r="A67" i="4" a="1"/>
  <c r="A67" i="4" s="1"/>
  <c r="A66" i="4" a="1"/>
  <c r="A66" i="4"/>
  <c r="A65" i="4" a="1"/>
  <c r="A65" i="4" s="1"/>
  <c r="B65" i="4" s="1"/>
  <c r="T65" i="4" s="1"/>
  <c r="A64" i="4" a="1"/>
  <c r="A64" i="4" s="1"/>
  <c r="E64" i="4" s="1"/>
  <c r="A63" i="4" a="1"/>
  <c r="A63" i="4" s="1"/>
  <c r="A62" i="4" a="1"/>
  <c r="A62" i="4" s="1"/>
  <c r="A61" i="4" a="1"/>
  <c r="A61" i="4" s="1"/>
  <c r="A60" i="4" a="1"/>
  <c r="A60" i="4" s="1"/>
  <c r="E60" i="4" s="1"/>
  <c r="A59" i="4" a="1"/>
  <c r="A59" i="4" s="1"/>
  <c r="A58" i="4" a="1"/>
  <c r="A58" i="4" s="1"/>
  <c r="A57" i="4" a="1"/>
  <c r="A57" i="4" s="1"/>
  <c r="B57" i="4" s="1"/>
  <c r="T57" i="4" s="1"/>
  <c r="A56" i="4" a="1"/>
  <c r="A56" i="4" s="1"/>
  <c r="E56" i="4" s="1"/>
  <c r="A55" i="4" a="1"/>
  <c r="A55" i="4" s="1"/>
  <c r="A54" i="4" a="1"/>
  <c r="A54" i="4" s="1"/>
  <c r="A53" i="4" a="1"/>
  <c r="A53" i="4" s="1"/>
  <c r="B53" i="4" s="1"/>
  <c r="T53" i="4" s="1"/>
  <c r="A52" i="4" a="1"/>
  <c r="A52" i="4" s="1"/>
  <c r="E52" i="4" s="1"/>
  <c r="A51" i="4" a="1"/>
  <c r="A51" i="4" s="1"/>
  <c r="A50" i="4" a="1"/>
  <c r="A50" i="4" s="1"/>
  <c r="A49" i="4" a="1"/>
  <c r="A49" i="4" s="1"/>
  <c r="B49" i="4" s="1"/>
  <c r="T49" i="4" s="1"/>
  <c r="B48" i="4"/>
  <c r="A48" i="4" a="1"/>
  <c r="A48" i="4" s="1"/>
  <c r="E48" i="4" s="1"/>
  <c r="A47" i="4" a="1"/>
  <c r="A47" i="4" s="1"/>
  <c r="A46" i="4" a="1"/>
  <c r="A46" i="4" s="1"/>
  <c r="A45" i="4" a="1"/>
  <c r="A45" i="4" s="1"/>
  <c r="B45" i="4" s="1"/>
  <c r="T45" i="4" s="1"/>
  <c r="A44" i="4" a="1"/>
  <c r="A44" i="4" s="1"/>
  <c r="E44" i="4" s="1"/>
  <c r="A43" i="4" a="1"/>
  <c r="A43" i="4" s="1"/>
  <c r="A42" i="4" a="1"/>
  <c r="A42" i="4" s="1"/>
  <c r="A41" i="4" a="1"/>
  <c r="A41" i="4" s="1"/>
  <c r="B41" i="4" s="1"/>
  <c r="T41" i="4" s="1"/>
  <c r="A40" i="4" a="1"/>
  <c r="A40" i="4" s="1"/>
  <c r="E40" i="4" s="1"/>
  <c r="A39" i="4" a="1"/>
  <c r="A39" i="4" s="1"/>
  <c r="A38" i="4" a="1"/>
  <c r="A38" i="4"/>
  <c r="A37" i="4" a="1"/>
  <c r="A37" i="4" s="1"/>
  <c r="B37" i="4" s="1"/>
  <c r="T37" i="4" s="1"/>
  <c r="A36" i="4" a="1"/>
  <c r="A36" i="4" s="1"/>
  <c r="E36" i="4" s="1"/>
  <c r="A35" i="4" a="1"/>
  <c r="A35" i="4" s="1"/>
  <c r="A34" i="4" a="1"/>
  <c r="A34" i="4"/>
  <c r="A33" i="4" a="1"/>
  <c r="A33" i="4" s="1"/>
  <c r="B33" i="4" s="1"/>
  <c r="T33" i="4" s="1"/>
  <c r="A32" i="4" a="1"/>
  <c r="A32" i="4" s="1"/>
  <c r="E32" i="4" s="1"/>
  <c r="A31" i="4" a="1"/>
  <c r="A31" i="4" s="1"/>
  <c r="A30" i="4" a="1"/>
  <c r="A30" i="4" s="1"/>
  <c r="A29" i="4" a="1"/>
  <c r="A29" i="4" s="1"/>
  <c r="A28" i="4" a="1"/>
  <c r="A28" i="4" s="1"/>
  <c r="E28" i="4" s="1"/>
  <c r="A27" i="4" a="1"/>
  <c r="A27" i="4" s="1"/>
  <c r="A26" i="4" a="1"/>
  <c r="A26" i="4" s="1"/>
  <c r="A25" i="4" a="1"/>
  <c r="A25" i="4" s="1"/>
  <c r="B25" i="4" s="1"/>
  <c r="T25" i="4" s="1"/>
  <c r="A24" i="4" a="1"/>
  <c r="A24" i="4" s="1"/>
  <c r="E24" i="4" s="1"/>
  <c r="A23" i="4" a="1"/>
  <c r="A23" i="4" s="1"/>
  <c r="A22" i="4" a="1"/>
  <c r="A22" i="4" s="1"/>
  <c r="A21" i="4" a="1"/>
  <c r="A21" i="4" s="1"/>
  <c r="B21" i="4" s="1"/>
  <c r="T21" i="4" s="1"/>
  <c r="A20" i="4" a="1"/>
  <c r="A20" i="4" s="1"/>
  <c r="E20" i="4" s="1"/>
  <c r="A19" i="4" a="1"/>
  <c r="A19" i="4" s="1"/>
  <c r="A18" i="4" a="1"/>
  <c r="A18" i="4" s="1"/>
  <c r="A17" i="4" a="1"/>
  <c r="A17" i="4" s="1"/>
  <c r="B17" i="4" s="1"/>
  <c r="T17" i="4" s="1"/>
  <c r="A16" i="4" a="1"/>
  <c r="A16" i="4" s="1"/>
  <c r="E16" i="4" s="1"/>
  <c r="A15" i="4" a="1"/>
  <c r="A15" i="4" s="1"/>
  <c r="A14" i="4" a="1"/>
  <c r="A14" i="4" s="1"/>
  <c r="A13" i="4" a="1"/>
  <c r="A13" i="4" s="1"/>
  <c r="B13" i="4" s="1"/>
  <c r="T13" i="4" s="1"/>
  <c r="A12" i="4" a="1"/>
  <c r="A12" i="4" s="1"/>
  <c r="E12" i="4" s="1"/>
  <c r="A11" i="4" a="1"/>
  <c r="A11" i="4" s="1"/>
  <c r="A10" i="4" a="1"/>
  <c r="A10" i="4" s="1"/>
  <c r="A9" i="4" a="1"/>
  <c r="A9" i="4" s="1"/>
  <c r="B9" i="4" s="1"/>
  <c r="T9" i="4" s="1"/>
  <c r="A8" i="4" a="1"/>
  <c r="A8" i="4" s="1"/>
  <c r="A7" i="4" a="1"/>
  <c r="A7" i="4" s="1"/>
  <c r="A6" i="4" a="1"/>
  <c r="A6" i="4"/>
  <c r="T5" i="4"/>
  <c r="E5" i="4"/>
  <c r="A5" i="4" a="1"/>
  <c r="A5" i="4" s="1"/>
  <c r="B5" i="4" s="1"/>
  <c r="A1" i="4"/>
  <c r="F139" i="3"/>
  <c r="E139" i="3"/>
  <c r="D139" i="3"/>
  <c r="B139" i="3"/>
  <c r="A139" i="3"/>
  <c r="F138" i="3"/>
  <c r="E138" i="3"/>
  <c r="D138" i="3"/>
  <c r="B138" i="3"/>
  <c r="A138" i="3"/>
  <c r="F137" i="3"/>
  <c r="E137" i="3"/>
  <c r="D137" i="3"/>
  <c r="B137" i="3"/>
  <c r="A137" i="3"/>
  <c r="F136" i="3"/>
  <c r="E136" i="3"/>
  <c r="D136" i="3"/>
  <c r="B136" i="3"/>
  <c r="A136" i="3"/>
  <c r="F135" i="3"/>
  <c r="E135" i="3"/>
  <c r="D135" i="3"/>
  <c r="B135" i="3"/>
  <c r="A135" i="3"/>
  <c r="F134" i="3"/>
  <c r="E134" i="3"/>
  <c r="D134" i="3"/>
  <c r="B134" i="3"/>
  <c r="A134" i="3"/>
  <c r="F133" i="3"/>
  <c r="E133" i="3"/>
  <c r="D133" i="3"/>
  <c r="B133" i="3"/>
  <c r="A133" i="3"/>
  <c r="F132" i="3"/>
  <c r="E132" i="3"/>
  <c r="D132" i="3"/>
  <c r="B132" i="3"/>
  <c r="A132" i="3"/>
  <c r="F131" i="3"/>
  <c r="E131" i="3"/>
  <c r="D131" i="3"/>
  <c r="B131" i="3"/>
  <c r="A131" i="3"/>
  <c r="F130" i="3"/>
  <c r="E130" i="3"/>
  <c r="D130" i="3"/>
  <c r="B130" i="3"/>
  <c r="A130" i="3"/>
  <c r="F129" i="3"/>
  <c r="E129" i="3"/>
  <c r="D129" i="3"/>
  <c r="B129" i="3"/>
  <c r="A129" i="3"/>
  <c r="F128" i="3"/>
  <c r="E128" i="3"/>
  <c r="D128" i="3"/>
  <c r="B128" i="3"/>
  <c r="A128" i="3"/>
  <c r="F127" i="3"/>
  <c r="E127" i="3"/>
  <c r="D127" i="3"/>
  <c r="B127" i="3"/>
  <c r="A127" i="3"/>
  <c r="F126" i="3"/>
  <c r="E126" i="3"/>
  <c r="D126" i="3"/>
  <c r="B126" i="3"/>
  <c r="A126" i="3"/>
  <c r="F125" i="3"/>
  <c r="E125" i="3"/>
  <c r="D125" i="3"/>
  <c r="B125" i="3"/>
  <c r="A125" i="3"/>
  <c r="F124" i="3"/>
  <c r="E124" i="3"/>
  <c r="D124" i="3"/>
  <c r="B124" i="3"/>
  <c r="A124" i="3"/>
  <c r="F123" i="3"/>
  <c r="E123" i="3"/>
  <c r="D123" i="3"/>
  <c r="B123" i="3"/>
  <c r="A123" i="3"/>
  <c r="F122" i="3"/>
  <c r="E122" i="3"/>
  <c r="D122" i="3"/>
  <c r="B122" i="3"/>
  <c r="A122" i="3"/>
  <c r="F121" i="3"/>
  <c r="E121" i="3"/>
  <c r="D121" i="3"/>
  <c r="B121" i="3"/>
  <c r="A121" i="3"/>
  <c r="F120" i="3"/>
  <c r="E120" i="3"/>
  <c r="D120" i="3"/>
  <c r="B120" i="3"/>
  <c r="A120" i="3"/>
  <c r="F119" i="3"/>
  <c r="E119" i="3"/>
  <c r="D119" i="3"/>
  <c r="B119" i="3"/>
  <c r="A119" i="3"/>
  <c r="F118" i="3"/>
  <c r="E118" i="3"/>
  <c r="D118" i="3"/>
  <c r="B118" i="3"/>
  <c r="A118" i="3"/>
  <c r="F117" i="3"/>
  <c r="E117" i="3"/>
  <c r="D117" i="3"/>
  <c r="B117" i="3"/>
  <c r="A117" i="3"/>
  <c r="F116" i="3"/>
  <c r="E116" i="3"/>
  <c r="D116" i="3"/>
  <c r="B116" i="3"/>
  <c r="A116" i="3"/>
  <c r="F115" i="3"/>
  <c r="E115" i="3"/>
  <c r="D115" i="3"/>
  <c r="B115" i="3"/>
  <c r="A115" i="3"/>
  <c r="F114" i="3"/>
  <c r="E114" i="3"/>
  <c r="D114" i="3"/>
  <c r="B114" i="3"/>
  <c r="A114" i="3"/>
  <c r="F113" i="3"/>
  <c r="E113" i="3"/>
  <c r="D113" i="3"/>
  <c r="B113" i="3"/>
  <c r="A113" i="3"/>
  <c r="F112" i="3"/>
  <c r="E112" i="3"/>
  <c r="D112" i="3"/>
  <c r="B112" i="3"/>
  <c r="A112" i="3"/>
  <c r="F111" i="3"/>
  <c r="E111" i="3"/>
  <c r="D111" i="3"/>
  <c r="B111" i="3"/>
  <c r="A111" i="3"/>
  <c r="F110" i="3"/>
  <c r="E110" i="3"/>
  <c r="D110" i="3"/>
  <c r="B110" i="3"/>
  <c r="A110" i="3"/>
  <c r="F109" i="3"/>
  <c r="E109" i="3"/>
  <c r="D109" i="3"/>
  <c r="B109" i="3"/>
  <c r="A109" i="3"/>
  <c r="F108" i="3"/>
  <c r="E108" i="3"/>
  <c r="D108" i="3"/>
  <c r="B108" i="3"/>
  <c r="A108" i="3"/>
  <c r="F107" i="3"/>
  <c r="E107" i="3"/>
  <c r="D107" i="3"/>
  <c r="B107" i="3"/>
  <c r="A107" i="3"/>
  <c r="F106" i="3"/>
  <c r="E106" i="3"/>
  <c r="D106" i="3"/>
  <c r="B106" i="3"/>
  <c r="A106" i="3"/>
  <c r="F105" i="3"/>
  <c r="E105" i="3"/>
  <c r="D105" i="3"/>
  <c r="B105" i="3"/>
  <c r="A105" i="3"/>
  <c r="F104" i="3"/>
  <c r="E104" i="3"/>
  <c r="D104" i="3"/>
  <c r="B104" i="3"/>
  <c r="A104" i="3"/>
  <c r="F103" i="3"/>
  <c r="E103" i="3"/>
  <c r="D103" i="3"/>
  <c r="B103" i="3"/>
  <c r="A103" i="3"/>
  <c r="F102" i="3"/>
  <c r="E102" i="3"/>
  <c r="D102" i="3"/>
  <c r="B102" i="3"/>
  <c r="A102" i="3"/>
  <c r="F101" i="3"/>
  <c r="E101" i="3"/>
  <c r="D101" i="3"/>
  <c r="B101" i="3"/>
  <c r="A101" i="3"/>
  <c r="F100" i="3"/>
  <c r="E100" i="3"/>
  <c r="D100" i="3"/>
  <c r="B100" i="3"/>
  <c r="A100" i="3"/>
  <c r="F99" i="3"/>
  <c r="E99" i="3"/>
  <c r="D99" i="3"/>
  <c r="B99" i="3"/>
  <c r="A99" i="3"/>
  <c r="F98" i="3"/>
  <c r="E98" i="3"/>
  <c r="D98" i="3"/>
  <c r="B98" i="3"/>
  <c r="A98" i="3"/>
  <c r="F97" i="3"/>
  <c r="E97" i="3"/>
  <c r="D97" i="3"/>
  <c r="B97" i="3"/>
  <c r="A97" i="3"/>
  <c r="F96" i="3"/>
  <c r="E96" i="3"/>
  <c r="D96" i="3"/>
  <c r="B96" i="3"/>
  <c r="A96" i="3"/>
  <c r="P95" i="3"/>
  <c r="F95" i="3"/>
  <c r="E95" i="3"/>
  <c r="D95" i="3"/>
  <c r="B95" i="3"/>
  <c r="A95" i="3"/>
  <c r="F94" i="3"/>
  <c r="E94" i="3"/>
  <c r="D94" i="3"/>
  <c r="B94" i="3"/>
  <c r="A94" i="3"/>
  <c r="F93" i="3"/>
  <c r="E93" i="3"/>
  <c r="D93" i="3"/>
  <c r="B93" i="3"/>
  <c r="A93" i="3"/>
  <c r="F92" i="3"/>
  <c r="E92" i="3"/>
  <c r="D92" i="3"/>
  <c r="B92" i="3"/>
  <c r="A92" i="3"/>
  <c r="F91" i="3"/>
  <c r="E91" i="3"/>
  <c r="D91" i="3"/>
  <c r="B91" i="3"/>
  <c r="A91" i="3"/>
  <c r="F90" i="3"/>
  <c r="E90" i="3"/>
  <c r="D90" i="3"/>
  <c r="B90" i="3"/>
  <c r="A90" i="3"/>
  <c r="F89" i="3"/>
  <c r="E89" i="3"/>
  <c r="D89" i="3"/>
  <c r="B89" i="3"/>
  <c r="A89" i="3"/>
  <c r="F88" i="3"/>
  <c r="E88" i="3"/>
  <c r="D88" i="3"/>
  <c r="B88" i="3"/>
  <c r="A88" i="3"/>
  <c r="F87" i="3"/>
  <c r="E87" i="3"/>
  <c r="D87" i="3"/>
  <c r="B87" i="3"/>
  <c r="A87" i="3"/>
  <c r="F86" i="3"/>
  <c r="E86" i="3"/>
  <c r="D86" i="3"/>
  <c r="B86" i="3"/>
  <c r="A86" i="3"/>
  <c r="F85" i="3"/>
  <c r="E85" i="3"/>
  <c r="D85" i="3"/>
  <c r="B85" i="3"/>
  <c r="A85" i="3"/>
  <c r="F84" i="3"/>
  <c r="E84" i="3"/>
  <c r="D84" i="3"/>
  <c r="B84" i="3"/>
  <c r="A84" i="3"/>
  <c r="F83" i="3"/>
  <c r="E83" i="3"/>
  <c r="D83" i="3"/>
  <c r="C83" i="3"/>
  <c r="B83" i="3"/>
  <c r="A83" i="3"/>
  <c r="F82" i="3"/>
  <c r="E82" i="3"/>
  <c r="D82" i="3"/>
  <c r="B82" i="3"/>
  <c r="A82" i="3"/>
  <c r="F81" i="3"/>
  <c r="E81" i="3"/>
  <c r="D81" i="3"/>
  <c r="B81" i="3"/>
  <c r="A81" i="3"/>
  <c r="F80" i="3"/>
  <c r="E80" i="3"/>
  <c r="D80" i="3"/>
  <c r="B80" i="3"/>
  <c r="A80" i="3"/>
  <c r="F79" i="3"/>
  <c r="E79" i="3"/>
  <c r="D79" i="3"/>
  <c r="B79" i="3"/>
  <c r="A79" i="3"/>
  <c r="F78" i="3"/>
  <c r="E78" i="3"/>
  <c r="D78" i="3"/>
  <c r="B78" i="3"/>
  <c r="A78" i="3"/>
  <c r="F77" i="3"/>
  <c r="E77" i="3"/>
  <c r="D77" i="3"/>
  <c r="B77" i="3"/>
  <c r="A77" i="3"/>
  <c r="F76" i="3"/>
  <c r="E76" i="3"/>
  <c r="D76" i="3"/>
  <c r="B76" i="3"/>
  <c r="A76" i="3"/>
  <c r="F75" i="3"/>
  <c r="E75" i="3"/>
  <c r="D75" i="3"/>
  <c r="B75" i="3"/>
  <c r="A75" i="3"/>
  <c r="F74" i="3"/>
  <c r="E74" i="3"/>
  <c r="D74" i="3"/>
  <c r="B74" i="3"/>
  <c r="A74" i="3"/>
  <c r="F73" i="3"/>
  <c r="E73" i="3"/>
  <c r="D73" i="3"/>
  <c r="B73" i="3"/>
  <c r="A73" i="3"/>
  <c r="F72" i="3"/>
  <c r="E72" i="3"/>
  <c r="D72" i="3"/>
  <c r="B72" i="3"/>
  <c r="A72" i="3"/>
  <c r="F71" i="3"/>
  <c r="E71" i="3"/>
  <c r="D71" i="3"/>
  <c r="B71" i="3"/>
  <c r="A71" i="3"/>
  <c r="F70" i="3"/>
  <c r="E70" i="3"/>
  <c r="D70" i="3"/>
  <c r="B70" i="3"/>
  <c r="A70" i="3"/>
  <c r="F69" i="3"/>
  <c r="E69" i="3"/>
  <c r="D69" i="3"/>
  <c r="B69" i="3"/>
  <c r="A69" i="3"/>
  <c r="F68" i="3"/>
  <c r="E68" i="3"/>
  <c r="D68" i="3"/>
  <c r="B68" i="3"/>
  <c r="A68" i="3"/>
  <c r="F67" i="3"/>
  <c r="E67" i="3"/>
  <c r="D67" i="3"/>
  <c r="B67" i="3"/>
  <c r="A67" i="3"/>
  <c r="F66" i="3"/>
  <c r="E66" i="3"/>
  <c r="D66" i="3"/>
  <c r="B66" i="3"/>
  <c r="A66" i="3"/>
  <c r="F65" i="3"/>
  <c r="E65" i="3"/>
  <c r="D65" i="3"/>
  <c r="B65" i="3"/>
  <c r="A65" i="3"/>
  <c r="F64" i="3"/>
  <c r="E64" i="3"/>
  <c r="D64" i="3"/>
  <c r="B64" i="3"/>
  <c r="A64" i="3"/>
  <c r="F63" i="3"/>
  <c r="E63" i="3"/>
  <c r="D63" i="3"/>
  <c r="B63" i="3"/>
  <c r="A63" i="3"/>
  <c r="F62" i="3"/>
  <c r="E62" i="3"/>
  <c r="D62" i="3"/>
  <c r="B62" i="3"/>
  <c r="A62" i="3"/>
  <c r="F61" i="3"/>
  <c r="E61" i="3"/>
  <c r="D61" i="3"/>
  <c r="B61" i="3"/>
  <c r="A61" i="3"/>
  <c r="F60" i="3"/>
  <c r="E60" i="3"/>
  <c r="D60" i="3"/>
  <c r="B60" i="3"/>
  <c r="A60" i="3"/>
  <c r="F59" i="3"/>
  <c r="E59" i="3"/>
  <c r="D59" i="3"/>
  <c r="B59" i="3"/>
  <c r="A59" i="3"/>
  <c r="F58" i="3"/>
  <c r="E58" i="3"/>
  <c r="D58" i="3"/>
  <c r="B58" i="3"/>
  <c r="A58" i="3"/>
  <c r="F57" i="3"/>
  <c r="E57" i="3"/>
  <c r="D57" i="3"/>
  <c r="B57" i="3"/>
  <c r="A57" i="3"/>
  <c r="F56" i="3"/>
  <c r="E56" i="3"/>
  <c r="D56" i="3"/>
  <c r="B56" i="3"/>
  <c r="A56" i="3"/>
  <c r="F55" i="3"/>
  <c r="E55" i="3"/>
  <c r="D55" i="3"/>
  <c r="B55" i="3"/>
  <c r="A55" i="3"/>
  <c r="F54" i="3"/>
  <c r="E54" i="3"/>
  <c r="D54" i="3"/>
  <c r="B54" i="3"/>
  <c r="A54" i="3"/>
  <c r="F53" i="3"/>
  <c r="E53" i="3"/>
  <c r="D53" i="3"/>
  <c r="B53" i="3"/>
  <c r="A53" i="3"/>
  <c r="F52" i="3"/>
  <c r="E52" i="3"/>
  <c r="D52" i="3"/>
  <c r="B52" i="3"/>
  <c r="A52" i="3"/>
  <c r="F51" i="3"/>
  <c r="E51" i="3"/>
  <c r="D51" i="3"/>
  <c r="B51" i="3"/>
  <c r="A51" i="3"/>
  <c r="F50" i="3"/>
  <c r="E50" i="3"/>
  <c r="D50" i="3"/>
  <c r="B50" i="3"/>
  <c r="A50" i="3"/>
  <c r="F49" i="3"/>
  <c r="E49" i="3"/>
  <c r="D49" i="3"/>
  <c r="B49" i="3"/>
  <c r="A49" i="3"/>
  <c r="F48" i="3"/>
  <c r="E48" i="3"/>
  <c r="D48" i="3"/>
  <c r="B48" i="3"/>
  <c r="A48" i="3"/>
  <c r="F47" i="3"/>
  <c r="E47" i="3"/>
  <c r="D47" i="3"/>
  <c r="B47" i="3"/>
  <c r="A47" i="3"/>
  <c r="F46" i="3"/>
  <c r="E46" i="3"/>
  <c r="D46" i="3"/>
  <c r="B46" i="3"/>
  <c r="A46" i="3"/>
  <c r="F45" i="3"/>
  <c r="E45" i="3"/>
  <c r="D45" i="3"/>
  <c r="B45" i="3"/>
  <c r="A45" i="3"/>
  <c r="F44" i="3"/>
  <c r="E44" i="3"/>
  <c r="D44" i="3"/>
  <c r="B44" i="3"/>
  <c r="A44" i="3"/>
  <c r="F43" i="3"/>
  <c r="E43" i="3"/>
  <c r="D43" i="3"/>
  <c r="B43" i="3"/>
  <c r="A43" i="3"/>
  <c r="F42" i="3"/>
  <c r="E42" i="3"/>
  <c r="D42" i="3"/>
  <c r="B42" i="3"/>
  <c r="A42" i="3"/>
  <c r="F41" i="3"/>
  <c r="E41" i="3"/>
  <c r="D41" i="3"/>
  <c r="B41" i="3"/>
  <c r="A41" i="3"/>
  <c r="F40" i="3"/>
  <c r="E40" i="3"/>
  <c r="D40" i="3"/>
  <c r="B40" i="3"/>
  <c r="A40" i="3"/>
  <c r="F39" i="3"/>
  <c r="E39" i="3"/>
  <c r="D39" i="3"/>
  <c r="B39" i="3"/>
  <c r="A39" i="3"/>
  <c r="F38" i="3"/>
  <c r="E38" i="3"/>
  <c r="D38" i="3"/>
  <c r="B38" i="3"/>
  <c r="A38" i="3"/>
  <c r="F37" i="3"/>
  <c r="E37" i="3"/>
  <c r="D37" i="3"/>
  <c r="B37" i="3"/>
  <c r="A37" i="3"/>
  <c r="F36" i="3"/>
  <c r="E36" i="3"/>
  <c r="D36" i="3"/>
  <c r="B36" i="3"/>
  <c r="A36" i="3"/>
  <c r="F35" i="3"/>
  <c r="E35" i="3"/>
  <c r="D35" i="3"/>
  <c r="B35" i="3"/>
  <c r="A35" i="3"/>
  <c r="F34" i="3"/>
  <c r="E34" i="3"/>
  <c r="D34" i="3"/>
  <c r="B34" i="3"/>
  <c r="A34" i="3"/>
  <c r="F33" i="3"/>
  <c r="E33" i="3"/>
  <c r="D33" i="3"/>
  <c r="B33" i="3"/>
  <c r="A33" i="3"/>
  <c r="F32" i="3"/>
  <c r="E32" i="3"/>
  <c r="D32" i="3"/>
  <c r="B32" i="3"/>
  <c r="A32" i="3"/>
  <c r="F31" i="3"/>
  <c r="E31" i="3"/>
  <c r="D31" i="3"/>
  <c r="B31" i="3"/>
  <c r="A31" i="3"/>
  <c r="F30" i="3"/>
  <c r="E30" i="3"/>
  <c r="D30" i="3"/>
  <c r="B30" i="3"/>
  <c r="A30" i="3"/>
  <c r="F29" i="3"/>
  <c r="E29" i="3"/>
  <c r="D29" i="3"/>
  <c r="B29" i="3"/>
  <c r="A29" i="3"/>
  <c r="F28" i="3"/>
  <c r="E28" i="3"/>
  <c r="D28" i="3"/>
  <c r="B28" i="3"/>
  <c r="A28" i="3"/>
  <c r="F27" i="3"/>
  <c r="E27" i="3"/>
  <c r="D27" i="3"/>
  <c r="B27" i="3"/>
  <c r="A27" i="3"/>
  <c r="F26" i="3"/>
  <c r="E26" i="3"/>
  <c r="D26" i="3"/>
  <c r="B26" i="3"/>
  <c r="A26" i="3"/>
  <c r="F25" i="3"/>
  <c r="E25" i="3"/>
  <c r="D25" i="3"/>
  <c r="B25" i="3"/>
  <c r="A25" i="3"/>
  <c r="F24" i="3"/>
  <c r="E24" i="3"/>
  <c r="D24" i="3"/>
  <c r="B24" i="3"/>
  <c r="A24" i="3"/>
  <c r="F23" i="3"/>
  <c r="E23" i="3"/>
  <c r="D23" i="3"/>
  <c r="B23" i="3"/>
  <c r="A23" i="3"/>
  <c r="F22" i="3"/>
  <c r="E22" i="3"/>
  <c r="D22" i="3"/>
  <c r="B22" i="3"/>
  <c r="A22" i="3"/>
  <c r="F21" i="3"/>
  <c r="E21" i="3"/>
  <c r="D21" i="3"/>
  <c r="B21" i="3"/>
  <c r="A21" i="3"/>
  <c r="F20" i="3"/>
  <c r="E20" i="3"/>
  <c r="D20" i="3"/>
  <c r="B20" i="3"/>
  <c r="A20" i="3"/>
  <c r="E19" i="3"/>
  <c r="D19" i="3"/>
  <c r="B19" i="3"/>
  <c r="A19" i="3"/>
  <c r="F18" i="3"/>
  <c r="E18" i="3"/>
  <c r="D18" i="3"/>
  <c r="B18" i="3"/>
  <c r="A18" i="3"/>
  <c r="F17" i="3"/>
  <c r="E17" i="3"/>
  <c r="D17" i="3"/>
  <c r="B17" i="3"/>
  <c r="A17" i="3"/>
  <c r="D16" i="3"/>
  <c r="B16" i="3"/>
  <c r="A16" i="3"/>
  <c r="F15" i="3"/>
  <c r="E15" i="3"/>
  <c r="D15" i="3"/>
  <c r="B15" i="3"/>
  <c r="F14" i="3"/>
  <c r="E14" i="3"/>
  <c r="D14" i="3"/>
  <c r="B14" i="3"/>
  <c r="A14" i="3"/>
  <c r="F13" i="3"/>
  <c r="B13" i="3"/>
  <c r="A13" i="3"/>
  <c r="E12" i="3"/>
  <c r="D12" i="3"/>
  <c r="B12" i="3"/>
  <c r="E11" i="3"/>
  <c r="D11" i="3"/>
  <c r="B11" i="3"/>
  <c r="A11" i="3"/>
  <c r="F10" i="3"/>
  <c r="E10" i="3"/>
  <c r="B10" i="3"/>
  <c r="A10" i="3"/>
  <c r="F9" i="3"/>
  <c r="E9" i="3"/>
  <c r="D9" i="3"/>
  <c r="B9" i="3"/>
  <c r="A9" i="3"/>
  <c r="B8" i="3"/>
  <c r="A8" i="3"/>
  <c r="F7" i="3"/>
  <c r="E7" i="3"/>
  <c r="D7" i="3"/>
  <c r="B7" i="3"/>
  <c r="F6" i="3"/>
  <c r="E6" i="3"/>
  <c r="D6" i="3"/>
  <c r="B6" i="3"/>
  <c r="A6" i="3"/>
  <c r="F5" i="3"/>
  <c r="B5" i="3"/>
  <c r="A5" i="3"/>
  <c r="B88" i="4" l="1"/>
  <c r="B24" i="4"/>
  <c r="D109" i="4"/>
  <c r="U14" i="8"/>
  <c r="B91" i="8"/>
  <c r="U135" i="8"/>
  <c r="E59" i="5"/>
  <c r="J39" i="8"/>
  <c r="F39" i="8"/>
  <c r="S39" i="8"/>
  <c r="F76" i="8"/>
  <c r="H76" i="8" s="1"/>
  <c r="L76" i="8"/>
  <c r="J76" i="8"/>
  <c r="G76" i="8"/>
  <c r="I115" i="8"/>
  <c r="F115" i="8"/>
  <c r="U115" i="8"/>
  <c r="P115" i="8"/>
  <c r="M115" i="8"/>
  <c r="F119" i="8"/>
  <c r="G119" i="8"/>
  <c r="V139" i="8"/>
  <c r="M139" i="8"/>
  <c r="G139" i="8"/>
  <c r="D70" i="8"/>
  <c r="V83" i="8"/>
  <c r="M83" i="8"/>
  <c r="A98" i="8"/>
  <c r="F139" i="8"/>
  <c r="L62" i="8"/>
  <c r="G62" i="8"/>
  <c r="S62" i="8"/>
  <c r="P62" i="8"/>
  <c r="U138" i="8"/>
  <c r="S138" i="8"/>
  <c r="B16" i="7"/>
  <c r="B16" i="8"/>
  <c r="D19" i="7"/>
  <c r="D19" i="8"/>
  <c r="D21" i="7"/>
  <c r="D21" i="8"/>
  <c r="A24" i="7"/>
  <c r="A24" i="8"/>
  <c r="A26" i="8"/>
  <c r="A26" i="7"/>
  <c r="B34" i="7"/>
  <c r="B34" i="8"/>
  <c r="F34" i="8" s="1"/>
  <c r="A38" i="7"/>
  <c r="A38" i="8"/>
  <c r="A40" i="7"/>
  <c r="A40" i="8"/>
  <c r="D41" i="6"/>
  <c r="D41" i="8"/>
  <c r="B44" i="8"/>
  <c r="G44" i="8" s="1"/>
  <c r="B44" i="7"/>
  <c r="D45" i="8"/>
  <c r="D45" i="7"/>
  <c r="D45" i="6"/>
  <c r="J50" i="8"/>
  <c r="T50" i="8"/>
  <c r="S50" i="8"/>
  <c r="D53" i="8"/>
  <c r="D53" i="7"/>
  <c r="D53" i="6"/>
  <c r="D55" i="8"/>
  <c r="D55" i="7"/>
  <c r="D55" i="6"/>
  <c r="D57" i="8"/>
  <c r="D57" i="7"/>
  <c r="D57" i="6"/>
  <c r="D68" i="7"/>
  <c r="D68" i="8"/>
  <c r="B74" i="7"/>
  <c r="B74" i="8"/>
  <c r="T74" i="8" s="1"/>
  <c r="A78" i="7"/>
  <c r="A78" i="8"/>
  <c r="A80" i="7"/>
  <c r="A80" i="8"/>
  <c r="D82" i="6"/>
  <c r="D82" i="7"/>
  <c r="D82" i="8"/>
  <c r="C84" i="6"/>
  <c r="C84" i="8"/>
  <c r="C84" i="7"/>
  <c r="E85" i="7"/>
  <c r="E85" i="8"/>
  <c r="V85" i="8" s="1"/>
  <c r="D87" i="7"/>
  <c r="D87" i="8"/>
  <c r="A91" i="7"/>
  <c r="A91" i="8"/>
  <c r="A92" i="8"/>
  <c r="A92" i="6"/>
  <c r="A92" i="7"/>
  <c r="B93" i="8"/>
  <c r="B93" i="7"/>
  <c r="A99" i="8"/>
  <c r="A99" i="7"/>
  <c r="B102" i="8"/>
  <c r="U102" i="8" s="1"/>
  <c r="B102" i="7"/>
  <c r="D104" i="7"/>
  <c r="D104" i="8"/>
  <c r="A109" i="8"/>
  <c r="A109" i="7"/>
  <c r="A110" i="8"/>
  <c r="A110" i="7"/>
  <c r="D122" i="6"/>
  <c r="D122" i="7"/>
  <c r="A123" i="7"/>
  <c r="A123" i="8"/>
  <c r="A125" i="7"/>
  <c r="A125" i="8"/>
  <c r="E126" i="8"/>
  <c r="M126" i="8" s="1"/>
  <c r="E126" i="6"/>
  <c r="B129" i="7"/>
  <c r="B129" i="8"/>
  <c r="A133" i="7"/>
  <c r="A133" i="8"/>
  <c r="I136" i="8"/>
  <c r="K136" i="8" s="1"/>
  <c r="M136" i="8"/>
  <c r="J136" i="8"/>
  <c r="R130" i="6"/>
  <c r="S28" i="8"/>
  <c r="U28" i="8"/>
  <c r="G69" i="8"/>
  <c r="S69" i="8"/>
  <c r="J69" i="8"/>
  <c r="D16" i="7"/>
  <c r="D16" i="8"/>
  <c r="E19" i="8"/>
  <c r="E19" i="7"/>
  <c r="E21" i="7"/>
  <c r="E21" i="8"/>
  <c r="B24" i="8"/>
  <c r="V24" i="8" s="1"/>
  <c r="B24" i="7"/>
  <c r="B25" i="8"/>
  <c r="B25" i="6"/>
  <c r="B26" i="7"/>
  <c r="B26" i="8"/>
  <c r="P26" i="8" s="1"/>
  <c r="B38" i="8"/>
  <c r="B38" i="7"/>
  <c r="B40" i="8"/>
  <c r="L40" i="8" s="1"/>
  <c r="B40" i="7"/>
  <c r="E41" i="7"/>
  <c r="E41" i="8"/>
  <c r="S41" i="8" s="1"/>
  <c r="E41" i="6"/>
  <c r="D43" i="8"/>
  <c r="D43" i="6"/>
  <c r="E45" i="8"/>
  <c r="F45" i="8" s="1"/>
  <c r="E45" i="7"/>
  <c r="E45" i="6"/>
  <c r="B47" i="7"/>
  <c r="B47" i="8"/>
  <c r="F47" i="8" s="1"/>
  <c r="B61" i="6"/>
  <c r="B61" i="8"/>
  <c r="B61" i="7"/>
  <c r="B64" i="7"/>
  <c r="B64" i="8"/>
  <c r="A67" i="8"/>
  <c r="A67" i="7"/>
  <c r="E68" i="8"/>
  <c r="M68" i="8" s="1"/>
  <c r="E68" i="7"/>
  <c r="E70" i="8"/>
  <c r="E70" i="7"/>
  <c r="A73" i="8"/>
  <c r="A73" i="7"/>
  <c r="B78" i="8"/>
  <c r="B78" i="7"/>
  <c r="B80" i="8"/>
  <c r="G80" i="8" s="1"/>
  <c r="B80" i="7"/>
  <c r="E82" i="8"/>
  <c r="E82" i="6"/>
  <c r="D84" i="8"/>
  <c r="D84" i="6"/>
  <c r="E87" i="7"/>
  <c r="E87" i="8"/>
  <c r="B92" i="8"/>
  <c r="B92" i="6"/>
  <c r="D93" i="7"/>
  <c r="D93" i="6"/>
  <c r="D93" i="8"/>
  <c r="B99" i="6"/>
  <c r="B99" i="8"/>
  <c r="A101" i="8"/>
  <c r="A101" i="7"/>
  <c r="D102" i="8"/>
  <c r="D102" i="7"/>
  <c r="E104" i="8"/>
  <c r="E104" i="7"/>
  <c r="J107" i="8"/>
  <c r="I107" i="8"/>
  <c r="B110" i="7"/>
  <c r="B110" i="6"/>
  <c r="B110" i="8"/>
  <c r="A112" i="8"/>
  <c r="A112" i="7"/>
  <c r="E113" i="8"/>
  <c r="U113" i="8" s="1"/>
  <c r="E113" i="7"/>
  <c r="D119" i="8"/>
  <c r="D119" i="7"/>
  <c r="B123" i="7"/>
  <c r="B123" i="8"/>
  <c r="B125" i="7"/>
  <c r="B125" i="8"/>
  <c r="A127" i="7"/>
  <c r="A127" i="8"/>
  <c r="D129" i="7"/>
  <c r="D129" i="8"/>
  <c r="A132" i="7"/>
  <c r="A132" i="8"/>
  <c r="B133" i="7"/>
  <c r="B133" i="8"/>
  <c r="B133" i="6"/>
  <c r="E134" i="8"/>
  <c r="P134" i="8" s="1"/>
  <c r="E134" i="7"/>
  <c r="A140" i="7"/>
  <c r="A140" i="8"/>
  <c r="F30" i="8"/>
  <c r="H30" i="8" s="1"/>
  <c r="T33" i="8"/>
  <c r="S35" i="8"/>
  <c r="L43" i="8"/>
  <c r="V56" i="8"/>
  <c r="M58" i="8"/>
  <c r="V72" i="8"/>
  <c r="S84" i="8"/>
  <c r="V104" i="8"/>
  <c r="I108" i="8"/>
  <c r="V15" i="8"/>
  <c r="M142" i="14"/>
  <c r="AG143" i="14"/>
  <c r="M146" i="14"/>
  <c r="AN152" i="14"/>
  <c r="U139" i="8"/>
  <c r="AN139" i="14"/>
  <c r="AJ140" i="14"/>
  <c r="AG141" i="14"/>
  <c r="AN141" i="14"/>
  <c r="AG142" i="14"/>
  <c r="AN144" i="14"/>
  <c r="AN147" i="14"/>
  <c r="K149" i="14"/>
  <c r="M149" i="14"/>
  <c r="AG152" i="14"/>
  <c r="Z141" i="14"/>
  <c r="U60" i="8"/>
  <c r="G64" i="8"/>
  <c r="S73" i="8"/>
  <c r="V106" i="8"/>
  <c r="P118" i="8"/>
  <c r="F120" i="8"/>
  <c r="S122" i="8"/>
  <c r="I132" i="8"/>
  <c r="M138" i="14"/>
  <c r="AG138" i="14"/>
  <c r="L152" i="14"/>
  <c r="Z148" i="14"/>
  <c r="AG139" i="14"/>
  <c r="L144" i="14"/>
  <c r="AG147" i="14"/>
  <c r="AJ151" i="14"/>
  <c r="AN140" i="14"/>
  <c r="M141" i="14"/>
  <c r="AJ143" i="14"/>
  <c r="G147" i="14"/>
  <c r="M152" i="14"/>
  <c r="S46" i="8"/>
  <c r="J56" i="8"/>
  <c r="F73" i="8"/>
  <c r="T81" i="8"/>
  <c r="P117" i="8"/>
  <c r="F122" i="8"/>
  <c r="V128" i="8"/>
  <c r="P138" i="8"/>
  <c r="G139" i="14"/>
  <c r="M144" i="14"/>
  <c r="AJ145" i="14"/>
  <c r="M150" i="14"/>
  <c r="Z154" i="14"/>
  <c r="G108" i="6"/>
  <c r="H108" i="6" s="1"/>
  <c r="N96" i="7"/>
  <c r="Q96" i="7" s="1"/>
  <c r="R96" i="7" s="1"/>
  <c r="O95" i="3" s="1"/>
  <c r="I95" i="3" s="1"/>
  <c r="V51" i="8"/>
  <c r="M53" i="8"/>
  <c r="M56" i="8"/>
  <c r="J73" i="8"/>
  <c r="G122" i="8"/>
  <c r="I139" i="8"/>
  <c r="M147" i="14"/>
  <c r="M148" i="14"/>
  <c r="AN148" i="14"/>
  <c r="AN149" i="14"/>
  <c r="L37" i="8"/>
  <c r="U41" i="8"/>
  <c r="J58" i="8"/>
  <c r="V68" i="8"/>
  <c r="L73" i="8"/>
  <c r="F75" i="8"/>
  <c r="P122" i="8"/>
  <c r="L153" i="14"/>
  <c r="C153" i="14"/>
  <c r="B35" i="5"/>
  <c r="T35" i="5" s="1"/>
  <c r="E35" i="5"/>
  <c r="B7" i="5"/>
  <c r="E7" i="5"/>
  <c r="D7" i="5"/>
  <c r="B125" i="4"/>
  <c r="T125" i="4" s="1"/>
  <c r="E125" i="4"/>
  <c r="B13" i="7"/>
  <c r="M18" i="8"/>
  <c r="F28" i="8"/>
  <c r="J37" i="8"/>
  <c r="M42" i="8"/>
  <c r="B40" i="4"/>
  <c r="A8" i="7"/>
  <c r="J26" i="8"/>
  <c r="J28" i="8"/>
  <c r="L41" i="8"/>
  <c r="P43" i="8"/>
  <c r="S71" i="8"/>
  <c r="V71" i="8"/>
  <c r="P83" i="8"/>
  <c r="U106" i="8"/>
  <c r="B9" i="8"/>
  <c r="M9" i="8" s="1"/>
  <c r="B9" i="6"/>
  <c r="F8" i="3"/>
  <c r="E12" i="5"/>
  <c r="E31" i="5"/>
  <c r="E64" i="5"/>
  <c r="B13" i="8"/>
  <c r="G14" i="8"/>
  <c r="T35" i="8"/>
  <c r="P41" i="8"/>
  <c r="J48" i="8"/>
  <c r="S48" i="8"/>
  <c r="S67" i="8"/>
  <c r="M67" i="8"/>
  <c r="J78" i="8"/>
  <c r="F78" i="8"/>
  <c r="M108" i="8"/>
  <c r="U123" i="8"/>
  <c r="P125" i="8"/>
  <c r="M135" i="8"/>
  <c r="G137" i="8"/>
  <c r="E8" i="8"/>
  <c r="V8" i="8" s="1"/>
  <c r="E8" i="7"/>
  <c r="P6" i="15"/>
  <c r="D10" i="8"/>
  <c r="D10" i="7"/>
  <c r="AH7" i="14"/>
  <c r="R13" i="14"/>
  <c r="L6" i="15"/>
  <c r="E10" i="8"/>
  <c r="E10" i="7"/>
  <c r="Z7" i="10"/>
  <c r="AB10" i="8" s="1"/>
  <c r="B12" i="7"/>
  <c r="F11" i="3"/>
  <c r="O11" i="15"/>
  <c r="N13" i="15"/>
  <c r="S13" i="15"/>
  <c r="E14" i="14"/>
  <c r="R19" i="15"/>
  <c r="B29" i="4"/>
  <c r="T29" i="4" s="1"/>
  <c r="D29" i="4"/>
  <c r="D36" i="5"/>
  <c r="E36" i="5"/>
  <c r="M19" i="8"/>
  <c r="V19" i="8"/>
  <c r="S38" i="8"/>
  <c r="V38" i="8"/>
  <c r="M38" i="8"/>
  <c r="N38" i="8" s="1"/>
  <c r="S127" i="8"/>
  <c r="M127" i="8"/>
  <c r="V127" i="8"/>
  <c r="P140" i="8"/>
  <c r="U140" i="8"/>
  <c r="U83" i="3"/>
  <c r="E8" i="4"/>
  <c r="B8" i="4"/>
  <c r="D53" i="4"/>
  <c r="B104" i="4"/>
  <c r="D9" i="8"/>
  <c r="L14" i="8"/>
  <c r="M16" i="8"/>
  <c r="J16" i="8"/>
  <c r="S36" i="8"/>
  <c r="S54" i="8"/>
  <c r="P54" i="8"/>
  <c r="J54" i="8"/>
  <c r="S59" i="8"/>
  <c r="L59" i="8"/>
  <c r="V59" i="8"/>
  <c r="U59" i="8"/>
  <c r="J60" i="8"/>
  <c r="M72" i="8"/>
  <c r="G73" i="8"/>
  <c r="H73" i="8" s="1"/>
  <c r="S77" i="8"/>
  <c r="L77" i="8"/>
  <c r="M77" i="8"/>
  <c r="U77" i="8"/>
  <c r="J81" i="8"/>
  <c r="S83" i="8"/>
  <c r="G83" i="8"/>
  <c r="J90" i="8"/>
  <c r="M106" i="8"/>
  <c r="G106" i="8"/>
  <c r="F106" i="8"/>
  <c r="I117" i="8"/>
  <c r="H122" i="8"/>
  <c r="H139" i="8"/>
  <c r="G140" i="8"/>
  <c r="E9" i="8"/>
  <c r="E8" i="3"/>
  <c r="F6" i="14"/>
  <c r="K6" i="10"/>
  <c r="AF6" i="14"/>
  <c r="AC6" i="10"/>
  <c r="AF9" i="8" s="1"/>
  <c r="U7" i="10"/>
  <c r="J10" i="7" s="1"/>
  <c r="A13" i="8"/>
  <c r="A12" i="3"/>
  <c r="D14" i="8"/>
  <c r="D13" i="3"/>
  <c r="D14" i="7"/>
  <c r="G13" i="10"/>
  <c r="J16" i="6" s="1"/>
  <c r="F14" i="10"/>
  <c r="F17" i="6" s="1"/>
  <c r="E53" i="4"/>
  <c r="S25" i="8"/>
  <c r="V25" i="8"/>
  <c r="G28" i="8"/>
  <c r="P28" i="8"/>
  <c r="L28" i="8"/>
  <c r="T31" i="8"/>
  <c r="S31" i="8"/>
  <c r="L38" i="8"/>
  <c r="S60" i="8"/>
  <c r="S81" i="8"/>
  <c r="U88" i="8"/>
  <c r="T88" i="8"/>
  <c r="M117" i="8"/>
  <c r="I140" i="8"/>
  <c r="E11" i="8"/>
  <c r="T11" i="8" s="1"/>
  <c r="E11" i="7"/>
  <c r="E14" i="7"/>
  <c r="E13" i="3"/>
  <c r="V18" i="8"/>
  <c r="P18" i="8"/>
  <c r="B93" i="4"/>
  <c r="T93" i="4" s="1"/>
  <c r="E93" i="4"/>
  <c r="D93" i="4"/>
  <c r="D117" i="4"/>
  <c r="D9" i="7"/>
  <c r="S12" i="8"/>
  <c r="P12" i="8"/>
  <c r="F12" i="8"/>
  <c r="G18" i="8"/>
  <c r="F37" i="8"/>
  <c r="U38" i="8"/>
  <c r="G41" i="8"/>
  <c r="H41" i="8" s="1"/>
  <c r="J41" i="8"/>
  <c r="F41" i="8"/>
  <c r="S42" i="8"/>
  <c r="L42" i="8"/>
  <c r="S85" i="8"/>
  <c r="G85" i="8"/>
  <c r="U110" i="8"/>
  <c r="M110" i="8"/>
  <c r="F113" i="8"/>
  <c r="M113" i="8"/>
  <c r="V113" i="8"/>
  <c r="P113" i="8"/>
  <c r="U117" i="8"/>
  <c r="U137" i="8"/>
  <c r="M137" i="8"/>
  <c r="J140" i="8"/>
  <c r="E7" i="8"/>
  <c r="S7" i="8" s="1"/>
  <c r="E7" i="7"/>
  <c r="Q6" i="10"/>
  <c r="F9" i="7" s="1"/>
  <c r="S10" i="15"/>
  <c r="AK12" i="14"/>
  <c r="AE14" i="14"/>
  <c r="AA14" i="10"/>
  <c r="AC17" i="8" s="1"/>
  <c r="F111" i="8"/>
  <c r="I111" i="8"/>
  <c r="U111" i="8"/>
  <c r="P111" i="8"/>
  <c r="S120" i="8"/>
  <c r="G120" i="8"/>
  <c r="H120" i="8" s="1"/>
  <c r="J132" i="8"/>
  <c r="K132" i="8" s="1"/>
  <c r="F132" i="8"/>
  <c r="U132" i="8"/>
  <c r="M132" i="8"/>
  <c r="D45" i="4"/>
  <c r="B112" i="4"/>
  <c r="E15" i="6"/>
  <c r="E17" i="7"/>
  <c r="S14" i="8"/>
  <c r="S15" i="8"/>
  <c r="U15" i="8"/>
  <c r="M15" i="8"/>
  <c r="N15" i="8" s="1"/>
  <c r="E17" i="8"/>
  <c r="J18" i="8"/>
  <c r="M29" i="8"/>
  <c r="L29" i="8"/>
  <c r="N29" i="8" s="1"/>
  <c r="V36" i="8"/>
  <c r="G37" i="8"/>
  <c r="J43" i="8"/>
  <c r="U44" i="8"/>
  <c r="M54" i="8"/>
  <c r="M57" i="8"/>
  <c r="M59" i="8"/>
  <c r="J62" i="8"/>
  <c r="F62" i="8"/>
  <c r="U62" i="8"/>
  <c r="V69" i="8"/>
  <c r="M69" i="8"/>
  <c r="P71" i="8"/>
  <c r="V77" i="8"/>
  <c r="J83" i="8"/>
  <c r="I106" i="8"/>
  <c r="K107" i="8"/>
  <c r="F108" i="8"/>
  <c r="V111" i="8"/>
  <c r="P120" i="8"/>
  <c r="U130" i="8"/>
  <c r="I131" i="8"/>
  <c r="S131" i="8"/>
  <c r="S132" i="8"/>
  <c r="G135" i="8"/>
  <c r="H135" i="8" s="1"/>
  <c r="P135" i="8"/>
  <c r="I135" i="8"/>
  <c r="F135" i="8"/>
  <c r="J138" i="8"/>
  <c r="G138" i="8"/>
  <c r="M138" i="8"/>
  <c r="I138" i="8"/>
  <c r="K138" i="8" s="1"/>
  <c r="D6" i="7"/>
  <c r="D5" i="3"/>
  <c r="D6" i="6"/>
  <c r="AA6" i="14"/>
  <c r="E22" i="8"/>
  <c r="M22" i="8" s="1"/>
  <c r="E22" i="7"/>
  <c r="AM19" i="14"/>
  <c r="A7" i="3"/>
  <c r="D8" i="3"/>
  <c r="Q95" i="3"/>
  <c r="B61" i="4"/>
  <c r="T61" i="4" s="1"/>
  <c r="E61" i="4"/>
  <c r="D61" i="4"/>
  <c r="S8" i="8"/>
  <c r="U39" i="8"/>
  <c r="P39" i="8"/>
  <c r="L39" i="8"/>
  <c r="G39" i="8"/>
  <c r="H39" i="8" s="1"/>
  <c r="U63" i="8"/>
  <c r="L63" i="8"/>
  <c r="U73" i="8"/>
  <c r="P73" i="8"/>
  <c r="S87" i="8"/>
  <c r="G87" i="8"/>
  <c r="H87" i="8" s="1"/>
  <c r="P87" i="8"/>
  <c r="F87" i="8"/>
  <c r="L88" i="8"/>
  <c r="G108" i="8"/>
  <c r="V137" i="8"/>
  <c r="F12" i="3"/>
  <c r="D125" i="4"/>
  <c r="G12" i="8"/>
  <c r="F14" i="8"/>
  <c r="H14" i="8" s="1"/>
  <c r="P37" i="8"/>
  <c r="U42" i="8"/>
  <c r="M52" i="8"/>
  <c r="J52" i="8"/>
  <c r="F60" i="8"/>
  <c r="P60" i="8"/>
  <c r="L60" i="8"/>
  <c r="G60" i="8"/>
  <c r="I113" i="8"/>
  <c r="U121" i="8"/>
  <c r="P121" i="8"/>
  <c r="G121" i="8"/>
  <c r="F121" i="8"/>
  <c r="F133" i="8"/>
  <c r="P133" i="8"/>
  <c r="J133" i="8"/>
  <c r="G134" i="8"/>
  <c r="F137" i="8"/>
  <c r="H137" i="8" s="1"/>
  <c r="M7" i="15"/>
  <c r="AC7" i="10"/>
  <c r="AF10" i="8" s="1"/>
  <c r="A16" i="8"/>
  <c r="A15" i="3"/>
  <c r="A16" i="7"/>
  <c r="Q18" i="15"/>
  <c r="AD27" i="14"/>
  <c r="H27" i="14"/>
  <c r="AC19" i="10"/>
  <c r="AF22" i="8" s="1"/>
  <c r="AH19" i="14"/>
  <c r="U20" i="10"/>
  <c r="J23" i="7" s="1"/>
  <c r="AK20" i="14"/>
  <c r="N27" i="15"/>
  <c r="AD33" i="10"/>
  <c r="AG36" i="8" s="1"/>
  <c r="J11" i="8"/>
  <c r="S43" i="8"/>
  <c r="U43" i="8"/>
  <c r="V58" i="8"/>
  <c r="S61" i="8"/>
  <c r="V61" i="8"/>
  <c r="S79" i="8"/>
  <c r="M79" i="8"/>
  <c r="S80" i="8"/>
  <c r="P80" i="8"/>
  <c r="C6" i="15"/>
  <c r="W7" i="10"/>
  <c r="AF13" i="14"/>
  <c r="Q14" i="14"/>
  <c r="AH14" i="14"/>
  <c r="T17" i="15"/>
  <c r="J18" i="10"/>
  <c r="R19" i="14"/>
  <c r="G22" i="15"/>
  <c r="E27" i="15"/>
  <c r="AB33" i="10"/>
  <c r="AD36" i="8" s="1"/>
  <c r="I23" i="15"/>
  <c r="R27" i="14"/>
  <c r="D19" i="6"/>
  <c r="D21" i="6"/>
  <c r="P14" i="8"/>
  <c r="B20" i="8"/>
  <c r="J35" i="8"/>
  <c r="S37" i="8"/>
  <c r="F43" i="8"/>
  <c r="M44" i="8"/>
  <c r="S51" i="8"/>
  <c r="G56" i="8"/>
  <c r="S72" i="8"/>
  <c r="U108" i="8"/>
  <c r="P108" i="8"/>
  <c r="V108" i="8"/>
  <c r="J130" i="8"/>
  <c r="P136" i="8"/>
  <c r="M140" i="8"/>
  <c r="S140" i="8"/>
  <c r="E6" i="14"/>
  <c r="AM7" i="14"/>
  <c r="K12" i="10"/>
  <c r="C14" i="10"/>
  <c r="AI14" i="14"/>
  <c r="L14" i="10"/>
  <c r="W17" i="6" s="1"/>
  <c r="L14" i="15"/>
  <c r="G14" i="15"/>
  <c r="J14" i="14"/>
  <c r="Z14" i="10"/>
  <c r="AB17" i="8" s="1"/>
  <c r="K19" i="15"/>
  <c r="P24" i="10"/>
  <c r="AA33" i="10"/>
  <c r="AC36" i="8" s="1"/>
  <c r="P35" i="15"/>
  <c r="D5" i="4"/>
  <c r="A25" i="6"/>
  <c r="G127" i="6"/>
  <c r="H127" i="6" s="1"/>
  <c r="I127" i="6" s="1"/>
  <c r="S11" i="8"/>
  <c r="S33" i="8"/>
  <c r="G43" i="8"/>
  <c r="S57" i="8"/>
  <c r="L61" i="8"/>
  <c r="V67" i="8"/>
  <c r="P69" i="8"/>
  <c r="L79" i="8"/>
  <c r="F80" i="8"/>
  <c r="S89" i="8"/>
  <c r="U90" i="8"/>
  <c r="V117" i="8"/>
  <c r="F117" i="8"/>
  <c r="U119" i="8"/>
  <c r="P119" i="8"/>
  <c r="G136" i="8"/>
  <c r="R6" i="14"/>
  <c r="AK7" i="14"/>
  <c r="Q9" i="15"/>
  <c r="K10" i="10"/>
  <c r="X14" i="10"/>
  <c r="O14" i="15"/>
  <c r="Y15" i="10"/>
  <c r="AA18" i="8" s="1"/>
  <c r="B17" i="15"/>
  <c r="N19" i="14"/>
  <c r="AF21" i="14"/>
  <c r="Q24" i="10"/>
  <c r="F27" i="7" s="1"/>
  <c r="J27" i="10"/>
  <c r="AM28" i="14"/>
  <c r="AA41" i="14"/>
  <c r="W24" i="10"/>
  <c r="U33" i="15"/>
  <c r="AM33" i="14"/>
  <c r="AC14" i="10"/>
  <c r="AF17" i="8" s="1"/>
  <c r="R14" i="15"/>
  <c r="AD19" i="10"/>
  <c r="AG22" i="8" s="1"/>
  <c r="R20" i="14"/>
  <c r="N20" i="15"/>
  <c r="P30" i="8"/>
  <c r="C27" i="15"/>
  <c r="AD27" i="10"/>
  <c r="AG30" i="8" s="1"/>
  <c r="R27" i="15"/>
  <c r="O41" i="10"/>
  <c r="T41" i="15"/>
  <c r="U76" i="8"/>
  <c r="S76" i="8"/>
  <c r="S118" i="8"/>
  <c r="G118" i="8"/>
  <c r="U126" i="8"/>
  <c r="J4" i="14"/>
  <c r="AD4" i="10"/>
  <c r="AG7" i="8" s="1"/>
  <c r="C6" i="10"/>
  <c r="O6" i="15"/>
  <c r="L6" i="10"/>
  <c r="W9" i="6" s="1"/>
  <c r="O6" i="14"/>
  <c r="AE12" i="10"/>
  <c r="AI15" i="8" s="1"/>
  <c r="K14" i="10"/>
  <c r="J14" i="15"/>
  <c r="K14" i="15"/>
  <c r="AF15" i="14"/>
  <c r="C19" i="10"/>
  <c r="F19" i="14"/>
  <c r="G19" i="14" s="1"/>
  <c r="J19" i="14"/>
  <c r="L19" i="15"/>
  <c r="B20" i="15"/>
  <c r="AD20" i="14"/>
  <c r="N22" i="14"/>
  <c r="AF23" i="10"/>
  <c r="AJ26" i="8" s="1"/>
  <c r="L24" i="15"/>
  <c r="AK26" i="14"/>
  <c r="M26" i="15"/>
  <c r="N41" i="15"/>
  <c r="AL41" i="14"/>
  <c r="P45" i="10"/>
  <c r="R45" i="14"/>
  <c r="U45" i="10"/>
  <c r="J48" i="7" s="1"/>
  <c r="W33" i="14"/>
  <c r="X33" i="14" s="1"/>
  <c r="T33" i="14" s="1"/>
  <c r="AF33" i="14"/>
  <c r="R33" i="15"/>
  <c r="AC49" i="14"/>
  <c r="O23" i="14"/>
  <c r="C33" i="15"/>
  <c r="AE37" i="10"/>
  <c r="AI40" i="8" s="1"/>
  <c r="K41" i="10"/>
  <c r="Q44" i="10"/>
  <c r="F47" i="7" s="1"/>
  <c r="F27" i="14"/>
  <c r="AC27" i="14"/>
  <c r="U27" i="15"/>
  <c r="O30" i="15"/>
  <c r="G37" i="10"/>
  <c r="J40" i="6" s="1"/>
  <c r="AE41" i="14"/>
  <c r="C33" i="10"/>
  <c r="AL33" i="14"/>
  <c r="AL37" i="14"/>
  <c r="P37" i="10"/>
  <c r="R37" i="15"/>
  <c r="AK37" i="14"/>
  <c r="C41" i="10"/>
  <c r="R41" i="14"/>
  <c r="U41" i="15"/>
  <c r="G41" i="15"/>
  <c r="AC42" i="14"/>
  <c r="AG42" i="14" s="1"/>
  <c r="W45" i="10"/>
  <c r="Y60" i="10"/>
  <c r="AA63" i="8" s="1"/>
  <c r="S64" i="15"/>
  <c r="AK64" i="14"/>
  <c r="T63" i="10"/>
  <c r="I66" i="7" s="1"/>
  <c r="AG49" i="10"/>
  <c r="AK52" i="8" s="1"/>
  <c r="F49" i="14"/>
  <c r="AL49" i="14"/>
  <c r="O55" i="14"/>
  <c r="H55" i="15"/>
  <c r="AB55" i="10"/>
  <c r="AD58" i="8" s="1"/>
  <c r="AA57" i="14"/>
  <c r="H60" i="15"/>
  <c r="O60" i="15"/>
  <c r="I63" i="15"/>
  <c r="J33" i="14"/>
  <c r="P33" i="15"/>
  <c r="F35" i="14"/>
  <c r="AF37" i="10"/>
  <c r="AJ40" i="8" s="1"/>
  <c r="AA45" i="14"/>
  <c r="M49" i="10"/>
  <c r="T49" i="15"/>
  <c r="K59" i="10"/>
  <c r="Q41" i="14"/>
  <c r="S55" i="8"/>
  <c r="E55" i="15"/>
  <c r="N55" i="10"/>
  <c r="AD63" i="10"/>
  <c r="AG66" i="8" s="1"/>
  <c r="J63" i="15"/>
  <c r="Q27" i="14"/>
  <c r="T27" i="15"/>
  <c r="F29" i="14"/>
  <c r="P29" i="14"/>
  <c r="AK29" i="14"/>
  <c r="F31" i="10"/>
  <c r="F34" i="6" s="1"/>
  <c r="AA31" i="14"/>
  <c r="O33" i="10"/>
  <c r="AC35" i="14"/>
  <c r="N41" i="10"/>
  <c r="J41" i="15"/>
  <c r="R41" i="15"/>
  <c r="R44" i="14"/>
  <c r="F45" i="14"/>
  <c r="AA47" i="14"/>
  <c r="M47" i="15"/>
  <c r="R49" i="14"/>
  <c r="X49" i="10"/>
  <c r="AM55" i="14"/>
  <c r="L55" i="15"/>
  <c r="AD55" i="14"/>
  <c r="W59" i="14"/>
  <c r="X59" i="14" s="1"/>
  <c r="T59" i="14" s="1"/>
  <c r="T63" i="15"/>
  <c r="W70" i="14"/>
  <c r="X70" i="14" s="1"/>
  <c r="T70" i="14" s="1"/>
  <c r="AL70" i="14"/>
  <c r="N70" i="15"/>
  <c r="G70" i="15"/>
  <c r="J70" i="14"/>
  <c r="AI70" i="14"/>
  <c r="T59" i="15"/>
  <c r="R64" i="10"/>
  <c r="G67" i="7" s="1"/>
  <c r="AG64" i="10"/>
  <c r="AK67" i="8" s="1"/>
  <c r="P72" i="14"/>
  <c r="S29" i="8"/>
  <c r="S64" i="8"/>
  <c r="V114" i="8"/>
  <c r="K7" i="10"/>
  <c r="P7" i="10"/>
  <c r="P7" i="14"/>
  <c r="AE9" i="14"/>
  <c r="W14" i="14"/>
  <c r="X14" i="14" s="1"/>
  <c r="T14" i="14" s="1"/>
  <c r="AD14" i="14"/>
  <c r="AE18" i="10"/>
  <c r="AI21" i="8" s="1"/>
  <c r="W19" i="14"/>
  <c r="X19" i="14" s="1"/>
  <c r="T19" i="14" s="1"/>
  <c r="M19" i="15"/>
  <c r="AI21" i="14"/>
  <c r="G27" i="15"/>
  <c r="W31" i="14"/>
  <c r="X31" i="14" s="1"/>
  <c r="T31" i="14" s="1"/>
  <c r="K33" i="15"/>
  <c r="X33" i="10"/>
  <c r="AI33" i="14"/>
  <c r="I37" i="14"/>
  <c r="AI37" i="14"/>
  <c r="AM37" i="14"/>
  <c r="F38" i="10"/>
  <c r="F41" i="6" s="1"/>
  <c r="O40" i="14"/>
  <c r="AD41" i="14"/>
  <c r="AB42" i="10"/>
  <c r="AD45" i="8" s="1"/>
  <c r="C47" i="10"/>
  <c r="F47" i="10"/>
  <c r="F50" i="6" s="1"/>
  <c r="G47" i="10"/>
  <c r="J50" i="6" s="1"/>
  <c r="AC47" i="14"/>
  <c r="F48" i="15"/>
  <c r="H48" i="10"/>
  <c r="O51" i="6" s="1"/>
  <c r="D48" i="15"/>
  <c r="J48" i="15"/>
  <c r="H52" i="15"/>
  <c r="AI55" i="14"/>
  <c r="AC59" i="14"/>
  <c r="AC63" i="14"/>
  <c r="AL63" i="14"/>
  <c r="C55" i="15"/>
  <c r="K55" i="15"/>
  <c r="M55" i="15"/>
  <c r="AF55" i="14"/>
  <c r="R55" i="15"/>
  <c r="D57" i="15"/>
  <c r="Q57" i="14"/>
  <c r="K59" i="15"/>
  <c r="L59" i="15"/>
  <c r="F60" i="15"/>
  <c r="AF64" i="14"/>
  <c r="AL67" i="14"/>
  <c r="F70" i="15"/>
  <c r="AE70" i="10"/>
  <c r="AI73" i="8" s="1"/>
  <c r="B70" i="15"/>
  <c r="N48" i="15"/>
  <c r="C55" i="10"/>
  <c r="AC55" i="10"/>
  <c r="AF58" i="8" s="1"/>
  <c r="U55" i="10"/>
  <c r="J58" i="7" s="1"/>
  <c r="G55" i="10"/>
  <c r="J58" i="6" s="1"/>
  <c r="G55" i="15"/>
  <c r="C59" i="10"/>
  <c r="X59" i="10"/>
  <c r="Z59" i="10"/>
  <c r="AB62" i="8" s="1"/>
  <c r="E60" i="14"/>
  <c r="AD61" i="10"/>
  <c r="AG64" i="8" s="1"/>
  <c r="C63" i="10"/>
  <c r="AA63" i="10"/>
  <c r="AC66" i="8" s="1"/>
  <c r="R63" i="14"/>
  <c r="J64" i="10"/>
  <c r="G66" i="10"/>
  <c r="J69" i="6" s="1"/>
  <c r="L67" i="15"/>
  <c r="AE73" i="10"/>
  <c r="AI76" i="8" s="1"/>
  <c r="L69" i="10"/>
  <c r="W72" i="6" s="1"/>
  <c r="M71" i="15"/>
  <c r="AE47" i="14"/>
  <c r="AG47" i="14" s="1"/>
  <c r="AD47" i="10"/>
  <c r="AG50" i="8" s="1"/>
  <c r="W52" i="14"/>
  <c r="X52" i="14" s="1"/>
  <c r="T52" i="14" s="1"/>
  <c r="F54" i="10"/>
  <c r="F55" i="15"/>
  <c r="X55" i="10"/>
  <c r="AF55" i="10"/>
  <c r="AJ58" i="8" s="1"/>
  <c r="U55" i="15"/>
  <c r="N59" i="15"/>
  <c r="L60" i="10"/>
  <c r="W63" i="6" s="1"/>
  <c r="AC60" i="14"/>
  <c r="L63" i="10"/>
  <c r="W66" i="6" s="1"/>
  <c r="O64" i="14"/>
  <c r="AE64" i="10"/>
  <c r="AI67" i="8" s="1"/>
  <c r="AM64" i="14"/>
  <c r="M66" i="15"/>
  <c r="R70" i="14"/>
  <c r="T73" i="10"/>
  <c r="I76" i="7" s="1"/>
  <c r="U73" i="15"/>
  <c r="J74" i="14"/>
  <c r="AD76" i="10"/>
  <c r="AG79" i="8" s="1"/>
  <c r="AI76" i="14"/>
  <c r="P81" i="14"/>
  <c r="H73" i="14"/>
  <c r="Q77" i="14"/>
  <c r="T77" i="10"/>
  <c r="I80" i="7" s="1"/>
  <c r="T73" i="15"/>
  <c r="P73" i="14"/>
  <c r="AF73" i="14"/>
  <c r="H73" i="10"/>
  <c r="O76" i="6" s="1"/>
  <c r="F75" i="15"/>
  <c r="F78" i="15"/>
  <c r="O81" i="15"/>
  <c r="H82" i="10"/>
  <c r="O85" i="6" s="1"/>
  <c r="D86" i="15"/>
  <c r="T89" i="10"/>
  <c r="I92" i="7" s="1"/>
  <c r="Q89" i="14"/>
  <c r="T9" i="15"/>
  <c r="P12" i="10"/>
  <c r="AB13" i="10"/>
  <c r="AD16" i="8" s="1"/>
  <c r="AB14" i="10"/>
  <c r="AD17" i="8" s="1"/>
  <c r="P14" i="15"/>
  <c r="W15" i="10"/>
  <c r="W17" i="14"/>
  <c r="X17" i="14" s="1"/>
  <c r="T17" i="14" s="1"/>
  <c r="AC19" i="14"/>
  <c r="AI19" i="14"/>
  <c r="AA21" i="14"/>
  <c r="E22" i="15"/>
  <c r="L23" i="15"/>
  <c r="D27" i="15"/>
  <c r="M27" i="15"/>
  <c r="L33" i="10"/>
  <c r="W36" i="6" s="1"/>
  <c r="O33" i="15"/>
  <c r="AL35" i="14"/>
  <c r="T37" i="15"/>
  <c r="X38" i="10"/>
  <c r="L42" i="10"/>
  <c r="W45" i="6" s="1"/>
  <c r="AF42" i="14"/>
  <c r="T43" i="15"/>
  <c r="N45" i="10"/>
  <c r="K47" i="15"/>
  <c r="Z47" i="10"/>
  <c r="AB50" i="8" s="1"/>
  <c r="N47" i="15"/>
  <c r="AL47" i="14"/>
  <c r="S49" i="15"/>
  <c r="AF52" i="14"/>
  <c r="E59" i="14"/>
  <c r="Z63" i="10"/>
  <c r="AB66" i="8" s="1"/>
  <c r="AM63" i="14"/>
  <c r="U64" i="15"/>
  <c r="J67" i="14"/>
  <c r="O71" i="10"/>
  <c r="AA71" i="14"/>
  <c r="AD71" i="10"/>
  <c r="AG74" i="8" s="1"/>
  <c r="J72" i="15"/>
  <c r="P72" i="15"/>
  <c r="AL72" i="14"/>
  <c r="H73" i="15"/>
  <c r="AL73" i="14"/>
  <c r="AM73" i="14"/>
  <c r="J74" i="10"/>
  <c r="AF74" i="14"/>
  <c r="X75" i="10"/>
  <c r="AF75" i="10"/>
  <c r="AJ78" i="8" s="1"/>
  <c r="AF76" i="14"/>
  <c r="K78" i="10"/>
  <c r="L78" i="15"/>
  <c r="H82" i="14"/>
  <c r="I72" i="14"/>
  <c r="G72" i="15"/>
  <c r="W72" i="14"/>
  <c r="X72" i="14" s="1"/>
  <c r="T72" i="14" s="1"/>
  <c r="O73" i="14"/>
  <c r="J75" i="10"/>
  <c r="H75" i="15"/>
  <c r="U75" i="15"/>
  <c r="U77" i="15"/>
  <c r="K81" i="15"/>
  <c r="R81" i="14"/>
  <c r="O84" i="14"/>
  <c r="AM75" i="14"/>
  <c r="W76" i="14"/>
  <c r="X76" i="14" s="1"/>
  <c r="T76" i="14" s="1"/>
  <c r="C78" i="10"/>
  <c r="R78" i="15"/>
  <c r="F78" i="14"/>
  <c r="G78" i="14" s="1"/>
  <c r="AI63" i="14"/>
  <c r="AL64" i="14"/>
  <c r="X67" i="10"/>
  <c r="AG67" i="10"/>
  <c r="AK70" i="8" s="1"/>
  <c r="AL68" i="14"/>
  <c r="F71" i="15"/>
  <c r="AG73" i="10"/>
  <c r="AK76" i="8" s="1"/>
  <c r="D74" i="15"/>
  <c r="L75" i="10"/>
  <c r="F76" i="14"/>
  <c r="J78" i="15"/>
  <c r="P78" i="15"/>
  <c r="K81" i="10"/>
  <c r="F73" i="15"/>
  <c r="AH73" i="14"/>
  <c r="AK73" i="14"/>
  <c r="AA75" i="14"/>
  <c r="I75" i="10"/>
  <c r="S78" i="6" s="1"/>
  <c r="AH76" i="14"/>
  <c r="AJ76" i="14" s="1"/>
  <c r="N76" i="14"/>
  <c r="I76" i="14"/>
  <c r="AB76" i="10"/>
  <c r="AD79" i="8" s="1"/>
  <c r="AC78" i="10"/>
  <c r="AF81" i="8" s="1"/>
  <c r="Q81" i="14"/>
  <c r="H88" i="10"/>
  <c r="O91" i="6" s="1"/>
  <c r="I88" i="15"/>
  <c r="AD88" i="14"/>
  <c r="G97" i="10"/>
  <c r="J100" i="6" s="1"/>
  <c r="AD97" i="14"/>
  <c r="C78" i="15"/>
  <c r="AH78" i="14"/>
  <c r="AD81" i="14"/>
  <c r="R81" i="15"/>
  <c r="AK82" i="14"/>
  <c r="M82" i="15"/>
  <c r="H86" i="14"/>
  <c r="J88" i="10"/>
  <c r="M88" i="10"/>
  <c r="AL91" i="14"/>
  <c r="S91" i="10"/>
  <c r="H94" i="7" s="1"/>
  <c r="Q55" i="14"/>
  <c r="T55" i="15"/>
  <c r="R57" i="15"/>
  <c r="U57" i="15"/>
  <c r="F59" i="14"/>
  <c r="P61" i="15"/>
  <c r="W63" i="14"/>
  <c r="X63" i="14" s="1"/>
  <c r="T63" i="14" s="1"/>
  <c r="P63" i="15"/>
  <c r="AF63" i="10"/>
  <c r="AJ66" i="8" s="1"/>
  <c r="P68" i="10"/>
  <c r="P68" i="15"/>
  <c r="Q69" i="14"/>
  <c r="R70" i="15"/>
  <c r="C72" i="10"/>
  <c r="R72" i="15"/>
  <c r="AG74" i="10"/>
  <c r="AK77" i="8" s="1"/>
  <c r="I75" i="14"/>
  <c r="AE75" i="14"/>
  <c r="G77" i="10"/>
  <c r="J80" i="6" s="1"/>
  <c r="L77" i="10"/>
  <c r="W80" i="6" s="1"/>
  <c r="O77" i="10"/>
  <c r="AA77" i="10"/>
  <c r="AC80" i="8" s="1"/>
  <c r="E78" i="14"/>
  <c r="Q78" i="14"/>
  <c r="W81" i="14"/>
  <c r="X81" i="14" s="1"/>
  <c r="T81" i="14" s="1"/>
  <c r="AA81" i="10"/>
  <c r="AC84" i="8" s="1"/>
  <c r="AL81" i="14"/>
  <c r="AM81" i="14"/>
  <c r="AD82" i="14"/>
  <c r="AF86" i="14"/>
  <c r="AE88" i="10"/>
  <c r="AI91" i="8" s="1"/>
  <c r="AC88" i="14"/>
  <c r="AA88" i="14"/>
  <c r="U91" i="15"/>
  <c r="O91" i="14"/>
  <c r="H91" i="14"/>
  <c r="U92" i="10"/>
  <c r="J95" i="7" s="1"/>
  <c r="M92" i="15"/>
  <c r="G92" i="15"/>
  <c r="Q92" i="14"/>
  <c r="F92" i="14"/>
  <c r="H94" i="14"/>
  <c r="AA84" i="10"/>
  <c r="AC87" i="8" s="1"/>
  <c r="AG84" i="10"/>
  <c r="AK87" i="8" s="1"/>
  <c r="L89" i="10"/>
  <c r="W92" i="6" s="1"/>
  <c r="I89" i="15"/>
  <c r="P89" i="14"/>
  <c r="O98" i="15"/>
  <c r="I105" i="10"/>
  <c r="S108" i="6" s="1"/>
  <c r="P89" i="15"/>
  <c r="AF91" i="14"/>
  <c r="Z94" i="10"/>
  <c r="AB97" i="8" s="1"/>
  <c r="AM97" i="14"/>
  <c r="H97" i="14"/>
  <c r="R97" i="14"/>
  <c r="T97" i="10"/>
  <c r="I100" i="7" s="1"/>
  <c r="Y98" i="10"/>
  <c r="AA101" i="8" s="1"/>
  <c r="R89" i="14"/>
  <c r="U89" i="10"/>
  <c r="J92" i="7" s="1"/>
  <c r="W89" i="14"/>
  <c r="X89" i="14" s="1"/>
  <c r="T89" i="14" s="1"/>
  <c r="R91" i="14"/>
  <c r="M93" i="10"/>
  <c r="T93" i="15"/>
  <c r="L100" i="10"/>
  <c r="W103" i="6" s="1"/>
  <c r="L102" i="10"/>
  <c r="P103" i="10"/>
  <c r="AA67" i="14"/>
  <c r="S67" i="15"/>
  <c r="U67" i="15"/>
  <c r="AK68" i="14"/>
  <c r="J69" i="15"/>
  <c r="I70" i="14"/>
  <c r="K70" i="14" s="1"/>
  <c r="M70" i="10"/>
  <c r="AD70" i="10"/>
  <c r="AG73" i="8" s="1"/>
  <c r="P71" i="10"/>
  <c r="Y71" i="10"/>
  <c r="AA74" i="8" s="1"/>
  <c r="AA71" i="10"/>
  <c r="AC74" i="8" s="1"/>
  <c r="AE72" i="14"/>
  <c r="P73" i="10"/>
  <c r="Q73" i="14"/>
  <c r="W73" i="10"/>
  <c r="M73" i="15"/>
  <c r="AC75" i="10"/>
  <c r="AF78" i="8" s="1"/>
  <c r="O78" i="10"/>
  <c r="AB78" i="10"/>
  <c r="AD81" i="8" s="1"/>
  <c r="L81" i="10"/>
  <c r="W84" i="6" s="1"/>
  <c r="J81" i="15"/>
  <c r="AI84" i="14"/>
  <c r="L84" i="10"/>
  <c r="W87" i="6" s="1"/>
  <c r="H84" i="15"/>
  <c r="N88" i="15"/>
  <c r="AI88" i="14"/>
  <c r="Z89" i="10"/>
  <c r="AB92" i="8" s="1"/>
  <c r="N89" i="15"/>
  <c r="H91" i="15"/>
  <c r="AD91" i="14"/>
  <c r="Q97" i="14"/>
  <c r="J98" i="15"/>
  <c r="N105" i="15"/>
  <c r="AE103" i="10"/>
  <c r="AI106" i="8" s="1"/>
  <c r="AC92" i="10"/>
  <c r="AF95" i="8" s="1"/>
  <c r="U93" i="10"/>
  <c r="J96" i="7" s="1"/>
  <c r="P96" i="7" s="1"/>
  <c r="M94" i="10"/>
  <c r="Q99" i="15"/>
  <c r="R102" i="10"/>
  <c r="G105" i="7" s="1"/>
  <c r="W107" i="10"/>
  <c r="W82" i="10"/>
  <c r="U84" i="15"/>
  <c r="AI86" i="14"/>
  <c r="AK88" i="14"/>
  <c r="C89" i="10"/>
  <c r="O89" i="10"/>
  <c r="G89" i="15"/>
  <c r="AI89" i="14"/>
  <c r="T89" i="15"/>
  <c r="P91" i="14"/>
  <c r="AG91" i="10"/>
  <c r="AK94" i="8" s="1"/>
  <c r="N93" i="10"/>
  <c r="AC98" i="14"/>
  <c r="R98" i="15"/>
  <c r="J102" i="14"/>
  <c r="E105" i="15"/>
  <c r="Z105" i="10"/>
  <c r="AB108" i="8" s="1"/>
  <c r="O106" i="15"/>
  <c r="N111" i="14"/>
  <c r="W111" i="10"/>
  <c r="AC111" i="10"/>
  <c r="AF114" i="8" s="1"/>
  <c r="N98" i="14"/>
  <c r="M98" i="14" s="1"/>
  <c r="C100" i="15"/>
  <c r="AK101" i="14"/>
  <c r="E101" i="14"/>
  <c r="U105" i="15"/>
  <c r="R106" i="10"/>
  <c r="G109" i="7" s="1"/>
  <c r="M111" i="15"/>
  <c r="AI111" i="14"/>
  <c r="L111" i="15"/>
  <c r="Q111" i="10"/>
  <c r="F114" i="7" s="1"/>
  <c r="O102" i="14"/>
  <c r="AD106" i="14"/>
  <c r="O108" i="10"/>
  <c r="H113" i="14"/>
  <c r="K97" i="10"/>
  <c r="AC97" i="14"/>
  <c r="AF97" i="14"/>
  <c r="AG97" i="10"/>
  <c r="AK100" i="8" s="1"/>
  <c r="K101" i="15"/>
  <c r="F102" i="15"/>
  <c r="O103" i="15"/>
  <c r="P114" i="14"/>
  <c r="AG110" i="10"/>
  <c r="AK113" i="8" s="1"/>
  <c r="L105" i="15"/>
  <c r="Q110" i="15"/>
  <c r="AK110" i="14"/>
  <c r="I110" i="10"/>
  <c r="S113" i="6" s="1"/>
  <c r="R110" i="10"/>
  <c r="G113" i="7" s="1"/>
  <c r="Q112" i="10"/>
  <c r="F115" i="7" s="1"/>
  <c r="AE106" i="14"/>
  <c r="F108" i="14"/>
  <c r="G108" i="10"/>
  <c r="J111" i="6" s="1"/>
  <c r="K108" i="10"/>
  <c r="G109" i="15"/>
  <c r="Q109" i="10"/>
  <c r="F112" i="7" s="1"/>
  <c r="I109" i="14"/>
  <c r="O114" i="10"/>
  <c r="I117" i="10"/>
  <c r="S120" i="6" s="1"/>
  <c r="AD119" i="14"/>
  <c r="F122" i="14"/>
  <c r="O95" i="15"/>
  <c r="D97" i="15"/>
  <c r="G98" i="15"/>
  <c r="AE98" i="10"/>
  <c r="AI101" i="8" s="1"/>
  <c r="H100" i="14"/>
  <c r="I101" i="14"/>
  <c r="AF101" i="10"/>
  <c r="AJ104" i="8" s="1"/>
  <c r="AE102" i="10"/>
  <c r="AI105" i="8" s="1"/>
  <c r="H102" i="15"/>
  <c r="R102" i="15"/>
  <c r="AA105" i="14"/>
  <c r="AH105" i="14"/>
  <c r="F107" i="10"/>
  <c r="F110" i="6" s="1"/>
  <c r="Z107" i="10"/>
  <c r="AB110" i="8" s="1"/>
  <c r="P111" i="10"/>
  <c r="Z119" i="10"/>
  <c r="AB122" i="8" s="1"/>
  <c r="Q113" i="15"/>
  <c r="AC113" i="14"/>
  <c r="G113" i="10"/>
  <c r="J116" i="6" s="1"/>
  <c r="C117" i="15"/>
  <c r="E107" i="14"/>
  <c r="AF114" i="10"/>
  <c r="AJ117" i="8" s="1"/>
  <c r="AL114" i="14"/>
  <c r="U114" i="15"/>
  <c r="Q123" i="15"/>
  <c r="C111" i="15"/>
  <c r="P111" i="15"/>
  <c r="R113" i="10"/>
  <c r="G116" i="7" s="1"/>
  <c r="F114" i="10"/>
  <c r="F117" i="6" s="1"/>
  <c r="I114" i="15"/>
  <c r="N114" i="10"/>
  <c r="Q118" i="14"/>
  <c r="H118" i="15"/>
  <c r="H118" i="10"/>
  <c r="AL119" i="14"/>
  <c r="H111" i="14"/>
  <c r="AE111" i="10"/>
  <c r="AI114" i="8" s="1"/>
  <c r="Q113" i="14"/>
  <c r="AF113" i="14"/>
  <c r="AD114" i="14"/>
  <c r="F117" i="14"/>
  <c r="AA122" i="14"/>
  <c r="D88" i="15"/>
  <c r="J88" i="14"/>
  <c r="U88" i="15"/>
  <c r="H89" i="15"/>
  <c r="AC89" i="14"/>
  <c r="AC89" i="10"/>
  <c r="AF92" i="8" s="1"/>
  <c r="AH92" i="8" s="1"/>
  <c r="Z91" i="10"/>
  <c r="AB94" i="8" s="1"/>
  <c r="F93" i="10"/>
  <c r="O93" i="15"/>
  <c r="H95" i="15"/>
  <c r="S95" i="15"/>
  <c r="H97" i="15"/>
  <c r="AK98" i="14"/>
  <c r="W100" i="14"/>
  <c r="X100" i="14" s="1"/>
  <c r="T100" i="14" s="1"/>
  <c r="AL103" i="14"/>
  <c r="C105" i="10"/>
  <c r="AI105" i="14"/>
  <c r="X105" i="10"/>
  <c r="AF105" i="10"/>
  <c r="AJ108" i="8" s="1"/>
  <c r="U106" i="10"/>
  <c r="J109" i="7" s="1"/>
  <c r="J107" i="10"/>
  <c r="K108" i="15"/>
  <c r="AB108" i="10"/>
  <c r="AD111" i="8" s="1"/>
  <c r="AH111" i="14"/>
  <c r="N112" i="15"/>
  <c r="K114" i="15"/>
  <c r="Z114" i="10"/>
  <c r="AB117" i="8" s="1"/>
  <c r="L117" i="10"/>
  <c r="W120" i="6" s="1"/>
  <c r="K117" i="15"/>
  <c r="N117" i="10"/>
  <c r="O117" i="15"/>
  <c r="AC118" i="10"/>
  <c r="AF121" i="8" s="1"/>
  <c r="T119" i="15"/>
  <c r="T124" i="10"/>
  <c r="I127" i="7" s="1"/>
  <c r="W107" i="14"/>
  <c r="X107" i="14" s="1"/>
  <c r="T107" i="14" s="1"/>
  <c r="Q108" i="14"/>
  <c r="J110" i="10"/>
  <c r="P113" i="10"/>
  <c r="C114" i="10"/>
  <c r="AC114" i="14"/>
  <c r="AI114" i="14"/>
  <c r="AF114" i="14"/>
  <c r="J114" i="15"/>
  <c r="R114" i="14"/>
  <c r="X114" i="10"/>
  <c r="AE114" i="14"/>
  <c r="AK118" i="14"/>
  <c r="U128" i="15"/>
  <c r="AB117" i="10"/>
  <c r="AD120" i="8" s="1"/>
  <c r="J118" i="10"/>
  <c r="J118" i="15"/>
  <c r="U118" i="15"/>
  <c r="AF119" i="14"/>
  <c r="C122" i="15"/>
  <c r="P122" i="10"/>
  <c r="H124" i="15"/>
  <c r="AC124" i="10"/>
  <c r="AF127" i="8" s="1"/>
  <c r="AE128" i="14"/>
  <c r="P118" i="14"/>
  <c r="Q119" i="14"/>
  <c r="I122" i="10"/>
  <c r="S125" i="6" s="1"/>
  <c r="H122" i="10"/>
  <c r="W122" i="14"/>
  <c r="X122" i="14" s="1"/>
  <c r="T122" i="14" s="1"/>
  <c r="L122" i="15"/>
  <c r="T122" i="15"/>
  <c r="AH123" i="14"/>
  <c r="Q124" i="14"/>
  <c r="D127" i="15"/>
  <c r="U127" i="15"/>
  <c r="H111" i="15"/>
  <c r="J113" i="10"/>
  <c r="L113" i="10"/>
  <c r="W116" i="6" s="1"/>
  <c r="N114" i="14"/>
  <c r="M118" i="15"/>
  <c r="G119" i="15"/>
  <c r="AE122" i="14"/>
  <c r="AF122" i="10"/>
  <c r="AJ125" i="8" s="1"/>
  <c r="AA124" i="10"/>
  <c r="AC127" i="8" s="1"/>
  <c r="AM124" i="14"/>
  <c r="S127" i="15"/>
  <c r="J127" i="10"/>
  <c r="AD127" i="10"/>
  <c r="AG130" i="8" s="1"/>
  <c r="M127" i="10"/>
  <c r="AE127" i="10"/>
  <c r="AI130" i="8" s="1"/>
  <c r="F100" i="15"/>
  <c r="W105" i="14"/>
  <c r="X105" i="14" s="1"/>
  <c r="T105" i="14" s="1"/>
  <c r="J106" i="10"/>
  <c r="H106" i="15"/>
  <c r="H108" i="14"/>
  <c r="AF108" i="14"/>
  <c r="J109" i="14"/>
  <c r="AA111" i="14"/>
  <c r="F114" i="15"/>
  <c r="H114" i="15"/>
  <c r="J117" i="14"/>
  <c r="AH117" i="14"/>
  <c r="P118" i="15"/>
  <c r="C119" i="10"/>
  <c r="W119" i="14"/>
  <c r="X119" i="14" s="1"/>
  <c r="T119" i="14" s="1"/>
  <c r="AC119" i="14"/>
  <c r="E119" i="15"/>
  <c r="O119" i="14"/>
  <c r="J119" i="15"/>
  <c r="W122" i="10"/>
  <c r="O124" i="14"/>
  <c r="AC127" i="14"/>
  <c r="C134" i="10"/>
  <c r="C135" i="10"/>
  <c r="H135" i="15"/>
  <c r="F135" i="15"/>
  <c r="O135" i="15"/>
  <c r="M135" i="15"/>
  <c r="U135" i="15"/>
  <c r="S116" i="15"/>
  <c r="AE117" i="14"/>
  <c r="H118" i="14"/>
  <c r="L119" i="10"/>
  <c r="W122" i="6" s="1"/>
  <c r="I122" i="14"/>
  <c r="C124" i="10"/>
  <c r="L124" i="15"/>
  <c r="AF124" i="10"/>
  <c r="AJ127" i="8" s="1"/>
  <c r="C128" i="10"/>
  <c r="AM128" i="14"/>
  <c r="C128" i="15"/>
  <c r="Q128" i="10"/>
  <c r="F131" i="7" s="1"/>
  <c r="O128" i="14"/>
  <c r="AF128" i="10"/>
  <c r="AJ131" i="8" s="1"/>
  <c r="O134" i="10"/>
  <c r="J124" i="14"/>
  <c r="O124" i="10"/>
  <c r="P124" i="15"/>
  <c r="AG127" i="10"/>
  <c r="AK130" i="8" s="1"/>
  <c r="AC128" i="14"/>
  <c r="R132" i="14"/>
  <c r="F134" i="15"/>
  <c r="R134" i="14"/>
  <c r="I132" i="14"/>
  <c r="Q133" i="15"/>
  <c r="B133" i="15"/>
  <c r="AH134" i="14"/>
  <c r="N134" i="15"/>
  <c r="F135" i="10"/>
  <c r="F138" i="6" s="1"/>
  <c r="L135" i="10"/>
  <c r="W138" i="6" s="1"/>
  <c r="AF130" i="10"/>
  <c r="AJ133" i="8" s="1"/>
  <c r="B131" i="15"/>
  <c r="AE134" i="14"/>
  <c r="R135" i="14"/>
  <c r="AE136" i="10"/>
  <c r="AI139" i="8" s="1"/>
  <c r="AF135" i="14"/>
  <c r="AA134" i="14"/>
  <c r="C136" i="15"/>
  <c r="AL136" i="14"/>
  <c r="D130" i="15"/>
  <c r="X130" i="10"/>
  <c r="AB134" i="10"/>
  <c r="AD137" i="8" s="1"/>
  <c r="AC135" i="10"/>
  <c r="AF138" i="8" s="1"/>
  <c r="J136" i="14"/>
  <c r="H136" i="15"/>
  <c r="T128" i="15"/>
  <c r="P133" i="15"/>
  <c r="E134" i="15"/>
  <c r="F119" i="15"/>
  <c r="AC119" i="10"/>
  <c r="AF122" i="8" s="1"/>
  <c r="AF119" i="10"/>
  <c r="AJ122" i="8" s="1"/>
  <c r="AL122" i="14"/>
  <c r="L124" i="10"/>
  <c r="W127" i="6" s="1"/>
  <c r="J124" i="15"/>
  <c r="E127" i="14"/>
  <c r="Y127" i="10"/>
  <c r="AA130" i="8" s="1"/>
  <c r="N128" i="14"/>
  <c r="W128" i="14"/>
  <c r="X128" i="14" s="1"/>
  <c r="T128" i="14" s="1"/>
  <c r="W132" i="14"/>
  <c r="X132" i="14" s="1"/>
  <c r="T132" i="14" s="1"/>
  <c r="AH135" i="14"/>
  <c r="E136" i="15"/>
  <c r="U136" i="10"/>
  <c r="J139" i="7" s="1"/>
  <c r="AF136" i="14"/>
  <c r="H137" i="14"/>
  <c r="AH132" i="14"/>
  <c r="J135" i="15"/>
  <c r="D28" i="5"/>
  <c r="E28" i="5"/>
  <c r="B28" i="5"/>
  <c r="T28" i="5" s="1"/>
  <c r="B47" i="5"/>
  <c r="T47" i="5" s="1"/>
  <c r="D47" i="5"/>
  <c r="E47" i="5"/>
  <c r="B55" i="5"/>
  <c r="T55" i="5" s="1"/>
  <c r="E55" i="5"/>
  <c r="D55" i="5"/>
  <c r="D60" i="5"/>
  <c r="E60" i="5"/>
  <c r="B60" i="5"/>
  <c r="T60" i="5" s="1"/>
  <c r="B27" i="5"/>
  <c r="T27" i="5" s="1"/>
  <c r="D27" i="5"/>
  <c r="E27" i="5"/>
  <c r="B15" i="5"/>
  <c r="T15" i="5" s="1"/>
  <c r="E15" i="5"/>
  <c r="D15" i="5"/>
  <c r="D48" i="5"/>
  <c r="E48" i="5"/>
  <c r="B48" i="5"/>
  <c r="T48" i="5" s="1"/>
  <c r="D56" i="5"/>
  <c r="E56" i="5"/>
  <c r="B56" i="5"/>
  <c r="T56" i="5" s="1"/>
  <c r="B23" i="5"/>
  <c r="T23" i="5" s="1"/>
  <c r="E23" i="5"/>
  <c r="D23" i="5"/>
  <c r="B43" i="5"/>
  <c r="T43" i="5" s="1"/>
  <c r="E43" i="5"/>
  <c r="D43" i="5"/>
  <c r="D20" i="5"/>
  <c r="E20" i="5"/>
  <c r="B20" i="5"/>
  <c r="T20" i="5" s="1"/>
  <c r="D24" i="5"/>
  <c r="E24" i="5"/>
  <c r="B24" i="5"/>
  <c r="T24" i="5" s="1"/>
  <c r="B63" i="5"/>
  <c r="T63" i="5" s="1"/>
  <c r="E63" i="5"/>
  <c r="D63" i="5"/>
  <c r="D68" i="5"/>
  <c r="E68" i="5"/>
  <c r="B68" i="5"/>
  <c r="T68" i="5" s="1"/>
  <c r="B51" i="5"/>
  <c r="T51" i="5" s="1"/>
  <c r="E51" i="5"/>
  <c r="D51" i="5"/>
  <c r="B75" i="5"/>
  <c r="T75" i="5" s="1"/>
  <c r="D75" i="5"/>
  <c r="E75" i="5"/>
  <c r="D52" i="5"/>
  <c r="B52" i="5"/>
  <c r="T52" i="5" s="1"/>
  <c r="E52" i="5"/>
  <c r="D76" i="5"/>
  <c r="E76" i="5"/>
  <c r="B76" i="5"/>
  <c r="T76" i="5" s="1"/>
  <c r="B19" i="5"/>
  <c r="T19" i="5" s="1"/>
  <c r="E19" i="5"/>
  <c r="D19" i="5"/>
  <c r="D32" i="5"/>
  <c r="E32" i="5"/>
  <c r="B32" i="5"/>
  <c r="T32" i="5" s="1"/>
  <c r="E37" i="4"/>
  <c r="D21" i="4"/>
  <c r="E13" i="4"/>
  <c r="B64" i="4"/>
  <c r="D69" i="4"/>
  <c r="E77" i="4"/>
  <c r="E11" i="5"/>
  <c r="E16" i="5"/>
  <c r="D39" i="5"/>
  <c r="B44" i="5"/>
  <c r="T44" i="5" s="1"/>
  <c r="D67" i="5"/>
  <c r="B72" i="5"/>
  <c r="T72" i="5" s="1"/>
  <c r="E101" i="4"/>
  <c r="B16" i="4"/>
  <c r="E21" i="4"/>
  <c r="B72" i="4"/>
  <c r="D77" i="4"/>
  <c r="E85" i="4"/>
  <c r="B56" i="4"/>
  <c r="E69" i="4"/>
  <c r="B120" i="4"/>
  <c r="T120" i="4" s="1"/>
  <c r="D31" i="5"/>
  <c r="B36" i="5"/>
  <c r="T36" i="5" s="1"/>
  <c r="E39" i="5"/>
  <c r="E44" i="5"/>
  <c r="D59" i="5"/>
  <c r="B64" i="5"/>
  <c r="T64" i="5" s="1"/>
  <c r="E67" i="5"/>
  <c r="E72" i="5"/>
  <c r="E117" i="4"/>
  <c r="B32" i="4"/>
  <c r="D37" i="4"/>
  <c r="E45" i="4"/>
  <c r="B96" i="4"/>
  <c r="D101" i="4"/>
  <c r="E109" i="4"/>
  <c r="B12" i="5"/>
  <c r="T12" i="5" s="1"/>
  <c r="D35" i="5"/>
  <c r="B40" i="5"/>
  <c r="T40" i="5" s="1"/>
  <c r="D71" i="5"/>
  <c r="E40" i="5"/>
  <c r="E71" i="5"/>
  <c r="E29" i="4"/>
  <c r="B80" i="4"/>
  <c r="T80" i="4" s="1"/>
  <c r="D85" i="4"/>
  <c r="D13" i="4"/>
  <c r="D11" i="5"/>
  <c r="B16" i="5"/>
  <c r="T16" i="5" s="1"/>
  <c r="E35" i="4"/>
  <c r="D35" i="4"/>
  <c r="B35" i="4"/>
  <c r="E39" i="4"/>
  <c r="D39" i="4"/>
  <c r="B39" i="4"/>
  <c r="E99" i="4"/>
  <c r="D99" i="4"/>
  <c r="B99" i="4"/>
  <c r="E103" i="4"/>
  <c r="D103" i="4"/>
  <c r="B103" i="4"/>
  <c r="E53" i="5"/>
  <c r="D53" i="5"/>
  <c r="B53" i="5"/>
  <c r="AA3" i="14"/>
  <c r="L3" i="15"/>
  <c r="E51" i="4"/>
  <c r="D51" i="4"/>
  <c r="B51" i="4"/>
  <c r="E55" i="4"/>
  <c r="D55" i="4"/>
  <c r="B55" i="4"/>
  <c r="E115" i="4"/>
  <c r="D115" i="4"/>
  <c r="B115" i="4"/>
  <c r="E119" i="4"/>
  <c r="D119" i="4"/>
  <c r="B119" i="4"/>
  <c r="E5" i="5"/>
  <c r="D5" i="5"/>
  <c r="B5" i="5"/>
  <c r="E69" i="5"/>
  <c r="D69" i="5"/>
  <c r="B69" i="5"/>
  <c r="E43" i="4"/>
  <c r="D43" i="4"/>
  <c r="B43" i="4"/>
  <c r="E47" i="4"/>
  <c r="D47" i="4"/>
  <c r="B47" i="4"/>
  <c r="E107" i="4"/>
  <c r="D107" i="4"/>
  <c r="B107" i="4"/>
  <c r="E111" i="4"/>
  <c r="D111" i="4"/>
  <c r="B111" i="4"/>
  <c r="E25" i="5"/>
  <c r="D25" i="5"/>
  <c r="B25" i="5"/>
  <c r="E27" i="4"/>
  <c r="D27" i="4"/>
  <c r="B27" i="4"/>
  <c r="E31" i="4"/>
  <c r="D31" i="4"/>
  <c r="B31" i="4"/>
  <c r="E91" i="4"/>
  <c r="D91" i="4"/>
  <c r="B91" i="4"/>
  <c r="E95" i="4"/>
  <c r="D95" i="4"/>
  <c r="B95" i="4"/>
  <c r="E9" i="5"/>
  <c r="D9" i="5"/>
  <c r="B9" i="5"/>
  <c r="E73" i="5"/>
  <c r="D73" i="5"/>
  <c r="B73" i="5"/>
  <c r="E123" i="4"/>
  <c r="D123" i="4"/>
  <c r="B123" i="4"/>
  <c r="E19" i="4"/>
  <c r="D19" i="4"/>
  <c r="B19" i="4"/>
  <c r="E23" i="4"/>
  <c r="D23" i="4"/>
  <c r="B23" i="4"/>
  <c r="E83" i="4"/>
  <c r="D83" i="4"/>
  <c r="B83" i="4"/>
  <c r="E87" i="4"/>
  <c r="D87" i="4"/>
  <c r="B87" i="4"/>
  <c r="E37" i="5"/>
  <c r="D37" i="5"/>
  <c r="B37" i="5"/>
  <c r="E11" i="4"/>
  <c r="D11" i="4"/>
  <c r="B11" i="4"/>
  <c r="E15" i="4"/>
  <c r="D15" i="4"/>
  <c r="B15" i="4"/>
  <c r="E75" i="4"/>
  <c r="D75" i="4"/>
  <c r="B75" i="4"/>
  <c r="E79" i="4"/>
  <c r="D79" i="4"/>
  <c r="B79" i="4"/>
  <c r="E57" i="5"/>
  <c r="D57" i="5"/>
  <c r="B57" i="5"/>
  <c r="E7" i="4"/>
  <c r="D7" i="4"/>
  <c r="B7" i="4"/>
  <c r="E67" i="4"/>
  <c r="D67" i="4"/>
  <c r="B67" i="4"/>
  <c r="E71" i="4"/>
  <c r="D71" i="4"/>
  <c r="B71" i="4"/>
  <c r="E21" i="5"/>
  <c r="D21" i="5"/>
  <c r="B21" i="5"/>
  <c r="AC5" i="10"/>
  <c r="AF8" i="8" s="1"/>
  <c r="AH5" i="14"/>
  <c r="Q5" i="15"/>
  <c r="E59" i="4"/>
  <c r="D59" i="4"/>
  <c r="B59" i="4"/>
  <c r="E63" i="4"/>
  <c r="D63" i="4"/>
  <c r="B63" i="4"/>
  <c r="E41" i="5"/>
  <c r="D41" i="5"/>
  <c r="B41" i="5"/>
  <c r="E6" i="4"/>
  <c r="D6" i="4"/>
  <c r="B6" i="4"/>
  <c r="D12" i="4"/>
  <c r="E14" i="4"/>
  <c r="D14" i="4"/>
  <c r="B14" i="4"/>
  <c r="D20" i="4"/>
  <c r="E22" i="4"/>
  <c r="D22" i="4"/>
  <c r="B22" i="4"/>
  <c r="D28" i="4"/>
  <c r="E30" i="4"/>
  <c r="D30" i="4"/>
  <c r="B30" i="4"/>
  <c r="D36" i="4"/>
  <c r="E38" i="4"/>
  <c r="D38" i="4"/>
  <c r="B38" i="4"/>
  <c r="D44" i="4"/>
  <c r="E46" i="4"/>
  <c r="D46" i="4"/>
  <c r="B46" i="4"/>
  <c r="D52" i="4"/>
  <c r="E54" i="4"/>
  <c r="D54" i="4"/>
  <c r="B54" i="4"/>
  <c r="D60" i="4"/>
  <c r="E62" i="4"/>
  <c r="D62" i="4"/>
  <c r="B62" i="4"/>
  <c r="D68" i="4"/>
  <c r="E70" i="4"/>
  <c r="D70" i="4"/>
  <c r="B70" i="4"/>
  <c r="D76" i="4"/>
  <c r="E78" i="4"/>
  <c r="D78" i="4"/>
  <c r="B78" i="4"/>
  <c r="D84" i="4"/>
  <c r="E86" i="4"/>
  <c r="D86" i="4"/>
  <c r="B86" i="4"/>
  <c r="D92" i="4"/>
  <c r="E94" i="4"/>
  <c r="D94" i="4"/>
  <c r="B94" i="4"/>
  <c r="D100" i="4"/>
  <c r="E102" i="4"/>
  <c r="D102" i="4"/>
  <c r="B102" i="4"/>
  <c r="D108" i="4"/>
  <c r="E110" i="4"/>
  <c r="D110" i="4"/>
  <c r="B110" i="4"/>
  <c r="D116" i="4"/>
  <c r="E118" i="4"/>
  <c r="D118" i="4"/>
  <c r="B118" i="4"/>
  <c r="D124" i="4"/>
  <c r="E126" i="4"/>
  <c r="D126" i="4"/>
  <c r="B126" i="4"/>
  <c r="T10" i="5"/>
  <c r="T26" i="5"/>
  <c r="T42" i="5"/>
  <c r="T58" i="5"/>
  <c r="T74" i="5"/>
  <c r="G50" i="6"/>
  <c r="H50" i="6" s="1"/>
  <c r="I50" i="6" s="1"/>
  <c r="I108" i="6"/>
  <c r="U19" i="8"/>
  <c r="L19" i="8"/>
  <c r="N19" i="8" s="1"/>
  <c r="F19" i="8"/>
  <c r="S23" i="8"/>
  <c r="S27" i="8"/>
  <c r="N59" i="8"/>
  <c r="V66" i="8"/>
  <c r="M66" i="8"/>
  <c r="U66" i="8"/>
  <c r="L66" i="8"/>
  <c r="N66" i="8" s="1"/>
  <c r="S66" i="8"/>
  <c r="J66" i="8"/>
  <c r="P66" i="8"/>
  <c r="G66" i="8"/>
  <c r="H66" i="8" s="1"/>
  <c r="U68" i="8"/>
  <c r="L68" i="8"/>
  <c r="N68" i="8" s="1"/>
  <c r="F68" i="8"/>
  <c r="V75" i="8"/>
  <c r="M75" i="8"/>
  <c r="U75" i="8"/>
  <c r="L75" i="8"/>
  <c r="S75" i="8"/>
  <c r="J75" i="8"/>
  <c r="P75" i="8"/>
  <c r="G75" i="8"/>
  <c r="H75" i="8" s="1"/>
  <c r="S82" i="8"/>
  <c r="T112" i="8"/>
  <c r="L112" i="8"/>
  <c r="N112" i="8" s="1"/>
  <c r="F112" i="8"/>
  <c r="U112" i="8"/>
  <c r="J112" i="8"/>
  <c r="S112" i="8"/>
  <c r="I112" i="8"/>
  <c r="K112" i="8" s="1"/>
  <c r="G112" i="8"/>
  <c r="P112" i="8"/>
  <c r="M114" i="8"/>
  <c r="H118" i="8"/>
  <c r="B6" i="8"/>
  <c r="B6" i="6"/>
  <c r="O4" i="10"/>
  <c r="T4" i="10"/>
  <c r="I7" i="7" s="1"/>
  <c r="Q4" i="14"/>
  <c r="J4" i="15"/>
  <c r="H11" i="15"/>
  <c r="R11" i="10"/>
  <c r="G14" i="7" s="1"/>
  <c r="O11" i="14"/>
  <c r="V16" i="10"/>
  <c r="Y19" i="8"/>
  <c r="Z19" i="8" s="1"/>
  <c r="E6" i="5"/>
  <c r="D6" i="5"/>
  <c r="E22" i="5"/>
  <c r="D22" i="5"/>
  <c r="E38" i="5"/>
  <c r="D38" i="5"/>
  <c r="E54" i="5"/>
  <c r="D54" i="5"/>
  <c r="E70" i="5"/>
  <c r="D70" i="5"/>
  <c r="S21" i="8"/>
  <c r="U53" i="8"/>
  <c r="L53" i="8"/>
  <c r="N53" i="8" s="1"/>
  <c r="F53" i="8"/>
  <c r="I65" i="8"/>
  <c r="P65" i="8"/>
  <c r="G65" i="8"/>
  <c r="F65" i="8"/>
  <c r="H65" i="8" s="1"/>
  <c r="V65" i="8"/>
  <c r="M65" i="8"/>
  <c r="U65" i="8"/>
  <c r="L65" i="8"/>
  <c r="S70" i="8"/>
  <c r="I86" i="8"/>
  <c r="S86" i="8"/>
  <c r="J86" i="8"/>
  <c r="P86" i="8"/>
  <c r="G86" i="8"/>
  <c r="F86" i="8"/>
  <c r="V86" i="8"/>
  <c r="M86" i="8"/>
  <c r="T91" i="8"/>
  <c r="L91" i="8"/>
  <c r="G91" i="8"/>
  <c r="P91" i="8"/>
  <c r="F91" i="8"/>
  <c r="M91" i="8"/>
  <c r="V91" i="8"/>
  <c r="T103" i="8"/>
  <c r="L103" i="8"/>
  <c r="U103" i="8"/>
  <c r="J103" i="8"/>
  <c r="S103" i="8"/>
  <c r="I103" i="8"/>
  <c r="G103" i="8"/>
  <c r="P103" i="8"/>
  <c r="F103" i="8"/>
  <c r="T105" i="8"/>
  <c r="L105" i="8"/>
  <c r="N105" i="8" s="1"/>
  <c r="F105" i="8"/>
  <c r="S105" i="8"/>
  <c r="I105" i="8"/>
  <c r="G105" i="8"/>
  <c r="P105" i="8"/>
  <c r="M105" i="8"/>
  <c r="P109" i="8"/>
  <c r="F109" i="8"/>
  <c r="M125" i="8"/>
  <c r="S125" i="8"/>
  <c r="I125" i="8"/>
  <c r="G125" i="8"/>
  <c r="F5" i="13"/>
  <c r="F11" i="13"/>
  <c r="F3" i="13"/>
  <c r="C3" i="10"/>
  <c r="P5" i="10"/>
  <c r="AG5" i="10"/>
  <c r="AK8" i="8" s="1"/>
  <c r="AM5" i="14"/>
  <c r="U5" i="15"/>
  <c r="AE8" i="10"/>
  <c r="AI11" i="8" s="1"/>
  <c r="S8" i="15"/>
  <c r="AK8" i="14"/>
  <c r="T8" i="4"/>
  <c r="T16" i="4"/>
  <c r="T24" i="4"/>
  <c r="T32" i="4"/>
  <c r="T40" i="4"/>
  <c r="T48" i="4"/>
  <c r="T56" i="4"/>
  <c r="T64" i="4"/>
  <c r="T72" i="4"/>
  <c r="T88" i="4"/>
  <c r="T96" i="4"/>
  <c r="T104" i="4"/>
  <c r="T112" i="4"/>
  <c r="T6" i="5"/>
  <c r="T22" i="5"/>
  <c r="T38" i="5"/>
  <c r="T54" i="5"/>
  <c r="T70" i="5"/>
  <c r="V10" i="8"/>
  <c r="M10" i="8"/>
  <c r="U10" i="8"/>
  <c r="L10" i="8"/>
  <c r="S10" i="8"/>
  <c r="J10" i="8"/>
  <c r="P10" i="8"/>
  <c r="G10" i="8"/>
  <c r="U17" i="8"/>
  <c r="L17" i="8"/>
  <c r="F17" i="8"/>
  <c r="U23" i="8"/>
  <c r="L23" i="8"/>
  <c r="F23" i="8"/>
  <c r="U27" i="8"/>
  <c r="L27" i="8"/>
  <c r="F27" i="8"/>
  <c r="U82" i="8"/>
  <c r="L82" i="8"/>
  <c r="F82" i="8"/>
  <c r="T128" i="8"/>
  <c r="L128" i="8"/>
  <c r="S128" i="8"/>
  <c r="I128" i="8"/>
  <c r="G128" i="8"/>
  <c r="P128" i="8"/>
  <c r="F128" i="8"/>
  <c r="M128" i="8"/>
  <c r="K5" i="10"/>
  <c r="W5" i="14"/>
  <c r="X5" i="14" s="1"/>
  <c r="T5" i="14" s="1"/>
  <c r="F9" i="6"/>
  <c r="A10" i="8"/>
  <c r="A10" i="6"/>
  <c r="T7" i="5"/>
  <c r="E17" i="5"/>
  <c r="D17" i="5"/>
  <c r="B17" i="5"/>
  <c r="E18" i="5"/>
  <c r="D18" i="5"/>
  <c r="E33" i="5"/>
  <c r="D33" i="5"/>
  <c r="B33" i="5"/>
  <c r="E34" i="5"/>
  <c r="D34" i="5"/>
  <c r="T39" i="5"/>
  <c r="E49" i="5"/>
  <c r="D49" i="5"/>
  <c r="B49" i="5"/>
  <c r="E50" i="5"/>
  <c r="D50" i="5"/>
  <c r="E65" i="5"/>
  <c r="D65" i="5"/>
  <c r="B65" i="5"/>
  <c r="E66" i="5"/>
  <c r="D66" i="5"/>
  <c r="T71" i="5"/>
  <c r="F10" i="8"/>
  <c r="M17" i="8"/>
  <c r="U21" i="8"/>
  <c r="L21" i="8"/>
  <c r="F21" i="8"/>
  <c r="M23" i="8"/>
  <c r="M27" i="8"/>
  <c r="U70" i="8"/>
  <c r="L70" i="8"/>
  <c r="F70" i="8"/>
  <c r="M82" i="8"/>
  <c r="T114" i="8"/>
  <c r="L114" i="8"/>
  <c r="F114" i="8"/>
  <c r="H114" i="8" s="1"/>
  <c r="U114" i="8"/>
  <c r="J114" i="8"/>
  <c r="S114" i="8"/>
  <c r="I114" i="8"/>
  <c r="G114" i="8"/>
  <c r="P114" i="8"/>
  <c r="M3" i="10"/>
  <c r="U3" i="10"/>
  <c r="J6" i="7" s="1"/>
  <c r="R3" i="14"/>
  <c r="K3" i="15"/>
  <c r="D4" i="15"/>
  <c r="H4" i="14"/>
  <c r="H4" i="10"/>
  <c r="R7" i="10"/>
  <c r="G10" i="7" s="1"/>
  <c r="H7" i="15"/>
  <c r="O7" i="14"/>
  <c r="D8" i="4"/>
  <c r="D9" i="4"/>
  <c r="E10" i="4"/>
  <c r="D10" i="4"/>
  <c r="B10" i="4"/>
  <c r="D16" i="4"/>
  <c r="D17" i="4"/>
  <c r="E18" i="4"/>
  <c r="D18" i="4"/>
  <c r="B18" i="4"/>
  <c r="D24" i="4"/>
  <c r="D25" i="4"/>
  <c r="E26" i="4"/>
  <c r="D26" i="4"/>
  <c r="B26" i="4"/>
  <c r="D32" i="4"/>
  <c r="D33" i="4"/>
  <c r="E34" i="4"/>
  <c r="D34" i="4"/>
  <c r="B34" i="4"/>
  <c r="D40" i="4"/>
  <c r="D41" i="4"/>
  <c r="E42" i="4"/>
  <c r="D42" i="4"/>
  <c r="B42" i="4"/>
  <c r="D48" i="4"/>
  <c r="D49" i="4"/>
  <c r="E50" i="4"/>
  <c r="D50" i="4"/>
  <c r="B50" i="4"/>
  <c r="D56" i="4"/>
  <c r="D57" i="4"/>
  <c r="E58" i="4"/>
  <c r="D58" i="4"/>
  <c r="B58" i="4"/>
  <c r="D64" i="4"/>
  <c r="D65" i="4"/>
  <c r="E66" i="4"/>
  <c r="D66" i="4"/>
  <c r="B66" i="4"/>
  <c r="D72" i="4"/>
  <c r="D73" i="4"/>
  <c r="E74" i="4"/>
  <c r="D74" i="4"/>
  <c r="B74" i="4"/>
  <c r="D80" i="4"/>
  <c r="D81" i="4"/>
  <c r="E82" i="4"/>
  <c r="D82" i="4"/>
  <c r="B82" i="4"/>
  <c r="D88" i="4"/>
  <c r="D89" i="4"/>
  <c r="E90" i="4"/>
  <c r="D90" i="4"/>
  <c r="B90" i="4"/>
  <c r="D96" i="4"/>
  <c r="D97" i="4"/>
  <c r="E98" i="4"/>
  <c r="D98" i="4"/>
  <c r="B98" i="4"/>
  <c r="D104" i="4"/>
  <c r="D105" i="4"/>
  <c r="E106" i="4"/>
  <c r="D106" i="4"/>
  <c r="B106" i="4"/>
  <c r="D112" i="4"/>
  <c r="D113" i="4"/>
  <c r="E114" i="4"/>
  <c r="D114" i="4"/>
  <c r="B114" i="4"/>
  <c r="D120" i="4"/>
  <c r="D121" i="4"/>
  <c r="E122" i="4"/>
  <c r="D122" i="4"/>
  <c r="B122" i="4"/>
  <c r="B18" i="5"/>
  <c r="B34" i="5"/>
  <c r="B50" i="5"/>
  <c r="B66" i="5"/>
  <c r="I13" i="8"/>
  <c r="K13" i="8" s="1"/>
  <c r="S13" i="8"/>
  <c r="J13" i="8"/>
  <c r="P13" i="8"/>
  <c r="G13" i="8"/>
  <c r="F13" i="8"/>
  <c r="V13" i="8"/>
  <c r="M13" i="8"/>
  <c r="M21" i="8"/>
  <c r="V34" i="8"/>
  <c r="M34" i="8"/>
  <c r="U34" i="8"/>
  <c r="L34" i="8"/>
  <c r="S34" i="8"/>
  <c r="J34" i="8"/>
  <c r="P34" i="8"/>
  <c r="G34" i="8"/>
  <c r="H34" i="8" s="1"/>
  <c r="V45" i="8"/>
  <c r="M45" i="8"/>
  <c r="U45" i="8"/>
  <c r="L45" i="8"/>
  <c r="S45" i="8"/>
  <c r="J45" i="8"/>
  <c r="P45" i="8"/>
  <c r="G45" i="8"/>
  <c r="H45" i="8" s="1"/>
  <c r="V47" i="8"/>
  <c r="M47" i="8"/>
  <c r="U47" i="8"/>
  <c r="L47" i="8"/>
  <c r="S47" i="8"/>
  <c r="J47" i="8"/>
  <c r="P47" i="8"/>
  <c r="G47" i="8"/>
  <c r="H47" i="8" s="1"/>
  <c r="V53" i="8"/>
  <c r="U55" i="8"/>
  <c r="L55" i="8"/>
  <c r="N55" i="8" s="1"/>
  <c r="F55" i="8"/>
  <c r="J65" i="8"/>
  <c r="M70" i="8"/>
  <c r="H80" i="8"/>
  <c r="I88" i="8"/>
  <c r="K88" i="8" s="1"/>
  <c r="S88" i="8"/>
  <c r="J88" i="8"/>
  <c r="P88" i="8"/>
  <c r="G88" i="8"/>
  <c r="F88" i="8"/>
  <c r="V88" i="8"/>
  <c r="M88" i="8"/>
  <c r="N88" i="8" s="1"/>
  <c r="H89" i="8"/>
  <c r="I91" i="8"/>
  <c r="J105" i="8"/>
  <c r="H119" i="8"/>
  <c r="T129" i="8"/>
  <c r="L129" i="8"/>
  <c r="V129" i="8"/>
  <c r="M129" i="8"/>
  <c r="G129" i="8"/>
  <c r="P129" i="8"/>
  <c r="F129" i="8"/>
  <c r="E9" i="4"/>
  <c r="E17" i="4"/>
  <c r="E25" i="4"/>
  <c r="E33" i="4"/>
  <c r="E41" i="4"/>
  <c r="E49" i="4"/>
  <c r="E57" i="4"/>
  <c r="E65" i="4"/>
  <c r="E73" i="4"/>
  <c r="E81" i="4"/>
  <c r="E89" i="4"/>
  <c r="E97" i="4"/>
  <c r="E105" i="4"/>
  <c r="E113" i="4"/>
  <c r="E121" i="4"/>
  <c r="E13" i="5"/>
  <c r="D13" i="5"/>
  <c r="B13" i="5"/>
  <c r="E14" i="5"/>
  <c r="D14" i="5"/>
  <c r="E29" i="5"/>
  <c r="D29" i="5"/>
  <c r="B29" i="5"/>
  <c r="E30" i="5"/>
  <c r="D30" i="5"/>
  <c r="E45" i="5"/>
  <c r="D45" i="5"/>
  <c r="B45" i="5"/>
  <c r="E46" i="5"/>
  <c r="D46" i="5"/>
  <c r="E61" i="5"/>
  <c r="D61" i="5"/>
  <c r="B61" i="5"/>
  <c r="E62" i="5"/>
  <c r="D62" i="5"/>
  <c r="E77" i="5"/>
  <c r="D77" i="5"/>
  <c r="B77" i="5"/>
  <c r="E78" i="5"/>
  <c r="D78" i="5"/>
  <c r="G139" i="6"/>
  <c r="H139" i="6" s="1"/>
  <c r="I139" i="6" s="1"/>
  <c r="U8" i="8"/>
  <c r="L8" i="8"/>
  <c r="F8" i="8"/>
  <c r="I11" i="8"/>
  <c r="K11" i="8" s="1"/>
  <c r="P11" i="8"/>
  <c r="G11" i="8"/>
  <c r="F11" i="8"/>
  <c r="V11" i="8"/>
  <c r="M11" i="8"/>
  <c r="U11" i="8"/>
  <c r="L11" i="8"/>
  <c r="V17" i="8"/>
  <c r="V23" i="8"/>
  <c r="V27" i="8"/>
  <c r="V32" i="8"/>
  <c r="M32" i="8"/>
  <c r="U32" i="8"/>
  <c r="L32" i="8"/>
  <c r="S32" i="8"/>
  <c r="J32" i="8"/>
  <c r="P32" i="8"/>
  <c r="G32" i="8"/>
  <c r="I35" i="8"/>
  <c r="K35" i="8" s="1"/>
  <c r="P35" i="8"/>
  <c r="G35" i="8"/>
  <c r="F35" i="8"/>
  <c r="V35" i="8"/>
  <c r="W35" i="8" s="1"/>
  <c r="M35" i="8"/>
  <c r="U35" i="8"/>
  <c r="L35" i="8"/>
  <c r="I48" i="8"/>
  <c r="K48" i="8" s="1"/>
  <c r="P48" i="8"/>
  <c r="G48" i="8"/>
  <c r="F48" i="8"/>
  <c r="V48" i="8"/>
  <c r="M48" i="8"/>
  <c r="U48" i="8"/>
  <c r="L48" i="8"/>
  <c r="V49" i="8"/>
  <c r="M49" i="8"/>
  <c r="U49" i="8"/>
  <c r="L49" i="8"/>
  <c r="N49" i="8" s="1"/>
  <c r="S49" i="8"/>
  <c r="J49" i="8"/>
  <c r="P49" i="8"/>
  <c r="G49" i="8"/>
  <c r="I63" i="8"/>
  <c r="K63" i="8" s="1"/>
  <c r="S63" i="8"/>
  <c r="J63" i="8"/>
  <c r="P63" i="8"/>
  <c r="G63" i="8"/>
  <c r="F63" i="8"/>
  <c r="V63" i="8"/>
  <c r="M63" i="8"/>
  <c r="N63" i="8" s="1"/>
  <c r="V82" i="8"/>
  <c r="J91" i="8"/>
  <c r="M123" i="8"/>
  <c r="S123" i="8"/>
  <c r="I123" i="8"/>
  <c r="G123" i="8"/>
  <c r="J128" i="8"/>
  <c r="W4" i="14"/>
  <c r="X4" i="14" s="1"/>
  <c r="T4" i="14" s="1"/>
  <c r="F9" i="8"/>
  <c r="V9" i="8"/>
  <c r="S7" i="10"/>
  <c r="H10" i="7" s="1"/>
  <c r="W7" i="14"/>
  <c r="X7" i="14" s="1"/>
  <c r="T7" i="14" s="1"/>
  <c r="B12" i="4"/>
  <c r="B20" i="4"/>
  <c r="B28" i="4"/>
  <c r="B36" i="4"/>
  <c r="B44" i="4"/>
  <c r="B52" i="4"/>
  <c r="B60" i="4"/>
  <c r="B68" i="4"/>
  <c r="B76" i="4"/>
  <c r="B84" i="4"/>
  <c r="B92" i="4"/>
  <c r="B100" i="4"/>
  <c r="B108" i="4"/>
  <c r="B116" i="4"/>
  <c r="B124" i="4"/>
  <c r="B14" i="5"/>
  <c r="B30" i="5"/>
  <c r="B46" i="5"/>
  <c r="B62" i="5"/>
  <c r="B78" i="5"/>
  <c r="M8" i="8"/>
  <c r="S19" i="8"/>
  <c r="V21" i="8"/>
  <c r="U25" i="8"/>
  <c r="L25" i="8"/>
  <c r="F25" i="8"/>
  <c r="F32" i="8"/>
  <c r="I33" i="8"/>
  <c r="K33" i="8" s="1"/>
  <c r="P33" i="8"/>
  <c r="G33" i="8"/>
  <c r="F33" i="8"/>
  <c r="V33" i="8"/>
  <c r="M33" i="8"/>
  <c r="U33" i="8"/>
  <c r="L33" i="8"/>
  <c r="U36" i="8"/>
  <c r="L36" i="8"/>
  <c r="F36" i="8"/>
  <c r="I46" i="8"/>
  <c r="K46" i="8" s="1"/>
  <c r="P46" i="8"/>
  <c r="G46" i="8"/>
  <c r="F46" i="8"/>
  <c r="V46" i="8"/>
  <c r="M46" i="8"/>
  <c r="U46" i="8"/>
  <c r="L46" i="8"/>
  <c r="F49" i="8"/>
  <c r="I50" i="8"/>
  <c r="K50" i="8" s="1"/>
  <c r="P50" i="8"/>
  <c r="G50" i="8"/>
  <c r="F50" i="8"/>
  <c r="V50" i="8"/>
  <c r="M50" i="8"/>
  <c r="U50" i="8"/>
  <c r="L50" i="8"/>
  <c r="U51" i="8"/>
  <c r="L51" i="8"/>
  <c r="F51" i="8"/>
  <c r="S65" i="8"/>
  <c r="S68" i="8"/>
  <c r="V70" i="8"/>
  <c r="I74" i="8"/>
  <c r="S74" i="8"/>
  <c r="J74" i="8"/>
  <c r="P74" i="8"/>
  <c r="G74" i="8"/>
  <c r="F74" i="8"/>
  <c r="V74" i="8"/>
  <c r="M74" i="8"/>
  <c r="U84" i="8"/>
  <c r="L84" i="8"/>
  <c r="F84" i="8"/>
  <c r="L86" i="8"/>
  <c r="N86" i="8" s="1"/>
  <c r="S91" i="8"/>
  <c r="W91" i="8" s="1"/>
  <c r="T102" i="8"/>
  <c r="L102" i="8"/>
  <c r="V102" i="8"/>
  <c r="M102" i="8"/>
  <c r="S102" i="8"/>
  <c r="I102" i="8"/>
  <c r="G102" i="8"/>
  <c r="P102" i="8"/>
  <c r="F102" i="8"/>
  <c r="M103" i="8"/>
  <c r="T104" i="8"/>
  <c r="L104" i="8"/>
  <c r="U104" i="8"/>
  <c r="S104" i="8"/>
  <c r="I104" i="8"/>
  <c r="G104" i="8"/>
  <c r="P104" i="8"/>
  <c r="F104" i="8"/>
  <c r="U105" i="8"/>
  <c r="V112" i="8"/>
  <c r="T116" i="8"/>
  <c r="L116" i="8"/>
  <c r="N116" i="8" s="1"/>
  <c r="F116" i="8"/>
  <c r="U116" i="8"/>
  <c r="J116" i="8"/>
  <c r="S116" i="8"/>
  <c r="I116" i="8"/>
  <c r="K116" i="8" s="1"/>
  <c r="G116" i="8"/>
  <c r="P116" i="8"/>
  <c r="T130" i="8"/>
  <c r="L130" i="8"/>
  <c r="S130" i="8"/>
  <c r="W130" i="8" s="1"/>
  <c r="I130" i="8"/>
  <c r="K130" i="8" s="1"/>
  <c r="G130" i="8"/>
  <c r="P130" i="8"/>
  <c r="F130" i="8"/>
  <c r="M130" i="8"/>
  <c r="S4" i="15"/>
  <c r="AE4" i="10"/>
  <c r="AI7" i="8" s="1"/>
  <c r="AK4" i="14"/>
  <c r="AI6" i="14"/>
  <c r="AJ6" i="14" s="1"/>
  <c r="AD6" i="10"/>
  <c r="AG9" i="8" s="1"/>
  <c r="AH9" i="8" s="1"/>
  <c r="R6" i="15"/>
  <c r="E10" i="5"/>
  <c r="D10" i="5"/>
  <c r="E26" i="5"/>
  <c r="D26" i="5"/>
  <c r="T31" i="5"/>
  <c r="E42" i="5"/>
  <c r="D42" i="5"/>
  <c r="E58" i="5"/>
  <c r="D58" i="5"/>
  <c r="E74" i="5"/>
  <c r="D74" i="5"/>
  <c r="D8" i="6"/>
  <c r="S17" i="8"/>
  <c r="M25" i="8"/>
  <c r="I31" i="8"/>
  <c r="K31" i="8" s="1"/>
  <c r="P31" i="8"/>
  <c r="G31" i="8"/>
  <c r="F31" i="8"/>
  <c r="V31" i="8"/>
  <c r="W31" i="8" s="1"/>
  <c r="M31" i="8"/>
  <c r="U31" i="8"/>
  <c r="L31" i="8"/>
  <c r="M36" i="8"/>
  <c r="N42" i="8"/>
  <c r="M51" i="8"/>
  <c r="S53" i="8"/>
  <c r="V55" i="8"/>
  <c r="U57" i="8"/>
  <c r="L57" i="8"/>
  <c r="N57" i="8" s="1"/>
  <c r="F57" i="8"/>
  <c r="T65" i="8"/>
  <c r="U72" i="8"/>
  <c r="L72" i="8"/>
  <c r="N72" i="8" s="1"/>
  <c r="F72" i="8"/>
  <c r="N79" i="8"/>
  <c r="I81" i="8"/>
  <c r="P81" i="8"/>
  <c r="G81" i="8"/>
  <c r="F81" i="8"/>
  <c r="V81" i="8"/>
  <c r="M81" i="8"/>
  <c r="U81" i="8"/>
  <c r="L81" i="8"/>
  <c r="M84" i="8"/>
  <c r="T86" i="8"/>
  <c r="T90" i="8"/>
  <c r="L90" i="8"/>
  <c r="I90" i="8"/>
  <c r="K90" i="8" s="1"/>
  <c r="S90" i="8"/>
  <c r="G90" i="8"/>
  <c r="P90" i="8"/>
  <c r="F90" i="8"/>
  <c r="M90" i="8"/>
  <c r="U91" i="8"/>
  <c r="V103" i="8"/>
  <c r="V105" i="8"/>
  <c r="S109" i="8"/>
  <c r="P123" i="8"/>
  <c r="M124" i="8"/>
  <c r="V124" i="8"/>
  <c r="U124" i="8"/>
  <c r="I124" i="8"/>
  <c r="G124" i="8"/>
  <c r="P124" i="8"/>
  <c r="F124" i="8"/>
  <c r="U125" i="8"/>
  <c r="U128" i="8"/>
  <c r="I129" i="8"/>
  <c r="C5" i="10"/>
  <c r="I6" i="14"/>
  <c r="E6" i="15"/>
  <c r="I6" i="10"/>
  <c r="S9" i="6" s="1"/>
  <c r="I12" i="15"/>
  <c r="C8" i="15"/>
  <c r="I8" i="10"/>
  <c r="S11" i="6" s="1"/>
  <c r="M8" i="15"/>
  <c r="O8" i="15"/>
  <c r="AA8" i="10"/>
  <c r="AC11" i="8" s="1"/>
  <c r="F9" i="15"/>
  <c r="J9" i="15"/>
  <c r="T9" i="10"/>
  <c r="I12" i="7" s="1"/>
  <c r="AB10" i="10"/>
  <c r="AD13" i="8" s="1"/>
  <c r="C11" i="15"/>
  <c r="M11" i="15"/>
  <c r="I12" i="10"/>
  <c r="S15" i="6" s="1"/>
  <c r="H13" i="10"/>
  <c r="D13" i="15"/>
  <c r="R13" i="15"/>
  <c r="AD13" i="10"/>
  <c r="AG16" i="8" s="1"/>
  <c r="F17" i="10"/>
  <c r="N17" i="10"/>
  <c r="W18" i="14"/>
  <c r="X18" i="14" s="1"/>
  <c r="T18" i="14" s="1"/>
  <c r="E9" i="7"/>
  <c r="I18" i="8"/>
  <c r="K18" i="8" s="1"/>
  <c r="T18" i="8"/>
  <c r="I20" i="8"/>
  <c r="T20" i="8"/>
  <c r="I22" i="8"/>
  <c r="T22" i="8"/>
  <c r="I26" i="8"/>
  <c r="K26" i="8" s="1"/>
  <c r="T26" i="8"/>
  <c r="I52" i="8"/>
  <c r="T52" i="8"/>
  <c r="I54" i="8"/>
  <c r="K54" i="8" s="1"/>
  <c r="T54" i="8"/>
  <c r="I56" i="8"/>
  <c r="K56" i="8" s="1"/>
  <c r="T56" i="8"/>
  <c r="I58" i="8"/>
  <c r="K58" i="8" s="1"/>
  <c r="T58" i="8"/>
  <c r="I67" i="8"/>
  <c r="K67" i="8" s="1"/>
  <c r="T67" i="8"/>
  <c r="I69" i="8"/>
  <c r="T69" i="8"/>
  <c r="I71" i="8"/>
  <c r="K71" i="8" s="1"/>
  <c r="T71" i="8"/>
  <c r="I83" i="8"/>
  <c r="K83" i="8" s="1"/>
  <c r="T83" i="8"/>
  <c r="T107" i="8"/>
  <c r="L107" i="8"/>
  <c r="F107" i="8"/>
  <c r="V107" i="8"/>
  <c r="W107" i="8" s="1"/>
  <c r="I119" i="8"/>
  <c r="S119" i="8"/>
  <c r="I121" i="8"/>
  <c r="S121" i="8"/>
  <c r="T131" i="8"/>
  <c r="L131" i="8"/>
  <c r="V131" i="8"/>
  <c r="M131" i="8"/>
  <c r="J131" i="8"/>
  <c r="K131" i="8" s="1"/>
  <c r="U131" i="8"/>
  <c r="F4" i="15"/>
  <c r="R4" i="15"/>
  <c r="B6" i="15"/>
  <c r="G6" i="14"/>
  <c r="M6" i="10"/>
  <c r="G6" i="15"/>
  <c r="U6" i="10"/>
  <c r="J9" i="7" s="1"/>
  <c r="K6" i="15"/>
  <c r="T6" i="15"/>
  <c r="AF6" i="10"/>
  <c r="AJ9" i="8" s="1"/>
  <c r="K7" i="15"/>
  <c r="G8" i="10"/>
  <c r="Z8" i="10"/>
  <c r="AB11" i="8" s="1"/>
  <c r="N9" i="10"/>
  <c r="AD9" i="10"/>
  <c r="AG12" i="8" s="1"/>
  <c r="R9" i="15"/>
  <c r="AI9" i="14"/>
  <c r="AF9" i="10"/>
  <c r="AJ12" i="8" s="1"/>
  <c r="C10" i="10"/>
  <c r="O13" i="10"/>
  <c r="O13" i="14"/>
  <c r="M13" i="15"/>
  <c r="Y13" i="10"/>
  <c r="AA16" i="8" s="1"/>
  <c r="AC13" i="14"/>
  <c r="Q15" i="10"/>
  <c r="F18" i="7" s="1"/>
  <c r="N15" i="14"/>
  <c r="G15" i="15"/>
  <c r="E16" i="15"/>
  <c r="I16" i="10"/>
  <c r="S19" i="6" s="1"/>
  <c r="I16" i="14"/>
  <c r="O17" i="10"/>
  <c r="N17" i="14"/>
  <c r="G17" i="15"/>
  <c r="Q17" i="10"/>
  <c r="F20" i="7" s="1"/>
  <c r="I7" i="8"/>
  <c r="T7" i="8"/>
  <c r="G8" i="8"/>
  <c r="P8" i="8"/>
  <c r="J12" i="8"/>
  <c r="I14" i="8"/>
  <c r="K14" i="8" s="1"/>
  <c r="T14" i="8"/>
  <c r="F15" i="8"/>
  <c r="G17" i="8"/>
  <c r="P17" i="8"/>
  <c r="L18" i="8"/>
  <c r="N18" i="8" s="1"/>
  <c r="U18" i="8"/>
  <c r="G19" i="8"/>
  <c r="P19" i="8"/>
  <c r="L20" i="8"/>
  <c r="U20" i="8"/>
  <c r="G21" i="8"/>
  <c r="P21" i="8"/>
  <c r="L22" i="8"/>
  <c r="N22" i="8" s="1"/>
  <c r="U22" i="8"/>
  <c r="G23" i="8"/>
  <c r="P23" i="8"/>
  <c r="G25" i="8"/>
  <c r="P25" i="8"/>
  <c r="L26" i="8"/>
  <c r="U26" i="8"/>
  <c r="G27" i="8"/>
  <c r="P27" i="8"/>
  <c r="I28" i="8"/>
  <c r="T28" i="8"/>
  <c r="F29" i="8"/>
  <c r="I30" i="8"/>
  <c r="K30" i="8" s="1"/>
  <c r="T30" i="8"/>
  <c r="G36" i="8"/>
  <c r="P36" i="8"/>
  <c r="I37" i="8"/>
  <c r="K37" i="8" s="1"/>
  <c r="T37" i="8"/>
  <c r="F38" i="8"/>
  <c r="I39" i="8"/>
  <c r="K39" i="8" s="1"/>
  <c r="T39" i="8"/>
  <c r="I41" i="8"/>
  <c r="T41" i="8"/>
  <c r="F42" i="8"/>
  <c r="I43" i="8"/>
  <c r="T43" i="8"/>
  <c r="G51" i="8"/>
  <c r="P51" i="8"/>
  <c r="L52" i="8"/>
  <c r="N52" i="8" s="1"/>
  <c r="U52" i="8"/>
  <c r="G53" i="8"/>
  <c r="P53" i="8"/>
  <c r="L54" i="8"/>
  <c r="N54" i="8" s="1"/>
  <c r="U54" i="8"/>
  <c r="G55" i="8"/>
  <c r="P55" i="8"/>
  <c r="L56" i="8"/>
  <c r="N56" i="8" s="1"/>
  <c r="U56" i="8"/>
  <c r="G57" i="8"/>
  <c r="P57" i="8"/>
  <c r="L58" i="8"/>
  <c r="U58" i="8"/>
  <c r="F59" i="8"/>
  <c r="H59" i="8" s="1"/>
  <c r="I60" i="8"/>
  <c r="K60" i="8" s="1"/>
  <c r="T60" i="8"/>
  <c r="F61" i="8"/>
  <c r="I62" i="8"/>
  <c r="K62" i="8" s="1"/>
  <c r="T62" i="8"/>
  <c r="L67" i="8"/>
  <c r="N67" i="8" s="1"/>
  <c r="U67" i="8"/>
  <c r="G68" i="8"/>
  <c r="P68" i="8"/>
  <c r="L69" i="8"/>
  <c r="N69" i="8" s="1"/>
  <c r="U69" i="8"/>
  <c r="G70" i="8"/>
  <c r="P70" i="8"/>
  <c r="L71" i="8"/>
  <c r="N71" i="8" s="1"/>
  <c r="U71" i="8"/>
  <c r="G72" i="8"/>
  <c r="P72" i="8"/>
  <c r="I73" i="8"/>
  <c r="K73" i="8" s="1"/>
  <c r="T73" i="8"/>
  <c r="I76" i="8"/>
  <c r="K76" i="8" s="1"/>
  <c r="T76" i="8"/>
  <c r="F77" i="8"/>
  <c r="F79" i="8"/>
  <c r="J80" i="8"/>
  <c r="G82" i="8"/>
  <c r="P82" i="8"/>
  <c r="L83" i="8"/>
  <c r="N83" i="8" s="1"/>
  <c r="U83" i="8"/>
  <c r="G84" i="8"/>
  <c r="P84" i="8"/>
  <c r="J87" i="8"/>
  <c r="J89" i="8"/>
  <c r="M107" i="8"/>
  <c r="G109" i="8"/>
  <c r="F110" i="8"/>
  <c r="I118" i="8"/>
  <c r="J119" i="8"/>
  <c r="I120" i="8"/>
  <c r="J121" i="8"/>
  <c r="I122" i="8"/>
  <c r="F126" i="8"/>
  <c r="P126" i="8"/>
  <c r="F127" i="8"/>
  <c r="P127" i="8"/>
  <c r="T132" i="8"/>
  <c r="L132" i="8"/>
  <c r="N132" i="8" s="1"/>
  <c r="P132" i="8"/>
  <c r="G132" i="8"/>
  <c r="H132" i="8" s="1"/>
  <c r="V132" i="8"/>
  <c r="T133" i="8"/>
  <c r="L133" i="8"/>
  <c r="U133" i="8"/>
  <c r="M133" i="8"/>
  <c r="L134" i="8"/>
  <c r="F134" i="8"/>
  <c r="H134" i="8" s="1"/>
  <c r="T136" i="8"/>
  <c r="L136" i="8"/>
  <c r="N136" i="8" s="1"/>
  <c r="F136" i="8"/>
  <c r="H136" i="8" s="1"/>
  <c r="V136" i="8"/>
  <c r="T138" i="8"/>
  <c r="L138" i="8"/>
  <c r="N138" i="8" s="1"/>
  <c r="F138" i="8"/>
  <c r="H138" i="8" s="1"/>
  <c r="V138" i="8"/>
  <c r="T140" i="8"/>
  <c r="L140" i="8"/>
  <c r="F140" i="8"/>
  <c r="H140" i="8" s="1"/>
  <c r="V140" i="8"/>
  <c r="J6" i="10"/>
  <c r="R6" i="10"/>
  <c r="G9" i="7" s="1"/>
  <c r="W6" i="14"/>
  <c r="X6" i="14" s="1"/>
  <c r="T6" i="14" s="1"/>
  <c r="AD6" i="14"/>
  <c r="J7" i="10"/>
  <c r="AC7" i="14"/>
  <c r="AF7" i="10"/>
  <c r="AJ10" i="8" s="1"/>
  <c r="AL7" i="14"/>
  <c r="AN7" i="14" s="1"/>
  <c r="T7" i="15"/>
  <c r="Y8" i="10"/>
  <c r="AA11" i="8" s="1"/>
  <c r="AF8" i="14"/>
  <c r="L9" i="10"/>
  <c r="AC9" i="10"/>
  <c r="AF12" i="8" s="1"/>
  <c r="O10" i="14"/>
  <c r="AK10" i="14"/>
  <c r="G11" i="10"/>
  <c r="Y11" i="10"/>
  <c r="AA14" i="8" s="1"/>
  <c r="N12" i="10"/>
  <c r="N12" i="14"/>
  <c r="T12" i="10"/>
  <c r="I15" i="7" s="1"/>
  <c r="J12" i="15"/>
  <c r="Q12" i="14"/>
  <c r="X12" i="10"/>
  <c r="C13" i="15"/>
  <c r="F13" i="14"/>
  <c r="AI13" i="14"/>
  <c r="E14" i="15"/>
  <c r="I14" i="10"/>
  <c r="S17" i="6" s="1"/>
  <c r="I14" i="14"/>
  <c r="Y14" i="10"/>
  <c r="AA17" i="8" s="1"/>
  <c r="M14" i="15"/>
  <c r="AC14" i="14"/>
  <c r="T16" i="15"/>
  <c r="AL16" i="14"/>
  <c r="AF16" i="10"/>
  <c r="AJ19" i="8" s="1"/>
  <c r="L18" i="15"/>
  <c r="AA18" i="14"/>
  <c r="A6" i="6"/>
  <c r="E9" i="6"/>
  <c r="I12" i="8"/>
  <c r="T12" i="8"/>
  <c r="G15" i="8"/>
  <c r="P15" i="8"/>
  <c r="G29" i="8"/>
  <c r="P29" i="8"/>
  <c r="G38" i="8"/>
  <c r="P38" i="8"/>
  <c r="G42" i="8"/>
  <c r="P42" i="8"/>
  <c r="G59" i="8"/>
  <c r="P59" i="8"/>
  <c r="G61" i="8"/>
  <c r="P61" i="8"/>
  <c r="I64" i="8"/>
  <c r="T64" i="8"/>
  <c r="G77" i="8"/>
  <c r="P77" i="8"/>
  <c r="G79" i="8"/>
  <c r="P79" i="8"/>
  <c r="I80" i="8"/>
  <c r="T80" i="8"/>
  <c r="I85" i="8"/>
  <c r="T85" i="8"/>
  <c r="I87" i="8"/>
  <c r="T87" i="8"/>
  <c r="I89" i="8"/>
  <c r="T89" i="8"/>
  <c r="T118" i="8"/>
  <c r="L118" i="8"/>
  <c r="V118" i="8"/>
  <c r="W118" i="8" s="1"/>
  <c r="M118" i="8"/>
  <c r="J118" i="8"/>
  <c r="U118" i="8"/>
  <c r="T119" i="8"/>
  <c r="L119" i="8"/>
  <c r="V119" i="8"/>
  <c r="T120" i="8"/>
  <c r="L120" i="8"/>
  <c r="V120" i="8"/>
  <c r="M120" i="8"/>
  <c r="J120" i="8"/>
  <c r="U120" i="8"/>
  <c r="T121" i="8"/>
  <c r="L121" i="8"/>
  <c r="V121" i="8"/>
  <c r="T122" i="8"/>
  <c r="L122" i="8"/>
  <c r="N122" i="8" s="1"/>
  <c r="V122" i="8"/>
  <c r="M122" i="8"/>
  <c r="J122" i="8"/>
  <c r="U122" i="8"/>
  <c r="G126" i="8"/>
  <c r="G127" i="8"/>
  <c r="C4" i="10"/>
  <c r="I8" i="14"/>
  <c r="AE8" i="14"/>
  <c r="E9" i="15"/>
  <c r="Q9" i="14"/>
  <c r="O9" i="15"/>
  <c r="F11" i="14"/>
  <c r="AC11" i="14"/>
  <c r="H13" i="14"/>
  <c r="J13" i="10"/>
  <c r="I13" i="15"/>
  <c r="O13" i="15"/>
  <c r="AE13" i="14"/>
  <c r="AF15" i="10"/>
  <c r="AJ18" i="8" s="1"/>
  <c r="T15" i="15"/>
  <c r="AL15" i="14"/>
  <c r="J16" i="10"/>
  <c r="B19" i="15"/>
  <c r="E19" i="14"/>
  <c r="B12" i="6"/>
  <c r="M7" i="8"/>
  <c r="V7" i="8"/>
  <c r="J8" i="8"/>
  <c r="I10" i="8"/>
  <c r="T10" i="8"/>
  <c r="L12" i="8"/>
  <c r="U12" i="8"/>
  <c r="M14" i="8"/>
  <c r="N14" i="8" s="1"/>
  <c r="V14" i="8"/>
  <c r="J17" i="8"/>
  <c r="J19" i="8"/>
  <c r="J21" i="8"/>
  <c r="J23" i="8"/>
  <c r="J25" i="8"/>
  <c r="J27" i="8"/>
  <c r="M28" i="8"/>
  <c r="N28" i="8" s="1"/>
  <c r="V28" i="8"/>
  <c r="W28" i="8" s="1"/>
  <c r="M30" i="8"/>
  <c r="N30" i="8" s="1"/>
  <c r="V30" i="8"/>
  <c r="W30" i="8" s="1"/>
  <c r="I32" i="8"/>
  <c r="T32" i="8"/>
  <c r="I34" i="8"/>
  <c r="K34" i="8" s="1"/>
  <c r="T34" i="8"/>
  <c r="J36" i="8"/>
  <c r="M37" i="8"/>
  <c r="N37" i="8" s="1"/>
  <c r="V37" i="8"/>
  <c r="W37" i="8" s="1"/>
  <c r="M39" i="8"/>
  <c r="N39" i="8" s="1"/>
  <c r="V39" i="8"/>
  <c r="M41" i="8"/>
  <c r="N41" i="8" s="1"/>
  <c r="V41" i="8"/>
  <c r="W41" i="8" s="1"/>
  <c r="M43" i="8"/>
  <c r="N43" i="8" s="1"/>
  <c r="V43" i="8"/>
  <c r="I45" i="8"/>
  <c r="K45" i="8" s="1"/>
  <c r="T45" i="8"/>
  <c r="I47" i="8"/>
  <c r="K47" i="8" s="1"/>
  <c r="T47" i="8"/>
  <c r="I49" i="8"/>
  <c r="T49" i="8"/>
  <c r="J51" i="8"/>
  <c r="J53" i="8"/>
  <c r="J55" i="8"/>
  <c r="J57" i="8"/>
  <c r="M60" i="8"/>
  <c r="N60" i="8" s="1"/>
  <c r="V60" i="8"/>
  <c r="M62" i="8"/>
  <c r="N62" i="8" s="1"/>
  <c r="V62" i="8"/>
  <c r="W62" i="8" s="1"/>
  <c r="I66" i="8"/>
  <c r="T66" i="8"/>
  <c r="J68" i="8"/>
  <c r="J70" i="8"/>
  <c r="J72" i="8"/>
  <c r="M73" i="8"/>
  <c r="N73" i="8" s="1"/>
  <c r="V73" i="8"/>
  <c r="I75" i="8"/>
  <c r="K75" i="8" s="1"/>
  <c r="T75" i="8"/>
  <c r="M76" i="8"/>
  <c r="N76" i="8" s="1"/>
  <c r="V76" i="8"/>
  <c r="V78" i="8"/>
  <c r="L80" i="8"/>
  <c r="U80" i="8"/>
  <c r="J82" i="8"/>
  <c r="J84" i="8"/>
  <c r="L85" i="8"/>
  <c r="L87" i="8"/>
  <c r="U87" i="8"/>
  <c r="L89" i="8"/>
  <c r="U89" i="8"/>
  <c r="P107" i="8"/>
  <c r="I109" i="8"/>
  <c r="I110" i="8"/>
  <c r="S110" i="8"/>
  <c r="G111" i="8"/>
  <c r="H111" i="8" s="1"/>
  <c r="G113" i="8"/>
  <c r="H113" i="8" s="1"/>
  <c r="G115" i="8"/>
  <c r="H115" i="8" s="1"/>
  <c r="G117" i="8"/>
  <c r="M119" i="8"/>
  <c r="M121" i="8"/>
  <c r="J123" i="8"/>
  <c r="J125" i="8"/>
  <c r="S126" i="8"/>
  <c r="AI4" i="14"/>
  <c r="G6" i="10"/>
  <c r="N6" i="10"/>
  <c r="AL6" i="14"/>
  <c r="D7" i="15"/>
  <c r="R7" i="14"/>
  <c r="Q7" i="15"/>
  <c r="AE7" i="10"/>
  <c r="AI10" i="8" s="1"/>
  <c r="C9" i="10"/>
  <c r="AL9" i="14"/>
  <c r="AE11" i="14"/>
  <c r="C12" i="10"/>
  <c r="I12" i="14"/>
  <c r="W12" i="10"/>
  <c r="J13" i="15"/>
  <c r="Q13" i="14"/>
  <c r="T13" i="10"/>
  <c r="I16" i="7" s="1"/>
  <c r="AA13" i="10"/>
  <c r="AC16" i="8" s="1"/>
  <c r="AE13" i="10"/>
  <c r="AI16" i="8" s="1"/>
  <c r="AK13" i="14"/>
  <c r="O14" i="10"/>
  <c r="AA14" i="14"/>
  <c r="P18" i="15"/>
  <c r="AF18" i="14"/>
  <c r="AB18" i="10"/>
  <c r="AD21" i="8" s="1"/>
  <c r="I8" i="8"/>
  <c r="K8" i="8" s="1"/>
  <c r="T8" i="8"/>
  <c r="W8" i="8" s="1"/>
  <c r="M12" i="8"/>
  <c r="V12" i="8"/>
  <c r="W12" i="8" s="1"/>
  <c r="J15" i="8"/>
  <c r="I17" i="8"/>
  <c r="T17" i="8"/>
  <c r="F18" i="8"/>
  <c r="H18" i="8" s="1"/>
  <c r="O18" i="8" s="1"/>
  <c r="I19" i="8"/>
  <c r="K19" i="8" s="1"/>
  <c r="T19" i="8"/>
  <c r="F20" i="8"/>
  <c r="I21" i="8"/>
  <c r="K21" i="8" s="1"/>
  <c r="T21" i="8"/>
  <c r="F22" i="8"/>
  <c r="I23" i="8"/>
  <c r="K23" i="8" s="1"/>
  <c r="T23" i="8"/>
  <c r="I25" i="8"/>
  <c r="T25" i="8"/>
  <c r="F26" i="8"/>
  <c r="I27" i="8"/>
  <c r="T27" i="8"/>
  <c r="J29" i="8"/>
  <c r="I36" i="8"/>
  <c r="T36" i="8"/>
  <c r="W36" i="8" s="1"/>
  <c r="J38" i="8"/>
  <c r="J42" i="8"/>
  <c r="I51" i="8"/>
  <c r="K51" i="8" s="1"/>
  <c r="T51" i="8"/>
  <c r="W51" i="8" s="1"/>
  <c r="F52" i="8"/>
  <c r="H52" i="8" s="1"/>
  <c r="I53" i="8"/>
  <c r="T53" i="8"/>
  <c r="F54" i="8"/>
  <c r="H54" i="8" s="1"/>
  <c r="O54" i="8" s="1"/>
  <c r="I55" i="8"/>
  <c r="T55" i="8"/>
  <c r="F56" i="8"/>
  <c r="H56" i="8" s="1"/>
  <c r="I57" i="8"/>
  <c r="T57" i="8"/>
  <c r="W57" i="8" s="1"/>
  <c r="F58" i="8"/>
  <c r="H58" i="8" s="1"/>
  <c r="J59" i="8"/>
  <c r="J61" i="8"/>
  <c r="M64" i="8"/>
  <c r="F67" i="8"/>
  <c r="H67" i="8" s="1"/>
  <c r="O67" i="8" s="1"/>
  <c r="I68" i="8"/>
  <c r="T68" i="8"/>
  <c r="F69" i="8"/>
  <c r="H69" i="8" s="1"/>
  <c r="I70" i="8"/>
  <c r="K70" i="8" s="1"/>
  <c r="T70" i="8"/>
  <c r="F71" i="8"/>
  <c r="H71" i="8" s="1"/>
  <c r="O71" i="8" s="1"/>
  <c r="I72" i="8"/>
  <c r="T72" i="8"/>
  <c r="J77" i="8"/>
  <c r="J79" i="8"/>
  <c r="M80" i="8"/>
  <c r="V80" i="8"/>
  <c r="I82" i="8"/>
  <c r="K82" i="8" s="1"/>
  <c r="T82" i="8"/>
  <c r="F83" i="8"/>
  <c r="H83" i="8" s="1"/>
  <c r="I84" i="8"/>
  <c r="T84" i="8"/>
  <c r="W84" i="8" s="1"/>
  <c r="M85" i="8"/>
  <c r="M87" i="8"/>
  <c r="V87" i="8"/>
  <c r="M89" i="8"/>
  <c r="V89" i="8"/>
  <c r="G107" i="8"/>
  <c r="T109" i="8"/>
  <c r="L109" i="8"/>
  <c r="V109" i="8"/>
  <c r="M109" i="8"/>
  <c r="J109" i="8"/>
  <c r="U109" i="8"/>
  <c r="J110" i="8"/>
  <c r="T123" i="8"/>
  <c r="L123" i="8"/>
  <c r="N123" i="8" s="1"/>
  <c r="F123" i="8"/>
  <c r="V123" i="8"/>
  <c r="T125" i="8"/>
  <c r="L125" i="8"/>
  <c r="F125" i="8"/>
  <c r="H125" i="8" s="1"/>
  <c r="V125" i="8"/>
  <c r="J126" i="8"/>
  <c r="I127" i="8"/>
  <c r="F131" i="8"/>
  <c r="H131" i="8" s="1"/>
  <c r="P131" i="8"/>
  <c r="N6" i="14"/>
  <c r="Z6" i="10"/>
  <c r="AB9" i="8" s="1"/>
  <c r="AE6" i="14"/>
  <c r="AG6" i="14" s="1"/>
  <c r="P7" i="15"/>
  <c r="AB7" i="10"/>
  <c r="AD10" i="8" s="1"/>
  <c r="AF7" i="14"/>
  <c r="F8" i="14"/>
  <c r="AC8" i="14"/>
  <c r="I9" i="10"/>
  <c r="S12" i="6" s="1"/>
  <c r="J9" i="14"/>
  <c r="AA9" i="10"/>
  <c r="AC12" i="8" s="1"/>
  <c r="AF10" i="14"/>
  <c r="S12" i="15"/>
  <c r="Z13" i="10"/>
  <c r="AB16" i="8" s="1"/>
  <c r="AD13" i="14"/>
  <c r="P14" i="14"/>
  <c r="M15" i="10"/>
  <c r="M15" i="15"/>
  <c r="AC15" i="14"/>
  <c r="U15" i="15"/>
  <c r="AG15" i="10"/>
  <c r="AK18" i="8" s="1"/>
  <c r="AM15" i="14"/>
  <c r="F19" i="10"/>
  <c r="I15" i="8"/>
  <c r="T15" i="8"/>
  <c r="W15" i="8" s="1"/>
  <c r="I29" i="8"/>
  <c r="T29" i="8"/>
  <c r="I38" i="8"/>
  <c r="T38" i="8"/>
  <c r="I40" i="8"/>
  <c r="T40" i="8"/>
  <c r="I42" i="8"/>
  <c r="T42" i="8"/>
  <c r="W42" i="8" s="1"/>
  <c r="T44" i="8"/>
  <c r="I59" i="8"/>
  <c r="T59" i="8"/>
  <c r="I61" i="8"/>
  <c r="T61" i="8"/>
  <c r="I77" i="8"/>
  <c r="T77" i="8"/>
  <c r="I79" i="8"/>
  <c r="T79" i="8"/>
  <c r="W79" i="8" s="1"/>
  <c r="T110" i="8"/>
  <c r="L110" i="8"/>
  <c r="N110" i="8" s="1"/>
  <c r="P110" i="8"/>
  <c r="G110" i="8"/>
  <c r="V110" i="8"/>
  <c r="T126" i="8"/>
  <c r="L126" i="8"/>
  <c r="N126" i="8" s="1"/>
  <c r="I126" i="8"/>
  <c r="K126" i="8" s="1"/>
  <c r="V126" i="8"/>
  <c r="T127" i="8"/>
  <c r="L127" i="8"/>
  <c r="N127" i="8" s="1"/>
  <c r="J127" i="8"/>
  <c r="U127" i="8"/>
  <c r="L4" i="10"/>
  <c r="W4" i="10"/>
  <c r="Q6" i="14"/>
  <c r="V6" i="10"/>
  <c r="Y9" i="8"/>
  <c r="Z9" i="8" s="1"/>
  <c r="X7" i="10"/>
  <c r="C8" i="10"/>
  <c r="E8" i="15"/>
  <c r="AA9" i="14"/>
  <c r="L9" i="15"/>
  <c r="P10" i="15"/>
  <c r="C11" i="10"/>
  <c r="Q12" i="10"/>
  <c r="F15" i="7" s="1"/>
  <c r="W12" i="14"/>
  <c r="X12" i="14" s="1"/>
  <c r="T12" i="14" s="1"/>
  <c r="M13" i="10"/>
  <c r="V13" i="10"/>
  <c r="Y16" i="8"/>
  <c r="Z16" i="8" s="1"/>
  <c r="J14" i="10"/>
  <c r="S17" i="10"/>
  <c r="H20" i="7" s="1"/>
  <c r="N17" i="15"/>
  <c r="Z17" i="10"/>
  <c r="AB20" i="8" s="1"/>
  <c r="AD17" i="14"/>
  <c r="AK18" i="14"/>
  <c r="S18" i="15"/>
  <c r="AC18" i="10"/>
  <c r="AF21" i="8" s="1"/>
  <c r="AH18" i="14"/>
  <c r="K19" i="14"/>
  <c r="Y7" i="10"/>
  <c r="AA10" i="8" s="1"/>
  <c r="H8" i="10"/>
  <c r="H8" i="14"/>
  <c r="D8" i="15"/>
  <c r="J8" i="10"/>
  <c r="AD8" i="14"/>
  <c r="N8" i="15"/>
  <c r="P8" i="15"/>
  <c r="AB8" i="10"/>
  <c r="AD11" i="8" s="1"/>
  <c r="W9" i="14"/>
  <c r="X9" i="14" s="1"/>
  <c r="T9" i="14" s="1"/>
  <c r="M10" i="10"/>
  <c r="H10" i="15"/>
  <c r="R10" i="10"/>
  <c r="G13" i="7" s="1"/>
  <c r="AC10" i="10"/>
  <c r="AF13" i="8" s="1"/>
  <c r="Q10" i="15"/>
  <c r="AH10" i="14"/>
  <c r="AE10" i="10"/>
  <c r="AI13" i="8" s="1"/>
  <c r="AA11" i="10"/>
  <c r="AC14" i="8" s="1"/>
  <c r="E12" i="15"/>
  <c r="K14" i="14"/>
  <c r="N15" i="10"/>
  <c r="AD15" i="14"/>
  <c r="N15" i="15"/>
  <c r="Z15" i="10"/>
  <c r="AB18" i="8" s="1"/>
  <c r="AA16" i="14"/>
  <c r="L16" i="15"/>
  <c r="AE16" i="10"/>
  <c r="AI19" i="8" s="1"/>
  <c r="AK16" i="14"/>
  <c r="S16" i="15"/>
  <c r="E17" i="14"/>
  <c r="AF17" i="10"/>
  <c r="AJ20" i="8" s="1"/>
  <c r="AL17" i="14"/>
  <c r="S15" i="15"/>
  <c r="AE15" i="10"/>
  <c r="AI18" i="8" s="1"/>
  <c r="H16" i="10"/>
  <c r="D16" i="15"/>
  <c r="O16" i="15"/>
  <c r="AE16" i="14"/>
  <c r="L17" i="15"/>
  <c r="AA17" i="14"/>
  <c r="S17" i="15"/>
  <c r="AE17" i="10"/>
  <c r="AI20" i="8" s="1"/>
  <c r="O18" i="10"/>
  <c r="Z18" i="10"/>
  <c r="AB21" i="8" s="1"/>
  <c r="AD18" i="14"/>
  <c r="K20" i="10"/>
  <c r="T21" i="10"/>
  <c r="I24" i="7" s="1"/>
  <c r="AA21" i="10"/>
  <c r="AC24" i="8" s="1"/>
  <c r="L22" i="10"/>
  <c r="I23" i="14"/>
  <c r="E23" i="15"/>
  <c r="I23" i="10"/>
  <c r="S26" i="6" s="1"/>
  <c r="V26" i="6" s="1"/>
  <c r="AL14" i="14"/>
  <c r="T14" i="15"/>
  <c r="J49" i="12"/>
  <c r="Q18" i="8" s="1"/>
  <c r="R18" i="8" s="1"/>
  <c r="W15" i="14"/>
  <c r="X15" i="14" s="1"/>
  <c r="T15" i="14" s="1"/>
  <c r="AA16" i="10"/>
  <c r="AC19" i="8" s="1"/>
  <c r="K17" i="10"/>
  <c r="W17" i="10"/>
  <c r="J19" i="10"/>
  <c r="N19" i="10"/>
  <c r="R19" i="10"/>
  <c r="G22" i="7" s="1"/>
  <c r="O19" i="14"/>
  <c r="Z20" i="10"/>
  <c r="AB23" i="8" s="1"/>
  <c r="C21" i="15"/>
  <c r="G21" i="10"/>
  <c r="F21" i="14"/>
  <c r="F21" i="15"/>
  <c r="J21" i="14"/>
  <c r="R21" i="10"/>
  <c r="G24" i="7" s="1"/>
  <c r="L21" i="15"/>
  <c r="Z21" i="10"/>
  <c r="AB24" i="8" s="1"/>
  <c r="N21" i="15"/>
  <c r="AD21" i="14"/>
  <c r="U22" i="15"/>
  <c r="AM22" i="14"/>
  <c r="L22" i="15"/>
  <c r="AA22" i="14"/>
  <c r="O23" i="10"/>
  <c r="G24" i="10"/>
  <c r="C24" i="15"/>
  <c r="AG6" i="10"/>
  <c r="AK9" i="8" s="1"/>
  <c r="AM6" i="14"/>
  <c r="N7" i="15"/>
  <c r="K13" i="15"/>
  <c r="U13" i="10"/>
  <c r="J16" i="7" s="1"/>
  <c r="AF14" i="10"/>
  <c r="AJ17" i="8" s="1"/>
  <c r="I15" i="10"/>
  <c r="S18" i="6" s="1"/>
  <c r="I15" i="14"/>
  <c r="E15" i="15"/>
  <c r="K15" i="15"/>
  <c r="U15" i="10"/>
  <c r="J18" i="7" s="1"/>
  <c r="R15" i="14"/>
  <c r="P15" i="15"/>
  <c r="I17" i="14"/>
  <c r="E17" i="15"/>
  <c r="I17" i="10"/>
  <c r="S20" i="6" s="1"/>
  <c r="L21" i="10"/>
  <c r="AE21" i="14"/>
  <c r="R21" i="15"/>
  <c r="AD21" i="10"/>
  <c r="AG24" i="8" s="1"/>
  <c r="Q22" i="10"/>
  <c r="F25" i="7" s="1"/>
  <c r="Q22" i="14"/>
  <c r="J22" i="15"/>
  <c r="T22" i="10"/>
  <c r="I25" i="7" s="1"/>
  <c r="AG22" i="10"/>
  <c r="AK25" i="8" s="1"/>
  <c r="R23" i="15"/>
  <c r="AD23" i="10"/>
  <c r="AG26" i="8" s="1"/>
  <c r="F24" i="14"/>
  <c r="N24" i="10"/>
  <c r="N26" i="15"/>
  <c r="AD26" i="14"/>
  <c r="Z26" i="10"/>
  <c r="AB29" i="8" s="1"/>
  <c r="T106" i="8"/>
  <c r="L106" i="8"/>
  <c r="N106" i="8" s="1"/>
  <c r="J106" i="8"/>
  <c r="S106" i="8"/>
  <c r="T108" i="8"/>
  <c r="L108" i="8"/>
  <c r="N108" i="8" s="1"/>
  <c r="J108" i="8"/>
  <c r="K108" i="8" s="1"/>
  <c r="S108" i="8"/>
  <c r="T111" i="8"/>
  <c r="L111" i="8"/>
  <c r="N111" i="8" s="1"/>
  <c r="J111" i="8"/>
  <c r="K111" i="8" s="1"/>
  <c r="S111" i="8"/>
  <c r="T113" i="8"/>
  <c r="L113" i="8"/>
  <c r="N113" i="8" s="1"/>
  <c r="J113" i="8"/>
  <c r="K113" i="8" s="1"/>
  <c r="S113" i="8"/>
  <c r="T115" i="8"/>
  <c r="L115" i="8"/>
  <c r="N115" i="8" s="1"/>
  <c r="J115" i="8"/>
  <c r="S115" i="8"/>
  <c r="T117" i="8"/>
  <c r="L117" i="8"/>
  <c r="N117" i="8" s="1"/>
  <c r="J117" i="8"/>
  <c r="S117" i="8"/>
  <c r="T124" i="8"/>
  <c r="L124" i="8"/>
  <c r="N124" i="8" s="1"/>
  <c r="J124" i="8"/>
  <c r="S124" i="8"/>
  <c r="T135" i="8"/>
  <c r="L135" i="8"/>
  <c r="N135" i="8" s="1"/>
  <c r="J135" i="8"/>
  <c r="K135" i="8" s="1"/>
  <c r="S135" i="8"/>
  <c r="T137" i="8"/>
  <c r="L137" i="8"/>
  <c r="N137" i="8" s="1"/>
  <c r="J137" i="8"/>
  <c r="K137" i="8" s="1"/>
  <c r="S137" i="8"/>
  <c r="T139" i="8"/>
  <c r="L139" i="8"/>
  <c r="N139" i="8" s="1"/>
  <c r="J139" i="8"/>
  <c r="S139" i="8"/>
  <c r="J188" i="12"/>
  <c r="J184" i="12"/>
  <c r="J180" i="12"/>
  <c r="J176" i="12"/>
  <c r="J168" i="12"/>
  <c r="J164" i="12"/>
  <c r="J160" i="12"/>
  <c r="J156" i="12"/>
  <c r="J152" i="12"/>
  <c r="J148" i="12"/>
  <c r="J144" i="12"/>
  <c r="J136" i="12"/>
  <c r="J132" i="12"/>
  <c r="J124" i="12"/>
  <c r="J116" i="12"/>
  <c r="J112" i="12"/>
  <c r="J108" i="12"/>
  <c r="Q73" i="8" s="1"/>
  <c r="R73" i="8" s="1"/>
  <c r="J104" i="12"/>
  <c r="J100" i="12"/>
  <c r="J96" i="12"/>
  <c r="J92" i="12"/>
  <c r="J88" i="12"/>
  <c r="J84" i="12"/>
  <c r="J68" i="12"/>
  <c r="J64" i="12"/>
  <c r="J52" i="12"/>
  <c r="J44" i="12"/>
  <c r="J40" i="12"/>
  <c r="J32" i="12"/>
  <c r="J28" i="12"/>
  <c r="J24" i="12"/>
  <c r="J20" i="12"/>
  <c r="J12" i="12"/>
  <c r="J8" i="12"/>
  <c r="J191" i="12"/>
  <c r="O186" i="12"/>
  <c r="O158" i="12"/>
  <c r="O154" i="12"/>
  <c r="O150" i="12"/>
  <c r="O142" i="12"/>
  <c r="O138" i="12"/>
  <c r="O134" i="12"/>
  <c r="O126" i="12"/>
  <c r="O118" i="12"/>
  <c r="O114" i="12"/>
  <c r="O102" i="12"/>
  <c r="O94" i="12"/>
  <c r="O90" i="12"/>
  <c r="O78" i="12"/>
  <c r="O74" i="12"/>
  <c r="O66" i="12"/>
  <c r="O62" i="12"/>
  <c r="O50" i="12"/>
  <c r="O46" i="12"/>
  <c r="O42" i="12"/>
  <c r="O38" i="12"/>
  <c r="O34" i="12"/>
  <c r="O30" i="12"/>
  <c r="O22" i="12"/>
  <c r="O18" i="12"/>
  <c r="O14" i="12"/>
  <c r="O10" i="12"/>
  <c r="J186" i="12"/>
  <c r="J170" i="12"/>
  <c r="Q115" i="8" s="1"/>
  <c r="R115" i="8" s="1"/>
  <c r="J166" i="12"/>
  <c r="Q106" i="8" s="1"/>
  <c r="R106" i="8" s="1"/>
  <c r="J158" i="12"/>
  <c r="J154" i="12"/>
  <c r="J150" i="12"/>
  <c r="J142" i="12"/>
  <c r="J138" i="12"/>
  <c r="J134" i="12"/>
  <c r="J126" i="12"/>
  <c r="J118" i="12"/>
  <c r="J114" i="12"/>
  <c r="J102" i="12"/>
  <c r="J94" i="12"/>
  <c r="J90" i="12"/>
  <c r="J78" i="12"/>
  <c r="J74" i="12"/>
  <c r="J66" i="12"/>
  <c r="J62" i="12"/>
  <c r="J50" i="12"/>
  <c r="J46" i="12"/>
  <c r="J42" i="12"/>
  <c r="Q22" i="8" s="1"/>
  <c r="J38" i="12"/>
  <c r="J34" i="12"/>
  <c r="J30" i="12"/>
  <c r="J26" i="12"/>
  <c r="Q12" i="8" s="1"/>
  <c r="R12" i="8" s="1"/>
  <c r="J22" i="12"/>
  <c r="J18" i="12"/>
  <c r="J14" i="12"/>
  <c r="J10" i="12"/>
  <c r="Q7" i="8" s="1"/>
  <c r="O189" i="12"/>
  <c r="O185" i="12"/>
  <c r="O181" i="12"/>
  <c r="O169" i="12"/>
  <c r="O157" i="12"/>
  <c r="O153" i="12"/>
  <c r="O149" i="12"/>
  <c r="O145" i="12"/>
  <c r="O141" i="12"/>
  <c r="O137" i="12"/>
  <c r="O125" i="12"/>
  <c r="O121" i="12"/>
  <c r="K69" i="6" s="1"/>
  <c r="L69" i="6" s="1"/>
  <c r="M69" i="6" s="1"/>
  <c r="O117" i="12"/>
  <c r="O109" i="12"/>
  <c r="O105" i="12"/>
  <c r="O97" i="12"/>
  <c r="O93" i="12"/>
  <c r="O89" i="12"/>
  <c r="K50" i="6" s="1"/>
  <c r="L50" i="6" s="1"/>
  <c r="M50" i="6" s="1"/>
  <c r="N50" i="6" s="1"/>
  <c r="M49" i="3" s="1"/>
  <c r="O85" i="12"/>
  <c r="O73" i="12"/>
  <c r="O69" i="12"/>
  <c r="O65" i="12"/>
  <c r="O57" i="12"/>
  <c r="O53" i="12"/>
  <c r="O45" i="12"/>
  <c r="O37" i="12"/>
  <c r="O25" i="12"/>
  <c r="O21" i="12"/>
  <c r="O17" i="12"/>
  <c r="O9" i="12"/>
  <c r="O5" i="12"/>
  <c r="J189" i="12"/>
  <c r="J185" i="12"/>
  <c r="J181" i="12"/>
  <c r="J169" i="12"/>
  <c r="J157" i="12"/>
  <c r="J153" i="12"/>
  <c r="J149" i="12"/>
  <c r="J145" i="12"/>
  <c r="J141" i="12"/>
  <c r="J137" i="12"/>
  <c r="J129" i="12"/>
  <c r="Q78" i="8" s="1"/>
  <c r="J125" i="12"/>
  <c r="J117" i="12"/>
  <c r="J109" i="12"/>
  <c r="J105" i="12"/>
  <c r="J97" i="12"/>
  <c r="J93" i="12"/>
  <c r="J85" i="12"/>
  <c r="J73" i="12"/>
  <c r="J69" i="12"/>
  <c r="J65" i="12"/>
  <c r="J57" i="12"/>
  <c r="J53" i="12"/>
  <c r="J45" i="12"/>
  <c r="J37" i="12"/>
  <c r="J29" i="12"/>
  <c r="Q10" i="8" s="1"/>
  <c r="J25" i="12"/>
  <c r="J21" i="12"/>
  <c r="J17" i="12"/>
  <c r="J13" i="12"/>
  <c r="Q8" i="8" s="1"/>
  <c r="J9" i="12"/>
  <c r="O191" i="12"/>
  <c r="O168" i="12"/>
  <c r="O147" i="12"/>
  <c r="O136" i="12"/>
  <c r="J127" i="12"/>
  <c r="O104" i="12"/>
  <c r="J95" i="12"/>
  <c r="J63" i="12"/>
  <c r="O40" i="12"/>
  <c r="O19" i="12"/>
  <c r="O8" i="12"/>
  <c r="O188" i="12"/>
  <c r="O167" i="12"/>
  <c r="O156" i="12"/>
  <c r="J147" i="12"/>
  <c r="O124" i="12"/>
  <c r="O103" i="12"/>
  <c r="O92" i="12"/>
  <c r="O71" i="12"/>
  <c r="O28" i="12"/>
  <c r="J19" i="12"/>
  <c r="O7" i="12"/>
  <c r="O187" i="12"/>
  <c r="O176" i="12"/>
  <c r="J167" i="12"/>
  <c r="O155" i="12"/>
  <c r="O144" i="12"/>
  <c r="O112" i="12"/>
  <c r="J103" i="12"/>
  <c r="J71" i="12"/>
  <c r="O59" i="12"/>
  <c r="J39" i="12"/>
  <c r="Q20" i="8" s="1"/>
  <c r="O27" i="12"/>
  <c r="J7" i="12"/>
  <c r="J187" i="12"/>
  <c r="O175" i="12"/>
  <c r="O164" i="12"/>
  <c r="J155" i="12"/>
  <c r="O143" i="12"/>
  <c r="O132" i="12"/>
  <c r="O111" i="12"/>
  <c r="O100" i="12"/>
  <c r="O79" i="12"/>
  <c r="O68" i="12"/>
  <c r="J59" i="12"/>
  <c r="O47" i="12"/>
  <c r="J27" i="12"/>
  <c r="O15" i="12"/>
  <c r="J5" i="12"/>
  <c r="O184" i="12"/>
  <c r="J175" i="12"/>
  <c r="O163" i="12"/>
  <c r="O152" i="12"/>
  <c r="J143" i="12"/>
  <c r="O131" i="12"/>
  <c r="J111" i="12"/>
  <c r="O88" i="12"/>
  <c r="J79" i="12"/>
  <c r="O67" i="12"/>
  <c r="O56" i="12"/>
  <c r="J47" i="12"/>
  <c r="O35" i="12"/>
  <c r="O24" i="12"/>
  <c r="J15" i="12"/>
  <c r="O171" i="12"/>
  <c r="O160" i="12"/>
  <c r="J119" i="12"/>
  <c r="O96" i="12"/>
  <c r="J87" i="12"/>
  <c r="O75" i="12"/>
  <c r="O64" i="12"/>
  <c r="O43" i="12"/>
  <c r="O32" i="12"/>
  <c r="J23" i="12"/>
  <c r="O11" i="12"/>
  <c r="J171" i="12"/>
  <c r="O127" i="12"/>
  <c r="O84" i="12"/>
  <c r="J43" i="12"/>
  <c r="J163" i="12"/>
  <c r="O119" i="12"/>
  <c r="J35" i="12"/>
  <c r="O116" i="12"/>
  <c r="J75" i="12"/>
  <c r="O151" i="12"/>
  <c r="J67" i="12"/>
  <c r="O23" i="12"/>
  <c r="O148" i="12"/>
  <c r="O63" i="12"/>
  <c r="O20" i="12"/>
  <c r="O180" i="12"/>
  <c r="O95" i="12"/>
  <c r="O52" i="12"/>
  <c r="J11" i="12"/>
  <c r="J131" i="12"/>
  <c r="O87" i="12"/>
  <c r="O44" i="12"/>
  <c r="E3" i="10"/>
  <c r="O12" i="12"/>
  <c r="J6" i="14"/>
  <c r="K6" i="14" s="1"/>
  <c r="Q6" i="15"/>
  <c r="L13" i="15"/>
  <c r="B14" i="15"/>
  <c r="R14" i="10"/>
  <c r="G17" i="7" s="1"/>
  <c r="O14" i="14"/>
  <c r="H14" i="15"/>
  <c r="AD14" i="10"/>
  <c r="AG17" i="8" s="1"/>
  <c r="AH17" i="8" s="1"/>
  <c r="C15" i="10"/>
  <c r="AB15" i="10"/>
  <c r="AD18" i="8" s="1"/>
  <c r="AK15" i="14"/>
  <c r="H16" i="14"/>
  <c r="C17" i="10"/>
  <c r="AK17" i="14"/>
  <c r="E19" i="15"/>
  <c r="I19" i="10"/>
  <c r="S22" i="6" s="1"/>
  <c r="G19" i="15"/>
  <c r="Q19" i="10"/>
  <c r="F22" i="7" s="1"/>
  <c r="K20" i="15"/>
  <c r="F20" i="10"/>
  <c r="E20" i="14"/>
  <c r="J21" i="10"/>
  <c r="O21" i="10"/>
  <c r="P21" i="14"/>
  <c r="K22" i="10"/>
  <c r="P22" i="10"/>
  <c r="D23" i="15"/>
  <c r="K23" i="10"/>
  <c r="AI23" i="14"/>
  <c r="AJ23" i="14" s="1"/>
  <c r="AB24" i="10"/>
  <c r="AD27" i="8" s="1"/>
  <c r="P24" i="15"/>
  <c r="AF24" i="14"/>
  <c r="P20" i="15"/>
  <c r="AF20" i="14"/>
  <c r="M21" i="15"/>
  <c r="Y21" i="10"/>
  <c r="AA24" i="8" s="1"/>
  <c r="H23" i="15"/>
  <c r="R23" i="10"/>
  <c r="G26" i="7" s="1"/>
  <c r="M26" i="7" s="1"/>
  <c r="J24" i="10"/>
  <c r="P25" i="10"/>
  <c r="AA25" i="10"/>
  <c r="AC28" i="8" s="1"/>
  <c r="O25" i="15"/>
  <c r="AE25" i="14"/>
  <c r="T19" i="15"/>
  <c r="AF19" i="10"/>
  <c r="AJ22" i="8" s="1"/>
  <c r="AL19" i="14"/>
  <c r="P20" i="10"/>
  <c r="AB20" i="10"/>
  <c r="AD23" i="8" s="1"/>
  <c r="U23" i="15"/>
  <c r="AM23" i="14"/>
  <c r="AG23" i="10"/>
  <c r="AK26" i="8" s="1"/>
  <c r="AB19" i="10"/>
  <c r="AD22" i="8" s="1"/>
  <c r="AF19" i="14"/>
  <c r="P19" i="15"/>
  <c r="O51" i="12"/>
  <c r="S20" i="15"/>
  <c r="AE20" i="10"/>
  <c r="AI23" i="8" s="1"/>
  <c r="I21" i="15"/>
  <c r="S22" i="10"/>
  <c r="H25" i="7" s="1"/>
  <c r="W22" i="10"/>
  <c r="M23" i="10"/>
  <c r="U24" i="10"/>
  <c r="J27" i="7" s="1"/>
  <c r="K24" i="15"/>
  <c r="R24" i="14"/>
  <c r="F13" i="15"/>
  <c r="J13" i="14"/>
  <c r="AJ14" i="14"/>
  <c r="C16" i="10"/>
  <c r="C18" i="10"/>
  <c r="N18" i="15"/>
  <c r="O19" i="10"/>
  <c r="AA19" i="14"/>
  <c r="AA19" i="10"/>
  <c r="AC22" i="8" s="1"/>
  <c r="AE19" i="14"/>
  <c r="I20" i="15"/>
  <c r="W20" i="10"/>
  <c r="J21" i="15"/>
  <c r="Q21" i="14"/>
  <c r="AC21" i="14"/>
  <c r="O21" i="15"/>
  <c r="AE21" i="10"/>
  <c r="AI24" i="8" s="1"/>
  <c r="AK21" i="14"/>
  <c r="J22" i="14"/>
  <c r="K22" i="14" s="1"/>
  <c r="P22" i="14"/>
  <c r="G23" i="15"/>
  <c r="Q23" i="10"/>
  <c r="F26" i="7" s="1"/>
  <c r="L26" i="7" s="1"/>
  <c r="N23" i="14"/>
  <c r="M23" i="14" s="1"/>
  <c r="N23" i="15"/>
  <c r="Z23" i="10"/>
  <c r="AB26" i="8" s="1"/>
  <c r="W25" i="10"/>
  <c r="AE26" i="10"/>
  <c r="AI29" i="8" s="1"/>
  <c r="S26" i="15"/>
  <c r="K13" i="10"/>
  <c r="P13" i="10"/>
  <c r="W13" i="10"/>
  <c r="G14" i="10"/>
  <c r="F20" i="15"/>
  <c r="J20" i="15"/>
  <c r="AC20" i="10"/>
  <c r="AF23" i="8" s="1"/>
  <c r="K21" i="10"/>
  <c r="M21" i="10"/>
  <c r="P21" i="10"/>
  <c r="U21" i="10"/>
  <c r="J24" i="7" s="1"/>
  <c r="W21" i="10"/>
  <c r="AA22" i="10"/>
  <c r="AC25" i="8" s="1"/>
  <c r="O22" i="15"/>
  <c r="N23" i="10"/>
  <c r="R23" i="14"/>
  <c r="W23" i="10"/>
  <c r="AE23" i="10"/>
  <c r="AI26" i="8" s="1"/>
  <c r="T23" i="15"/>
  <c r="AL23" i="14"/>
  <c r="AN23" i="14" s="1"/>
  <c r="H24" i="10"/>
  <c r="D24" i="15"/>
  <c r="M24" i="10"/>
  <c r="AC24" i="10"/>
  <c r="AF27" i="8" s="1"/>
  <c r="AH27" i="8" s="1"/>
  <c r="Q24" i="15"/>
  <c r="O54" i="12"/>
  <c r="F26" i="10"/>
  <c r="B26" i="15"/>
  <c r="J27" i="14"/>
  <c r="N27" i="14"/>
  <c r="K27" i="15"/>
  <c r="U27" i="10"/>
  <c r="J30" i="7" s="1"/>
  <c r="AL29" i="14"/>
  <c r="AA30" i="10"/>
  <c r="AC33" i="8" s="1"/>
  <c r="C32" i="10"/>
  <c r="J32" i="14"/>
  <c r="AI32" i="14"/>
  <c r="L33" i="15"/>
  <c r="C34" i="10"/>
  <c r="Y6" i="10"/>
  <c r="AA9" i="8" s="1"/>
  <c r="C7" i="10"/>
  <c r="C13" i="10"/>
  <c r="N14" i="10"/>
  <c r="Q14" i="10"/>
  <c r="F17" i="7" s="1"/>
  <c r="N14" i="15"/>
  <c r="AG14" i="10"/>
  <c r="AK17" i="8" s="1"/>
  <c r="Q19" i="15"/>
  <c r="U19" i="15"/>
  <c r="Q20" i="15"/>
  <c r="C21" i="10"/>
  <c r="D21" i="15"/>
  <c r="K21" i="15"/>
  <c r="O6" i="12"/>
  <c r="E24" i="15"/>
  <c r="R24" i="10"/>
  <c r="G27" i="7" s="1"/>
  <c r="H24" i="15"/>
  <c r="Y24" i="10"/>
  <c r="AA27" i="8" s="1"/>
  <c r="M24" i="15"/>
  <c r="R24" i="15"/>
  <c r="P27" i="10"/>
  <c r="J27" i="15"/>
  <c r="T27" i="10"/>
  <c r="I30" i="7" s="1"/>
  <c r="AB29" i="10"/>
  <c r="AD32" i="8" s="1"/>
  <c r="AF29" i="14"/>
  <c r="P29" i="15"/>
  <c r="C30" i="10"/>
  <c r="G31" i="10"/>
  <c r="C31" i="15"/>
  <c r="F31" i="14"/>
  <c r="AA31" i="10"/>
  <c r="AC34" i="8" s="1"/>
  <c r="AE31" i="14"/>
  <c r="O31" i="15"/>
  <c r="I33" i="14"/>
  <c r="K33" i="14" s="1"/>
  <c r="E33" i="15"/>
  <c r="I33" i="10"/>
  <c r="S36" i="6" s="1"/>
  <c r="AA33" i="14"/>
  <c r="S24" i="15"/>
  <c r="AK24" i="14"/>
  <c r="C25" i="10"/>
  <c r="J26" i="10"/>
  <c r="I26" i="15"/>
  <c r="Q26" i="15"/>
  <c r="O27" i="10"/>
  <c r="H28" i="14"/>
  <c r="D28" i="15"/>
  <c r="O28" i="10"/>
  <c r="R29" i="14"/>
  <c r="F29" i="10"/>
  <c r="E29" i="14"/>
  <c r="G29" i="14" s="1"/>
  <c r="B29" i="15"/>
  <c r="U29" i="10"/>
  <c r="J32" i="7" s="1"/>
  <c r="M29" i="15"/>
  <c r="Y29" i="10"/>
  <c r="AA32" i="8" s="1"/>
  <c r="G30" i="15"/>
  <c r="Q30" i="10"/>
  <c r="F33" i="7" s="1"/>
  <c r="AH30" i="14"/>
  <c r="Q30" i="15"/>
  <c r="Z32" i="10"/>
  <c r="AB35" i="8" s="1"/>
  <c r="AD32" i="14"/>
  <c r="N32" i="15"/>
  <c r="U23" i="10"/>
  <c r="J26" i="7" s="1"/>
  <c r="P26" i="7" s="1"/>
  <c r="K23" i="15"/>
  <c r="AC23" i="10"/>
  <c r="AF26" i="8" s="1"/>
  <c r="AH26" i="8" s="1"/>
  <c r="Q26" i="10"/>
  <c r="F29" i="7" s="1"/>
  <c r="N26" i="14"/>
  <c r="G26" i="15"/>
  <c r="P26" i="15"/>
  <c r="AB26" i="10"/>
  <c r="AD29" i="8" s="1"/>
  <c r="AC26" i="10"/>
  <c r="AF29" i="8" s="1"/>
  <c r="H27" i="15"/>
  <c r="O27" i="14"/>
  <c r="H28" i="10"/>
  <c r="Y28" i="10"/>
  <c r="AA31" i="8" s="1"/>
  <c r="AC28" i="14"/>
  <c r="M28" i="15"/>
  <c r="AG28" i="10"/>
  <c r="AK31" i="8" s="1"/>
  <c r="N29" i="10"/>
  <c r="H30" i="14"/>
  <c r="H30" i="10"/>
  <c r="D30" i="15"/>
  <c r="AC30" i="10"/>
  <c r="AF33" i="8" s="1"/>
  <c r="X31" i="10"/>
  <c r="Q31" i="15"/>
  <c r="AC31" i="10"/>
  <c r="AF34" i="8" s="1"/>
  <c r="AH31" i="14"/>
  <c r="W32" i="10"/>
  <c r="R33" i="10"/>
  <c r="G36" i="7" s="1"/>
  <c r="H33" i="15"/>
  <c r="O33" i="14"/>
  <c r="L34" i="10"/>
  <c r="F34" i="15"/>
  <c r="J34" i="14"/>
  <c r="Q14" i="15"/>
  <c r="M19" i="10"/>
  <c r="U19" i="10"/>
  <c r="J22" i="7" s="1"/>
  <c r="Y19" i="10"/>
  <c r="AA22" i="8" s="1"/>
  <c r="C20" i="10"/>
  <c r="C22" i="10"/>
  <c r="P23" i="10"/>
  <c r="J6" i="12"/>
  <c r="W23" i="14"/>
  <c r="X23" i="14" s="1"/>
  <c r="T23" i="14" s="1"/>
  <c r="Q23" i="15"/>
  <c r="H24" i="14"/>
  <c r="J24" i="14"/>
  <c r="O24" i="10"/>
  <c r="T24" i="10"/>
  <c r="I27" i="7" s="1"/>
  <c r="J24" i="15"/>
  <c r="AC24" i="14"/>
  <c r="AH24" i="14"/>
  <c r="AJ24" i="14" s="1"/>
  <c r="AE24" i="10"/>
  <c r="AI27" i="8" s="1"/>
  <c r="T24" i="15"/>
  <c r="AL24" i="14"/>
  <c r="AF24" i="10"/>
  <c r="AJ27" i="8" s="1"/>
  <c r="C26" i="10"/>
  <c r="K26" i="10"/>
  <c r="F27" i="15"/>
  <c r="L27" i="10"/>
  <c r="M27" i="10"/>
  <c r="Q27" i="10"/>
  <c r="F30" i="7" s="1"/>
  <c r="R27" i="10"/>
  <c r="G30" i="7" s="1"/>
  <c r="O27" i="15"/>
  <c r="AE27" i="14"/>
  <c r="AA27" i="10"/>
  <c r="AC30" i="8" s="1"/>
  <c r="AC29" i="14"/>
  <c r="O61" i="12"/>
  <c r="N30" i="14"/>
  <c r="W30" i="10"/>
  <c r="E31" i="14"/>
  <c r="B31" i="15"/>
  <c r="S31" i="15"/>
  <c r="AK31" i="14"/>
  <c r="AE31" i="10"/>
  <c r="AI34" i="8" s="1"/>
  <c r="O32" i="10"/>
  <c r="N28" i="10"/>
  <c r="X29" i="10"/>
  <c r="J30" i="10"/>
  <c r="K31" i="10"/>
  <c r="L32" i="10"/>
  <c r="R32" i="15"/>
  <c r="AD32" i="10"/>
  <c r="AG35" i="8" s="1"/>
  <c r="K33" i="10"/>
  <c r="N33" i="10"/>
  <c r="I33" i="15"/>
  <c r="AG19" i="10"/>
  <c r="AK22" i="8" s="1"/>
  <c r="L20" i="10"/>
  <c r="T20" i="10"/>
  <c r="I23" i="7" s="1"/>
  <c r="X20" i="10"/>
  <c r="H21" i="10"/>
  <c r="AA23" i="14"/>
  <c r="G24" i="15"/>
  <c r="AG24" i="10"/>
  <c r="AK27" i="8" s="1"/>
  <c r="U24" i="15"/>
  <c r="Y26" i="10"/>
  <c r="AA29" i="8" s="1"/>
  <c r="AC26" i="14"/>
  <c r="AH26" i="14"/>
  <c r="H27" i="10"/>
  <c r="I27" i="14"/>
  <c r="I27" i="10"/>
  <c r="S30" i="6" s="1"/>
  <c r="W27" i="10"/>
  <c r="Z27" i="10"/>
  <c r="AB30" i="8" s="1"/>
  <c r="J29" i="10"/>
  <c r="P29" i="10"/>
  <c r="K29" i="15"/>
  <c r="AF29" i="10"/>
  <c r="AJ32" i="8" s="1"/>
  <c r="U30" i="10"/>
  <c r="J33" i="7" s="1"/>
  <c r="K30" i="15"/>
  <c r="M31" i="10"/>
  <c r="AB31" i="10"/>
  <c r="AD34" i="8" s="1"/>
  <c r="P31" i="15"/>
  <c r="L32" i="15"/>
  <c r="AA32" i="14"/>
  <c r="S23" i="15"/>
  <c r="L24" i="10"/>
  <c r="F24" i="15"/>
  <c r="O24" i="14"/>
  <c r="W24" i="14"/>
  <c r="X24" i="14" s="1"/>
  <c r="T24" i="14" s="1"/>
  <c r="E26" i="14"/>
  <c r="AF26" i="14"/>
  <c r="L27" i="15"/>
  <c r="C28" i="10"/>
  <c r="U28" i="15"/>
  <c r="C29" i="15"/>
  <c r="G29" i="10"/>
  <c r="F30" i="15"/>
  <c r="L30" i="10"/>
  <c r="J30" i="14"/>
  <c r="H30" i="15"/>
  <c r="R30" i="10"/>
  <c r="G33" i="7" s="1"/>
  <c r="O30" i="14"/>
  <c r="AD30" i="10"/>
  <c r="AG33" i="8" s="1"/>
  <c r="R30" i="15"/>
  <c r="AI30" i="14"/>
  <c r="O32" i="15"/>
  <c r="AA32" i="10"/>
  <c r="AC35" i="8" s="1"/>
  <c r="G33" i="10"/>
  <c r="F33" i="14"/>
  <c r="S33" i="10"/>
  <c r="H36" i="7" s="1"/>
  <c r="C36" i="10"/>
  <c r="O37" i="10"/>
  <c r="N38" i="10"/>
  <c r="AC38" i="10"/>
  <c r="AF41" i="8" s="1"/>
  <c r="T38" i="15"/>
  <c r="AF38" i="10"/>
  <c r="AJ41" i="8" s="1"/>
  <c r="U38" i="15"/>
  <c r="M39" i="10"/>
  <c r="P39" i="10"/>
  <c r="S39" i="15"/>
  <c r="AE39" i="10"/>
  <c r="AI42" i="8" s="1"/>
  <c r="W40" i="14"/>
  <c r="X40" i="14" s="1"/>
  <c r="T40" i="14" s="1"/>
  <c r="AF40" i="14"/>
  <c r="P40" i="15"/>
  <c r="AB40" i="10"/>
  <c r="AD43" i="8" s="1"/>
  <c r="I42" i="10"/>
  <c r="S45" i="6" s="1"/>
  <c r="I42" i="14"/>
  <c r="E42" i="15"/>
  <c r="AD42" i="14"/>
  <c r="N42" i="15"/>
  <c r="Z42" i="10"/>
  <c r="AB45" i="8" s="1"/>
  <c r="E43" i="15"/>
  <c r="I43" i="10"/>
  <c r="S46" i="6" s="1"/>
  <c r="I43" i="14"/>
  <c r="M44" i="10"/>
  <c r="AB45" i="10"/>
  <c r="AD48" i="8" s="1"/>
  <c r="AF45" i="14"/>
  <c r="AM46" i="14"/>
  <c r="U46" i="15"/>
  <c r="I51" i="15"/>
  <c r="I35" i="14"/>
  <c r="O35" i="15"/>
  <c r="AE35" i="14"/>
  <c r="AE35" i="10"/>
  <c r="AI38" i="8" s="1"/>
  <c r="H37" i="10"/>
  <c r="AA37" i="14"/>
  <c r="O38" i="10"/>
  <c r="AG38" i="10"/>
  <c r="AK41" i="8" s="1"/>
  <c r="K40" i="10"/>
  <c r="J81" i="12"/>
  <c r="Q43" i="8" s="1"/>
  <c r="R43" i="8" s="1"/>
  <c r="O80" i="12"/>
  <c r="J41" i="10"/>
  <c r="O42" i="14"/>
  <c r="H42" i="15"/>
  <c r="R42" i="10"/>
  <c r="G45" i="7" s="1"/>
  <c r="AI45" i="14"/>
  <c r="R45" i="15"/>
  <c r="AD45" i="10"/>
  <c r="AG48" i="8" s="1"/>
  <c r="AH48" i="8" s="1"/>
  <c r="O46" i="10"/>
  <c r="AG46" i="10"/>
  <c r="AK49" i="8" s="1"/>
  <c r="C23" i="10"/>
  <c r="AF27" i="14"/>
  <c r="AI27" i="14"/>
  <c r="N31" i="10"/>
  <c r="AF31" i="10"/>
  <c r="AJ34" i="8" s="1"/>
  <c r="AE33" i="14"/>
  <c r="E35" i="15"/>
  <c r="M35" i="10"/>
  <c r="W35" i="10"/>
  <c r="S35" i="15"/>
  <c r="E36" i="14"/>
  <c r="D37" i="15"/>
  <c r="Q37" i="10"/>
  <c r="F40" i="7" s="1"/>
  <c r="G37" i="15"/>
  <c r="U37" i="15"/>
  <c r="AG37" i="10"/>
  <c r="AK40" i="8" s="1"/>
  <c r="AL40" i="8" s="1"/>
  <c r="W38" i="14"/>
  <c r="X38" i="14" s="1"/>
  <c r="T38" i="14" s="1"/>
  <c r="L40" i="10"/>
  <c r="R41" i="10"/>
  <c r="G44" i="7" s="1"/>
  <c r="M44" i="7" s="1"/>
  <c r="H41" i="15"/>
  <c r="O41" i="14"/>
  <c r="P42" i="15"/>
  <c r="M42" i="10"/>
  <c r="AF42" i="10"/>
  <c r="AJ45" i="8" s="1"/>
  <c r="T42" i="15"/>
  <c r="AL42" i="14"/>
  <c r="P45" i="15"/>
  <c r="N33" i="14"/>
  <c r="I35" i="10"/>
  <c r="S38" i="6" s="1"/>
  <c r="J35" i="10"/>
  <c r="AA35" i="10"/>
  <c r="AC38" i="8" s="1"/>
  <c r="AB35" i="10"/>
  <c r="AD38" i="8" s="1"/>
  <c r="C39" i="10"/>
  <c r="R40" i="15"/>
  <c r="J40" i="10"/>
  <c r="I41" i="10"/>
  <c r="S44" i="6" s="1"/>
  <c r="I41" i="14"/>
  <c r="E41" i="15"/>
  <c r="W41" i="14"/>
  <c r="X41" i="14" s="1"/>
  <c r="T41" i="14" s="1"/>
  <c r="J80" i="12"/>
  <c r="Q44" i="8" s="1"/>
  <c r="X41" i="10"/>
  <c r="P41" i="15"/>
  <c r="AF41" i="14"/>
  <c r="AB41" i="10"/>
  <c r="AD44" i="8" s="1"/>
  <c r="P44" i="10"/>
  <c r="O44" i="15"/>
  <c r="AE44" i="10"/>
  <c r="AI47" i="8" s="1"/>
  <c r="AJ45" i="14"/>
  <c r="C29" i="10"/>
  <c r="R31" i="14"/>
  <c r="Q33" i="10"/>
  <c r="F36" i="7" s="1"/>
  <c r="G33" i="15"/>
  <c r="R33" i="14"/>
  <c r="R35" i="14"/>
  <c r="X35" i="10"/>
  <c r="AF35" i="10"/>
  <c r="AJ38" i="8" s="1"/>
  <c r="T35" i="15"/>
  <c r="O77" i="12"/>
  <c r="K40" i="6" s="1"/>
  <c r="L40" i="6" s="1"/>
  <c r="M40" i="6" s="1"/>
  <c r="I37" i="10"/>
  <c r="S40" i="6" s="1"/>
  <c r="E37" i="15"/>
  <c r="C38" i="10"/>
  <c r="AH38" i="14"/>
  <c r="AL38" i="14"/>
  <c r="AM38" i="14"/>
  <c r="AK39" i="14"/>
  <c r="J40" i="14"/>
  <c r="J40" i="15"/>
  <c r="AD40" i="10"/>
  <c r="AG43" i="8" s="1"/>
  <c r="M41" i="10"/>
  <c r="Q41" i="10"/>
  <c r="F44" i="7" s="1"/>
  <c r="N41" i="14"/>
  <c r="J42" i="10"/>
  <c r="O42" i="15"/>
  <c r="AE42" i="14"/>
  <c r="AA42" i="10"/>
  <c r="AC45" i="8" s="1"/>
  <c r="C43" i="10"/>
  <c r="J44" i="14"/>
  <c r="L44" i="10"/>
  <c r="F44" i="15"/>
  <c r="N44" i="10"/>
  <c r="Q44" i="14"/>
  <c r="J44" i="15"/>
  <c r="T44" i="10"/>
  <c r="I47" i="7" s="1"/>
  <c r="W44" i="14"/>
  <c r="X44" i="14" s="1"/>
  <c r="T44" i="14" s="1"/>
  <c r="W44" i="10"/>
  <c r="AA44" i="10"/>
  <c r="AC47" i="8" s="1"/>
  <c r="N35" i="14"/>
  <c r="F36" i="10"/>
  <c r="O36" i="10"/>
  <c r="AM36" i="14"/>
  <c r="M37" i="15"/>
  <c r="AC37" i="14"/>
  <c r="AD37" i="14"/>
  <c r="Z37" i="10"/>
  <c r="AB40" i="8" s="1"/>
  <c r="T39" i="10"/>
  <c r="I42" i="7" s="1"/>
  <c r="Q39" i="14"/>
  <c r="J39" i="15"/>
  <c r="O40" i="10"/>
  <c r="AG40" i="10"/>
  <c r="AK43" i="8" s="1"/>
  <c r="AM40" i="14"/>
  <c r="K42" i="14"/>
  <c r="Q42" i="10"/>
  <c r="F45" i="7" s="1"/>
  <c r="N42" i="14"/>
  <c r="G42" i="15"/>
  <c r="N43" i="10"/>
  <c r="R43" i="15"/>
  <c r="AI43" i="14"/>
  <c r="AD43" i="10"/>
  <c r="AG46" i="8" s="1"/>
  <c r="AF43" i="10"/>
  <c r="AJ46" i="8" s="1"/>
  <c r="AL43" i="14"/>
  <c r="AE44" i="14"/>
  <c r="AK44" i="14"/>
  <c r="D45" i="15"/>
  <c r="H45" i="10"/>
  <c r="F46" i="10"/>
  <c r="E46" i="14"/>
  <c r="AG27" i="10"/>
  <c r="AK30" i="8" s="1"/>
  <c r="I29" i="14"/>
  <c r="AE29" i="10"/>
  <c r="AI32" i="8" s="1"/>
  <c r="U33" i="10"/>
  <c r="J36" i="7" s="1"/>
  <c r="Y33" i="10"/>
  <c r="AA36" i="8" s="1"/>
  <c r="Q33" i="15"/>
  <c r="AF33" i="10"/>
  <c r="AJ36" i="8" s="1"/>
  <c r="G35" i="10"/>
  <c r="K35" i="10"/>
  <c r="P35" i="10"/>
  <c r="G35" i="15"/>
  <c r="U35" i="10"/>
  <c r="J38" i="7" s="1"/>
  <c r="K35" i="15"/>
  <c r="AK35" i="14"/>
  <c r="B36" i="15"/>
  <c r="X36" i="10"/>
  <c r="U36" i="15"/>
  <c r="H37" i="14"/>
  <c r="N37" i="10"/>
  <c r="N37" i="14"/>
  <c r="W37" i="10"/>
  <c r="N37" i="15"/>
  <c r="P37" i="15"/>
  <c r="AF37" i="14"/>
  <c r="AC37" i="10"/>
  <c r="AF40" i="8" s="1"/>
  <c r="AH37" i="14"/>
  <c r="AJ37" i="14" s="1"/>
  <c r="Q37" i="15"/>
  <c r="B38" i="15"/>
  <c r="E38" i="14"/>
  <c r="F38" i="14"/>
  <c r="G38" i="10"/>
  <c r="C38" i="15"/>
  <c r="L38" i="15"/>
  <c r="AC38" i="14"/>
  <c r="Y38" i="10"/>
  <c r="AA41" i="8" s="1"/>
  <c r="L40" i="15"/>
  <c r="AA40" i="14"/>
  <c r="Q40" i="15"/>
  <c r="AC40" i="10"/>
  <c r="AF43" i="8" s="1"/>
  <c r="B41" i="15"/>
  <c r="F41" i="10"/>
  <c r="E41" i="14"/>
  <c r="J41" i="14"/>
  <c r="L42" i="14"/>
  <c r="K42" i="15"/>
  <c r="U42" i="10"/>
  <c r="J45" i="7" s="1"/>
  <c r="R42" i="14"/>
  <c r="G44" i="15"/>
  <c r="N44" i="14"/>
  <c r="S44" i="15"/>
  <c r="H45" i="14"/>
  <c r="B46" i="15"/>
  <c r="I47" i="15"/>
  <c r="C24" i="10"/>
  <c r="C27" i="10"/>
  <c r="P27" i="15"/>
  <c r="E29" i="15"/>
  <c r="M29" i="10"/>
  <c r="S29" i="15"/>
  <c r="C31" i="10"/>
  <c r="AL31" i="14"/>
  <c r="B33" i="15"/>
  <c r="E33" i="14"/>
  <c r="J33" i="10"/>
  <c r="M33" i="15"/>
  <c r="AC33" i="10"/>
  <c r="AF36" i="8" s="1"/>
  <c r="AH36" i="8" s="1"/>
  <c r="T33" i="15"/>
  <c r="C35" i="10"/>
  <c r="C35" i="15"/>
  <c r="Q35" i="10"/>
  <c r="F38" i="7" s="1"/>
  <c r="Y35" i="10"/>
  <c r="AA38" i="8" s="1"/>
  <c r="M35" i="15"/>
  <c r="AG36" i="10"/>
  <c r="AK39" i="8" s="1"/>
  <c r="F37" i="14"/>
  <c r="Y37" i="10"/>
  <c r="AA40" i="8" s="1"/>
  <c r="AB37" i="10"/>
  <c r="AD40" i="8" s="1"/>
  <c r="AD37" i="10"/>
  <c r="AG40" i="8" s="1"/>
  <c r="M38" i="15"/>
  <c r="Q38" i="15"/>
  <c r="F40" i="15"/>
  <c r="N40" i="10"/>
  <c r="R40" i="10"/>
  <c r="G43" i="7" s="1"/>
  <c r="M43" i="7" s="1"/>
  <c r="H40" i="15"/>
  <c r="AI40" i="14"/>
  <c r="L41" i="10"/>
  <c r="Q41" i="15"/>
  <c r="AH41" i="14"/>
  <c r="AC41" i="10"/>
  <c r="AF44" i="8" s="1"/>
  <c r="AI44" i="14"/>
  <c r="R44" i="15"/>
  <c r="AD44" i="10"/>
  <c r="AG47" i="8" s="1"/>
  <c r="T44" i="15"/>
  <c r="AL44" i="14"/>
  <c r="AF44" i="10"/>
  <c r="AJ47" i="8" s="1"/>
  <c r="H37" i="15"/>
  <c r="AG41" i="10"/>
  <c r="AK44" i="8" s="1"/>
  <c r="E44" i="14"/>
  <c r="G45" i="10"/>
  <c r="C45" i="15"/>
  <c r="K45" i="10"/>
  <c r="W45" i="14"/>
  <c r="X45" i="14" s="1"/>
  <c r="T45" i="14" s="1"/>
  <c r="O86" i="12"/>
  <c r="F47" i="14"/>
  <c r="R47" i="15"/>
  <c r="AI47" i="14"/>
  <c r="O91" i="12"/>
  <c r="P50" i="10"/>
  <c r="X52" i="10"/>
  <c r="C53" i="10"/>
  <c r="C54" i="15"/>
  <c r="G54" i="10"/>
  <c r="F54" i="14"/>
  <c r="AE55" i="14"/>
  <c r="O55" i="15"/>
  <c r="AA55" i="10"/>
  <c r="AC58" i="8" s="1"/>
  <c r="P48" i="10"/>
  <c r="W48" i="10"/>
  <c r="I49" i="15"/>
  <c r="C51" i="10"/>
  <c r="M52" i="10"/>
  <c r="AA52" i="14"/>
  <c r="L52" i="15"/>
  <c r="K53" i="10"/>
  <c r="Q53" i="10"/>
  <c r="F56" i="7" s="1"/>
  <c r="AH53" i="14"/>
  <c r="Q53" i="15"/>
  <c r="F57" i="14"/>
  <c r="C57" i="15"/>
  <c r="G57" i="10"/>
  <c r="N45" i="15"/>
  <c r="C46" i="15"/>
  <c r="J47" i="10"/>
  <c r="Q47" i="15"/>
  <c r="AC47" i="10"/>
  <c r="AF50" i="8" s="1"/>
  <c r="AH50" i="8" s="1"/>
  <c r="AM48" i="14"/>
  <c r="H49" i="10"/>
  <c r="D49" i="15"/>
  <c r="H49" i="14"/>
  <c r="N49" i="15"/>
  <c r="AD49" i="14"/>
  <c r="C50" i="10"/>
  <c r="W50" i="10"/>
  <c r="AK52" i="14"/>
  <c r="AE52" i="10"/>
  <c r="AI55" i="8" s="1"/>
  <c r="S52" i="15"/>
  <c r="AA53" i="10"/>
  <c r="AC56" i="8" s="1"/>
  <c r="O53" i="15"/>
  <c r="AC53" i="10"/>
  <c r="AF56" i="8" s="1"/>
  <c r="AC54" i="14"/>
  <c r="K55" i="10"/>
  <c r="C56" i="10"/>
  <c r="I61" i="15"/>
  <c r="X65" i="10"/>
  <c r="K41" i="15"/>
  <c r="H42" i="10"/>
  <c r="J44" i="10"/>
  <c r="L45" i="15"/>
  <c r="Z45" i="10"/>
  <c r="AB48" i="8" s="1"/>
  <c r="S45" i="15"/>
  <c r="C46" i="10"/>
  <c r="K47" i="10"/>
  <c r="F47" i="15"/>
  <c r="AF47" i="14"/>
  <c r="W48" i="14"/>
  <c r="X48" i="14" s="1"/>
  <c r="T48" i="14" s="1"/>
  <c r="AG48" i="10"/>
  <c r="AK51" i="8" s="1"/>
  <c r="R49" i="10"/>
  <c r="G52" i="7" s="1"/>
  <c r="O49" i="14"/>
  <c r="Z49" i="10"/>
  <c r="AB52" i="8" s="1"/>
  <c r="AE49" i="10"/>
  <c r="AI52" i="8" s="1"/>
  <c r="AK49" i="14"/>
  <c r="O99" i="12"/>
  <c r="N53" i="14"/>
  <c r="W53" i="10"/>
  <c r="J54" i="10"/>
  <c r="AB54" i="10"/>
  <c r="AD57" i="8" s="1"/>
  <c r="P54" i="15"/>
  <c r="B55" i="15"/>
  <c r="E55" i="14"/>
  <c r="F55" i="10"/>
  <c r="S59" i="10"/>
  <c r="H62" i="7" s="1"/>
  <c r="AG33" i="10"/>
  <c r="AK36" i="8" s="1"/>
  <c r="C37" i="10"/>
  <c r="S37" i="15"/>
  <c r="AL45" i="14"/>
  <c r="G46" i="10"/>
  <c r="P46" i="10"/>
  <c r="L47" i="10"/>
  <c r="R47" i="10"/>
  <c r="G50" i="7" s="1"/>
  <c r="O47" i="14"/>
  <c r="H47" i="15"/>
  <c r="X47" i="10"/>
  <c r="AB47" i="10"/>
  <c r="AD50" i="8" s="1"/>
  <c r="AG47" i="10"/>
  <c r="AK50" i="8" s="1"/>
  <c r="U47" i="15"/>
  <c r="AM47" i="14"/>
  <c r="H48" i="14"/>
  <c r="N48" i="10"/>
  <c r="J91" i="12"/>
  <c r="Q51" i="8" s="1"/>
  <c r="Z48" i="10"/>
  <c r="AB51" i="8" s="1"/>
  <c r="AD48" i="14"/>
  <c r="G49" i="10"/>
  <c r="C49" i="15"/>
  <c r="Y49" i="10"/>
  <c r="AA52" i="8" s="1"/>
  <c r="M49" i="15"/>
  <c r="AE53" i="14"/>
  <c r="E54" i="14"/>
  <c r="B54" i="15"/>
  <c r="W58" i="14"/>
  <c r="X58" i="14" s="1"/>
  <c r="T58" i="14" s="1"/>
  <c r="T62" i="10"/>
  <c r="I65" i="7" s="1"/>
  <c r="Q62" i="14"/>
  <c r="J62" i="15"/>
  <c r="J77" i="12"/>
  <c r="C40" i="10"/>
  <c r="AA40" i="10"/>
  <c r="AC43" i="8" s="1"/>
  <c r="O40" i="15"/>
  <c r="U41" i="10"/>
  <c r="J44" i="7" s="1"/>
  <c r="P44" i="7" s="1"/>
  <c r="Y41" i="10"/>
  <c r="AA44" i="8" s="1"/>
  <c r="AA41" i="10"/>
  <c r="AC44" i="8" s="1"/>
  <c r="O41" i="15"/>
  <c r="AF41" i="10"/>
  <c r="AJ44" i="8" s="1"/>
  <c r="C42" i="10"/>
  <c r="D42" i="15"/>
  <c r="Y42" i="10"/>
  <c r="AA45" i="8" s="1"/>
  <c r="M42" i="15"/>
  <c r="F44" i="10"/>
  <c r="B44" i="15"/>
  <c r="U44" i="10"/>
  <c r="J47" i="7" s="1"/>
  <c r="K44" i="15"/>
  <c r="X44" i="10"/>
  <c r="Q44" i="15"/>
  <c r="M45" i="10"/>
  <c r="AE45" i="10"/>
  <c r="AI48" i="8" s="1"/>
  <c r="J47" i="15"/>
  <c r="Q47" i="14"/>
  <c r="AH47" i="14"/>
  <c r="AJ47" i="14" s="1"/>
  <c r="M48" i="10"/>
  <c r="K48" i="15"/>
  <c r="U48" i="10"/>
  <c r="J51" i="7" s="1"/>
  <c r="AM49" i="14"/>
  <c r="L53" i="10"/>
  <c r="J53" i="14"/>
  <c r="F53" i="15"/>
  <c r="G53" i="15"/>
  <c r="AD53" i="10"/>
  <c r="AG56" i="8" s="1"/>
  <c r="AI53" i="14"/>
  <c r="R53" i="15"/>
  <c r="L54" i="15"/>
  <c r="AF54" i="14"/>
  <c r="Z46" i="10"/>
  <c r="AB49" i="8" s="1"/>
  <c r="AD46" i="14"/>
  <c r="N46" i="15"/>
  <c r="N47" i="10"/>
  <c r="O47" i="10"/>
  <c r="J89" i="12"/>
  <c r="Q50" i="8" s="1"/>
  <c r="W47" i="14"/>
  <c r="X47" i="14" s="1"/>
  <c r="T47" i="14" s="1"/>
  <c r="AF47" i="10"/>
  <c r="AJ50" i="8" s="1"/>
  <c r="T47" i="15"/>
  <c r="J48" i="14"/>
  <c r="Q48" i="14"/>
  <c r="P49" i="14"/>
  <c r="X50" i="10"/>
  <c r="E52" i="14"/>
  <c r="F52" i="10"/>
  <c r="B52" i="15"/>
  <c r="O52" i="14"/>
  <c r="D53" i="15"/>
  <c r="H53" i="14"/>
  <c r="H53" i="10"/>
  <c r="Y54" i="10"/>
  <c r="AA57" i="8" s="1"/>
  <c r="M54" i="15"/>
  <c r="M54" i="10"/>
  <c r="AK54" i="14"/>
  <c r="S54" i="15"/>
  <c r="AE54" i="10"/>
  <c r="AI57" i="8" s="1"/>
  <c r="F42" i="15"/>
  <c r="C44" i="10"/>
  <c r="AC44" i="10"/>
  <c r="AF47" i="8" s="1"/>
  <c r="O45" i="10"/>
  <c r="K45" i="15"/>
  <c r="AD45" i="14"/>
  <c r="F46" i="14"/>
  <c r="J47" i="14"/>
  <c r="K47" i="14" s="1"/>
  <c r="L48" i="10"/>
  <c r="T48" i="10"/>
  <c r="I51" i="7" s="1"/>
  <c r="X48" i="10"/>
  <c r="O98" i="12"/>
  <c r="J49" i="10"/>
  <c r="AB49" i="10"/>
  <c r="AD52" i="8" s="1"/>
  <c r="AF49" i="14"/>
  <c r="P49" i="15"/>
  <c r="U49" i="15"/>
  <c r="R52" i="10"/>
  <c r="G55" i="7" s="1"/>
  <c r="AB52" i="10"/>
  <c r="AD55" i="8" s="1"/>
  <c r="P52" i="15"/>
  <c r="K54" i="10"/>
  <c r="AH54" i="14"/>
  <c r="Q54" i="15"/>
  <c r="AC54" i="10"/>
  <c r="AF57" i="8" s="1"/>
  <c r="O106" i="12"/>
  <c r="K58" i="6" s="1"/>
  <c r="L58" i="6" s="1"/>
  <c r="M58" i="6" s="1"/>
  <c r="S63" i="10"/>
  <c r="H66" i="7" s="1"/>
  <c r="Y47" i="10"/>
  <c r="AA50" i="8" s="1"/>
  <c r="C48" i="10"/>
  <c r="C52" i="10"/>
  <c r="AL52" i="14"/>
  <c r="I55" i="10"/>
  <c r="S58" i="6" s="1"/>
  <c r="Q55" i="10"/>
  <c r="F58" i="7" s="1"/>
  <c r="N55" i="15"/>
  <c r="K57" i="15"/>
  <c r="AD57" i="14"/>
  <c r="AI57" i="14"/>
  <c r="AG57" i="10"/>
  <c r="AK60" i="8" s="1"/>
  <c r="O110" i="12"/>
  <c r="J59" i="10"/>
  <c r="Q59" i="10"/>
  <c r="F62" i="7" s="1"/>
  <c r="P59" i="15"/>
  <c r="AF59" i="14"/>
  <c r="F60" i="10"/>
  <c r="B60" i="15"/>
  <c r="R60" i="10"/>
  <c r="G63" i="7" s="1"/>
  <c r="O60" i="14"/>
  <c r="K61" i="10"/>
  <c r="AD61" i="14"/>
  <c r="R61" i="15"/>
  <c r="AI61" i="14"/>
  <c r="I63" i="14"/>
  <c r="X63" i="10"/>
  <c r="Q63" i="15"/>
  <c r="AC63" i="10"/>
  <c r="AF66" i="8" s="1"/>
  <c r="AH66" i="8" s="1"/>
  <c r="AH63" i="14"/>
  <c r="M64" i="10"/>
  <c r="Y64" i="10"/>
  <c r="AA67" i="8" s="1"/>
  <c r="P64" i="15"/>
  <c r="AB64" i="10"/>
  <c r="AD67" i="8" s="1"/>
  <c r="Y67" i="10"/>
  <c r="AA70" i="8" s="1"/>
  <c r="AC67" i="14"/>
  <c r="M67" i="15"/>
  <c r="H69" i="15"/>
  <c r="R69" i="10"/>
  <c r="G72" i="7" s="1"/>
  <c r="O69" i="14"/>
  <c r="AC57" i="14"/>
  <c r="K58" i="10"/>
  <c r="O58" i="10"/>
  <c r="S58" i="15"/>
  <c r="I59" i="10"/>
  <c r="S62" i="6" s="1"/>
  <c r="O122" i="12"/>
  <c r="X60" i="10"/>
  <c r="AM60" i="14"/>
  <c r="AG60" i="10"/>
  <c r="AK63" i="8" s="1"/>
  <c r="R61" i="14"/>
  <c r="K61" i="15"/>
  <c r="Y62" i="10"/>
  <c r="AA65" i="8" s="1"/>
  <c r="AC62" i="14"/>
  <c r="M62" i="15"/>
  <c r="AA63" i="14"/>
  <c r="X64" i="10"/>
  <c r="C66" i="10"/>
  <c r="G67" i="10"/>
  <c r="F67" i="14"/>
  <c r="C67" i="15"/>
  <c r="K67" i="10"/>
  <c r="B47" i="15"/>
  <c r="K49" i="10"/>
  <c r="P49" i="10"/>
  <c r="W49" i="10"/>
  <c r="AF49" i="10"/>
  <c r="AJ52" i="8" s="1"/>
  <c r="C57" i="10"/>
  <c r="K57" i="10"/>
  <c r="Q57" i="10"/>
  <c r="F60" i="7" s="1"/>
  <c r="L60" i="7" s="1"/>
  <c r="G57" i="15"/>
  <c r="M57" i="15"/>
  <c r="AE58" i="10"/>
  <c r="AI61" i="8" s="1"/>
  <c r="J60" i="14"/>
  <c r="AE60" i="14"/>
  <c r="T60" i="15"/>
  <c r="AF60" i="10"/>
  <c r="AJ63" i="8" s="1"/>
  <c r="D61" i="15"/>
  <c r="H61" i="10"/>
  <c r="H61" i="14"/>
  <c r="AL61" i="14"/>
  <c r="H64" i="14"/>
  <c r="P64" i="10"/>
  <c r="K64" i="15"/>
  <c r="U64" i="10"/>
  <c r="J67" i="7" s="1"/>
  <c r="R64" i="14"/>
  <c r="AC67" i="10"/>
  <c r="AF70" i="8" s="1"/>
  <c r="AH67" i="14"/>
  <c r="Q67" i="15"/>
  <c r="N52" i="10"/>
  <c r="T52" i="15"/>
  <c r="AF52" i="10"/>
  <c r="AJ55" i="8" s="1"/>
  <c r="C54" i="10"/>
  <c r="AL55" i="14"/>
  <c r="H57" i="10"/>
  <c r="Y57" i="10"/>
  <c r="AA60" i="8" s="1"/>
  <c r="AD57" i="10"/>
  <c r="AG60" i="8" s="1"/>
  <c r="AH59" i="14"/>
  <c r="W60" i="10"/>
  <c r="P61" i="10"/>
  <c r="T61" i="10"/>
  <c r="I64" i="7" s="1"/>
  <c r="J61" i="15"/>
  <c r="Q61" i="14"/>
  <c r="U61" i="10"/>
  <c r="J64" i="7" s="1"/>
  <c r="AK61" i="14"/>
  <c r="L64" i="10"/>
  <c r="J64" i="14"/>
  <c r="F64" i="15"/>
  <c r="C65" i="10"/>
  <c r="F66" i="14"/>
  <c r="AC66" i="14"/>
  <c r="Y66" i="10"/>
  <c r="AA69" i="8" s="1"/>
  <c r="P67" i="14"/>
  <c r="F68" i="10"/>
  <c r="E68" i="14"/>
  <c r="B68" i="15"/>
  <c r="C58" i="10"/>
  <c r="I59" i="14"/>
  <c r="J60" i="10"/>
  <c r="AH60" i="14"/>
  <c r="Q60" i="15"/>
  <c r="G61" i="10"/>
  <c r="F61" i="14"/>
  <c r="C61" i="15"/>
  <c r="N61" i="15"/>
  <c r="W62" i="14"/>
  <c r="X62" i="14" s="1"/>
  <c r="T62" i="14" s="1"/>
  <c r="R62" i="15"/>
  <c r="AD62" i="10"/>
  <c r="AG65" i="8" s="1"/>
  <c r="AI62" i="14"/>
  <c r="E63" i="15"/>
  <c r="N63" i="10"/>
  <c r="R63" i="10"/>
  <c r="G66" i="7" s="1"/>
  <c r="H63" i="15"/>
  <c r="O63" i="14"/>
  <c r="W64" i="10"/>
  <c r="W66" i="10"/>
  <c r="L47" i="15"/>
  <c r="J52" i="10"/>
  <c r="I55" i="14"/>
  <c r="K55" i="14" s="1"/>
  <c r="N55" i="14"/>
  <c r="R55" i="14"/>
  <c r="AA55" i="14"/>
  <c r="Y55" i="10"/>
  <c r="AA58" i="8" s="1"/>
  <c r="AC55" i="14"/>
  <c r="Q55" i="15"/>
  <c r="AH55" i="14"/>
  <c r="AJ55" i="14" s="1"/>
  <c r="AG55" i="10"/>
  <c r="AK58" i="8" s="1"/>
  <c r="M57" i="10"/>
  <c r="R57" i="14"/>
  <c r="L57" i="15"/>
  <c r="AM57" i="14"/>
  <c r="AK58" i="14"/>
  <c r="G59" i="14"/>
  <c r="AA59" i="14"/>
  <c r="AD59" i="14"/>
  <c r="U59" i="15"/>
  <c r="AG59" i="10"/>
  <c r="AK62" i="8" s="1"/>
  <c r="AM59" i="14"/>
  <c r="AL60" i="14"/>
  <c r="Z61" i="10"/>
  <c r="AB64" i="8" s="1"/>
  <c r="AF61" i="14"/>
  <c r="T61" i="15"/>
  <c r="I63" i="10"/>
  <c r="S66" i="6" s="1"/>
  <c r="M63" i="10"/>
  <c r="AF64" i="10"/>
  <c r="AJ67" i="8" s="1"/>
  <c r="AL67" i="8" s="1"/>
  <c r="T64" i="15"/>
  <c r="T64" i="10"/>
  <c r="I67" i="7" s="1"/>
  <c r="Q64" i="14"/>
  <c r="J64" i="15"/>
  <c r="AH64" i="14"/>
  <c r="AC64" i="10"/>
  <c r="AF67" i="8" s="1"/>
  <c r="C45" i="10"/>
  <c r="O47" i="15"/>
  <c r="C49" i="10"/>
  <c r="L55" i="10"/>
  <c r="T55" i="10"/>
  <c r="I58" i="7" s="1"/>
  <c r="N57" i="14"/>
  <c r="M57" i="14" s="1"/>
  <c r="J57" i="15"/>
  <c r="T57" i="10"/>
  <c r="I60" i="7" s="1"/>
  <c r="O60" i="7" s="1"/>
  <c r="W57" i="10"/>
  <c r="AL57" i="14"/>
  <c r="O59" i="10"/>
  <c r="G59" i="15"/>
  <c r="J110" i="12"/>
  <c r="Q62" i="8" s="1"/>
  <c r="R62" i="8" s="1"/>
  <c r="M60" i="15"/>
  <c r="Q60" i="14"/>
  <c r="AB60" i="10"/>
  <c r="AD63" i="8" s="1"/>
  <c r="P60" i="15"/>
  <c r="AF60" i="14"/>
  <c r="AC60" i="10"/>
  <c r="AF63" i="8" s="1"/>
  <c r="X61" i="10"/>
  <c r="F63" i="14"/>
  <c r="G63" i="14" s="1"/>
  <c r="G63" i="10"/>
  <c r="Q63" i="10"/>
  <c r="F66" i="7" s="1"/>
  <c r="N63" i="14"/>
  <c r="G63" i="15"/>
  <c r="AC64" i="14"/>
  <c r="M64" i="15"/>
  <c r="X69" i="10"/>
  <c r="Z55" i="10"/>
  <c r="AB58" i="8" s="1"/>
  <c r="AD55" i="10"/>
  <c r="AG58" i="8" s="1"/>
  <c r="AH58" i="8" s="1"/>
  <c r="F59" i="10"/>
  <c r="B59" i="15"/>
  <c r="E59" i="15"/>
  <c r="N59" i="10"/>
  <c r="H59" i="15"/>
  <c r="R59" i="10"/>
  <c r="G62" i="7" s="1"/>
  <c r="O59" i="14"/>
  <c r="AC59" i="10"/>
  <c r="AF62" i="8" s="1"/>
  <c r="Q59" i="15"/>
  <c r="P60" i="10"/>
  <c r="AA60" i="10"/>
  <c r="AC63" i="8" s="1"/>
  <c r="U60" i="15"/>
  <c r="L61" i="10"/>
  <c r="F61" i="15"/>
  <c r="J61" i="14"/>
  <c r="W61" i="10"/>
  <c r="S61" i="15"/>
  <c r="AE61" i="10"/>
  <c r="AI64" i="8" s="1"/>
  <c r="C62" i="10"/>
  <c r="B63" i="15"/>
  <c r="F63" i="10"/>
  <c r="B64" i="15"/>
  <c r="F64" i="10"/>
  <c r="E64" i="14"/>
  <c r="M65" i="10"/>
  <c r="G69" i="15"/>
  <c r="Q69" i="10"/>
  <c r="F72" i="7" s="1"/>
  <c r="N69" i="14"/>
  <c r="M59" i="15"/>
  <c r="Y59" i="10"/>
  <c r="AA62" i="8" s="1"/>
  <c r="AF59" i="10"/>
  <c r="AJ62" i="8" s="1"/>
  <c r="J63" i="10"/>
  <c r="AB63" i="10"/>
  <c r="AD66" i="8" s="1"/>
  <c r="R63" i="15"/>
  <c r="N67" i="10"/>
  <c r="T67" i="10"/>
  <c r="I70" i="7" s="1"/>
  <c r="W67" i="14"/>
  <c r="X67" i="14" s="1"/>
  <c r="T67" i="14" s="1"/>
  <c r="T67" i="15"/>
  <c r="T69" i="10"/>
  <c r="I72" i="7" s="1"/>
  <c r="F70" i="10"/>
  <c r="E70" i="14"/>
  <c r="X70" i="10"/>
  <c r="O123" i="12"/>
  <c r="K74" i="6" s="1"/>
  <c r="L74" i="6" s="1"/>
  <c r="M74" i="6" s="1"/>
  <c r="J72" i="14"/>
  <c r="L72" i="10"/>
  <c r="R73" i="10"/>
  <c r="G76" i="7" s="1"/>
  <c r="N74" i="15"/>
  <c r="Z74" i="10"/>
  <c r="AB77" i="8" s="1"/>
  <c r="AD74" i="14"/>
  <c r="O67" i="10"/>
  <c r="J68" i="10"/>
  <c r="N68" i="10"/>
  <c r="M68" i="15"/>
  <c r="Y68" i="10"/>
  <c r="AA71" i="8" s="1"/>
  <c r="M69" i="10"/>
  <c r="P69" i="10"/>
  <c r="AA69" i="10"/>
  <c r="AC72" i="8" s="1"/>
  <c r="O108" i="12"/>
  <c r="N70" i="14"/>
  <c r="W70" i="10"/>
  <c r="N71" i="10"/>
  <c r="J71" i="15"/>
  <c r="R71" i="15"/>
  <c r="AI71" i="14"/>
  <c r="B72" i="15"/>
  <c r="F72" i="10"/>
  <c r="E72" i="14"/>
  <c r="F72" i="14"/>
  <c r="C72" i="15"/>
  <c r="M74" i="10"/>
  <c r="U80" i="15"/>
  <c r="AM80" i="14"/>
  <c r="AG80" i="10"/>
  <c r="AK83" i="8" s="1"/>
  <c r="AB68" i="10"/>
  <c r="AD71" i="8" s="1"/>
  <c r="AE68" i="10"/>
  <c r="AI71" i="8" s="1"/>
  <c r="T68" i="15"/>
  <c r="O70" i="10"/>
  <c r="K70" i="15"/>
  <c r="H71" i="14"/>
  <c r="X74" i="10"/>
  <c r="F67" i="15"/>
  <c r="O67" i="14"/>
  <c r="N68" i="14"/>
  <c r="AF68" i="10"/>
  <c r="AJ71" i="8" s="1"/>
  <c r="O69" i="10"/>
  <c r="P70" i="10"/>
  <c r="T70" i="10"/>
  <c r="I73" i="7" s="1"/>
  <c r="J70" i="15"/>
  <c r="Q70" i="14"/>
  <c r="J71" i="14"/>
  <c r="O71" i="14"/>
  <c r="H71" i="15"/>
  <c r="T71" i="10"/>
  <c r="I74" i="7" s="1"/>
  <c r="O129" i="12"/>
  <c r="K75" i="6" s="1"/>
  <c r="L75" i="6" s="1"/>
  <c r="M75" i="6" s="1"/>
  <c r="Q72" i="15"/>
  <c r="AH72" i="14"/>
  <c r="AC72" i="10"/>
  <c r="AF75" i="8" s="1"/>
  <c r="Y73" i="10"/>
  <c r="AA76" i="8" s="1"/>
  <c r="S79" i="15"/>
  <c r="AK79" i="14"/>
  <c r="AE79" i="10"/>
  <c r="AI82" i="8" s="1"/>
  <c r="J55" i="10"/>
  <c r="R55" i="10"/>
  <c r="G58" i="7" s="1"/>
  <c r="C61" i="10"/>
  <c r="Y63" i="10"/>
  <c r="AA66" i="8" s="1"/>
  <c r="M63" i="15"/>
  <c r="C64" i="10"/>
  <c r="C67" i="10"/>
  <c r="L67" i="10"/>
  <c r="H67" i="15"/>
  <c r="J113" i="12"/>
  <c r="K68" i="10"/>
  <c r="G68" i="15"/>
  <c r="C69" i="10"/>
  <c r="N70" i="10"/>
  <c r="U70" i="10"/>
  <c r="J73" i="7" s="1"/>
  <c r="L71" i="10"/>
  <c r="R71" i="10"/>
  <c r="G74" i="7" s="1"/>
  <c r="AC71" i="14"/>
  <c r="Z71" i="10"/>
  <c r="AB74" i="8" s="1"/>
  <c r="AD71" i="14"/>
  <c r="N71" i="15"/>
  <c r="O72" i="15"/>
  <c r="AA72" i="10"/>
  <c r="AC75" i="8" s="1"/>
  <c r="T72" i="15"/>
  <c r="AF72" i="10"/>
  <c r="AJ75" i="8" s="1"/>
  <c r="R67" i="10"/>
  <c r="G70" i="7" s="1"/>
  <c r="AK67" i="14"/>
  <c r="AN67" i="14" s="1"/>
  <c r="C68" i="10"/>
  <c r="Q68" i="10"/>
  <c r="F71" i="7" s="1"/>
  <c r="AC68" i="14"/>
  <c r="J69" i="14"/>
  <c r="AE69" i="14"/>
  <c r="T69" i="15"/>
  <c r="AL69" i="14"/>
  <c r="AF69" i="10"/>
  <c r="AJ72" i="8" s="1"/>
  <c r="AG69" i="10"/>
  <c r="AK72" i="8" s="1"/>
  <c r="AM69" i="14"/>
  <c r="U69" i="15"/>
  <c r="E70" i="15"/>
  <c r="S70" i="15"/>
  <c r="AK70" i="14"/>
  <c r="AF70" i="10"/>
  <c r="AJ73" i="8" s="1"/>
  <c r="Q71" i="14"/>
  <c r="Q72" i="14"/>
  <c r="T72" i="10"/>
  <c r="I75" i="7" s="1"/>
  <c r="N73" i="10"/>
  <c r="AC73" i="14"/>
  <c r="AN73" i="14"/>
  <c r="I74" i="15"/>
  <c r="Q70" i="10"/>
  <c r="F73" i="7" s="1"/>
  <c r="AD70" i="14"/>
  <c r="AA70" i="10"/>
  <c r="AC73" i="8" s="1"/>
  <c r="AE70" i="14"/>
  <c r="O70" i="15"/>
  <c r="H71" i="10"/>
  <c r="D71" i="15"/>
  <c r="W71" i="10"/>
  <c r="N72" i="10"/>
  <c r="O74" i="10"/>
  <c r="C60" i="10"/>
  <c r="J121" i="12"/>
  <c r="AG63" i="10"/>
  <c r="AK66" i="8" s="1"/>
  <c r="U63" i="15"/>
  <c r="J67" i="15"/>
  <c r="AE67" i="10"/>
  <c r="AI70" i="8" s="1"/>
  <c r="AF67" i="10"/>
  <c r="AJ70" i="8" s="1"/>
  <c r="O107" i="12"/>
  <c r="U69" i="10"/>
  <c r="J72" i="7" s="1"/>
  <c r="K69" i="15"/>
  <c r="AA69" i="14"/>
  <c r="L69" i="15"/>
  <c r="W69" i="10"/>
  <c r="S69" i="15"/>
  <c r="AE69" i="10"/>
  <c r="AI72" i="8" s="1"/>
  <c r="F70" i="14"/>
  <c r="C70" i="15"/>
  <c r="G70" i="10"/>
  <c r="I70" i="10"/>
  <c r="S73" i="6" s="1"/>
  <c r="Z70" i="10"/>
  <c r="AB73" i="8" s="1"/>
  <c r="B71" i="15"/>
  <c r="E71" i="14"/>
  <c r="F71" i="10"/>
  <c r="L71" i="15"/>
  <c r="AM71" i="14"/>
  <c r="U71" i="15"/>
  <c r="E72" i="15"/>
  <c r="M72" i="10"/>
  <c r="X72" i="10"/>
  <c r="X73" i="10"/>
  <c r="P73" i="15"/>
  <c r="AB73" i="10"/>
  <c r="AD76" i="8" s="1"/>
  <c r="R74" i="14"/>
  <c r="K74" i="15"/>
  <c r="U74" i="10"/>
  <c r="J77" i="7" s="1"/>
  <c r="AE74" i="10"/>
  <c r="AI77" i="8" s="1"/>
  <c r="S74" i="15"/>
  <c r="U74" i="15"/>
  <c r="AD75" i="10"/>
  <c r="AG78" i="8" s="1"/>
  <c r="AH78" i="8" s="1"/>
  <c r="R75" i="15"/>
  <c r="T75" i="15"/>
  <c r="R76" i="14"/>
  <c r="K76" i="15"/>
  <c r="M77" i="10"/>
  <c r="U77" i="10"/>
  <c r="J80" i="7" s="1"/>
  <c r="K77" i="15"/>
  <c r="L77" i="15"/>
  <c r="E78" i="15"/>
  <c r="T78" i="15"/>
  <c r="AL78" i="14"/>
  <c r="L79" i="15"/>
  <c r="AA79" i="14"/>
  <c r="AF79" i="14"/>
  <c r="S81" i="10"/>
  <c r="H84" i="7" s="1"/>
  <c r="S82" i="10"/>
  <c r="H85" i="7" s="1"/>
  <c r="AG72" i="10"/>
  <c r="AK75" i="8" s="1"/>
  <c r="AM72" i="14"/>
  <c r="N73" i="15"/>
  <c r="G74" i="15"/>
  <c r="J75" i="14"/>
  <c r="O75" i="14"/>
  <c r="AC75" i="14"/>
  <c r="AG75" i="10"/>
  <c r="AK78" i="8" s="1"/>
  <c r="M76" i="10"/>
  <c r="N76" i="10"/>
  <c r="U76" i="10"/>
  <c r="J79" i="7" s="1"/>
  <c r="J130" i="12"/>
  <c r="AK76" i="14"/>
  <c r="E77" i="14"/>
  <c r="H77" i="14"/>
  <c r="P77" i="10"/>
  <c r="W77" i="10"/>
  <c r="AI77" i="14"/>
  <c r="I78" i="10"/>
  <c r="S81" i="6" s="1"/>
  <c r="AF78" i="10"/>
  <c r="AJ81" i="8" s="1"/>
  <c r="C83" i="10"/>
  <c r="G84" i="10"/>
  <c r="F84" i="14"/>
  <c r="C84" i="15"/>
  <c r="M84" i="15"/>
  <c r="Y84" i="10"/>
  <c r="AA87" i="8" s="1"/>
  <c r="AC84" i="14"/>
  <c r="Q75" i="14"/>
  <c r="X76" i="10"/>
  <c r="M77" i="15"/>
  <c r="AA78" i="10"/>
  <c r="AC81" i="8" s="1"/>
  <c r="O78" i="15"/>
  <c r="AE78" i="14"/>
  <c r="X79" i="10"/>
  <c r="B81" i="15"/>
  <c r="E81" i="14"/>
  <c r="F81" i="10"/>
  <c r="AG82" i="10"/>
  <c r="AK85" i="8" s="1"/>
  <c r="U82" i="15"/>
  <c r="AM82" i="14"/>
  <c r="H84" i="10"/>
  <c r="D84" i="15"/>
  <c r="H84" i="14"/>
  <c r="J63" i="14"/>
  <c r="K63" i="14" s="1"/>
  <c r="Q63" i="14"/>
  <c r="AE63" i="14"/>
  <c r="L70" i="10"/>
  <c r="C71" i="10"/>
  <c r="K72" i="15"/>
  <c r="AI72" i="14"/>
  <c r="U72" i="15"/>
  <c r="J73" i="10"/>
  <c r="M73" i="10"/>
  <c r="Z73" i="10"/>
  <c r="AB76" i="8" s="1"/>
  <c r="S73" i="15"/>
  <c r="C74" i="10"/>
  <c r="Q74" i="10"/>
  <c r="F77" i="7" s="1"/>
  <c r="O75" i="10"/>
  <c r="R75" i="10"/>
  <c r="G78" i="7" s="1"/>
  <c r="T75" i="10"/>
  <c r="I78" i="7" s="1"/>
  <c r="J75" i="15"/>
  <c r="C76" i="10"/>
  <c r="P76" i="10"/>
  <c r="W76" i="10"/>
  <c r="Y77" i="10"/>
  <c r="AA80" i="8" s="1"/>
  <c r="O77" i="15"/>
  <c r="N78" i="10"/>
  <c r="G78" i="15"/>
  <c r="K79" i="10"/>
  <c r="Q81" i="15"/>
  <c r="AH81" i="14"/>
  <c r="AJ81" i="14" s="1"/>
  <c r="AC81" i="10"/>
  <c r="AF84" i="8" s="1"/>
  <c r="AH84" i="8" s="1"/>
  <c r="C71" i="15"/>
  <c r="F71" i="14"/>
  <c r="J72" i="10"/>
  <c r="Z72" i="10"/>
  <c r="AB75" i="8" s="1"/>
  <c r="N72" i="15"/>
  <c r="AF73" i="10"/>
  <c r="AJ76" i="8" s="1"/>
  <c r="AL76" i="8" s="1"/>
  <c r="H74" i="10"/>
  <c r="H74" i="14"/>
  <c r="F74" i="15"/>
  <c r="L74" i="10"/>
  <c r="W74" i="10"/>
  <c r="M74" i="15"/>
  <c r="AC74" i="14"/>
  <c r="AK74" i="14"/>
  <c r="AM74" i="14"/>
  <c r="P75" i="10"/>
  <c r="L75" i="15"/>
  <c r="AI75" i="14"/>
  <c r="AL75" i="14"/>
  <c r="P76" i="15"/>
  <c r="R76" i="15"/>
  <c r="C77" i="15"/>
  <c r="F77" i="14"/>
  <c r="G77" i="14" s="1"/>
  <c r="R77" i="14"/>
  <c r="AA77" i="14"/>
  <c r="Q77" i="15"/>
  <c r="I78" i="14"/>
  <c r="K78" i="14" s="1"/>
  <c r="M78" i="10"/>
  <c r="M81" i="10"/>
  <c r="T84" i="15"/>
  <c r="AF84" i="10"/>
  <c r="AJ87" i="8" s="1"/>
  <c r="AL84" i="14"/>
  <c r="W75" i="10"/>
  <c r="M75" i="15"/>
  <c r="F76" i="10"/>
  <c r="E76" i="14"/>
  <c r="G76" i="14" s="1"/>
  <c r="B76" i="15"/>
  <c r="AC76" i="10"/>
  <c r="AF79" i="8" s="1"/>
  <c r="AH79" i="8" s="1"/>
  <c r="Q76" i="15"/>
  <c r="S76" i="15"/>
  <c r="B77" i="15"/>
  <c r="F77" i="10"/>
  <c r="D77" i="15"/>
  <c r="R77" i="15"/>
  <c r="AD77" i="10"/>
  <c r="AG80" i="8" s="1"/>
  <c r="K78" i="15"/>
  <c r="AD78" i="14"/>
  <c r="N78" i="15"/>
  <c r="Z78" i="10"/>
  <c r="AB81" i="8" s="1"/>
  <c r="AD78" i="10"/>
  <c r="AG81" i="8" s="1"/>
  <c r="AH81" i="8" s="1"/>
  <c r="AI78" i="14"/>
  <c r="AJ78" i="14" s="1"/>
  <c r="P79" i="15"/>
  <c r="AB79" i="10"/>
  <c r="AD82" i="8" s="1"/>
  <c r="C80" i="10"/>
  <c r="K73" i="15"/>
  <c r="Q73" i="15"/>
  <c r="G75" i="10"/>
  <c r="F75" i="14"/>
  <c r="C75" i="15"/>
  <c r="C76" i="15"/>
  <c r="G76" i="10"/>
  <c r="AC77" i="14"/>
  <c r="B78" i="15"/>
  <c r="C79" i="10"/>
  <c r="N81" i="10"/>
  <c r="AD85" i="10"/>
  <c r="AG88" i="8" s="1"/>
  <c r="AI85" i="14"/>
  <c r="R85" i="15"/>
  <c r="C70" i="10"/>
  <c r="P70" i="15"/>
  <c r="R72" i="10"/>
  <c r="G75" i="7" s="1"/>
  <c r="R72" i="14"/>
  <c r="D73" i="15"/>
  <c r="W73" i="14"/>
  <c r="X73" i="14" s="1"/>
  <c r="T73" i="14" s="1"/>
  <c r="AB74" i="10"/>
  <c r="AD77" i="8" s="1"/>
  <c r="P74" i="15"/>
  <c r="B75" i="15"/>
  <c r="F75" i="10"/>
  <c r="D75" i="15"/>
  <c r="Y75" i="10"/>
  <c r="AA78" i="8" s="1"/>
  <c r="AA75" i="10"/>
  <c r="AC78" i="8" s="1"/>
  <c r="O75" i="15"/>
  <c r="Q75" i="15"/>
  <c r="E76" i="15"/>
  <c r="G76" i="15"/>
  <c r="AE76" i="10"/>
  <c r="AI79" i="8" s="1"/>
  <c r="H77" i="10"/>
  <c r="J77" i="10"/>
  <c r="F77" i="15"/>
  <c r="R77" i="10"/>
  <c r="G80" i="7" s="1"/>
  <c r="H77" i="15"/>
  <c r="J77" i="15"/>
  <c r="AE77" i="14"/>
  <c r="G78" i="10"/>
  <c r="N78" i="14"/>
  <c r="U78" i="10"/>
  <c r="J81" i="7" s="1"/>
  <c r="J128" i="12"/>
  <c r="E75" i="15"/>
  <c r="G75" i="15"/>
  <c r="AB77" i="10"/>
  <c r="AD80" i="8" s="1"/>
  <c r="L78" i="10"/>
  <c r="T78" i="10"/>
  <c r="I81" i="7" s="1"/>
  <c r="Q78" i="15"/>
  <c r="I81" i="14"/>
  <c r="K81" i="14" s="1"/>
  <c r="K82" i="10"/>
  <c r="Z82" i="10"/>
  <c r="AB85" i="8" s="1"/>
  <c r="AC82" i="10"/>
  <c r="AF85" i="8" s="1"/>
  <c r="S82" i="15"/>
  <c r="T82" i="15"/>
  <c r="J86" i="10"/>
  <c r="H86" i="15"/>
  <c r="O86" i="14"/>
  <c r="R86" i="10"/>
  <c r="G89" i="7" s="1"/>
  <c r="C87" i="15"/>
  <c r="G87" i="10"/>
  <c r="X87" i="10"/>
  <c r="C88" i="15"/>
  <c r="G88" i="10"/>
  <c r="AH88" i="14"/>
  <c r="AJ88" i="14" s="1"/>
  <c r="Q88" i="15"/>
  <c r="AC88" i="10"/>
  <c r="AF91" i="8" s="1"/>
  <c r="P93" i="14"/>
  <c r="Y72" i="10"/>
  <c r="AA75" i="8" s="1"/>
  <c r="C73" i="10"/>
  <c r="C75" i="10"/>
  <c r="C77" i="10"/>
  <c r="AG77" i="10"/>
  <c r="AK80" i="8" s="1"/>
  <c r="X78" i="10"/>
  <c r="I81" i="10"/>
  <c r="S84" i="6" s="1"/>
  <c r="E81" i="15"/>
  <c r="M82" i="10"/>
  <c r="P82" i="10"/>
  <c r="AE82" i="10"/>
  <c r="AI85" i="8" s="1"/>
  <c r="AD84" i="10"/>
  <c r="AG87" i="8" s="1"/>
  <c r="R84" i="15"/>
  <c r="J84" i="10"/>
  <c r="C85" i="10"/>
  <c r="AB86" i="10"/>
  <c r="AD89" i="8" s="1"/>
  <c r="P86" i="15"/>
  <c r="O88" i="10"/>
  <c r="F86" i="10"/>
  <c r="B86" i="15"/>
  <c r="E86" i="14"/>
  <c r="M86" i="10"/>
  <c r="U86" i="10"/>
  <c r="J89" i="7" s="1"/>
  <c r="K86" i="15"/>
  <c r="E87" i="14"/>
  <c r="B87" i="15"/>
  <c r="F87" i="10"/>
  <c r="G87" i="14"/>
  <c r="P87" i="10"/>
  <c r="W87" i="10"/>
  <c r="I89" i="10"/>
  <c r="S92" i="6" s="1"/>
  <c r="U81" i="10"/>
  <c r="J84" i="7" s="1"/>
  <c r="AC82" i="14"/>
  <c r="AF82" i="14"/>
  <c r="O84" i="10"/>
  <c r="P86" i="10"/>
  <c r="W86" i="10"/>
  <c r="R86" i="15"/>
  <c r="AD86" i="10"/>
  <c r="AG89" i="8" s="1"/>
  <c r="E87" i="15"/>
  <c r="I87" i="14"/>
  <c r="G87" i="15"/>
  <c r="N87" i="14"/>
  <c r="AG88" i="10"/>
  <c r="AK91" i="8" s="1"/>
  <c r="I89" i="14"/>
  <c r="O128" i="12"/>
  <c r="N81" i="14"/>
  <c r="M81" i="14" s="1"/>
  <c r="F84" i="15"/>
  <c r="J84" i="14"/>
  <c r="AE84" i="10"/>
  <c r="AI87" i="8" s="1"/>
  <c r="AK84" i="14"/>
  <c r="S84" i="15"/>
  <c r="K85" i="10"/>
  <c r="O140" i="12"/>
  <c r="U86" i="15"/>
  <c r="AG86" i="10"/>
  <c r="AK89" i="8" s="1"/>
  <c r="AM86" i="14"/>
  <c r="I87" i="10"/>
  <c r="S90" i="6" s="1"/>
  <c r="Q87" i="10"/>
  <c r="F90" i="7" s="1"/>
  <c r="G89" i="14"/>
  <c r="E89" i="15"/>
  <c r="Q81" i="10"/>
  <c r="F84" i="7" s="1"/>
  <c r="L84" i="7" s="1"/>
  <c r="G81" i="15"/>
  <c r="X81" i="10"/>
  <c r="AE81" i="14"/>
  <c r="T81" i="15"/>
  <c r="H82" i="15"/>
  <c r="R82" i="10"/>
  <c r="G85" i="7" s="1"/>
  <c r="K82" i="15"/>
  <c r="J84" i="15"/>
  <c r="Q84" i="14"/>
  <c r="T84" i="10"/>
  <c r="I87" i="7" s="1"/>
  <c r="O87" i="7" s="1"/>
  <c r="X84" i="10"/>
  <c r="R86" i="14"/>
  <c r="AA86" i="14"/>
  <c r="AC86" i="10"/>
  <c r="AF89" i="8" s="1"/>
  <c r="AH89" i="8" s="1"/>
  <c r="AH86" i="14"/>
  <c r="AJ86" i="14" s="1"/>
  <c r="Q86" i="15"/>
  <c r="L87" i="10"/>
  <c r="F87" i="15"/>
  <c r="J87" i="14"/>
  <c r="K87" i="14" s="1"/>
  <c r="T87" i="10"/>
  <c r="I90" i="7" s="1"/>
  <c r="J87" i="15"/>
  <c r="Q87" i="14"/>
  <c r="Q87" i="15"/>
  <c r="AC87" i="10"/>
  <c r="AF90" i="8" s="1"/>
  <c r="AH87" i="14"/>
  <c r="O135" i="12"/>
  <c r="P88" i="10"/>
  <c r="K88" i="15"/>
  <c r="U88" i="10"/>
  <c r="J91" i="7" s="1"/>
  <c r="R88" i="14"/>
  <c r="N81" i="15"/>
  <c r="Z81" i="10"/>
  <c r="AB84" i="8" s="1"/>
  <c r="D82" i="15"/>
  <c r="N82" i="15"/>
  <c r="AH82" i="14"/>
  <c r="Q82" i="15"/>
  <c r="N85" i="10"/>
  <c r="J139" i="12"/>
  <c r="Q88" i="8" s="1"/>
  <c r="S85" i="15"/>
  <c r="AE85" i="10"/>
  <c r="AI88" i="8" s="1"/>
  <c r="T86" i="15"/>
  <c r="AL86" i="14"/>
  <c r="AF90" i="10"/>
  <c r="AJ93" i="8" s="1"/>
  <c r="T90" i="15"/>
  <c r="AL90" i="14"/>
  <c r="J82" i="10"/>
  <c r="Y82" i="10"/>
  <c r="AA85" i="8" s="1"/>
  <c r="P82" i="15"/>
  <c r="AB82" i="10"/>
  <c r="AD85" i="8" s="1"/>
  <c r="AF82" i="10"/>
  <c r="AJ85" i="8" s="1"/>
  <c r="AL82" i="14"/>
  <c r="L84" i="15"/>
  <c r="G85" i="10"/>
  <c r="C85" i="15"/>
  <c r="F85" i="14"/>
  <c r="X85" i="10"/>
  <c r="AF86" i="10"/>
  <c r="AJ89" i="8" s="1"/>
  <c r="AB87" i="10"/>
  <c r="AD90" i="8" s="1"/>
  <c r="AF87" i="14"/>
  <c r="K88" i="10"/>
  <c r="N89" i="14"/>
  <c r="Q89" i="10"/>
  <c r="F92" i="7" s="1"/>
  <c r="N3" i="13"/>
  <c r="Y89" i="10"/>
  <c r="AA92" i="8" s="1"/>
  <c r="M89" i="15"/>
  <c r="AE89" i="14"/>
  <c r="N90" i="14"/>
  <c r="J91" i="10"/>
  <c r="M91" i="10"/>
  <c r="AB91" i="10"/>
  <c r="AD94" i="8" s="1"/>
  <c r="T91" i="15"/>
  <c r="E92" i="15"/>
  <c r="AA92" i="14"/>
  <c r="L92" i="15"/>
  <c r="R92" i="15"/>
  <c r="AD92" i="10"/>
  <c r="AG95" i="8" s="1"/>
  <c r="AH95" i="8" s="1"/>
  <c r="I94" i="14"/>
  <c r="E94" i="15"/>
  <c r="I94" i="10"/>
  <c r="S97" i="6" s="1"/>
  <c r="S94" i="10"/>
  <c r="H97" i="7" s="1"/>
  <c r="X89" i="10"/>
  <c r="AG89" i="10"/>
  <c r="AK92" i="8" s="1"/>
  <c r="U89" i="15"/>
  <c r="P91" i="10"/>
  <c r="AE91" i="10"/>
  <c r="AI94" i="8" s="1"/>
  <c r="AL94" i="8" s="1"/>
  <c r="J95" i="10"/>
  <c r="O84" i="15"/>
  <c r="M86" i="15"/>
  <c r="C87" i="10"/>
  <c r="T88" i="10"/>
  <c r="I91" i="7" s="1"/>
  <c r="J88" i="15"/>
  <c r="W88" i="10"/>
  <c r="P88" i="15"/>
  <c r="F89" i="15"/>
  <c r="R89" i="10"/>
  <c r="G92" i="7" s="1"/>
  <c r="O89" i="14"/>
  <c r="AI92" i="14"/>
  <c r="AF92" i="10"/>
  <c r="AJ95" i="8" s="1"/>
  <c r="AL92" i="14"/>
  <c r="F7" i="13"/>
  <c r="N7" i="13"/>
  <c r="W93" i="14"/>
  <c r="X93" i="14" s="1"/>
  <c r="T93" i="14" s="1"/>
  <c r="F8" i="13"/>
  <c r="AF89" i="14"/>
  <c r="C90" i="10"/>
  <c r="AM91" i="14"/>
  <c r="N6" i="13"/>
  <c r="Q92" i="15"/>
  <c r="AH92" i="14"/>
  <c r="K93" i="10"/>
  <c r="Q93" i="10"/>
  <c r="F96" i="7" s="1"/>
  <c r="L96" i="7" s="1"/>
  <c r="N93" i="14"/>
  <c r="M93" i="14" s="1"/>
  <c r="G93" i="15"/>
  <c r="AC93" i="14"/>
  <c r="M93" i="15"/>
  <c r="Y93" i="10"/>
  <c r="AA96" i="8" s="1"/>
  <c r="J94" i="10"/>
  <c r="O94" i="15"/>
  <c r="AE94" i="14"/>
  <c r="AA94" i="10"/>
  <c r="AC97" i="8" s="1"/>
  <c r="O89" i="15"/>
  <c r="AA89" i="10"/>
  <c r="AC92" i="8" s="1"/>
  <c r="Q90" i="10"/>
  <c r="F93" i="7" s="1"/>
  <c r="G90" i="15"/>
  <c r="Q90" i="14"/>
  <c r="N92" i="10"/>
  <c r="N92" i="14"/>
  <c r="J81" i="10"/>
  <c r="R81" i="10"/>
  <c r="G84" i="7" s="1"/>
  <c r="M84" i="7" s="1"/>
  <c r="AA81" i="14"/>
  <c r="H88" i="14"/>
  <c r="M88" i="15"/>
  <c r="J89" i="10"/>
  <c r="M89" i="10"/>
  <c r="S89" i="10"/>
  <c r="H92" i="7" s="1"/>
  <c r="AB89" i="10"/>
  <c r="AD92" i="8" s="1"/>
  <c r="AM89" i="14"/>
  <c r="J90" i="15"/>
  <c r="AK91" i="14"/>
  <c r="M92" i="10"/>
  <c r="Q92" i="10"/>
  <c r="F95" i="7" s="1"/>
  <c r="W92" i="14"/>
  <c r="X92" i="14" s="1"/>
  <c r="T92" i="14" s="1"/>
  <c r="N94" i="14"/>
  <c r="M94" i="14" s="1"/>
  <c r="G94" i="15"/>
  <c r="Q94" i="10"/>
  <c r="F97" i="7" s="1"/>
  <c r="L97" i="7" s="1"/>
  <c r="AM99" i="14"/>
  <c r="U99" i="15"/>
  <c r="AG99" i="10"/>
  <c r="AK102" i="8" s="1"/>
  <c r="Y81" i="10"/>
  <c r="AA84" i="8" s="1"/>
  <c r="C82" i="10"/>
  <c r="P84" i="10"/>
  <c r="W84" i="10"/>
  <c r="C86" i="10"/>
  <c r="L88" i="10"/>
  <c r="F88" i="15"/>
  <c r="H88" i="15"/>
  <c r="Z88" i="10"/>
  <c r="AB91" i="8" s="1"/>
  <c r="R88" i="15"/>
  <c r="AD88" i="10"/>
  <c r="AG91" i="8" s="1"/>
  <c r="B89" i="15"/>
  <c r="F89" i="10"/>
  <c r="N89" i="10"/>
  <c r="J89" i="15"/>
  <c r="R89" i="15"/>
  <c r="T90" i="10"/>
  <c r="I93" i="7" s="1"/>
  <c r="R91" i="10"/>
  <c r="G94" i="7" s="1"/>
  <c r="M94" i="7" s="1"/>
  <c r="U91" i="10"/>
  <c r="J94" i="7" s="1"/>
  <c r="P94" i="7" s="1"/>
  <c r="T92" i="15"/>
  <c r="K93" i="15"/>
  <c r="R93" i="14"/>
  <c r="X93" i="10"/>
  <c r="Q93" i="15"/>
  <c r="AH93" i="14"/>
  <c r="AC93" i="10"/>
  <c r="AF96" i="8" s="1"/>
  <c r="AB94" i="10"/>
  <c r="AD97" i="8" s="1"/>
  <c r="P94" i="15"/>
  <c r="AF94" i="14"/>
  <c r="AE94" i="10"/>
  <c r="AI97" i="8" s="1"/>
  <c r="S94" i="15"/>
  <c r="AK94" i="14"/>
  <c r="X96" i="10"/>
  <c r="AG81" i="10"/>
  <c r="AK84" i="8" s="1"/>
  <c r="C84" i="10"/>
  <c r="R88" i="10"/>
  <c r="G91" i="7" s="1"/>
  <c r="Q88" i="14"/>
  <c r="L88" i="15"/>
  <c r="AF88" i="14"/>
  <c r="S88" i="15"/>
  <c r="C89" i="15"/>
  <c r="J89" i="14"/>
  <c r="L89" i="15"/>
  <c r="H91" i="10"/>
  <c r="D91" i="15"/>
  <c r="W91" i="10"/>
  <c r="N91" i="15"/>
  <c r="P91" i="15"/>
  <c r="S91" i="15"/>
  <c r="G92" i="10"/>
  <c r="C92" i="15"/>
  <c r="Y92" i="10"/>
  <c r="AA95" i="8" s="1"/>
  <c r="AC92" i="14"/>
  <c r="J95" i="15"/>
  <c r="T95" i="10"/>
  <c r="I98" i="7" s="1"/>
  <c r="O98" i="7" s="1"/>
  <c r="Q95" i="14"/>
  <c r="R92" i="14"/>
  <c r="AG92" i="10"/>
  <c r="AK95" i="8" s="1"/>
  <c r="U92" i="15"/>
  <c r="E93" i="14"/>
  <c r="B93" i="15"/>
  <c r="W93" i="10"/>
  <c r="AF93" i="10"/>
  <c r="AJ96" i="8" s="1"/>
  <c r="R94" i="15"/>
  <c r="C95" i="10"/>
  <c r="W97" i="10"/>
  <c r="Y97" i="10"/>
  <c r="AA100" i="8" s="1"/>
  <c r="AC99" i="10"/>
  <c r="AF102" i="8" s="1"/>
  <c r="AH99" i="14"/>
  <c r="AK95" i="14"/>
  <c r="C96" i="10"/>
  <c r="G98" i="10"/>
  <c r="C98" i="15"/>
  <c r="AL100" i="14"/>
  <c r="AF100" i="10"/>
  <c r="AJ103" i="8" s="1"/>
  <c r="T100" i="15"/>
  <c r="I94" i="15"/>
  <c r="W94" i="10"/>
  <c r="AL94" i="14"/>
  <c r="E95" i="15"/>
  <c r="I95" i="10"/>
  <c r="S98" i="6" s="1"/>
  <c r="L95" i="15"/>
  <c r="AA95" i="10"/>
  <c r="AC98" i="8" s="1"/>
  <c r="J97" i="10"/>
  <c r="L98" i="15"/>
  <c r="E100" i="14"/>
  <c r="B100" i="15"/>
  <c r="F100" i="10"/>
  <c r="AC96" i="10"/>
  <c r="AF99" i="8" s="1"/>
  <c r="Q96" i="15"/>
  <c r="C88" i="10"/>
  <c r="Q89" i="15"/>
  <c r="C92" i="10"/>
  <c r="C93" i="10"/>
  <c r="O94" i="14"/>
  <c r="AD94" i="14"/>
  <c r="AF94" i="10"/>
  <c r="AJ97" i="8" s="1"/>
  <c r="T94" i="15"/>
  <c r="J95" i="14"/>
  <c r="F97" i="15"/>
  <c r="F98" i="14"/>
  <c r="G98" i="14" s="1"/>
  <c r="J98" i="10"/>
  <c r="P98" i="10"/>
  <c r="O101" i="10"/>
  <c r="AM92" i="14"/>
  <c r="AL93" i="14"/>
  <c r="L97" i="10"/>
  <c r="M97" i="10"/>
  <c r="R97" i="10"/>
  <c r="G100" i="7" s="1"/>
  <c r="AB97" i="10"/>
  <c r="AD100" i="8" s="1"/>
  <c r="P97" i="15"/>
  <c r="Q98" i="10"/>
  <c r="F101" i="7" s="1"/>
  <c r="L101" i="7" s="1"/>
  <c r="AA98" i="14"/>
  <c r="G100" i="10"/>
  <c r="F100" i="14"/>
  <c r="G100" i="14" s="1"/>
  <c r="C91" i="10"/>
  <c r="H92" i="14"/>
  <c r="J92" i="15"/>
  <c r="I93" i="10"/>
  <c r="S96" i="6" s="1"/>
  <c r="I93" i="14"/>
  <c r="AE93" i="14"/>
  <c r="C94" i="10"/>
  <c r="AA95" i="14"/>
  <c r="C97" i="15"/>
  <c r="O97" i="10"/>
  <c r="P97" i="10"/>
  <c r="K97" i="15"/>
  <c r="M97" i="15"/>
  <c r="AA99" i="14"/>
  <c r="L99" i="15"/>
  <c r="N100" i="10"/>
  <c r="I93" i="15"/>
  <c r="H94" i="10"/>
  <c r="D94" i="15"/>
  <c r="H94" i="15"/>
  <c r="R94" i="10"/>
  <c r="G97" i="7" s="1"/>
  <c r="M97" i="7" s="1"/>
  <c r="N94" i="15"/>
  <c r="AD94" i="10"/>
  <c r="AG97" i="8" s="1"/>
  <c r="AI94" i="14"/>
  <c r="I95" i="14"/>
  <c r="F95" i="15"/>
  <c r="O95" i="14"/>
  <c r="AE95" i="14"/>
  <c r="AH96" i="14"/>
  <c r="AL97" i="14"/>
  <c r="T97" i="15"/>
  <c r="AF97" i="10"/>
  <c r="AJ100" i="8" s="1"/>
  <c r="T98" i="10"/>
  <c r="I101" i="7" s="1"/>
  <c r="O101" i="7" s="1"/>
  <c r="M98" i="15"/>
  <c r="AD98" i="10"/>
  <c r="AG101" i="8" s="1"/>
  <c r="AI98" i="14"/>
  <c r="C99" i="10"/>
  <c r="O99" i="10"/>
  <c r="H100" i="15"/>
  <c r="R100" i="10"/>
  <c r="G103" i="7" s="1"/>
  <c r="K101" i="10"/>
  <c r="Q101" i="10"/>
  <c r="F104" i="7" s="1"/>
  <c r="N101" i="14"/>
  <c r="G101" i="15"/>
  <c r="I98" i="10"/>
  <c r="S101" i="6" s="1"/>
  <c r="E98" i="15"/>
  <c r="AA98" i="10"/>
  <c r="AC101" i="8" s="1"/>
  <c r="O100" i="10"/>
  <c r="T100" i="10"/>
  <c r="I103" i="7" s="1"/>
  <c r="Y100" i="10"/>
  <c r="AA103" i="8" s="1"/>
  <c r="AC100" i="14"/>
  <c r="G102" i="15"/>
  <c r="Q102" i="10"/>
  <c r="F105" i="7" s="1"/>
  <c r="M103" i="10"/>
  <c r="Z103" i="10"/>
  <c r="AB106" i="8" s="1"/>
  <c r="J105" i="10"/>
  <c r="X100" i="10"/>
  <c r="U100" i="15"/>
  <c r="L101" i="15"/>
  <c r="AA101" i="14"/>
  <c r="P101" i="10"/>
  <c r="T102" i="10"/>
  <c r="I105" i="7" s="1"/>
  <c r="J102" i="15"/>
  <c r="AA102" i="14"/>
  <c r="L102" i="15"/>
  <c r="G103" i="10"/>
  <c r="C103" i="15"/>
  <c r="AF103" i="10"/>
  <c r="AJ106" i="8" s="1"/>
  <c r="T103" i="15"/>
  <c r="P105" i="14"/>
  <c r="J102" i="10"/>
  <c r="C104" i="10"/>
  <c r="H97" i="10"/>
  <c r="J97" i="15"/>
  <c r="N97" i="15"/>
  <c r="F98" i="10"/>
  <c r="B98" i="15"/>
  <c r="O98" i="10"/>
  <c r="X98" i="10"/>
  <c r="U98" i="15"/>
  <c r="D100" i="15"/>
  <c r="F101" i="10"/>
  <c r="U101" i="10"/>
  <c r="J104" i="7" s="1"/>
  <c r="R101" i="14"/>
  <c r="U101" i="15"/>
  <c r="AM101" i="14"/>
  <c r="N102" i="10"/>
  <c r="Q102" i="14"/>
  <c r="L103" i="15"/>
  <c r="B105" i="15"/>
  <c r="E105" i="14"/>
  <c r="K105" i="10"/>
  <c r="S100" i="15"/>
  <c r="AE100" i="10"/>
  <c r="AI103" i="8" s="1"/>
  <c r="N101" i="10"/>
  <c r="X101" i="10"/>
  <c r="Q102" i="15"/>
  <c r="AC102" i="10"/>
  <c r="AF105" i="8" s="1"/>
  <c r="R103" i="14"/>
  <c r="U103" i="10"/>
  <c r="J106" i="7" s="1"/>
  <c r="F103" i="14"/>
  <c r="N103" i="10"/>
  <c r="Z97" i="10"/>
  <c r="AB100" i="8" s="1"/>
  <c r="AE97" i="10"/>
  <c r="AI100" i="8" s="1"/>
  <c r="S97" i="15"/>
  <c r="C98" i="10"/>
  <c r="I98" i="14"/>
  <c r="AE98" i="14"/>
  <c r="AG98" i="10"/>
  <c r="AK101" i="8" s="1"/>
  <c r="H100" i="10"/>
  <c r="K100" i="10"/>
  <c r="J100" i="14"/>
  <c r="E101" i="15"/>
  <c r="T101" i="15"/>
  <c r="AL101" i="14"/>
  <c r="AG101" i="10"/>
  <c r="AK104" i="8" s="1"/>
  <c r="K103" i="15"/>
  <c r="AA103" i="14"/>
  <c r="S103" i="15"/>
  <c r="AK103" i="14"/>
  <c r="M101" i="10"/>
  <c r="U102" i="10"/>
  <c r="J105" i="7" s="1"/>
  <c r="K102" i="15"/>
  <c r="W102" i="10"/>
  <c r="AH102" i="14"/>
  <c r="T102" i="15"/>
  <c r="AL102" i="14"/>
  <c r="AF102" i="10"/>
  <c r="AJ105" i="8" s="1"/>
  <c r="G105" i="10"/>
  <c r="F105" i="14"/>
  <c r="C105" i="15"/>
  <c r="J100" i="15"/>
  <c r="N100" i="15"/>
  <c r="AD100" i="14"/>
  <c r="AK100" i="14"/>
  <c r="AN100" i="14" s="1"/>
  <c r="S101" i="15"/>
  <c r="AE101" i="10"/>
  <c r="AI104" i="8" s="1"/>
  <c r="N103" i="15"/>
  <c r="AD103" i="14"/>
  <c r="C97" i="10"/>
  <c r="M106" i="10"/>
  <c r="P106" i="10"/>
  <c r="M105" i="10"/>
  <c r="D106" i="15"/>
  <c r="H106" i="14"/>
  <c r="J106" i="14"/>
  <c r="F106" i="15"/>
  <c r="L106" i="10"/>
  <c r="W106" i="10"/>
  <c r="W109" i="14"/>
  <c r="X109" i="14" s="1"/>
  <c r="T109" i="14" s="1"/>
  <c r="W101" i="10"/>
  <c r="E102" i="15"/>
  <c r="M102" i="10"/>
  <c r="S102" i="15"/>
  <c r="C103" i="10"/>
  <c r="AD105" i="10"/>
  <c r="AG108" i="8" s="1"/>
  <c r="AH108" i="8" s="1"/>
  <c r="H106" i="10"/>
  <c r="Q106" i="14"/>
  <c r="J106" i="15"/>
  <c r="T106" i="10"/>
  <c r="I109" i="7" s="1"/>
  <c r="Q107" i="15"/>
  <c r="AC107" i="10"/>
  <c r="AF110" i="8" s="1"/>
  <c r="AH107" i="14"/>
  <c r="N105" i="10"/>
  <c r="G105" i="15"/>
  <c r="R105" i="10"/>
  <c r="G108" i="7" s="1"/>
  <c r="O105" i="14"/>
  <c r="H105" i="15"/>
  <c r="J105" i="15"/>
  <c r="Q105" i="14"/>
  <c r="O105" i="15"/>
  <c r="K106" i="10"/>
  <c r="M106" i="15"/>
  <c r="AC106" i="14"/>
  <c r="K107" i="10"/>
  <c r="P107" i="10"/>
  <c r="O102" i="10"/>
  <c r="AM102" i="14"/>
  <c r="AG102" i="10"/>
  <c r="AK105" i="8" s="1"/>
  <c r="AA103" i="10"/>
  <c r="AC106" i="8" s="1"/>
  <c r="AE103" i="14"/>
  <c r="T105" i="10"/>
  <c r="I108" i="7" s="1"/>
  <c r="J151" i="12"/>
  <c r="Q108" i="8" s="1"/>
  <c r="R108" i="8" s="1"/>
  <c r="AG105" i="14"/>
  <c r="AL105" i="14"/>
  <c r="T105" i="15"/>
  <c r="Y106" i="10"/>
  <c r="AA109" i="8" s="1"/>
  <c r="S108" i="10"/>
  <c r="H111" i="7" s="1"/>
  <c r="M109" i="15"/>
  <c r="Y109" i="10"/>
  <c r="AA112" i="8" s="1"/>
  <c r="AC109" i="14"/>
  <c r="AA105" i="10"/>
  <c r="AC108" i="8" s="1"/>
  <c r="F106" i="10"/>
  <c r="E106" i="14"/>
  <c r="B106" i="15"/>
  <c r="P107" i="15"/>
  <c r="AF107" i="14"/>
  <c r="C100" i="10"/>
  <c r="C101" i="10"/>
  <c r="I102" i="14"/>
  <c r="K102" i="14" s="1"/>
  <c r="P102" i="10"/>
  <c r="W102" i="14"/>
  <c r="X102" i="14" s="1"/>
  <c r="T102" i="14" s="1"/>
  <c r="AK102" i="14"/>
  <c r="U102" i="15"/>
  <c r="W103" i="10"/>
  <c r="I105" i="14"/>
  <c r="F105" i="15"/>
  <c r="J105" i="14"/>
  <c r="N105" i="14"/>
  <c r="AJ105" i="14"/>
  <c r="R105" i="15"/>
  <c r="K106" i="15"/>
  <c r="R106" i="14"/>
  <c r="AF106" i="14"/>
  <c r="P106" i="15"/>
  <c r="AB106" i="10"/>
  <c r="AD109" i="8" s="1"/>
  <c r="AB107" i="10"/>
  <c r="AD110" i="8" s="1"/>
  <c r="Z106" i="10"/>
  <c r="AB109" i="8" s="1"/>
  <c r="H107" i="14"/>
  <c r="AD107" i="14"/>
  <c r="AM107" i="14"/>
  <c r="U107" i="15"/>
  <c r="C108" i="15"/>
  <c r="H108" i="10"/>
  <c r="D108" i="15"/>
  <c r="R108" i="14"/>
  <c r="AA108" i="14"/>
  <c r="T108" i="15"/>
  <c r="J111" i="10"/>
  <c r="N112" i="14"/>
  <c r="AE108" i="10"/>
  <c r="AI111" i="8" s="1"/>
  <c r="S108" i="15"/>
  <c r="AK108" i="14"/>
  <c r="U108" i="15"/>
  <c r="AG108" i="10"/>
  <c r="AK111" i="8" s="1"/>
  <c r="F109" i="15"/>
  <c r="N109" i="10"/>
  <c r="AL109" i="14"/>
  <c r="F110" i="10"/>
  <c r="B110" i="15"/>
  <c r="T110" i="15"/>
  <c r="AL110" i="14"/>
  <c r="E111" i="15"/>
  <c r="I111" i="14"/>
  <c r="N111" i="10"/>
  <c r="AC111" i="14"/>
  <c r="AG111" i="10"/>
  <c r="AK114" i="8" s="1"/>
  <c r="U111" i="15"/>
  <c r="W112" i="10"/>
  <c r="C102" i="10"/>
  <c r="U105" i="10"/>
  <c r="J108" i="7" s="1"/>
  <c r="Y105" i="10"/>
  <c r="AA108" i="8" s="1"/>
  <c r="AB105" i="10"/>
  <c r="AD108" i="8" s="1"/>
  <c r="N106" i="15"/>
  <c r="R106" i="15"/>
  <c r="AD106" i="10"/>
  <c r="AG109" i="8" s="1"/>
  <c r="J159" i="12"/>
  <c r="AG107" i="10"/>
  <c r="AK110" i="8" s="1"/>
  <c r="P108" i="10"/>
  <c r="P108" i="15"/>
  <c r="AF108" i="10"/>
  <c r="AJ111" i="8" s="1"/>
  <c r="C109" i="10"/>
  <c r="AF109" i="10"/>
  <c r="AJ112" i="8" s="1"/>
  <c r="P110" i="10"/>
  <c r="H110" i="15"/>
  <c r="O110" i="14"/>
  <c r="AA110" i="14"/>
  <c r="L110" i="15"/>
  <c r="AF110" i="10"/>
  <c r="AJ113" i="8" s="1"/>
  <c r="I111" i="10"/>
  <c r="Y111" i="10"/>
  <c r="AA114" i="8" s="1"/>
  <c r="AM111" i="14"/>
  <c r="P112" i="10"/>
  <c r="W112" i="14"/>
  <c r="X112" i="14" s="1"/>
  <c r="T112" i="14" s="1"/>
  <c r="Q105" i="15"/>
  <c r="X107" i="10"/>
  <c r="Y108" i="10"/>
  <c r="AA111" i="8" s="1"/>
  <c r="I109" i="10"/>
  <c r="S112" i="6" s="1"/>
  <c r="L109" i="10"/>
  <c r="E110" i="14"/>
  <c r="E110" i="15"/>
  <c r="I110" i="14"/>
  <c r="J161" i="12"/>
  <c r="Q113" i="8" s="1"/>
  <c r="R113" i="8" s="1"/>
  <c r="W110" i="14"/>
  <c r="X110" i="14" s="1"/>
  <c r="T110" i="14" s="1"/>
  <c r="AD110" i="14"/>
  <c r="N110" i="15"/>
  <c r="Z110" i="10"/>
  <c r="AB113" i="8" s="1"/>
  <c r="M111" i="10"/>
  <c r="W111" i="14"/>
  <c r="X111" i="14" s="1"/>
  <c r="T111" i="14" s="1"/>
  <c r="J60" i="12"/>
  <c r="Q114" i="8" s="1"/>
  <c r="AD112" i="14"/>
  <c r="Z112" i="10"/>
  <c r="AB115" i="8" s="1"/>
  <c r="N113" i="10"/>
  <c r="T106" i="15"/>
  <c r="AG106" i="10"/>
  <c r="AK109" i="8" s="1"/>
  <c r="U106" i="15"/>
  <c r="D107" i="15"/>
  <c r="N107" i="15"/>
  <c r="F108" i="15"/>
  <c r="L108" i="10"/>
  <c r="J108" i="15"/>
  <c r="T108" i="10"/>
  <c r="I111" i="7" s="1"/>
  <c r="AM108" i="14"/>
  <c r="O60" i="12"/>
  <c r="L111" i="10"/>
  <c r="J111" i="14"/>
  <c r="K111" i="14" s="1"/>
  <c r="L111" i="14" s="1"/>
  <c r="AB111" i="10"/>
  <c r="AD114" i="8" s="1"/>
  <c r="AF111" i="14"/>
  <c r="T111" i="15"/>
  <c r="AL111" i="14"/>
  <c r="AF111" i="10"/>
  <c r="AJ114" i="8" s="1"/>
  <c r="G112" i="15"/>
  <c r="U110" i="10"/>
  <c r="J113" i="7" s="1"/>
  <c r="K110" i="15"/>
  <c r="R110" i="14"/>
  <c r="X109" i="10"/>
  <c r="N110" i="10"/>
  <c r="AC110" i="10"/>
  <c r="AF113" i="8" s="1"/>
  <c r="AH110" i="14"/>
  <c r="AJ111" i="14"/>
  <c r="O113" i="10"/>
  <c r="C106" i="10"/>
  <c r="C107" i="10"/>
  <c r="S107" i="15"/>
  <c r="AC108" i="14"/>
  <c r="N109" i="14"/>
  <c r="T109" i="15"/>
  <c r="M110" i="10"/>
  <c r="U110" i="15"/>
  <c r="AM110" i="14"/>
  <c r="R111" i="10"/>
  <c r="G114" i="7" s="1"/>
  <c r="O111" i="14"/>
  <c r="S112" i="15"/>
  <c r="AE112" i="10"/>
  <c r="AI115" i="8" s="1"/>
  <c r="AK112" i="14"/>
  <c r="L114" i="15"/>
  <c r="AA114" i="14"/>
  <c r="C115" i="10"/>
  <c r="U113" i="15"/>
  <c r="AG113" i="10"/>
  <c r="AK116" i="8" s="1"/>
  <c r="F113" i="15"/>
  <c r="H113" i="15"/>
  <c r="R114" i="15"/>
  <c r="AD114" i="10"/>
  <c r="AG117" i="8" s="1"/>
  <c r="J116" i="10"/>
  <c r="AE116" i="10"/>
  <c r="AI119" i="8" s="1"/>
  <c r="AK116" i="14"/>
  <c r="J113" i="15"/>
  <c r="AC113" i="10"/>
  <c r="AF116" i="8" s="1"/>
  <c r="AH113" i="14"/>
  <c r="R113" i="15"/>
  <c r="AI113" i="14"/>
  <c r="E114" i="15"/>
  <c r="M114" i="10"/>
  <c r="AM105" i="14"/>
  <c r="F111" i="14"/>
  <c r="AK111" i="14"/>
  <c r="AD113" i="10"/>
  <c r="AG116" i="8" s="1"/>
  <c r="C114" i="15"/>
  <c r="G114" i="10"/>
  <c r="I114" i="10"/>
  <c r="S117" i="6" s="1"/>
  <c r="O111" i="10"/>
  <c r="T111" i="10"/>
  <c r="I114" i="7" s="1"/>
  <c r="J111" i="15"/>
  <c r="O36" i="12"/>
  <c r="K116" i="6" s="1"/>
  <c r="L116" i="6" s="1"/>
  <c r="M116" i="6" s="1"/>
  <c r="B113" i="15"/>
  <c r="E113" i="14"/>
  <c r="F113" i="10"/>
  <c r="C113" i="15"/>
  <c r="F113" i="14"/>
  <c r="T113" i="10"/>
  <c r="I116" i="7" s="1"/>
  <c r="M113" i="15"/>
  <c r="AM113" i="14"/>
  <c r="L114" i="10"/>
  <c r="F116" i="15"/>
  <c r="L116" i="10"/>
  <c r="AG105" i="10"/>
  <c r="AK108" i="8" s="1"/>
  <c r="J108" i="10"/>
  <c r="W108" i="10"/>
  <c r="Z108" i="10"/>
  <c r="AB111" i="8" s="1"/>
  <c r="N108" i="15"/>
  <c r="C110" i="10"/>
  <c r="K110" i="10"/>
  <c r="O110" i="10"/>
  <c r="AE110" i="10"/>
  <c r="AI113" i="8" s="1"/>
  <c r="S110" i="15"/>
  <c r="G111" i="10"/>
  <c r="G111" i="15"/>
  <c r="U111" i="10"/>
  <c r="J114" i="7" s="1"/>
  <c r="K111" i="15"/>
  <c r="AD111" i="10"/>
  <c r="AG114" i="8" s="1"/>
  <c r="AH114" i="8" s="1"/>
  <c r="R111" i="15"/>
  <c r="H113" i="10"/>
  <c r="D113" i="15"/>
  <c r="J113" i="14"/>
  <c r="L113" i="15"/>
  <c r="W113" i="10"/>
  <c r="Y113" i="10"/>
  <c r="AA116" i="8" s="1"/>
  <c r="U114" i="10"/>
  <c r="J117" i="7" s="1"/>
  <c r="AA114" i="10"/>
  <c r="AC117" i="8" s="1"/>
  <c r="J116" i="14"/>
  <c r="S111" i="15"/>
  <c r="C112" i="10"/>
  <c r="I114" i="14"/>
  <c r="K114" i="14" s="1"/>
  <c r="Q114" i="15"/>
  <c r="AH114" i="14"/>
  <c r="AJ114" i="14" s="1"/>
  <c r="AC114" i="10"/>
  <c r="AF117" i="8" s="1"/>
  <c r="B117" i="15"/>
  <c r="E117" i="14"/>
  <c r="G117" i="14" s="1"/>
  <c r="F117" i="10"/>
  <c r="T117" i="15"/>
  <c r="AF117" i="10"/>
  <c r="AJ120" i="8" s="1"/>
  <c r="AL117" i="14"/>
  <c r="N119" i="10"/>
  <c r="S114" i="10"/>
  <c r="H117" i="7" s="1"/>
  <c r="Y114" i="10"/>
  <c r="AA117" i="8" s="1"/>
  <c r="M114" i="15"/>
  <c r="C116" i="10"/>
  <c r="O119" i="10"/>
  <c r="C113" i="10"/>
  <c r="M118" i="10"/>
  <c r="G114" i="15"/>
  <c r="T114" i="15"/>
  <c r="K117" i="10"/>
  <c r="X117" i="10"/>
  <c r="P119" i="14"/>
  <c r="T121" i="15"/>
  <c r="AF121" i="10"/>
  <c r="AJ124" i="8" s="1"/>
  <c r="AL121" i="14"/>
  <c r="H116" i="15"/>
  <c r="R116" i="10"/>
  <c r="G119" i="7" s="1"/>
  <c r="J117" i="10"/>
  <c r="Z118" i="10"/>
  <c r="AB121" i="8" s="1"/>
  <c r="N118" i="15"/>
  <c r="AD118" i="14"/>
  <c r="N117" i="14"/>
  <c r="G117" i="15"/>
  <c r="Q117" i="10"/>
  <c r="F120" i="7" s="1"/>
  <c r="U117" i="10"/>
  <c r="J120" i="7" s="1"/>
  <c r="R117" i="14"/>
  <c r="AB113" i="10"/>
  <c r="AD116" i="8" s="1"/>
  <c r="P113" i="15"/>
  <c r="B114" i="15"/>
  <c r="E114" i="14"/>
  <c r="G114" i="14" s="1"/>
  <c r="J114" i="10"/>
  <c r="O117" i="10"/>
  <c r="AF117" i="14"/>
  <c r="O173" i="12"/>
  <c r="L118" i="15"/>
  <c r="AA118" i="14"/>
  <c r="R118" i="15"/>
  <c r="AD118" i="10"/>
  <c r="AG121" i="8" s="1"/>
  <c r="AI118" i="14"/>
  <c r="I119" i="15"/>
  <c r="AG120" i="10"/>
  <c r="AK123" i="8" s="1"/>
  <c r="U120" i="15"/>
  <c r="AM120" i="14"/>
  <c r="O116" i="14"/>
  <c r="T117" i="10"/>
  <c r="I120" i="7" s="1"/>
  <c r="Q117" i="14"/>
  <c r="J117" i="15"/>
  <c r="K117" i="14"/>
  <c r="AC117" i="10"/>
  <c r="AF120" i="8" s="1"/>
  <c r="AI117" i="14"/>
  <c r="AJ117" i="14" s="1"/>
  <c r="R117" i="15"/>
  <c r="W118" i="10"/>
  <c r="I119" i="14"/>
  <c r="K119" i="14" s="1"/>
  <c r="J119" i="10"/>
  <c r="R119" i="14"/>
  <c r="K119" i="15"/>
  <c r="D123" i="15"/>
  <c r="H123" i="10"/>
  <c r="H123" i="14"/>
  <c r="I124" i="10"/>
  <c r="S127" i="6" s="1"/>
  <c r="M124" i="10"/>
  <c r="AB114" i="10"/>
  <c r="AD117" i="8" s="1"/>
  <c r="AG114" i="10"/>
  <c r="AK117" i="8" s="1"/>
  <c r="J118" i="14"/>
  <c r="N118" i="10"/>
  <c r="O118" i="10"/>
  <c r="AH118" i="14"/>
  <c r="AE118" i="10"/>
  <c r="AI121" i="8" s="1"/>
  <c r="S118" i="15"/>
  <c r="AM118" i="14"/>
  <c r="I119" i="10"/>
  <c r="S122" i="6" s="1"/>
  <c r="L119" i="15"/>
  <c r="N122" i="10"/>
  <c r="T122" i="10"/>
  <c r="I125" i="7" s="1"/>
  <c r="Q122" i="14"/>
  <c r="J122" i="15"/>
  <c r="G117" i="10"/>
  <c r="AD117" i="10"/>
  <c r="AG120" i="8" s="1"/>
  <c r="S117" i="15"/>
  <c r="AE117" i="10"/>
  <c r="AI120" i="8" s="1"/>
  <c r="AK117" i="14"/>
  <c r="K118" i="10"/>
  <c r="U119" i="10"/>
  <c r="J122" i="7" s="1"/>
  <c r="P122" i="7" s="1"/>
  <c r="X119" i="10"/>
  <c r="Y119" i="10"/>
  <c r="AA122" i="8" s="1"/>
  <c r="M119" i="15"/>
  <c r="K123" i="15"/>
  <c r="U123" i="10"/>
  <c r="J126" i="7" s="1"/>
  <c r="P126" i="7" s="1"/>
  <c r="R123" i="14"/>
  <c r="AI124" i="14"/>
  <c r="R124" i="15"/>
  <c r="AD124" i="10"/>
  <c r="AG127" i="8" s="1"/>
  <c r="AH127" i="8" s="1"/>
  <c r="C108" i="10"/>
  <c r="C111" i="10"/>
  <c r="R114" i="10"/>
  <c r="G117" i="7" s="1"/>
  <c r="P114" i="15"/>
  <c r="E117" i="15"/>
  <c r="AA117" i="10"/>
  <c r="AC120" i="8" s="1"/>
  <c r="P118" i="10"/>
  <c r="K118" i="15"/>
  <c r="N119" i="14"/>
  <c r="M119" i="14" s="1"/>
  <c r="R119" i="10"/>
  <c r="G122" i="7" s="1"/>
  <c r="M122" i="7" s="1"/>
  <c r="H119" i="15"/>
  <c r="AA119" i="10"/>
  <c r="AC122" i="8" s="1"/>
  <c r="AE119" i="14"/>
  <c r="AG119" i="14" s="1"/>
  <c r="AB119" i="10"/>
  <c r="AD122" i="8" s="1"/>
  <c r="P119" i="15"/>
  <c r="AD122" i="10"/>
  <c r="AG125" i="8" s="1"/>
  <c r="AI122" i="14"/>
  <c r="R122" i="15"/>
  <c r="Y124" i="10"/>
  <c r="AA127" i="8" s="1"/>
  <c r="AC124" i="14"/>
  <c r="M124" i="15"/>
  <c r="B126" i="15"/>
  <c r="F126" i="10"/>
  <c r="E126" i="14"/>
  <c r="X126" i="10"/>
  <c r="W118" i="14"/>
  <c r="X118" i="14" s="1"/>
  <c r="T118" i="14" s="1"/>
  <c r="AC118" i="14"/>
  <c r="C123" i="15"/>
  <c r="F123" i="14"/>
  <c r="G123" i="10"/>
  <c r="N124" i="10"/>
  <c r="B119" i="15"/>
  <c r="F119" i="10"/>
  <c r="E119" i="14"/>
  <c r="G119" i="14" s="1"/>
  <c r="S119" i="10"/>
  <c r="H122" i="7" s="1"/>
  <c r="L122" i="10"/>
  <c r="J122" i="14"/>
  <c r="K122" i="14" s="1"/>
  <c r="F122" i="15"/>
  <c r="R123" i="15"/>
  <c r="AD123" i="10"/>
  <c r="AG126" i="8" s="1"/>
  <c r="AI123" i="14"/>
  <c r="AJ123" i="14" s="1"/>
  <c r="X122" i="10"/>
  <c r="N122" i="15"/>
  <c r="AD122" i="14"/>
  <c r="M123" i="10"/>
  <c r="G124" i="15"/>
  <c r="N124" i="14"/>
  <c r="C125" i="10"/>
  <c r="Q117" i="15"/>
  <c r="C119" i="15"/>
  <c r="G119" i="10"/>
  <c r="M119" i="10"/>
  <c r="C120" i="10"/>
  <c r="C121" i="10"/>
  <c r="K122" i="10"/>
  <c r="Z122" i="10"/>
  <c r="AB125" i="8" s="1"/>
  <c r="S122" i="15"/>
  <c r="AE122" i="10"/>
  <c r="AI125" i="8" s="1"/>
  <c r="AK122" i="14"/>
  <c r="M123" i="15"/>
  <c r="Y123" i="10"/>
  <c r="AA126" i="8" s="1"/>
  <c r="AC123" i="14"/>
  <c r="G124" i="10"/>
  <c r="F124" i="14"/>
  <c r="G124" i="14" s="1"/>
  <c r="C124" i="15"/>
  <c r="E124" i="15"/>
  <c r="I124" i="14"/>
  <c r="K124" i="14" s="1"/>
  <c r="Q124" i="10"/>
  <c r="F127" i="7" s="1"/>
  <c r="U124" i="10"/>
  <c r="J127" i="7" s="1"/>
  <c r="R124" i="14"/>
  <c r="K124" i="15"/>
  <c r="D122" i="15"/>
  <c r="C123" i="10"/>
  <c r="T124" i="15"/>
  <c r="C126" i="10"/>
  <c r="W127" i="10"/>
  <c r="W129" i="10"/>
  <c r="AC123" i="10"/>
  <c r="AF126" i="8" s="1"/>
  <c r="B124" i="15"/>
  <c r="O124" i="15"/>
  <c r="O128" i="10"/>
  <c r="C117" i="10"/>
  <c r="C118" i="15"/>
  <c r="N119" i="15"/>
  <c r="AG119" i="10"/>
  <c r="AK122" i="8" s="1"/>
  <c r="G122" i="10"/>
  <c r="AB124" i="10"/>
  <c r="AD127" i="8" s="1"/>
  <c r="AG124" i="10"/>
  <c r="AK127" i="8" s="1"/>
  <c r="J172" i="12"/>
  <c r="Q131" i="8" s="1"/>
  <c r="K129" i="10"/>
  <c r="N129" i="15"/>
  <c r="Z129" i="10"/>
  <c r="AB132" i="8" s="1"/>
  <c r="AD129" i="14"/>
  <c r="P127" i="10"/>
  <c r="Q128" i="14"/>
  <c r="N126" i="15"/>
  <c r="P127" i="14"/>
  <c r="X127" i="10"/>
  <c r="P127" i="15"/>
  <c r="AB127" i="10"/>
  <c r="AD130" i="8" s="1"/>
  <c r="AF127" i="14"/>
  <c r="G130" i="10"/>
  <c r="C130" i="15"/>
  <c r="F130" i="14"/>
  <c r="C118" i="10"/>
  <c r="Q119" i="15"/>
  <c r="C122" i="10"/>
  <c r="H122" i="14"/>
  <c r="L122" i="14" s="1"/>
  <c r="E122" i="15"/>
  <c r="G122" i="15"/>
  <c r="J179" i="12"/>
  <c r="AE124" i="14"/>
  <c r="Q124" i="15"/>
  <c r="AL124" i="14"/>
  <c r="U124" i="15"/>
  <c r="Z126" i="10"/>
  <c r="AB129" i="8" s="1"/>
  <c r="F127" i="10"/>
  <c r="B127" i="15"/>
  <c r="K127" i="10"/>
  <c r="L128" i="15"/>
  <c r="J131" i="10"/>
  <c r="C132" i="15"/>
  <c r="F132" i="14"/>
  <c r="G132" i="10"/>
  <c r="O122" i="10"/>
  <c r="AA122" i="10"/>
  <c r="AC125" i="8" s="1"/>
  <c r="O179" i="12"/>
  <c r="J124" i="10"/>
  <c r="R124" i="10"/>
  <c r="G127" i="7" s="1"/>
  <c r="I128" i="14"/>
  <c r="E128" i="15"/>
  <c r="I128" i="10"/>
  <c r="S131" i="6" s="1"/>
  <c r="N128" i="10"/>
  <c r="J128" i="15"/>
  <c r="AA128" i="14"/>
  <c r="W131" i="10"/>
  <c r="J131" i="14"/>
  <c r="L131" i="10"/>
  <c r="F131" i="15"/>
  <c r="Y128" i="10"/>
  <c r="AA131" i="8" s="1"/>
  <c r="M128" i="15"/>
  <c r="N128" i="15"/>
  <c r="Z128" i="10"/>
  <c r="AB131" i="8" s="1"/>
  <c r="J182" i="12"/>
  <c r="W129" i="14"/>
  <c r="X129" i="14" s="1"/>
  <c r="T129" i="14" s="1"/>
  <c r="AC129" i="10"/>
  <c r="AF132" i="8" s="1"/>
  <c r="Q129" i="15"/>
  <c r="M130" i="10"/>
  <c r="T130" i="15"/>
  <c r="E131" i="14"/>
  <c r="H127" i="15"/>
  <c r="R127" i="15"/>
  <c r="F128" i="10"/>
  <c r="G128" i="10"/>
  <c r="F128" i="14"/>
  <c r="K128" i="10"/>
  <c r="L128" i="10"/>
  <c r="F128" i="15"/>
  <c r="O128" i="15"/>
  <c r="AL128" i="14"/>
  <c r="I129" i="10"/>
  <c r="S132" i="6" s="1"/>
  <c r="H129" i="15"/>
  <c r="O129" i="14"/>
  <c r="R129" i="10"/>
  <c r="G132" i="7" s="1"/>
  <c r="E130" i="15"/>
  <c r="I130" i="10"/>
  <c r="S133" i="6" s="1"/>
  <c r="F131" i="10"/>
  <c r="U132" i="10"/>
  <c r="J135" i="7" s="1"/>
  <c r="K132" i="15"/>
  <c r="H129" i="10"/>
  <c r="H129" i="14"/>
  <c r="U130" i="10"/>
  <c r="J133" i="7" s="1"/>
  <c r="AE130" i="10"/>
  <c r="AI133" i="8" s="1"/>
  <c r="AK130" i="14"/>
  <c r="K127" i="15"/>
  <c r="M127" i="15"/>
  <c r="G128" i="15"/>
  <c r="R128" i="10"/>
  <c r="G131" i="7" s="1"/>
  <c r="H128" i="15"/>
  <c r="AD128" i="10"/>
  <c r="AG131" i="8" s="1"/>
  <c r="R128" i="15"/>
  <c r="C129" i="10"/>
  <c r="H130" i="10"/>
  <c r="H130" i="14"/>
  <c r="I130" i="14"/>
  <c r="G130" i="15"/>
  <c r="Q130" i="10"/>
  <c r="F133" i="7" s="1"/>
  <c r="AL130" i="14"/>
  <c r="N132" i="10"/>
  <c r="S133" i="15"/>
  <c r="AE133" i="10"/>
  <c r="AI136" i="8" s="1"/>
  <c r="AK133" i="14"/>
  <c r="O165" i="12"/>
  <c r="C127" i="10"/>
  <c r="AI127" i="14"/>
  <c r="J128" i="14"/>
  <c r="K128" i="14" s="1"/>
  <c r="AI128" i="14"/>
  <c r="E129" i="15"/>
  <c r="C130" i="10"/>
  <c r="B128" i="15"/>
  <c r="E128" i="14"/>
  <c r="J128" i="10"/>
  <c r="J129" i="10"/>
  <c r="S130" i="15"/>
  <c r="C131" i="10"/>
  <c r="S132" i="15"/>
  <c r="AK132" i="14"/>
  <c r="AE132" i="10"/>
  <c r="AI135" i="8" s="1"/>
  <c r="T132" i="15"/>
  <c r="AL132" i="14"/>
  <c r="B134" i="15"/>
  <c r="E134" i="14"/>
  <c r="AJ134" i="14"/>
  <c r="AG128" i="10"/>
  <c r="AK131" i="8" s="1"/>
  <c r="F132" i="10"/>
  <c r="E132" i="14"/>
  <c r="AF132" i="10"/>
  <c r="AJ135" i="8" s="1"/>
  <c r="P133" i="10"/>
  <c r="W133" i="10"/>
  <c r="AB133" i="10"/>
  <c r="AD136" i="8" s="1"/>
  <c r="AF133" i="14"/>
  <c r="T134" i="10"/>
  <c r="I137" i="7" s="1"/>
  <c r="Q134" i="14"/>
  <c r="W134" i="14"/>
  <c r="X134" i="14" s="1"/>
  <c r="T134" i="14" s="1"/>
  <c r="J192" i="12"/>
  <c r="R134" i="15"/>
  <c r="AD134" i="10"/>
  <c r="AG137" i="8" s="1"/>
  <c r="AI134" i="14"/>
  <c r="E132" i="15"/>
  <c r="I132" i="10"/>
  <c r="S135" i="6" s="1"/>
  <c r="J165" i="12"/>
  <c r="Q135" i="8" s="1"/>
  <c r="R135" i="8" s="1"/>
  <c r="F134" i="10"/>
  <c r="F133" i="10"/>
  <c r="L134" i="10"/>
  <c r="J134" i="14"/>
  <c r="Q128" i="15"/>
  <c r="G132" i="15"/>
  <c r="Q132" i="10"/>
  <c r="F135" i="7" s="1"/>
  <c r="C133" i="10"/>
  <c r="J134" i="15"/>
  <c r="E133" i="14"/>
  <c r="C134" i="15"/>
  <c r="F134" i="14"/>
  <c r="G134" i="10"/>
  <c r="N134" i="10"/>
  <c r="AI132" i="14"/>
  <c r="AJ132" i="14" s="1"/>
  <c r="AH133" i="14"/>
  <c r="K134" i="10"/>
  <c r="Z134" i="10"/>
  <c r="AB137" i="8" s="1"/>
  <c r="AD134" i="14"/>
  <c r="K134" i="15"/>
  <c r="T135" i="10"/>
  <c r="I138" i="7" s="1"/>
  <c r="AC135" i="14"/>
  <c r="AE135" i="14"/>
  <c r="O193" i="12"/>
  <c r="AG135" i="10"/>
  <c r="AK138" i="8" s="1"/>
  <c r="C132" i="10"/>
  <c r="M134" i="10"/>
  <c r="U134" i="10"/>
  <c r="J137" i="7" s="1"/>
  <c r="L134" i="15"/>
  <c r="AA134" i="10"/>
  <c r="AC137" i="8" s="1"/>
  <c r="O134" i="15"/>
  <c r="J135" i="14"/>
  <c r="Q135" i="15"/>
  <c r="L136" i="10"/>
  <c r="F136" i="15"/>
  <c r="P134" i="15"/>
  <c r="E135" i="14"/>
  <c r="O135" i="14"/>
  <c r="Q135" i="14"/>
  <c r="AB135" i="10"/>
  <c r="AD138" i="8" s="1"/>
  <c r="P135" i="15"/>
  <c r="K136" i="15"/>
  <c r="R136" i="14"/>
  <c r="AC132" i="10"/>
  <c r="AF135" i="8" s="1"/>
  <c r="Q132" i="15"/>
  <c r="Q134" i="15"/>
  <c r="Y135" i="10"/>
  <c r="AA138" i="8" s="1"/>
  <c r="M135" i="10"/>
  <c r="AM135" i="14"/>
  <c r="J135" i="10"/>
  <c r="U135" i="10"/>
  <c r="J138" i="7" s="1"/>
  <c r="K135" i="15"/>
  <c r="AB137" i="10"/>
  <c r="AD140" i="8" s="1"/>
  <c r="P137" i="15"/>
  <c r="AF137" i="14"/>
  <c r="B135" i="15"/>
  <c r="R135" i="10"/>
  <c r="G138" i="7" s="1"/>
  <c r="K136" i="10"/>
  <c r="E136" i="14"/>
  <c r="J136" i="15"/>
  <c r="H137" i="10"/>
  <c r="D137" i="15"/>
  <c r="Q136" i="14"/>
  <c r="AD136" i="14"/>
  <c r="P136" i="15"/>
  <c r="AB136" i="10"/>
  <c r="AD139" i="8" s="1"/>
  <c r="AD135" i="14"/>
  <c r="O136" i="14"/>
  <c r="T136" i="10"/>
  <c r="I139" i="7" s="1"/>
  <c r="AC136" i="14"/>
  <c r="AK136" i="14"/>
  <c r="S136" i="15"/>
  <c r="AF136" i="10"/>
  <c r="AJ139" i="8" s="1"/>
  <c r="T136" i="15"/>
  <c r="U137" i="10"/>
  <c r="J140" i="7" s="1"/>
  <c r="K137" i="15"/>
  <c r="I136" i="14"/>
  <c r="K136" i="14" s="1"/>
  <c r="N136" i="14"/>
  <c r="Z136" i="10"/>
  <c r="AB139" i="8" s="1"/>
  <c r="R137" i="14"/>
  <c r="K135" i="10"/>
  <c r="Z135" i="10"/>
  <c r="AB138" i="8" s="1"/>
  <c r="C136" i="10"/>
  <c r="J136" i="10"/>
  <c r="R136" i="10"/>
  <c r="G139" i="7" s="1"/>
  <c r="Y136" i="10"/>
  <c r="AA139" i="8" s="1"/>
  <c r="C137" i="10"/>
  <c r="I136" i="10"/>
  <c r="S139" i="6" s="1"/>
  <c r="Q136" i="10"/>
  <c r="F139" i="7" s="1"/>
  <c r="X136" i="10"/>
  <c r="N136" i="15"/>
  <c r="B148" i="14"/>
  <c r="C148" i="14"/>
  <c r="B144" i="14"/>
  <c r="C141" i="14"/>
  <c r="K146" i="14"/>
  <c r="C146" i="14"/>
  <c r="Z156" i="14"/>
  <c r="C156" i="14"/>
  <c r="L143" i="14"/>
  <c r="C159" i="14"/>
  <c r="AB144" i="14"/>
  <c r="AB147" i="14"/>
  <c r="AB148" i="14"/>
  <c r="K138" i="14"/>
  <c r="D139" i="14"/>
  <c r="C150" i="14"/>
  <c r="Z150" i="14"/>
  <c r="D154" i="14"/>
  <c r="B143" i="14"/>
  <c r="B139" i="14"/>
  <c r="M140" i="14"/>
  <c r="B147" i="14"/>
  <c r="AB151" i="14"/>
  <c r="AB154" i="14"/>
  <c r="C158" i="14"/>
  <c r="AB138" i="14"/>
  <c r="Z142" i="14"/>
  <c r="AB143" i="14"/>
  <c r="AB146" i="14"/>
  <c r="C149" i="14"/>
  <c r="C151" i="14"/>
  <c r="C152" i="14"/>
  <c r="Z158" i="14"/>
  <c r="S138" i="14" s="1"/>
  <c r="C142" i="14"/>
  <c r="C144" i="14"/>
  <c r="AB153" i="14"/>
  <c r="C157" i="14"/>
  <c r="B138" i="14"/>
  <c r="AB159" i="14"/>
  <c r="AB152" i="14"/>
  <c r="AB155" i="14"/>
  <c r="AB156" i="14"/>
  <c r="AB160" i="14"/>
  <c r="D141" i="14"/>
  <c r="G150" i="14"/>
  <c r="C154" i="14"/>
  <c r="G158" i="14"/>
  <c r="D138" i="14" s="1"/>
  <c r="C162" i="14"/>
  <c r="G166" i="14"/>
  <c r="D146" i="14" s="1"/>
  <c r="C170" i="14"/>
  <c r="G174" i="14"/>
  <c r="C178" i="14"/>
  <c r="G182" i="14"/>
  <c r="D162" i="14" s="1"/>
  <c r="B142" i="14" s="1"/>
  <c r="C181" i="14"/>
  <c r="BD17" i="21"/>
  <c r="BA17" i="21"/>
  <c r="BB17" i="21" s="1"/>
  <c r="BA5" i="21"/>
  <c r="BB5" i="21" s="1"/>
  <c r="BA3" i="21"/>
  <c r="BB3" i="21" s="1"/>
  <c r="BA15" i="21"/>
  <c r="BB15" i="21" s="1"/>
  <c r="BA13" i="21"/>
  <c r="BB13" i="21" s="1"/>
  <c r="BA11" i="21"/>
  <c r="BB11" i="21" s="1"/>
  <c r="BA9" i="21"/>
  <c r="BB9" i="21" s="1"/>
  <c r="BA7" i="21"/>
  <c r="BB7" i="21" s="1"/>
  <c r="BE4" i="21"/>
  <c r="BE6" i="21"/>
  <c r="BE8" i="21"/>
  <c r="BE10" i="21"/>
  <c r="BE12" i="21"/>
  <c r="BE14" i="21"/>
  <c r="BE16" i="21"/>
  <c r="BA4" i="21"/>
  <c r="BB4" i="21" s="1"/>
  <c r="BA6" i="21"/>
  <c r="BB6" i="21" s="1"/>
  <c r="BA8" i="21"/>
  <c r="BB8" i="21" s="1"/>
  <c r="BA10" i="21"/>
  <c r="BB10" i="21" s="1"/>
  <c r="BA12" i="21"/>
  <c r="BB12" i="21" s="1"/>
  <c r="BA14" i="21"/>
  <c r="BB14" i="21" s="1"/>
  <c r="BA16" i="21"/>
  <c r="BB16" i="21" s="1"/>
  <c r="BE3" i="21"/>
  <c r="BE5" i="21"/>
  <c r="BE7" i="21"/>
  <c r="BE9" i="21"/>
  <c r="BE11" i="21"/>
  <c r="BE13" i="21"/>
  <c r="BE15" i="21"/>
  <c r="BE17" i="21"/>
  <c r="BA18" i="21"/>
  <c r="BB18" i="21" s="1"/>
  <c r="BA19" i="21"/>
  <c r="BB19" i="21" s="1"/>
  <c r="BA20" i="21"/>
  <c r="BB20" i="21" s="1"/>
  <c r="BA21" i="21"/>
  <c r="BB21" i="21" s="1"/>
  <c r="BA22" i="21"/>
  <c r="BB22" i="21" s="1"/>
  <c r="BA23" i="21"/>
  <c r="BB23" i="21" s="1"/>
  <c r="BA24" i="21"/>
  <c r="BB24" i="21" s="1"/>
  <c r="BA25" i="21"/>
  <c r="BB25" i="21" s="1"/>
  <c r="BA26" i="21"/>
  <c r="BB26" i="21" s="1"/>
  <c r="BA27" i="21"/>
  <c r="BB27" i="21" s="1"/>
  <c r="BA28" i="21"/>
  <c r="BB28" i="21" s="1"/>
  <c r="BA29" i="21"/>
  <c r="BB29" i="21" s="1"/>
  <c r="BA30" i="21"/>
  <c r="BB30" i="21" s="1"/>
  <c r="BA31" i="21"/>
  <c r="BB31" i="21" s="1"/>
  <c r="BD36" i="21"/>
  <c r="BA38" i="21"/>
  <c r="BB38" i="21" s="1"/>
  <c r="BA40" i="21"/>
  <c r="BB40" i="21" s="1"/>
  <c r="BD40" i="21"/>
  <c r="BC41" i="21"/>
  <c r="BC43" i="21"/>
  <c r="BE43" i="21"/>
  <c r="BC3" i="21"/>
  <c r="BC4" i="21"/>
  <c r="BC5" i="21"/>
  <c r="BC6" i="21"/>
  <c r="BC7" i="21"/>
  <c r="BC8" i="21"/>
  <c r="BC9" i="21"/>
  <c r="BC10" i="21"/>
  <c r="BC11" i="21"/>
  <c r="BC12" i="21"/>
  <c r="BC13" i="21"/>
  <c r="BC14" i="21"/>
  <c r="BC15" i="21"/>
  <c r="BC16" i="21"/>
  <c r="BC17" i="21"/>
  <c r="BC18" i="21"/>
  <c r="BC19" i="21"/>
  <c r="BC20" i="21"/>
  <c r="BC21" i="21"/>
  <c r="BC22" i="21"/>
  <c r="BC23" i="21"/>
  <c r="BC24" i="21"/>
  <c r="BC25" i="21"/>
  <c r="BC26" i="21"/>
  <c r="BC27" i="21"/>
  <c r="BC28" i="21"/>
  <c r="BC29" i="21"/>
  <c r="BC30" i="21"/>
  <c r="BC31" i="21"/>
  <c r="BD35" i="21"/>
  <c r="BC38" i="21"/>
  <c r="BA44" i="21"/>
  <c r="BB44" i="21" s="1"/>
  <c r="BD34" i="21"/>
  <c r="BA37" i="21"/>
  <c r="BB37" i="21" s="1"/>
  <c r="BA42" i="21"/>
  <c r="BB42" i="21" s="1"/>
  <c r="BD33" i="21"/>
  <c r="BA36" i="21"/>
  <c r="BB36" i="21" s="1"/>
  <c r="BC37" i="21"/>
  <c r="BA39" i="21"/>
  <c r="BB39" i="21" s="1"/>
  <c r="BD39" i="21"/>
  <c r="BC40" i="21"/>
  <c r="BC44" i="21"/>
  <c r="BE44" i="21"/>
  <c r="BD32" i="21"/>
  <c r="BE37" i="21"/>
  <c r="BE40" i="21"/>
  <c r="BC42" i="21"/>
  <c r="BA34" i="21"/>
  <c r="BB34" i="21" s="1"/>
  <c r="BC36" i="21"/>
  <c r="BD38" i="21"/>
  <c r="BA41" i="21"/>
  <c r="BB41" i="21" s="1"/>
  <c r="BA33" i="21"/>
  <c r="BB33" i="21" s="1"/>
  <c r="BC35" i="21"/>
  <c r="BE36" i="21"/>
  <c r="BC39" i="21"/>
  <c r="BA43" i="21"/>
  <c r="BB43" i="21" s="1"/>
  <c r="BD41" i="21"/>
  <c r="BD42" i="21"/>
  <c r="BD43" i="21"/>
  <c r="BD44" i="21"/>
  <c r="BD45" i="21"/>
  <c r="BD46" i="21"/>
  <c r="BD47" i="21"/>
  <c r="BD48" i="21"/>
  <c r="BD49" i="21"/>
  <c r="BD50" i="21"/>
  <c r="BD53" i="21"/>
  <c r="BD54" i="21"/>
  <c r="BD55" i="21"/>
  <c r="BD56" i="21"/>
  <c r="BD57" i="21"/>
  <c r="BD58" i="21"/>
  <c r="BD59" i="21"/>
  <c r="BD60" i="21"/>
  <c r="BD61" i="21"/>
  <c r="BD62" i="21"/>
  <c r="BD63" i="21"/>
  <c r="BD64" i="21"/>
  <c r="BD65" i="21"/>
  <c r="BD66" i="21"/>
  <c r="BD67" i="21"/>
  <c r="BD68" i="21"/>
  <c r="BD69" i="21"/>
  <c r="BD70" i="21"/>
  <c r="BD71" i="21"/>
  <c r="BD72" i="21"/>
  <c r="BD73" i="21"/>
  <c r="BD74" i="21"/>
  <c r="BD75" i="21"/>
  <c r="BD76" i="21"/>
  <c r="BD77" i="21"/>
  <c r="BD78" i="21"/>
  <c r="BD79" i="21"/>
  <c r="BD80" i="21"/>
  <c r="BD81" i="21"/>
  <c r="BD82" i="21"/>
  <c r="BD83" i="21"/>
  <c r="BD84" i="21"/>
  <c r="BD85" i="21"/>
  <c r="BD86" i="21"/>
  <c r="BD87" i="21"/>
  <c r="BD88" i="21"/>
  <c r="BD89" i="21"/>
  <c r="BD99" i="21"/>
  <c r="BC99" i="21"/>
  <c r="BA99" i="21"/>
  <c r="BB99" i="21" s="1"/>
  <c r="BD107" i="21"/>
  <c r="BC107" i="21"/>
  <c r="BA107" i="21"/>
  <c r="BB107" i="21" s="1"/>
  <c r="BD115" i="21"/>
  <c r="BC115" i="21"/>
  <c r="BA115" i="21"/>
  <c r="BB115" i="21" s="1"/>
  <c r="BD123" i="21"/>
  <c r="BC123" i="21"/>
  <c r="BA123" i="21"/>
  <c r="BB123" i="21" s="1"/>
  <c r="BD131" i="21"/>
  <c r="BC131" i="21"/>
  <c r="BA131" i="21"/>
  <c r="BB131" i="21" s="1"/>
  <c r="BD139" i="21"/>
  <c r="BC139" i="21"/>
  <c r="BA139" i="21"/>
  <c r="BB139" i="21" s="1"/>
  <c r="BD147" i="21"/>
  <c r="BC147" i="21"/>
  <c r="BA147" i="21"/>
  <c r="BB147" i="21" s="1"/>
  <c r="BD155" i="21"/>
  <c r="BC155" i="21"/>
  <c r="BA155" i="21"/>
  <c r="BB155" i="21" s="1"/>
  <c r="BE45" i="21"/>
  <c r="BE46" i="21"/>
  <c r="BE47" i="21"/>
  <c r="BE48" i="21"/>
  <c r="BE49" i="21"/>
  <c r="BE50" i="21"/>
  <c r="BE51" i="21"/>
  <c r="BE52" i="21"/>
  <c r="BE53" i="21"/>
  <c r="BE54" i="21"/>
  <c r="BE55" i="21"/>
  <c r="BE56" i="21"/>
  <c r="BE57" i="21"/>
  <c r="BE58" i="21"/>
  <c r="BE59" i="21"/>
  <c r="BE60" i="21"/>
  <c r="BE61" i="21"/>
  <c r="BE62" i="21"/>
  <c r="BE63" i="21"/>
  <c r="BE64" i="21"/>
  <c r="BE65" i="21"/>
  <c r="BE66" i="21"/>
  <c r="BD91" i="21"/>
  <c r="BA91" i="21"/>
  <c r="BB91" i="21" s="1"/>
  <c r="BD95" i="21"/>
  <c r="BA95" i="21"/>
  <c r="BB95" i="21" s="1"/>
  <c r="BD104" i="21"/>
  <c r="BC104" i="21"/>
  <c r="BA104" i="21"/>
  <c r="BB104" i="21" s="1"/>
  <c r="BD112" i="21"/>
  <c r="BC112" i="21"/>
  <c r="BA112" i="21"/>
  <c r="BB112" i="21" s="1"/>
  <c r="BD120" i="21"/>
  <c r="BC120" i="21"/>
  <c r="BA120" i="21"/>
  <c r="BB120" i="21" s="1"/>
  <c r="BD128" i="21"/>
  <c r="BC128" i="21"/>
  <c r="BA128" i="21"/>
  <c r="BB128" i="21" s="1"/>
  <c r="BD136" i="21"/>
  <c r="BC136" i="21"/>
  <c r="BA136" i="21"/>
  <c r="BB136" i="21" s="1"/>
  <c r="BD144" i="21"/>
  <c r="BC144" i="21"/>
  <c r="BA144" i="21"/>
  <c r="BB144" i="21" s="1"/>
  <c r="BD152" i="21"/>
  <c r="BC152" i="21"/>
  <c r="BA152" i="21"/>
  <c r="BB152" i="21" s="1"/>
  <c r="BD159" i="21"/>
  <c r="BE159" i="21"/>
  <c r="BD163" i="21"/>
  <c r="BE163" i="21"/>
  <c r="BD167" i="21"/>
  <c r="BE167" i="21"/>
  <c r="BD171" i="21"/>
  <c r="BE171" i="21"/>
  <c r="BD90" i="21"/>
  <c r="BD101" i="21"/>
  <c r="BC101" i="21"/>
  <c r="BA101" i="21"/>
  <c r="BB101" i="21" s="1"/>
  <c r="BD109" i="21"/>
  <c r="BC109" i="21"/>
  <c r="BA109" i="21"/>
  <c r="BB109" i="21" s="1"/>
  <c r="BD117" i="21"/>
  <c r="BC117" i="21"/>
  <c r="BA117" i="21"/>
  <c r="BB117" i="21" s="1"/>
  <c r="BD125" i="21"/>
  <c r="BC125" i="21"/>
  <c r="BA125" i="21"/>
  <c r="BB125" i="21" s="1"/>
  <c r="BD133" i="21"/>
  <c r="BC133" i="21"/>
  <c r="BA133" i="21"/>
  <c r="BB133" i="21" s="1"/>
  <c r="BD141" i="21"/>
  <c r="BC141" i="21"/>
  <c r="BA141" i="21"/>
  <c r="BB141" i="21" s="1"/>
  <c r="BD149" i="21"/>
  <c r="BC149" i="21"/>
  <c r="BA149" i="21"/>
  <c r="BB149" i="21" s="1"/>
  <c r="BD157" i="21"/>
  <c r="BE157" i="21"/>
  <c r="BA157" i="21"/>
  <c r="BB157" i="21" s="1"/>
  <c r="BD161" i="21"/>
  <c r="BE161" i="21"/>
  <c r="BA161" i="21"/>
  <c r="BB161" i="21" s="1"/>
  <c r="BD165" i="21"/>
  <c r="BE165" i="21"/>
  <c r="BA165" i="21"/>
  <c r="BB165" i="21" s="1"/>
  <c r="BD169" i="21"/>
  <c r="BE169" i="21"/>
  <c r="BA169" i="21"/>
  <c r="BB169" i="21" s="1"/>
  <c r="BD173" i="21"/>
  <c r="BD177" i="21"/>
  <c r="BD181" i="21"/>
  <c r="BA187" i="21"/>
  <c r="BB187" i="21" s="1"/>
  <c r="BC187" i="21"/>
  <c r="BE187" i="21"/>
  <c r="BC92" i="21"/>
  <c r="BD94" i="21"/>
  <c r="BA94" i="21"/>
  <c r="BB94" i="21" s="1"/>
  <c r="BC96" i="21"/>
  <c r="BD98" i="21"/>
  <c r="BC98" i="21"/>
  <c r="BA98" i="21"/>
  <c r="BB98" i="21" s="1"/>
  <c r="BD106" i="21"/>
  <c r="BC106" i="21"/>
  <c r="BA106" i="21"/>
  <c r="BB106" i="21" s="1"/>
  <c r="BD114" i="21"/>
  <c r="BC114" i="21"/>
  <c r="BA114" i="21"/>
  <c r="BB114" i="21" s="1"/>
  <c r="BD122" i="21"/>
  <c r="BC122" i="21"/>
  <c r="BA122" i="21"/>
  <c r="BB122" i="21" s="1"/>
  <c r="BD130" i="21"/>
  <c r="BC130" i="21"/>
  <c r="BA130" i="21"/>
  <c r="BB130" i="21" s="1"/>
  <c r="BD138" i="21"/>
  <c r="BC138" i="21"/>
  <c r="BA138" i="21"/>
  <c r="BB138" i="21" s="1"/>
  <c r="BD146" i="21"/>
  <c r="BC146" i="21"/>
  <c r="BA146" i="21"/>
  <c r="BB146" i="21" s="1"/>
  <c r="BD154" i="21"/>
  <c r="BC154" i="21"/>
  <c r="BA154" i="21"/>
  <c r="BB154" i="21" s="1"/>
  <c r="BE173" i="21"/>
  <c r="BE177" i="21"/>
  <c r="BD103" i="21"/>
  <c r="BC103" i="21"/>
  <c r="BA103" i="21"/>
  <c r="BB103" i="21" s="1"/>
  <c r="BD111" i="21"/>
  <c r="BC111" i="21"/>
  <c r="BA111" i="21"/>
  <c r="BB111" i="21" s="1"/>
  <c r="BD119" i="21"/>
  <c r="BC119" i="21"/>
  <c r="BA119" i="21"/>
  <c r="BB119" i="21" s="1"/>
  <c r="BD127" i="21"/>
  <c r="BC127" i="21"/>
  <c r="BA127" i="21"/>
  <c r="BB127" i="21" s="1"/>
  <c r="BD135" i="21"/>
  <c r="BC135" i="21"/>
  <c r="BA135" i="21"/>
  <c r="BB135" i="21" s="1"/>
  <c r="BD143" i="21"/>
  <c r="BC143" i="21"/>
  <c r="BA143" i="21"/>
  <c r="BB143" i="21" s="1"/>
  <c r="BD151" i="21"/>
  <c r="BC151" i="21"/>
  <c r="BA151" i="21"/>
  <c r="BB151" i="21" s="1"/>
  <c r="BA159" i="21"/>
  <c r="BB159" i="21" s="1"/>
  <c r="BA163" i="21"/>
  <c r="BB163" i="21" s="1"/>
  <c r="BA167" i="21"/>
  <c r="BB167" i="21" s="1"/>
  <c r="BA171" i="21"/>
  <c r="BB171" i="21" s="1"/>
  <c r="BA175" i="21"/>
  <c r="BB175" i="21" s="1"/>
  <c r="BA179" i="21"/>
  <c r="BB179" i="21" s="1"/>
  <c r="BA67" i="21"/>
  <c r="BB67" i="21" s="1"/>
  <c r="BA68" i="21"/>
  <c r="BB68" i="21" s="1"/>
  <c r="BA69" i="21"/>
  <c r="BB69" i="21" s="1"/>
  <c r="BA70" i="21"/>
  <c r="BB70" i="21" s="1"/>
  <c r="BA71" i="21"/>
  <c r="BB71" i="21" s="1"/>
  <c r="BA72" i="21"/>
  <c r="BB72" i="21" s="1"/>
  <c r="BA73" i="21"/>
  <c r="BB73" i="21" s="1"/>
  <c r="BA74" i="21"/>
  <c r="BB74" i="21" s="1"/>
  <c r="BA75" i="21"/>
  <c r="BB75" i="21" s="1"/>
  <c r="BA76" i="21"/>
  <c r="BB76" i="21" s="1"/>
  <c r="BA77" i="21"/>
  <c r="BB77" i="21" s="1"/>
  <c r="BA78" i="21"/>
  <c r="BB78" i="21" s="1"/>
  <c r="BA79" i="21"/>
  <c r="BB79" i="21" s="1"/>
  <c r="BA80" i="21"/>
  <c r="BB80" i="21" s="1"/>
  <c r="BA81" i="21"/>
  <c r="BB81" i="21" s="1"/>
  <c r="BA82" i="21"/>
  <c r="BB82" i="21" s="1"/>
  <c r="BA83" i="21"/>
  <c r="BB83" i="21" s="1"/>
  <c r="BA84" i="21"/>
  <c r="BB84" i="21" s="1"/>
  <c r="BA85" i="21"/>
  <c r="BB85" i="21" s="1"/>
  <c r="BA86" i="21"/>
  <c r="BB86" i="21" s="1"/>
  <c r="BA87" i="21"/>
  <c r="BB87" i="21" s="1"/>
  <c r="BA88" i="21"/>
  <c r="BB88" i="21" s="1"/>
  <c r="BA89" i="21"/>
  <c r="BB89" i="21" s="1"/>
  <c r="BA90" i="21"/>
  <c r="BB90" i="21" s="1"/>
  <c r="BC91" i="21"/>
  <c r="BD93" i="21"/>
  <c r="BA93" i="21"/>
  <c r="BB93" i="21" s="1"/>
  <c r="BC95" i="21"/>
  <c r="BD97" i="21"/>
  <c r="BA97" i="21"/>
  <c r="BB97" i="21" s="1"/>
  <c r="BD100" i="21"/>
  <c r="BC100" i="21"/>
  <c r="BA100" i="21"/>
  <c r="BB100" i="21" s="1"/>
  <c r="BE104" i="21"/>
  <c r="BD108" i="21"/>
  <c r="BC108" i="21"/>
  <c r="BA108" i="21"/>
  <c r="BB108" i="21" s="1"/>
  <c r="BE112" i="21"/>
  <c r="BD116" i="21"/>
  <c r="BC116" i="21"/>
  <c r="BA116" i="21"/>
  <c r="BB116" i="21" s="1"/>
  <c r="BE120" i="21"/>
  <c r="BD124" i="21"/>
  <c r="BC124" i="21"/>
  <c r="BA124" i="21"/>
  <c r="BB124" i="21" s="1"/>
  <c r="BE128" i="21"/>
  <c r="BD132" i="21"/>
  <c r="BC132" i="21"/>
  <c r="BA132" i="21"/>
  <c r="BB132" i="21" s="1"/>
  <c r="BE136" i="21"/>
  <c r="BD140" i="21"/>
  <c r="BC140" i="21"/>
  <c r="BA140" i="21"/>
  <c r="BB140" i="21" s="1"/>
  <c r="BE144" i="21"/>
  <c r="BD148" i="21"/>
  <c r="BC148" i="21"/>
  <c r="BA148" i="21"/>
  <c r="BB148" i="21" s="1"/>
  <c r="BE152" i="21"/>
  <c r="BD156" i="21"/>
  <c r="BC156" i="21"/>
  <c r="BA156" i="21"/>
  <c r="BB156" i="21" s="1"/>
  <c r="BC157" i="21"/>
  <c r="BC159" i="21"/>
  <c r="BC163" i="21"/>
  <c r="BC167" i="21"/>
  <c r="BC171" i="21"/>
  <c r="BA177" i="21"/>
  <c r="BB177" i="21" s="1"/>
  <c r="BC181" i="21"/>
  <c r="BD184" i="21"/>
  <c r="BE91" i="21"/>
  <c r="BE95" i="21"/>
  <c r="BD105" i="21"/>
  <c r="BC105" i="21"/>
  <c r="BA105" i="21"/>
  <c r="BB105" i="21" s="1"/>
  <c r="BD113" i="21"/>
  <c r="BC113" i="21"/>
  <c r="BA113" i="21"/>
  <c r="BB113" i="21" s="1"/>
  <c r="BE117" i="21"/>
  <c r="BD121" i="21"/>
  <c r="BC121" i="21"/>
  <c r="BA121" i="21"/>
  <c r="BB121" i="21" s="1"/>
  <c r="BE125" i="21"/>
  <c r="BD129" i="21"/>
  <c r="BC129" i="21"/>
  <c r="BA129" i="21"/>
  <c r="BB129" i="21" s="1"/>
  <c r="BE133" i="21"/>
  <c r="BD137" i="21"/>
  <c r="BC137" i="21"/>
  <c r="BA137" i="21"/>
  <c r="BB137" i="21" s="1"/>
  <c r="BE141" i="21"/>
  <c r="BD145" i="21"/>
  <c r="BC145" i="21"/>
  <c r="BA145" i="21"/>
  <c r="BB145" i="21" s="1"/>
  <c r="BE149" i="21"/>
  <c r="BD153" i="21"/>
  <c r="BC153" i="21"/>
  <c r="BA153" i="21"/>
  <c r="BB153" i="21" s="1"/>
  <c r="BC158" i="21"/>
  <c r="BC162" i="21"/>
  <c r="BC166" i="21"/>
  <c r="BC170" i="21"/>
  <c r="BA184" i="21"/>
  <c r="BB184" i="21" s="1"/>
  <c r="BE184" i="21"/>
  <c r="BC184" i="21"/>
  <c r="BD92" i="21"/>
  <c r="BA92" i="21"/>
  <c r="BB92" i="21" s="1"/>
  <c r="BD96" i="21"/>
  <c r="BA96" i="21"/>
  <c r="BB96" i="21" s="1"/>
  <c r="BD102" i="21"/>
  <c r="BC102" i="21"/>
  <c r="BA102" i="21"/>
  <c r="BB102" i="21" s="1"/>
  <c r="BD110" i="21"/>
  <c r="BC110" i="21"/>
  <c r="BA110" i="21"/>
  <c r="BB110" i="21" s="1"/>
  <c r="BD118" i="21"/>
  <c r="BC118" i="21"/>
  <c r="BA118" i="21"/>
  <c r="BB118" i="21" s="1"/>
  <c r="BD126" i="21"/>
  <c r="BC126" i="21"/>
  <c r="BA126" i="21"/>
  <c r="BB126" i="21" s="1"/>
  <c r="BD134" i="21"/>
  <c r="BC134" i="21"/>
  <c r="BA134" i="21"/>
  <c r="BB134" i="21" s="1"/>
  <c r="BD142" i="21"/>
  <c r="BC142" i="21"/>
  <c r="BA142" i="21"/>
  <c r="BB142" i="21" s="1"/>
  <c r="BD150" i="21"/>
  <c r="BC150" i="21"/>
  <c r="BA150" i="21"/>
  <c r="BB150" i="21" s="1"/>
  <c r="BA158" i="21"/>
  <c r="BB158" i="21" s="1"/>
  <c r="BE158" i="21"/>
  <c r="BA162" i="21"/>
  <c r="BB162" i="21" s="1"/>
  <c r="BE162" i="21"/>
  <c r="BA166" i="21"/>
  <c r="BB166" i="21" s="1"/>
  <c r="BE166" i="21"/>
  <c r="BA170" i="21"/>
  <c r="BB170" i="21" s="1"/>
  <c r="BE170" i="21"/>
  <c r="BA174" i="21"/>
  <c r="BB174" i="21" s="1"/>
  <c r="BE174" i="21"/>
  <c r="BC174" i="21"/>
  <c r="BC176" i="21"/>
  <c r="BA178" i="21"/>
  <c r="BB178" i="21" s="1"/>
  <c r="BE178" i="21"/>
  <c r="BC178" i="21"/>
  <c r="BC180" i="21"/>
  <c r="BE189" i="21"/>
  <c r="BC189" i="21"/>
  <c r="BD160" i="21"/>
  <c r="BD164" i="21"/>
  <c r="BD168" i="21"/>
  <c r="BD172" i="21"/>
  <c r="BD176" i="21"/>
  <c r="BD180" i="21"/>
  <c r="BD183" i="21"/>
  <c r="BA186" i="21"/>
  <c r="BB186" i="21" s="1"/>
  <c r="BD191" i="21"/>
  <c r="BC192" i="21"/>
  <c r="BA173" i="21"/>
  <c r="BB173" i="21" s="1"/>
  <c r="BA183" i="21"/>
  <c r="BB183" i="21" s="1"/>
  <c r="BD188" i="21"/>
  <c r="BA191" i="21"/>
  <c r="BB191" i="21" s="1"/>
  <c r="BA164" i="21"/>
  <c r="BB164" i="21" s="1"/>
  <c r="BA168" i="21"/>
  <c r="BB168" i="21" s="1"/>
  <c r="BA172" i="21"/>
  <c r="BB172" i="21" s="1"/>
  <c r="BA176" i="21"/>
  <c r="BB176" i="21" s="1"/>
  <c r="BA180" i="21"/>
  <c r="BB180" i="21" s="1"/>
  <c r="BD182" i="21"/>
  <c r="BC183" i="21"/>
  <c r="BA185" i="21"/>
  <c r="BB185" i="21" s="1"/>
  <c r="BE186" i="21"/>
  <c r="BD190" i="21"/>
  <c r="BC191" i="21"/>
  <c r="BC193" i="21"/>
  <c r="BA193" i="21"/>
  <c r="BB193" i="21" s="1"/>
  <c r="BD158" i="21"/>
  <c r="BC160" i="21"/>
  <c r="BD162" i="21"/>
  <c r="BD166" i="21"/>
  <c r="BD170" i="21"/>
  <c r="BD174" i="21"/>
  <c r="BD178" i="21"/>
  <c r="BA182" i="21"/>
  <c r="BB182" i="21" s="1"/>
  <c r="BE183" i="21"/>
  <c r="BD187" i="21"/>
  <c r="BC188" i="21"/>
  <c r="BA190" i="21"/>
  <c r="BB190" i="21" s="1"/>
  <c r="BE191" i="21"/>
  <c r="BD189" i="21"/>
  <c r="BC190" i="21"/>
  <c r="BA192" i="21"/>
  <c r="BB192" i="21" s="1"/>
  <c r="BA181" i="21"/>
  <c r="BB181" i="21" s="1"/>
  <c r="BE182" i="21"/>
  <c r="BD186" i="21"/>
  <c r="BA189" i="21"/>
  <c r="BB189" i="21" s="1"/>
  <c r="BE190" i="21"/>
  <c r="P78" i="8" l="1"/>
  <c r="G78" i="8"/>
  <c r="H78" i="8" s="1"/>
  <c r="N134" i="8"/>
  <c r="P64" i="8"/>
  <c r="F64" i="8"/>
  <c r="H64" i="8" s="1"/>
  <c r="V16" i="8"/>
  <c r="P16" i="8"/>
  <c r="AL18" i="8"/>
  <c r="W59" i="8"/>
  <c r="W38" i="8"/>
  <c r="W72" i="8"/>
  <c r="M78" i="8"/>
  <c r="W60" i="8"/>
  <c r="W39" i="8"/>
  <c r="K32" i="8"/>
  <c r="K10" i="8"/>
  <c r="N118" i="8"/>
  <c r="P40" i="8"/>
  <c r="T134" i="8"/>
  <c r="J85" i="8"/>
  <c r="K41" i="8"/>
  <c r="W71" i="8"/>
  <c r="W56" i="8"/>
  <c r="T24" i="8"/>
  <c r="T16" i="8"/>
  <c r="W104" i="8"/>
  <c r="G9" i="8"/>
  <c r="S44" i="8"/>
  <c r="I134" i="8"/>
  <c r="P24" i="8"/>
  <c r="J102" i="8"/>
  <c r="K102" i="8" s="1"/>
  <c r="O102" i="8" s="1"/>
  <c r="M40" i="8"/>
  <c r="N40" i="8" s="1"/>
  <c r="G24" i="8"/>
  <c r="L78" i="8"/>
  <c r="M26" i="8"/>
  <c r="AG55" i="14"/>
  <c r="AN15" i="14"/>
  <c r="AN84" i="14"/>
  <c r="AJ63" i="14"/>
  <c r="G46" i="14"/>
  <c r="K41" i="14"/>
  <c r="Q9" i="8"/>
  <c r="K139" i="8"/>
  <c r="O139" i="8" s="1"/>
  <c r="O135" i="8"/>
  <c r="K117" i="8"/>
  <c r="O83" i="8"/>
  <c r="V64" i="8"/>
  <c r="J44" i="8"/>
  <c r="F16" i="8"/>
  <c r="U85" i="8"/>
  <c r="W85" i="8" s="1"/>
  <c r="W76" i="8"/>
  <c r="G40" i="8"/>
  <c r="T78" i="8"/>
  <c r="F40" i="8"/>
  <c r="N26" i="8"/>
  <c r="K119" i="8"/>
  <c r="O119" i="8" s="1"/>
  <c r="I24" i="8"/>
  <c r="I16" i="8"/>
  <c r="K16" i="8" s="1"/>
  <c r="P9" i="8"/>
  <c r="W63" i="8"/>
  <c r="H43" i="8"/>
  <c r="U134" i="8"/>
  <c r="H62" i="8"/>
  <c r="U40" i="8"/>
  <c r="L74" i="8"/>
  <c r="J24" i="8"/>
  <c r="N77" i="8"/>
  <c r="U78" i="8"/>
  <c r="F85" i="8"/>
  <c r="H85" i="8" s="1"/>
  <c r="V133" i="8"/>
  <c r="I133" i="8"/>
  <c r="G133" i="8"/>
  <c r="H133" i="8" s="1"/>
  <c r="S133" i="8"/>
  <c r="M104" i="8"/>
  <c r="J104" i="8"/>
  <c r="K104" i="8" s="1"/>
  <c r="U129" i="8"/>
  <c r="S129" i="8"/>
  <c r="J129" i="8"/>
  <c r="K129" i="8" s="1"/>
  <c r="N114" i="8"/>
  <c r="AH117" i="8"/>
  <c r="K89" i="14"/>
  <c r="W29" i="8"/>
  <c r="G9" i="6"/>
  <c r="H9" i="6" s="1"/>
  <c r="I9" i="6" s="1"/>
  <c r="O136" i="8"/>
  <c r="I78" i="8"/>
  <c r="K78" i="8" s="1"/>
  <c r="N104" i="8"/>
  <c r="T9" i="8"/>
  <c r="I9" i="8"/>
  <c r="M134" i="8"/>
  <c r="V40" i="8"/>
  <c r="G16" i="8"/>
  <c r="L44" i="8"/>
  <c r="S134" i="8"/>
  <c r="M24" i="8"/>
  <c r="U61" i="8"/>
  <c r="W61" i="8" s="1"/>
  <c r="M61" i="8"/>
  <c r="N61" i="8" s="1"/>
  <c r="O61" i="8" s="1"/>
  <c r="V26" i="8"/>
  <c r="S26" i="8"/>
  <c r="G26" i="8"/>
  <c r="H26" i="8" s="1"/>
  <c r="O26" i="8" s="1"/>
  <c r="X26" i="8" s="1"/>
  <c r="S25" i="3" s="1"/>
  <c r="N51" i="8"/>
  <c r="H9" i="8"/>
  <c r="K75" i="14"/>
  <c r="AN91" i="14"/>
  <c r="AN82" i="14"/>
  <c r="K72" i="14"/>
  <c r="K79" i="8"/>
  <c r="I44" i="8"/>
  <c r="K29" i="8"/>
  <c r="W87" i="8"/>
  <c r="J40" i="8"/>
  <c r="W25" i="8"/>
  <c r="K109" i="8"/>
  <c r="K66" i="8"/>
  <c r="W14" i="8"/>
  <c r="N140" i="8"/>
  <c r="W83" i="8"/>
  <c r="F44" i="8"/>
  <c r="H44" i="8" s="1"/>
  <c r="H29" i="8"/>
  <c r="W131" i="8"/>
  <c r="K69" i="8"/>
  <c r="K81" i="8"/>
  <c r="N74" i="8"/>
  <c r="L9" i="8"/>
  <c r="N9" i="8" s="1"/>
  <c r="W11" i="8"/>
  <c r="K109" i="14"/>
  <c r="K133" i="8"/>
  <c r="S24" i="8"/>
  <c r="S78" i="8"/>
  <c r="S40" i="8"/>
  <c r="W40" i="8" s="1"/>
  <c r="G17" i="6"/>
  <c r="H17" i="6" s="1"/>
  <c r="I17" i="6" s="1"/>
  <c r="P85" i="8"/>
  <c r="R78" i="8"/>
  <c r="W77" i="8"/>
  <c r="W80" i="8"/>
  <c r="U64" i="8"/>
  <c r="W43" i="8"/>
  <c r="P44" i="8"/>
  <c r="W133" i="8"/>
  <c r="J64" i="8"/>
  <c r="N58" i="8"/>
  <c r="O58" i="8" s="1"/>
  <c r="X58" i="8" s="1"/>
  <c r="S57" i="3" s="1"/>
  <c r="U24" i="8"/>
  <c r="U16" i="8"/>
  <c r="W67" i="8"/>
  <c r="W52" i="8"/>
  <c r="N102" i="8"/>
  <c r="W50" i="8"/>
  <c r="U9" i="8"/>
  <c r="H129" i="8"/>
  <c r="S16" i="8"/>
  <c r="U74" i="8"/>
  <c r="V44" i="8"/>
  <c r="W44" i="8" s="1"/>
  <c r="W26" i="8"/>
  <c r="G70" i="14"/>
  <c r="W78" i="8"/>
  <c r="K85" i="8"/>
  <c r="G134" i="14"/>
  <c r="AH121" i="8"/>
  <c r="AH126" i="8"/>
  <c r="G105" i="14"/>
  <c r="AH47" i="8"/>
  <c r="AH43" i="8"/>
  <c r="K115" i="8"/>
  <c r="O115" i="8" s="1"/>
  <c r="X115" i="8" s="1"/>
  <c r="S114" i="3" s="1"/>
  <c r="K106" i="8"/>
  <c r="K42" i="8"/>
  <c r="K15" i="8"/>
  <c r="O69" i="8"/>
  <c r="K53" i="8"/>
  <c r="F24" i="8"/>
  <c r="H117" i="8"/>
  <c r="O117" i="8" s="1"/>
  <c r="W73" i="8"/>
  <c r="L64" i="8"/>
  <c r="N64" i="8" s="1"/>
  <c r="O43" i="8"/>
  <c r="W138" i="8"/>
  <c r="V134" i="8"/>
  <c r="W132" i="8"/>
  <c r="K43" i="8"/>
  <c r="K28" i="8"/>
  <c r="L24" i="8"/>
  <c r="N24" i="8" s="1"/>
  <c r="L16" i="8"/>
  <c r="N16" i="8" s="1"/>
  <c r="K52" i="8"/>
  <c r="W88" i="8"/>
  <c r="H108" i="8"/>
  <c r="O108" i="8" s="1"/>
  <c r="J134" i="8"/>
  <c r="K38" i="8"/>
  <c r="K68" i="8"/>
  <c r="K57" i="8"/>
  <c r="W69" i="8"/>
  <c r="W54" i="8"/>
  <c r="AN110" i="14"/>
  <c r="AN101" i="14"/>
  <c r="M72" i="14"/>
  <c r="W137" i="8"/>
  <c r="W124" i="8"/>
  <c r="W115" i="8"/>
  <c r="W111" i="8"/>
  <c r="W106" i="8"/>
  <c r="W110" i="8"/>
  <c r="K118" i="8"/>
  <c r="N130" i="14"/>
  <c r="AH124" i="14"/>
  <c r="AJ124" i="14" s="1"/>
  <c r="V113" i="10"/>
  <c r="Y116" i="8"/>
  <c r="Z116" i="8" s="1"/>
  <c r="F57" i="6"/>
  <c r="G57" i="6"/>
  <c r="H57" i="6" s="1"/>
  <c r="I57" i="6" s="1"/>
  <c r="AG89" i="14"/>
  <c r="M89" i="14"/>
  <c r="AN69" i="14"/>
  <c r="O137" i="8"/>
  <c r="W89" i="8"/>
  <c r="W64" i="8"/>
  <c r="K27" i="8"/>
  <c r="W122" i="8"/>
  <c r="W33" i="8"/>
  <c r="N32" i="8"/>
  <c r="N128" i="8"/>
  <c r="V119" i="10"/>
  <c r="Y122" i="8"/>
  <c r="Z122" i="8" s="1"/>
  <c r="AJ113" i="14"/>
  <c r="AL85" i="8"/>
  <c r="W120" i="8"/>
  <c r="H90" i="8"/>
  <c r="N31" i="8"/>
  <c r="W102" i="8"/>
  <c r="W74" i="8"/>
  <c r="N50" i="8"/>
  <c r="H49" i="8"/>
  <c r="O49" i="8" s="1"/>
  <c r="H33" i="8"/>
  <c r="H103" i="8"/>
  <c r="K86" i="8"/>
  <c r="G136" i="15"/>
  <c r="AC128" i="10"/>
  <c r="AF131" i="8" s="1"/>
  <c r="AH131" i="8" s="1"/>
  <c r="AH128" i="14"/>
  <c r="AJ128" i="14" s="1"/>
  <c r="AD119" i="10"/>
  <c r="AG122" i="8" s="1"/>
  <c r="AI119" i="14"/>
  <c r="R119" i="15"/>
  <c r="AH116" i="8"/>
  <c r="AG27" i="14"/>
  <c r="W58" i="8"/>
  <c r="N46" i="8"/>
  <c r="N48" i="8"/>
  <c r="W129" i="8"/>
  <c r="AH122" i="8"/>
  <c r="Q122" i="10"/>
  <c r="F125" i="7" s="1"/>
  <c r="N122" i="14"/>
  <c r="AJ118" i="14"/>
  <c r="AL105" i="8"/>
  <c r="Q75" i="8"/>
  <c r="O138" i="8"/>
  <c r="W55" i="8"/>
  <c r="N36" i="8"/>
  <c r="H11" i="8"/>
  <c r="AD128" i="14"/>
  <c r="R127" i="10"/>
  <c r="G130" i="7" s="1"/>
  <c r="M130" i="7" s="1"/>
  <c r="O127" i="14"/>
  <c r="AG114" i="14"/>
  <c r="G128" i="14"/>
  <c r="AL26" i="8"/>
  <c r="K61" i="8"/>
  <c r="H107" i="8"/>
  <c r="W24" i="8"/>
  <c r="W16" i="8"/>
  <c r="W116" i="8"/>
  <c r="H86" i="8"/>
  <c r="O86" i="8" s="1"/>
  <c r="N65" i="8"/>
  <c r="O194" i="12"/>
  <c r="R132" i="15"/>
  <c r="AD132" i="10"/>
  <c r="AG135" i="8" s="1"/>
  <c r="AH135" i="8" s="1"/>
  <c r="W127" i="8"/>
  <c r="K36" i="8"/>
  <c r="O113" i="8"/>
  <c r="N12" i="8"/>
  <c r="K120" i="8"/>
  <c r="H61" i="8"/>
  <c r="M136" i="15"/>
  <c r="O111" i="8"/>
  <c r="K49" i="8"/>
  <c r="K89" i="8"/>
  <c r="W140" i="8"/>
  <c r="W136" i="8"/>
  <c r="W18" i="8"/>
  <c r="O14" i="8"/>
  <c r="W81" i="8"/>
  <c r="H31" i="8"/>
  <c r="H102" i="8"/>
  <c r="H74" i="8"/>
  <c r="H50" i="8"/>
  <c r="W46" i="8"/>
  <c r="N33" i="8"/>
  <c r="H32" i="8"/>
  <c r="W48" i="8"/>
  <c r="N47" i="8"/>
  <c r="N45" i="8"/>
  <c r="O45" i="8" s="1"/>
  <c r="AA135" i="10"/>
  <c r="AC138" i="8" s="1"/>
  <c r="AM127" i="14"/>
  <c r="K119" i="10"/>
  <c r="W135" i="14"/>
  <c r="X135" i="14" s="1"/>
  <c r="T135" i="14" s="1"/>
  <c r="N132" i="14"/>
  <c r="Q118" i="15"/>
  <c r="AK127" i="14"/>
  <c r="D102" i="15"/>
  <c r="O100" i="14"/>
  <c r="J177" i="12"/>
  <c r="Q125" i="8" s="1"/>
  <c r="R125" i="8" s="1"/>
  <c r="O125" i="6"/>
  <c r="T125" i="6"/>
  <c r="U125" i="6" s="1"/>
  <c r="V125" i="6" s="1"/>
  <c r="Y118" i="10"/>
  <c r="AA121" i="8" s="1"/>
  <c r="F117" i="15"/>
  <c r="C117" i="8"/>
  <c r="C117" i="6"/>
  <c r="C116" i="3"/>
  <c r="C117" i="7"/>
  <c r="AA106" i="10"/>
  <c r="AC109" i="8" s="1"/>
  <c r="AE109" i="8" s="1"/>
  <c r="Q105" i="10"/>
  <c r="F108" i="7" s="1"/>
  <c r="G118" i="10"/>
  <c r="J121" i="6" s="1"/>
  <c r="F118" i="14"/>
  <c r="AA113" i="14"/>
  <c r="F118" i="15"/>
  <c r="L97" i="15"/>
  <c r="AA97" i="14"/>
  <c r="O92" i="10"/>
  <c r="O97" i="14"/>
  <c r="C75" i="8"/>
  <c r="C75" i="7"/>
  <c r="M75" i="7" s="1"/>
  <c r="C75" i="6"/>
  <c r="C74" i="3"/>
  <c r="U74" i="3" s="1"/>
  <c r="J101" i="10"/>
  <c r="O86" i="10"/>
  <c r="E75" i="14"/>
  <c r="G75" i="14" s="1"/>
  <c r="F72" i="15"/>
  <c r="AC73" i="10"/>
  <c r="AF76" i="8" s="1"/>
  <c r="K73" i="10"/>
  <c r="C58" i="8"/>
  <c r="C58" i="6"/>
  <c r="C58" i="7"/>
  <c r="M58" i="7" s="1"/>
  <c r="C57" i="3"/>
  <c r="P47" i="15"/>
  <c r="G47" i="15"/>
  <c r="Q47" i="10"/>
  <c r="F50" i="7" s="1"/>
  <c r="C50" i="6"/>
  <c r="C50" i="7"/>
  <c r="P50" i="7" s="1"/>
  <c r="C49" i="3"/>
  <c r="C50" i="8"/>
  <c r="AB59" i="10"/>
  <c r="AD62" i="8" s="1"/>
  <c r="T70" i="15"/>
  <c r="U49" i="10"/>
  <c r="J52" i="7" s="1"/>
  <c r="M61" i="10"/>
  <c r="M59" i="10"/>
  <c r="J106" i="12"/>
  <c r="Q58" i="8" s="1"/>
  <c r="R58" i="8" s="1"/>
  <c r="AM41" i="14"/>
  <c r="AI41" i="14"/>
  <c r="AJ41" i="14" s="1"/>
  <c r="AD41" i="10"/>
  <c r="AG44" i="8" s="1"/>
  <c r="AH44" i="8" s="1"/>
  <c r="J37" i="10"/>
  <c r="C36" i="7"/>
  <c r="C36" i="6"/>
  <c r="C36" i="8"/>
  <c r="C35" i="3"/>
  <c r="S6" i="10"/>
  <c r="H9" i="7" s="1"/>
  <c r="AF35" i="14"/>
  <c r="M7" i="10"/>
  <c r="Y27" i="10"/>
  <c r="AA30" i="8" s="1"/>
  <c r="AE30" i="8" s="1"/>
  <c r="H19" i="15"/>
  <c r="I9" i="14"/>
  <c r="K9" i="14" s="1"/>
  <c r="N44" i="8"/>
  <c r="N7" i="10"/>
  <c r="AG7" i="10"/>
  <c r="AK10" i="8" s="1"/>
  <c r="X6" i="10"/>
  <c r="AD7" i="14"/>
  <c r="S9" i="8"/>
  <c r="W9" i="8" s="1"/>
  <c r="J9" i="8"/>
  <c r="K9" i="8" s="1"/>
  <c r="X132" i="10"/>
  <c r="X128" i="10"/>
  <c r="C130" i="3"/>
  <c r="C131" i="7"/>
  <c r="C131" i="6"/>
  <c r="C131" i="8"/>
  <c r="R105" i="14"/>
  <c r="M105" i="14" s="1"/>
  <c r="J36" i="12"/>
  <c r="Q117" i="8" s="1"/>
  <c r="R117" i="8" s="1"/>
  <c r="K105" i="15"/>
  <c r="AI106" i="14"/>
  <c r="F111" i="15"/>
  <c r="AD102" i="10"/>
  <c r="AG105" i="8" s="1"/>
  <c r="AH105" i="8" s="1"/>
  <c r="J97" i="14"/>
  <c r="H102" i="14"/>
  <c r="L102" i="14" s="1"/>
  <c r="AB81" i="10"/>
  <c r="AD84" i="8" s="1"/>
  <c r="AE84" i="8" s="1"/>
  <c r="AM84" i="8" s="1"/>
  <c r="AN84" i="8" s="1"/>
  <c r="T83" i="3" s="1"/>
  <c r="AC72" i="14"/>
  <c r="AG72" i="14" s="1"/>
  <c r="M72" i="15"/>
  <c r="Q98" i="14"/>
  <c r="V77" i="10"/>
  <c r="Y80" i="8"/>
  <c r="Z80" i="8" s="1"/>
  <c r="L72" i="15"/>
  <c r="AD72" i="10"/>
  <c r="AG75" i="8" s="1"/>
  <c r="AH75" i="8" s="1"/>
  <c r="AA54" i="14"/>
  <c r="J67" i="10"/>
  <c r="K63" i="15"/>
  <c r="Q64" i="15"/>
  <c r="AF63" i="14"/>
  <c r="AK45" i="14"/>
  <c r="J60" i="15"/>
  <c r="T60" i="10"/>
  <c r="I63" i="7" s="1"/>
  <c r="V32" i="10"/>
  <c r="Y35" i="8"/>
  <c r="Z35" i="8" s="1"/>
  <c r="AE30" i="14"/>
  <c r="K37" i="10"/>
  <c r="C21" i="3"/>
  <c r="C22" i="8"/>
  <c r="C22" i="6"/>
  <c r="C22" i="7"/>
  <c r="T6" i="10"/>
  <c r="I9" i="7" s="1"/>
  <c r="O9" i="7" s="1"/>
  <c r="AE22" i="10"/>
  <c r="AI25" i="8" s="1"/>
  <c r="M14" i="10"/>
  <c r="F14" i="15"/>
  <c r="G110" i="6"/>
  <c r="H110" i="6" s="1"/>
  <c r="I110" i="6" s="1"/>
  <c r="AH33" i="14"/>
  <c r="AJ33" i="14" s="1"/>
  <c r="AA27" i="14"/>
  <c r="O55" i="12"/>
  <c r="P7" i="8"/>
  <c r="R7" i="8" s="1"/>
  <c r="L7" i="8"/>
  <c r="N7" i="8" s="1"/>
  <c r="J7" i="8"/>
  <c r="K7" i="8" s="1"/>
  <c r="F7" i="8"/>
  <c r="H12" i="8"/>
  <c r="Q7" i="14"/>
  <c r="T13" i="8"/>
  <c r="U13" i="8"/>
  <c r="L13" i="8"/>
  <c r="N13" i="8" s="1"/>
  <c r="K121" i="8"/>
  <c r="N130" i="8"/>
  <c r="H116" i="8"/>
  <c r="N25" i="8"/>
  <c r="N11" i="8"/>
  <c r="W114" i="8"/>
  <c r="AC133" i="10"/>
  <c r="AF136" i="8" s="1"/>
  <c r="O192" i="12"/>
  <c r="K137" i="6" s="1"/>
  <c r="L137" i="6" s="1"/>
  <c r="N135" i="10"/>
  <c r="N135" i="15"/>
  <c r="O172" i="12"/>
  <c r="D118" i="15"/>
  <c r="O114" i="15"/>
  <c r="AG118" i="10"/>
  <c r="AK121" i="8" s="1"/>
  <c r="X108" i="10"/>
  <c r="V105" i="10"/>
  <c r="Y108" i="8"/>
  <c r="Z108" i="8" s="1"/>
  <c r="C92" i="8"/>
  <c r="Q92" i="8" s="1"/>
  <c r="C92" i="7"/>
  <c r="C91" i="3"/>
  <c r="C92" i="6"/>
  <c r="K92" i="6" s="1"/>
  <c r="L92" i="6" s="1"/>
  <c r="M92" i="6" s="1"/>
  <c r="T81" i="10"/>
  <c r="I84" i="7" s="1"/>
  <c r="AH89" i="14"/>
  <c r="AJ89" i="14" s="1"/>
  <c r="R82" i="14"/>
  <c r="U82" i="10"/>
  <c r="J85" i="7" s="1"/>
  <c r="I24" i="14"/>
  <c r="K24" i="14" s="1"/>
  <c r="L24" i="14" s="1"/>
  <c r="I24" i="10"/>
  <c r="S27" i="6" s="1"/>
  <c r="F78" i="10"/>
  <c r="V69" i="10"/>
  <c r="Y72" i="8"/>
  <c r="Z72" i="8" s="1"/>
  <c r="C66" i="8"/>
  <c r="C66" i="7"/>
  <c r="N66" i="7" s="1"/>
  <c r="C65" i="3"/>
  <c r="C66" i="6"/>
  <c r="C62" i="6"/>
  <c r="C62" i="8"/>
  <c r="C62" i="7"/>
  <c r="C61" i="3"/>
  <c r="V55" i="10"/>
  <c r="Y58" i="8"/>
  <c r="Z58" i="8" s="1"/>
  <c r="T31" i="15"/>
  <c r="AK22" i="14"/>
  <c r="N63" i="15"/>
  <c r="W55" i="14"/>
  <c r="X55" i="14" s="1"/>
  <c r="T55" i="14" s="1"/>
  <c r="H49" i="15"/>
  <c r="AN64" i="14"/>
  <c r="K49" i="15"/>
  <c r="M41" i="15"/>
  <c r="AC41" i="14"/>
  <c r="AG41" i="14" s="1"/>
  <c r="M37" i="10"/>
  <c r="P21" i="15"/>
  <c r="M20" i="8"/>
  <c r="N20" i="8" s="1"/>
  <c r="S20" i="8"/>
  <c r="G20" i="8"/>
  <c r="H20" i="8" s="1"/>
  <c r="V20" i="8"/>
  <c r="P20" i="8"/>
  <c r="R20" i="8" s="1"/>
  <c r="J20" i="8"/>
  <c r="K20" i="8" s="1"/>
  <c r="AB21" i="10"/>
  <c r="AD24" i="8" s="1"/>
  <c r="F19" i="15"/>
  <c r="P33" i="14"/>
  <c r="AB27" i="10"/>
  <c r="AD30" i="8" s="1"/>
  <c r="G27" i="10"/>
  <c r="J30" i="6" s="1"/>
  <c r="H60" i="8"/>
  <c r="O60" i="8" s="1"/>
  <c r="U7" i="15"/>
  <c r="G117" i="6"/>
  <c r="H117" i="6" s="1"/>
  <c r="I117" i="6" s="1"/>
  <c r="J7" i="14"/>
  <c r="K140" i="8"/>
  <c r="O140" i="8" s="1"/>
  <c r="L13" i="10"/>
  <c r="W16" i="6" s="1"/>
  <c r="J7" i="15"/>
  <c r="V124" i="10"/>
  <c r="Y127" i="8"/>
  <c r="Z127" i="8" s="1"/>
  <c r="C137" i="3"/>
  <c r="U137" i="3" s="1"/>
  <c r="C138" i="7"/>
  <c r="C138" i="8"/>
  <c r="C138" i="6"/>
  <c r="AH119" i="14"/>
  <c r="AA124" i="14"/>
  <c r="C108" i="8"/>
  <c r="C108" i="6"/>
  <c r="C107" i="3"/>
  <c r="C108" i="7"/>
  <c r="P108" i="7" s="1"/>
  <c r="P121" i="6"/>
  <c r="Q121" i="6" s="1"/>
  <c r="R121" i="6" s="1"/>
  <c r="O121" i="6"/>
  <c r="T118" i="10"/>
  <c r="I121" i="7" s="1"/>
  <c r="H102" i="10"/>
  <c r="Q111" i="14"/>
  <c r="H81" i="15"/>
  <c r="O81" i="14"/>
  <c r="U97" i="10"/>
  <c r="J100" i="7" s="1"/>
  <c r="U97" i="15"/>
  <c r="O72" i="10"/>
  <c r="AA84" i="14"/>
  <c r="P81" i="15"/>
  <c r="AH75" i="14"/>
  <c r="AJ75" i="14" s="1"/>
  <c r="R59" i="15"/>
  <c r="C44" i="8"/>
  <c r="C44" i="7"/>
  <c r="C44" i="6"/>
  <c r="C43" i="3"/>
  <c r="O37" i="14"/>
  <c r="R37" i="10"/>
  <c r="G40" i="7" s="1"/>
  <c r="C19" i="15"/>
  <c r="G19" i="10"/>
  <c r="J22" i="6" s="1"/>
  <c r="J6" i="15"/>
  <c r="N14" i="14"/>
  <c r="M14" i="14" s="1"/>
  <c r="G22" i="8"/>
  <c r="H22" i="8" s="1"/>
  <c r="H13" i="15"/>
  <c r="R13" i="10"/>
  <c r="G16" i="7" s="1"/>
  <c r="H28" i="8"/>
  <c r="R118" i="14"/>
  <c r="U118" i="10"/>
  <c r="J121" i="7" s="1"/>
  <c r="W113" i="14"/>
  <c r="X113" i="14" s="1"/>
  <c r="T113" i="14" s="1"/>
  <c r="AE107" i="10"/>
  <c r="AI110" i="8" s="1"/>
  <c r="AK107" i="14"/>
  <c r="AI102" i="14"/>
  <c r="AJ102" i="14" s="1"/>
  <c r="V78" i="10"/>
  <c r="Y81" i="8"/>
  <c r="Z81" i="8" s="1"/>
  <c r="X92" i="10"/>
  <c r="I76" i="10"/>
  <c r="S79" i="6" s="1"/>
  <c r="Q75" i="10"/>
  <c r="F78" i="7" s="1"/>
  <c r="N75" i="14"/>
  <c r="AF81" i="14"/>
  <c r="AG81" i="14" s="1"/>
  <c r="C81" i="8"/>
  <c r="C81" i="7"/>
  <c r="C80" i="3"/>
  <c r="C81" i="6"/>
  <c r="F81" i="14"/>
  <c r="G81" i="14" s="1"/>
  <c r="W78" i="14"/>
  <c r="X78" i="14" s="1"/>
  <c r="T78" i="14" s="1"/>
  <c r="AF57" i="10"/>
  <c r="AJ60" i="8" s="1"/>
  <c r="AA72" i="14"/>
  <c r="C47" i="15"/>
  <c r="U37" i="10"/>
  <c r="J40" i="7" s="1"/>
  <c r="K37" i="15"/>
  <c r="Q33" i="14"/>
  <c r="J33" i="15"/>
  <c r="T33" i="10"/>
  <c r="I36" i="7" s="1"/>
  <c r="AH44" i="14"/>
  <c r="AJ44" i="14" s="1"/>
  <c r="C8" i="3"/>
  <c r="C9" i="8"/>
  <c r="C9" i="7"/>
  <c r="C9" i="6"/>
  <c r="R37" i="14"/>
  <c r="J19" i="15"/>
  <c r="F41" i="15"/>
  <c r="C17" i="8"/>
  <c r="C16" i="3"/>
  <c r="C17" i="6"/>
  <c r="C17" i="7"/>
  <c r="G41" i="6"/>
  <c r="H41" i="6" s="1"/>
  <c r="I41" i="6" s="1"/>
  <c r="M33" i="10"/>
  <c r="S22" i="15"/>
  <c r="F7" i="15"/>
  <c r="O29" i="12"/>
  <c r="H106" i="8"/>
  <c r="O106" i="8" s="1"/>
  <c r="X106" i="8" s="1"/>
  <c r="S105" i="3" s="1"/>
  <c r="AA13" i="14"/>
  <c r="L7" i="10"/>
  <c r="F14" i="14"/>
  <c r="G14" i="14" s="1"/>
  <c r="C127" i="8"/>
  <c r="C127" i="7"/>
  <c r="C127" i="6"/>
  <c r="C126" i="3"/>
  <c r="U127" i="10"/>
  <c r="J130" i="7" s="1"/>
  <c r="P130" i="7" s="1"/>
  <c r="R127" i="14"/>
  <c r="U108" i="10"/>
  <c r="J111" i="7" s="1"/>
  <c r="AF118" i="14"/>
  <c r="R118" i="10"/>
  <c r="G121" i="7" s="1"/>
  <c r="O118" i="14"/>
  <c r="AM114" i="14"/>
  <c r="B101" i="15"/>
  <c r="R111" i="14"/>
  <c r="X91" i="10"/>
  <c r="I92" i="10"/>
  <c r="S95" i="6" s="1"/>
  <c r="I92" i="14"/>
  <c r="T92" i="10"/>
  <c r="I95" i="7" s="1"/>
  <c r="K92" i="10"/>
  <c r="O77" i="14"/>
  <c r="L73" i="10"/>
  <c r="C59" i="15"/>
  <c r="G59" i="10"/>
  <c r="J62" i="6" s="1"/>
  <c r="F63" i="15"/>
  <c r="AD63" i="14"/>
  <c r="AG63" i="14" s="1"/>
  <c r="N47" i="14"/>
  <c r="W37" i="14"/>
  <c r="X37" i="14" s="1"/>
  <c r="T37" i="14" s="1"/>
  <c r="AA6" i="10"/>
  <c r="AC9" i="8" s="1"/>
  <c r="AE9" i="8" s="1"/>
  <c r="E47" i="14"/>
  <c r="G47" i="14" s="1"/>
  <c r="G34" i="6"/>
  <c r="H34" i="6" s="1"/>
  <c r="I34" i="6" s="1"/>
  <c r="R14" i="14"/>
  <c r="U14" i="10"/>
  <c r="J17" i="7" s="1"/>
  <c r="C14" i="15"/>
  <c r="AM27" i="14"/>
  <c r="H7" i="10"/>
  <c r="O10" i="6" s="1"/>
  <c r="H121" i="8"/>
  <c r="H7" i="14"/>
  <c r="AH9" i="14"/>
  <c r="AJ9" i="14" s="1"/>
  <c r="U7" i="8"/>
  <c r="W7" i="8" s="1"/>
  <c r="AF134" i="14"/>
  <c r="C137" i="7"/>
  <c r="C137" i="8"/>
  <c r="C137" i="6"/>
  <c r="C136" i="3"/>
  <c r="U136" i="3" s="1"/>
  <c r="AM119" i="14"/>
  <c r="AB118" i="10"/>
  <c r="AD121" i="8" s="1"/>
  <c r="B107" i="15"/>
  <c r="V86" i="10"/>
  <c r="Y89" i="8"/>
  <c r="Z89" i="8" s="1"/>
  <c r="X105" i="6"/>
  <c r="Y105" i="6" s="1"/>
  <c r="W105" i="6"/>
  <c r="X97" i="10"/>
  <c r="S98" i="15"/>
  <c r="D92" i="15"/>
  <c r="H92" i="10"/>
  <c r="N94" i="7"/>
  <c r="Q94" i="7" s="1"/>
  <c r="K94" i="7"/>
  <c r="P93" i="3" s="1"/>
  <c r="Q76" i="10"/>
  <c r="F79" i="7" s="1"/>
  <c r="AA78" i="14"/>
  <c r="Y88" i="10"/>
  <c r="AA91" i="8" s="1"/>
  <c r="AE91" i="8" s="1"/>
  <c r="Q24" i="14"/>
  <c r="V81" i="10"/>
  <c r="Y84" i="8"/>
  <c r="Z84" i="8" s="1"/>
  <c r="Q78" i="10"/>
  <c r="F81" i="7" s="1"/>
  <c r="L81" i="7" s="1"/>
  <c r="J73" i="14"/>
  <c r="AE71" i="14"/>
  <c r="O71" i="15"/>
  <c r="D64" i="15"/>
  <c r="H64" i="10"/>
  <c r="O67" i="6" s="1"/>
  <c r="K63" i="10"/>
  <c r="T45" i="15"/>
  <c r="O63" i="15"/>
  <c r="O55" i="10"/>
  <c r="F33" i="10"/>
  <c r="AF45" i="10"/>
  <c r="AJ48" i="8" s="1"/>
  <c r="H21" i="14"/>
  <c r="L19" i="10"/>
  <c r="W22" i="6" s="1"/>
  <c r="AF14" i="14"/>
  <c r="AG14" i="14" s="1"/>
  <c r="AJ19" i="14"/>
  <c r="AF27" i="10"/>
  <c r="AJ30" i="8" s="1"/>
  <c r="AL27" i="14"/>
  <c r="J22" i="8"/>
  <c r="K22" i="8" s="1"/>
  <c r="V22" i="8"/>
  <c r="S22" i="8"/>
  <c r="W22" i="8" s="1"/>
  <c r="P22" i="8"/>
  <c r="R22" i="8" s="1"/>
  <c r="P13" i="15"/>
  <c r="G7" i="8"/>
  <c r="G138" i="6"/>
  <c r="H138" i="6" s="1"/>
  <c r="I138" i="6" s="1"/>
  <c r="V134" i="10"/>
  <c r="Y137" i="8"/>
  <c r="Z137" i="8" s="1"/>
  <c r="F136" i="14"/>
  <c r="G136" i="14" s="1"/>
  <c r="G136" i="10"/>
  <c r="J139" i="6" s="1"/>
  <c r="AC134" i="10"/>
  <c r="AF137" i="8" s="1"/>
  <c r="AH137" i="8" s="1"/>
  <c r="I134" i="14"/>
  <c r="K134" i="14" s="1"/>
  <c r="I134" i="10"/>
  <c r="S137" i="6" s="1"/>
  <c r="C122" i="7"/>
  <c r="C122" i="6"/>
  <c r="C122" i="8"/>
  <c r="C121" i="3"/>
  <c r="U121" i="3" s="1"/>
  <c r="L118" i="10"/>
  <c r="Q114" i="14"/>
  <c r="M114" i="14" s="1"/>
  <c r="G96" i="6"/>
  <c r="H96" i="6" s="1"/>
  <c r="F96" i="6"/>
  <c r="J173" i="12"/>
  <c r="Q122" i="8" s="1"/>
  <c r="R122" i="8" s="1"/>
  <c r="U119" i="15"/>
  <c r="H107" i="10"/>
  <c r="O110" i="6" s="1"/>
  <c r="D111" i="15"/>
  <c r="H111" i="10"/>
  <c r="O114" i="6" s="1"/>
  <c r="W98" i="10"/>
  <c r="G81" i="10"/>
  <c r="J84" i="6" s="1"/>
  <c r="C81" i="15"/>
  <c r="AK97" i="14"/>
  <c r="AN97" i="14" s="1"/>
  <c r="K92" i="15"/>
  <c r="AH77" i="14"/>
  <c r="AJ77" i="14" s="1"/>
  <c r="AC77" i="10"/>
  <c r="AF80" i="8" s="1"/>
  <c r="AH80" i="8" s="1"/>
  <c r="L86" i="15"/>
  <c r="W78" i="6"/>
  <c r="R73" i="14"/>
  <c r="U73" i="10"/>
  <c r="J76" i="7" s="1"/>
  <c r="AF78" i="14"/>
  <c r="H75" i="14"/>
  <c r="L75" i="14" s="1"/>
  <c r="H75" i="10"/>
  <c r="AF68" i="14"/>
  <c r="AD59" i="10"/>
  <c r="AG62" i="8" s="1"/>
  <c r="AH62" i="8" s="1"/>
  <c r="AH40" i="14"/>
  <c r="AJ40" i="14" s="1"/>
  <c r="C66" i="15"/>
  <c r="AI59" i="14"/>
  <c r="AJ59" i="14" s="1"/>
  <c r="C63" i="15"/>
  <c r="AF61" i="10"/>
  <c r="AJ64" i="8" s="1"/>
  <c r="T57" i="15"/>
  <c r="F41" i="14"/>
  <c r="G41" i="14" s="1"/>
  <c r="C41" i="15"/>
  <c r="G41" i="10"/>
  <c r="J44" i="6" s="1"/>
  <c r="AN37" i="14"/>
  <c r="N33" i="15"/>
  <c r="AD33" i="14"/>
  <c r="AG33" i="14" s="1"/>
  <c r="Z33" i="10"/>
  <c r="AB36" i="8" s="1"/>
  <c r="Q19" i="14"/>
  <c r="T19" i="10"/>
  <c r="I22" i="7" s="1"/>
  <c r="V41" i="10"/>
  <c r="Y44" i="8"/>
  <c r="Z44" i="8" s="1"/>
  <c r="AH22" i="8"/>
  <c r="H37" i="8"/>
  <c r="Q85" i="8"/>
  <c r="R85" i="8" s="1"/>
  <c r="Q84" i="8"/>
  <c r="Q81" i="8"/>
  <c r="Q80" i="8"/>
  <c r="R80" i="8" s="1"/>
  <c r="Q82" i="8"/>
  <c r="Q79" i="8"/>
  <c r="Q83" i="8"/>
  <c r="R83" i="8" s="1"/>
  <c r="O73" i="8"/>
  <c r="X73" i="8" s="1"/>
  <c r="S72" i="3" s="1"/>
  <c r="Q111" i="8"/>
  <c r="R111" i="8" s="1"/>
  <c r="X111" i="8" s="1"/>
  <c r="S110" i="3" s="1"/>
  <c r="Q112" i="8"/>
  <c r="Q110" i="8"/>
  <c r="Q71" i="8"/>
  <c r="R71" i="8" s="1"/>
  <c r="Q70" i="8"/>
  <c r="R70" i="8" s="1"/>
  <c r="Q40" i="8"/>
  <c r="Q41" i="8"/>
  <c r="R41" i="8" s="1"/>
  <c r="O41" i="8"/>
  <c r="Q67" i="8"/>
  <c r="R67" i="8" s="1"/>
  <c r="Q68" i="8"/>
  <c r="Q69" i="8"/>
  <c r="R69" i="8" s="1"/>
  <c r="Q66" i="8"/>
  <c r="R66" i="8" s="1"/>
  <c r="Q133" i="8"/>
  <c r="R133" i="8" s="1"/>
  <c r="Q132" i="8"/>
  <c r="O30" i="8"/>
  <c r="Q138" i="8"/>
  <c r="R138" i="8" s="1"/>
  <c r="Q137" i="8"/>
  <c r="R137" i="8" s="1"/>
  <c r="X137" i="8" s="1"/>
  <c r="S136" i="3" s="1"/>
  <c r="Q27" i="8"/>
  <c r="Q26" i="8"/>
  <c r="R26" i="8" s="1"/>
  <c r="Q28" i="8"/>
  <c r="R28" i="8" s="1"/>
  <c r="O39" i="8"/>
  <c r="Q128" i="8"/>
  <c r="Q127" i="8"/>
  <c r="Q129" i="8"/>
  <c r="Q130" i="8"/>
  <c r="O76" i="8"/>
  <c r="O28" i="8"/>
  <c r="X43" i="8"/>
  <c r="S42" i="3" s="1"/>
  <c r="O62" i="8"/>
  <c r="X62" i="8" s="1"/>
  <c r="S61" i="3" s="1"/>
  <c r="O37" i="8"/>
  <c r="I136" i="15"/>
  <c r="AG135" i="14"/>
  <c r="C133" i="15"/>
  <c r="G133" i="10"/>
  <c r="F133" i="14"/>
  <c r="G133" i="14" s="1"/>
  <c r="E133" i="15"/>
  <c r="I133" i="14"/>
  <c r="I133" i="10"/>
  <c r="S136" i="6" s="1"/>
  <c r="J133" i="10"/>
  <c r="O136" i="10"/>
  <c r="N134" i="14"/>
  <c r="G134" i="15"/>
  <c r="Q134" i="10"/>
  <c r="F137" i="7" s="1"/>
  <c r="L137" i="7" s="1"/>
  <c r="AA137" i="14"/>
  <c r="L137" i="15"/>
  <c r="AE137" i="14"/>
  <c r="O137" i="15"/>
  <c r="AA137" i="10"/>
  <c r="AC140" i="8" s="1"/>
  <c r="M132" i="10"/>
  <c r="L133" i="15"/>
  <c r="AA133" i="14"/>
  <c r="D133" i="15"/>
  <c r="H133" i="14"/>
  <c r="H133" i="10"/>
  <c r="X133" i="10"/>
  <c r="AM133" i="14"/>
  <c r="U133" i="15"/>
  <c r="AG133" i="10"/>
  <c r="AK136" i="8" s="1"/>
  <c r="AL136" i="8" s="1"/>
  <c r="K131" i="6"/>
  <c r="L131" i="6" s="1"/>
  <c r="J131" i="6"/>
  <c r="W123" i="10"/>
  <c r="M122" i="10"/>
  <c r="L117" i="15"/>
  <c r="AA117" i="14"/>
  <c r="J123" i="10"/>
  <c r="C120" i="7"/>
  <c r="O120" i="7" s="1"/>
  <c r="C120" i="6"/>
  <c r="C120" i="8"/>
  <c r="C119" i="3"/>
  <c r="N126" i="10"/>
  <c r="AD126" i="10"/>
  <c r="AG129" i="8" s="1"/>
  <c r="AI126" i="14"/>
  <c r="R126" i="15"/>
  <c r="O174" i="12"/>
  <c r="AA121" i="14"/>
  <c r="L121" i="15"/>
  <c r="O120" i="14"/>
  <c r="H120" i="15"/>
  <c r="R120" i="10"/>
  <c r="G123" i="7" s="1"/>
  <c r="O125" i="15"/>
  <c r="AA125" i="10"/>
  <c r="AC128" i="8" s="1"/>
  <c r="AE125" i="14"/>
  <c r="D125" i="15"/>
  <c r="H125" i="10"/>
  <c r="H125" i="14"/>
  <c r="O125" i="10"/>
  <c r="S122" i="10"/>
  <c r="H125" i="7" s="1"/>
  <c r="K121" i="10"/>
  <c r="H120" i="10"/>
  <c r="H120" i="14"/>
  <c r="D120" i="15"/>
  <c r="I117" i="15"/>
  <c r="Q108" i="10"/>
  <c r="F111" i="7" s="1"/>
  <c r="G108" i="15"/>
  <c r="N108" i="14"/>
  <c r="X121" i="10"/>
  <c r="AE122" i="8"/>
  <c r="AM116" i="14"/>
  <c r="AG116" i="10"/>
  <c r="AK119" i="8" s="1"/>
  <c r="U116" i="15"/>
  <c r="U113" i="10"/>
  <c r="J116" i="7" s="1"/>
  <c r="K113" i="15"/>
  <c r="R113" i="14"/>
  <c r="AL113" i="14"/>
  <c r="T113" i="15"/>
  <c r="AF113" i="10"/>
  <c r="AJ116" i="8" s="1"/>
  <c r="R116" i="15"/>
  <c r="AD116" i="10"/>
  <c r="AG119" i="8" s="1"/>
  <c r="AI116" i="14"/>
  <c r="N116" i="14"/>
  <c r="G116" i="15"/>
  <c r="Q116" i="10"/>
  <c r="F119" i="7" s="1"/>
  <c r="D112" i="15"/>
  <c r="H112" i="14"/>
  <c r="H112" i="10"/>
  <c r="C115" i="7"/>
  <c r="C114" i="3"/>
  <c r="C115" i="6"/>
  <c r="C115" i="8"/>
  <c r="Q110" i="10"/>
  <c r="F113" i="7" s="1"/>
  <c r="G110" i="15"/>
  <c r="N110" i="14"/>
  <c r="R110" i="15"/>
  <c r="AD110" i="10"/>
  <c r="AG113" i="8" s="1"/>
  <c r="AI110" i="14"/>
  <c r="W105" i="10"/>
  <c r="W117" i="6"/>
  <c r="P112" i="15"/>
  <c r="AB112" i="10"/>
  <c r="AD115" i="8" s="1"/>
  <c r="AF112" i="14"/>
  <c r="AC115" i="10"/>
  <c r="AF118" i="8" s="1"/>
  <c r="AH115" i="14"/>
  <c r="Q115" i="15"/>
  <c r="F115" i="14"/>
  <c r="C115" i="15"/>
  <c r="G115" i="10"/>
  <c r="V114" i="10"/>
  <c r="Y117" i="8"/>
  <c r="Z117" i="8" s="1"/>
  <c r="N107" i="10"/>
  <c r="Q107" i="10"/>
  <c r="F110" i="7" s="1"/>
  <c r="N107" i="14"/>
  <c r="G107" i="15"/>
  <c r="J56" i="12"/>
  <c r="Q109" i="8" s="1"/>
  <c r="W106" i="14"/>
  <c r="X106" i="14" s="1"/>
  <c r="T106" i="14" s="1"/>
  <c r="AA106" i="14"/>
  <c r="L106" i="15"/>
  <c r="V106" i="15" s="1"/>
  <c r="G106" i="11" s="1"/>
  <c r="D106" i="11" s="1"/>
  <c r="J109" i="10"/>
  <c r="O109" i="15"/>
  <c r="AA109" i="10"/>
  <c r="AC112" i="8" s="1"/>
  <c r="AE109" i="14"/>
  <c r="G113" i="6"/>
  <c r="H113" i="6" s="1"/>
  <c r="F113" i="6"/>
  <c r="AB103" i="10"/>
  <c r="AD106" i="8" s="1"/>
  <c r="P103" i="15"/>
  <c r="AF103" i="14"/>
  <c r="R101" i="15"/>
  <c r="AI101" i="14"/>
  <c r="AD101" i="10"/>
  <c r="AG104" i="8" s="1"/>
  <c r="AC101" i="10"/>
  <c r="AF104" i="8" s="1"/>
  <c r="AH101" i="14"/>
  <c r="Q101" i="15"/>
  <c r="N100" i="14"/>
  <c r="G100" i="15"/>
  <c r="Q100" i="10"/>
  <c r="F103" i="7" s="1"/>
  <c r="M108" i="7"/>
  <c r="Q103" i="15"/>
  <c r="AC103" i="10"/>
  <c r="AF106" i="8" s="1"/>
  <c r="AH103" i="14"/>
  <c r="AC103" i="14"/>
  <c r="Y103" i="10"/>
  <c r="AA106" i="8" s="1"/>
  <c r="M103" i="15"/>
  <c r="X109" i="6"/>
  <c r="Y109" i="6" s="1"/>
  <c r="W109" i="6"/>
  <c r="V97" i="10"/>
  <c r="Y100" i="8"/>
  <c r="Z100" i="8" s="1"/>
  <c r="H104" i="14"/>
  <c r="H104" i="10"/>
  <c r="D104" i="15"/>
  <c r="S101" i="10"/>
  <c r="H104" i="7" s="1"/>
  <c r="N98" i="10"/>
  <c r="C101" i="7"/>
  <c r="C101" i="6"/>
  <c r="C101" i="8"/>
  <c r="C100" i="3"/>
  <c r="W89" i="10"/>
  <c r="P104" i="15"/>
  <c r="AF104" i="14"/>
  <c r="AB104" i="10"/>
  <c r="AD107" i="8" s="1"/>
  <c r="L104" i="15"/>
  <c r="AA104" i="14"/>
  <c r="N104" i="10"/>
  <c r="W99" i="10"/>
  <c r="AK99" i="14"/>
  <c r="S99" i="15"/>
  <c r="AE99" i="10"/>
  <c r="AI102" i="8" s="1"/>
  <c r="P97" i="6"/>
  <c r="Q97" i="6" s="1"/>
  <c r="R97" i="6" s="1"/>
  <c r="O97" i="6"/>
  <c r="T97" i="6"/>
  <c r="U97" i="6" s="1"/>
  <c r="V97" i="6" s="1"/>
  <c r="K96" i="10"/>
  <c r="P94" i="10"/>
  <c r="X94" i="10"/>
  <c r="AI91" i="14"/>
  <c r="R91" i="15"/>
  <c r="AD91" i="10"/>
  <c r="AG94" i="8" s="1"/>
  <c r="C94" i="6"/>
  <c r="C94" i="8"/>
  <c r="C93" i="3"/>
  <c r="C94" i="7"/>
  <c r="X99" i="10"/>
  <c r="AG95" i="10"/>
  <c r="AK98" i="8" s="1"/>
  <c r="U95" i="15"/>
  <c r="AM95" i="14"/>
  <c r="N88" i="10"/>
  <c r="S100" i="10"/>
  <c r="H103" i="7" s="1"/>
  <c r="P97" i="14"/>
  <c r="F93" i="14"/>
  <c r="G93" i="14" s="1"/>
  <c r="G93" i="10"/>
  <c r="C93" i="15"/>
  <c r="L92" i="10"/>
  <c r="F92" i="15"/>
  <c r="J92" i="14"/>
  <c r="K92" i="14" s="1"/>
  <c r="W92" i="10"/>
  <c r="AE88" i="14"/>
  <c r="AG88" i="14" s="1"/>
  <c r="O88" i="15"/>
  <c r="AA88" i="10"/>
  <c r="AC91" i="8" s="1"/>
  <c r="W96" i="14"/>
  <c r="X96" i="14" s="1"/>
  <c r="T96" i="14" s="1"/>
  <c r="N10" i="13"/>
  <c r="N95" i="10"/>
  <c r="R95" i="14"/>
  <c r="K95" i="15"/>
  <c r="U95" i="10"/>
  <c r="J98" i="7" s="1"/>
  <c r="P98" i="7" s="1"/>
  <c r="AM90" i="14"/>
  <c r="AG90" i="10"/>
  <c r="AK93" i="8" s="1"/>
  <c r="U90" i="15"/>
  <c r="V88" i="10"/>
  <c r="Y91" i="8"/>
  <c r="Z91" i="8" s="1"/>
  <c r="AI87" i="14"/>
  <c r="R87" i="15"/>
  <c r="AD87" i="10"/>
  <c r="AG90" i="8" s="1"/>
  <c r="I84" i="14"/>
  <c r="E84" i="15"/>
  <c r="I84" i="10"/>
  <c r="S87" i="6" s="1"/>
  <c r="AF84" i="14"/>
  <c r="AB84" i="10"/>
  <c r="AD87" i="8" s="1"/>
  <c r="P84" i="15"/>
  <c r="J140" i="12"/>
  <c r="Q89" i="8" s="1"/>
  <c r="R89" i="8" s="1"/>
  <c r="W86" i="14"/>
  <c r="X86" i="14" s="1"/>
  <c r="T86" i="14" s="1"/>
  <c r="AD86" i="14"/>
  <c r="Z86" i="10"/>
  <c r="AB89" i="8" s="1"/>
  <c r="N86" i="15"/>
  <c r="E82" i="14"/>
  <c r="B82" i="15"/>
  <c r="F82" i="10"/>
  <c r="K84" i="10"/>
  <c r="H72" i="14"/>
  <c r="L72" i="14" s="1"/>
  <c r="D72" i="15"/>
  <c r="H72" i="10"/>
  <c r="P90" i="10"/>
  <c r="F90" i="14"/>
  <c r="C90" i="15"/>
  <c r="G90" i="10"/>
  <c r="M92" i="7"/>
  <c r="O87" i="14"/>
  <c r="R87" i="10"/>
  <c r="G90" i="7" s="1"/>
  <c r="H87" i="15"/>
  <c r="W90" i="6"/>
  <c r="P85" i="14"/>
  <c r="G89" i="6"/>
  <c r="H89" i="6" s="1"/>
  <c r="F89" i="6"/>
  <c r="W85" i="10"/>
  <c r="AC85" i="10"/>
  <c r="AF88" i="8" s="1"/>
  <c r="AH88" i="8" s="1"/>
  <c r="Q85" i="15"/>
  <c r="AH85" i="14"/>
  <c r="AJ85" i="14" s="1"/>
  <c r="R85" i="14"/>
  <c r="K85" i="15"/>
  <c r="U85" i="10"/>
  <c r="J88" i="7" s="1"/>
  <c r="AE77" i="10"/>
  <c r="AI80" i="8" s="1"/>
  <c r="S77" i="15"/>
  <c r="AK77" i="14"/>
  <c r="N77" i="14"/>
  <c r="G77" i="15"/>
  <c r="Q77" i="10"/>
  <c r="F80" i="7" s="1"/>
  <c r="M75" i="10"/>
  <c r="Q73" i="10"/>
  <c r="F76" i="7" s="1"/>
  <c r="N73" i="14"/>
  <c r="M73" i="14" s="1"/>
  <c r="G73" i="15"/>
  <c r="AE75" i="8"/>
  <c r="D80" i="15"/>
  <c r="H80" i="10"/>
  <c r="H80" i="14"/>
  <c r="AF71" i="14"/>
  <c r="AB71" i="10"/>
  <c r="AD74" i="8" s="1"/>
  <c r="P71" i="15"/>
  <c r="O70" i="14"/>
  <c r="R70" i="10"/>
  <c r="G73" i="7" s="1"/>
  <c r="H70" i="15"/>
  <c r="P63" i="10"/>
  <c r="P55" i="10"/>
  <c r="O79" i="14"/>
  <c r="H79" i="15"/>
  <c r="R79" i="10"/>
  <c r="G82" i="7" s="1"/>
  <c r="AA79" i="10"/>
  <c r="AC82" i="8" s="1"/>
  <c r="O79" i="15"/>
  <c r="AE79" i="14"/>
  <c r="W79" i="10"/>
  <c r="AC80" i="14"/>
  <c r="M80" i="15"/>
  <c r="Y80" i="10"/>
  <c r="AA83" i="8" s="1"/>
  <c r="AK80" i="14"/>
  <c r="AE80" i="10"/>
  <c r="AI83" i="8" s="1"/>
  <c r="S80" i="15"/>
  <c r="X80" i="10"/>
  <c r="G79" i="6"/>
  <c r="H79" i="6" s="1"/>
  <c r="F79" i="6"/>
  <c r="I78" i="15"/>
  <c r="AA76" i="14"/>
  <c r="L76" i="15"/>
  <c r="AC76" i="14"/>
  <c r="M76" i="15"/>
  <c r="Y76" i="10"/>
  <c r="AA79" i="8" s="1"/>
  <c r="N74" i="10"/>
  <c r="K71" i="10"/>
  <c r="AL71" i="14"/>
  <c r="AF71" i="10"/>
  <c r="AJ74" i="8" s="1"/>
  <c r="T71" i="15"/>
  <c r="C83" i="15"/>
  <c r="G83" i="10"/>
  <c r="F83" i="14"/>
  <c r="P83" i="10"/>
  <c r="AL83" i="14"/>
  <c r="T83" i="15"/>
  <c r="AF83" i="10"/>
  <c r="AJ86" i="8" s="1"/>
  <c r="C86" i="6"/>
  <c r="C86" i="7"/>
  <c r="C85" i="3"/>
  <c r="C86" i="8"/>
  <c r="K84" i="7"/>
  <c r="P83" i="3" s="1"/>
  <c r="N84" i="7"/>
  <c r="Q84" i="7" s="1"/>
  <c r="V71" i="10"/>
  <c r="Y74" i="8"/>
  <c r="Z74" i="8" s="1"/>
  <c r="J122" i="12"/>
  <c r="W60" i="14"/>
  <c r="X60" i="14" s="1"/>
  <c r="T60" i="14" s="1"/>
  <c r="K60" i="10"/>
  <c r="P74" i="6"/>
  <c r="Q74" i="6" s="1"/>
  <c r="O74" i="6"/>
  <c r="D68" i="15"/>
  <c r="H68" i="10"/>
  <c r="H68" i="14"/>
  <c r="H69" i="14"/>
  <c r="D69" i="15"/>
  <c r="H69" i="10"/>
  <c r="C72" i="7"/>
  <c r="C72" i="8"/>
  <c r="C72" i="6"/>
  <c r="C71" i="3"/>
  <c r="E67" i="15"/>
  <c r="I67" i="10"/>
  <c r="S70" i="6" s="1"/>
  <c r="I67" i="14"/>
  <c r="K67" i="14" s="1"/>
  <c r="C70" i="8"/>
  <c r="C70" i="6"/>
  <c r="C69" i="3"/>
  <c r="C70" i="7"/>
  <c r="O70" i="7" s="1"/>
  <c r="I64" i="10"/>
  <c r="E64" i="15"/>
  <c r="I64" i="14"/>
  <c r="C67" i="7"/>
  <c r="C67" i="8"/>
  <c r="C67" i="6"/>
  <c r="C66" i="3"/>
  <c r="AM61" i="14"/>
  <c r="AN61" i="14" s="1"/>
  <c r="AG61" i="10"/>
  <c r="AK64" i="8" s="1"/>
  <c r="U61" i="15"/>
  <c r="P71" i="14"/>
  <c r="G73" i="6"/>
  <c r="H73" i="6" s="1"/>
  <c r="F73" i="6"/>
  <c r="X68" i="10"/>
  <c r="AK47" i="14"/>
  <c r="AN47" i="14" s="1"/>
  <c r="AE47" i="10"/>
  <c r="AI50" i="8" s="1"/>
  <c r="AL50" i="8" s="1"/>
  <c r="S47" i="15"/>
  <c r="G67" i="6"/>
  <c r="H67" i="6" s="1"/>
  <c r="F67" i="6"/>
  <c r="U62" i="15"/>
  <c r="AM62" i="14"/>
  <c r="AG62" i="10"/>
  <c r="AK65" i="8" s="1"/>
  <c r="P62" i="10"/>
  <c r="P61" i="14"/>
  <c r="W58" i="6"/>
  <c r="E49" i="14"/>
  <c r="F49" i="10"/>
  <c r="B49" i="15"/>
  <c r="AA45" i="10"/>
  <c r="AC48" i="8" s="1"/>
  <c r="AE45" i="14"/>
  <c r="O45" i="15"/>
  <c r="C48" i="7"/>
  <c r="P48" i="7" s="1"/>
  <c r="C48" i="6"/>
  <c r="C48" i="8"/>
  <c r="C47" i="3"/>
  <c r="L58" i="15"/>
  <c r="AA58" i="14"/>
  <c r="O49" i="10"/>
  <c r="AK41" i="14"/>
  <c r="AN41" i="14" s="1"/>
  <c r="S41" i="15"/>
  <c r="AE41" i="10"/>
  <c r="AI44" i="8" s="1"/>
  <c r="AL44" i="8" s="1"/>
  <c r="N58" i="15"/>
  <c r="Z58" i="10"/>
  <c r="AB61" i="8" s="1"/>
  <c r="AD58" i="14"/>
  <c r="W58" i="10"/>
  <c r="K65" i="10"/>
  <c r="J65" i="15"/>
  <c r="T65" i="10"/>
  <c r="I68" i="7" s="1"/>
  <c r="Q65" i="14"/>
  <c r="Q65" i="15"/>
  <c r="AH65" i="14"/>
  <c r="AC65" i="10"/>
  <c r="AF68" i="8" s="1"/>
  <c r="AI65" i="14"/>
  <c r="R65" i="15"/>
  <c r="AD65" i="10"/>
  <c r="AG68" i="8" s="1"/>
  <c r="T60" i="6"/>
  <c r="U60" i="6" s="1"/>
  <c r="P60" i="6"/>
  <c r="Q60" i="6" s="1"/>
  <c r="R60" i="6" s="1"/>
  <c r="O60" i="6"/>
  <c r="D54" i="15"/>
  <c r="H54" i="14"/>
  <c r="H54" i="10"/>
  <c r="Z54" i="10"/>
  <c r="AB57" i="8" s="1"/>
  <c r="N54" i="15"/>
  <c r="AD54" i="14"/>
  <c r="G66" i="15"/>
  <c r="N66" i="14"/>
  <c r="Q66" i="10"/>
  <c r="F69" i="7" s="1"/>
  <c r="AF57" i="14"/>
  <c r="P57" i="15"/>
  <c r="AB57" i="10"/>
  <c r="AD60" i="8" s="1"/>
  <c r="C60" i="7"/>
  <c r="C60" i="6"/>
  <c r="C59" i="3"/>
  <c r="C60" i="8"/>
  <c r="AF48" i="10"/>
  <c r="AJ51" i="8" s="1"/>
  <c r="T48" i="15"/>
  <c r="AL48" i="14"/>
  <c r="O66" i="10"/>
  <c r="L66" i="15"/>
  <c r="AA66" i="14"/>
  <c r="AF66" i="14"/>
  <c r="P66" i="15"/>
  <c r="AB66" i="10"/>
  <c r="AD69" i="8" s="1"/>
  <c r="X58" i="10"/>
  <c r="K52" i="10"/>
  <c r="F48" i="14"/>
  <c r="C48" i="15"/>
  <c r="G48" i="10"/>
  <c r="P46" i="15"/>
  <c r="AF46" i="14"/>
  <c r="AB46" i="10"/>
  <c r="AD49" i="8" s="1"/>
  <c r="R44" i="10"/>
  <c r="G47" i="7" s="1"/>
  <c r="O44" i="14"/>
  <c r="H44" i="15"/>
  <c r="AA44" i="14"/>
  <c r="L44" i="15"/>
  <c r="J42" i="15"/>
  <c r="Q42" i="14"/>
  <c r="T42" i="10"/>
  <c r="I45" i="7" s="1"/>
  <c r="I55" i="15"/>
  <c r="U42" i="15"/>
  <c r="AG42" i="10"/>
  <c r="AK45" i="8" s="1"/>
  <c r="AM42" i="14"/>
  <c r="O42" i="10"/>
  <c r="AL40" i="14"/>
  <c r="AF40" i="10"/>
  <c r="AJ43" i="8" s="1"/>
  <c r="T40" i="15"/>
  <c r="K52" i="6"/>
  <c r="L52" i="6" s="1"/>
  <c r="J52" i="6"/>
  <c r="L46" i="10"/>
  <c r="F46" i="15"/>
  <c r="J46" i="14"/>
  <c r="F37" i="10"/>
  <c r="B37" i="15"/>
  <c r="E37" i="14"/>
  <c r="G58" i="6"/>
  <c r="H58" i="6" s="1"/>
  <c r="F58" i="6"/>
  <c r="AN49" i="14"/>
  <c r="H46" i="14"/>
  <c r="D46" i="15"/>
  <c r="H46" i="10"/>
  <c r="AL46" i="14"/>
  <c r="T46" i="15"/>
  <c r="AF46" i="10"/>
  <c r="AJ49" i="8" s="1"/>
  <c r="X45" i="6"/>
  <c r="Y45" i="6" s="1"/>
  <c r="Z45" i="6" s="1"/>
  <c r="O45" i="6"/>
  <c r="T45" i="6"/>
  <c r="U45" i="6" s="1"/>
  <c r="V45" i="6" s="1"/>
  <c r="M56" i="10"/>
  <c r="P56" i="15"/>
  <c r="AB56" i="10"/>
  <c r="AD59" i="8" s="1"/>
  <c r="AF56" i="14"/>
  <c r="D56" i="15"/>
  <c r="H56" i="14"/>
  <c r="H56" i="10"/>
  <c r="AI56" i="14"/>
  <c r="R56" i="15"/>
  <c r="AD56" i="10"/>
  <c r="AG59" i="8" s="1"/>
  <c r="L50" i="15"/>
  <c r="AA50" i="14"/>
  <c r="R50" i="14"/>
  <c r="K50" i="15"/>
  <c r="U50" i="10"/>
  <c r="J53" i="7" s="1"/>
  <c r="J60" i="6"/>
  <c r="X51" i="10"/>
  <c r="J51" i="10"/>
  <c r="Q51" i="14"/>
  <c r="J51" i="15"/>
  <c r="T51" i="10"/>
  <c r="I54" i="7" s="1"/>
  <c r="M53" i="10"/>
  <c r="P53" i="15"/>
  <c r="AF53" i="14"/>
  <c r="AB53" i="10"/>
  <c r="AD56" i="8" s="1"/>
  <c r="C56" i="7"/>
  <c r="C56" i="6"/>
  <c r="C56" i="8"/>
  <c r="C55" i="3"/>
  <c r="J48" i="6"/>
  <c r="L39" i="10"/>
  <c r="J39" i="14"/>
  <c r="F39" i="15"/>
  <c r="I37" i="15"/>
  <c r="G37" i="14"/>
  <c r="F35" i="15"/>
  <c r="J35" i="14"/>
  <c r="K35" i="14" s="1"/>
  <c r="L35" i="10"/>
  <c r="E35" i="14"/>
  <c r="B35" i="15"/>
  <c r="F35" i="10"/>
  <c r="R31" i="15"/>
  <c r="AI31" i="14"/>
  <c r="AD31" i="10"/>
  <c r="AG34" i="8" s="1"/>
  <c r="AM31" i="14"/>
  <c r="U31" i="15"/>
  <c r="AG31" i="10"/>
  <c r="AK34" i="8" s="1"/>
  <c r="O162" i="12"/>
  <c r="N27" i="10"/>
  <c r="AD19" i="14"/>
  <c r="AG19" i="14" s="1"/>
  <c r="Z19" i="10"/>
  <c r="AB22" i="8" s="1"/>
  <c r="N19" i="15"/>
  <c r="W6" i="10"/>
  <c r="F39" i="10"/>
  <c r="B39" i="15"/>
  <c r="E39" i="14"/>
  <c r="AH36" i="14"/>
  <c r="Q36" i="15"/>
  <c r="AC36" i="10"/>
  <c r="AF39" i="8" s="1"/>
  <c r="J38" i="6"/>
  <c r="P36" i="7"/>
  <c r="K43" i="10"/>
  <c r="G43" i="15"/>
  <c r="N43" i="14"/>
  <c r="Q43" i="10"/>
  <c r="F46" i="7" s="1"/>
  <c r="E43" i="14"/>
  <c r="B43" i="15"/>
  <c r="F43" i="10"/>
  <c r="AE43" i="14"/>
  <c r="O43" i="15"/>
  <c r="AA43" i="10"/>
  <c r="AC46" i="8" s="1"/>
  <c r="G38" i="15"/>
  <c r="Q38" i="10"/>
  <c r="F41" i="7" s="1"/>
  <c r="N38" i="14"/>
  <c r="O38" i="14"/>
  <c r="R38" i="10"/>
  <c r="G41" i="7" s="1"/>
  <c r="H38" i="15"/>
  <c r="AC29" i="10"/>
  <c r="AF32" i="8" s="1"/>
  <c r="Q29" i="15"/>
  <c r="AH29" i="14"/>
  <c r="O39" i="10"/>
  <c r="S35" i="10"/>
  <c r="H38" i="7" s="1"/>
  <c r="F23" i="10"/>
  <c r="B23" i="15"/>
  <c r="E23" i="14"/>
  <c r="H19" i="14"/>
  <c r="L19" i="14" s="1"/>
  <c r="D19" i="14" s="1"/>
  <c r="D19" i="15"/>
  <c r="H19" i="10"/>
  <c r="AA36" i="14"/>
  <c r="L36" i="15"/>
  <c r="N36" i="10"/>
  <c r="R36" i="14"/>
  <c r="U36" i="10"/>
  <c r="J39" i="7" s="1"/>
  <c r="K36" i="15"/>
  <c r="O28" i="15"/>
  <c r="AA28" i="10"/>
  <c r="AC31" i="8" s="1"/>
  <c r="AE28" i="14"/>
  <c r="C31" i="7"/>
  <c r="C31" i="8"/>
  <c r="C31" i="6"/>
  <c r="C30" i="3"/>
  <c r="X30" i="6"/>
  <c r="Y30" i="6" s="1"/>
  <c r="W30" i="6"/>
  <c r="K26" i="15"/>
  <c r="R26" i="14"/>
  <c r="U26" i="10"/>
  <c r="J29" i="7" s="1"/>
  <c r="O26" i="10"/>
  <c r="N22" i="15"/>
  <c r="Z22" i="10"/>
  <c r="AB25" i="8" s="1"/>
  <c r="AD22" i="14"/>
  <c r="AA20" i="14"/>
  <c r="L20" i="15"/>
  <c r="O33" i="6"/>
  <c r="O31" i="6"/>
  <c r="F25" i="14"/>
  <c r="C25" i="15"/>
  <c r="G25" i="10"/>
  <c r="AC25" i="14"/>
  <c r="M25" i="15"/>
  <c r="Y25" i="10"/>
  <c r="AA28" i="8" s="1"/>
  <c r="E30" i="14"/>
  <c r="B30" i="15"/>
  <c r="F30" i="10"/>
  <c r="M30" i="10"/>
  <c r="K30" i="10"/>
  <c r="E21" i="14"/>
  <c r="F21" i="10"/>
  <c r="B21" i="15"/>
  <c r="AL21" i="14"/>
  <c r="T21" i="15"/>
  <c r="AF21" i="10"/>
  <c r="AJ24" i="8" s="1"/>
  <c r="D20" i="15"/>
  <c r="H20" i="10"/>
  <c r="H20" i="14"/>
  <c r="N13" i="10"/>
  <c r="C16" i="7"/>
  <c r="M16" i="7" s="1"/>
  <c r="C16" i="6"/>
  <c r="C16" i="8"/>
  <c r="C15" i="3"/>
  <c r="AI7" i="14"/>
  <c r="AJ7" i="14" s="1"/>
  <c r="R7" i="15"/>
  <c r="AD7" i="10"/>
  <c r="AG10" i="8" s="1"/>
  <c r="AH10" i="8" s="1"/>
  <c r="W34" i="10"/>
  <c r="AC34" i="14"/>
  <c r="Y34" i="10"/>
  <c r="AA37" i="8" s="1"/>
  <c r="M34" i="15"/>
  <c r="P34" i="15"/>
  <c r="AF34" i="14"/>
  <c r="AB34" i="10"/>
  <c r="AD37" i="8" s="1"/>
  <c r="AA34" i="14"/>
  <c r="L34" i="15"/>
  <c r="K32" i="10"/>
  <c r="C32" i="15"/>
  <c r="F32" i="14"/>
  <c r="G32" i="10"/>
  <c r="AL32" i="14"/>
  <c r="T32" i="15"/>
  <c r="AF32" i="10"/>
  <c r="AJ35" i="8" s="1"/>
  <c r="E28" i="15"/>
  <c r="I28" i="14"/>
  <c r="I28" i="10"/>
  <c r="S31" i="6" s="1"/>
  <c r="K27" i="14"/>
  <c r="L27" i="14" s="1"/>
  <c r="K25" i="15"/>
  <c r="U25" i="10"/>
  <c r="J28" i="7" s="1"/>
  <c r="P28" i="7" s="1"/>
  <c r="R25" i="14"/>
  <c r="J17" i="6"/>
  <c r="R18" i="15"/>
  <c r="AI18" i="14"/>
  <c r="AD18" i="10"/>
  <c r="AG21" i="8" s="1"/>
  <c r="AH21" i="8" s="1"/>
  <c r="U16" i="15"/>
  <c r="AG16" i="10"/>
  <c r="AK19" i="8" s="1"/>
  <c r="AM16" i="14"/>
  <c r="AD16" i="14"/>
  <c r="Z16" i="10"/>
  <c r="AB19" i="8" s="1"/>
  <c r="N16" i="15"/>
  <c r="L17" i="10"/>
  <c r="J17" i="14"/>
  <c r="K17" i="14" s="1"/>
  <c r="F17" i="15"/>
  <c r="AC17" i="14"/>
  <c r="M17" i="15"/>
  <c r="Y17" i="10"/>
  <c r="AA20" i="8" s="1"/>
  <c r="O49" i="12"/>
  <c r="AE15" i="14"/>
  <c r="O15" i="15"/>
  <c r="AA15" i="10"/>
  <c r="AC18" i="8" s="1"/>
  <c r="AE18" i="8" s="1"/>
  <c r="V21" i="10"/>
  <c r="Y24" i="8"/>
  <c r="Z24" i="8" s="1"/>
  <c r="U18" i="15"/>
  <c r="AM18" i="14"/>
  <c r="AG18" i="10"/>
  <c r="AK21" i="8" s="1"/>
  <c r="O16" i="10"/>
  <c r="AL19" i="8"/>
  <c r="L11" i="15"/>
  <c r="AA11" i="14"/>
  <c r="H11" i="14"/>
  <c r="D11" i="15"/>
  <c r="H11" i="10"/>
  <c r="I10" i="15"/>
  <c r="V9" i="10"/>
  <c r="Y12" i="8"/>
  <c r="Z12" i="8" s="1"/>
  <c r="AG8" i="10"/>
  <c r="AK11" i="8" s="1"/>
  <c r="U8" i="15"/>
  <c r="AM8" i="14"/>
  <c r="W8" i="14"/>
  <c r="X8" i="14" s="1"/>
  <c r="T8" i="14" s="1"/>
  <c r="J16" i="12"/>
  <c r="Q11" i="8" s="1"/>
  <c r="Q77" i="8"/>
  <c r="I17" i="15"/>
  <c r="N4" i="10"/>
  <c r="N125" i="8"/>
  <c r="K84" i="8"/>
  <c r="K55" i="8"/>
  <c r="K25" i="8"/>
  <c r="K17" i="8"/>
  <c r="M12" i="10"/>
  <c r="AC12" i="14"/>
  <c r="Y12" i="10"/>
  <c r="AA15" i="8" s="1"/>
  <c r="M12" i="15"/>
  <c r="O9" i="10"/>
  <c r="W9" i="10"/>
  <c r="C12" i="7"/>
  <c r="C12" i="6"/>
  <c r="C12" i="8"/>
  <c r="C11" i="3"/>
  <c r="K110" i="8"/>
  <c r="O4" i="14"/>
  <c r="H4" i="15"/>
  <c r="R4" i="10"/>
  <c r="G7" i="7" s="1"/>
  <c r="N121" i="8"/>
  <c r="K87" i="8"/>
  <c r="R79" i="8"/>
  <c r="K12" i="8"/>
  <c r="S14" i="10"/>
  <c r="H17" i="7" s="1"/>
  <c r="R51" i="8"/>
  <c r="R8" i="8"/>
  <c r="X10" i="10"/>
  <c r="Q10" i="14"/>
  <c r="T10" i="10"/>
  <c r="I13" i="7" s="1"/>
  <c r="J10" i="15"/>
  <c r="N4" i="15"/>
  <c r="Z4" i="10"/>
  <c r="AB7" i="8" s="1"/>
  <c r="AD4" i="14"/>
  <c r="X16" i="6"/>
  <c r="Y16" i="6" s="1"/>
  <c r="Z16" i="6" s="1"/>
  <c r="P16" i="6"/>
  <c r="Q16" i="6" s="1"/>
  <c r="R16" i="6" s="1"/>
  <c r="O16" i="6"/>
  <c r="T5" i="10"/>
  <c r="I8" i="7" s="1"/>
  <c r="O8" i="7" s="1"/>
  <c r="J5" i="15"/>
  <c r="Q5" i="14"/>
  <c r="M5" i="10"/>
  <c r="S5" i="15"/>
  <c r="AE5" i="10"/>
  <c r="AI8" i="8" s="1"/>
  <c r="AK5" i="14"/>
  <c r="W90" i="8"/>
  <c r="F3" i="10"/>
  <c r="E3" i="14"/>
  <c r="B3" i="15"/>
  <c r="H46" i="8"/>
  <c r="O46" i="8" s="1"/>
  <c r="W19" i="8"/>
  <c r="T76" i="4"/>
  <c r="T12" i="4"/>
  <c r="H48" i="8"/>
  <c r="O48" i="8" s="1"/>
  <c r="K91" i="8"/>
  <c r="H13" i="8"/>
  <c r="T98" i="4"/>
  <c r="T34" i="4"/>
  <c r="N70" i="8"/>
  <c r="R128" i="8"/>
  <c r="N23" i="8"/>
  <c r="C3" i="15"/>
  <c r="G3" i="10"/>
  <c r="F3" i="14"/>
  <c r="AB3" i="10"/>
  <c r="AD6" i="8" s="1"/>
  <c r="AF3" i="14"/>
  <c r="P3" i="15"/>
  <c r="H3" i="14"/>
  <c r="D3" i="15"/>
  <c r="H3" i="10"/>
  <c r="W125" i="8"/>
  <c r="N103" i="8"/>
  <c r="O17" i="7"/>
  <c r="R112" i="8"/>
  <c r="T118" i="4"/>
  <c r="T54" i="4"/>
  <c r="T73" i="5"/>
  <c r="T107" i="4"/>
  <c r="T43" i="4"/>
  <c r="T119" i="4"/>
  <c r="T55" i="4"/>
  <c r="T53" i="5"/>
  <c r="T99" i="4"/>
  <c r="T35" i="4"/>
  <c r="P128" i="10"/>
  <c r="J183" i="12"/>
  <c r="Q134" i="8" s="1"/>
  <c r="R134" i="8" s="1"/>
  <c r="W131" i="14"/>
  <c r="X131" i="14" s="1"/>
  <c r="T131" i="14" s="1"/>
  <c r="X131" i="10"/>
  <c r="N131" i="15"/>
  <c r="AD131" i="14"/>
  <c r="Z131" i="10"/>
  <c r="AB134" i="8" s="1"/>
  <c r="S131" i="15"/>
  <c r="AK131" i="14"/>
  <c r="AE131" i="10"/>
  <c r="AI134" i="8" s="1"/>
  <c r="J132" i="10"/>
  <c r="O127" i="10"/>
  <c r="AD124" i="14"/>
  <c r="N124" i="15"/>
  <c r="Z124" i="10"/>
  <c r="AB127" i="8" s="1"/>
  <c r="H124" i="14"/>
  <c r="L124" i="14" s="1"/>
  <c r="D124" i="14" s="1"/>
  <c r="D124" i="15"/>
  <c r="H124" i="10"/>
  <c r="W134" i="6"/>
  <c r="AF128" i="14"/>
  <c r="AG128" i="14" s="1"/>
  <c r="P128" i="15"/>
  <c r="AB128" i="10"/>
  <c r="AD131" i="8" s="1"/>
  <c r="M133" i="10"/>
  <c r="T133" i="15"/>
  <c r="AL133" i="14"/>
  <c r="AF133" i="10"/>
  <c r="AJ136" i="8" s="1"/>
  <c r="C136" i="7"/>
  <c r="C136" i="6"/>
  <c r="C136" i="8"/>
  <c r="C135" i="3"/>
  <c r="G137" i="6"/>
  <c r="H137" i="6" s="1"/>
  <c r="I137" i="6" s="1"/>
  <c r="F137" i="6"/>
  <c r="M129" i="15"/>
  <c r="Y129" i="10"/>
  <c r="AA132" i="8" s="1"/>
  <c r="AC129" i="14"/>
  <c r="R129" i="14"/>
  <c r="K129" i="15"/>
  <c r="U129" i="10"/>
  <c r="J132" i="7" s="1"/>
  <c r="S128" i="10"/>
  <c r="H131" i="7" s="1"/>
  <c r="L127" i="7"/>
  <c r="K125" i="10"/>
  <c r="N125" i="10"/>
  <c r="R125" i="10"/>
  <c r="G128" i="7" s="1"/>
  <c r="H125" i="15"/>
  <c r="O125" i="14"/>
  <c r="T125" i="15"/>
  <c r="AL125" i="14"/>
  <c r="AF125" i="10"/>
  <c r="AJ128" i="8" s="1"/>
  <c r="M117" i="7"/>
  <c r="F111" i="10"/>
  <c r="E111" i="14"/>
  <c r="B111" i="15"/>
  <c r="I108" i="10"/>
  <c r="S111" i="6" s="1"/>
  <c r="E108" i="15"/>
  <c r="I108" i="14"/>
  <c r="K108" i="14" s="1"/>
  <c r="L108" i="14" s="1"/>
  <c r="O116" i="10"/>
  <c r="O116" i="15"/>
  <c r="AA116" i="10"/>
  <c r="AC119" i="8" s="1"/>
  <c r="AE116" i="14"/>
  <c r="Z113" i="10"/>
  <c r="AB116" i="8" s="1"/>
  <c r="N113" i="15"/>
  <c r="AD113" i="14"/>
  <c r="C116" i="7"/>
  <c r="M116" i="7" s="1"/>
  <c r="C116" i="6"/>
  <c r="C115" i="3"/>
  <c r="C116" i="8"/>
  <c r="K116" i="10"/>
  <c r="X116" i="10"/>
  <c r="K112" i="10"/>
  <c r="P117" i="7"/>
  <c r="G110" i="10"/>
  <c r="C110" i="15"/>
  <c r="F110" i="14"/>
  <c r="G110" i="14" s="1"/>
  <c r="P105" i="10"/>
  <c r="I115" i="10"/>
  <c r="S118" i="6" s="1"/>
  <c r="E115" i="15"/>
  <c r="I115" i="14"/>
  <c r="AA112" i="10"/>
  <c r="AC115" i="8" s="1"/>
  <c r="AE112" i="14"/>
  <c r="O112" i="15"/>
  <c r="X112" i="10"/>
  <c r="P115" i="10"/>
  <c r="M115" i="10"/>
  <c r="O115" i="10"/>
  <c r="I110" i="15"/>
  <c r="M107" i="10"/>
  <c r="AF107" i="10"/>
  <c r="AJ110" i="8" s="1"/>
  <c r="AL110" i="8" s="1"/>
  <c r="T107" i="15"/>
  <c r="AL107" i="14"/>
  <c r="AN107" i="14" s="1"/>
  <c r="N106" i="10"/>
  <c r="Q106" i="15"/>
  <c r="AC106" i="10"/>
  <c r="AF109" i="8" s="1"/>
  <c r="AH109" i="8" s="1"/>
  <c r="AH106" i="14"/>
  <c r="AJ106" i="14" s="1"/>
  <c r="V108" i="10"/>
  <c r="Y111" i="8"/>
  <c r="Z111" i="8" s="1"/>
  <c r="X111" i="6"/>
  <c r="Y111" i="6" s="1"/>
  <c r="W111" i="6"/>
  <c r="P110" i="14"/>
  <c r="W112" i="6"/>
  <c r="V110" i="10"/>
  <c r="Y113" i="8"/>
  <c r="Z113" i="8" s="1"/>
  <c r="AK109" i="14"/>
  <c r="AE109" i="10"/>
  <c r="AI112" i="8" s="1"/>
  <c r="S109" i="15"/>
  <c r="M109" i="10"/>
  <c r="E102" i="14"/>
  <c r="F102" i="10"/>
  <c r="B102" i="15"/>
  <c r="W101" i="14"/>
  <c r="X101" i="14" s="1"/>
  <c r="T101" i="14" s="1"/>
  <c r="J101" i="14"/>
  <c r="K101" i="14" s="1"/>
  <c r="F101" i="15"/>
  <c r="L101" i="10"/>
  <c r="AA100" i="10"/>
  <c r="AC103" i="8" s="1"/>
  <c r="O100" i="15"/>
  <c r="AE100" i="14"/>
  <c r="I103" i="14"/>
  <c r="I103" i="10"/>
  <c r="S106" i="6" s="1"/>
  <c r="E103" i="15"/>
  <c r="AM103" i="14"/>
  <c r="U103" i="15"/>
  <c r="AG103" i="10"/>
  <c r="AK106" i="8" s="1"/>
  <c r="AL106" i="8" s="1"/>
  <c r="G97" i="15"/>
  <c r="Q97" i="10"/>
  <c r="F100" i="7" s="1"/>
  <c r="N97" i="14"/>
  <c r="M97" i="14" s="1"/>
  <c r="I101" i="15"/>
  <c r="O98" i="14"/>
  <c r="R98" i="10"/>
  <c r="G101" i="7" s="1"/>
  <c r="M101" i="7" s="1"/>
  <c r="H98" i="15"/>
  <c r="P89" i="10"/>
  <c r="V103" i="10"/>
  <c r="Y106" i="8"/>
  <c r="Z106" i="8" s="1"/>
  <c r="B104" i="15"/>
  <c r="F104" i="10"/>
  <c r="E104" i="14"/>
  <c r="Z104" i="10"/>
  <c r="AB107" i="8" s="1"/>
  <c r="AD104" i="14"/>
  <c r="N104" i="15"/>
  <c r="W104" i="14"/>
  <c r="X104" i="14" s="1"/>
  <c r="T104" i="14" s="1"/>
  <c r="J106" i="6"/>
  <c r="T99" i="15"/>
  <c r="AF99" i="10"/>
  <c r="AJ102" i="8" s="1"/>
  <c r="AL99" i="14"/>
  <c r="F99" i="14"/>
  <c r="C99" i="15"/>
  <c r="G99" i="10"/>
  <c r="J99" i="14"/>
  <c r="F99" i="15"/>
  <c r="L99" i="10"/>
  <c r="AC95" i="10"/>
  <c r="AF98" i="8" s="1"/>
  <c r="AH95" i="14"/>
  <c r="Q95" i="15"/>
  <c r="G94" i="10"/>
  <c r="C94" i="15"/>
  <c r="F94" i="14"/>
  <c r="E94" i="14"/>
  <c r="B94" i="15"/>
  <c r="F94" i="10"/>
  <c r="O91" i="15"/>
  <c r="AE91" i="14"/>
  <c r="AA91" i="10"/>
  <c r="AC94" i="8" s="1"/>
  <c r="H99" i="10"/>
  <c r="H99" i="14"/>
  <c r="D99" i="15"/>
  <c r="X95" i="10"/>
  <c r="N93" i="15"/>
  <c r="Z93" i="10"/>
  <c r="AB96" i="8" s="1"/>
  <c r="AD93" i="14"/>
  <c r="AK81" i="14"/>
  <c r="AN81" i="14" s="1"/>
  <c r="AE81" i="10"/>
  <c r="AI84" i="8" s="1"/>
  <c r="AL84" i="8" s="1"/>
  <c r="S81" i="15"/>
  <c r="J93" i="10"/>
  <c r="O93" i="10"/>
  <c r="F92" i="10"/>
  <c r="B92" i="15"/>
  <c r="E92" i="14"/>
  <c r="AK92" i="14"/>
  <c r="AN92" i="14" s="1"/>
  <c r="S92" i="15"/>
  <c r="AE92" i="10"/>
  <c r="AI95" i="8" s="1"/>
  <c r="AL95" i="8" s="1"/>
  <c r="B88" i="15"/>
  <c r="E88" i="14"/>
  <c r="F88" i="10"/>
  <c r="G103" i="6"/>
  <c r="H103" i="6" s="1"/>
  <c r="F103" i="6"/>
  <c r="I96" i="14"/>
  <c r="E96" i="15"/>
  <c r="I96" i="10"/>
  <c r="S99" i="6" s="1"/>
  <c r="AD96" i="14"/>
  <c r="Z96" i="10"/>
  <c r="AB99" i="8" s="1"/>
  <c r="N96" i="15"/>
  <c r="W96" i="10"/>
  <c r="AF95" i="14"/>
  <c r="P95" i="15"/>
  <c r="AB95" i="10"/>
  <c r="AD98" i="8" s="1"/>
  <c r="AC90" i="10"/>
  <c r="AF93" i="8" s="1"/>
  <c r="Q90" i="15"/>
  <c r="AH90" i="14"/>
  <c r="U87" i="10"/>
  <c r="J90" i="7" s="1"/>
  <c r="R87" i="14"/>
  <c r="K87" i="15"/>
  <c r="E84" i="14"/>
  <c r="F84" i="10"/>
  <c r="B84" i="15"/>
  <c r="C87" i="8"/>
  <c r="C87" i="7"/>
  <c r="C87" i="6"/>
  <c r="C86" i="3"/>
  <c r="J90" i="14"/>
  <c r="F90" i="15"/>
  <c r="L90" i="10"/>
  <c r="G92" i="6"/>
  <c r="H92" i="6" s="1"/>
  <c r="F92" i="6"/>
  <c r="N86" i="10"/>
  <c r="C89" i="7"/>
  <c r="C89" i="8"/>
  <c r="C89" i="6"/>
  <c r="C88" i="3"/>
  <c r="F82" i="14"/>
  <c r="G82" i="14" s="1"/>
  <c r="G82" i="10"/>
  <c r="C82" i="15"/>
  <c r="B90" i="15"/>
  <c r="F90" i="10"/>
  <c r="E90" i="14"/>
  <c r="T87" i="15"/>
  <c r="AF87" i="10"/>
  <c r="AJ90" i="8" s="1"/>
  <c r="AL87" i="14"/>
  <c r="J82" i="15"/>
  <c r="Q82" i="14"/>
  <c r="AG78" i="10"/>
  <c r="AK81" i="8" s="1"/>
  <c r="AM78" i="14"/>
  <c r="U78" i="15"/>
  <c r="K90" i="15"/>
  <c r="U90" i="10"/>
  <c r="J93" i="7" s="1"/>
  <c r="R90" i="14"/>
  <c r="O90" i="10"/>
  <c r="S87" i="15"/>
  <c r="AK87" i="14"/>
  <c r="AE87" i="10"/>
  <c r="AI90" i="8" s="1"/>
  <c r="AC87" i="14"/>
  <c r="M87" i="15"/>
  <c r="Y87" i="10"/>
  <c r="AA90" i="8" s="1"/>
  <c r="AJ87" i="14"/>
  <c r="K84" i="14"/>
  <c r="L84" i="14" s="1"/>
  <c r="P85" i="10"/>
  <c r="O85" i="10"/>
  <c r="AF85" i="14"/>
  <c r="AB85" i="10"/>
  <c r="AD88" i="8" s="1"/>
  <c r="P85" i="15"/>
  <c r="W77" i="14"/>
  <c r="X77" i="14" s="1"/>
  <c r="T77" i="14" s="1"/>
  <c r="X77" i="10"/>
  <c r="U75" i="10"/>
  <c r="J78" i="7" s="1"/>
  <c r="R75" i="14"/>
  <c r="K75" i="15"/>
  <c r="I73" i="10"/>
  <c r="I73" i="14"/>
  <c r="K73" i="14" s="1"/>
  <c r="L73" i="14" s="1"/>
  <c r="E73" i="15"/>
  <c r="I81" i="15"/>
  <c r="R79" i="15"/>
  <c r="AD79" i="10"/>
  <c r="AG82" i="8" s="1"/>
  <c r="AI79" i="14"/>
  <c r="X80" i="6"/>
  <c r="Y80" i="6" s="1"/>
  <c r="Z80" i="6" s="1"/>
  <c r="P80" i="6"/>
  <c r="Q80" i="6" s="1"/>
  <c r="O80" i="6"/>
  <c r="G78" i="6"/>
  <c r="H78" i="6" s="1"/>
  <c r="F78" i="6"/>
  <c r="L70" i="15"/>
  <c r="AA70" i="14"/>
  <c r="AC70" i="14"/>
  <c r="AG70" i="14" s="1"/>
  <c r="M70" i="15"/>
  <c r="Y70" i="10"/>
  <c r="AA73" i="8" s="1"/>
  <c r="H55" i="14"/>
  <c r="L55" i="14" s="1"/>
  <c r="D55" i="15"/>
  <c r="V55" i="15" s="1"/>
  <c r="G55" i="11" s="1"/>
  <c r="D55" i="11" s="1"/>
  <c r="H55" i="10"/>
  <c r="X58" i="6" s="1"/>
  <c r="Y58" i="6" s="1"/>
  <c r="Z58" i="6" s="1"/>
  <c r="J79" i="10"/>
  <c r="I79" i="10"/>
  <c r="S82" i="6" s="1"/>
  <c r="I79" i="14"/>
  <c r="E79" i="15"/>
  <c r="N79" i="15"/>
  <c r="AD79" i="14"/>
  <c r="Z79" i="10"/>
  <c r="AB82" i="8" s="1"/>
  <c r="O80" i="15"/>
  <c r="AE80" i="14"/>
  <c r="AA80" i="10"/>
  <c r="AC83" i="8" s="1"/>
  <c r="C80" i="15"/>
  <c r="F80" i="14"/>
  <c r="G80" i="10"/>
  <c r="AL80" i="14"/>
  <c r="AF80" i="10"/>
  <c r="AJ83" i="8" s="1"/>
  <c r="T80" i="15"/>
  <c r="AC80" i="10"/>
  <c r="AF83" i="8" s="1"/>
  <c r="Q80" i="15"/>
  <c r="AH80" i="14"/>
  <c r="O77" i="6"/>
  <c r="J80" i="15"/>
  <c r="T80" i="10"/>
  <c r="I83" i="7" s="1"/>
  <c r="Q80" i="14"/>
  <c r="AF76" i="10"/>
  <c r="AJ79" i="8" s="1"/>
  <c r="T76" i="15"/>
  <c r="AL76" i="14"/>
  <c r="AM76" i="14"/>
  <c r="U76" i="15"/>
  <c r="AG76" i="10"/>
  <c r="AK79" i="8" s="1"/>
  <c r="AL79" i="8" s="1"/>
  <c r="P74" i="10"/>
  <c r="W74" i="14"/>
  <c r="X74" i="14" s="1"/>
  <c r="T74" i="14" s="1"/>
  <c r="M71" i="10"/>
  <c r="C74" i="6"/>
  <c r="C74" i="8"/>
  <c r="C74" i="7"/>
  <c r="O74" i="7" s="1"/>
  <c r="C73" i="3"/>
  <c r="AK59" i="14"/>
  <c r="AN59" i="14" s="1"/>
  <c r="AE59" i="10"/>
  <c r="AI62" i="8" s="1"/>
  <c r="AL62" i="8" s="1"/>
  <c r="S59" i="15"/>
  <c r="O83" i="10"/>
  <c r="J83" i="10"/>
  <c r="O83" i="15"/>
  <c r="AA83" i="10"/>
  <c r="AC86" i="8" s="1"/>
  <c r="AE83" i="14"/>
  <c r="O133" i="12"/>
  <c r="K73" i="6"/>
  <c r="L73" i="6" s="1"/>
  <c r="J73" i="6"/>
  <c r="G60" i="15"/>
  <c r="Q60" i="10"/>
  <c r="F63" i="7" s="1"/>
  <c r="N60" i="14"/>
  <c r="N68" i="15"/>
  <c r="AD68" i="14"/>
  <c r="Z68" i="10"/>
  <c r="AB71" i="8" s="1"/>
  <c r="I67" i="15"/>
  <c r="AE74" i="8"/>
  <c r="C69" i="15"/>
  <c r="F69" i="14"/>
  <c r="G69" i="10"/>
  <c r="G67" i="15"/>
  <c r="N67" i="14"/>
  <c r="Q67" i="10"/>
  <c r="F70" i="7" s="1"/>
  <c r="L70" i="7" s="1"/>
  <c r="K64" i="10"/>
  <c r="E61" i="14"/>
  <c r="F61" i="10"/>
  <c r="B61" i="15"/>
  <c r="C64" i="7"/>
  <c r="C64" i="6"/>
  <c r="C64" i="8"/>
  <c r="C63" i="3"/>
  <c r="AJ72" i="14"/>
  <c r="S72" i="10"/>
  <c r="H75" i="7" s="1"/>
  <c r="W68" i="10"/>
  <c r="AA61" i="10"/>
  <c r="AC64" i="8" s="1"/>
  <c r="O61" i="15"/>
  <c r="AE61" i="14"/>
  <c r="W47" i="10"/>
  <c r="G66" i="6"/>
  <c r="H66" i="6" s="1"/>
  <c r="F66" i="6"/>
  <c r="J62" i="10"/>
  <c r="N62" i="14"/>
  <c r="Q62" i="10"/>
  <c r="F65" i="7" s="1"/>
  <c r="G62" i="15"/>
  <c r="F66" i="15"/>
  <c r="L66" i="10"/>
  <c r="J66" i="14"/>
  <c r="H62" i="10"/>
  <c r="D62" i="15"/>
  <c r="H62" i="14"/>
  <c r="S57" i="10"/>
  <c r="H60" i="7" s="1"/>
  <c r="G52" i="10"/>
  <c r="F52" i="14"/>
  <c r="G52" i="14" s="1"/>
  <c r="C52" i="15"/>
  <c r="N49" i="10"/>
  <c r="X45" i="10"/>
  <c r="AL66" i="14"/>
  <c r="T66" i="15"/>
  <c r="AF66" i="10"/>
  <c r="AJ69" i="8" s="1"/>
  <c r="I57" i="15"/>
  <c r="AE58" i="8"/>
  <c r="W41" i="10"/>
  <c r="AD58" i="10"/>
  <c r="AG61" i="8" s="1"/>
  <c r="R58" i="15"/>
  <c r="AI58" i="14"/>
  <c r="P57" i="14"/>
  <c r="G71" i="6"/>
  <c r="H71" i="6" s="1"/>
  <c r="F71" i="6"/>
  <c r="P65" i="10"/>
  <c r="AE65" i="14"/>
  <c r="AA65" i="10"/>
  <c r="AC68" i="8" s="1"/>
  <c r="O65" i="15"/>
  <c r="J65" i="10"/>
  <c r="C68" i="7"/>
  <c r="C68" i="8"/>
  <c r="C68" i="6"/>
  <c r="C67" i="3"/>
  <c r="F58" i="15"/>
  <c r="L58" i="10"/>
  <c r="J58" i="14"/>
  <c r="F54" i="15"/>
  <c r="J54" i="14"/>
  <c r="L54" i="10"/>
  <c r="I54" i="14"/>
  <c r="E54" i="15"/>
  <c r="I54" i="10"/>
  <c r="S57" i="6" s="1"/>
  <c r="N65" i="14"/>
  <c r="G65" i="15"/>
  <c r="Q65" i="10"/>
  <c r="F68" i="7" s="1"/>
  <c r="Y58" i="10"/>
  <c r="AA61" i="8" s="1"/>
  <c r="AC58" i="14"/>
  <c r="M58" i="15"/>
  <c r="AE57" i="10"/>
  <c r="AI60" i="8" s="1"/>
  <c r="AL60" i="8" s="1"/>
  <c r="S57" i="15"/>
  <c r="AK57" i="14"/>
  <c r="AN57" i="14" s="1"/>
  <c r="Q48" i="15"/>
  <c r="AH48" i="14"/>
  <c r="AC48" i="10"/>
  <c r="AF51" i="8" s="1"/>
  <c r="K66" i="15"/>
  <c r="R66" i="14"/>
  <c r="U66" i="10"/>
  <c r="J69" i="7" s="1"/>
  <c r="AE66" i="10"/>
  <c r="AI69" i="8" s="1"/>
  <c r="S66" i="15"/>
  <c r="AK66" i="14"/>
  <c r="E58" i="14"/>
  <c r="B58" i="15"/>
  <c r="F58" i="10"/>
  <c r="R54" i="14"/>
  <c r="U54" i="10"/>
  <c r="J57" i="7" s="1"/>
  <c r="P57" i="7" s="1"/>
  <c r="K54" i="15"/>
  <c r="P52" i="10"/>
  <c r="O48" i="10"/>
  <c r="X51" i="6"/>
  <c r="Y51" i="6" s="1"/>
  <c r="W51" i="6"/>
  <c r="AA46" i="10"/>
  <c r="AC49" i="8" s="1"/>
  <c r="O46" i="15"/>
  <c r="AE46" i="14"/>
  <c r="AM44" i="14"/>
  <c r="AG44" i="10"/>
  <c r="AK47" i="8" s="1"/>
  <c r="U44" i="15"/>
  <c r="S55" i="10"/>
  <c r="H58" i="7" s="1"/>
  <c r="AB47" i="14"/>
  <c r="Z47" i="14" s="1"/>
  <c r="S47" i="14" s="1"/>
  <c r="S47" i="10"/>
  <c r="H50" i="7" s="1"/>
  <c r="AA42" i="14"/>
  <c r="L42" i="15"/>
  <c r="H40" i="14"/>
  <c r="H40" i="10"/>
  <c r="D40" i="15"/>
  <c r="M50" i="7"/>
  <c r="K49" i="6"/>
  <c r="L49" i="6" s="1"/>
  <c r="J49" i="6"/>
  <c r="K40" i="15"/>
  <c r="R40" i="14"/>
  <c r="U40" i="10"/>
  <c r="J43" i="7" s="1"/>
  <c r="P43" i="7" s="1"/>
  <c r="J37" i="14"/>
  <c r="K37" i="14" s="1"/>
  <c r="L37" i="10"/>
  <c r="F37" i="15"/>
  <c r="K46" i="10"/>
  <c r="C49" i="8"/>
  <c r="C49" i="7"/>
  <c r="C49" i="6"/>
  <c r="C48" i="3"/>
  <c r="V45" i="10"/>
  <c r="Y48" i="8"/>
  <c r="Z48" i="8" s="1"/>
  <c r="AF56" i="10"/>
  <c r="AJ59" i="8" s="1"/>
  <c r="T56" i="15"/>
  <c r="AL56" i="14"/>
  <c r="N56" i="15"/>
  <c r="AD56" i="14"/>
  <c r="Z56" i="10"/>
  <c r="AB59" i="8" s="1"/>
  <c r="C59" i="7"/>
  <c r="C59" i="6"/>
  <c r="C58" i="3"/>
  <c r="C59" i="8"/>
  <c r="AH56" i="8"/>
  <c r="G50" i="10"/>
  <c r="C50" i="15"/>
  <c r="F50" i="14"/>
  <c r="U50" i="15"/>
  <c r="AM50" i="14"/>
  <c r="AG50" i="10"/>
  <c r="AK53" i="8" s="1"/>
  <c r="W50" i="14"/>
  <c r="X50" i="14" s="1"/>
  <c r="T50" i="14" s="1"/>
  <c r="AF50" i="14"/>
  <c r="P50" i="15"/>
  <c r="AB50" i="10"/>
  <c r="AD53" i="8" s="1"/>
  <c r="K51" i="10"/>
  <c r="AC51" i="10"/>
  <c r="AF54" i="8" s="1"/>
  <c r="Q51" i="15"/>
  <c r="AH51" i="14"/>
  <c r="P51" i="10"/>
  <c r="N53" i="10"/>
  <c r="Z40" i="10"/>
  <c r="AB43" i="8" s="1"/>
  <c r="AD40" i="14"/>
  <c r="N40" i="15"/>
  <c r="K39" i="10"/>
  <c r="H38" i="10"/>
  <c r="D38" i="15"/>
  <c r="H38" i="14"/>
  <c r="S37" i="10"/>
  <c r="H40" i="7" s="1"/>
  <c r="O35" i="10"/>
  <c r="N35" i="10"/>
  <c r="C34" i="8"/>
  <c r="C34" i="6"/>
  <c r="C34" i="7"/>
  <c r="P34" i="7" s="1"/>
  <c r="C33" i="3"/>
  <c r="W27" i="14"/>
  <c r="X27" i="14" s="1"/>
  <c r="T27" i="14" s="1"/>
  <c r="J55" i="12"/>
  <c r="Q30" i="8" s="1"/>
  <c r="R30" i="8" s="1"/>
  <c r="K24" i="10"/>
  <c r="P6" i="10"/>
  <c r="X39" i="10"/>
  <c r="O76" i="12"/>
  <c r="AE36" i="8"/>
  <c r="M43" i="15"/>
  <c r="AC43" i="14"/>
  <c r="Y43" i="10"/>
  <c r="AA46" i="8" s="1"/>
  <c r="Z43" i="10"/>
  <c r="AB46" i="8" s="1"/>
  <c r="AD43" i="14"/>
  <c r="N43" i="15"/>
  <c r="C46" i="6"/>
  <c r="C46" i="8"/>
  <c r="C46" i="7"/>
  <c r="C45" i="3"/>
  <c r="J38" i="15"/>
  <c r="T38" i="10"/>
  <c r="I41" i="7" s="1"/>
  <c r="Q38" i="14"/>
  <c r="U38" i="10"/>
  <c r="J41" i="7" s="1"/>
  <c r="R38" i="14"/>
  <c r="K38" i="15"/>
  <c r="O29" i="10"/>
  <c r="AA39" i="14"/>
  <c r="L39" i="15"/>
  <c r="X43" i="6"/>
  <c r="Y43" i="6" s="1"/>
  <c r="W43" i="6"/>
  <c r="N29" i="14"/>
  <c r="Q29" i="10"/>
  <c r="F32" i="7" s="1"/>
  <c r="G29" i="15"/>
  <c r="J23" i="14"/>
  <c r="K23" i="14" s="1"/>
  <c r="L23" i="14" s="1"/>
  <c r="L23" i="10"/>
  <c r="F23" i="15"/>
  <c r="AF36" i="14"/>
  <c r="P36" i="15"/>
  <c r="AB36" i="10"/>
  <c r="AD39" i="8" s="1"/>
  <c r="AA28" i="14"/>
  <c r="L28" i="15"/>
  <c r="AD28" i="10"/>
  <c r="AG31" i="8" s="1"/>
  <c r="R28" i="15"/>
  <c r="AI28" i="14"/>
  <c r="P26" i="14"/>
  <c r="X25" i="10"/>
  <c r="V23" i="10"/>
  <c r="Y26" i="8"/>
  <c r="Z26" i="8" s="1"/>
  <c r="W35" i="6"/>
  <c r="AE26" i="14"/>
  <c r="O26" i="15"/>
  <c r="AA26" i="10"/>
  <c r="AC29" i="8" s="1"/>
  <c r="AA26" i="14"/>
  <c r="L26" i="15"/>
  <c r="AH22" i="14"/>
  <c r="AC22" i="10"/>
  <c r="AF25" i="8" s="1"/>
  <c r="Q22" i="15"/>
  <c r="AI20" i="14"/>
  <c r="AJ20" i="14" s="1"/>
  <c r="R20" i="15"/>
  <c r="AD20" i="10"/>
  <c r="AG23" i="8" s="1"/>
  <c r="S27" i="10"/>
  <c r="H30" i="7" s="1"/>
  <c r="AD25" i="14"/>
  <c r="N25" i="15"/>
  <c r="Z25" i="10"/>
  <c r="AB28" i="8" s="1"/>
  <c r="AF25" i="14"/>
  <c r="P25" i="15"/>
  <c r="AB25" i="10"/>
  <c r="AD28" i="8" s="1"/>
  <c r="AM25" i="14"/>
  <c r="U25" i="15"/>
  <c r="AG25" i="10"/>
  <c r="AK28" i="8" s="1"/>
  <c r="O30" i="10"/>
  <c r="AK30" i="14"/>
  <c r="AE30" i="10"/>
  <c r="AI33" i="8" s="1"/>
  <c r="S30" i="15"/>
  <c r="N21" i="10"/>
  <c r="C24" i="7"/>
  <c r="P24" i="7" s="1"/>
  <c r="C24" i="6"/>
  <c r="C24" i="8"/>
  <c r="C23" i="3"/>
  <c r="W13" i="14"/>
  <c r="X13" i="14" s="1"/>
  <c r="T13" i="14" s="1"/>
  <c r="AE7" i="14"/>
  <c r="AA7" i="10"/>
  <c r="AC10" i="8" s="1"/>
  <c r="O7" i="15"/>
  <c r="C10" i="8"/>
  <c r="C10" i="6"/>
  <c r="C10" i="7"/>
  <c r="C9" i="3"/>
  <c r="AF34" i="10"/>
  <c r="AJ37" i="8" s="1"/>
  <c r="AL34" i="14"/>
  <c r="T34" i="15"/>
  <c r="P34" i="10"/>
  <c r="S34" i="15"/>
  <c r="AK34" i="14"/>
  <c r="AE34" i="10"/>
  <c r="AI37" i="8" s="1"/>
  <c r="AI34" i="14"/>
  <c r="AD34" i="10"/>
  <c r="AG37" i="8" s="1"/>
  <c r="R34" i="15"/>
  <c r="K32" i="15"/>
  <c r="U32" i="10"/>
  <c r="J35" i="7" s="1"/>
  <c r="R32" i="14"/>
  <c r="J32" i="10"/>
  <c r="C35" i="7"/>
  <c r="C35" i="8"/>
  <c r="C35" i="6"/>
  <c r="C34" i="3"/>
  <c r="G25" i="15"/>
  <c r="Q25" i="10"/>
  <c r="F28" i="7" s="1"/>
  <c r="L28" i="7" s="1"/>
  <c r="N25" i="14"/>
  <c r="M25" i="14" s="1"/>
  <c r="AF20" i="10"/>
  <c r="AJ23" i="8" s="1"/>
  <c r="AL20" i="14"/>
  <c r="T20" i="15"/>
  <c r="F18" i="10"/>
  <c r="B18" i="15"/>
  <c r="E18" i="14"/>
  <c r="N18" i="14"/>
  <c r="Q18" i="10"/>
  <c r="F21" i="7" s="1"/>
  <c r="G18" i="15"/>
  <c r="C16" i="15"/>
  <c r="G16" i="10"/>
  <c r="F16" i="14"/>
  <c r="E16" i="14"/>
  <c r="F16" i="10"/>
  <c r="B16" i="15"/>
  <c r="G23" i="6"/>
  <c r="H23" i="6" s="1"/>
  <c r="F23" i="6"/>
  <c r="L22" i="7"/>
  <c r="AM17" i="14"/>
  <c r="U17" i="15"/>
  <c r="AG17" i="10"/>
  <c r="AK20" i="8" s="1"/>
  <c r="J15" i="10"/>
  <c r="F15" i="14"/>
  <c r="G15" i="10"/>
  <c r="C15" i="15"/>
  <c r="Y16" i="10"/>
  <c r="AA19" i="8" s="1"/>
  <c r="M16" i="15"/>
  <c r="AC16" i="14"/>
  <c r="H18" i="15"/>
  <c r="O18" i="14"/>
  <c r="R18" i="10"/>
  <c r="G21" i="7" s="1"/>
  <c r="AE11" i="10"/>
  <c r="AI14" i="8" s="1"/>
  <c r="S11" i="15"/>
  <c r="AK11" i="14"/>
  <c r="AH11" i="14"/>
  <c r="AC11" i="10"/>
  <c r="AF14" i="8" s="1"/>
  <c r="Q11" i="15"/>
  <c r="AH8" i="14"/>
  <c r="AC8" i="10"/>
  <c r="AF11" i="8" s="1"/>
  <c r="Q8" i="15"/>
  <c r="X69" i="8"/>
  <c r="S68" i="3" s="1"/>
  <c r="Q21" i="8"/>
  <c r="Z12" i="10"/>
  <c r="AB15" i="8" s="1"/>
  <c r="N12" i="15"/>
  <c r="AD12" i="14"/>
  <c r="K12" i="15"/>
  <c r="R12" i="14"/>
  <c r="U12" i="10"/>
  <c r="J15" i="7" s="1"/>
  <c r="AM12" i="14"/>
  <c r="AG12" i="10"/>
  <c r="AK15" i="8" s="1"/>
  <c r="U12" i="15"/>
  <c r="X9" i="10"/>
  <c r="J9" i="10"/>
  <c r="Q4" i="15"/>
  <c r="AC4" i="10"/>
  <c r="AF7" i="8" s="1"/>
  <c r="AH7" i="8" s="1"/>
  <c r="AH4" i="14"/>
  <c r="AJ4" i="14" s="1"/>
  <c r="AC4" i="14"/>
  <c r="Y4" i="10"/>
  <c r="AA7" i="8" s="1"/>
  <c r="M4" i="15"/>
  <c r="Q119" i="8"/>
  <c r="R119" i="8" s="1"/>
  <c r="R127" i="8"/>
  <c r="Q76" i="8"/>
  <c r="R76" i="8" s="1"/>
  <c r="AE16" i="8"/>
  <c r="D10" i="15"/>
  <c r="H10" i="14"/>
  <c r="H10" i="10"/>
  <c r="O10" i="10"/>
  <c r="AE10" i="14"/>
  <c r="O10" i="15"/>
  <c r="AA10" i="10"/>
  <c r="AC13" i="8" s="1"/>
  <c r="X4" i="10"/>
  <c r="W5" i="10"/>
  <c r="O5" i="14"/>
  <c r="H5" i="15"/>
  <c r="R5" i="10"/>
  <c r="G8" i="7" s="1"/>
  <c r="M8" i="7" s="1"/>
  <c r="X5" i="10"/>
  <c r="T68" i="4"/>
  <c r="T45" i="5"/>
  <c r="R129" i="8"/>
  <c r="T122" i="4"/>
  <c r="T58" i="4"/>
  <c r="R114" i="8"/>
  <c r="T17" i="5"/>
  <c r="R10" i="8"/>
  <c r="T3" i="15"/>
  <c r="AF3" i="10"/>
  <c r="AJ6" i="8" s="1"/>
  <c r="AL3" i="14"/>
  <c r="W3" i="10"/>
  <c r="W21" i="8"/>
  <c r="R75" i="8"/>
  <c r="H68" i="8"/>
  <c r="O68" i="8" s="1"/>
  <c r="T78" i="4"/>
  <c r="T14" i="4"/>
  <c r="T123" i="4"/>
  <c r="T25" i="5"/>
  <c r="T69" i="5"/>
  <c r="V3" i="10"/>
  <c r="Y6" i="8"/>
  <c r="Z6" i="8" s="1"/>
  <c r="P135" i="10"/>
  <c r="H137" i="15"/>
  <c r="R137" i="10"/>
  <c r="G140" i="7" s="1"/>
  <c r="O137" i="14"/>
  <c r="W137" i="10"/>
  <c r="J194" i="12"/>
  <c r="Q140" i="8" s="1"/>
  <c r="R140" i="8" s="1"/>
  <c r="W137" i="14"/>
  <c r="X137" i="14" s="1"/>
  <c r="T137" i="14" s="1"/>
  <c r="C140" i="7"/>
  <c r="C140" i="6"/>
  <c r="C139" i="3"/>
  <c r="C140" i="8"/>
  <c r="P136" i="10"/>
  <c r="P134" i="10"/>
  <c r="U130" i="15"/>
  <c r="AM130" i="14"/>
  <c r="AG130" i="10"/>
  <c r="AK133" i="8" s="1"/>
  <c r="L130" i="15"/>
  <c r="AA130" i="14"/>
  <c r="W130" i="14"/>
  <c r="X130" i="14" s="1"/>
  <c r="T130" i="14" s="1"/>
  <c r="C133" i="8"/>
  <c r="C133" i="7"/>
  <c r="L133" i="7" s="1"/>
  <c r="C132" i="3"/>
  <c r="C133" i="6"/>
  <c r="AG136" i="10"/>
  <c r="AK139" i="8" s="1"/>
  <c r="AL139" i="8" s="1"/>
  <c r="AM136" i="14"/>
  <c r="U136" i="15"/>
  <c r="R135" i="15"/>
  <c r="AI135" i="14"/>
  <c r="AJ135" i="14" s="1"/>
  <c r="AD135" i="10"/>
  <c r="AG138" i="8" s="1"/>
  <c r="AH138" i="8" s="1"/>
  <c r="E131" i="15"/>
  <c r="I131" i="10"/>
  <c r="S134" i="6" s="1"/>
  <c r="I131" i="14"/>
  <c r="M131" i="15"/>
  <c r="AC131" i="14"/>
  <c r="Y131" i="10"/>
  <c r="AA134" i="8" s="1"/>
  <c r="Q131" i="14"/>
  <c r="T131" i="10"/>
  <c r="I134" i="7" s="1"/>
  <c r="J131" i="15"/>
  <c r="M130" i="15"/>
  <c r="AC130" i="14"/>
  <c r="Y130" i="10"/>
  <c r="AA133" i="8" s="1"/>
  <c r="AE130" i="14"/>
  <c r="O130" i="15"/>
  <c r="AA130" i="10"/>
  <c r="AC133" i="8" s="1"/>
  <c r="N129" i="10"/>
  <c r="X129" i="10"/>
  <c r="M129" i="10"/>
  <c r="G132" i="14"/>
  <c r="O140" i="6"/>
  <c r="C135" i="15"/>
  <c r="F135" i="14"/>
  <c r="G135" i="14" s="1"/>
  <c r="G135" i="10"/>
  <c r="O138" i="7" s="1"/>
  <c r="I134" i="15"/>
  <c r="W137" i="6"/>
  <c r="H131" i="15"/>
  <c r="R131" i="10"/>
  <c r="G134" i="7" s="1"/>
  <c r="O131" i="14"/>
  <c r="AD131" i="10"/>
  <c r="AG134" i="8" s="1"/>
  <c r="R131" i="15"/>
  <c r="AI131" i="14"/>
  <c r="AE131" i="14"/>
  <c r="O131" i="15"/>
  <c r="AA131" i="10"/>
  <c r="AC134" i="8" s="1"/>
  <c r="J130" i="10"/>
  <c r="R130" i="15"/>
  <c r="AI130" i="14"/>
  <c r="AD130" i="10"/>
  <c r="AG133" i="8" s="1"/>
  <c r="K130" i="10"/>
  <c r="R122" i="14"/>
  <c r="K122" i="15"/>
  <c r="U122" i="10"/>
  <c r="J125" i="7" s="1"/>
  <c r="B118" i="15"/>
  <c r="F118" i="10"/>
  <c r="E118" i="14"/>
  <c r="M117" i="10"/>
  <c r="AA126" i="14"/>
  <c r="L126" i="15"/>
  <c r="S127" i="10"/>
  <c r="H130" i="7" s="1"/>
  <c r="I128" i="15"/>
  <c r="N123" i="14"/>
  <c r="G123" i="15"/>
  <c r="Q123" i="10"/>
  <c r="F126" i="7" s="1"/>
  <c r="L126" i="7" s="1"/>
  <c r="H121" i="10"/>
  <c r="D121" i="15"/>
  <c r="H121" i="14"/>
  <c r="AM121" i="14"/>
  <c r="U121" i="15"/>
  <c r="AG121" i="10"/>
  <c r="AK124" i="8" s="1"/>
  <c r="W120" i="14"/>
  <c r="X120" i="14" s="1"/>
  <c r="T120" i="14" s="1"/>
  <c r="P120" i="15"/>
  <c r="AF120" i="14"/>
  <c r="AB120" i="10"/>
  <c r="AD123" i="8" s="1"/>
  <c r="J121" i="10"/>
  <c r="Z140" i="14"/>
  <c r="C140" i="14"/>
  <c r="C138" i="3"/>
  <c r="C139" i="8"/>
  <c r="C139" i="6"/>
  <c r="C139" i="7"/>
  <c r="I135" i="14"/>
  <c r="K135" i="14" s="1"/>
  <c r="E135" i="15"/>
  <c r="I135" i="10"/>
  <c r="S138" i="6" s="1"/>
  <c r="P135" i="14"/>
  <c r="S134" i="15"/>
  <c r="AK134" i="14"/>
  <c r="AE134" i="10"/>
  <c r="AI137" i="8" s="1"/>
  <c r="S134" i="10"/>
  <c r="H137" i="7" s="1"/>
  <c r="AE138" i="8"/>
  <c r="R128" i="14"/>
  <c r="K128" i="15"/>
  <c r="U128" i="10"/>
  <c r="J131" i="7" s="1"/>
  <c r="P131" i="7" s="1"/>
  <c r="Q132" i="14"/>
  <c r="T132" i="10"/>
  <c r="I135" i="7" s="1"/>
  <c r="J132" i="15"/>
  <c r="AK128" i="14"/>
  <c r="AN128" i="14" s="1"/>
  <c r="AE128" i="10"/>
  <c r="AI131" i="8" s="1"/>
  <c r="AL131" i="8" s="1"/>
  <c r="S128" i="15"/>
  <c r="O133" i="10"/>
  <c r="U133" i="10"/>
  <c r="J136" i="7" s="1"/>
  <c r="K133" i="15"/>
  <c r="R133" i="14"/>
  <c r="K133" i="10"/>
  <c r="P131" i="10"/>
  <c r="L131" i="15"/>
  <c r="AA131" i="14"/>
  <c r="K131" i="10"/>
  <c r="C134" i="7"/>
  <c r="C134" i="6"/>
  <c r="C134" i="8"/>
  <c r="C133" i="3"/>
  <c r="O130" i="10"/>
  <c r="F130" i="10"/>
  <c r="E130" i="14"/>
  <c r="B130" i="15"/>
  <c r="AC127" i="10"/>
  <c r="AF130" i="8" s="1"/>
  <c r="AH130" i="8" s="1"/>
  <c r="Q127" i="15"/>
  <c r="AH127" i="14"/>
  <c r="AJ127" i="14" s="1"/>
  <c r="K124" i="10"/>
  <c r="F129" i="10"/>
  <c r="E129" i="14"/>
  <c r="B129" i="15"/>
  <c r="AF129" i="14"/>
  <c r="P129" i="15"/>
  <c r="AB129" i="10"/>
  <c r="AD132" i="8" s="1"/>
  <c r="AL133" i="8"/>
  <c r="M127" i="7"/>
  <c r="V122" i="10"/>
  <c r="Y125" i="8"/>
  <c r="Z125" i="8" s="1"/>
  <c r="P123" i="10"/>
  <c r="F122" i="10"/>
  <c r="E122" i="14"/>
  <c r="B122" i="15"/>
  <c r="AF122" i="14"/>
  <c r="P122" i="15"/>
  <c r="AB122" i="10"/>
  <c r="AD125" i="8" s="1"/>
  <c r="I118" i="14"/>
  <c r="E118" i="15"/>
  <c r="I118" i="10"/>
  <c r="O126" i="10"/>
  <c r="P125" i="6"/>
  <c r="Q125" i="6" s="1"/>
  <c r="J125" i="6"/>
  <c r="W117" i="10"/>
  <c r="I127" i="15"/>
  <c r="Q126" i="14"/>
  <c r="J126" i="15"/>
  <c r="T126" i="10"/>
  <c r="I129" i="7" s="1"/>
  <c r="W126" i="14"/>
  <c r="X126" i="14" s="1"/>
  <c r="T126" i="14" s="1"/>
  <c r="X123" i="10"/>
  <c r="K127" i="6"/>
  <c r="L127" i="6" s="1"/>
  <c r="J127" i="6"/>
  <c r="N121" i="15"/>
  <c r="AD121" i="14"/>
  <c r="Z121" i="10"/>
  <c r="AB124" i="8" s="1"/>
  <c r="E121" i="14"/>
  <c r="F121" i="10"/>
  <c r="B121" i="15"/>
  <c r="X120" i="10"/>
  <c r="AK120" i="14"/>
  <c r="S120" i="15"/>
  <c r="AE120" i="10"/>
  <c r="AI123" i="8" s="1"/>
  <c r="R125" i="14"/>
  <c r="U125" i="10"/>
  <c r="J128" i="7" s="1"/>
  <c r="K125" i="15"/>
  <c r="P125" i="15"/>
  <c r="AB125" i="10"/>
  <c r="AD128" i="8" s="1"/>
  <c r="AF125" i="14"/>
  <c r="I125" i="14"/>
  <c r="I125" i="10"/>
  <c r="S128" i="6" s="1"/>
  <c r="E125" i="15"/>
  <c r="J126" i="6"/>
  <c r="AC120" i="10"/>
  <c r="AF123" i="8" s="1"/>
  <c r="AH120" i="14"/>
  <c r="Q120" i="15"/>
  <c r="K111" i="10"/>
  <c r="E108" i="14"/>
  <c r="B108" i="15"/>
  <c r="F108" i="10"/>
  <c r="I121" i="14"/>
  <c r="I121" i="10"/>
  <c r="S124" i="6" s="1"/>
  <c r="E121" i="15"/>
  <c r="U121" i="10"/>
  <c r="J124" i="7" s="1"/>
  <c r="R121" i="14"/>
  <c r="K121" i="15"/>
  <c r="V118" i="10"/>
  <c r="Y121" i="8"/>
  <c r="Z121" i="8" s="1"/>
  <c r="Z116" i="10"/>
  <c r="AB119" i="8" s="1"/>
  <c r="AD116" i="14"/>
  <c r="N116" i="15"/>
  <c r="AK113" i="14"/>
  <c r="AN113" i="14" s="1"/>
  <c r="AE113" i="10"/>
  <c r="AI116" i="8" s="1"/>
  <c r="AL116" i="8" s="1"/>
  <c r="S113" i="15"/>
  <c r="P116" i="10"/>
  <c r="AL116" i="14"/>
  <c r="T116" i="15"/>
  <c r="AF116" i="10"/>
  <c r="AJ119" i="8" s="1"/>
  <c r="M110" i="15"/>
  <c r="Y110" i="10"/>
  <c r="AA113" i="8" s="1"/>
  <c r="AC110" i="14"/>
  <c r="H105" i="14"/>
  <c r="D105" i="15"/>
  <c r="H105" i="10"/>
  <c r="G116" i="6"/>
  <c r="H116" i="6" s="1"/>
  <c r="F116" i="6"/>
  <c r="F112" i="10"/>
  <c r="B112" i="15"/>
  <c r="E112" i="14"/>
  <c r="P113" i="14"/>
  <c r="W115" i="10"/>
  <c r="N115" i="10"/>
  <c r="AA115" i="10"/>
  <c r="AC118" i="8" s="1"/>
  <c r="AE115" i="14"/>
  <c r="O115" i="15"/>
  <c r="AA115" i="14"/>
  <c r="L115" i="15"/>
  <c r="P109" i="10"/>
  <c r="AC107" i="14"/>
  <c r="Y107" i="10"/>
  <c r="AA110" i="8" s="1"/>
  <c r="M107" i="15"/>
  <c r="I106" i="10"/>
  <c r="S109" i="6" s="1"/>
  <c r="I106" i="14"/>
  <c r="K106" i="14" s="1"/>
  <c r="L106" i="14" s="1"/>
  <c r="E106" i="15"/>
  <c r="AK106" i="14"/>
  <c r="AN106" i="14" s="1"/>
  <c r="S106" i="15"/>
  <c r="AE106" i="10"/>
  <c r="AI109" i="8" s="1"/>
  <c r="AL109" i="8" s="1"/>
  <c r="L109" i="15"/>
  <c r="AA109" i="14"/>
  <c r="O109" i="10"/>
  <c r="R109" i="14"/>
  <c r="U109" i="10"/>
  <c r="J112" i="7" s="1"/>
  <c r="K109" i="15"/>
  <c r="K102" i="10"/>
  <c r="S110" i="10"/>
  <c r="H113" i="7" s="1"/>
  <c r="P111" i="6"/>
  <c r="Q111" i="6" s="1"/>
  <c r="O111" i="6"/>
  <c r="T111" i="6"/>
  <c r="U111" i="6" s="1"/>
  <c r="V111" i="6" s="1"/>
  <c r="X103" i="10"/>
  <c r="H101" i="15"/>
  <c r="R101" i="10"/>
  <c r="G104" i="7" s="1"/>
  <c r="O101" i="14"/>
  <c r="Q101" i="14"/>
  <c r="T101" i="10"/>
  <c r="I104" i="7" s="1"/>
  <c r="J101" i="15"/>
  <c r="AD100" i="10"/>
  <c r="AG103" i="8" s="1"/>
  <c r="R100" i="15"/>
  <c r="AI100" i="14"/>
  <c r="I106" i="15"/>
  <c r="O108" i="7"/>
  <c r="L103" i="10"/>
  <c r="J103" i="14"/>
  <c r="K103" i="14" s="1"/>
  <c r="F103" i="15"/>
  <c r="C106" i="6"/>
  <c r="C106" i="7"/>
  <c r="C106" i="8"/>
  <c r="C105" i="3"/>
  <c r="I97" i="14"/>
  <c r="K97" i="14" s="1"/>
  <c r="L97" i="14" s="1"/>
  <c r="I97" i="10"/>
  <c r="S100" i="6" s="1"/>
  <c r="E97" i="15"/>
  <c r="K108" i="6"/>
  <c r="L108" i="6" s="1"/>
  <c r="J108" i="6"/>
  <c r="AN103" i="14"/>
  <c r="F98" i="15"/>
  <c r="J98" i="14"/>
  <c r="K98" i="14" s="1"/>
  <c r="L98" i="10"/>
  <c r="N12" i="13"/>
  <c r="W98" i="14"/>
  <c r="X98" i="14" s="1"/>
  <c r="T98" i="14" s="1"/>
  <c r="H89" i="14"/>
  <c r="D89" i="15"/>
  <c r="V89" i="15" s="1"/>
  <c r="G89" i="11" s="1"/>
  <c r="D89" i="11" s="1"/>
  <c r="H89" i="10"/>
  <c r="G104" i="6"/>
  <c r="H104" i="6" s="1"/>
  <c r="F104" i="6"/>
  <c r="G101" i="6"/>
  <c r="H101" i="6" s="1"/>
  <c r="F101" i="6"/>
  <c r="P100" i="6"/>
  <c r="Q100" i="6" s="1"/>
  <c r="R100" i="6" s="1"/>
  <c r="O100" i="6"/>
  <c r="O104" i="10"/>
  <c r="I104" i="14"/>
  <c r="I104" i="10"/>
  <c r="S107" i="6" s="1"/>
  <c r="E104" i="15"/>
  <c r="K99" i="10"/>
  <c r="M99" i="15"/>
  <c r="AC99" i="14"/>
  <c r="Y99" i="10"/>
  <c r="AA102" i="8" s="1"/>
  <c r="Q99" i="14"/>
  <c r="J99" i="15"/>
  <c r="T99" i="10"/>
  <c r="I102" i="7" s="1"/>
  <c r="F94" i="15"/>
  <c r="L94" i="10"/>
  <c r="J94" i="14"/>
  <c r="K94" i="14" s="1"/>
  <c r="L94" i="14" s="1"/>
  <c r="N94" i="10"/>
  <c r="N91" i="14"/>
  <c r="M91" i="14" s="1"/>
  <c r="Q91" i="10"/>
  <c r="F94" i="7" s="1"/>
  <c r="L94" i="7" s="1"/>
  <c r="G91" i="15"/>
  <c r="F99" i="10"/>
  <c r="B99" i="15"/>
  <c r="E99" i="14"/>
  <c r="X100" i="6"/>
  <c r="Y100" i="6" s="1"/>
  <c r="W100" i="6"/>
  <c r="O95" i="10"/>
  <c r="AA91" i="14"/>
  <c r="L91" i="15"/>
  <c r="W81" i="10"/>
  <c r="K94" i="15"/>
  <c r="U94" i="10"/>
  <c r="J97" i="7" s="1"/>
  <c r="P97" i="7" s="1"/>
  <c r="R94" i="14"/>
  <c r="R93" i="10"/>
  <c r="G96" i="7" s="1"/>
  <c r="M96" i="7" s="1"/>
  <c r="H93" i="15"/>
  <c r="O93" i="14"/>
  <c r="AA93" i="14"/>
  <c r="L93" i="15"/>
  <c r="Z92" i="10"/>
  <c r="AB95" i="8" s="1"/>
  <c r="N92" i="15"/>
  <c r="AD92" i="14"/>
  <c r="C95" i="8"/>
  <c r="C95" i="6"/>
  <c r="C94" i="3"/>
  <c r="C95" i="7"/>
  <c r="I88" i="14"/>
  <c r="K88" i="14" s="1"/>
  <c r="L88" i="14" s="1"/>
  <c r="I88" i="10"/>
  <c r="E88" i="15"/>
  <c r="V98" i="10"/>
  <c r="Y101" i="8"/>
  <c r="Z101" i="8" s="1"/>
  <c r="J96" i="14"/>
  <c r="K96" i="14" s="1"/>
  <c r="F96" i="15"/>
  <c r="L96" i="10"/>
  <c r="P96" i="10"/>
  <c r="W95" i="14"/>
  <c r="X95" i="14" s="1"/>
  <c r="T95" i="14" s="1"/>
  <c r="N9" i="13"/>
  <c r="C98" i="6"/>
  <c r="C98" i="8"/>
  <c r="C97" i="3"/>
  <c r="C98" i="7"/>
  <c r="Z90" i="10"/>
  <c r="AB93" i="8" s="1"/>
  <c r="N90" i="15"/>
  <c r="AD90" i="14"/>
  <c r="M87" i="10"/>
  <c r="N84" i="10"/>
  <c r="X82" i="10"/>
  <c r="I90" i="10"/>
  <c r="S93" i="6" s="1"/>
  <c r="E90" i="15"/>
  <c r="I90" i="14"/>
  <c r="X91" i="6"/>
  <c r="Y91" i="6" s="1"/>
  <c r="W91" i="6"/>
  <c r="O82" i="10"/>
  <c r="L87" i="15"/>
  <c r="AA87" i="14"/>
  <c r="L82" i="10"/>
  <c r="F82" i="15"/>
  <c r="J82" i="14"/>
  <c r="Y78" i="10"/>
  <c r="AA81" i="8" s="1"/>
  <c r="AC78" i="14"/>
  <c r="AG78" i="14" s="1"/>
  <c r="M78" i="15"/>
  <c r="W90" i="10"/>
  <c r="AA90" i="14"/>
  <c r="L90" i="15"/>
  <c r="W87" i="14"/>
  <c r="X87" i="14" s="1"/>
  <c r="T87" i="14" s="1"/>
  <c r="J48" i="12"/>
  <c r="Q90" i="8" s="1"/>
  <c r="AM87" i="14"/>
  <c r="U87" i="15"/>
  <c r="AG87" i="10"/>
  <c r="AK90" i="8" s="1"/>
  <c r="N97" i="7"/>
  <c r="Q97" i="7" s="1"/>
  <c r="K97" i="7"/>
  <c r="P96" i="3" s="1"/>
  <c r="J88" i="6"/>
  <c r="AH90" i="8"/>
  <c r="I85" i="15"/>
  <c r="F85" i="10"/>
  <c r="E85" i="14"/>
  <c r="B85" i="15"/>
  <c r="AA85" i="14"/>
  <c r="L85" i="15"/>
  <c r="J85" i="14"/>
  <c r="F85" i="15"/>
  <c r="L85" i="10"/>
  <c r="N77" i="10"/>
  <c r="AL77" i="14"/>
  <c r="T77" i="15"/>
  <c r="AF77" i="10"/>
  <c r="AJ80" i="8" s="1"/>
  <c r="AB75" i="10"/>
  <c r="AD78" i="8" s="1"/>
  <c r="AF75" i="14"/>
  <c r="P75" i="15"/>
  <c r="E73" i="14"/>
  <c r="F73" i="10"/>
  <c r="B73" i="15"/>
  <c r="P91" i="6"/>
  <c r="Q91" i="6" s="1"/>
  <c r="R91" i="6" s="1"/>
  <c r="K91" i="6"/>
  <c r="L91" i="6" s="1"/>
  <c r="J91" i="6"/>
  <c r="K76" i="10"/>
  <c r="I74" i="10"/>
  <c r="S77" i="6" s="1"/>
  <c r="E74" i="15"/>
  <c r="I74" i="14"/>
  <c r="K74" i="14" s="1"/>
  <c r="L74" i="14" s="1"/>
  <c r="W71" i="14"/>
  <c r="X71" i="14" s="1"/>
  <c r="T71" i="14" s="1"/>
  <c r="J123" i="12"/>
  <c r="Q74" i="8" s="1"/>
  <c r="AM70" i="14"/>
  <c r="AN70" i="14" s="1"/>
  <c r="AG70" i="10"/>
  <c r="AK73" i="8" s="1"/>
  <c r="AL73" i="8" s="1"/>
  <c r="U70" i="15"/>
  <c r="H63" i="14"/>
  <c r="L63" i="14" s="1"/>
  <c r="D63" i="14" s="1"/>
  <c r="D63" i="15"/>
  <c r="V63" i="15" s="1"/>
  <c r="G63" i="11" s="1"/>
  <c r="D63" i="11" s="1"/>
  <c r="H63" i="10"/>
  <c r="H79" i="10"/>
  <c r="H79" i="14"/>
  <c r="D79" i="15"/>
  <c r="AC79" i="14"/>
  <c r="AG79" i="14" s="1"/>
  <c r="Y79" i="10"/>
  <c r="AA82" i="8" s="1"/>
  <c r="M79" i="15"/>
  <c r="R80" i="15"/>
  <c r="AI80" i="14"/>
  <c r="AD80" i="10"/>
  <c r="AG83" i="8" s="1"/>
  <c r="J80" i="10"/>
  <c r="C83" i="8"/>
  <c r="C83" i="7"/>
  <c r="C83" i="6"/>
  <c r="C82" i="3"/>
  <c r="N80" i="10"/>
  <c r="D76" i="15"/>
  <c r="H76" i="10"/>
  <c r="H76" i="14"/>
  <c r="C79" i="7"/>
  <c r="L79" i="7" s="1"/>
  <c r="C79" i="6"/>
  <c r="C78" i="3"/>
  <c r="C79" i="8"/>
  <c r="C74" i="15"/>
  <c r="G74" i="10"/>
  <c r="P77" i="6" s="1"/>
  <c r="Q77" i="6" s="1"/>
  <c r="R77" i="6" s="1"/>
  <c r="F74" i="14"/>
  <c r="AC74" i="10"/>
  <c r="AF77" i="8" s="1"/>
  <c r="AH74" i="14"/>
  <c r="Q74" i="15"/>
  <c r="I73" i="15"/>
  <c r="K71" i="15"/>
  <c r="R71" i="14"/>
  <c r="U71" i="10"/>
  <c r="J74" i="7" s="1"/>
  <c r="P74" i="7" s="1"/>
  <c r="W59" i="10"/>
  <c r="F80" i="15"/>
  <c r="L80" i="10"/>
  <c r="J80" i="14"/>
  <c r="AD83" i="10"/>
  <c r="AG86" i="8" s="1"/>
  <c r="R83" i="15"/>
  <c r="AI83" i="14"/>
  <c r="M83" i="10"/>
  <c r="AE83" i="10"/>
  <c r="AI86" i="8" s="1"/>
  <c r="S83" i="15"/>
  <c r="AK83" i="14"/>
  <c r="H83" i="10"/>
  <c r="H83" i="14"/>
  <c r="D83" i="15"/>
  <c r="O80" i="10"/>
  <c r="AL70" i="8"/>
  <c r="N60" i="10"/>
  <c r="AD60" i="14"/>
  <c r="AG60" i="14" s="1"/>
  <c r="N60" i="15"/>
  <c r="Z60" i="10"/>
  <c r="AB63" i="8" s="1"/>
  <c r="AE63" i="8" s="1"/>
  <c r="H68" i="15"/>
  <c r="R68" i="10"/>
  <c r="G71" i="7" s="1"/>
  <c r="O68" i="14"/>
  <c r="AC68" i="10"/>
  <c r="AF71" i="8" s="1"/>
  <c r="Q68" i="15"/>
  <c r="AH68" i="14"/>
  <c r="M69" i="15"/>
  <c r="AC69" i="14"/>
  <c r="Y69" i="10"/>
  <c r="AA72" i="8" s="1"/>
  <c r="O67" i="15"/>
  <c r="AA67" i="10"/>
  <c r="AC70" i="8" s="1"/>
  <c r="AE67" i="14"/>
  <c r="N61" i="10"/>
  <c r="U60" i="10"/>
  <c r="J63" i="7" s="1"/>
  <c r="K60" i="15"/>
  <c r="R60" i="14"/>
  <c r="I71" i="15"/>
  <c r="G72" i="14"/>
  <c r="I72" i="15"/>
  <c r="W68" i="14"/>
  <c r="X68" i="14" s="1"/>
  <c r="T68" i="14" s="1"/>
  <c r="L61" i="15"/>
  <c r="AA61" i="14"/>
  <c r="P47" i="10"/>
  <c r="O62" i="10"/>
  <c r="W62" i="10"/>
  <c r="X62" i="10"/>
  <c r="J58" i="15"/>
  <c r="Q58" i="14"/>
  <c r="T58" i="10"/>
  <c r="I61" i="7" s="1"/>
  <c r="O61" i="7" s="1"/>
  <c r="M63" i="14"/>
  <c r="AI49" i="14"/>
  <c r="R49" i="15"/>
  <c r="AD49" i="10"/>
  <c r="AG52" i="8" s="1"/>
  <c r="W49" i="14"/>
  <c r="X49" i="14" s="1"/>
  <c r="T49" i="14" s="1"/>
  <c r="J98" i="12"/>
  <c r="J66" i="15"/>
  <c r="T66" i="10"/>
  <c r="I69" i="7" s="1"/>
  <c r="Q66" i="14"/>
  <c r="F49" i="15"/>
  <c r="L49" i="10"/>
  <c r="J49" i="14"/>
  <c r="P41" i="10"/>
  <c r="AL58" i="14"/>
  <c r="AF58" i="10"/>
  <c r="AJ61" i="8" s="1"/>
  <c r="T58" i="15"/>
  <c r="S65" i="15"/>
  <c r="AE65" i="10"/>
  <c r="AI68" i="8" s="1"/>
  <c r="AK65" i="14"/>
  <c r="O65" i="14"/>
  <c r="H65" i="15"/>
  <c r="R65" i="10"/>
  <c r="G68" i="7" s="1"/>
  <c r="J54" i="15"/>
  <c r="T54" i="10"/>
  <c r="I57" i="7" s="1"/>
  <c r="O57" i="7" s="1"/>
  <c r="Q54" i="14"/>
  <c r="L62" i="10"/>
  <c r="J62" i="14"/>
  <c r="F62" i="15"/>
  <c r="P64" i="6"/>
  <c r="Q64" i="6" s="1"/>
  <c r="O64" i="6"/>
  <c r="P57" i="10"/>
  <c r="AG66" i="10"/>
  <c r="AK69" i="8" s="1"/>
  <c r="AM66" i="14"/>
  <c r="U66" i="15"/>
  <c r="E66" i="15"/>
  <c r="I66" i="14"/>
  <c r="I66" i="10"/>
  <c r="S69" i="6" s="1"/>
  <c r="E66" i="14"/>
  <c r="G66" i="14" s="1"/>
  <c r="B66" i="15"/>
  <c r="F66" i="10"/>
  <c r="G63" i="6"/>
  <c r="H63" i="6" s="1"/>
  <c r="F63" i="6"/>
  <c r="L58" i="7"/>
  <c r="O54" i="10"/>
  <c r="W52" i="10"/>
  <c r="AD52" i="14"/>
  <c r="N52" i="15"/>
  <c r="Z52" i="10"/>
  <c r="AB55" i="8" s="1"/>
  <c r="AA48" i="14"/>
  <c r="L48" i="15"/>
  <c r="K44" i="10"/>
  <c r="P55" i="14"/>
  <c r="G55" i="6"/>
  <c r="H55" i="6" s="1"/>
  <c r="F55" i="6"/>
  <c r="AE45" i="8"/>
  <c r="AI42" i="14"/>
  <c r="AD42" i="10"/>
  <c r="AG45" i="8" s="1"/>
  <c r="R42" i="15"/>
  <c r="Y40" i="10"/>
  <c r="AA43" i="8" s="1"/>
  <c r="AC40" i="14"/>
  <c r="M40" i="15"/>
  <c r="P40" i="10"/>
  <c r="K42" i="10"/>
  <c r="M40" i="10"/>
  <c r="Q37" i="14"/>
  <c r="T37" i="10"/>
  <c r="I40" i="7" s="1"/>
  <c r="J37" i="15"/>
  <c r="I56" i="10"/>
  <c r="S59" i="6" s="1"/>
  <c r="I56" i="14"/>
  <c r="E56" i="15"/>
  <c r="K56" i="15"/>
  <c r="R56" i="14"/>
  <c r="U56" i="10"/>
  <c r="J59" i="7" s="1"/>
  <c r="P59" i="7" s="1"/>
  <c r="F56" i="15"/>
  <c r="J56" i="14"/>
  <c r="L56" i="10"/>
  <c r="J50" i="10"/>
  <c r="I50" i="10"/>
  <c r="S53" i="6" s="1"/>
  <c r="I50" i="14"/>
  <c r="E50" i="15"/>
  <c r="AF50" i="10"/>
  <c r="AJ53" i="8" s="1"/>
  <c r="T50" i="15"/>
  <c r="AL50" i="14"/>
  <c r="C53" i="8"/>
  <c r="C53" i="7"/>
  <c r="C53" i="6"/>
  <c r="C52" i="3"/>
  <c r="AJ53" i="14"/>
  <c r="AL51" i="14"/>
  <c r="T51" i="15"/>
  <c r="AF51" i="10"/>
  <c r="AJ54" i="8" s="1"/>
  <c r="F51" i="14"/>
  <c r="C51" i="15"/>
  <c r="G51" i="10"/>
  <c r="W51" i="10"/>
  <c r="K53" i="15"/>
  <c r="U53" i="10"/>
  <c r="J56" i="7" s="1"/>
  <c r="R53" i="14"/>
  <c r="S53" i="15"/>
  <c r="AK53" i="14"/>
  <c r="AE53" i="10"/>
  <c r="AI56" i="8" s="1"/>
  <c r="W53" i="14"/>
  <c r="X53" i="14" s="1"/>
  <c r="T53" i="14" s="1"/>
  <c r="J99" i="12"/>
  <c r="Q56" i="8" s="1"/>
  <c r="R56" i="8" s="1"/>
  <c r="P45" i="14"/>
  <c r="C40" i="15"/>
  <c r="G40" i="10"/>
  <c r="F40" i="14"/>
  <c r="AI39" i="14"/>
  <c r="AD39" i="10"/>
  <c r="AG42" i="8" s="1"/>
  <c r="R39" i="15"/>
  <c r="R35" i="10"/>
  <c r="G38" i="7" s="1"/>
  <c r="O35" i="14"/>
  <c r="H35" i="15"/>
  <c r="J35" i="15"/>
  <c r="T35" i="10"/>
  <c r="I38" i="7" s="1"/>
  <c r="Q35" i="14"/>
  <c r="W35" i="14"/>
  <c r="X35" i="14" s="1"/>
  <c r="T35" i="14" s="1"/>
  <c r="J72" i="12"/>
  <c r="P31" i="10"/>
  <c r="AE27" i="10"/>
  <c r="AI30" i="8" s="1"/>
  <c r="AL30" i="8" s="1"/>
  <c r="S27" i="15"/>
  <c r="AK27" i="14"/>
  <c r="AN27" i="14" s="1"/>
  <c r="AH27" i="14"/>
  <c r="AJ27" i="14" s="1"/>
  <c r="AC27" i="10"/>
  <c r="AF30" i="8" s="1"/>
  <c r="AH30" i="8" s="1"/>
  <c r="Q27" i="15"/>
  <c r="K19" i="10"/>
  <c r="H6" i="14"/>
  <c r="D6" i="15"/>
  <c r="H6" i="10"/>
  <c r="W39" i="10"/>
  <c r="P48" i="6"/>
  <c r="Q48" i="6" s="1"/>
  <c r="O48" i="6"/>
  <c r="P39" i="14"/>
  <c r="V37" i="10"/>
  <c r="Y40" i="8"/>
  <c r="Z40" i="8" s="1"/>
  <c r="G39" i="6"/>
  <c r="H39" i="6" s="1"/>
  <c r="I39" i="6" s="1"/>
  <c r="F39" i="6"/>
  <c r="F43" i="15"/>
  <c r="L43" i="10"/>
  <c r="J43" i="14"/>
  <c r="K43" i="14" s="1"/>
  <c r="J43" i="10"/>
  <c r="AC43" i="10"/>
  <c r="AF46" i="8" s="1"/>
  <c r="AH46" i="8" s="1"/>
  <c r="Q43" i="15"/>
  <c r="AH43" i="14"/>
  <c r="AJ43" i="14" s="1"/>
  <c r="R38" i="15"/>
  <c r="AI38" i="14"/>
  <c r="AD38" i="10"/>
  <c r="AG41" i="8" s="1"/>
  <c r="AK38" i="14"/>
  <c r="AN38" i="14" s="1"/>
  <c r="S38" i="15"/>
  <c r="AE38" i="10"/>
  <c r="AI41" i="8" s="1"/>
  <c r="AL41" i="8" s="1"/>
  <c r="AI29" i="14"/>
  <c r="AD29" i="10"/>
  <c r="AG32" i="8" s="1"/>
  <c r="R29" i="15"/>
  <c r="L29" i="15"/>
  <c r="AA29" i="14"/>
  <c r="J39" i="10"/>
  <c r="Q23" i="14"/>
  <c r="T23" i="10"/>
  <c r="I26" i="7" s="1"/>
  <c r="O26" i="7" s="1"/>
  <c r="J23" i="15"/>
  <c r="W36" i="14"/>
  <c r="X36" i="14" s="1"/>
  <c r="T36" i="14" s="1"/>
  <c r="C39" i="7"/>
  <c r="C39" i="8"/>
  <c r="C39" i="6"/>
  <c r="C38" i="3"/>
  <c r="X33" i="6"/>
  <c r="Y33" i="6" s="1"/>
  <c r="W33" i="6"/>
  <c r="K32" i="6"/>
  <c r="L32" i="6" s="1"/>
  <c r="J32" i="6"/>
  <c r="AK28" i="14"/>
  <c r="AE28" i="10"/>
  <c r="AI31" i="8" s="1"/>
  <c r="S28" i="15"/>
  <c r="P28" i="10"/>
  <c r="O25" i="10"/>
  <c r="T30" i="6"/>
  <c r="U30" i="6" s="1"/>
  <c r="V30" i="6" s="1"/>
  <c r="P30" i="6"/>
  <c r="Q30" i="6" s="1"/>
  <c r="O30" i="6"/>
  <c r="AN31" i="14"/>
  <c r="W26" i="14"/>
  <c r="X26" i="14" s="1"/>
  <c r="T26" i="14" s="1"/>
  <c r="J54" i="12"/>
  <c r="Q29" i="8" s="1"/>
  <c r="AI26" i="14"/>
  <c r="R26" i="15"/>
  <c r="AD26" i="10"/>
  <c r="AG29" i="8" s="1"/>
  <c r="AH29" i="8" s="1"/>
  <c r="AD22" i="10"/>
  <c r="AG25" i="8" s="1"/>
  <c r="AI22" i="14"/>
  <c r="R22" i="15"/>
  <c r="J51" i="12"/>
  <c r="W20" i="14"/>
  <c r="X20" i="14" s="1"/>
  <c r="T20" i="14" s="1"/>
  <c r="J20" i="10"/>
  <c r="AE22" i="8"/>
  <c r="L25" i="15"/>
  <c r="AA25" i="14"/>
  <c r="S31" i="10"/>
  <c r="H34" i="7" s="1"/>
  <c r="I27" i="15"/>
  <c r="V27" i="15" s="1"/>
  <c r="G27" i="11" s="1"/>
  <c r="D27" i="11" s="1"/>
  <c r="D25" i="15"/>
  <c r="H25" i="10"/>
  <c r="H25" i="14"/>
  <c r="C28" i="7"/>
  <c r="C28" i="6"/>
  <c r="C28" i="8"/>
  <c r="C27" i="3"/>
  <c r="V31" i="10"/>
  <c r="Y34" i="8"/>
  <c r="Z34" i="8" s="1"/>
  <c r="X30" i="10"/>
  <c r="C30" i="15"/>
  <c r="G30" i="10"/>
  <c r="F30" i="14"/>
  <c r="G30" i="14" s="1"/>
  <c r="AD30" i="14"/>
  <c r="N30" i="15"/>
  <c r="Z30" i="10"/>
  <c r="AB33" i="8" s="1"/>
  <c r="F28" i="15"/>
  <c r="L28" i="10"/>
  <c r="J28" i="14"/>
  <c r="K28" i="14" s="1"/>
  <c r="W21" i="14"/>
  <c r="X21" i="14" s="1"/>
  <c r="T21" i="14" s="1"/>
  <c r="AM13" i="14"/>
  <c r="AG13" i="10"/>
  <c r="AK16" i="8" s="1"/>
  <c r="U13" i="15"/>
  <c r="AH13" i="14"/>
  <c r="AJ13" i="14" s="1"/>
  <c r="Q13" i="15"/>
  <c r="AC13" i="10"/>
  <c r="AF16" i="8" s="1"/>
  <c r="AH16" i="8" s="1"/>
  <c r="Q7" i="10"/>
  <c r="F10" i="7" s="1"/>
  <c r="N7" i="14"/>
  <c r="M7" i="14" s="1"/>
  <c r="G7" i="15"/>
  <c r="B34" i="15"/>
  <c r="E34" i="14"/>
  <c r="F34" i="10"/>
  <c r="D34" i="15"/>
  <c r="H34" i="10"/>
  <c r="H34" i="14"/>
  <c r="N34" i="10"/>
  <c r="C37" i="7"/>
  <c r="C37" i="8"/>
  <c r="C37" i="6"/>
  <c r="C36" i="3"/>
  <c r="AH32" i="14"/>
  <c r="AJ32" i="14" s="1"/>
  <c r="Q32" i="15"/>
  <c r="AC32" i="10"/>
  <c r="AF35" i="8" s="1"/>
  <c r="AH35" i="8" s="1"/>
  <c r="H32" i="15"/>
  <c r="O32" i="14"/>
  <c r="R32" i="10"/>
  <c r="G35" i="7" s="1"/>
  <c r="N22" i="10"/>
  <c r="S21" i="10"/>
  <c r="H24" i="7" s="1"/>
  <c r="AH23" i="8"/>
  <c r="V19" i="10"/>
  <c r="Y22" i="8"/>
  <c r="Z22" i="8" s="1"/>
  <c r="K18" i="10"/>
  <c r="X18" i="10"/>
  <c r="F16" i="15"/>
  <c r="J16" i="14"/>
  <c r="K16" i="14" s="1"/>
  <c r="L16" i="14" s="1"/>
  <c r="L16" i="10"/>
  <c r="N16" i="10"/>
  <c r="AN17" i="14"/>
  <c r="Q17" i="14"/>
  <c r="J17" i="15"/>
  <c r="O39" i="12"/>
  <c r="H15" i="15"/>
  <c r="O15" i="14"/>
  <c r="R15" i="10"/>
  <c r="G18" i="7" s="1"/>
  <c r="O15" i="10"/>
  <c r="X24" i="6"/>
  <c r="Y24" i="6" s="1"/>
  <c r="Z24" i="6" s="1"/>
  <c r="W24" i="6"/>
  <c r="G16" i="15"/>
  <c r="Q16" i="10"/>
  <c r="F19" i="7" s="1"/>
  <c r="N16" i="14"/>
  <c r="N18" i="10"/>
  <c r="AL20" i="8"/>
  <c r="O11" i="6"/>
  <c r="T11" i="6"/>
  <c r="U11" i="6" s="1"/>
  <c r="V11" i="6" s="1"/>
  <c r="P11" i="6"/>
  <c r="Q11" i="6" s="1"/>
  <c r="R11" i="6" s="1"/>
  <c r="AD11" i="10"/>
  <c r="AG14" i="8" s="1"/>
  <c r="R11" i="15"/>
  <c r="AI11" i="14"/>
  <c r="O33" i="12"/>
  <c r="K16" i="6" s="1"/>
  <c r="L16" i="6" s="1"/>
  <c r="M16" i="6" s="1"/>
  <c r="K11" i="10"/>
  <c r="AD8" i="10"/>
  <c r="AG11" i="8" s="1"/>
  <c r="AI8" i="14"/>
  <c r="R8" i="15"/>
  <c r="X8" i="10"/>
  <c r="C11" i="7"/>
  <c r="C11" i="8"/>
  <c r="C11" i="6"/>
  <c r="C10" i="3"/>
  <c r="G22" i="6"/>
  <c r="H22" i="6" s="1"/>
  <c r="F22" i="6"/>
  <c r="AG15" i="14"/>
  <c r="J11" i="10"/>
  <c r="R131" i="8"/>
  <c r="X83" i="8"/>
  <c r="S82" i="3" s="1"/>
  <c r="O16" i="7"/>
  <c r="P12" i="15"/>
  <c r="AF12" i="14"/>
  <c r="AB12" i="10"/>
  <c r="AD15" i="8" s="1"/>
  <c r="F12" i="14"/>
  <c r="C12" i="15"/>
  <c r="G12" i="10"/>
  <c r="C15" i="7"/>
  <c r="C15" i="6"/>
  <c r="C15" i="8"/>
  <c r="C14" i="3"/>
  <c r="N9" i="15"/>
  <c r="Z9" i="10"/>
  <c r="AB12" i="8" s="1"/>
  <c r="AD9" i="14"/>
  <c r="U9" i="15"/>
  <c r="AM9" i="14"/>
  <c r="AG9" i="10"/>
  <c r="AK12" i="8" s="1"/>
  <c r="O9" i="14"/>
  <c r="R9" i="10"/>
  <c r="G12" i="7" s="1"/>
  <c r="H9" i="15"/>
  <c r="M8" i="10"/>
  <c r="N89" i="8"/>
  <c r="O89" i="8" s="1"/>
  <c r="X89" i="8" s="1"/>
  <c r="S88" i="3" s="1"/>
  <c r="N80" i="8"/>
  <c r="AM4" i="14"/>
  <c r="U4" i="15"/>
  <c r="AG4" i="10"/>
  <c r="AK7" i="8" s="1"/>
  <c r="N119" i="8"/>
  <c r="R77" i="8"/>
  <c r="O66" i="7"/>
  <c r="N133" i="8"/>
  <c r="H127" i="8"/>
  <c r="H79" i="8"/>
  <c r="O79" i="8" s="1"/>
  <c r="X79" i="8" s="1"/>
  <c r="S78" i="3" s="1"/>
  <c r="H40" i="8"/>
  <c r="O31" i="12"/>
  <c r="L10" i="15"/>
  <c r="AA10" i="14"/>
  <c r="C13" i="6"/>
  <c r="C13" i="8"/>
  <c r="C12" i="3"/>
  <c r="C13" i="7"/>
  <c r="N131" i="8"/>
  <c r="N107" i="8"/>
  <c r="O107" i="8" s="1"/>
  <c r="C5" i="15"/>
  <c r="G5" i="10"/>
  <c r="F5" i="14"/>
  <c r="O5" i="15"/>
  <c r="AE5" i="14"/>
  <c r="AA5" i="10"/>
  <c r="AC8" i="8" s="1"/>
  <c r="F5" i="15"/>
  <c r="L5" i="10"/>
  <c r="J5" i="14"/>
  <c r="AL5" i="14"/>
  <c r="AF5" i="10"/>
  <c r="AJ8" i="8" s="1"/>
  <c r="T5" i="15"/>
  <c r="H124" i="8"/>
  <c r="N90" i="8"/>
  <c r="H72" i="8"/>
  <c r="H104" i="8"/>
  <c r="H84" i="8"/>
  <c r="W68" i="8"/>
  <c r="O32" i="8"/>
  <c r="T124" i="4"/>
  <c r="T60" i="4"/>
  <c r="Q123" i="8"/>
  <c r="R123" i="8" s="1"/>
  <c r="N35" i="8"/>
  <c r="H8" i="8"/>
  <c r="T34" i="5"/>
  <c r="T82" i="4"/>
  <c r="T18" i="4"/>
  <c r="P92" i="7"/>
  <c r="T33" i="5"/>
  <c r="K128" i="8"/>
  <c r="O4" i="12"/>
  <c r="O3" i="14"/>
  <c r="H3" i="15"/>
  <c r="R3" i="10"/>
  <c r="G6" i="7" s="1"/>
  <c r="J3" i="14"/>
  <c r="F3" i="15"/>
  <c r="L3" i="10"/>
  <c r="Q105" i="8"/>
  <c r="R105" i="8" s="1"/>
  <c r="N91" i="8"/>
  <c r="W27" i="8"/>
  <c r="P75" i="7"/>
  <c r="T102" i="4"/>
  <c r="T38" i="4"/>
  <c r="T71" i="4"/>
  <c r="T7" i="4"/>
  <c r="T95" i="4"/>
  <c r="T31" i="4"/>
  <c r="O132" i="10"/>
  <c r="K132" i="10"/>
  <c r="D134" i="15"/>
  <c r="H134" i="14"/>
  <c r="H134" i="10"/>
  <c r="P132" i="10"/>
  <c r="U132" i="15"/>
  <c r="AM132" i="14"/>
  <c r="AG132" i="10"/>
  <c r="AK135" i="8" s="1"/>
  <c r="AL135" i="8" s="1"/>
  <c r="I129" i="15"/>
  <c r="V128" i="10"/>
  <c r="Y131" i="8"/>
  <c r="Z131" i="8" s="1"/>
  <c r="G137" i="15"/>
  <c r="Q137" i="10"/>
  <c r="F140" i="7" s="1"/>
  <c r="N137" i="14"/>
  <c r="AI137" i="14"/>
  <c r="R137" i="15"/>
  <c r="AD137" i="10"/>
  <c r="AG140" i="8" s="1"/>
  <c r="K137" i="10"/>
  <c r="W136" i="10"/>
  <c r="AI136" i="14"/>
  <c r="R136" i="15"/>
  <c r="AD136" i="10"/>
  <c r="AG139" i="8" s="1"/>
  <c r="AN136" i="14"/>
  <c r="P138" i="7"/>
  <c r="J132" i="14"/>
  <c r="K132" i="14" s="1"/>
  <c r="L132" i="10"/>
  <c r="F132" i="15"/>
  <c r="D132" i="15"/>
  <c r="H132" i="10"/>
  <c r="H132" i="14"/>
  <c r="W127" i="14"/>
  <c r="X127" i="14" s="1"/>
  <c r="T127" i="14" s="1"/>
  <c r="AA127" i="14"/>
  <c r="L127" i="15"/>
  <c r="AN130" i="14"/>
  <c r="G131" i="6"/>
  <c r="H131" i="6" s="1"/>
  <c r="F131" i="6"/>
  <c r="J133" i="6"/>
  <c r="O178" i="12"/>
  <c r="K126" i="6" s="1"/>
  <c r="L126" i="6" s="1"/>
  <c r="M126" i="6" s="1"/>
  <c r="AD117" i="14"/>
  <c r="N117" i="15"/>
  <c r="Z117" i="10"/>
  <c r="AB120" i="8" s="1"/>
  <c r="AK126" i="14"/>
  <c r="S126" i="15"/>
  <c r="AE126" i="10"/>
  <c r="AI129" i="8" s="1"/>
  <c r="K122" i="6"/>
  <c r="L122" i="6" s="1"/>
  <c r="J122" i="6"/>
  <c r="N122" i="7"/>
  <c r="Q122" i="7" s="1"/>
  <c r="K122" i="7"/>
  <c r="P121" i="3" s="1"/>
  <c r="W121" i="10"/>
  <c r="AK135" i="14"/>
  <c r="AE135" i="10"/>
  <c r="AI138" i="8" s="1"/>
  <c r="S135" i="15"/>
  <c r="M137" i="10"/>
  <c r="X137" i="10"/>
  <c r="E137" i="14"/>
  <c r="F137" i="10"/>
  <c r="B137" i="15"/>
  <c r="W135" i="10"/>
  <c r="J137" i="10"/>
  <c r="T137" i="15"/>
  <c r="AF137" i="10"/>
  <c r="AJ140" i="8" s="1"/>
  <c r="AL137" i="14"/>
  <c r="N137" i="10"/>
  <c r="AD137" i="14"/>
  <c r="Z137" i="10"/>
  <c r="AB140" i="8" s="1"/>
  <c r="N137" i="15"/>
  <c r="AL135" i="14"/>
  <c r="T135" i="15"/>
  <c r="AF135" i="10"/>
  <c r="AJ138" i="8" s="1"/>
  <c r="AM134" i="14"/>
  <c r="U134" i="15"/>
  <c r="AG134" i="10"/>
  <c r="AK137" i="8" s="1"/>
  <c r="P137" i="10"/>
  <c r="L135" i="15"/>
  <c r="AA135" i="14"/>
  <c r="W134" i="10"/>
  <c r="P134" i="14"/>
  <c r="W139" i="6"/>
  <c r="L132" i="15"/>
  <c r="AA132" i="14"/>
  <c r="AE132" i="14"/>
  <c r="AA132" i="10"/>
  <c r="AC135" i="8" s="1"/>
  <c r="O132" i="15"/>
  <c r="W128" i="10"/>
  <c r="O190" i="12"/>
  <c r="N133" i="10"/>
  <c r="G135" i="6"/>
  <c r="H135" i="6" s="1"/>
  <c r="F135" i="6"/>
  <c r="T131" i="15"/>
  <c r="AL131" i="14"/>
  <c r="AF131" i="10"/>
  <c r="AJ134" i="8" s="1"/>
  <c r="C131" i="15"/>
  <c r="G131" i="10"/>
  <c r="F131" i="14"/>
  <c r="G131" i="14" s="1"/>
  <c r="H130" i="15"/>
  <c r="O130" i="14"/>
  <c r="R130" i="10"/>
  <c r="G133" i="7" s="1"/>
  <c r="M133" i="7" s="1"/>
  <c r="N130" i="10"/>
  <c r="AD130" i="14"/>
  <c r="Z130" i="10"/>
  <c r="AB133" i="8" s="1"/>
  <c r="N130" i="15"/>
  <c r="Q127" i="10"/>
  <c r="F130" i="7" s="1"/>
  <c r="L130" i="7" s="1"/>
  <c r="N127" i="14"/>
  <c r="G127" i="15"/>
  <c r="J127" i="14"/>
  <c r="L127" i="10"/>
  <c r="F127" i="15"/>
  <c r="AK119" i="14"/>
  <c r="AN119" i="14" s="1"/>
  <c r="AE119" i="10"/>
  <c r="AI122" i="8" s="1"/>
  <c r="AL122" i="8" s="1"/>
  <c r="S119" i="15"/>
  <c r="U131" i="15"/>
  <c r="AM131" i="14"/>
  <c r="AG131" i="10"/>
  <c r="AK134" i="8" s="1"/>
  <c r="AE129" i="10"/>
  <c r="AI132" i="8" s="1"/>
  <c r="AK129" i="14"/>
  <c r="S129" i="15"/>
  <c r="AF129" i="10"/>
  <c r="AJ132" i="8" s="1"/>
  <c r="T129" i="15"/>
  <c r="AL129" i="14"/>
  <c r="J129" i="14"/>
  <c r="K129" i="14" s="1"/>
  <c r="L129" i="14" s="1"/>
  <c r="L129" i="10"/>
  <c r="F129" i="15"/>
  <c r="G134" i="6"/>
  <c r="H134" i="6" s="1"/>
  <c r="F134" i="6"/>
  <c r="U123" i="15"/>
  <c r="AG123" i="10"/>
  <c r="AK126" i="8" s="1"/>
  <c r="AM123" i="14"/>
  <c r="G130" i="6"/>
  <c r="H130" i="6" s="1"/>
  <c r="F130" i="6"/>
  <c r="K123" i="10"/>
  <c r="J122" i="10"/>
  <c r="C125" i="8"/>
  <c r="C125" i="7"/>
  <c r="L125" i="7" s="1"/>
  <c r="C125" i="6"/>
  <c r="C124" i="3"/>
  <c r="AK114" i="14"/>
  <c r="S114" i="15"/>
  <c r="AE114" i="10"/>
  <c r="AI117" i="8" s="1"/>
  <c r="AL117" i="8" s="1"/>
  <c r="AA126" i="10"/>
  <c r="AC129" i="8" s="1"/>
  <c r="AE126" i="14"/>
  <c r="O126" i="15"/>
  <c r="P117" i="10"/>
  <c r="J126" i="14"/>
  <c r="F126" i="15"/>
  <c r="L126" i="10"/>
  <c r="J126" i="10"/>
  <c r="M126" i="10"/>
  <c r="AK123" i="14"/>
  <c r="S123" i="15"/>
  <c r="AE123" i="10"/>
  <c r="AI126" i="8" s="1"/>
  <c r="AL123" i="14"/>
  <c r="T123" i="15"/>
  <c r="AF123" i="10"/>
  <c r="AJ126" i="8" s="1"/>
  <c r="G121" i="10"/>
  <c r="F121" i="14"/>
  <c r="G121" i="14" s="1"/>
  <c r="C121" i="15"/>
  <c r="N121" i="10"/>
  <c r="M120" i="10"/>
  <c r="F120" i="14"/>
  <c r="G120" i="10"/>
  <c r="C120" i="15"/>
  <c r="L125" i="10"/>
  <c r="F125" i="15"/>
  <c r="J125" i="14"/>
  <c r="X125" i="10"/>
  <c r="AE125" i="10"/>
  <c r="AI128" i="8" s="1"/>
  <c r="AK125" i="14"/>
  <c r="S125" i="15"/>
  <c r="AD125" i="14"/>
  <c r="N125" i="15"/>
  <c r="Z125" i="10"/>
  <c r="AB128" i="8" s="1"/>
  <c r="AE121" i="10"/>
  <c r="AI124" i="8" s="1"/>
  <c r="AL124" i="8" s="1"/>
  <c r="S121" i="15"/>
  <c r="AK121" i="14"/>
  <c r="AN121" i="14" s="1"/>
  <c r="I122" i="15"/>
  <c r="O120" i="15"/>
  <c r="AE120" i="14"/>
  <c r="AA120" i="10"/>
  <c r="AC123" i="8" s="1"/>
  <c r="N108" i="10"/>
  <c r="AC120" i="14"/>
  <c r="Y120" i="10"/>
  <c r="AA123" i="8" s="1"/>
  <c r="M120" i="15"/>
  <c r="T126" i="6"/>
  <c r="U126" i="6" s="1"/>
  <c r="P126" i="6"/>
  <c r="Q126" i="6" s="1"/>
  <c r="O126" i="6"/>
  <c r="C116" i="15"/>
  <c r="G116" i="10"/>
  <c r="F116" i="14"/>
  <c r="AE113" i="14"/>
  <c r="AA113" i="10"/>
  <c r="AC116" i="8" s="1"/>
  <c r="O113" i="15"/>
  <c r="V111" i="10"/>
  <c r="Y114" i="8"/>
  <c r="Z114" i="8" s="1"/>
  <c r="J116" i="15"/>
  <c r="Q116" i="14"/>
  <c r="T116" i="10"/>
  <c r="I119" i="7" s="1"/>
  <c r="E116" i="14"/>
  <c r="F116" i="10"/>
  <c r="B116" i="15"/>
  <c r="AE117" i="8"/>
  <c r="AM117" i="8" s="1"/>
  <c r="AF112" i="10"/>
  <c r="AJ115" i="8" s="1"/>
  <c r="T112" i="15"/>
  <c r="AL112" i="14"/>
  <c r="AC112" i="10"/>
  <c r="AF115" i="8" s="1"/>
  <c r="Q112" i="15"/>
  <c r="AH112" i="14"/>
  <c r="AF110" i="14"/>
  <c r="AB110" i="10"/>
  <c r="AD113" i="8" s="1"/>
  <c r="P110" i="15"/>
  <c r="N112" i="10"/>
  <c r="Q115" i="10"/>
  <c r="F118" i="7" s="1"/>
  <c r="G115" i="15"/>
  <c r="N115" i="14"/>
  <c r="AN111" i="14"/>
  <c r="AL119" i="8"/>
  <c r="M112" i="10"/>
  <c r="K115" i="10"/>
  <c r="N115" i="15"/>
  <c r="Z115" i="10"/>
  <c r="AB118" i="8" s="1"/>
  <c r="AD115" i="14"/>
  <c r="AF115" i="10"/>
  <c r="AJ118" i="8" s="1"/>
  <c r="AL115" i="14"/>
  <c r="T115" i="15"/>
  <c r="AI115" i="14"/>
  <c r="AD115" i="10"/>
  <c r="AG118" i="8" s="1"/>
  <c r="R115" i="15"/>
  <c r="I107" i="10"/>
  <c r="E107" i="15"/>
  <c r="I107" i="14"/>
  <c r="F107" i="14"/>
  <c r="G107" i="10"/>
  <c r="C107" i="15"/>
  <c r="C109" i="8"/>
  <c r="C109" i="7"/>
  <c r="C109" i="6"/>
  <c r="C108" i="3"/>
  <c r="AD109" i="10"/>
  <c r="AG112" i="8" s="1"/>
  <c r="R109" i="15"/>
  <c r="AI109" i="14"/>
  <c r="R109" i="10"/>
  <c r="G112" i="7" s="1"/>
  <c r="H109" i="15"/>
  <c r="O109" i="14"/>
  <c r="AF109" i="14"/>
  <c r="AB109" i="10"/>
  <c r="AD112" i="8" s="1"/>
  <c r="P109" i="15"/>
  <c r="AE108" i="8"/>
  <c r="AN108" i="14"/>
  <c r="K105" i="14"/>
  <c r="C101" i="15"/>
  <c r="G101" i="10"/>
  <c r="F101" i="14"/>
  <c r="AE101" i="14"/>
  <c r="AA101" i="10"/>
  <c r="AC104" i="8" s="1"/>
  <c r="O101" i="15"/>
  <c r="O166" i="12"/>
  <c r="K106" i="6" s="1"/>
  <c r="L106" i="6" s="1"/>
  <c r="M106" i="6" s="1"/>
  <c r="G109" i="6"/>
  <c r="H109" i="6" s="1"/>
  <c r="F109" i="6"/>
  <c r="G103" i="15"/>
  <c r="Q103" i="10"/>
  <c r="F106" i="7" s="1"/>
  <c r="L106" i="7" s="1"/>
  <c r="N103" i="14"/>
  <c r="O103" i="10"/>
  <c r="E97" i="14"/>
  <c r="F97" i="10"/>
  <c r="B97" i="15"/>
  <c r="AL98" i="14"/>
  <c r="AN98" i="14" s="1"/>
  <c r="T98" i="15"/>
  <c r="AF98" i="10"/>
  <c r="AJ101" i="8" s="1"/>
  <c r="AL101" i="8" s="1"/>
  <c r="P104" i="10"/>
  <c r="C104" i="15"/>
  <c r="F104" i="14"/>
  <c r="G104" i="14" s="1"/>
  <c r="G104" i="10"/>
  <c r="W104" i="10"/>
  <c r="G99" i="15"/>
  <c r="Q99" i="10"/>
  <c r="F102" i="7" s="1"/>
  <c r="N99" i="14"/>
  <c r="AF99" i="14"/>
  <c r="P99" i="15"/>
  <c r="AB99" i="10"/>
  <c r="AD102" i="8" s="1"/>
  <c r="AE99" i="14"/>
  <c r="O99" i="15"/>
  <c r="AA99" i="10"/>
  <c r="AC102" i="8" s="1"/>
  <c r="V99" i="10"/>
  <c r="Y102" i="8"/>
  <c r="Z102" i="8" s="1"/>
  <c r="M95" i="15"/>
  <c r="Y95" i="10"/>
  <c r="AA98" i="8" s="1"/>
  <c r="AC95" i="14"/>
  <c r="O94" i="10"/>
  <c r="W94" i="14"/>
  <c r="X94" i="14" s="1"/>
  <c r="T94" i="14" s="1"/>
  <c r="N8" i="13"/>
  <c r="I91" i="14"/>
  <c r="E91" i="15"/>
  <c r="I91" i="10"/>
  <c r="S94" i="6" s="1"/>
  <c r="J91" i="15"/>
  <c r="Q91" i="14"/>
  <c r="T91" i="10"/>
  <c r="I94" i="7" s="1"/>
  <c r="O94" i="7" s="1"/>
  <c r="P81" i="10"/>
  <c r="I100" i="15"/>
  <c r="N96" i="10"/>
  <c r="P93" i="15"/>
  <c r="AB93" i="10"/>
  <c r="AD96" i="8" s="1"/>
  <c r="AF93" i="14"/>
  <c r="AI93" i="14"/>
  <c r="AJ93" i="14" s="1"/>
  <c r="R93" i="15"/>
  <c r="AD93" i="10"/>
  <c r="AG96" i="8" s="1"/>
  <c r="F6" i="13"/>
  <c r="Y91" i="10"/>
  <c r="AA94" i="8" s="1"/>
  <c r="M91" i="15"/>
  <c r="AC91" i="14"/>
  <c r="AG91" i="14" s="1"/>
  <c r="D96" i="15"/>
  <c r="H96" i="10"/>
  <c r="H96" i="14"/>
  <c r="L96" i="14" s="1"/>
  <c r="Q96" i="14"/>
  <c r="J96" i="15"/>
  <c r="T96" i="10"/>
  <c r="I99" i="7" s="1"/>
  <c r="AD95" i="10"/>
  <c r="AG98" i="8" s="1"/>
  <c r="R95" i="15"/>
  <c r="AI95" i="14"/>
  <c r="AF95" i="10"/>
  <c r="AJ98" i="8" s="1"/>
  <c r="AL98" i="8" s="1"/>
  <c r="T95" i="15"/>
  <c r="AL95" i="14"/>
  <c r="AN95" i="14" s="1"/>
  <c r="X86" i="10"/>
  <c r="W84" i="14"/>
  <c r="X84" i="14" s="1"/>
  <c r="T84" i="14" s="1"/>
  <c r="W82" i="14"/>
  <c r="X82" i="14" s="1"/>
  <c r="T82" i="14" s="1"/>
  <c r="F4" i="13"/>
  <c r="J86" i="14"/>
  <c r="F86" i="15"/>
  <c r="L86" i="10"/>
  <c r="AA82" i="14"/>
  <c r="L82" i="15"/>
  <c r="I91" i="15"/>
  <c r="O87" i="10"/>
  <c r="R78" i="10"/>
  <c r="G81" i="7" s="1"/>
  <c r="M81" i="7" s="1"/>
  <c r="O78" i="14"/>
  <c r="H78" i="15"/>
  <c r="J90" i="10"/>
  <c r="AI90" i="14"/>
  <c r="R90" i="15"/>
  <c r="AD90" i="10"/>
  <c r="AG93" i="8" s="1"/>
  <c r="N87" i="10"/>
  <c r="C90" i="7"/>
  <c r="O90" i="7" s="1"/>
  <c r="C90" i="6"/>
  <c r="C90" i="8"/>
  <c r="C89" i="3"/>
  <c r="V92" i="10"/>
  <c r="Y95" i="8"/>
  <c r="Z95" i="8" s="1"/>
  <c r="AE92" i="8"/>
  <c r="L90" i="7"/>
  <c r="AL87" i="8"/>
  <c r="E85" i="15"/>
  <c r="I85" i="14"/>
  <c r="I85" i="10"/>
  <c r="S88" i="6" s="1"/>
  <c r="AL85" i="14"/>
  <c r="AF85" i="10"/>
  <c r="AJ88" i="8" s="1"/>
  <c r="T85" i="15"/>
  <c r="Q85" i="14"/>
  <c r="J85" i="15"/>
  <c r="T85" i="10"/>
  <c r="I88" i="7" s="1"/>
  <c r="K77" i="10"/>
  <c r="C80" i="7"/>
  <c r="O80" i="7" s="1"/>
  <c r="C80" i="6"/>
  <c r="C80" i="8"/>
  <c r="C79" i="3"/>
  <c r="K75" i="10"/>
  <c r="F73" i="14"/>
  <c r="G73" i="14" s="1"/>
  <c r="G73" i="10"/>
  <c r="C73" i="15"/>
  <c r="O81" i="7"/>
  <c r="P79" i="10"/>
  <c r="J81" i="6"/>
  <c r="D70" i="15"/>
  <c r="H70" i="14"/>
  <c r="L70" i="14" s="1"/>
  <c r="D70" i="14" s="1"/>
  <c r="H70" i="10"/>
  <c r="C73" i="8"/>
  <c r="C73" i="6"/>
  <c r="C73" i="7"/>
  <c r="P73" i="7" s="1"/>
  <c r="C72" i="3"/>
  <c r="AE59" i="14"/>
  <c r="AG59" i="14" s="1"/>
  <c r="AA59" i="10"/>
  <c r="AC62" i="8" s="1"/>
  <c r="O59" i="15"/>
  <c r="M79" i="10"/>
  <c r="Q79" i="10"/>
  <c r="F82" i="7" s="1"/>
  <c r="N79" i="14"/>
  <c r="G79" i="15"/>
  <c r="AM79" i="14"/>
  <c r="U79" i="15"/>
  <c r="AG79" i="10"/>
  <c r="AK82" i="8" s="1"/>
  <c r="E80" i="14"/>
  <c r="F80" i="10"/>
  <c r="B80" i="15"/>
  <c r="O80" i="14"/>
  <c r="H80" i="15"/>
  <c r="R80" i="10"/>
  <c r="G83" i="7" s="1"/>
  <c r="G80" i="6"/>
  <c r="H80" i="6" s="1"/>
  <c r="F80" i="6"/>
  <c r="X77" i="6"/>
  <c r="Y77" i="6" s="1"/>
  <c r="W77" i="6"/>
  <c r="G71" i="14"/>
  <c r="P79" i="14"/>
  <c r="N76" i="15"/>
  <c r="AD76" i="14"/>
  <c r="Z76" i="10"/>
  <c r="AB79" i="8" s="1"/>
  <c r="L76" i="10"/>
  <c r="J76" i="14"/>
  <c r="K76" i="14" s="1"/>
  <c r="F76" i="15"/>
  <c r="H74" i="15"/>
  <c r="O74" i="14"/>
  <c r="R74" i="10"/>
  <c r="G77" i="7" s="1"/>
  <c r="Q74" i="14"/>
  <c r="J74" i="15"/>
  <c r="T74" i="10"/>
  <c r="I77" i="7" s="1"/>
  <c r="S73" i="10"/>
  <c r="H76" i="7" s="1"/>
  <c r="AE71" i="10"/>
  <c r="AI74" i="8" s="1"/>
  <c r="AL74" i="8" s="1"/>
  <c r="S71" i="15"/>
  <c r="AK71" i="14"/>
  <c r="AN71" i="14" s="1"/>
  <c r="P59" i="10"/>
  <c r="H83" i="15"/>
  <c r="R83" i="10"/>
  <c r="G86" i="7" s="1"/>
  <c r="M86" i="7" s="1"/>
  <c r="O83" i="14"/>
  <c r="L83" i="15"/>
  <c r="AA83" i="14"/>
  <c r="U83" i="15"/>
  <c r="AG83" i="10"/>
  <c r="AK86" i="8" s="1"/>
  <c r="AM83" i="14"/>
  <c r="AD83" i="14"/>
  <c r="Z83" i="10"/>
  <c r="AB86" i="8" s="1"/>
  <c r="N83" i="15"/>
  <c r="P79" i="7"/>
  <c r="E60" i="15"/>
  <c r="I60" i="10"/>
  <c r="S63" i="6" s="1"/>
  <c r="I60" i="14"/>
  <c r="K60" i="14" s="1"/>
  <c r="C63" i="7"/>
  <c r="C63" i="6"/>
  <c r="C63" i="8"/>
  <c r="C62" i="3"/>
  <c r="J68" i="14"/>
  <c r="F68" i="15"/>
  <c r="L68" i="10"/>
  <c r="V67" i="10"/>
  <c r="Y70" i="8"/>
  <c r="Z70" i="8" s="1"/>
  <c r="AG71" i="14"/>
  <c r="AB69" i="10"/>
  <c r="AD72" i="8" s="1"/>
  <c r="AF69" i="14"/>
  <c r="P69" i="15"/>
  <c r="AD67" i="10"/>
  <c r="AG70" i="8" s="1"/>
  <c r="AH70" i="8" s="1"/>
  <c r="R67" i="15"/>
  <c r="AI67" i="14"/>
  <c r="AJ67" i="14" s="1"/>
  <c r="W64" i="14"/>
  <c r="X64" i="14" s="1"/>
  <c r="T64" i="14" s="1"/>
  <c r="AD64" i="14"/>
  <c r="N64" i="15"/>
  <c r="Z64" i="10"/>
  <c r="AB67" i="8" s="1"/>
  <c r="W61" i="14"/>
  <c r="X61" i="14" s="1"/>
  <c r="T61" i="14" s="1"/>
  <c r="M60" i="10"/>
  <c r="O72" i="7"/>
  <c r="K68" i="15"/>
  <c r="R68" i="14"/>
  <c r="U68" i="10"/>
  <c r="J71" i="7" s="1"/>
  <c r="E67" i="14"/>
  <c r="F67" i="10"/>
  <c r="B67" i="15"/>
  <c r="O61" i="10"/>
  <c r="H47" i="14"/>
  <c r="L47" i="14" s="1"/>
  <c r="H47" i="10"/>
  <c r="D47" i="15"/>
  <c r="V47" i="15" s="1"/>
  <c r="G47" i="11" s="1"/>
  <c r="D47" i="11" s="1"/>
  <c r="H62" i="15"/>
  <c r="O62" i="14"/>
  <c r="R62" i="10"/>
  <c r="G65" i="7" s="1"/>
  <c r="AL62" i="14"/>
  <c r="T62" i="15"/>
  <c r="AF62" i="10"/>
  <c r="AJ65" i="8" s="1"/>
  <c r="N58" i="10"/>
  <c r="I65" i="14"/>
  <c r="E65" i="15"/>
  <c r="I65" i="10"/>
  <c r="S68" i="6" s="1"/>
  <c r="O49" i="15"/>
  <c r="AE49" i="14"/>
  <c r="AG49" i="14" s="1"/>
  <c r="AA49" i="10"/>
  <c r="AC52" i="8" s="1"/>
  <c r="AE52" i="8" s="1"/>
  <c r="AH49" i="14"/>
  <c r="AJ49" i="14" s="1"/>
  <c r="Q49" i="15"/>
  <c r="AC49" i="10"/>
  <c r="AF52" i="8" s="1"/>
  <c r="AH52" i="8" s="1"/>
  <c r="E45" i="14"/>
  <c r="B45" i="15"/>
  <c r="F45" i="10"/>
  <c r="P66" i="10"/>
  <c r="I59" i="15"/>
  <c r="AE54" i="14"/>
  <c r="O54" i="15"/>
  <c r="AA54" i="10"/>
  <c r="AC57" i="8" s="1"/>
  <c r="AE48" i="10"/>
  <c r="AI51" i="8" s="1"/>
  <c r="AL51" i="8" s="1"/>
  <c r="S48" i="15"/>
  <c r="AK48" i="14"/>
  <c r="AN48" i="14" s="1"/>
  <c r="H41" i="14"/>
  <c r="L41" i="14" s="1"/>
  <c r="D41" i="14" s="1"/>
  <c r="D41" i="15"/>
  <c r="H41" i="10"/>
  <c r="G61" i="14"/>
  <c r="D58" i="15"/>
  <c r="H58" i="10"/>
  <c r="H58" i="14"/>
  <c r="W65" i="14"/>
  <c r="X65" i="14" s="1"/>
  <c r="T65" i="14" s="1"/>
  <c r="U65" i="15"/>
  <c r="AM65" i="14"/>
  <c r="AG65" i="10"/>
  <c r="AK68" i="8" s="1"/>
  <c r="K64" i="14"/>
  <c r="L64" i="14" s="1"/>
  <c r="O64" i="7"/>
  <c r="R54" i="15"/>
  <c r="AI54" i="14"/>
  <c r="AJ54" i="14" s="1"/>
  <c r="AD54" i="10"/>
  <c r="AG57" i="8" s="1"/>
  <c r="AH57" i="8" s="1"/>
  <c r="N54" i="14"/>
  <c r="M54" i="14" s="1"/>
  <c r="G54" i="15"/>
  <c r="Q54" i="10"/>
  <c r="F57" i="7" s="1"/>
  <c r="L57" i="7" s="1"/>
  <c r="H65" i="10"/>
  <c r="D65" i="15"/>
  <c r="H65" i="14"/>
  <c r="G58" i="10"/>
  <c r="F58" i="14"/>
  <c r="G58" i="14" s="1"/>
  <c r="C58" i="15"/>
  <c r="X57" i="10"/>
  <c r="K48" i="10"/>
  <c r="H66" i="10"/>
  <c r="D66" i="15"/>
  <c r="H66" i="14"/>
  <c r="O66" i="15"/>
  <c r="AE66" i="14"/>
  <c r="AA66" i="10"/>
  <c r="AC69" i="8" s="1"/>
  <c r="AE69" i="8" s="1"/>
  <c r="N66" i="10"/>
  <c r="M72" i="7"/>
  <c r="N62" i="10"/>
  <c r="E52" i="15"/>
  <c r="I52" i="10"/>
  <c r="S55" i="6" s="1"/>
  <c r="I52" i="14"/>
  <c r="C55" i="8"/>
  <c r="C55" i="7"/>
  <c r="M55" i="7" s="1"/>
  <c r="C55" i="6"/>
  <c r="C54" i="3"/>
  <c r="AI48" i="14"/>
  <c r="AD48" i="10"/>
  <c r="AG51" i="8" s="1"/>
  <c r="R48" i="15"/>
  <c r="D44" i="15"/>
  <c r="H44" i="14"/>
  <c r="H44" i="10"/>
  <c r="X47" i="6" s="1"/>
  <c r="Y47" i="6" s="1"/>
  <c r="AE57" i="8"/>
  <c r="W56" i="10"/>
  <c r="W46" i="10"/>
  <c r="I45" i="15"/>
  <c r="W42" i="10"/>
  <c r="E42" i="14"/>
  <c r="B42" i="15"/>
  <c r="F42" i="10"/>
  <c r="B40" i="15"/>
  <c r="F40" i="10"/>
  <c r="E40" i="14"/>
  <c r="W40" i="10"/>
  <c r="AE37" i="14"/>
  <c r="AG37" i="14" s="1"/>
  <c r="AB37" i="14" s="1"/>
  <c r="Z37" i="14" s="1"/>
  <c r="S37" i="14" s="1"/>
  <c r="AA37" i="10"/>
  <c r="AC40" i="8" s="1"/>
  <c r="O37" i="15"/>
  <c r="AL52" i="8"/>
  <c r="AH46" i="14"/>
  <c r="Q46" i="15"/>
  <c r="AC46" i="10"/>
  <c r="AF49" i="8" s="1"/>
  <c r="X56" i="10"/>
  <c r="J56" i="15"/>
  <c r="T56" i="10"/>
  <c r="I59" i="7" s="1"/>
  <c r="O59" i="7" s="1"/>
  <c r="Q56" i="14"/>
  <c r="R50" i="10"/>
  <c r="G53" i="7" s="1"/>
  <c r="M53" i="7" s="1"/>
  <c r="O50" i="14"/>
  <c r="H50" i="15"/>
  <c r="Q50" i="10"/>
  <c r="F53" i="7" s="1"/>
  <c r="L53" i="7" s="1"/>
  <c r="N50" i="14"/>
  <c r="G50" i="15"/>
  <c r="H50" i="14"/>
  <c r="D50" i="15"/>
  <c r="H50" i="10"/>
  <c r="H51" i="10"/>
  <c r="H51" i="14"/>
  <c r="D51" i="15"/>
  <c r="N51" i="10"/>
  <c r="S51" i="15"/>
  <c r="AK51" i="14"/>
  <c r="AE51" i="10"/>
  <c r="AI54" i="8" s="1"/>
  <c r="P53" i="10"/>
  <c r="T53" i="10"/>
  <c r="I56" i="7" s="1"/>
  <c r="J53" i="15"/>
  <c r="Q53" i="14"/>
  <c r="T53" i="15"/>
  <c r="AF53" i="10"/>
  <c r="AJ56" i="8" s="1"/>
  <c r="AL53" i="14"/>
  <c r="E44" i="15"/>
  <c r="I44" i="14"/>
  <c r="K44" i="14" s="1"/>
  <c r="I44" i="10"/>
  <c r="S47" i="6" s="1"/>
  <c r="O81" i="12"/>
  <c r="Q39" i="15"/>
  <c r="AH39" i="14"/>
  <c r="AJ39" i="14" s="1"/>
  <c r="AC39" i="10"/>
  <c r="AF42" i="8" s="1"/>
  <c r="AH42" i="8" s="1"/>
  <c r="P36" i="10"/>
  <c r="L35" i="15"/>
  <c r="AA35" i="14"/>
  <c r="AH35" i="14"/>
  <c r="Q35" i="15"/>
  <c r="AC35" i="10"/>
  <c r="AF38" i="8" s="1"/>
  <c r="D31" i="15"/>
  <c r="H31" i="14"/>
  <c r="H31" i="10"/>
  <c r="W31" i="10"/>
  <c r="W29" i="10"/>
  <c r="C30" i="6"/>
  <c r="C30" i="8"/>
  <c r="C30" i="7"/>
  <c r="M30" i="7" s="1"/>
  <c r="C29" i="3"/>
  <c r="AD24" i="14"/>
  <c r="N24" i="15"/>
  <c r="Z24" i="10"/>
  <c r="AB27" i="8" s="1"/>
  <c r="AK14" i="14"/>
  <c r="AN14" i="14" s="1"/>
  <c r="AE14" i="10"/>
  <c r="AI17" i="8" s="1"/>
  <c r="AL17" i="8" s="1"/>
  <c r="S14" i="15"/>
  <c r="U39" i="10"/>
  <c r="J42" i="7" s="1"/>
  <c r="K39" i="15"/>
  <c r="R39" i="14"/>
  <c r="Q36" i="10"/>
  <c r="F39" i="7" s="1"/>
  <c r="G36" i="15"/>
  <c r="N36" i="14"/>
  <c r="I29" i="15"/>
  <c r="O43" i="10"/>
  <c r="H43" i="15"/>
  <c r="O43" i="14"/>
  <c r="R43" i="10"/>
  <c r="G46" i="7" s="1"/>
  <c r="O83" i="12"/>
  <c r="K48" i="6" s="1"/>
  <c r="L48" i="6" s="1"/>
  <c r="M48" i="6" s="1"/>
  <c r="L44" i="7"/>
  <c r="AJ38" i="14"/>
  <c r="K38" i="10"/>
  <c r="L36" i="7"/>
  <c r="J162" i="12"/>
  <c r="Q32" i="8" s="1"/>
  <c r="W29" i="14"/>
  <c r="X29" i="14" s="1"/>
  <c r="T29" i="14" s="1"/>
  <c r="U29" i="15"/>
  <c r="AM29" i="14"/>
  <c r="AN29" i="14" s="1"/>
  <c r="AG29" i="10"/>
  <c r="AK32" i="8" s="1"/>
  <c r="N39" i="10"/>
  <c r="O39" i="14"/>
  <c r="R39" i="10"/>
  <c r="G42" i="7" s="1"/>
  <c r="H39" i="15"/>
  <c r="K29" i="10"/>
  <c r="AE23" i="14"/>
  <c r="O23" i="15"/>
  <c r="AA23" i="10"/>
  <c r="AC26" i="8" s="1"/>
  <c r="AH41" i="8"/>
  <c r="AD36" i="10"/>
  <c r="AG39" i="8" s="1"/>
  <c r="AI36" i="14"/>
  <c r="R36" i="15"/>
  <c r="T36" i="15"/>
  <c r="AF36" i="10"/>
  <c r="AJ39" i="8" s="1"/>
  <c r="AL36" i="14"/>
  <c r="G33" i="14"/>
  <c r="E28" i="14"/>
  <c r="F28" i="10"/>
  <c r="B28" i="15"/>
  <c r="J28" i="10"/>
  <c r="W28" i="10"/>
  <c r="F25" i="10"/>
  <c r="E25" i="14"/>
  <c r="B25" i="15"/>
  <c r="N26" i="10"/>
  <c r="W26" i="10"/>
  <c r="C29" i="6"/>
  <c r="C29" i="8"/>
  <c r="C28" i="3"/>
  <c r="C29" i="7"/>
  <c r="W22" i="14"/>
  <c r="X22" i="14" s="1"/>
  <c r="T22" i="14" s="1"/>
  <c r="M22" i="10"/>
  <c r="Q20" i="10"/>
  <c r="F23" i="7" s="1"/>
  <c r="G20" i="15"/>
  <c r="N20" i="14"/>
  <c r="O20" i="14"/>
  <c r="R20" i="10"/>
  <c r="G23" i="7" s="1"/>
  <c r="H20" i="15"/>
  <c r="AJ31" i="14"/>
  <c r="P27" i="14"/>
  <c r="M27" i="14" s="1"/>
  <c r="K25" i="10"/>
  <c r="AN24" i="14"/>
  <c r="G31" i="14"/>
  <c r="AM30" i="14"/>
  <c r="U30" i="15"/>
  <c r="AG30" i="10"/>
  <c r="AK33" i="8" s="1"/>
  <c r="Y30" i="10"/>
  <c r="AA33" i="8" s="1"/>
  <c r="M30" i="15"/>
  <c r="AC30" i="14"/>
  <c r="C33" i="7"/>
  <c r="L33" i="7" s="1"/>
  <c r="C33" i="8"/>
  <c r="C33" i="6"/>
  <c r="C32" i="3"/>
  <c r="O30" i="7"/>
  <c r="AH21" i="14"/>
  <c r="AJ21" i="14" s="1"/>
  <c r="Q21" i="15"/>
  <c r="AC21" i="10"/>
  <c r="AF24" i="8" s="1"/>
  <c r="AH24" i="8" s="1"/>
  <c r="I13" i="14"/>
  <c r="I13" i="10"/>
  <c r="S16" i="6" s="1"/>
  <c r="E13" i="15"/>
  <c r="I7" i="10"/>
  <c r="I7" i="14"/>
  <c r="K7" i="14" s="1"/>
  <c r="L7" i="14" s="1"/>
  <c r="E7" i="15"/>
  <c r="K34" i="10"/>
  <c r="Z34" i="10"/>
  <c r="AB37" i="8" s="1"/>
  <c r="N34" i="15"/>
  <c r="AD34" i="14"/>
  <c r="V33" i="10"/>
  <c r="Y36" i="8"/>
  <c r="Z36" i="8" s="1"/>
  <c r="B32" i="15"/>
  <c r="F32" i="10"/>
  <c r="E32" i="14"/>
  <c r="U32" i="15"/>
  <c r="AG32" i="10"/>
  <c r="AK35" i="8" s="1"/>
  <c r="AM32" i="14"/>
  <c r="P32" i="15"/>
  <c r="AB32" i="10"/>
  <c r="AD35" i="8" s="1"/>
  <c r="AF32" i="14"/>
  <c r="AF26" i="10"/>
  <c r="AJ29" i="8" s="1"/>
  <c r="AL26" i="14"/>
  <c r="T26" i="15"/>
  <c r="J22" i="10"/>
  <c r="AA20" i="10"/>
  <c r="AC23" i="8" s="1"/>
  <c r="AE20" i="14"/>
  <c r="O20" i="15"/>
  <c r="P18" i="10"/>
  <c r="AL18" i="14"/>
  <c r="T18" i="15"/>
  <c r="AF18" i="10"/>
  <c r="AJ21" i="8" s="1"/>
  <c r="AL21" i="8" s="1"/>
  <c r="U16" i="10"/>
  <c r="J19" i="7" s="1"/>
  <c r="R16" i="14"/>
  <c r="K16" i="15"/>
  <c r="W16" i="14"/>
  <c r="X16" i="14" s="1"/>
  <c r="T16" i="14" s="1"/>
  <c r="J41" i="12"/>
  <c r="Q19" i="8" s="1"/>
  <c r="R19" i="8" s="1"/>
  <c r="AA17" i="10"/>
  <c r="AC20" i="8" s="1"/>
  <c r="AE17" i="14"/>
  <c r="O17" i="15"/>
  <c r="X17" i="10"/>
  <c r="M17" i="10"/>
  <c r="P15" i="10"/>
  <c r="F15" i="10"/>
  <c r="E15" i="14"/>
  <c r="B15" i="15"/>
  <c r="AA15" i="14"/>
  <c r="L15" i="15"/>
  <c r="V22" i="10"/>
  <c r="Y25" i="8"/>
  <c r="Z25" i="8" s="1"/>
  <c r="P19" i="6"/>
  <c r="Q19" i="6" s="1"/>
  <c r="R19" i="6" s="1"/>
  <c r="O19" i="6"/>
  <c r="T19" i="6"/>
  <c r="U19" i="6" s="1"/>
  <c r="V19" i="6" s="1"/>
  <c r="AB11" i="10"/>
  <c r="AD14" i="8" s="1"/>
  <c r="P11" i="15"/>
  <c r="AF11" i="14"/>
  <c r="E11" i="15"/>
  <c r="I11" i="10"/>
  <c r="S14" i="6" s="1"/>
  <c r="I11" i="14"/>
  <c r="Q8" i="10"/>
  <c r="F11" i="7" s="1"/>
  <c r="L11" i="7" s="1"/>
  <c r="G8" i="15"/>
  <c r="N8" i="14"/>
  <c r="K8" i="10"/>
  <c r="P17" i="14"/>
  <c r="O131" i="8"/>
  <c r="X131" i="8" s="1"/>
  <c r="S130" i="3" s="1"/>
  <c r="H123" i="8"/>
  <c r="N109" i="8"/>
  <c r="K72" i="8"/>
  <c r="E12" i="14"/>
  <c r="F12" i="10"/>
  <c r="B12" i="15"/>
  <c r="O12" i="10"/>
  <c r="P9" i="14"/>
  <c r="G9" i="10"/>
  <c r="F9" i="14"/>
  <c r="C9" i="15"/>
  <c r="AK9" i="14"/>
  <c r="AN9" i="14" s="1"/>
  <c r="AE9" i="10"/>
  <c r="AI12" i="8" s="1"/>
  <c r="AL12" i="8" s="1"/>
  <c r="S9" i="15"/>
  <c r="AL10" i="8"/>
  <c r="AA4" i="10"/>
  <c r="AC7" i="8" s="1"/>
  <c r="AE4" i="14"/>
  <c r="O4" i="15"/>
  <c r="U11" i="15"/>
  <c r="AM11" i="14"/>
  <c r="AG11" i="10"/>
  <c r="AK14" i="8" s="1"/>
  <c r="K4" i="10"/>
  <c r="C7" i="8"/>
  <c r="C7" i="7"/>
  <c r="C7" i="6"/>
  <c r="C6" i="3"/>
  <c r="R44" i="8"/>
  <c r="R29" i="8"/>
  <c r="V18" i="10"/>
  <c r="Y21" i="8"/>
  <c r="Z21" i="8" s="1"/>
  <c r="I14" i="15"/>
  <c r="P11" i="10"/>
  <c r="G10" i="10"/>
  <c r="F10" i="14"/>
  <c r="C10" i="15"/>
  <c r="W12" i="6"/>
  <c r="H110" i="8"/>
  <c r="O110" i="8" s="1"/>
  <c r="R84" i="8"/>
  <c r="R27" i="8"/>
  <c r="H15" i="8"/>
  <c r="O15" i="8" s="1"/>
  <c r="V14" i="10"/>
  <c r="Y17" i="8"/>
  <c r="Z17" i="8" s="1"/>
  <c r="X11" i="10"/>
  <c r="N10" i="10"/>
  <c r="U10" i="15"/>
  <c r="AM10" i="14"/>
  <c r="AG10" i="10"/>
  <c r="AK13" i="8" s="1"/>
  <c r="N5" i="10"/>
  <c r="D5" i="15"/>
  <c r="H5" i="10"/>
  <c r="H5" i="14"/>
  <c r="L5" i="15"/>
  <c r="AA5" i="14"/>
  <c r="C8" i="8"/>
  <c r="C8" i="7"/>
  <c r="C8" i="6"/>
  <c r="C7" i="3"/>
  <c r="H81" i="8"/>
  <c r="W53" i="8"/>
  <c r="H130" i="8"/>
  <c r="O130" i="8" s="1"/>
  <c r="N84" i="8"/>
  <c r="R74" i="8"/>
  <c r="T62" i="5"/>
  <c r="T30" i="5"/>
  <c r="T116" i="4"/>
  <c r="T52" i="4"/>
  <c r="AH3" i="14"/>
  <c r="Q3" i="15"/>
  <c r="AC3" i="10"/>
  <c r="AF6" i="8" s="1"/>
  <c r="K123" i="8"/>
  <c r="N8" i="8"/>
  <c r="T61" i="5"/>
  <c r="H55" i="8"/>
  <c r="O55" i="8" s="1"/>
  <c r="W47" i="8"/>
  <c r="W45" i="8"/>
  <c r="T106" i="4"/>
  <c r="T42" i="4"/>
  <c r="H10" i="8"/>
  <c r="O22" i="7"/>
  <c r="T49" i="5"/>
  <c r="W128" i="8"/>
  <c r="H17" i="8"/>
  <c r="W10" i="8"/>
  <c r="N3" i="10"/>
  <c r="J3" i="15"/>
  <c r="T3" i="10"/>
  <c r="I6" i="7" s="1"/>
  <c r="Q3" i="14"/>
  <c r="K105" i="8"/>
  <c r="K103" i="8"/>
  <c r="O103" i="8" s="1"/>
  <c r="W70" i="8"/>
  <c r="W75" i="8"/>
  <c r="W23" i="8"/>
  <c r="T126" i="4"/>
  <c r="T62" i="4"/>
  <c r="T63" i="4"/>
  <c r="T87" i="4"/>
  <c r="T23" i="4"/>
  <c r="T115" i="4"/>
  <c r="T51" i="4"/>
  <c r="S129" i="10"/>
  <c r="H132" i="7" s="1"/>
  <c r="Q129" i="10"/>
  <c r="F132" i="7" s="1"/>
  <c r="N129" i="14"/>
  <c r="G129" i="15"/>
  <c r="F129" i="14"/>
  <c r="G129" i="14" s="1"/>
  <c r="C129" i="15"/>
  <c r="G129" i="10"/>
  <c r="P132" i="6" s="1"/>
  <c r="Q132" i="6" s="1"/>
  <c r="R132" i="6" s="1"/>
  <c r="Q129" i="14"/>
  <c r="J129" i="15"/>
  <c r="T129" i="10"/>
  <c r="I132" i="7" s="1"/>
  <c r="T132" i="6"/>
  <c r="U132" i="6" s="1"/>
  <c r="V132" i="6" s="1"/>
  <c r="O132" i="6"/>
  <c r="K131" i="14"/>
  <c r="AB123" i="10"/>
  <c r="AD126" i="8" s="1"/>
  <c r="P123" i="15"/>
  <c r="AF123" i="14"/>
  <c r="F123" i="10"/>
  <c r="B123" i="15"/>
  <c r="E123" i="14"/>
  <c r="G123" i="14" s="1"/>
  <c r="O122" i="14"/>
  <c r="R122" i="10"/>
  <c r="G125" i="7" s="1"/>
  <c r="M125" i="7" s="1"/>
  <c r="H122" i="15"/>
  <c r="N118" i="14"/>
  <c r="M118" i="14" s="1"/>
  <c r="G118" i="15"/>
  <c r="Q118" i="10"/>
  <c r="F121" i="7" s="1"/>
  <c r="W114" i="10"/>
  <c r="W126" i="10"/>
  <c r="H117" i="14"/>
  <c r="L117" i="14" s="1"/>
  <c r="D117" i="14" s="1"/>
  <c r="D117" i="15"/>
  <c r="H117" i="10"/>
  <c r="I126" i="10"/>
  <c r="S129" i="6" s="1"/>
  <c r="E126" i="15"/>
  <c r="I126" i="14"/>
  <c r="O126" i="14"/>
  <c r="R126" i="10"/>
  <c r="G129" i="7" s="1"/>
  <c r="H126" i="15"/>
  <c r="R126" i="14"/>
  <c r="U126" i="10"/>
  <c r="J129" i="7" s="1"/>
  <c r="K126" i="15"/>
  <c r="Z123" i="10"/>
  <c r="AB126" i="8" s="1"/>
  <c r="AD123" i="14"/>
  <c r="N123" i="15"/>
  <c r="J123" i="14"/>
  <c r="L123" i="10"/>
  <c r="F123" i="15"/>
  <c r="AC121" i="14"/>
  <c r="Y121" i="10"/>
  <c r="AA124" i="8" s="1"/>
  <c r="M121" i="15"/>
  <c r="W121" i="14"/>
  <c r="X121" i="14" s="1"/>
  <c r="T121" i="14" s="1"/>
  <c r="J174" i="12"/>
  <c r="Q124" i="8" s="1"/>
  <c r="R124" i="8" s="1"/>
  <c r="P120" i="10"/>
  <c r="O120" i="10"/>
  <c r="M125" i="15"/>
  <c r="AC125" i="14"/>
  <c r="AG125" i="14" s="1"/>
  <c r="Y125" i="10"/>
  <c r="AA128" i="8" s="1"/>
  <c r="P125" i="10"/>
  <c r="J125" i="15"/>
  <c r="Q125" i="14"/>
  <c r="T125" i="10"/>
  <c r="I128" i="7" s="1"/>
  <c r="W125" i="14"/>
  <c r="X125" i="14" s="1"/>
  <c r="T125" i="14" s="1"/>
  <c r="Z120" i="10"/>
  <c r="AB123" i="8" s="1"/>
  <c r="AD120" i="14"/>
  <c r="N120" i="15"/>
  <c r="AD111" i="14"/>
  <c r="N111" i="15"/>
  <c r="Z111" i="10"/>
  <c r="AB114" i="8" s="1"/>
  <c r="W108" i="14"/>
  <c r="X108" i="14" s="1"/>
  <c r="T108" i="14" s="1"/>
  <c r="B120" i="15"/>
  <c r="E120" i="14"/>
  <c r="F120" i="10"/>
  <c r="R121" i="10"/>
  <c r="G124" i="7" s="1"/>
  <c r="O121" i="14"/>
  <c r="H121" i="15"/>
  <c r="N121" i="14"/>
  <c r="Q121" i="10"/>
  <c r="F124" i="7" s="1"/>
  <c r="G121" i="15"/>
  <c r="L116" i="15"/>
  <c r="AA116" i="14"/>
  <c r="I113" i="14"/>
  <c r="E113" i="15"/>
  <c r="I113" i="10"/>
  <c r="S116" i="6" s="1"/>
  <c r="H116" i="10"/>
  <c r="D116" i="15"/>
  <c r="H116" i="14"/>
  <c r="W116" i="10"/>
  <c r="N116" i="10"/>
  <c r="G120" i="6"/>
  <c r="H120" i="6" s="1"/>
  <c r="F120" i="6"/>
  <c r="K112" i="15"/>
  <c r="R112" i="14"/>
  <c r="U112" i="10"/>
  <c r="J115" i="7" s="1"/>
  <c r="J112" i="10"/>
  <c r="X116" i="6"/>
  <c r="Y116" i="6" s="1"/>
  <c r="Z116" i="6" s="1"/>
  <c r="P116" i="6"/>
  <c r="Q116" i="6" s="1"/>
  <c r="O116" i="6"/>
  <c r="K114" i="6"/>
  <c r="L114" i="6" s="1"/>
  <c r="J114" i="6"/>
  <c r="J110" i="14"/>
  <c r="K110" i="14" s="1"/>
  <c r="F110" i="15"/>
  <c r="L110" i="10"/>
  <c r="I113" i="15"/>
  <c r="D115" i="15"/>
  <c r="H115" i="14"/>
  <c r="H115" i="10"/>
  <c r="E112" i="15"/>
  <c r="I112" i="14"/>
  <c r="I112" i="10"/>
  <c r="S115" i="6" s="1"/>
  <c r="S115" i="15"/>
  <c r="AE115" i="10"/>
  <c r="AI118" i="8" s="1"/>
  <c r="AK115" i="14"/>
  <c r="L115" i="10"/>
  <c r="F115" i="15"/>
  <c r="J115" i="14"/>
  <c r="K115" i="14" s="1"/>
  <c r="J115" i="10"/>
  <c r="C118" i="6"/>
  <c r="C118" i="8"/>
  <c r="C117" i="3"/>
  <c r="C118" i="7"/>
  <c r="K107" i="15"/>
  <c r="U107" i="10"/>
  <c r="J110" i="7" s="1"/>
  <c r="R107" i="14"/>
  <c r="O107" i="10"/>
  <c r="Q106" i="10"/>
  <c r="F109" i="7" s="1"/>
  <c r="N106" i="14"/>
  <c r="G106" i="15"/>
  <c r="AJ110" i="14"/>
  <c r="G109" i="10"/>
  <c r="C109" i="15"/>
  <c r="F109" i="14"/>
  <c r="U109" i="15"/>
  <c r="AG109" i="10"/>
  <c r="AK112" i="8" s="1"/>
  <c r="AM109" i="14"/>
  <c r="C112" i="7"/>
  <c r="C112" i="6"/>
  <c r="C111" i="3"/>
  <c r="C112" i="8"/>
  <c r="AD102" i="14"/>
  <c r="N102" i="15"/>
  <c r="Z102" i="10"/>
  <c r="AB105" i="8" s="1"/>
  <c r="P106" i="14"/>
  <c r="E103" i="14"/>
  <c r="G103" i="14" s="1"/>
  <c r="F103" i="10"/>
  <c r="B103" i="15"/>
  <c r="M101" i="15"/>
  <c r="Y101" i="10"/>
  <c r="AA104" i="8" s="1"/>
  <c r="AC101" i="14"/>
  <c r="C104" i="8"/>
  <c r="C104" i="7"/>
  <c r="P104" i="7" s="1"/>
  <c r="C104" i="6"/>
  <c r="C103" i="3"/>
  <c r="M100" i="10"/>
  <c r="S106" i="10"/>
  <c r="H109" i="7" s="1"/>
  <c r="S105" i="10"/>
  <c r="H108" i="7" s="1"/>
  <c r="W103" i="14"/>
  <c r="X103" i="14" s="1"/>
  <c r="T103" i="14" s="1"/>
  <c r="T103" i="10"/>
  <c r="I106" i="7" s="1"/>
  <c r="O106" i="7" s="1"/>
  <c r="J103" i="15"/>
  <c r="Q103" i="14"/>
  <c r="N97" i="10"/>
  <c r="H98" i="14"/>
  <c r="D98" i="15"/>
  <c r="H98" i="10"/>
  <c r="F12" i="13"/>
  <c r="AL100" i="8"/>
  <c r="R104" i="15"/>
  <c r="AD104" i="10"/>
  <c r="AG107" i="8" s="1"/>
  <c r="AI104" i="14"/>
  <c r="K104" i="10"/>
  <c r="O104" i="15"/>
  <c r="AA104" i="10"/>
  <c r="AC107" i="8" s="1"/>
  <c r="AE104" i="14"/>
  <c r="N104" i="14"/>
  <c r="Q104" i="10"/>
  <c r="F107" i="7" s="1"/>
  <c r="G104" i="15"/>
  <c r="P99" i="10"/>
  <c r="J99" i="10"/>
  <c r="C102" i="6"/>
  <c r="C102" i="7"/>
  <c r="C101" i="3"/>
  <c r="C102" i="8"/>
  <c r="J94" i="15"/>
  <c r="T94" i="10"/>
  <c r="I97" i="7" s="1"/>
  <c r="O97" i="7" s="1"/>
  <c r="Q94" i="14"/>
  <c r="AH94" i="14"/>
  <c r="AJ94" i="14" s="1"/>
  <c r="Q94" i="15"/>
  <c r="AC94" i="10"/>
  <c r="AF97" i="8" s="1"/>
  <c r="AH97" i="8" s="1"/>
  <c r="E91" i="14"/>
  <c r="B91" i="15"/>
  <c r="F91" i="10"/>
  <c r="AM96" i="14"/>
  <c r="AG96" i="10"/>
  <c r="AK99" i="8" s="1"/>
  <c r="U96" i="15"/>
  <c r="F95" i="10"/>
  <c r="B95" i="15"/>
  <c r="E95" i="14"/>
  <c r="D93" i="15"/>
  <c r="H93" i="10"/>
  <c r="H93" i="14"/>
  <c r="O91" i="10"/>
  <c r="H81" i="14"/>
  <c r="L81" i="14" s="1"/>
  <c r="D81" i="14" s="1"/>
  <c r="D81" i="15"/>
  <c r="V81" i="15" s="1"/>
  <c r="G81" i="11" s="1"/>
  <c r="D81" i="11" s="1"/>
  <c r="H81" i="10"/>
  <c r="F10" i="13"/>
  <c r="S93" i="15"/>
  <c r="AE93" i="10"/>
  <c r="AI96" i="8" s="1"/>
  <c r="AK93" i="14"/>
  <c r="C96" i="7"/>
  <c r="C96" i="8"/>
  <c r="C96" i="6"/>
  <c r="C95" i="3"/>
  <c r="J92" i="10"/>
  <c r="G91" i="10"/>
  <c r="C91" i="15"/>
  <c r="F91" i="14"/>
  <c r="N88" i="14"/>
  <c r="Q88" i="10"/>
  <c r="F91" i="7" s="1"/>
  <c r="G88" i="15"/>
  <c r="J96" i="10"/>
  <c r="Y96" i="10"/>
  <c r="AA99" i="8" s="1"/>
  <c r="AC96" i="14"/>
  <c r="M96" i="15"/>
  <c r="N95" i="15"/>
  <c r="AD95" i="14"/>
  <c r="Z95" i="10"/>
  <c r="AB98" i="8" s="1"/>
  <c r="P95" i="10"/>
  <c r="N90" i="10"/>
  <c r="AH84" i="14"/>
  <c r="AJ84" i="14" s="1"/>
  <c r="AC84" i="10"/>
  <c r="AF87" i="8" s="1"/>
  <c r="AH87" i="8" s="1"/>
  <c r="Q84" i="15"/>
  <c r="AK78" i="14"/>
  <c r="S78" i="15"/>
  <c r="AE78" i="10"/>
  <c r="AI81" i="8" s="1"/>
  <c r="AL81" i="8" s="1"/>
  <c r="AH96" i="8"/>
  <c r="AA87" i="10"/>
  <c r="AC90" i="8" s="1"/>
  <c r="O87" i="15"/>
  <c r="AE87" i="14"/>
  <c r="Q86" i="14"/>
  <c r="J86" i="15"/>
  <c r="T86" i="10"/>
  <c r="I89" i="7" s="1"/>
  <c r="AI82" i="14"/>
  <c r="AJ82" i="14" s="1"/>
  <c r="AD82" i="10"/>
  <c r="AG85" i="8" s="1"/>
  <c r="AH85" i="8" s="1"/>
  <c r="R82" i="15"/>
  <c r="O48" i="12"/>
  <c r="J78" i="10"/>
  <c r="AG93" i="14"/>
  <c r="O90" i="14"/>
  <c r="R90" i="10"/>
  <c r="G93" i="7" s="1"/>
  <c r="H90" i="15"/>
  <c r="C93" i="8"/>
  <c r="C93" i="6"/>
  <c r="C92" i="3"/>
  <c r="C93" i="7"/>
  <c r="O93" i="7" s="1"/>
  <c r="K87" i="10"/>
  <c r="G85" i="15"/>
  <c r="N85" i="14"/>
  <c r="Q85" i="10"/>
  <c r="F88" i="7" s="1"/>
  <c r="H85" i="14"/>
  <c r="H85" i="10"/>
  <c r="D85" i="15"/>
  <c r="AE85" i="14"/>
  <c r="AA85" i="10"/>
  <c r="AC88" i="8" s="1"/>
  <c r="O85" i="15"/>
  <c r="S75" i="15"/>
  <c r="AK75" i="14"/>
  <c r="AN75" i="14" s="1"/>
  <c r="AE75" i="10"/>
  <c r="AI78" i="8" s="1"/>
  <c r="AL78" i="8" s="1"/>
  <c r="O73" i="10"/>
  <c r="AI74" i="14"/>
  <c r="R74" i="15"/>
  <c r="AD74" i="10"/>
  <c r="AG77" i="8" s="1"/>
  <c r="K70" i="10"/>
  <c r="AK63" i="14"/>
  <c r="AN63" i="14" s="1"/>
  <c r="AE63" i="10"/>
  <c r="AI66" i="8" s="1"/>
  <c r="AL66" i="8" s="1"/>
  <c r="S63" i="15"/>
  <c r="Q59" i="14"/>
  <c r="J59" i="15"/>
  <c r="AH79" i="14"/>
  <c r="AJ79" i="14" s="1"/>
  <c r="Q79" i="15"/>
  <c r="AC79" i="10"/>
  <c r="AF82" i="8" s="1"/>
  <c r="AH82" i="8" s="1"/>
  <c r="W79" i="14"/>
  <c r="X79" i="14" s="1"/>
  <c r="T79" i="14" s="1"/>
  <c r="C82" i="8"/>
  <c r="C82" i="6"/>
  <c r="C82" i="7"/>
  <c r="C81" i="3"/>
  <c r="K80" i="10"/>
  <c r="P80" i="10"/>
  <c r="AF80" i="14"/>
  <c r="P80" i="15"/>
  <c r="AB80" i="10"/>
  <c r="AD83" i="8" s="1"/>
  <c r="N79" i="10"/>
  <c r="I79" i="15"/>
  <c r="T76" i="10"/>
  <c r="I79" i="7" s="1"/>
  <c r="O79" i="7" s="1"/>
  <c r="Q76" i="14"/>
  <c r="J76" i="15"/>
  <c r="K74" i="10"/>
  <c r="AE74" i="14"/>
  <c r="AG74" i="14" s="1"/>
  <c r="O74" i="15"/>
  <c r="AA74" i="10"/>
  <c r="AC77" i="8" s="1"/>
  <c r="I71" i="14"/>
  <c r="E71" i="15"/>
  <c r="I71" i="10"/>
  <c r="S74" i="6" s="1"/>
  <c r="X73" i="6"/>
  <c r="Y73" i="6" s="1"/>
  <c r="Z73" i="6" s="1"/>
  <c r="W73" i="6"/>
  <c r="H59" i="14"/>
  <c r="H59" i="10"/>
  <c r="D59" i="15"/>
  <c r="X87" i="6"/>
  <c r="Y87" i="6" s="1"/>
  <c r="Z87" i="6" s="1"/>
  <c r="P87" i="6"/>
  <c r="Q87" i="6" s="1"/>
  <c r="O87" i="6"/>
  <c r="T87" i="6"/>
  <c r="U87" i="6" s="1"/>
  <c r="V87" i="6" s="1"/>
  <c r="AA87" i="6" s="1"/>
  <c r="R83" i="14"/>
  <c r="K83" i="15"/>
  <c r="U83" i="10"/>
  <c r="J86" i="7" s="1"/>
  <c r="P86" i="7" s="1"/>
  <c r="M83" i="15"/>
  <c r="Y83" i="10"/>
  <c r="AA86" i="8" s="1"/>
  <c r="AC83" i="14"/>
  <c r="E83" i="14"/>
  <c r="F83" i="10"/>
  <c r="B83" i="15"/>
  <c r="V79" i="10"/>
  <c r="Y82" i="8"/>
  <c r="Z82" i="8" s="1"/>
  <c r="P72" i="7"/>
  <c r="M68" i="10"/>
  <c r="F60" i="14"/>
  <c r="C60" i="15"/>
  <c r="G60" i="10"/>
  <c r="M63" i="7" s="1"/>
  <c r="O68" i="10"/>
  <c r="Q68" i="14"/>
  <c r="J68" i="15"/>
  <c r="T68" i="10"/>
  <c r="I71" i="7" s="1"/>
  <c r="AI69" i="14"/>
  <c r="AD69" i="10"/>
  <c r="AG72" i="8" s="1"/>
  <c r="R69" i="15"/>
  <c r="C68" i="15"/>
  <c r="G68" i="10"/>
  <c r="F68" i="14"/>
  <c r="G68" i="14" s="1"/>
  <c r="W70" i="6"/>
  <c r="O113" i="12"/>
  <c r="K70" i="6" s="1"/>
  <c r="L70" i="6" s="1"/>
  <c r="F64" i="14"/>
  <c r="G64" i="14" s="1"/>
  <c r="G64" i="10"/>
  <c r="C64" i="15"/>
  <c r="AM66" i="8"/>
  <c r="AE66" i="8"/>
  <c r="AH61" i="14"/>
  <c r="AJ61" i="14" s="1"/>
  <c r="AC61" i="10"/>
  <c r="AF64" i="8" s="1"/>
  <c r="AH64" i="8" s="1"/>
  <c r="Q61" i="15"/>
  <c r="H60" i="10"/>
  <c r="D60" i="15"/>
  <c r="H60" i="14"/>
  <c r="S71" i="10"/>
  <c r="H74" i="7" s="1"/>
  <c r="X75" i="6"/>
  <c r="Y75" i="6" s="1"/>
  <c r="Z75" i="6" s="1"/>
  <c r="W75" i="6"/>
  <c r="J69" i="10"/>
  <c r="L62" i="15"/>
  <c r="AA62" i="14"/>
  <c r="M62" i="10"/>
  <c r="C65" i="7"/>
  <c r="C65" i="8"/>
  <c r="C65" i="6"/>
  <c r="C64" i="3"/>
  <c r="J58" i="10"/>
  <c r="N54" i="10"/>
  <c r="C52" i="7"/>
  <c r="P52" i="7" s="1"/>
  <c r="C52" i="6"/>
  <c r="C51" i="3"/>
  <c r="C52" i="8"/>
  <c r="J45" i="10"/>
  <c r="P59" i="14"/>
  <c r="O57" i="15"/>
  <c r="AA57" i="10"/>
  <c r="AC60" i="8" s="1"/>
  <c r="AE60" i="8" s="1"/>
  <c r="AE57" i="14"/>
  <c r="AG57" i="14" s="1"/>
  <c r="E57" i="15"/>
  <c r="I57" i="10"/>
  <c r="S60" i="6" s="1"/>
  <c r="I57" i="14"/>
  <c r="L49" i="15"/>
  <c r="AA49" i="14"/>
  <c r="P48" i="15"/>
  <c r="AF48" i="14"/>
  <c r="AB48" i="10"/>
  <c r="AD51" i="8" s="1"/>
  <c r="T45" i="10"/>
  <c r="I48" i="7" s="1"/>
  <c r="Q45" i="14"/>
  <c r="J45" i="15"/>
  <c r="AK33" i="14"/>
  <c r="AN33" i="14" s="1"/>
  <c r="AE33" i="10"/>
  <c r="AI36" i="8" s="1"/>
  <c r="AL36" i="8" s="1"/>
  <c r="S33" i="15"/>
  <c r="K64" i="6"/>
  <c r="L64" i="6" s="1"/>
  <c r="M64" i="6" s="1"/>
  <c r="J64" i="6"/>
  <c r="E58" i="15"/>
  <c r="I58" i="10"/>
  <c r="S61" i="6" s="1"/>
  <c r="I58" i="14"/>
  <c r="M58" i="10"/>
  <c r="AC65" i="14"/>
  <c r="Y65" i="10"/>
  <c r="AA68" i="8" s="1"/>
  <c r="M65" i="15"/>
  <c r="W65" i="10"/>
  <c r="E65" i="14"/>
  <c r="B65" i="15"/>
  <c r="F65" i="10"/>
  <c r="U54" i="15"/>
  <c r="AM54" i="14"/>
  <c r="AG54" i="10"/>
  <c r="AK57" i="8" s="1"/>
  <c r="X54" i="10"/>
  <c r="F57" i="15"/>
  <c r="L57" i="10"/>
  <c r="J57" i="14"/>
  <c r="E57" i="14"/>
  <c r="B57" i="15"/>
  <c r="F57" i="10"/>
  <c r="S49" i="10"/>
  <c r="H52" i="7" s="1"/>
  <c r="Z66" i="10"/>
  <c r="AB69" i="8" s="1"/>
  <c r="N66" i="15"/>
  <c r="AD66" i="14"/>
  <c r="AG66" i="14" s="1"/>
  <c r="W66" i="14"/>
  <c r="X66" i="14" s="1"/>
  <c r="T66" i="14" s="1"/>
  <c r="F52" i="15"/>
  <c r="J52" i="14"/>
  <c r="K52" i="14" s="1"/>
  <c r="L52" i="10"/>
  <c r="AA48" i="10"/>
  <c r="AC51" i="8" s="1"/>
  <c r="AE48" i="14"/>
  <c r="O48" i="15"/>
  <c r="C51" i="8"/>
  <c r="C51" i="7"/>
  <c r="C51" i="6"/>
  <c r="C50" i="3"/>
  <c r="F44" i="14"/>
  <c r="G44" i="14" s="1"/>
  <c r="C44" i="15"/>
  <c r="G44" i="10"/>
  <c r="AD44" i="14"/>
  <c r="N44" i="15"/>
  <c r="Z44" i="10"/>
  <c r="AB47" i="8" s="1"/>
  <c r="U46" i="10"/>
  <c r="J49" i="7" s="1"/>
  <c r="P49" i="7" s="1"/>
  <c r="K46" i="15"/>
  <c r="R46" i="14"/>
  <c r="P42" i="10"/>
  <c r="N42" i="10"/>
  <c r="I40" i="14"/>
  <c r="K40" i="14" s="1"/>
  <c r="I40" i="10"/>
  <c r="S43" i="6" s="1"/>
  <c r="E40" i="15"/>
  <c r="AK40" i="14"/>
  <c r="AN40" i="14" s="1"/>
  <c r="S40" i="15"/>
  <c r="AE40" i="10"/>
  <c r="AI43" i="8" s="1"/>
  <c r="AL43" i="8" s="1"/>
  <c r="X50" i="6"/>
  <c r="Y50" i="6" s="1"/>
  <c r="W50" i="6"/>
  <c r="X37" i="10"/>
  <c r="C40" i="7"/>
  <c r="C40" i="6"/>
  <c r="C40" i="8"/>
  <c r="C39" i="3"/>
  <c r="O51" i="10"/>
  <c r="L46" i="15"/>
  <c r="AA46" i="14"/>
  <c r="I46" i="14"/>
  <c r="I46" i="10"/>
  <c r="S49" i="6" s="1"/>
  <c r="E46" i="15"/>
  <c r="AE56" i="14"/>
  <c r="AA56" i="10"/>
  <c r="AC59" i="8" s="1"/>
  <c r="O56" i="15"/>
  <c r="K56" i="10"/>
  <c r="U56" i="15"/>
  <c r="AG56" i="10"/>
  <c r="AK59" i="8" s="1"/>
  <c r="AM56" i="14"/>
  <c r="AE50" i="10"/>
  <c r="AI53" i="8" s="1"/>
  <c r="AL53" i="8" s="1"/>
  <c r="S50" i="15"/>
  <c r="AK50" i="14"/>
  <c r="AN50" i="14" s="1"/>
  <c r="AA50" i="10"/>
  <c r="AC53" i="8" s="1"/>
  <c r="AE50" i="14"/>
  <c r="O50" i="15"/>
  <c r="N50" i="15"/>
  <c r="AD50" i="14"/>
  <c r="Z50" i="10"/>
  <c r="AB53" i="8" s="1"/>
  <c r="P52" i="6"/>
  <c r="Q52" i="6" s="1"/>
  <c r="O52" i="6"/>
  <c r="G57" i="14"/>
  <c r="M51" i="10"/>
  <c r="G51" i="15"/>
  <c r="Q51" i="10"/>
  <c r="F54" i="7" s="1"/>
  <c r="N51" i="14"/>
  <c r="AE51" i="14"/>
  <c r="O51" i="15"/>
  <c r="AA51" i="10"/>
  <c r="AC54" i="8" s="1"/>
  <c r="E53" i="14"/>
  <c r="F53" i="10"/>
  <c r="B53" i="15"/>
  <c r="J53" i="10"/>
  <c r="J46" i="10"/>
  <c r="AA39" i="10"/>
  <c r="AC42" i="8" s="1"/>
  <c r="O39" i="15"/>
  <c r="AE39" i="14"/>
  <c r="AB38" i="10"/>
  <c r="AD41" i="8" s="1"/>
  <c r="AF38" i="14"/>
  <c r="P38" i="15"/>
  <c r="J36" i="14"/>
  <c r="F36" i="15"/>
  <c r="L36" i="10"/>
  <c r="U35" i="15"/>
  <c r="AG35" i="10"/>
  <c r="AK38" i="8" s="1"/>
  <c r="AL38" i="8" s="1"/>
  <c r="AM35" i="14"/>
  <c r="C38" i="7"/>
  <c r="L38" i="7" s="1"/>
  <c r="C38" i="6"/>
  <c r="C38" i="8"/>
  <c r="C37" i="3"/>
  <c r="I31" i="14"/>
  <c r="E31" i="15"/>
  <c r="I31" i="10"/>
  <c r="S34" i="6" s="1"/>
  <c r="N31" i="15"/>
  <c r="AD31" i="14"/>
  <c r="Z31" i="10"/>
  <c r="AB34" i="8" s="1"/>
  <c r="S29" i="10"/>
  <c r="H32" i="7" s="1"/>
  <c r="K27" i="10"/>
  <c r="O24" i="15"/>
  <c r="AA24" i="10"/>
  <c r="AC27" i="8" s="1"/>
  <c r="AE24" i="14"/>
  <c r="C27" i="8"/>
  <c r="C27" i="7"/>
  <c r="L27" i="7" s="1"/>
  <c r="C27" i="6"/>
  <c r="C26" i="3"/>
  <c r="W14" i="10"/>
  <c r="AF43" i="14"/>
  <c r="P43" i="15"/>
  <c r="AB43" i="10"/>
  <c r="AD46" i="8" s="1"/>
  <c r="G44" i="6"/>
  <c r="H44" i="6" s="1"/>
  <c r="F44" i="6"/>
  <c r="S39" i="10"/>
  <c r="H42" i="7" s="1"/>
  <c r="I40" i="15"/>
  <c r="I39" i="15"/>
  <c r="R43" i="14"/>
  <c r="K43" i="15"/>
  <c r="U43" i="10"/>
  <c r="J46" i="7" s="1"/>
  <c r="H43" i="10"/>
  <c r="H43" i="14"/>
  <c r="L43" i="14" s="1"/>
  <c r="D43" i="15"/>
  <c r="M43" i="10"/>
  <c r="P38" i="10"/>
  <c r="H29" i="15"/>
  <c r="R29" i="10"/>
  <c r="G32" i="7" s="1"/>
  <c r="O29" i="14"/>
  <c r="J29" i="14"/>
  <c r="K29" i="14" s="1"/>
  <c r="F29" i="15"/>
  <c r="L29" i="10"/>
  <c r="AL47" i="8"/>
  <c r="J76" i="12"/>
  <c r="Q42" i="8" s="1"/>
  <c r="W39" i="14"/>
  <c r="X39" i="14" s="1"/>
  <c r="T39" i="14" s="1"/>
  <c r="AC39" i="14"/>
  <c r="Y39" i="10"/>
  <c r="AA42" i="8" s="1"/>
  <c r="M39" i="15"/>
  <c r="V37" i="15"/>
  <c r="G37" i="11" s="1"/>
  <c r="D37" i="11" s="1"/>
  <c r="C26" i="6"/>
  <c r="C26" i="8"/>
  <c r="C26" i="7"/>
  <c r="C25" i="3"/>
  <c r="T40" i="6"/>
  <c r="U40" i="6" s="1"/>
  <c r="V40" i="6" s="1"/>
  <c r="P40" i="6"/>
  <c r="Q40" i="6" s="1"/>
  <c r="O40" i="6"/>
  <c r="N36" i="15"/>
  <c r="AD36" i="14"/>
  <c r="Z36" i="10"/>
  <c r="AB39" i="8" s="1"/>
  <c r="G36" i="10"/>
  <c r="C36" i="15"/>
  <c r="F36" i="14"/>
  <c r="G36" i="14" s="1"/>
  <c r="K28" i="10"/>
  <c r="J28" i="15"/>
  <c r="T28" i="10"/>
  <c r="I31" i="7" s="1"/>
  <c r="Q28" i="14"/>
  <c r="O58" i="12"/>
  <c r="X27" i="6"/>
  <c r="Y27" i="6" s="1"/>
  <c r="W27" i="6"/>
  <c r="AJ26" i="14"/>
  <c r="T25" i="15"/>
  <c r="AF25" i="10"/>
  <c r="AJ28" i="8" s="1"/>
  <c r="AL25" i="14"/>
  <c r="L26" i="10"/>
  <c r="F26" i="15"/>
  <c r="J26" i="14"/>
  <c r="S25" i="15"/>
  <c r="AK25" i="14"/>
  <c r="AE25" i="10"/>
  <c r="AI28" i="8" s="1"/>
  <c r="AL27" i="8"/>
  <c r="O22" i="14"/>
  <c r="H22" i="15"/>
  <c r="R22" i="10"/>
  <c r="G25" i="7" s="1"/>
  <c r="R22" i="14"/>
  <c r="U22" i="10"/>
  <c r="J25" i="7" s="1"/>
  <c r="K22" i="15"/>
  <c r="N20" i="10"/>
  <c r="AC20" i="14"/>
  <c r="AG20" i="14" s="1"/>
  <c r="M20" i="15"/>
  <c r="Y20" i="10"/>
  <c r="AA23" i="8" s="1"/>
  <c r="P22" i="7"/>
  <c r="AH34" i="8"/>
  <c r="H32" i="14"/>
  <c r="D32" i="15"/>
  <c r="H32" i="10"/>
  <c r="P30" i="10"/>
  <c r="AB30" i="10"/>
  <c r="AD33" i="8" s="1"/>
  <c r="P30" i="15"/>
  <c r="AF30" i="14"/>
  <c r="X22" i="10"/>
  <c r="I21" i="14"/>
  <c r="K21" i="14" s="1"/>
  <c r="E21" i="15"/>
  <c r="I21" i="10"/>
  <c r="S24" i="6" s="1"/>
  <c r="E7" i="14"/>
  <c r="F7" i="10"/>
  <c r="B7" i="15"/>
  <c r="O70" i="12"/>
  <c r="K34" i="15"/>
  <c r="U34" i="10"/>
  <c r="J37" i="7" s="1"/>
  <c r="R34" i="14"/>
  <c r="M34" i="10"/>
  <c r="J70" i="12"/>
  <c r="Q37" i="8" s="1"/>
  <c r="R37" i="8" s="1"/>
  <c r="W34" i="14"/>
  <c r="X34" i="14" s="1"/>
  <c r="T34" i="14" s="1"/>
  <c r="M32" i="10"/>
  <c r="P32" i="10"/>
  <c r="I32" i="14"/>
  <c r="K32" i="14" s="1"/>
  <c r="I32" i="10"/>
  <c r="S35" i="6" s="1"/>
  <c r="E32" i="15"/>
  <c r="P27" i="6"/>
  <c r="Q27" i="6" s="1"/>
  <c r="R27" i="6" s="1"/>
  <c r="O27" i="6"/>
  <c r="T27" i="6"/>
  <c r="U27" i="6" s="1"/>
  <c r="V27" i="6" s="1"/>
  <c r="H18" i="10"/>
  <c r="H18" i="14"/>
  <c r="D18" i="15"/>
  <c r="J18" i="14"/>
  <c r="F18" i="15"/>
  <c r="L18" i="10"/>
  <c r="AD16" i="10"/>
  <c r="AG19" i="8" s="1"/>
  <c r="R16" i="15"/>
  <c r="AI16" i="14"/>
  <c r="J16" i="15"/>
  <c r="Q16" i="14"/>
  <c r="T16" i="10"/>
  <c r="I19" i="7" s="1"/>
  <c r="AH16" i="14"/>
  <c r="AJ16" i="14" s="1"/>
  <c r="AC16" i="10"/>
  <c r="AF19" i="8" s="1"/>
  <c r="Q16" i="15"/>
  <c r="AC17" i="10"/>
  <c r="AF20" i="8" s="1"/>
  <c r="Q17" i="15"/>
  <c r="AH17" i="14"/>
  <c r="R17" i="14"/>
  <c r="U17" i="10"/>
  <c r="J20" i="7" s="1"/>
  <c r="K17" i="15"/>
  <c r="H15" i="10"/>
  <c r="H15" i="14"/>
  <c r="D15" i="15"/>
  <c r="K15" i="10"/>
  <c r="AI15" i="14"/>
  <c r="R15" i="15"/>
  <c r="AD15" i="10"/>
  <c r="AG18" i="8" s="1"/>
  <c r="Q120" i="8"/>
  <c r="R120" i="8" s="1"/>
  <c r="Q118" i="8"/>
  <c r="R118" i="8" s="1"/>
  <c r="W139" i="8"/>
  <c r="W135" i="8"/>
  <c r="X135" i="8" s="1"/>
  <c r="S134" i="3" s="1"/>
  <c r="W117" i="8"/>
  <c r="W113" i="8"/>
  <c r="X113" i="8" s="1"/>
  <c r="S112" i="3" s="1"/>
  <c r="W108" i="8"/>
  <c r="P20" i="14"/>
  <c r="O41" i="12"/>
  <c r="G11" i="15"/>
  <c r="Q11" i="10"/>
  <c r="F14" i="7" s="1"/>
  <c r="N11" i="14"/>
  <c r="W11" i="10"/>
  <c r="AD11" i="14"/>
  <c r="AG11" i="14" s="1"/>
  <c r="N11" i="15"/>
  <c r="Z11" i="10"/>
  <c r="AB14" i="8" s="1"/>
  <c r="R110" i="8"/>
  <c r="AG8" i="14"/>
  <c r="K127" i="8"/>
  <c r="S12" i="10"/>
  <c r="H15" i="7" s="1"/>
  <c r="Q12" i="15"/>
  <c r="AC12" i="10"/>
  <c r="AF15" i="8" s="1"/>
  <c r="AH12" i="14"/>
  <c r="AA12" i="14"/>
  <c r="L12" i="15"/>
  <c r="Q11" i="14"/>
  <c r="T11" i="10"/>
  <c r="I14" i="7" s="1"/>
  <c r="J11" i="15"/>
  <c r="K9" i="10"/>
  <c r="O26" i="12"/>
  <c r="K4" i="15"/>
  <c r="U4" i="10"/>
  <c r="J7" i="7" s="1"/>
  <c r="R4" i="14"/>
  <c r="N87" i="8"/>
  <c r="I4" i="10"/>
  <c r="S7" i="6" s="1"/>
  <c r="I4" i="14"/>
  <c r="K4" i="14" s="1"/>
  <c r="L4" i="14" s="1"/>
  <c r="E4" i="15"/>
  <c r="AE17" i="8"/>
  <c r="AM17" i="8" s="1"/>
  <c r="K14" i="6"/>
  <c r="L14" i="6" s="1"/>
  <c r="J14" i="6"/>
  <c r="M9" i="7"/>
  <c r="H126" i="8"/>
  <c r="O126" i="8" s="1"/>
  <c r="F11" i="10"/>
  <c r="E11" i="14"/>
  <c r="B11" i="15"/>
  <c r="W10" i="10"/>
  <c r="I10" i="14"/>
  <c r="E10" i="15"/>
  <c r="I10" i="10"/>
  <c r="S13" i="6" s="1"/>
  <c r="S9" i="10"/>
  <c r="H12" i="7" s="1"/>
  <c r="W121" i="8"/>
  <c r="O12" i="7"/>
  <c r="J5" i="10"/>
  <c r="I5" i="14"/>
  <c r="E5" i="15"/>
  <c r="I5" i="10"/>
  <c r="S8" i="6" s="1"/>
  <c r="O90" i="8"/>
  <c r="L75" i="7"/>
  <c r="R130" i="8"/>
  <c r="O116" i="8"/>
  <c r="W65" i="8"/>
  <c r="H25" i="8"/>
  <c r="O25" i="8" s="1"/>
  <c r="L50" i="7"/>
  <c r="T108" i="4"/>
  <c r="T44" i="4"/>
  <c r="W123" i="8"/>
  <c r="H63" i="8"/>
  <c r="O63" i="8" s="1"/>
  <c r="H88" i="8"/>
  <c r="O88" i="8" s="1"/>
  <c r="T66" i="5"/>
  <c r="T66" i="4"/>
  <c r="K114" i="8"/>
  <c r="T65" i="5"/>
  <c r="H27" i="8"/>
  <c r="N17" i="8"/>
  <c r="N10" i="8"/>
  <c r="E3" i="15"/>
  <c r="I3" i="10"/>
  <c r="S6" i="6" s="1"/>
  <c r="I3" i="14"/>
  <c r="Q3" i="10"/>
  <c r="F6" i="7" s="1"/>
  <c r="N3" i="14"/>
  <c r="U3" i="15"/>
  <c r="AM3" i="14"/>
  <c r="AG3" i="10"/>
  <c r="AK6" i="8" s="1"/>
  <c r="AD3" i="14"/>
  <c r="Z3" i="10"/>
  <c r="AB6" i="8" s="1"/>
  <c r="N3" i="15"/>
  <c r="H109" i="8"/>
  <c r="O109" i="8" s="1"/>
  <c r="W105" i="8"/>
  <c r="W103" i="8"/>
  <c r="O66" i="8"/>
  <c r="K65" i="8"/>
  <c r="O65" i="8" s="1"/>
  <c r="W112" i="8"/>
  <c r="N75" i="8"/>
  <c r="O75" i="8" s="1"/>
  <c r="X75" i="8" s="1"/>
  <c r="S74" i="3" s="1"/>
  <c r="H19" i="8"/>
  <c r="O19" i="8" s="1"/>
  <c r="T86" i="4"/>
  <c r="T22" i="4"/>
  <c r="T79" i="4"/>
  <c r="T15" i="4"/>
  <c r="T9" i="5"/>
  <c r="H135" i="14"/>
  <c r="H135" i="10"/>
  <c r="D135" i="15"/>
  <c r="M137" i="15"/>
  <c r="Y137" i="10"/>
  <c r="AA140" i="8" s="1"/>
  <c r="AC137" i="14"/>
  <c r="AE137" i="10"/>
  <c r="AI140" i="8" s="1"/>
  <c r="AK137" i="14"/>
  <c r="S137" i="15"/>
  <c r="AC137" i="10"/>
  <c r="AF140" i="8" s="1"/>
  <c r="AH140" i="8" s="1"/>
  <c r="AH137" i="14"/>
  <c r="AJ137" i="14" s="1"/>
  <c r="Q137" i="15"/>
  <c r="P136" i="14"/>
  <c r="M136" i="14" s="1"/>
  <c r="P129" i="10"/>
  <c r="O129" i="10"/>
  <c r="AE129" i="14"/>
  <c r="AA129" i="10"/>
  <c r="AC132" i="8" s="1"/>
  <c r="O129" i="15"/>
  <c r="AK124" i="14"/>
  <c r="AN124" i="14" s="1"/>
  <c r="S124" i="15"/>
  <c r="AE124" i="10"/>
  <c r="AI127" i="8" s="1"/>
  <c r="AL127" i="8" s="1"/>
  <c r="Q126" i="15"/>
  <c r="AC126" i="10"/>
  <c r="AF129" i="8" s="1"/>
  <c r="AH129" i="8" s="1"/>
  <c r="AH126" i="14"/>
  <c r="AJ126" i="14" s="1"/>
  <c r="AC122" i="10"/>
  <c r="AF125" i="8" s="1"/>
  <c r="AH125" i="8" s="1"/>
  <c r="Q122" i="15"/>
  <c r="AH122" i="14"/>
  <c r="AJ122" i="14" s="1"/>
  <c r="AC122" i="14"/>
  <c r="AG122" i="14" s="1"/>
  <c r="M122" i="15"/>
  <c r="Y122" i="10"/>
  <c r="AA125" i="8" s="1"/>
  <c r="P126" i="10"/>
  <c r="L123" i="15"/>
  <c r="AA123" i="14"/>
  <c r="Q126" i="10"/>
  <c r="F129" i="7" s="1"/>
  <c r="G126" i="15"/>
  <c r="N126" i="14"/>
  <c r="AF126" i="10"/>
  <c r="AJ129" i="8" s="1"/>
  <c r="T126" i="15"/>
  <c r="AL126" i="14"/>
  <c r="AF126" i="14"/>
  <c r="P126" i="15"/>
  <c r="AB126" i="10"/>
  <c r="AD129" i="8" s="1"/>
  <c r="J178" i="12"/>
  <c r="Q126" i="8" s="1"/>
  <c r="R126" i="8" s="1"/>
  <c r="W123" i="14"/>
  <c r="X123" i="14" s="1"/>
  <c r="T123" i="14" s="1"/>
  <c r="Q123" i="14"/>
  <c r="T123" i="10"/>
  <c r="I126" i="7" s="1"/>
  <c r="O126" i="7" s="1"/>
  <c r="J123" i="15"/>
  <c r="P121" i="10"/>
  <c r="AI121" i="14"/>
  <c r="AD121" i="10"/>
  <c r="AG124" i="8" s="1"/>
  <c r="R121" i="15"/>
  <c r="L120" i="10"/>
  <c r="J120" i="14"/>
  <c r="F120" i="15"/>
  <c r="T120" i="10"/>
  <c r="I123" i="7" s="1"/>
  <c r="Q120" i="14"/>
  <c r="J120" i="15"/>
  <c r="M116" i="10"/>
  <c r="AF116" i="14"/>
  <c r="P116" i="15"/>
  <c r="AB116" i="10"/>
  <c r="AD119" i="8" s="1"/>
  <c r="W116" i="14"/>
  <c r="X116" i="14" s="1"/>
  <c r="T116" i="14" s="1"/>
  <c r="X119" i="6"/>
  <c r="Y119" i="6" s="1"/>
  <c r="W119" i="6"/>
  <c r="O116" i="7"/>
  <c r="G111" i="14"/>
  <c r="D111" i="14" s="1"/>
  <c r="O170" i="12"/>
  <c r="K115" i="15"/>
  <c r="R115" i="14"/>
  <c r="U115" i="10"/>
  <c r="J118" i="7" s="1"/>
  <c r="P118" i="7" s="1"/>
  <c r="O115" i="14"/>
  <c r="R115" i="10"/>
  <c r="G118" i="7" s="1"/>
  <c r="M118" i="7" s="1"/>
  <c r="H115" i="15"/>
  <c r="Q107" i="14"/>
  <c r="J107" i="15"/>
  <c r="T107" i="10"/>
  <c r="I110" i="7" s="1"/>
  <c r="AA107" i="10"/>
  <c r="AC110" i="8" s="1"/>
  <c r="O107" i="15"/>
  <c r="AE107" i="14"/>
  <c r="AA107" i="14"/>
  <c r="L107" i="15"/>
  <c r="X106" i="10"/>
  <c r="AB102" i="10"/>
  <c r="AD105" i="8" s="1"/>
  <c r="P102" i="15"/>
  <c r="AF102" i="14"/>
  <c r="W114" i="6"/>
  <c r="K109" i="10"/>
  <c r="H109" i="14"/>
  <c r="L109" i="14" s="1"/>
  <c r="H109" i="10"/>
  <c r="D109" i="15"/>
  <c r="C105" i="7"/>
  <c r="C105" i="8"/>
  <c r="C105" i="6"/>
  <c r="C104" i="3"/>
  <c r="AB101" i="10"/>
  <c r="AD104" i="8" s="1"/>
  <c r="P101" i="15"/>
  <c r="AF101" i="14"/>
  <c r="Q100" i="15"/>
  <c r="AC100" i="10"/>
  <c r="AF103" i="8" s="1"/>
  <c r="AH103" i="8" s="1"/>
  <c r="AH100" i="14"/>
  <c r="R100" i="14"/>
  <c r="K100" i="15"/>
  <c r="U100" i="10"/>
  <c r="J103" i="7" s="1"/>
  <c r="O109" i="6"/>
  <c r="T109" i="6"/>
  <c r="U109" i="6" s="1"/>
  <c r="V109" i="6" s="1"/>
  <c r="D103" i="15"/>
  <c r="H103" i="14"/>
  <c r="L103" i="14" s="1"/>
  <c r="H103" i="10"/>
  <c r="AI103" i="14"/>
  <c r="R103" i="15"/>
  <c r="AD103" i="10"/>
  <c r="AG106" i="8" s="1"/>
  <c r="P100" i="10"/>
  <c r="W97" i="14"/>
  <c r="X97" i="14" s="1"/>
  <c r="T97" i="14" s="1"/>
  <c r="N11" i="13"/>
  <c r="H104" i="15"/>
  <c r="O104" i="14"/>
  <c r="R104" i="10"/>
  <c r="G107" i="7" s="1"/>
  <c r="X103" i="6"/>
  <c r="Y103" i="6" s="1"/>
  <c r="Z103" i="6" s="1"/>
  <c r="P103" i="6"/>
  <c r="Q103" i="6" s="1"/>
  <c r="O103" i="6"/>
  <c r="N98" i="15"/>
  <c r="AD98" i="14"/>
  <c r="Z98" i="10"/>
  <c r="AB101" i="8" s="1"/>
  <c r="M98" i="10"/>
  <c r="P106" i="7"/>
  <c r="AH104" i="14"/>
  <c r="AJ104" i="14" s="1"/>
  <c r="AC104" i="10"/>
  <c r="AF107" i="8" s="1"/>
  <c r="AH107" i="8" s="1"/>
  <c r="Q104" i="15"/>
  <c r="M104" i="10"/>
  <c r="X104" i="10"/>
  <c r="V102" i="10"/>
  <c r="Y105" i="8"/>
  <c r="Z105" i="8" s="1"/>
  <c r="J146" i="12"/>
  <c r="Q102" i="8" s="1"/>
  <c r="W99" i="14"/>
  <c r="X99" i="14" s="1"/>
  <c r="T99" i="14" s="1"/>
  <c r="M99" i="10"/>
  <c r="G95" i="15"/>
  <c r="Q95" i="10"/>
  <c r="F98" i="7" s="1"/>
  <c r="L98" i="7" s="1"/>
  <c r="N95" i="14"/>
  <c r="M95" i="14" s="1"/>
  <c r="AA94" i="14"/>
  <c r="L94" i="15"/>
  <c r="C97" i="8"/>
  <c r="C97" i="6"/>
  <c r="C97" i="7"/>
  <c r="C96" i="3"/>
  <c r="N91" i="10"/>
  <c r="K103" i="6"/>
  <c r="L103" i="6" s="1"/>
  <c r="J103" i="6"/>
  <c r="AF96" i="10"/>
  <c r="AJ99" i="8" s="1"/>
  <c r="T96" i="15"/>
  <c r="AL96" i="14"/>
  <c r="F91" i="15"/>
  <c r="V91" i="15" s="1"/>
  <c r="G91" i="11" s="1"/>
  <c r="D91" i="11" s="1"/>
  <c r="J91" i="14"/>
  <c r="K91" i="14" s="1"/>
  <c r="L91" i="14" s="1"/>
  <c r="L91" i="10"/>
  <c r="F93" i="15"/>
  <c r="L93" i="10"/>
  <c r="J93" i="14"/>
  <c r="K93" i="14" s="1"/>
  <c r="R92" i="10"/>
  <c r="G95" i="7" s="1"/>
  <c r="M95" i="7" s="1"/>
  <c r="H92" i="15"/>
  <c r="O92" i="14"/>
  <c r="X88" i="10"/>
  <c r="K101" i="6"/>
  <c r="L101" i="6" s="1"/>
  <c r="J101" i="6"/>
  <c r="M96" i="10"/>
  <c r="AA96" i="14"/>
  <c r="L96" i="15"/>
  <c r="W95" i="10"/>
  <c r="K90" i="10"/>
  <c r="F86" i="14"/>
  <c r="G86" i="14" s="1"/>
  <c r="C86" i="15"/>
  <c r="G86" i="10"/>
  <c r="N82" i="10"/>
  <c r="W78" i="10"/>
  <c r="D87" i="15"/>
  <c r="H87" i="10"/>
  <c r="X90" i="6" s="1"/>
  <c r="Y90" i="6" s="1"/>
  <c r="Z90" i="6" s="1"/>
  <c r="H87" i="14"/>
  <c r="L87" i="14" s="1"/>
  <c r="D87" i="14" s="1"/>
  <c r="AE86" i="14"/>
  <c r="AA86" i="10"/>
  <c r="AC89" i="8" s="1"/>
  <c r="O86" i="15"/>
  <c r="AE82" i="14"/>
  <c r="AA82" i="10"/>
  <c r="AC85" i="8" s="1"/>
  <c r="O82" i="15"/>
  <c r="C85" i="8"/>
  <c r="C85" i="7"/>
  <c r="P85" i="7" s="1"/>
  <c r="C85" i="6"/>
  <c r="C84" i="3"/>
  <c r="G86" i="15"/>
  <c r="Q86" i="10"/>
  <c r="F89" i="7" s="1"/>
  <c r="N86" i="14"/>
  <c r="AK72" i="14"/>
  <c r="AN72" i="14" s="1"/>
  <c r="AE72" i="10"/>
  <c r="AI75" i="8" s="1"/>
  <c r="AL75" i="8" s="1"/>
  <c r="S72" i="15"/>
  <c r="P90" i="15"/>
  <c r="AF90" i="14"/>
  <c r="AB90" i="10"/>
  <c r="AD93" i="8" s="1"/>
  <c r="I82" i="15"/>
  <c r="B81" i="14"/>
  <c r="F81" i="11" s="1"/>
  <c r="C81" i="11" s="1"/>
  <c r="N85" i="15"/>
  <c r="AD85" i="14"/>
  <c r="Z85" i="10"/>
  <c r="AB88" i="8" s="1"/>
  <c r="M85" i="15"/>
  <c r="AC85" i="14"/>
  <c r="Y85" i="10"/>
  <c r="AA88" i="8" s="1"/>
  <c r="C88" i="7"/>
  <c r="C88" i="6"/>
  <c r="C88" i="8"/>
  <c r="C87" i="3"/>
  <c r="Z77" i="10"/>
  <c r="AB80" i="8" s="1"/>
  <c r="AE80" i="8" s="1"/>
  <c r="AD77" i="14"/>
  <c r="AG77" i="14" s="1"/>
  <c r="N77" i="15"/>
  <c r="W75" i="14"/>
  <c r="X75" i="14" s="1"/>
  <c r="T75" i="14" s="1"/>
  <c r="AD75" i="14"/>
  <c r="AG75" i="14" s="1"/>
  <c r="N75" i="15"/>
  <c r="Z75" i="10"/>
  <c r="AB78" i="8" s="1"/>
  <c r="AE78" i="8" s="1"/>
  <c r="AM78" i="8" s="1"/>
  <c r="AA73" i="14"/>
  <c r="L73" i="15"/>
  <c r="K90" i="6"/>
  <c r="L90" i="6" s="1"/>
  <c r="J90" i="6"/>
  <c r="J71" i="10"/>
  <c r="J59" i="14"/>
  <c r="K59" i="14" s="1"/>
  <c r="F59" i="15"/>
  <c r="L59" i="10"/>
  <c r="B79" i="15"/>
  <c r="E79" i="14"/>
  <c r="F79" i="10"/>
  <c r="AF79" i="10"/>
  <c r="AJ82" i="8" s="1"/>
  <c r="AL82" i="8" s="1"/>
  <c r="T79" i="15"/>
  <c r="AL79" i="14"/>
  <c r="AN79" i="14" s="1"/>
  <c r="J79" i="6"/>
  <c r="K78" i="6"/>
  <c r="L78" i="6" s="1"/>
  <c r="J78" i="6"/>
  <c r="P78" i="6"/>
  <c r="Q78" i="6" s="1"/>
  <c r="M80" i="10"/>
  <c r="W80" i="10"/>
  <c r="I80" i="14"/>
  <c r="I80" i="10"/>
  <c r="S83" i="6" s="1"/>
  <c r="E80" i="15"/>
  <c r="V75" i="10"/>
  <c r="Y78" i="8"/>
  <c r="Z78" i="8" s="1"/>
  <c r="S79" i="10"/>
  <c r="H82" i="7" s="1"/>
  <c r="AA76" i="10"/>
  <c r="AC79" i="8" s="1"/>
  <c r="AE76" i="14"/>
  <c r="O76" i="15"/>
  <c r="L74" i="15"/>
  <c r="AA74" i="14"/>
  <c r="C77" i="7"/>
  <c r="C77" i="6"/>
  <c r="C77" i="8"/>
  <c r="C76" i="3"/>
  <c r="Q83" i="10"/>
  <c r="F86" i="7" s="1"/>
  <c r="L86" i="7" s="1"/>
  <c r="G83" i="15"/>
  <c r="N83" i="14"/>
  <c r="P83" i="15"/>
  <c r="AB83" i="10"/>
  <c r="AD86" i="8" s="1"/>
  <c r="AF83" i="14"/>
  <c r="X83" i="10"/>
  <c r="N83" i="10"/>
  <c r="P80" i="7"/>
  <c r="O60" i="10"/>
  <c r="L68" i="15"/>
  <c r="AA68" i="14"/>
  <c r="AE68" i="14"/>
  <c r="AA68" i="10"/>
  <c r="AC71" i="8" s="1"/>
  <c r="AE71" i="8" s="1"/>
  <c r="O68" i="15"/>
  <c r="M74" i="7"/>
  <c r="N69" i="10"/>
  <c r="K69" i="10"/>
  <c r="D67" i="15"/>
  <c r="H67" i="10"/>
  <c r="H67" i="14"/>
  <c r="L67" i="14" s="1"/>
  <c r="M67" i="10"/>
  <c r="Q64" i="10"/>
  <c r="F67" i="7" s="1"/>
  <c r="L67" i="7" s="1"/>
  <c r="G64" i="15"/>
  <c r="N64" i="14"/>
  <c r="O64" i="10"/>
  <c r="J61" i="10"/>
  <c r="G75" i="6"/>
  <c r="H75" i="6" s="1"/>
  <c r="F75" i="6"/>
  <c r="E69" i="15"/>
  <c r="I69" i="10"/>
  <c r="S72" i="6" s="1"/>
  <c r="I69" i="14"/>
  <c r="AK60" i="14"/>
  <c r="AN60" i="14" s="1"/>
  <c r="AE60" i="10"/>
  <c r="AI63" i="8" s="1"/>
  <c r="AL63" i="8" s="1"/>
  <c r="S60" i="15"/>
  <c r="Z62" i="10"/>
  <c r="AB65" i="8" s="1"/>
  <c r="N62" i="15"/>
  <c r="AD62" i="14"/>
  <c r="O62" i="15"/>
  <c r="AE62" i="14"/>
  <c r="AA62" i="10"/>
  <c r="AC65" i="8" s="1"/>
  <c r="R62" i="14"/>
  <c r="U62" i="10"/>
  <c r="J65" i="7" s="1"/>
  <c r="K62" i="15"/>
  <c r="X64" i="6"/>
  <c r="Y64" i="6" s="1"/>
  <c r="W64" i="6"/>
  <c r="G62" i="6"/>
  <c r="H62" i="6" s="1"/>
  <c r="F62" i="6"/>
  <c r="N49" i="14"/>
  <c r="G49" i="15"/>
  <c r="Q49" i="10"/>
  <c r="F52" i="7" s="1"/>
  <c r="L52" i="7" s="1"/>
  <c r="AC48" i="14"/>
  <c r="M48" i="15"/>
  <c r="Y48" i="10"/>
  <c r="AA51" i="8" s="1"/>
  <c r="O45" i="14"/>
  <c r="R45" i="10"/>
  <c r="G48" i="7" s="1"/>
  <c r="H45" i="15"/>
  <c r="U52" i="15"/>
  <c r="AG52" i="10"/>
  <c r="AK55" i="8" s="1"/>
  <c r="AL55" i="8" s="1"/>
  <c r="AM52" i="14"/>
  <c r="AN52" i="14" s="1"/>
  <c r="H48" i="15"/>
  <c r="O48" i="14"/>
  <c r="R48" i="10"/>
  <c r="G51" i="7" s="1"/>
  <c r="N45" i="14"/>
  <c r="Q45" i="10"/>
  <c r="F48" i="7" s="1"/>
  <c r="G45" i="15"/>
  <c r="W33" i="10"/>
  <c r="G58" i="15"/>
  <c r="N58" i="14"/>
  <c r="M58" i="14" s="1"/>
  <c r="Q58" i="10"/>
  <c r="F61" i="7" s="1"/>
  <c r="L61" i="7" s="1"/>
  <c r="R58" i="14"/>
  <c r="K58" i="15"/>
  <c r="U58" i="10"/>
  <c r="J61" i="7" s="1"/>
  <c r="P61" i="7" s="1"/>
  <c r="C65" i="15"/>
  <c r="G65" i="10"/>
  <c r="F65" i="14"/>
  <c r="G65" i="14" s="1"/>
  <c r="O65" i="10"/>
  <c r="N65" i="10"/>
  <c r="X67" i="6"/>
  <c r="Y67" i="6" s="1"/>
  <c r="Z67" i="6" s="1"/>
  <c r="W67" i="6"/>
  <c r="O120" i="12"/>
  <c r="AL54" i="14"/>
  <c r="AN54" i="14" s="1"/>
  <c r="AF54" i="10"/>
  <c r="AJ57" i="8" s="1"/>
  <c r="T54" i="15"/>
  <c r="N57" i="10"/>
  <c r="J70" i="6"/>
  <c r="AD66" i="10"/>
  <c r="AG69" i="8" s="1"/>
  <c r="R66" i="15"/>
  <c r="AI66" i="14"/>
  <c r="X66" i="10"/>
  <c r="AH66" i="14"/>
  <c r="Q66" i="15"/>
  <c r="AC66" i="10"/>
  <c r="AF69" i="8" s="1"/>
  <c r="L62" i="7"/>
  <c r="G52" i="15"/>
  <c r="N52" i="14"/>
  <c r="Q52" i="10"/>
  <c r="F55" i="7" s="1"/>
  <c r="Q48" i="10"/>
  <c r="F51" i="7" s="1"/>
  <c r="N48" i="14"/>
  <c r="G48" i="15"/>
  <c r="AE50" i="8"/>
  <c r="R51" i="15"/>
  <c r="AD51" i="10"/>
  <c r="AG54" i="8" s="1"/>
  <c r="AI51" i="14"/>
  <c r="M44" i="15"/>
  <c r="AC44" i="14"/>
  <c r="Y44" i="10"/>
  <c r="AA47" i="8" s="1"/>
  <c r="C47" i="8"/>
  <c r="C47" i="7"/>
  <c r="L47" i="7" s="1"/>
  <c r="C47" i="6"/>
  <c r="C46" i="3"/>
  <c r="R56" i="10"/>
  <c r="G59" i="7" s="1"/>
  <c r="M59" i="7" s="1"/>
  <c r="O56" i="14"/>
  <c r="H56" i="15"/>
  <c r="P51" i="14"/>
  <c r="T46" i="10"/>
  <c r="I49" i="7" s="1"/>
  <c r="O49" i="7" s="1"/>
  <c r="Q46" i="14"/>
  <c r="J46" i="15"/>
  <c r="W42" i="14"/>
  <c r="X42" i="14" s="1"/>
  <c r="T42" i="14" s="1"/>
  <c r="J82" i="12"/>
  <c r="Q45" i="8" s="1"/>
  <c r="R45" i="8" s="1"/>
  <c r="C43" i="8"/>
  <c r="C43" i="6"/>
  <c r="C43" i="7"/>
  <c r="C42" i="3"/>
  <c r="O101" i="12"/>
  <c r="N62" i="7"/>
  <c r="M50" i="15"/>
  <c r="Y50" i="10"/>
  <c r="AA53" i="8" s="1"/>
  <c r="AC50" i="14"/>
  <c r="AG50" i="14" s="1"/>
  <c r="M46" i="15"/>
  <c r="Y46" i="10"/>
  <c r="AA49" i="8" s="1"/>
  <c r="AC46" i="14"/>
  <c r="P56" i="10"/>
  <c r="AK56" i="14"/>
  <c r="AN56" i="14" s="1"/>
  <c r="S56" i="15"/>
  <c r="AE56" i="10"/>
  <c r="AI59" i="8" s="1"/>
  <c r="Q56" i="10"/>
  <c r="F59" i="7" s="1"/>
  <c r="L59" i="7" s="1"/>
  <c r="N56" i="14"/>
  <c r="M56" i="14" s="1"/>
  <c r="G56" i="15"/>
  <c r="F56" i="14"/>
  <c r="G56" i="10"/>
  <c r="C56" i="15"/>
  <c r="J50" i="14"/>
  <c r="K50" i="14" s="1"/>
  <c r="L50" i="10"/>
  <c r="F50" i="15"/>
  <c r="AD50" i="10"/>
  <c r="AG53" i="8" s="1"/>
  <c r="AI50" i="14"/>
  <c r="R50" i="15"/>
  <c r="AH50" i="14"/>
  <c r="Q50" i="15"/>
  <c r="AC50" i="10"/>
  <c r="AF53" i="8" s="1"/>
  <c r="F51" i="10"/>
  <c r="B51" i="15"/>
  <c r="E51" i="14"/>
  <c r="K51" i="15"/>
  <c r="U51" i="10"/>
  <c r="J54" i="7" s="1"/>
  <c r="R51" i="14"/>
  <c r="J101" i="12"/>
  <c r="W51" i="14"/>
  <c r="X51" i="14" s="1"/>
  <c r="T51" i="14" s="1"/>
  <c r="C54" i="6"/>
  <c r="C54" i="7"/>
  <c r="C54" i="8"/>
  <c r="C53" i="3"/>
  <c r="AA53" i="14"/>
  <c r="L53" i="15"/>
  <c r="O53" i="10"/>
  <c r="O53" i="14"/>
  <c r="H53" i="15"/>
  <c r="R53" i="10"/>
  <c r="G56" i="7" s="1"/>
  <c r="X42" i="10"/>
  <c r="N39" i="15"/>
  <c r="AD39" i="14"/>
  <c r="Z39" i="10"/>
  <c r="AB42" i="8" s="1"/>
  <c r="O38" i="15"/>
  <c r="AE38" i="14"/>
  <c r="AA38" i="10"/>
  <c r="AC41" i="8" s="1"/>
  <c r="O72" i="12"/>
  <c r="K38" i="6" s="1"/>
  <c r="L38" i="6" s="1"/>
  <c r="M38" i="6" s="1"/>
  <c r="L31" i="10"/>
  <c r="F31" i="15"/>
  <c r="J31" i="14"/>
  <c r="K31" i="14" s="1"/>
  <c r="J31" i="10"/>
  <c r="X24" i="10"/>
  <c r="AF23" i="14"/>
  <c r="P23" i="15"/>
  <c r="AB23" i="10"/>
  <c r="AD26" i="8" s="1"/>
  <c r="P14" i="10"/>
  <c r="K41" i="6"/>
  <c r="L41" i="6" s="1"/>
  <c r="J41" i="6"/>
  <c r="L37" i="14"/>
  <c r="D37" i="14" s="1"/>
  <c r="P40" i="14"/>
  <c r="W47" i="6"/>
  <c r="X43" i="10"/>
  <c r="P43" i="10"/>
  <c r="W38" i="10"/>
  <c r="AD38" i="14"/>
  <c r="Z38" i="10"/>
  <c r="AB41" i="8" s="1"/>
  <c r="AE41" i="8" s="1"/>
  <c r="N38" i="15"/>
  <c r="J36" i="10"/>
  <c r="Q29" i="14"/>
  <c r="T29" i="10"/>
  <c r="I32" i="7" s="1"/>
  <c r="J29" i="15"/>
  <c r="T39" i="15"/>
  <c r="AL39" i="14"/>
  <c r="AF39" i="10"/>
  <c r="AJ42" i="8" s="1"/>
  <c r="AM39" i="14"/>
  <c r="AG39" i="10"/>
  <c r="AK42" i="8" s="1"/>
  <c r="U39" i="15"/>
  <c r="AK36" i="14"/>
  <c r="AN36" i="14" s="1"/>
  <c r="S36" i="15"/>
  <c r="AE36" i="10"/>
  <c r="AI39" i="8" s="1"/>
  <c r="AL39" i="8" s="1"/>
  <c r="AK19" i="14"/>
  <c r="AN19" i="14" s="1"/>
  <c r="AB19" i="14" s="1"/>
  <c r="Z19" i="14" s="1"/>
  <c r="S19" i="14" s="1"/>
  <c r="AE19" i="10"/>
  <c r="AI22" i="8" s="1"/>
  <c r="AL22" i="8" s="1"/>
  <c r="S19" i="15"/>
  <c r="O36" i="14"/>
  <c r="H36" i="15"/>
  <c r="R36" i="10"/>
  <c r="G39" i="7" s="1"/>
  <c r="M39" i="7" s="1"/>
  <c r="M36" i="15"/>
  <c r="AC36" i="14"/>
  <c r="Y36" i="10"/>
  <c r="AA39" i="8" s="1"/>
  <c r="K36" i="6"/>
  <c r="L36" i="6" s="1"/>
  <c r="J36" i="6"/>
  <c r="O28" i="14"/>
  <c r="R28" i="10"/>
  <c r="G31" i="7" s="1"/>
  <c r="H28" i="15"/>
  <c r="AF28" i="10"/>
  <c r="AJ31" i="8" s="1"/>
  <c r="T28" i="15"/>
  <c r="AL28" i="14"/>
  <c r="M28" i="10"/>
  <c r="T25" i="10"/>
  <c r="I28" i="7" s="1"/>
  <c r="O28" i="7" s="1"/>
  <c r="J25" i="15"/>
  <c r="Q25" i="14"/>
  <c r="P23" i="14"/>
  <c r="I22" i="15"/>
  <c r="M26" i="10"/>
  <c r="Q26" i="14"/>
  <c r="T26" i="10"/>
  <c r="I29" i="7" s="1"/>
  <c r="J26" i="15"/>
  <c r="M25" i="10"/>
  <c r="G22" i="10"/>
  <c r="C22" i="15"/>
  <c r="F22" i="14"/>
  <c r="AF22" i="14"/>
  <c r="AB22" i="10"/>
  <c r="AD25" i="8" s="1"/>
  <c r="P22" i="15"/>
  <c r="I20" i="10"/>
  <c r="S23" i="6" s="1"/>
  <c r="I20" i="14"/>
  <c r="K20" i="14" s="1"/>
  <c r="E20" i="15"/>
  <c r="AM20" i="14"/>
  <c r="U20" i="15"/>
  <c r="AG20" i="10"/>
  <c r="AK23" i="8" s="1"/>
  <c r="AL23" i="8" s="1"/>
  <c r="M36" i="7"/>
  <c r="AH33" i="8"/>
  <c r="AI25" i="14"/>
  <c r="AD25" i="10"/>
  <c r="AG28" i="8" s="1"/>
  <c r="R25" i="15"/>
  <c r="AH25" i="14"/>
  <c r="AC25" i="10"/>
  <c r="AF28" i="8" s="1"/>
  <c r="Q25" i="15"/>
  <c r="N30" i="10"/>
  <c r="I26" i="10"/>
  <c r="S29" i="6" s="1"/>
  <c r="I26" i="14"/>
  <c r="E26" i="15"/>
  <c r="AE27" i="8"/>
  <c r="AM27" i="8" s="1"/>
  <c r="O22" i="10"/>
  <c r="N13" i="14"/>
  <c r="G13" i="15"/>
  <c r="V13" i="15" s="1"/>
  <c r="G13" i="11" s="1"/>
  <c r="D13" i="11" s="1"/>
  <c r="Q13" i="10"/>
  <c r="F16" i="7" s="1"/>
  <c r="L16" i="7" s="1"/>
  <c r="F7" i="14"/>
  <c r="G7" i="14" s="1"/>
  <c r="G7" i="10"/>
  <c r="C7" i="15"/>
  <c r="I34" i="10"/>
  <c r="S37" i="6" s="1"/>
  <c r="E34" i="15"/>
  <c r="I34" i="14"/>
  <c r="K34" i="14" s="1"/>
  <c r="AH34" i="14"/>
  <c r="AJ34" i="14" s="1"/>
  <c r="Q34" i="15"/>
  <c r="AC34" i="10"/>
  <c r="AF37" i="8" s="1"/>
  <c r="AH37" i="8" s="1"/>
  <c r="X34" i="10"/>
  <c r="AC32" i="14"/>
  <c r="AG32" i="14" s="1"/>
  <c r="Y32" i="10"/>
  <c r="AA35" i="8" s="1"/>
  <c r="M32" i="15"/>
  <c r="AG21" i="14"/>
  <c r="M18" i="10"/>
  <c r="W18" i="10"/>
  <c r="Q18" i="14"/>
  <c r="T18" i="10"/>
  <c r="I21" i="7" s="1"/>
  <c r="J18" i="15"/>
  <c r="P16" i="10"/>
  <c r="X16" i="10"/>
  <c r="C19" i="8"/>
  <c r="C19" i="7"/>
  <c r="C19" i="6"/>
  <c r="C18" i="3"/>
  <c r="P17" i="10"/>
  <c r="AD17" i="10"/>
  <c r="AG20" i="8" s="1"/>
  <c r="R17" i="15"/>
  <c r="AI17" i="14"/>
  <c r="AF17" i="14"/>
  <c r="P17" i="15"/>
  <c r="AB17" i="10"/>
  <c r="AD20" i="8" s="1"/>
  <c r="C18" i="6"/>
  <c r="C18" i="8"/>
  <c r="C18" i="7"/>
  <c r="P18" i="7" s="1"/>
  <c r="C17" i="3"/>
  <c r="M17" i="7"/>
  <c r="S20" i="10"/>
  <c r="H23" i="7" s="1"/>
  <c r="P16" i="7"/>
  <c r="L11" i="10"/>
  <c r="F11" i="15"/>
  <c r="J11" i="14"/>
  <c r="K11" i="14" s="1"/>
  <c r="N11" i="10"/>
  <c r="C14" i="6"/>
  <c r="C14" i="8"/>
  <c r="C14" i="7"/>
  <c r="M14" i="7" s="1"/>
  <c r="C13" i="3"/>
  <c r="C14" i="5" s="1"/>
  <c r="AL8" i="14"/>
  <c r="AN8" i="14" s="1"/>
  <c r="T8" i="15"/>
  <c r="AF8" i="10"/>
  <c r="AJ11" i="8" s="1"/>
  <c r="W7" i="6"/>
  <c r="X7" i="6"/>
  <c r="Y7" i="6" s="1"/>
  <c r="K59" i="8"/>
  <c r="O59" i="8" s="1"/>
  <c r="R10" i="14"/>
  <c r="U10" i="10"/>
  <c r="J13" i="7" s="1"/>
  <c r="P13" i="7" s="1"/>
  <c r="K10" i="15"/>
  <c r="J8" i="15"/>
  <c r="T8" i="10"/>
  <c r="I11" i="7" s="1"/>
  <c r="O11" i="7" s="1"/>
  <c r="Q8" i="14"/>
  <c r="AL4" i="14"/>
  <c r="AN4" i="14" s="1"/>
  <c r="AF4" i="10"/>
  <c r="AJ7" i="8" s="1"/>
  <c r="AL7" i="8" s="1"/>
  <c r="T4" i="15"/>
  <c r="Q107" i="8"/>
  <c r="R107" i="8" s="1"/>
  <c r="X71" i="8"/>
  <c r="S70" i="3" s="1"/>
  <c r="X67" i="8"/>
  <c r="S66" i="3" s="1"/>
  <c r="AA12" i="10"/>
  <c r="AC15" i="8" s="1"/>
  <c r="O12" i="15"/>
  <c r="AE12" i="14"/>
  <c r="AI12" i="14"/>
  <c r="R12" i="15"/>
  <c r="AD12" i="10"/>
  <c r="AG15" i="8" s="1"/>
  <c r="G9" i="15"/>
  <c r="N9" i="14"/>
  <c r="Q9" i="10"/>
  <c r="F12" i="7" s="1"/>
  <c r="L12" i="7" s="1"/>
  <c r="M9" i="10"/>
  <c r="P4" i="10"/>
  <c r="U11" i="10"/>
  <c r="J14" i="7" s="1"/>
  <c r="P14" i="7" s="1"/>
  <c r="R11" i="14"/>
  <c r="K11" i="15"/>
  <c r="G4" i="10"/>
  <c r="F4" i="14"/>
  <c r="C4" i="15"/>
  <c r="K64" i="8"/>
  <c r="R42" i="8"/>
  <c r="O15" i="7"/>
  <c r="AE11" i="8"/>
  <c r="AA4" i="14"/>
  <c r="L4" i="15"/>
  <c r="X138" i="8"/>
  <c r="S137" i="3" s="1"/>
  <c r="O132" i="8"/>
  <c r="K122" i="8"/>
  <c r="O122" i="8" s="1"/>
  <c r="X122" i="8" s="1"/>
  <c r="S121" i="3" s="1"/>
  <c r="R68" i="8"/>
  <c r="AF10" i="10"/>
  <c r="AJ13" i="8" s="1"/>
  <c r="AL13" i="8" s="1"/>
  <c r="T10" i="15"/>
  <c r="AL10" i="14"/>
  <c r="AN10" i="14" s="1"/>
  <c r="N10" i="14"/>
  <c r="G10" i="15"/>
  <c r="Q10" i="10"/>
  <c r="F13" i="7" s="1"/>
  <c r="L13" i="7" s="1"/>
  <c r="B4" i="15"/>
  <c r="F4" i="10"/>
  <c r="E4" i="14"/>
  <c r="R5" i="15"/>
  <c r="AI5" i="14"/>
  <c r="AD5" i="10"/>
  <c r="AG8" i="8" s="1"/>
  <c r="AH8" i="8" s="1"/>
  <c r="E5" i="14"/>
  <c r="B5" i="15"/>
  <c r="F5" i="10"/>
  <c r="R90" i="8"/>
  <c r="R81" i="8"/>
  <c r="O31" i="8"/>
  <c r="O50" i="7"/>
  <c r="Q104" i="8"/>
  <c r="R104" i="8" s="1"/>
  <c r="R102" i="8"/>
  <c r="O50" i="8"/>
  <c r="O33" i="8"/>
  <c r="T100" i="4"/>
  <c r="T36" i="4"/>
  <c r="K3" i="10"/>
  <c r="O47" i="8"/>
  <c r="R32" i="8"/>
  <c r="O11" i="8"/>
  <c r="T77" i="5"/>
  <c r="T13" i="5"/>
  <c r="N9" i="7"/>
  <c r="K9" i="7"/>
  <c r="P8" i="3" s="1"/>
  <c r="W34" i="8"/>
  <c r="T18" i="5"/>
  <c r="T90" i="4"/>
  <c r="T26" i="4"/>
  <c r="N27" i="8"/>
  <c r="P3" i="10"/>
  <c r="R3" i="15"/>
  <c r="AD3" i="10"/>
  <c r="AG6" i="8" s="1"/>
  <c r="AI3" i="14"/>
  <c r="O3" i="10"/>
  <c r="O127" i="7"/>
  <c r="O84" i="7"/>
  <c r="C6" i="6"/>
  <c r="O92" i="7"/>
  <c r="C6" i="7"/>
  <c r="O36" i="7"/>
  <c r="P62" i="7"/>
  <c r="O131" i="7"/>
  <c r="C5" i="3"/>
  <c r="C5" i="5" s="1"/>
  <c r="P58" i="7"/>
  <c r="L9" i="7"/>
  <c r="C6" i="8"/>
  <c r="R109" i="8"/>
  <c r="H105" i="8"/>
  <c r="O105" i="8" s="1"/>
  <c r="W86" i="8"/>
  <c r="W82" i="8"/>
  <c r="T110" i="4"/>
  <c r="T46" i="4"/>
  <c r="T21" i="5"/>
  <c r="T67" i="4"/>
  <c r="T91" i="4"/>
  <c r="T27" i="4"/>
  <c r="T111" i="4"/>
  <c r="T47" i="4"/>
  <c r="T5" i="5"/>
  <c r="T103" i="4"/>
  <c r="T39" i="4"/>
  <c r="M136" i="10"/>
  <c r="AE136" i="14"/>
  <c r="AG136" i="14" s="1"/>
  <c r="O136" i="15"/>
  <c r="AA136" i="10"/>
  <c r="AC139" i="8" s="1"/>
  <c r="AE139" i="8" s="1"/>
  <c r="N136" i="10"/>
  <c r="R133" i="15"/>
  <c r="AD133" i="10"/>
  <c r="AG136" i="8" s="1"/>
  <c r="AH136" i="8" s="1"/>
  <c r="AI133" i="14"/>
  <c r="AJ133" i="14" s="1"/>
  <c r="W133" i="14"/>
  <c r="X133" i="14" s="1"/>
  <c r="T133" i="14" s="1"/>
  <c r="J190" i="12"/>
  <c r="Q136" i="8" s="1"/>
  <c r="R136" i="8" s="1"/>
  <c r="X136" i="8" s="1"/>
  <c r="S135" i="3" s="1"/>
  <c r="AD133" i="14"/>
  <c r="Z133" i="10"/>
  <c r="AB136" i="8" s="1"/>
  <c r="N133" i="15"/>
  <c r="X135" i="10"/>
  <c r="O134" i="14"/>
  <c r="R134" i="10"/>
  <c r="G137" i="7" s="1"/>
  <c r="M137" i="7" s="1"/>
  <c r="H134" i="15"/>
  <c r="H128" i="14"/>
  <c r="L128" i="14" s="1"/>
  <c r="D128" i="14" s="1"/>
  <c r="D128" i="15"/>
  <c r="V128" i="15" s="1"/>
  <c r="G128" i="11" s="1"/>
  <c r="D128" i="11" s="1"/>
  <c r="H128" i="10"/>
  <c r="AN132" i="14"/>
  <c r="O131" i="10"/>
  <c r="AC131" i="10"/>
  <c r="AF134" i="8" s="1"/>
  <c r="AH134" i="8" s="1"/>
  <c r="Q131" i="15"/>
  <c r="AH131" i="14"/>
  <c r="M131" i="10"/>
  <c r="AE131" i="8"/>
  <c r="X118" i="10"/>
  <c r="P114" i="10"/>
  <c r="O117" i="14"/>
  <c r="R117" i="10"/>
  <c r="G120" i="7" s="1"/>
  <c r="H117" i="15"/>
  <c r="P128" i="14"/>
  <c r="M128" i="14" s="1"/>
  <c r="F121" i="15"/>
  <c r="J121" i="14"/>
  <c r="K121" i="14" s="1"/>
  <c r="L121" i="10"/>
  <c r="AH121" i="14"/>
  <c r="AJ121" i="14" s="1"/>
  <c r="Q121" i="15"/>
  <c r="AC121" i="10"/>
  <c r="AF124" i="8" s="1"/>
  <c r="AH124" i="8" s="1"/>
  <c r="K120" i="15"/>
  <c r="R120" i="14"/>
  <c r="U120" i="10"/>
  <c r="J123" i="7" s="1"/>
  <c r="AA120" i="14"/>
  <c r="L120" i="15"/>
  <c r="W125" i="10"/>
  <c r="L125" i="15"/>
  <c r="AA125" i="14"/>
  <c r="AH125" i="14"/>
  <c r="Q125" i="15"/>
  <c r="AC125" i="10"/>
  <c r="AF128" i="8" s="1"/>
  <c r="X125" i="6"/>
  <c r="Y125" i="6" s="1"/>
  <c r="W125" i="6"/>
  <c r="C114" i="7"/>
  <c r="L114" i="7" s="1"/>
  <c r="C114" i="6"/>
  <c r="C113" i="3"/>
  <c r="C114" i="8"/>
  <c r="AH108" i="14"/>
  <c r="AC108" i="10"/>
  <c r="AF111" i="8" s="1"/>
  <c r="Q108" i="15"/>
  <c r="K120" i="6"/>
  <c r="L120" i="6" s="1"/>
  <c r="J120" i="6"/>
  <c r="K118" i="14"/>
  <c r="L118" i="14" s="1"/>
  <c r="L112" i="10"/>
  <c r="J112" i="14"/>
  <c r="K112" i="14" s="1"/>
  <c r="F112" i="15"/>
  <c r="O112" i="14"/>
  <c r="H112" i="15"/>
  <c r="R112" i="10"/>
  <c r="G115" i="7" s="1"/>
  <c r="T112" i="10"/>
  <c r="I115" i="7" s="1"/>
  <c r="J112" i="15"/>
  <c r="Q112" i="14"/>
  <c r="H110" i="14"/>
  <c r="L110" i="14" s="1"/>
  <c r="D110" i="14" s="1"/>
  <c r="H110" i="10"/>
  <c r="D110" i="15"/>
  <c r="V110" i="15" s="1"/>
  <c r="G110" i="11" s="1"/>
  <c r="D110" i="11" s="1"/>
  <c r="Q110" i="14"/>
  <c r="J110" i="15"/>
  <c r="T110" i="10"/>
  <c r="I113" i="7" s="1"/>
  <c r="AA136" i="14"/>
  <c r="L136" i="15"/>
  <c r="AL134" i="14"/>
  <c r="T134" i="15"/>
  <c r="AF134" i="10"/>
  <c r="AJ137" i="8" s="1"/>
  <c r="U137" i="15"/>
  <c r="AG137" i="10"/>
  <c r="AK140" i="8" s="1"/>
  <c r="AM137" i="14"/>
  <c r="F137" i="14"/>
  <c r="G137" i="14" s="1"/>
  <c r="C137" i="15"/>
  <c r="G137" i="10"/>
  <c r="P140" i="6" s="1"/>
  <c r="Q140" i="6" s="1"/>
  <c r="R140" i="6" s="1"/>
  <c r="J137" i="14"/>
  <c r="F137" i="15"/>
  <c r="L137" i="10"/>
  <c r="AH136" i="14"/>
  <c r="AJ136" i="14" s="1"/>
  <c r="Q136" i="15"/>
  <c r="AC136" i="10"/>
  <c r="AF139" i="8" s="1"/>
  <c r="AH139" i="8" s="1"/>
  <c r="H136" i="14"/>
  <c r="L136" i="14" s="1"/>
  <c r="D136" i="14" s="1"/>
  <c r="D136" i="15"/>
  <c r="V136" i="15" s="1"/>
  <c r="G136" i="11" s="1"/>
  <c r="D136" i="11" s="1"/>
  <c r="H136" i="10"/>
  <c r="S135" i="10"/>
  <c r="H138" i="7" s="1"/>
  <c r="J134" i="10"/>
  <c r="O135" i="10"/>
  <c r="AB132" i="10"/>
  <c r="AD135" i="8" s="1"/>
  <c r="P132" i="15"/>
  <c r="AF132" i="14"/>
  <c r="H132" i="15"/>
  <c r="O132" i="14"/>
  <c r="R132" i="10"/>
  <c r="G135" i="7" s="1"/>
  <c r="AD132" i="14"/>
  <c r="Z132" i="10"/>
  <c r="AB135" i="8" s="1"/>
  <c r="N132" i="15"/>
  <c r="J137" i="6"/>
  <c r="AA133" i="10"/>
  <c r="AC136" i="8" s="1"/>
  <c r="AE133" i="14"/>
  <c r="O133" i="15"/>
  <c r="L133" i="10"/>
  <c r="F133" i="15"/>
  <c r="J133" i="14"/>
  <c r="K133" i="14" s="1"/>
  <c r="O133" i="14"/>
  <c r="H133" i="15"/>
  <c r="R133" i="10"/>
  <c r="G136" i="7" s="1"/>
  <c r="G131" i="15"/>
  <c r="N131" i="14"/>
  <c r="Q131" i="10"/>
  <c r="F134" i="7" s="1"/>
  <c r="L134" i="7" s="1"/>
  <c r="H131" i="14"/>
  <c r="L131" i="14" s="1"/>
  <c r="D131" i="14" s="1"/>
  <c r="H131" i="10"/>
  <c r="D131" i="15"/>
  <c r="R131" i="14"/>
  <c r="U131" i="10"/>
  <c r="J134" i="7" s="1"/>
  <c r="P134" i="7" s="1"/>
  <c r="K131" i="15"/>
  <c r="AB128" i="14"/>
  <c r="Z128" i="14" s="1"/>
  <c r="P130" i="10"/>
  <c r="J130" i="14"/>
  <c r="K130" i="14" s="1"/>
  <c r="L130" i="14" s="1"/>
  <c r="F130" i="15"/>
  <c r="L130" i="10"/>
  <c r="I127" i="10"/>
  <c r="S130" i="6" s="1"/>
  <c r="V130" i="6" s="1"/>
  <c r="E127" i="15"/>
  <c r="I127" i="14"/>
  <c r="AL127" i="14"/>
  <c r="AN127" i="14" s="1"/>
  <c r="T127" i="15"/>
  <c r="AF127" i="10"/>
  <c r="AJ130" i="8" s="1"/>
  <c r="AL130" i="8" s="1"/>
  <c r="H119" i="14"/>
  <c r="L119" i="14" s="1"/>
  <c r="D119" i="14" s="1"/>
  <c r="B119" i="14" s="1"/>
  <c r="F119" i="11" s="1"/>
  <c r="C119" i="11" s="1"/>
  <c r="D119" i="15"/>
  <c r="V119" i="15" s="1"/>
  <c r="G119" i="11" s="1"/>
  <c r="D119" i="11" s="1"/>
  <c r="H119" i="10"/>
  <c r="O182" i="12"/>
  <c r="K133" i="6" s="1"/>
  <c r="L133" i="6" s="1"/>
  <c r="M133" i="6" s="1"/>
  <c r="AA129" i="14"/>
  <c r="L129" i="15"/>
  <c r="C132" i="7"/>
  <c r="C132" i="6"/>
  <c r="C131" i="3"/>
  <c r="C132" i="8"/>
  <c r="P129" i="14"/>
  <c r="W124" i="10"/>
  <c r="K135" i="6"/>
  <c r="L135" i="6" s="1"/>
  <c r="J135" i="6"/>
  <c r="AM122" i="14"/>
  <c r="AN122" i="14" s="1"/>
  <c r="U122" i="15"/>
  <c r="AG122" i="10"/>
  <c r="AK125" i="8" s="1"/>
  <c r="AL125" i="8" s="1"/>
  <c r="AL118" i="14"/>
  <c r="AN118" i="14" s="1"/>
  <c r="T118" i="15"/>
  <c r="AF118" i="10"/>
  <c r="AJ121" i="8" s="1"/>
  <c r="AL121" i="8" s="1"/>
  <c r="H114" i="14"/>
  <c r="L114" i="14" s="1"/>
  <c r="D114" i="14" s="1"/>
  <c r="H114" i="10"/>
  <c r="D114" i="15"/>
  <c r="V114" i="15" s="1"/>
  <c r="G114" i="11" s="1"/>
  <c r="D114" i="11" s="1"/>
  <c r="H123" i="15"/>
  <c r="O123" i="14"/>
  <c r="R123" i="10"/>
  <c r="G126" i="7" s="1"/>
  <c r="M126" i="7" s="1"/>
  <c r="AC117" i="14"/>
  <c r="AG117" i="14" s="1"/>
  <c r="M117" i="15"/>
  <c r="Y117" i="10"/>
  <c r="AA120" i="8" s="1"/>
  <c r="AG126" i="10"/>
  <c r="AK129" i="8" s="1"/>
  <c r="AM126" i="14"/>
  <c r="U126" i="15"/>
  <c r="G126" i="10"/>
  <c r="F126" i="14"/>
  <c r="G126" i="14" s="1"/>
  <c r="C126" i="15"/>
  <c r="C129" i="7"/>
  <c r="C129" i="8"/>
  <c r="C129" i="6"/>
  <c r="C128" i="3"/>
  <c r="N123" i="10"/>
  <c r="AE123" i="14"/>
  <c r="AG123" i="14" s="1"/>
  <c r="O123" i="15"/>
  <c r="AA123" i="10"/>
  <c r="AC126" i="8" s="1"/>
  <c r="O121" i="10"/>
  <c r="C124" i="7"/>
  <c r="C124" i="8"/>
  <c r="C124" i="6"/>
  <c r="C123" i="3"/>
  <c r="W120" i="10"/>
  <c r="AI120" i="14"/>
  <c r="R120" i="15"/>
  <c r="AD120" i="10"/>
  <c r="AG123" i="8" s="1"/>
  <c r="S118" i="10"/>
  <c r="H121" i="7" s="1"/>
  <c r="M125" i="10"/>
  <c r="E125" i="14"/>
  <c r="B125" i="15"/>
  <c r="F125" i="10"/>
  <c r="U125" i="15"/>
  <c r="AM125" i="14"/>
  <c r="AG125" i="10"/>
  <c r="AK128" i="8" s="1"/>
  <c r="C128" i="7"/>
  <c r="C128" i="6"/>
  <c r="C128" i="8"/>
  <c r="C127" i="3"/>
  <c r="AF120" i="10"/>
  <c r="AJ123" i="8" s="1"/>
  <c r="AL120" i="14"/>
  <c r="T120" i="15"/>
  <c r="AG124" i="14"/>
  <c r="AB124" i="14" s="1"/>
  <c r="Z124" i="14" s="1"/>
  <c r="S124" i="14" s="1"/>
  <c r="AB121" i="10"/>
  <c r="AD124" i="8" s="1"/>
  <c r="AF121" i="14"/>
  <c r="P121" i="15"/>
  <c r="K120" i="10"/>
  <c r="AE111" i="14"/>
  <c r="O111" i="15"/>
  <c r="AA111" i="10"/>
  <c r="AC114" i="8" s="1"/>
  <c r="AE114" i="8" s="1"/>
  <c r="R108" i="15"/>
  <c r="AI108" i="14"/>
  <c r="AD108" i="10"/>
  <c r="AG111" i="8" s="1"/>
  <c r="C111" i="7"/>
  <c r="C111" i="6"/>
  <c r="C110" i="3"/>
  <c r="C111" i="8"/>
  <c r="O125" i="7"/>
  <c r="I118" i="15"/>
  <c r="AH120" i="8"/>
  <c r="K113" i="10"/>
  <c r="N113" i="14"/>
  <c r="M113" i="14" s="1"/>
  <c r="G113" i="15"/>
  <c r="Q113" i="10"/>
  <c r="F116" i="7" s="1"/>
  <c r="L116" i="7" s="1"/>
  <c r="U116" i="10"/>
  <c r="J119" i="7" s="1"/>
  <c r="K116" i="15"/>
  <c r="R116" i="14"/>
  <c r="I116" i="14"/>
  <c r="K116" i="14" s="1"/>
  <c r="E116" i="15"/>
  <c r="I116" i="10"/>
  <c r="S119" i="6" s="1"/>
  <c r="AH116" i="14"/>
  <c r="AJ116" i="14" s="1"/>
  <c r="Q116" i="15"/>
  <c r="AC116" i="10"/>
  <c r="AF119" i="8" s="1"/>
  <c r="AH119" i="8" s="1"/>
  <c r="N117" i="7"/>
  <c r="AD112" i="10"/>
  <c r="AG115" i="8" s="1"/>
  <c r="R112" i="15"/>
  <c r="AI112" i="14"/>
  <c r="AC112" i="14"/>
  <c r="M112" i="15"/>
  <c r="Y112" i="10"/>
  <c r="AA115" i="8" s="1"/>
  <c r="O112" i="10"/>
  <c r="AL113" i="8"/>
  <c r="O161" i="12"/>
  <c r="AE110" i="14"/>
  <c r="O110" i="15"/>
  <c r="AA110" i="10"/>
  <c r="AC113" i="8" s="1"/>
  <c r="K117" i="6"/>
  <c r="L117" i="6" s="1"/>
  <c r="M117" i="6" s="1"/>
  <c r="N117" i="6" s="1"/>
  <c r="M116" i="3" s="1"/>
  <c r="J117" i="6"/>
  <c r="S113" i="10"/>
  <c r="H116" i="7" s="1"/>
  <c r="W115" i="14"/>
  <c r="X115" i="14" s="1"/>
  <c r="T115" i="14" s="1"/>
  <c r="T115" i="10"/>
  <c r="I118" i="7" s="1"/>
  <c r="O118" i="7" s="1"/>
  <c r="J115" i="15"/>
  <c r="Q115" i="14"/>
  <c r="AC115" i="14"/>
  <c r="M115" i="15"/>
  <c r="Y115" i="10"/>
  <c r="AA118" i="8" s="1"/>
  <c r="P108" i="14"/>
  <c r="O159" i="12"/>
  <c r="K111" i="6" s="1"/>
  <c r="L111" i="6" s="1"/>
  <c r="M111" i="6" s="1"/>
  <c r="AI107" i="14"/>
  <c r="AJ107" i="14" s="1"/>
  <c r="R107" i="15"/>
  <c r="AD107" i="10"/>
  <c r="AG110" i="8" s="1"/>
  <c r="AH110" i="8" s="1"/>
  <c r="F106" i="14"/>
  <c r="G106" i="14" s="1"/>
  <c r="C106" i="15"/>
  <c r="G106" i="10"/>
  <c r="M102" i="15"/>
  <c r="Y102" i="10"/>
  <c r="AA105" i="8" s="1"/>
  <c r="AC102" i="14"/>
  <c r="AH113" i="8"/>
  <c r="T109" i="10"/>
  <c r="I112" i="7" s="1"/>
  <c r="O112" i="7" s="1"/>
  <c r="J109" i="15"/>
  <c r="Q109" i="14"/>
  <c r="N109" i="15"/>
  <c r="Z109" i="10"/>
  <c r="AB112" i="8" s="1"/>
  <c r="AE112" i="8" s="1"/>
  <c r="AD109" i="14"/>
  <c r="AG109" i="14" s="1"/>
  <c r="AE102" i="14"/>
  <c r="O102" i="15"/>
  <c r="AA102" i="10"/>
  <c r="AC105" i="8" s="1"/>
  <c r="AL111" i="8"/>
  <c r="D101" i="15"/>
  <c r="H101" i="14"/>
  <c r="H101" i="10"/>
  <c r="L100" i="15"/>
  <c r="AA100" i="14"/>
  <c r="AF100" i="14"/>
  <c r="AG100" i="14" s="1"/>
  <c r="AB100" i="10"/>
  <c r="AD103" i="8" s="1"/>
  <c r="AE103" i="8" s="1"/>
  <c r="P100" i="15"/>
  <c r="I105" i="15"/>
  <c r="K103" i="10"/>
  <c r="J103" i="10"/>
  <c r="AI97" i="14"/>
  <c r="AD97" i="10"/>
  <c r="AG100" i="8" s="1"/>
  <c r="R97" i="15"/>
  <c r="AH97" i="14"/>
  <c r="Q97" i="15"/>
  <c r="AC97" i="10"/>
  <c r="AF100" i="8" s="1"/>
  <c r="AL104" i="8"/>
  <c r="L104" i="10"/>
  <c r="F104" i="15"/>
  <c r="J104" i="14"/>
  <c r="K104" i="14" s="1"/>
  <c r="AH98" i="14"/>
  <c r="AJ98" i="14" s="1"/>
  <c r="Q98" i="15"/>
  <c r="AC98" i="10"/>
  <c r="AF101" i="8" s="1"/>
  <c r="AH101" i="8" s="1"/>
  <c r="R98" i="14"/>
  <c r="K98" i="15"/>
  <c r="U98" i="10"/>
  <c r="J101" i="7" s="1"/>
  <c r="P101" i="7" s="1"/>
  <c r="J104" i="10"/>
  <c r="AM104" i="14"/>
  <c r="U104" i="15"/>
  <c r="AG104" i="10"/>
  <c r="AK107" i="8" s="1"/>
  <c r="R104" i="14"/>
  <c r="K104" i="15"/>
  <c r="U104" i="10"/>
  <c r="J107" i="7" s="1"/>
  <c r="AL104" i="14"/>
  <c r="T104" i="15"/>
  <c r="AF104" i="10"/>
  <c r="AJ107" i="8" s="1"/>
  <c r="O146" i="12"/>
  <c r="R99" i="15"/>
  <c r="AD99" i="10"/>
  <c r="AG102" i="8" s="1"/>
  <c r="AH102" i="8" s="1"/>
  <c r="AI99" i="14"/>
  <c r="AJ99" i="14" s="1"/>
  <c r="H99" i="15"/>
  <c r="O99" i="14"/>
  <c r="R99" i="10"/>
  <c r="G102" i="7" s="1"/>
  <c r="M102" i="7" s="1"/>
  <c r="F96" i="14"/>
  <c r="C96" i="15"/>
  <c r="G96" i="10"/>
  <c r="K96" i="15"/>
  <c r="U96" i="10"/>
  <c r="J99" i="7" s="1"/>
  <c r="R96" i="14"/>
  <c r="G95" i="10"/>
  <c r="C95" i="15"/>
  <c r="F95" i="14"/>
  <c r="G95" i="14" s="1"/>
  <c r="AG94" i="10"/>
  <c r="AK97" i="8" s="1"/>
  <c r="AL97" i="8" s="1"/>
  <c r="U94" i="15"/>
  <c r="AM94" i="14"/>
  <c r="AN94" i="14" s="1"/>
  <c r="W91" i="14"/>
  <c r="X91" i="14" s="1"/>
  <c r="T91" i="14" s="1"/>
  <c r="N5" i="13"/>
  <c r="AE96" i="10"/>
  <c r="AI99" i="8" s="1"/>
  <c r="AL99" i="8" s="1"/>
  <c r="S96" i="15"/>
  <c r="AK96" i="14"/>
  <c r="P100" i="14"/>
  <c r="K95" i="14"/>
  <c r="K94" i="10"/>
  <c r="Q93" i="14"/>
  <c r="J93" i="15"/>
  <c r="T93" i="10"/>
  <c r="I96" i="7" s="1"/>
  <c r="O96" i="7" s="1"/>
  <c r="AF92" i="14"/>
  <c r="P92" i="15"/>
  <c r="AB92" i="10"/>
  <c r="AD95" i="8" s="1"/>
  <c r="AL88" i="14"/>
  <c r="AN88" i="14" s="1"/>
  <c r="AB88" i="14" s="1"/>
  <c r="Z88" i="14" s="1"/>
  <c r="T88" i="15"/>
  <c r="AF88" i="10"/>
  <c r="AJ91" i="8" s="1"/>
  <c r="AL91" i="8" s="1"/>
  <c r="P96" i="15"/>
  <c r="AF96" i="14"/>
  <c r="AB96" i="10"/>
  <c r="AD99" i="8" s="1"/>
  <c r="H96" i="15"/>
  <c r="R96" i="10"/>
  <c r="G99" i="7" s="1"/>
  <c r="O96" i="14"/>
  <c r="AI96" i="14"/>
  <c r="AJ96" i="14" s="1"/>
  <c r="R96" i="15"/>
  <c r="AD96" i="10"/>
  <c r="AG99" i="8" s="1"/>
  <c r="AH99" i="8" s="1"/>
  <c r="V95" i="10"/>
  <c r="Y98" i="8"/>
  <c r="Z98" i="8" s="1"/>
  <c r="H95" i="14"/>
  <c r="L95" i="14" s="1"/>
  <c r="D95" i="15"/>
  <c r="H95" i="10"/>
  <c r="F9" i="13"/>
  <c r="P94" i="14"/>
  <c r="T94" i="6"/>
  <c r="U94" i="6" s="1"/>
  <c r="V94" i="6" s="1"/>
  <c r="P94" i="6"/>
  <c r="Q94" i="6" s="1"/>
  <c r="O94" i="6"/>
  <c r="H90" i="10"/>
  <c r="D90" i="15"/>
  <c r="H90" i="14"/>
  <c r="P88" i="14"/>
  <c r="N84" i="15"/>
  <c r="AD84" i="14"/>
  <c r="AG84" i="14" s="1"/>
  <c r="Z84" i="10"/>
  <c r="AB87" i="8" s="1"/>
  <c r="AE87" i="8" s="1"/>
  <c r="AM87" i="8" s="1"/>
  <c r="M84" i="10"/>
  <c r="P78" i="10"/>
  <c r="O90" i="15"/>
  <c r="AE90" i="14"/>
  <c r="AA90" i="10"/>
  <c r="AC93" i="8" s="1"/>
  <c r="S86" i="15"/>
  <c r="AK86" i="14"/>
  <c r="AN86" i="14" s="1"/>
  <c r="AE86" i="10"/>
  <c r="AI89" i="8" s="1"/>
  <c r="AL89" i="8" s="1"/>
  <c r="K86" i="10"/>
  <c r="Q82" i="10"/>
  <c r="F85" i="7" s="1"/>
  <c r="L85" i="7" s="1"/>
  <c r="N82" i="14"/>
  <c r="G82" i="15"/>
  <c r="L95" i="7"/>
  <c r="N4" i="13"/>
  <c r="W90" i="14"/>
  <c r="X90" i="14" s="1"/>
  <c r="T90" i="14" s="1"/>
  <c r="K92" i="7"/>
  <c r="P91" i="3" s="1"/>
  <c r="N92" i="7"/>
  <c r="E86" i="15"/>
  <c r="I86" i="10"/>
  <c r="I86" i="14"/>
  <c r="W72" i="10"/>
  <c r="AJ92" i="14"/>
  <c r="AE90" i="10"/>
  <c r="AI93" i="8" s="1"/>
  <c r="AL93" i="8" s="1"/>
  <c r="AK90" i="14"/>
  <c r="AN90" i="14" s="1"/>
  <c r="S90" i="15"/>
  <c r="AD87" i="14"/>
  <c r="N87" i="15"/>
  <c r="Z87" i="10"/>
  <c r="AB90" i="8" s="1"/>
  <c r="L92" i="7"/>
  <c r="AE85" i="8"/>
  <c r="M85" i="7"/>
  <c r="S85" i="10"/>
  <c r="H88" i="7" s="1"/>
  <c r="P82" i="14"/>
  <c r="AG82" i="14"/>
  <c r="G90" i="6"/>
  <c r="H90" i="6" s="1"/>
  <c r="F90" i="6"/>
  <c r="P89" i="7"/>
  <c r="J85" i="10"/>
  <c r="O139" i="12"/>
  <c r="K88" i="6" s="1"/>
  <c r="L88" i="6" s="1"/>
  <c r="M88" i="6" s="1"/>
  <c r="I77" i="14"/>
  <c r="K77" i="14" s="1"/>
  <c r="L77" i="14" s="1"/>
  <c r="D77" i="14" s="1"/>
  <c r="E77" i="15"/>
  <c r="I77" i="10"/>
  <c r="S80" i="6" s="1"/>
  <c r="N75" i="10"/>
  <c r="C78" i="6"/>
  <c r="C78" i="8"/>
  <c r="C77" i="3"/>
  <c r="C78" i="7"/>
  <c r="AI73" i="14"/>
  <c r="AJ73" i="14" s="1"/>
  <c r="AD73" i="10"/>
  <c r="AG76" i="8" s="1"/>
  <c r="AH76" i="8" s="1"/>
  <c r="R73" i="15"/>
  <c r="AH91" i="8"/>
  <c r="P81" i="7"/>
  <c r="V73" i="15"/>
  <c r="G73" i="11" s="1"/>
  <c r="D73" i="11" s="1"/>
  <c r="AC70" i="10"/>
  <c r="AF73" i="8" s="1"/>
  <c r="AH73" i="8" s="1"/>
  <c r="Q70" i="15"/>
  <c r="AH70" i="14"/>
  <c r="AJ70" i="14" s="1"/>
  <c r="W63" i="10"/>
  <c r="AK55" i="14"/>
  <c r="AN55" i="14" s="1"/>
  <c r="AB55" i="14" s="1"/>
  <c r="Z55" i="14" s="1"/>
  <c r="S55" i="14" s="1"/>
  <c r="S55" i="15"/>
  <c r="AE55" i="10"/>
  <c r="AI58" i="8" s="1"/>
  <c r="AL58" i="8" s="1"/>
  <c r="F79" i="15"/>
  <c r="J79" i="14"/>
  <c r="K79" i="14" s="1"/>
  <c r="L79" i="10"/>
  <c r="F79" i="14"/>
  <c r="G79" i="14" s="1"/>
  <c r="C79" i="15"/>
  <c r="G79" i="10"/>
  <c r="Z80" i="10"/>
  <c r="AB83" i="8" s="1"/>
  <c r="N80" i="15"/>
  <c r="AD80" i="14"/>
  <c r="O130" i="12"/>
  <c r="K80" i="6" s="1"/>
  <c r="L80" i="6" s="1"/>
  <c r="M80" i="6" s="1"/>
  <c r="J76" i="10"/>
  <c r="T74" i="15"/>
  <c r="AF74" i="10"/>
  <c r="AJ77" i="8" s="1"/>
  <c r="AL77" i="8" s="1"/>
  <c r="AL74" i="14"/>
  <c r="N71" i="14"/>
  <c r="M71" i="14" s="1"/>
  <c r="G71" i="15"/>
  <c r="Q71" i="10"/>
  <c r="F74" i="7" s="1"/>
  <c r="L74" i="7" s="1"/>
  <c r="G84" i="6"/>
  <c r="H84" i="6" s="1"/>
  <c r="F84" i="6"/>
  <c r="G84" i="14"/>
  <c r="J83" i="15"/>
  <c r="T83" i="10"/>
  <c r="I86" i="7" s="1"/>
  <c r="O86" i="7" s="1"/>
  <c r="Q83" i="14"/>
  <c r="I83" i="10"/>
  <c r="S86" i="6" s="1"/>
  <c r="E83" i="15"/>
  <c r="I83" i="14"/>
  <c r="K83" i="10"/>
  <c r="W83" i="14"/>
  <c r="X83" i="14" s="1"/>
  <c r="T83" i="14" s="1"/>
  <c r="J133" i="12"/>
  <c r="P74" i="14"/>
  <c r="N85" i="7"/>
  <c r="G74" i="6"/>
  <c r="H74" i="6" s="1"/>
  <c r="I74" i="6" s="1"/>
  <c r="N74" i="6" s="1"/>
  <c r="M73" i="3" s="1"/>
  <c r="F74" i="6"/>
  <c r="I68" i="14"/>
  <c r="I68" i="10"/>
  <c r="S71" i="6" s="1"/>
  <c r="E68" i="15"/>
  <c r="AA60" i="14"/>
  <c r="L60" i="15"/>
  <c r="O75" i="7"/>
  <c r="K69" i="14"/>
  <c r="U68" i="15"/>
  <c r="AM68" i="14"/>
  <c r="AN68" i="14" s="1"/>
  <c r="AG68" i="10"/>
  <c r="AK71" i="8" s="1"/>
  <c r="AL71" i="8" s="1"/>
  <c r="C71" i="8"/>
  <c r="C71" i="6"/>
  <c r="C70" i="3"/>
  <c r="C71" i="7"/>
  <c r="L71" i="7" s="1"/>
  <c r="W69" i="14"/>
  <c r="X69" i="14" s="1"/>
  <c r="T69" i="14" s="1"/>
  <c r="J107" i="12"/>
  <c r="Q72" i="8" s="1"/>
  <c r="R72" i="8" s="1"/>
  <c r="N67" i="15"/>
  <c r="Z67" i="10"/>
  <c r="AB70" i="8" s="1"/>
  <c r="AD67" i="14"/>
  <c r="P67" i="10"/>
  <c r="R67" i="14"/>
  <c r="K67" i="15"/>
  <c r="U67" i="10"/>
  <c r="J70" i="7" s="1"/>
  <c r="P70" i="7" s="1"/>
  <c r="N64" i="10"/>
  <c r="AA64" i="14"/>
  <c r="L64" i="15"/>
  <c r="G61" i="15"/>
  <c r="Q61" i="10"/>
  <c r="F64" i="7" s="1"/>
  <c r="L64" i="7" s="1"/>
  <c r="N61" i="14"/>
  <c r="O61" i="14"/>
  <c r="R61" i="10"/>
  <c r="G64" i="7" s="1"/>
  <c r="M64" i="7" s="1"/>
  <c r="H61" i="15"/>
  <c r="K71" i="14"/>
  <c r="L71" i="14" s="1"/>
  <c r="D71" i="14" s="1"/>
  <c r="O73" i="7"/>
  <c r="F69" i="10"/>
  <c r="B69" i="15"/>
  <c r="E69" i="14"/>
  <c r="O64" i="15"/>
  <c r="AE64" i="14"/>
  <c r="AG64" i="14" s="1"/>
  <c r="AA64" i="10"/>
  <c r="AC67" i="8" s="1"/>
  <c r="F62" i="10"/>
  <c r="B62" i="15"/>
  <c r="E62" i="14"/>
  <c r="AF62" i="14"/>
  <c r="AB62" i="10"/>
  <c r="AD65" i="8" s="1"/>
  <c r="P62" i="15"/>
  <c r="AL64" i="8"/>
  <c r="K66" i="6"/>
  <c r="L66" i="6" s="1"/>
  <c r="J66" i="6"/>
  <c r="AH52" i="14"/>
  <c r="Q52" i="15"/>
  <c r="AC52" i="10"/>
  <c r="AF55" i="8" s="1"/>
  <c r="AC45" i="14"/>
  <c r="AG45" i="14" s="1"/>
  <c r="Y45" i="10"/>
  <c r="AA48" i="8" s="1"/>
  <c r="M45" i="15"/>
  <c r="M55" i="14"/>
  <c r="U52" i="10"/>
  <c r="J55" i="7" s="1"/>
  <c r="R52" i="14"/>
  <c r="K52" i="15"/>
  <c r="J49" i="15"/>
  <c r="Q49" i="14"/>
  <c r="T49" i="10"/>
  <c r="I52" i="7" s="1"/>
  <c r="O52" i="7" s="1"/>
  <c r="J48" i="10"/>
  <c r="L45" i="10"/>
  <c r="J45" i="14"/>
  <c r="F45" i="15"/>
  <c r="P33" i="10"/>
  <c r="O58" i="15"/>
  <c r="AA58" i="10"/>
  <c r="AC61" i="8" s="1"/>
  <c r="AE58" i="14"/>
  <c r="AF58" i="14"/>
  <c r="P58" i="15"/>
  <c r="AB58" i="10"/>
  <c r="AD61" i="8" s="1"/>
  <c r="F65" i="15"/>
  <c r="L65" i="10"/>
  <c r="J65" i="14"/>
  <c r="K65" i="14" s="1"/>
  <c r="P65" i="15"/>
  <c r="AB65" i="10"/>
  <c r="AD68" i="8" s="1"/>
  <c r="AF65" i="14"/>
  <c r="N65" i="15"/>
  <c r="AD65" i="14"/>
  <c r="Z65" i="10"/>
  <c r="AB68" i="8" s="1"/>
  <c r="P64" i="7"/>
  <c r="P54" i="10"/>
  <c r="C57" i="8"/>
  <c r="C57" i="7"/>
  <c r="C57" i="6"/>
  <c r="C56" i="3"/>
  <c r="J57" i="10"/>
  <c r="W57" i="14"/>
  <c r="X57" i="14" s="1"/>
  <c r="T57" i="14" s="1"/>
  <c r="J120" i="12"/>
  <c r="Q57" i="8" s="1"/>
  <c r="R57" i="8" s="1"/>
  <c r="W54" i="14"/>
  <c r="X54" i="14" s="1"/>
  <c r="T54" i="14" s="1"/>
  <c r="M66" i="10"/>
  <c r="J66" i="10"/>
  <c r="C69" i="8"/>
  <c r="C69" i="6"/>
  <c r="C68" i="3"/>
  <c r="C69" i="7"/>
  <c r="V63" i="10"/>
  <c r="Y66" i="8"/>
  <c r="Z66" i="8" s="1"/>
  <c r="AN66" i="8" s="1"/>
  <c r="T65" i="3" s="1"/>
  <c r="J52" i="15"/>
  <c r="T52" i="10"/>
  <c r="I55" i="7" s="1"/>
  <c r="Q52" i="14"/>
  <c r="I48" i="10"/>
  <c r="I48" i="14"/>
  <c r="K48" i="14" s="1"/>
  <c r="L48" i="14" s="1"/>
  <c r="E48" i="15"/>
  <c r="L51" i="15"/>
  <c r="AA51" i="14"/>
  <c r="S46" i="15"/>
  <c r="AE46" i="10"/>
  <c r="AI49" i="8" s="1"/>
  <c r="AL49" i="8" s="1"/>
  <c r="AK46" i="14"/>
  <c r="AN46" i="14" s="1"/>
  <c r="AB44" i="10"/>
  <c r="AD47" i="8" s="1"/>
  <c r="P44" i="15"/>
  <c r="AF44" i="14"/>
  <c r="AE42" i="10"/>
  <c r="AI45" i="8" s="1"/>
  <c r="AL45" i="8" s="1"/>
  <c r="AK42" i="14"/>
  <c r="AN42" i="14" s="1"/>
  <c r="S42" i="15"/>
  <c r="AL57" i="8"/>
  <c r="O56" i="6"/>
  <c r="V54" i="10"/>
  <c r="Y57" i="8"/>
  <c r="Z57" i="8" s="1"/>
  <c r="AH42" i="14"/>
  <c r="AJ42" i="14" s="1"/>
  <c r="Q42" i="15"/>
  <c r="AC42" i="10"/>
  <c r="AF45" i="8" s="1"/>
  <c r="AH45" i="8" s="1"/>
  <c r="AM45" i="8" s="1"/>
  <c r="AE44" i="8"/>
  <c r="N40" i="14"/>
  <c r="M40" i="14" s="1"/>
  <c r="Q40" i="10"/>
  <c r="F43" i="7" s="1"/>
  <c r="L43" i="7" s="1"/>
  <c r="G40" i="15"/>
  <c r="H46" i="15"/>
  <c r="R46" i="10"/>
  <c r="G49" i="7" s="1"/>
  <c r="M49" i="7" s="1"/>
  <c r="O46" i="14"/>
  <c r="N46" i="10"/>
  <c r="N46" i="14"/>
  <c r="Q46" i="10"/>
  <c r="F49" i="7" s="1"/>
  <c r="L49" i="7" s="1"/>
  <c r="G46" i="15"/>
  <c r="J115" i="12"/>
  <c r="W56" i="14"/>
  <c r="X56" i="14" s="1"/>
  <c r="T56" i="14" s="1"/>
  <c r="E56" i="14"/>
  <c r="B56" i="15"/>
  <c r="F56" i="10"/>
  <c r="Q56" i="15"/>
  <c r="AC56" i="10"/>
  <c r="AF59" i="8" s="1"/>
  <c r="AH59" i="8" s="1"/>
  <c r="AH56" i="14"/>
  <c r="AJ56" i="14" s="1"/>
  <c r="O56" i="10"/>
  <c r="U51" i="15"/>
  <c r="AG51" i="10"/>
  <c r="AK54" i="8" s="1"/>
  <c r="AM51" i="14"/>
  <c r="O50" i="10"/>
  <c r="K50" i="10"/>
  <c r="I51" i="10"/>
  <c r="S54" i="6" s="1"/>
  <c r="E51" i="15"/>
  <c r="I51" i="14"/>
  <c r="Y51" i="10"/>
  <c r="AA54" i="8" s="1"/>
  <c r="M51" i="15"/>
  <c r="AC51" i="14"/>
  <c r="Z51" i="10"/>
  <c r="AB54" i="8" s="1"/>
  <c r="N51" i="15"/>
  <c r="AD51" i="14"/>
  <c r="G54" i="14"/>
  <c r="N53" i="15"/>
  <c r="Z53" i="10"/>
  <c r="AB56" i="8" s="1"/>
  <c r="AD53" i="14"/>
  <c r="X53" i="10"/>
  <c r="AC53" i="14"/>
  <c r="AG53" i="14" s="1"/>
  <c r="M53" i="15"/>
  <c r="Y53" i="10"/>
  <c r="AA56" i="8" s="1"/>
  <c r="X44" i="6"/>
  <c r="Y44" i="6" s="1"/>
  <c r="W44" i="6"/>
  <c r="AI35" i="14"/>
  <c r="R35" i="15"/>
  <c r="AD35" i="10"/>
  <c r="AG38" i="8" s="1"/>
  <c r="H35" i="10"/>
  <c r="D35" i="15"/>
  <c r="H35" i="14"/>
  <c r="L35" i="14" s="1"/>
  <c r="G31" i="15"/>
  <c r="Q31" i="10"/>
  <c r="F34" i="7" s="1"/>
  <c r="L34" i="7" s="1"/>
  <c r="N31" i="14"/>
  <c r="O31" i="14"/>
  <c r="R31" i="10"/>
  <c r="G34" i="7" s="1"/>
  <c r="M34" i="7" s="1"/>
  <c r="H31" i="15"/>
  <c r="X27" i="10"/>
  <c r="M23" i="15"/>
  <c r="AC23" i="14"/>
  <c r="AG23" i="14" s="1"/>
  <c r="AB23" i="14" s="1"/>
  <c r="Z23" i="14" s="1"/>
  <c r="S23" i="14" s="1"/>
  <c r="Y23" i="10"/>
  <c r="AA26" i="8" s="1"/>
  <c r="H14" i="14"/>
  <c r="H14" i="10"/>
  <c r="D14" i="15"/>
  <c r="V14" i="15" s="1"/>
  <c r="G14" i="11" s="1"/>
  <c r="D14" i="11" s="1"/>
  <c r="I39" i="14"/>
  <c r="I39" i="10"/>
  <c r="S42" i="6" s="1"/>
  <c r="E39" i="15"/>
  <c r="G38" i="14"/>
  <c r="AN35" i="14"/>
  <c r="P38" i="7"/>
  <c r="AL32" i="8"/>
  <c r="AN44" i="14"/>
  <c r="S40" i="10"/>
  <c r="H43" i="7" s="1"/>
  <c r="P37" i="14"/>
  <c r="M37" i="14" s="1"/>
  <c r="B37" i="14" s="1"/>
  <c r="F37" i="11" s="1"/>
  <c r="C37" i="11" s="1"/>
  <c r="U43" i="15"/>
  <c r="AG43" i="10"/>
  <c r="AK46" i="8" s="1"/>
  <c r="AM43" i="14"/>
  <c r="L43" i="15"/>
  <c r="AA43" i="14"/>
  <c r="W43" i="10"/>
  <c r="N39" i="14"/>
  <c r="M39" i="14" s="1"/>
  <c r="Q39" i="10"/>
  <c r="F42" i="7" s="1"/>
  <c r="G39" i="15"/>
  <c r="E38" i="15"/>
  <c r="I38" i="14"/>
  <c r="I38" i="10"/>
  <c r="S41" i="6" s="1"/>
  <c r="J38" i="10"/>
  <c r="C41" i="8"/>
  <c r="C41" i="6"/>
  <c r="C40" i="3"/>
  <c r="C41" i="7"/>
  <c r="D29" i="15"/>
  <c r="V29" i="15" s="1"/>
  <c r="G29" i="11" s="1"/>
  <c r="D29" i="11" s="1"/>
  <c r="H29" i="10"/>
  <c r="H29" i="14"/>
  <c r="L29" i="14" s="1"/>
  <c r="D29" i="14" s="1"/>
  <c r="AE29" i="14"/>
  <c r="AA29" i="10"/>
  <c r="AC32" i="8" s="1"/>
  <c r="O29" i="15"/>
  <c r="C39" i="15"/>
  <c r="G39" i="10"/>
  <c r="F39" i="14"/>
  <c r="G39" i="14" s="1"/>
  <c r="C42" i="6"/>
  <c r="C42" i="8"/>
  <c r="C41" i="3"/>
  <c r="C42" i="7"/>
  <c r="O42" i="7" s="1"/>
  <c r="W36" i="10"/>
  <c r="L40" i="7"/>
  <c r="AA36" i="10"/>
  <c r="AC39" i="8" s="1"/>
  <c r="AE36" i="14"/>
  <c r="O36" i="15"/>
  <c r="X23" i="10"/>
  <c r="W19" i="10"/>
  <c r="AL42" i="8"/>
  <c r="H36" i="14"/>
  <c r="H36" i="10"/>
  <c r="D36" i="15"/>
  <c r="M33" i="7"/>
  <c r="W28" i="14"/>
  <c r="X28" i="14" s="1"/>
  <c r="T28" i="14" s="1"/>
  <c r="J58" i="12"/>
  <c r="Q31" i="8" s="1"/>
  <c r="X28" i="10"/>
  <c r="R28" i="14"/>
  <c r="K28" i="15"/>
  <c r="U28" i="10"/>
  <c r="J31" i="7" s="1"/>
  <c r="P33" i="7"/>
  <c r="AG26" i="14"/>
  <c r="N25" i="10"/>
  <c r="T24" i="6"/>
  <c r="U24" i="6" s="1"/>
  <c r="V24" i="6" s="1"/>
  <c r="AA24" i="6" s="1"/>
  <c r="P24" i="6"/>
  <c r="Q24" i="6" s="1"/>
  <c r="O24" i="6"/>
  <c r="R26" i="10"/>
  <c r="G29" i="7" s="1"/>
  <c r="H26" i="15"/>
  <c r="O26" i="14"/>
  <c r="U26" i="15"/>
  <c r="AM26" i="14"/>
  <c r="AG26" i="10"/>
  <c r="AK29" i="8" s="1"/>
  <c r="E25" i="15"/>
  <c r="I25" i="10"/>
  <c r="S28" i="6" s="1"/>
  <c r="I25" i="14"/>
  <c r="AG24" i="14"/>
  <c r="AB24" i="14" s="1"/>
  <c r="Z24" i="14" s="1"/>
  <c r="S24" i="14" s="1"/>
  <c r="M22" i="15"/>
  <c r="Y22" i="10"/>
  <c r="AA25" i="8" s="1"/>
  <c r="AC22" i="14"/>
  <c r="C25" i="8"/>
  <c r="C25" i="6"/>
  <c r="C24" i="3"/>
  <c r="C25" i="7"/>
  <c r="L25" i="7" s="1"/>
  <c r="F20" i="14"/>
  <c r="G20" i="14" s="1"/>
  <c r="C20" i="15"/>
  <c r="G20" i="10"/>
  <c r="C23" i="8"/>
  <c r="C23" i="7"/>
  <c r="C23" i="6"/>
  <c r="C22" i="3"/>
  <c r="I31" i="15"/>
  <c r="G32" i="6"/>
  <c r="H32" i="6" s="1"/>
  <c r="F32" i="6"/>
  <c r="L28" i="14"/>
  <c r="W25" i="14"/>
  <c r="X25" i="14" s="1"/>
  <c r="T25" i="14" s="1"/>
  <c r="J25" i="10"/>
  <c r="K34" i="6"/>
  <c r="L34" i="6" s="1"/>
  <c r="J34" i="6"/>
  <c r="AA30" i="14"/>
  <c r="L30" i="15"/>
  <c r="J61" i="12"/>
  <c r="W30" i="14"/>
  <c r="X30" i="14" s="1"/>
  <c r="T30" i="14" s="1"/>
  <c r="D26" i="15"/>
  <c r="H26" i="14"/>
  <c r="H26" i="10"/>
  <c r="E22" i="14"/>
  <c r="B22" i="15"/>
  <c r="F22" i="10"/>
  <c r="N21" i="14"/>
  <c r="M21" i="14" s="1"/>
  <c r="G21" i="15"/>
  <c r="V21" i="15" s="1"/>
  <c r="G21" i="11" s="1"/>
  <c r="D21" i="11" s="1"/>
  <c r="Q21" i="10"/>
  <c r="F24" i="7" s="1"/>
  <c r="L24" i="7" s="1"/>
  <c r="M20" i="10"/>
  <c r="L17" i="7"/>
  <c r="X13" i="10"/>
  <c r="O7" i="10"/>
  <c r="AE34" i="14"/>
  <c r="O34" i="15"/>
  <c r="AA34" i="10"/>
  <c r="AC37" i="8" s="1"/>
  <c r="AG34" i="10"/>
  <c r="AK37" i="8" s="1"/>
  <c r="U34" i="15"/>
  <c r="AM34" i="14"/>
  <c r="J34" i="10"/>
  <c r="F34" i="14"/>
  <c r="G34" i="14" s="1"/>
  <c r="C34" i="15"/>
  <c r="G34" i="10"/>
  <c r="S32" i="15"/>
  <c r="AK32" i="14"/>
  <c r="AN32" i="14" s="1"/>
  <c r="AE32" i="10"/>
  <c r="AI35" i="8" s="1"/>
  <c r="AL35" i="8" s="1"/>
  <c r="N32" i="10"/>
  <c r="N32" i="14"/>
  <c r="Q32" i="10"/>
  <c r="F35" i="7" s="1"/>
  <c r="G32" i="15"/>
  <c r="G29" i="6"/>
  <c r="H29" i="6" s="1"/>
  <c r="F29" i="6"/>
  <c r="S23" i="10"/>
  <c r="H26" i="7" s="1"/>
  <c r="T22" i="15"/>
  <c r="AF22" i="10"/>
  <c r="AJ25" i="8" s="1"/>
  <c r="AL25" i="8" s="1"/>
  <c r="AL22" i="14"/>
  <c r="AN22" i="14" s="1"/>
  <c r="U18" i="10"/>
  <c r="J21" i="7" s="1"/>
  <c r="R18" i="14"/>
  <c r="K18" i="15"/>
  <c r="C18" i="15"/>
  <c r="F18" i="14"/>
  <c r="G18" i="14" s="1"/>
  <c r="G18" i="10"/>
  <c r="AE18" i="14"/>
  <c r="O18" i="15"/>
  <c r="AA18" i="10"/>
  <c r="AC21" i="8" s="1"/>
  <c r="W16" i="10"/>
  <c r="K16" i="10"/>
  <c r="K13" i="14"/>
  <c r="P27" i="7"/>
  <c r="AE24" i="8"/>
  <c r="D17" i="15"/>
  <c r="H17" i="14"/>
  <c r="H17" i="10"/>
  <c r="J17" i="10"/>
  <c r="C20" i="7"/>
  <c r="C20" i="6"/>
  <c r="C20" i="8"/>
  <c r="C19" i="3"/>
  <c r="X15" i="10"/>
  <c r="J15" i="14"/>
  <c r="K15" i="14" s="1"/>
  <c r="L15" i="10"/>
  <c r="F15" i="15"/>
  <c r="E6" i="7"/>
  <c r="E6" i="8"/>
  <c r="S6" i="8" s="1"/>
  <c r="E6" i="6"/>
  <c r="E5" i="3"/>
  <c r="K27" i="6"/>
  <c r="L27" i="6" s="1"/>
  <c r="J27" i="6"/>
  <c r="M24" i="7"/>
  <c r="G21" i="14"/>
  <c r="AN16" i="14"/>
  <c r="M13" i="7"/>
  <c r="AN18" i="14"/>
  <c r="M11" i="10"/>
  <c r="W11" i="14"/>
  <c r="X11" i="14" s="1"/>
  <c r="T11" i="14" s="1"/>
  <c r="J33" i="12"/>
  <c r="K8" i="15"/>
  <c r="R8" i="14"/>
  <c r="U8" i="10"/>
  <c r="J11" i="7" s="1"/>
  <c r="P11" i="7" s="1"/>
  <c r="E8" i="14"/>
  <c r="F8" i="10"/>
  <c r="B8" i="15"/>
  <c r="K40" i="8"/>
  <c r="H8" i="15"/>
  <c r="O8" i="14"/>
  <c r="R8" i="10"/>
  <c r="G11" i="7" s="1"/>
  <c r="M11" i="7" s="1"/>
  <c r="O56" i="8"/>
  <c r="X56" i="8" s="1"/>
  <c r="S55" i="3" s="1"/>
  <c r="O52" i="8"/>
  <c r="X18" i="8"/>
  <c r="S17" i="3" s="1"/>
  <c r="AF12" i="10"/>
  <c r="AJ15" i="8" s="1"/>
  <c r="AL15" i="8" s="1"/>
  <c r="T12" i="15"/>
  <c r="AL12" i="14"/>
  <c r="AN12" i="14" s="1"/>
  <c r="J12" i="10"/>
  <c r="J31" i="12"/>
  <c r="Q13" i="8" s="1"/>
  <c r="R13" i="8" s="1"/>
  <c r="W10" i="14"/>
  <c r="X10" i="14" s="1"/>
  <c r="T10" i="14" s="1"/>
  <c r="H9" i="10"/>
  <c r="X12" i="6" s="1"/>
  <c r="Y12" i="6" s="1"/>
  <c r="H9" i="14"/>
  <c r="D9" i="15"/>
  <c r="AC9" i="14"/>
  <c r="Y9" i="10"/>
  <c r="AA12" i="8" s="1"/>
  <c r="M9" i="15"/>
  <c r="R9" i="14"/>
  <c r="U9" i="10"/>
  <c r="J12" i="7" s="1"/>
  <c r="P12" i="7" s="1"/>
  <c r="K9" i="15"/>
  <c r="W126" i="8"/>
  <c r="N85" i="8"/>
  <c r="O85" i="8" s="1"/>
  <c r="P12" i="14"/>
  <c r="O11" i="10"/>
  <c r="AF4" i="14"/>
  <c r="P4" i="15"/>
  <c r="AB4" i="10"/>
  <c r="AD7" i="8" s="1"/>
  <c r="N120" i="8"/>
  <c r="O120" i="8" s="1"/>
  <c r="X120" i="8" s="1"/>
  <c r="S119" i="3" s="1"/>
  <c r="K80" i="8"/>
  <c r="O80" i="8" s="1"/>
  <c r="X80" i="8" s="1"/>
  <c r="S79" i="3" s="1"/>
  <c r="AH12" i="8"/>
  <c r="W8" i="10"/>
  <c r="M4" i="10"/>
  <c r="R132" i="8"/>
  <c r="H77" i="8"/>
  <c r="H42" i="8"/>
  <c r="O42" i="8" s="1"/>
  <c r="X42" i="8" s="1"/>
  <c r="S41" i="3" s="1"/>
  <c r="H38" i="8"/>
  <c r="O38" i="8" s="1"/>
  <c r="L18" i="7"/>
  <c r="N10" i="15"/>
  <c r="AD10" i="14"/>
  <c r="Z10" i="10"/>
  <c r="AB13" i="8" s="1"/>
  <c r="F10" i="10"/>
  <c r="E10" i="14"/>
  <c r="B10" i="15"/>
  <c r="AI10" i="14"/>
  <c r="AJ10" i="14" s="1"/>
  <c r="R10" i="15"/>
  <c r="AD10" i="10"/>
  <c r="AG13" i="8" s="1"/>
  <c r="AH13" i="8" s="1"/>
  <c r="J11" i="6"/>
  <c r="W119" i="8"/>
  <c r="O13" i="12"/>
  <c r="O5" i="10"/>
  <c r="N5" i="14"/>
  <c r="M5" i="14" s="1"/>
  <c r="G5" i="15"/>
  <c r="Q5" i="10"/>
  <c r="F8" i="7" s="1"/>
  <c r="L8" i="7" s="1"/>
  <c r="K124" i="8"/>
  <c r="W17" i="8"/>
  <c r="K74" i="8"/>
  <c r="O74" i="8" s="1"/>
  <c r="X74" i="8" s="1"/>
  <c r="S73" i="3" s="1"/>
  <c r="H51" i="8"/>
  <c r="O51" i="8" s="1"/>
  <c r="H36" i="8"/>
  <c r="O36" i="8" s="1"/>
  <c r="T92" i="4"/>
  <c r="T28" i="4"/>
  <c r="N10" i="7"/>
  <c r="H35" i="8"/>
  <c r="O35" i="8" s="1"/>
  <c r="AC5" i="14"/>
  <c r="M5" i="15"/>
  <c r="Y5" i="10"/>
  <c r="AA8" i="8" s="1"/>
  <c r="N129" i="8"/>
  <c r="R88" i="8"/>
  <c r="N34" i="8"/>
  <c r="O34" i="8" s="1"/>
  <c r="T114" i="4"/>
  <c r="T50" i="4"/>
  <c r="H21" i="8"/>
  <c r="H82" i="8"/>
  <c r="M3" i="15"/>
  <c r="Y3" i="10"/>
  <c r="AA6" i="8" s="1"/>
  <c r="AC3" i="14"/>
  <c r="J3" i="10"/>
  <c r="X3" i="10"/>
  <c r="H91" i="8"/>
  <c r="O91" i="8" s="1"/>
  <c r="O87" i="8"/>
  <c r="L131" i="7"/>
  <c r="O118" i="8"/>
  <c r="X118" i="8" s="1"/>
  <c r="S117" i="3" s="1"/>
  <c r="T70" i="4"/>
  <c r="T6" i="4"/>
  <c r="C6" i="4"/>
  <c r="T41" i="5"/>
  <c r="T59" i="4"/>
  <c r="T57" i="5"/>
  <c r="T37" i="5"/>
  <c r="T83" i="4"/>
  <c r="T19" i="4"/>
  <c r="AC134" i="14"/>
  <c r="AG134" i="14" s="1"/>
  <c r="Y134" i="10"/>
  <c r="AA137" i="8" s="1"/>
  <c r="M134" i="15"/>
  <c r="G136" i="6"/>
  <c r="H136" i="6" s="1"/>
  <c r="F136" i="6"/>
  <c r="N127" i="10"/>
  <c r="Q127" i="14"/>
  <c r="T127" i="10"/>
  <c r="I130" i="7" s="1"/>
  <c r="O130" i="7" s="1"/>
  <c r="J127" i="15"/>
  <c r="W119" i="10"/>
  <c r="S136" i="10"/>
  <c r="H139" i="7" s="1"/>
  <c r="O137" i="7"/>
  <c r="AB130" i="10"/>
  <c r="AD133" i="8" s="1"/>
  <c r="P130" i="15"/>
  <c r="AF130" i="14"/>
  <c r="AC130" i="10"/>
  <c r="AF133" i="8" s="1"/>
  <c r="AH133" i="8" s="1"/>
  <c r="AH130" i="14"/>
  <c r="AJ130" i="14" s="1"/>
  <c r="Q130" i="15"/>
  <c r="U129" i="15"/>
  <c r="AM129" i="14"/>
  <c r="AG129" i="10"/>
  <c r="AK132" i="8" s="1"/>
  <c r="AE127" i="14"/>
  <c r="AA127" i="10"/>
  <c r="AC130" i="8" s="1"/>
  <c r="O127" i="15"/>
  <c r="P119" i="10"/>
  <c r="Z139" i="14"/>
  <c r="C139" i="14"/>
  <c r="C138" i="14"/>
  <c r="X134" i="10"/>
  <c r="E137" i="15"/>
  <c r="I137" i="10"/>
  <c r="S140" i="6" s="1"/>
  <c r="I137" i="14"/>
  <c r="O137" i="10"/>
  <c r="Q137" i="14"/>
  <c r="J137" i="15"/>
  <c r="T137" i="10"/>
  <c r="I140" i="7" s="1"/>
  <c r="O140" i="7" s="1"/>
  <c r="N135" i="14"/>
  <c r="M135" i="14" s="1"/>
  <c r="G135" i="15"/>
  <c r="Q135" i="10"/>
  <c r="F138" i="7" s="1"/>
  <c r="J193" i="12"/>
  <c r="Q139" i="8" s="1"/>
  <c r="R139" i="8" s="1"/>
  <c r="W136" i="14"/>
  <c r="X136" i="14" s="1"/>
  <c r="T136" i="14" s="1"/>
  <c r="M138" i="7"/>
  <c r="W132" i="10"/>
  <c r="P137" i="7"/>
  <c r="M132" i="15"/>
  <c r="AC132" i="14"/>
  <c r="AG132" i="14" s="1"/>
  <c r="Y132" i="10"/>
  <c r="AA135" i="8" s="1"/>
  <c r="C135" i="7"/>
  <c r="L135" i="7" s="1"/>
  <c r="C135" i="8"/>
  <c r="C135" i="6"/>
  <c r="C134" i="3"/>
  <c r="T133" i="10"/>
  <c r="I136" i="7" s="1"/>
  <c r="J133" i="15"/>
  <c r="Q133" i="14"/>
  <c r="G133" i="15"/>
  <c r="N133" i="14"/>
  <c r="Q133" i="10"/>
  <c r="F136" i="7" s="1"/>
  <c r="L136" i="7" s="1"/>
  <c r="AC133" i="14"/>
  <c r="M133" i="15"/>
  <c r="Y133" i="10"/>
  <c r="AA136" i="8" s="1"/>
  <c r="O183" i="12"/>
  <c r="N131" i="10"/>
  <c r="AF131" i="14"/>
  <c r="AB131" i="10"/>
  <c r="AD134" i="8" s="1"/>
  <c r="P131" i="15"/>
  <c r="W130" i="10"/>
  <c r="Q130" i="14"/>
  <c r="J130" i="15"/>
  <c r="T130" i="10"/>
  <c r="I133" i="7" s="1"/>
  <c r="O133" i="7" s="1"/>
  <c r="N127" i="15"/>
  <c r="AD127" i="14"/>
  <c r="Z127" i="10"/>
  <c r="AB130" i="8" s="1"/>
  <c r="F127" i="14"/>
  <c r="G127" i="10"/>
  <c r="C127" i="15"/>
  <c r="C130" i="6"/>
  <c r="C130" i="7"/>
  <c r="C130" i="8"/>
  <c r="C129" i="3"/>
  <c r="AN133" i="14"/>
  <c r="P133" i="6"/>
  <c r="Q133" i="6" s="1"/>
  <c r="O133" i="6"/>
  <c r="T133" i="6"/>
  <c r="U133" i="6" s="1"/>
  <c r="V133" i="6" s="1"/>
  <c r="AD129" i="10"/>
  <c r="AG132" i="8" s="1"/>
  <c r="AH132" i="8" s="1"/>
  <c r="AI129" i="14"/>
  <c r="AJ129" i="14" s="1"/>
  <c r="R129" i="15"/>
  <c r="M131" i="7"/>
  <c r="P133" i="7"/>
  <c r="M132" i="7"/>
  <c r="X131" i="6"/>
  <c r="Y131" i="6" s="1"/>
  <c r="W131" i="6"/>
  <c r="P124" i="10"/>
  <c r="H126" i="10"/>
  <c r="H126" i="14"/>
  <c r="D126" i="15"/>
  <c r="O177" i="12"/>
  <c r="K125" i="6" s="1"/>
  <c r="L125" i="6" s="1"/>
  <c r="M125" i="6" s="1"/>
  <c r="O118" i="15"/>
  <c r="AA118" i="10"/>
  <c r="AC121" i="8" s="1"/>
  <c r="AE121" i="8" s="1"/>
  <c r="AM121" i="8" s="1"/>
  <c r="AE118" i="14"/>
  <c r="AG118" i="14" s="1"/>
  <c r="AB118" i="14" s="1"/>
  <c r="Z118" i="14" s="1"/>
  <c r="S118" i="14" s="1"/>
  <c r="C121" i="8"/>
  <c r="C121" i="7"/>
  <c r="C121" i="6"/>
  <c r="C120" i="3"/>
  <c r="G130" i="14"/>
  <c r="O123" i="10"/>
  <c r="AM117" i="14"/>
  <c r="AN117" i="14" s="1"/>
  <c r="AB117" i="14" s="1"/>
  <c r="U117" i="15"/>
  <c r="AG117" i="10"/>
  <c r="AK120" i="8" s="1"/>
  <c r="AL120" i="8" s="1"/>
  <c r="K126" i="10"/>
  <c r="Y126" i="10"/>
  <c r="AA129" i="8" s="1"/>
  <c r="M126" i="15"/>
  <c r="AC126" i="14"/>
  <c r="I123" i="14"/>
  <c r="E123" i="15"/>
  <c r="I123" i="10"/>
  <c r="S126" i="6" s="1"/>
  <c r="C126" i="6"/>
  <c r="C126" i="7"/>
  <c r="C125" i="3"/>
  <c r="C126" i="8"/>
  <c r="P127" i="7"/>
  <c r="AE126" i="8"/>
  <c r="J121" i="15"/>
  <c r="Q121" i="14"/>
  <c r="T121" i="10"/>
  <c r="I124" i="7" s="1"/>
  <c r="N120" i="10"/>
  <c r="J120" i="10"/>
  <c r="C123" i="8"/>
  <c r="C122" i="3"/>
  <c r="C123" i="7"/>
  <c r="C123" i="6"/>
  <c r="Q125" i="10"/>
  <c r="F128" i="7" s="1"/>
  <c r="N125" i="14"/>
  <c r="G125" i="15"/>
  <c r="AI125" i="14"/>
  <c r="AD125" i="10"/>
  <c r="AG128" i="8" s="1"/>
  <c r="R125" i="15"/>
  <c r="C125" i="15"/>
  <c r="F125" i="14"/>
  <c r="G125" i="14" s="1"/>
  <c r="G125" i="10"/>
  <c r="J125" i="10"/>
  <c r="G122" i="6"/>
  <c r="H122" i="6" s="1"/>
  <c r="I122" i="6" s="1"/>
  <c r="F122" i="6"/>
  <c r="G129" i="6"/>
  <c r="H129" i="6" s="1"/>
  <c r="F129" i="6"/>
  <c r="AE127" i="8"/>
  <c r="AM127" i="8" s="1"/>
  <c r="AN127" i="8" s="1"/>
  <c r="T126" i="3" s="1"/>
  <c r="P122" i="14"/>
  <c r="M121" i="10"/>
  <c r="I120" i="10"/>
  <c r="S123" i="6" s="1"/>
  <c r="E120" i="15"/>
  <c r="I120" i="14"/>
  <c r="S117" i="10"/>
  <c r="H120" i="7" s="1"/>
  <c r="X111" i="10"/>
  <c r="O108" i="15"/>
  <c r="AE108" i="14"/>
  <c r="AG108" i="14" s="1"/>
  <c r="AA108" i="10"/>
  <c r="AC111" i="8" s="1"/>
  <c r="AE111" i="8" s="1"/>
  <c r="O121" i="15"/>
  <c r="AE121" i="14"/>
  <c r="AA121" i="10"/>
  <c r="AC124" i="8" s="1"/>
  <c r="Q120" i="10"/>
  <c r="F123" i="7" s="1"/>
  <c r="G120" i="15"/>
  <c r="N120" i="14"/>
  <c r="M113" i="10"/>
  <c r="X113" i="10"/>
  <c r="Y116" i="10"/>
  <c r="AA119" i="8" s="1"/>
  <c r="M116" i="15"/>
  <c r="AC116" i="14"/>
  <c r="AG116" i="14" s="1"/>
  <c r="C119" i="8"/>
  <c r="C119" i="6"/>
  <c r="C118" i="3"/>
  <c r="C119" i="7"/>
  <c r="M119" i="7" s="1"/>
  <c r="L112" i="15"/>
  <c r="AA112" i="14"/>
  <c r="AM112" i="14"/>
  <c r="AN112" i="14" s="1"/>
  <c r="AG112" i="10"/>
  <c r="AK115" i="8" s="1"/>
  <c r="U112" i="15"/>
  <c r="G112" i="10"/>
  <c r="C112" i="15"/>
  <c r="F112" i="14"/>
  <c r="X110" i="10"/>
  <c r="W110" i="10"/>
  <c r="C113" i="7"/>
  <c r="M113" i="7" s="1"/>
  <c r="C113" i="6"/>
  <c r="C112" i="3"/>
  <c r="C113" i="8"/>
  <c r="AK105" i="14"/>
  <c r="AN105" i="14" s="1"/>
  <c r="AB105" i="14" s="1"/>
  <c r="Z105" i="14" s="1"/>
  <c r="S105" i="15"/>
  <c r="AE105" i="10"/>
  <c r="AI108" i="8" s="1"/>
  <c r="AL108" i="8" s="1"/>
  <c r="G113" i="14"/>
  <c r="P115" i="15"/>
  <c r="AF115" i="14"/>
  <c r="AB115" i="10"/>
  <c r="AD118" i="8" s="1"/>
  <c r="E115" i="14"/>
  <c r="B115" i="15"/>
  <c r="F115" i="10"/>
  <c r="X115" i="10"/>
  <c r="AM115" i="14"/>
  <c r="U115" i="15"/>
  <c r="AG115" i="10"/>
  <c r="AK118" i="8" s="1"/>
  <c r="M114" i="7"/>
  <c r="H107" i="15"/>
  <c r="O107" i="14"/>
  <c r="R107" i="10"/>
  <c r="G110" i="7" s="1"/>
  <c r="J107" i="14"/>
  <c r="K107" i="14" s="1"/>
  <c r="L107" i="14" s="1"/>
  <c r="L107" i="10"/>
  <c r="F107" i="15"/>
  <c r="C110" i="7"/>
  <c r="C110" i="6"/>
  <c r="C109" i="3"/>
  <c r="C110" i="8"/>
  <c r="O106" i="10"/>
  <c r="C102" i="15"/>
  <c r="G102" i="10"/>
  <c r="L105" i="7" s="1"/>
  <c r="F102" i="14"/>
  <c r="G102" i="14" s="1"/>
  <c r="AL114" i="8"/>
  <c r="I108" i="15"/>
  <c r="T114" i="6"/>
  <c r="U114" i="6" s="1"/>
  <c r="S114" i="6"/>
  <c r="B109" i="15"/>
  <c r="E109" i="14"/>
  <c r="F109" i="10"/>
  <c r="W109" i="10"/>
  <c r="Q109" i="15"/>
  <c r="AC109" i="10"/>
  <c r="AF112" i="8" s="1"/>
  <c r="AH112" i="8" s="1"/>
  <c r="AH109" i="14"/>
  <c r="AJ109" i="14" s="1"/>
  <c r="X102" i="10"/>
  <c r="V108" i="15"/>
  <c r="G108" i="11" s="1"/>
  <c r="D108" i="11" s="1"/>
  <c r="AN102" i="14"/>
  <c r="N101" i="15"/>
  <c r="AD101" i="14"/>
  <c r="Z101" i="10"/>
  <c r="AB104" i="8" s="1"/>
  <c r="E100" i="15"/>
  <c r="I100" i="14"/>
  <c r="I100" i="10"/>
  <c r="S103" i="6" s="1"/>
  <c r="C103" i="7"/>
  <c r="O103" i="7" s="1"/>
  <c r="C103" i="6"/>
  <c r="C103" i="8"/>
  <c r="C102" i="3"/>
  <c r="K111" i="7"/>
  <c r="P110" i="3" s="1"/>
  <c r="N111" i="7"/>
  <c r="AG106" i="14"/>
  <c r="O103" i="14"/>
  <c r="H103" i="15"/>
  <c r="R103" i="10"/>
  <c r="G106" i="7" s="1"/>
  <c r="M106" i="7" s="1"/>
  <c r="O97" i="15"/>
  <c r="AE97" i="14"/>
  <c r="AG97" i="14" s="1"/>
  <c r="AA97" i="10"/>
  <c r="AC100" i="8" s="1"/>
  <c r="AE100" i="8" s="1"/>
  <c r="C100" i="7"/>
  <c r="M100" i="7" s="1"/>
  <c r="C100" i="6"/>
  <c r="K100" i="6" s="1"/>
  <c r="L100" i="6" s="1"/>
  <c r="M100" i="6" s="1"/>
  <c r="C99" i="3"/>
  <c r="C100" i="8"/>
  <c r="K98" i="10"/>
  <c r="AF98" i="14"/>
  <c r="P98" i="15"/>
  <c r="AB98" i="10"/>
  <c r="AD101" i="8" s="1"/>
  <c r="AK89" i="14"/>
  <c r="AN89" i="14" s="1"/>
  <c r="AB89" i="14" s="1"/>
  <c r="Z89" i="14" s="1"/>
  <c r="S89" i="14" s="1"/>
  <c r="S89" i="15"/>
  <c r="AE89" i="10"/>
  <c r="AI92" i="8" s="1"/>
  <c r="AL92" i="8" s="1"/>
  <c r="AL103" i="8"/>
  <c r="T104" i="10"/>
  <c r="I107" i="7" s="1"/>
  <c r="Q104" i="14"/>
  <c r="J104" i="15"/>
  <c r="AC104" i="14"/>
  <c r="AG104" i="14" s="1"/>
  <c r="Y104" i="10"/>
  <c r="AA107" i="8" s="1"/>
  <c r="M104" i="15"/>
  <c r="S104" i="15"/>
  <c r="AE104" i="10"/>
  <c r="AI107" i="8" s="1"/>
  <c r="AL107" i="8" s="1"/>
  <c r="AK104" i="14"/>
  <c r="AN104" i="14" s="1"/>
  <c r="C106" i="3"/>
  <c r="C107" i="7"/>
  <c r="C107" i="8"/>
  <c r="C107" i="6"/>
  <c r="V101" i="10"/>
  <c r="Y104" i="8"/>
  <c r="Z104" i="8" s="1"/>
  <c r="N99" i="10"/>
  <c r="E99" i="15"/>
  <c r="I99" i="10"/>
  <c r="S102" i="6" s="1"/>
  <c r="I99" i="14"/>
  <c r="U99" i="10"/>
  <c r="J102" i="7" s="1"/>
  <c r="P102" i="7" s="1"/>
  <c r="R99" i="14"/>
  <c r="K99" i="15"/>
  <c r="N96" i="14"/>
  <c r="G96" i="15"/>
  <c r="Q96" i="10"/>
  <c r="F99" i="7" s="1"/>
  <c r="Y94" i="10"/>
  <c r="AA97" i="8" s="1"/>
  <c r="M94" i="15"/>
  <c r="AC94" i="14"/>
  <c r="AG94" i="14" s="1"/>
  <c r="L92" i="14"/>
  <c r="AH91" i="14"/>
  <c r="Q91" i="15"/>
  <c r="AC91" i="10"/>
  <c r="AF94" i="8" s="1"/>
  <c r="AH94" i="8" s="1"/>
  <c r="Z99" i="10"/>
  <c r="AB102" i="8" s="1"/>
  <c r="N99" i="15"/>
  <c r="AD99" i="14"/>
  <c r="I97" i="15"/>
  <c r="F96" i="10"/>
  <c r="B96" i="15"/>
  <c r="E96" i="14"/>
  <c r="O92" i="15"/>
  <c r="AE92" i="14"/>
  <c r="AG92" i="14" s="1"/>
  <c r="AA92" i="10"/>
  <c r="AC95" i="8" s="1"/>
  <c r="W88" i="14"/>
  <c r="X88" i="14" s="1"/>
  <c r="T88" i="14" s="1"/>
  <c r="J135" i="12"/>
  <c r="Q91" i="8" s="1"/>
  <c r="P93" i="10"/>
  <c r="AM93" i="14"/>
  <c r="AG93" i="10"/>
  <c r="AK96" i="8" s="1"/>
  <c r="U93" i="15"/>
  <c r="P92" i="10"/>
  <c r="C91" i="7"/>
  <c r="M91" i="7" s="1"/>
  <c r="C90" i="3"/>
  <c r="C91" i="8"/>
  <c r="C91" i="6"/>
  <c r="O96" i="15"/>
  <c r="AE96" i="14"/>
  <c r="AA96" i="10"/>
  <c r="AC99" i="8" s="1"/>
  <c r="O96" i="10"/>
  <c r="C98" i="3"/>
  <c r="C99" i="7"/>
  <c r="C99" i="6"/>
  <c r="C99" i="8"/>
  <c r="K95" i="10"/>
  <c r="M95" i="10"/>
  <c r="P95" i="6"/>
  <c r="Q95" i="6" s="1"/>
  <c r="K95" i="6"/>
  <c r="L95" i="6" s="1"/>
  <c r="J95" i="6"/>
  <c r="S88" i="10"/>
  <c r="H91" i="7" s="1"/>
  <c r="N84" i="14"/>
  <c r="Q84" i="10"/>
  <c r="F87" i="7" s="1"/>
  <c r="L87" i="7" s="1"/>
  <c r="G84" i="15"/>
  <c r="R84" i="14"/>
  <c r="K84" i="15"/>
  <c r="U84" i="10"/>
  <c r="J87" i="7" s="1"/>
  <c r="P87" i="7" s="1"/>
  <c r="H78" i="14"/>
  <c r="D78" i="15"/>
  <c r="V78" i="15" s="1"/>
  <c r="G78" i="11" s="1"/>
  <c r="D78" i="11" s="1"/>
  <c r="H78" i="10"/>
  <c r="X81" i="6" s="1"/>
  <c r="Y81" i="6" s="1"/>
  <c r="Z81" i="6" s="1"/>
  <c r="X90" i="10"/>
  <c r="I82" i="10"/>
  <c r="I82" i="14"/>
  <c r="E82" i="15"/>
  <c r="V82" i="15" s="1"/>
  <c r="G82" i="11" s="1"/>
  <c r="D82" i="11" s="1"/>
  <c r="P72" i="10"/>
  <c r="M90" i="10"/>
  <c r="AC90" i="14"/>
  <c r="AG90" i="14" s="1"/>
  <c r="Y90" i="10"/>
  <c r="AA93" i="8" s="1"/>
  <c r="M90" i="15"/>
  <c r="J87" i="10"/>
  <c r="G85" i="14"/>
  <c r="V84" i="10"/>
  <c r="Y87" i="8"/>
  <c r="Z87" i="8" s="1"/>
  <c r="P91" i="7"/>
  <c r="U85" i="15"/>
  <c r="AM85" i="14"/>
  <c r="AG85" i="10"/>
  <c r="AK88" i="8" s="1"/>
  <c r="AL88" i="8" s="1"/>
  <c r="H85" i="15"/>
  <c r="R85" i="10"/>
  <c r="G88" i="7" s="1"/>
  <c r="M88" i="7" s="1"/>
  <c r="O85" i="14"/>
  <c r="M85" i="10"/>
  <c r="AE73" i="14"/>
  <c r="O73" i="15"/>
  <c r="AA73" i="10"/>
  <c r="AC76" i="8" s="1"/>
  <c r="AE76" i="8" s="1"/>
  <c r="C76" i="7"/>
  <c r="C76" i="6"/>
  <c r="C75" i="3"/>
  <c r="C76" i="8"/>
  <c r="W81" i="6"/>
  <c r="L80" i="15"/>
  <c r="AA80" i="14"/>
  <c r="J70" i="10"/>
  <c r="W55" i="10"/>
  <c r="R79" i="14"/>
  <c r="K79" i="15"/>
  <c r="U79" i="10"/>
  <c r="J82" i="7" s="1"/>
  <c r="P82" i="7" s="1"/>
  <c r="J79" i="15"/>
  <c r="Q79" i="14"/>
  <c r="T79" i="10"/>
  <c r="I82" i="7" s="1"/>
  <c r="O82" i="7" s="1"/>
  <c r="O79" i="10"/>
  <c r="W80" i="14"/>
  <c r="X80" i="14" s="1"/>
  <c r="T80" i="14" s="1"/>
  <c r="R80" i="14"/>
  <c r="U80" i="10"/>
  <c r="J83" i="7" s="1"/>
  <c r="K80" i="15"/>
  <c r="N80" i="14"/>
  <c r="Q80" i="10"/>
  <c r="F83" i="7" s="1"/>
  <c r="L83" i="7" s="1"/>
  <c r="G80" i="15"/>
  <c r="AN74" i="14"/>
  <c r="O76" i="10"/>
  <c r="O76" i="14"/>
  <c r="H76" i="15"/>
  <c r="R76" i="10"/>
  <c r="G79" i="7" s="1"/>
  <c r="M79" i="7" s="1"/>
  <c r="M78" i="7"/>
  <c r="S74" i="10"/>
  <c r="H77" i="7" s="1"/>
  <c r="E74" i="14"/>
  <c r="F74" i="10"/>
  <c r="B74" i="15"/>
  <c r="AC71" i="10"/>
  <c r="AF74" i="8" s="1"/>
  <c r="AH74" i="8" s="1"/>
  <c r="AH71" i="14"/>
  <c r="AJ71" i="14" s="1"/>
  <c r="AB71" i="14" s="1"/>
  <c r="Z71" i="14" s="1"/>
  <c r="S71" i="14" s="1"/>
  <c r="Q71" i="15"/>
  <c r="X71" i="10"/>
  <c r="K87" i="6"/>
  <c r="L87" i="6" s="1"/>
  <c r="J87" i="6"/>
  <c r="W83" i="10"/>
  <c r="F83" i="15"/>
  <c r="L83" i="10"/>
  <c r="J83" i="14"/>
  <c r="K83" i="14" s="1"/>
  <c r="AH83" i="14"/>
  <c r="AJ83" i="14" s="1"/>
  <c r="Q83" i="15"/>
  <c r="AC83" i="10"/>
  <c r="AF86" i="8" s="1"/>
  <c r="AH86" i="8" s="1"/>
  <c r="AN76" i="14"/>
  <c r="AL72" i="8"/>
  <c r="AI60" i="14"/>
  <c r="AJ60" i="14" s="1"/>
  <c r="AB60" i="14" s="1"/>
  <c r="R60" i="15"/>
  <c r="AD60" i="10"/>
  <c r="AG63" i="8" s="1"/>
  <c r="AH63" i="8" s="1"/>
  <c r="V71" i="15"/>
  <c r="G71" i="11" s="1"/>
  <c r="D71" i="11" s="1"/>
  <c r="AG73" i="14"/>
  <c r="AI68" i="14"/>
  <c r="AD68" i="10"/>
  <c r="AG71" i="8" s="1"/>
  <c r="R68" i="15"/>
  <c r="S67" i="10"/>
  <c r="H70" i="7" s="1"/>
  <c r="X74" i="6"/>
  <c r="Y74" i="6" s="1"/>
  <c r="W74" i="6"/>
  <c r="Q69" i="15"/>
  <c r="AH69" i="14"/>
  <c r="AJ69" i="14" s="1"/>
  <c r="AC69" i="10"/>
  <c r="AF72" i="8" s="1"/>
  <c r="AH72" i="8" s="1"/>
  <c r="AD69" i="14"/>
  <c r="Z69" i="10"/>
  <c r="AB72" i="8" s="1"/>
  <c r="N69" i="15"/>
  <c r="W67" i="10"/>
  <c r="AF67" i="14"/>
  <c r="P67" i="15"/>
  <c r="AB67" i="10"/>
  <c r="AD70" i="8" s="1"/>
  <c r="AI64" i="14"/>
  <c r="AJ64" i="14" s="1"/>
  <c r="R64" i="15"/>
  <c r="AD64" i="10"/>
  <c r="AG67" i="8" s="1"/>
  <c r="AH67" i="8" s="1"/>
  <c r="E61" i="15"/>
  <c r="I61" i="14"/>
  <c r="K61" i="14" s="1"/>
  <c r="L61" i="14" s="1"/>
  <c r="D61" i="14" s="1"/>
  <c r="I61" i="10"/>
  <c r="S64" i="6" s="1"/>
  <c r="AC61" i="14"/>
  <c r="AG61" i="14" s="1"/>
  <c r="M61" i="15"/>
  <c r="Y61" i="10"/>
  <c r="AA64" i="8" s="1"/>
  <c r="AE77" i="8"/>
  <c r="AE62" i="8"/>
  <c r="AM62" i="8" s="1"/>
  <c r="C62" i="15"/>
  <c r="G62" i="10"/>
  <c r="O65" i="7" s="1"/>
  <c r="F62" i="14"/>
  <c r="G62" i="14" s="1"/>
  <c r="K62" i="10"/>
  <c r="I62" i="14"/>
  <c r="I62" i="10"/>
  <c r="S65" i="6" s="1"/>
  <c r="E62" i="15"/>
  <c r="Y52" i="10"/>
  <c r="AA55" i="8" s="1"/>
  <c r="AC52" i="14"/>
  <c r="M52" i="15"/>
  <c r="I49" i="14"/>
  <c r="E49" i="15"/>
  <c r="V49" i="15" s="1"/>
  <c r="G49" i="11" s="1"/>
  <c r="D49" i="11" s="1"/>
  <c r="I49" i="10"/>
  <c r="S52" i="6" s="1"/>
  <c r="AM45" i="14"/>
  <c r="AN45" i="14" s="1"/>
  <c r="AB45" i="14" s="1"/>
  <c r="Z45" i="14" s="1"/>
  <c r="S45" i="14" s="1"/>
  <c r="AG45" i="10"/>
  <c r="AK48" i="8" s="1"/>
  <c r="AL48" i="8" s="1"/>
  <c r="U45" i="15"/>
  <c r="AC62" i="10"/>
  <c r="AF65" i="8" s="1"/>
  <c r="AH65" i="8" s="1"/>
  <c r="Q62" i="15"/>
  <c r="AH62" i="14"/>
  <c r="AJ62" i="14" s="1"/>
  <c r="V59" i="10"/>
  <c r="Y62" i="8"/>
  <c r="Z62" i="8" s="1"/>
  <c r="V57" i="10"/>
  <c r="Y60" i="8"/>
  <c r="Z60" i="8" s="1"/>
  <c r="O52" i="10"/>
  <c r="E45" i="15"/>
  <c r="I45" i="10"/>
  <c r="S48" i="6" s="1"/>
  <c r="I45" i="14"/>
  <c r="H33" i="14"/>
  <c r="L33" i="14" s="1"/>
  <c r="D33" i="14" s="1"/>
  <c r="D33" i="15"/>
  <c r="V33" i="15" s="1"/>
  <c r="G33" i="11" s="1"/>
  <c r="D33" i="11" s="1"/>
  <c r="H33" i="10"/>
  <c r="M66" i="7"/>
  <c r="S61" i="10"/>
  <c r="H64" i="7" s="1"/>
  <c r="P58" i="10"/>
  <c r="C61" i="7"/>
  <c r="C61" i="6"/>
  <c r="C60" i="3"/>
  <c r="C61" i="8"/>
  <c r="K65" i="15"/>
  <c r="R65" i="14"/>
  <c r="U65" i="10"/>
  <c r="J68" i="7" s="1"/>
  <c r="P68" i="7" s="1"/>
  <c r="AF65" i="10"/>
  <c r="AJ68" i="8" s="1"/>
  <c r="T65" i="15"/>
  <c r="AL65" i="14"/>
  <c r="AA65" i="14"/>
  <c r="L65" i="15"/>
  <c r="O58" i="14"/>
  <c r="R58" i="10"/>
  <c r="G61" i="7" s="1"/>
  <c r="M61" i="7" s="1"/>
  <c r="H58" i="15"/>
  <c r="O54" i="14"/>
  <c r="H54" i="15"/>
  <c r="R54" i="10"/>
  <c r="G57" i="7" s="1"/>
  <c r="M57" i="7" s="1"/>
  <c r="W54" i="10"/>
  <c r="P67" i="7"/>
  <c r="AK62" i="14"/>
  <c r="AN62" i="14" s="1"/>
  <c r="S62" i="15"/>
  <c r="AE62" i="10"/>
  <c r="AI65" i="8" s="1"/>
  <c r="AL65" i="8" s="1"/>
  <c r="AM58" i="14"/>
  <c r="U58" i="15"/>
  <c r="AG58" i="10"/>
  <c r="AK61" i="8" s="1"/>
  <c r="H57" i="15"/>
  <c r="R57" i="10"/>
  <c r="G60" i="7" s="1"/>
  <c r="M60" i="7" s="1"/>
  <c r="O57" i="14"/>
  <c r="AH57" i="14"/>
  <c r="AJ57" i="14" s="1"/>
  <c r="Q57" i="15"/>
  <c r="AC57" i="10"/>
  <c r="AF60" i="8" s="1"/>
  <c r="AH60" i="8" s="1"/>
  <c r="AE52" i="14"/>
  <c r="O52" i="15"/>
  <c r="AA52" i="10"/>
  <c r="AC55" i="8" s="1"/>
  <c r="V47" i="10"/>
  <c r="Y50" i="8"/>
  <c r="Z50" i="8" s="1"/>
  <c r="K66" i="10"/>
  <c r="H66" i="15"/>
  <c r="R66" i="10"/>
  <c r="G69" i="7" s="1"/>
  <c r="M69" i="7" s="1"/>
  <c r="O66" i="14"/>
  <c r="AH58" i="14"/>
  <c r="AJ58" i="14" s="1"/>
  <c r="AC58" i="10"/>
  <c r="AF61" i="8" s="1"/>
  <c r="AH61" i="8" s="1"/>
  <c r="Q58" i="15"/>
  <c r="H52" i="14"/>
  <c r="L52" i="14" s="1"/>
  <c r="D52" i="14" s="1"/>
  <c r="H52" i="10"/>
  <c r="D52" i="15"/>
  <c r="R52" i="15"/>
  <c r="AI52" i="14"/>
  <c r="AD52" i="10"/>
  <c r="AG55" i="8" s="1"/>
  <c r="B48" i="15"/>
  <c r="F48" i="10"/>
  <c r="E48" i="14"/>
  <c r="R46" i="15"/>
  <c r="AD46" i="10"/>
  <c r="AG49" i="8" s="1"/>
  <c r="AI46" i="14"/>
  <c r="O44" i="10"/>
  <c r="S51" i="10"/>
  <c r="H54" i="7" s="1"/>
  <c r="X56" i="6"/>
  <c r="Y56" i="6" s="1"/>
  <c r="W56" i="6"/>
  <c r="M46" i="10"/>
  <c r="G47" i="6"/>
  <c r="H47" i="6" s="1"/>
  <c r="F47" i="6"/>
  <c r="F42" i="14"/>
  <c r="G42" i="14" s="1"/>
  <c r="D42" i="14" s="1"/>
  <c r="G42" i="10"/>
  <c r="C42" i="15"/>
  <c r="C45" i="8"/>
  <c r="C45" i="7"/>
  <c r="C45" i="6"/>
  <c r="C44" i="3"/>
  <c r="X40" i="10"/>
  <c r="G55" i="14"/>
  <c r="F50" i="10"/>
  <c r="B50" i="15"/>
  <c r="E50" i="14"/>
  <c r="S45" i="10"/>
  <c r="H48" i="7" s="1"/>
  <c r="N56" i="10"/>
  <c r="J86" i="12"/>
  <c r="Q49" i="8" s="1"/>
  <c r="R49" i="8" s="1"/>
  <c r="W46" i="14"/>
  <c r="X46" i="14" s="1"/>
  <c r="T46" i="14" s="1"/>
  <c r="X46" i="10"/>
  <c r="AC56" i="14"/>
  <c r="M56" i="15"/>
  <c r="Y56" i="10"/>
  <c r="AA59" i="8" s="1"/>
  <c r="J56" i="10"/>
  <c r="O115" i="12"/>
  <c r="K60" i="6" s="1"/>
  <c r="L60" i="6" s="1"/>
  <c r="M60" i="6" s="1"/>
  <c r="AA56" i="14"/>
  <c r="L56" i="15"/>
  <c r="R51" i="10"/>
  <c r="G54" i="7" s="1"/>
  <c r="H51" i="15"/>
  <c r="O51" i="14"/>
  <c r="T50" i="10"/>
  <c r="I53" i="7" s="1"/>
  <c r="O53" i="7" s="1"/>
  <c r="J50" i="15"/>
  <c r="Q50" i="14"/>
  <c r="N50" i="10"/>
  <c r="M50" i="10"/>
  <c r="V52" i="10"/>
  <c r="Y55" i="8"/>
  <c r="Z55" i="8" s="1"/>
  <c r="AF51" i="14"/>
  <c r="P51" i="15"/>
  <c r="AB51" i="10"/>
  <c r="AD54" i="8" s="1"/>
  <c r="J51" i="14"/>
  <c r="F51" i="15"/>
  <c r="L51" i="10"/>
  <c r="K57" i="6"/>
  <c r="L57" i="6" s="1"/>
  <c r="J57" i="6"/>
  <c r="I53" i="10"/>
  <c r="S56" i="6" s="1"/>
  <c r="E53" i="15"/>
  <c r="I53" i="14"/>
  <c r="K53" i="14" s="1"/>
  <c r="L53" i="14" s="1"/>
  <c r="D53" i="14" s="1"/>
  <c r="C53" i="15"/>
  <c r="F53" i="14"/>
  <c r="G53" i="14" s="1"/>
  <c r="G53" i="10"/>
  <c r="P56" i="6" s="1"/>
  <c r="Q56" i="6" s="1"/>
  <c r="R56" i="6" s="1"/>
  <c r="AM53" i="14"/>
  <c r="U53" i="15"/>
  <c r="AG53" i="10"/>
  <c r="AK56" i="8" s="1"/>
  <c r="O82" i="12"/>
  <c r="V38" i="10"/>
  <c r="Y41" i="8"/>
  <c r="Z41" i="8" s="1"/>
  <c r="AE40" i="8"/>
  <c r="N35" i="15"/>
  <c r="AD35" i="14"/>
  <c r="AG35" i="14" s="1"/>
  <c r="Z35" i="10"/>
  <c r="AB38" i="8" s="1"/>
  <c r="AE38" i="8" s="1"/>
  <c r="T31" i="10"/>
  <c r="I34" i="7" s="1"/>
  <c r="O34" i="7" s="1"/>
  <c r="J31" i="15"/>
  <c r="Q31" i="14"/>
  <c r="AC31" i="14"/>
  <c r="AG31" i="14" s="1"/>
  <c r="Y31" i="10"/>
  <c r="AA34" i="8" s="1"/>
  <c r="M31" i="15"/>
  <c r="E27" i="14"/>
  <c r="F27" i="10"/>
  <c r="B27" i="15"/>
  <c r="B24" i="15"/>
  <c r="E24" i="14"/>
  <c r="F24" i="10"/>
  <c r="C23" i="15"/>
  <c r="F23" i="14"/>
  <c r="G23" i="14" s="1"/>
  <c r="G23" i="10"/>
  <c r="AK6" i="14"/>
  <c r="AN6" i="14" s="1"/>
  <c r="AB6" i="14" s="1"/>
  <c r="Z6" i="14" s="1"/>
  <c r="S6" i="14" s="1"/>
  <c r="AE6" i="10"/>
  <c r="AI9" i="8" s="1"/>
  <c r="AL9" i="8" s="1"/>
  <c r="S6" i="15"/>
  <c r="V40" i="10"/>
  <c r="Y43" i="8"/>
  <c r="Z43" i="8" s="1"/>
  <c r="D39" i="15"/>
  <c r="H39" i="14"/>
  <c r="H39" i="10"/>
  <c r="AH40" i="8"/>
  <c r="P35" i="14"/>
  <c r="M35" i="14" s="1"/>
  <c r="G49" i="6"/>
  <c r="H49" i="6" s="1"/>
  <c r="F49" i="6"/>
  <c r="O47" i="7"/>
  <c r="J83" i="12"/>
  <c r="W43" i="14"/>
  <c r="X43" i="14" s="1"/>
  <c r="T43" i="14" s="1"/>
  <c r="G43" i="10"/>
  <c r="C43" i="15"/>
  <c r="F43" i="14"/>
  <c r="G43" i="14" s="1"/>
  <c r="AK43" i="14"/>
  <c r="AN43" i="14" s="1"/>
  <c r="S43" i="15"/>
  <c r="AE43" i="10"/>
  <c r="AI46" i="8" s="1"/>
  <c r="Q43" i="14"/>
  <c r="J43" i="15"/>
  <c r="T43" i="10"/>
  <c r="I46" i="7" s="1"/>
  <c r="O46" i="7" s="1"/>
  <c r="F38" i="15"/>
  <c r="J38" i="14"/>
  <c r="K38" i="14" s="1"/>
  <c r="L38" i="10"/>
  <c r="M38" i="10"/>
  <c r="N29" i="15"/>
  <c r="Z29" i="10"/>
  <c r="AB32" i="8" s="1"/>
  <c r="AD29" i="14"/>
  <c r="AG29" i="14" s="1"/>
  <c r="C32" i="7"/>
  <c r="C32" i="8"/>
  <c r="C32" i="6"/>
  <c r="C31" i="3"/>
  <c r="P39" i="15"/>
  <c r="AF39" i="14"/>
  <c r="AB39" i="10"/>
  <c r="AD42" i="8" s="1"/>
  <c r="Q36" i="14"/>
  <c r="J36" i="15"/>
  <c r="T36" i="10"/>
  <c r="I39" i="7" s="1"/>
  <c r="O39" i="7" s="1"/>
  <c r="I36" i="10"/>
  <c r="S39" i="6" s="1"/>
  <c r="I36" i="14"/>
  <c r="E36" i="15"/>
  <c r="I35" i="15"/>
  <c r="P19" i="10"/>
  <c r="K36" i="10"/>
  <c r="M36" i="10"/>
  <c r="K36" i="7"/>
  <c r="P35" i="3" s="1"/>
  <c r="N36" i="7"/>
  <c r="AC28" i="10"/>
  <c r="AF31" i="8" s="1"/>
  <c r="AH31" i="8" s="1"/>
  <c r="AH28" i="14"/>
  <c r="AJ28" i="14" s="1"/>
  <c r="Q28" i="15"/>
  <c r="G28" i="10"/>
  <c r="C28" i="15"/>
  <c r="F28" i="14"/>
  <c r="G28" i="15"/>
  <c r="N28" i="14"/>
  <c r="Q28" i="10"/>
  <c r="F31" i="7" s="1"/>
  <c r="AF28" i="14"/>
  <c r="P28" i="15"/>
  <c r="AB28" i="10"/>
  <c r="AD31" i="8" s="1"/>
  <c r="AE29" i="8"/>
  <c r="X23" i="6"/>
  <c r="Y23" i="6" s="1"/>
  <c r="W23" i="6"/>
  <c r="AL34" i="8"/>
  <c r="X26" i="10"/>
  <c r="F26" i="14"/>
  <c r="G26" i="14" s="1"/>
  <c r="G26" i="10"/>
  <c r="L29" i="7" s="1"/>
  <c r="C26" i="15"/>
  <c r="H22" i="10"/>
  <c r="D22" i="15"/>
  <c r="V22" i="15" s="1"/>
  <c r="G22" i="11" s="1"/>
  <c r="D22" i="11" s="1"/>
  <c r="H22" i="14"/>
  <c r="L22" i="14" s="1"/>
  <c r="O20" i="10"/>
  <c r="X37" i="6"/>
  <c r="Y37" i="6" s="1"/>
  <c r="W37" i="6"/>
  <c r="AM31" i="8"/>
  <c r="S26" i="10"/>
  <c r="H29" i="7" s="1"/>
  <c r="P31" i="14"/>
  <c r="AJ30" i="14"/>
  <c r="L25" i="10"/>
  <c r="J25" i="14"/>
  <c r="K25" i="14" s="1"/>
  <c r="F25" i="15"/>
  <c r="O25" i="14"/>
  <c r="H25" i="15"/>
  <c r="R25" i="10"/>
  <c r="G28" i="7" s="1"/>
  <c r="M28" i="7" s="1"/>
  <c r="Q30" i="14"/>
  <c r="J30" i="15"/>
  <c r="T30" i="10"/>
  <c r="I33" i="7" s="1"/>
  <c r="O33" i="7" s="1"/>
  <c r="E30" i="15"/>
  <c r="I30" i="10"/>
  <c r="S33" i="6" s="1"/>
  <c r="I30" i="14"/>
  <c r="K30" i="14" s="1"/>
  <c r="L30" i="14" s="1"/>
  <c r="D30" i="14" s="1"/>
  <c r="T30" i="15"/>
  <c r="AL30" i="14"/>
  <c r="AF30" i="10"/>
  <c r="AJ33" i="8" s="1"/>
  <c r="V24" i="10"/>
  <c r="Y27" i="8"/>
  <c r="Z27" i="8" s="1"/>
  <c r="U21" i="15"/>
  <c r="AM21" i="14"/>
  <c r="AG21" i="10"/>
  <c r="AK24" i="8" s="1"/>
  <c r="AL24" i="8" s="1"/>
  <c r="X21" i="10"/>
  <c r="E13" i="14"/>
  <c r="F13" i="10"/>
  <c r="B13" i="15"/>
  <c r="AL13" i="14"/>
  <c r="T13" i="15"/>
  <c r="AF13" i="10"/>
  <c r="AJ16" i="8" s="1"/>
  <c r="AL16" i="8" s="1"/>
  <c r="AA7" i="14"/>
  <c r="L7" i="15"/>
  <c r="T34" i="10"/>
  <c r="I37" i="7" s="1"/>
  <c r="Q34" i="14"/>
  <c r="J34" i="15"/>
  <c r="Q34" i="10"/>
  <c r="F37" i="7" s="1"/>
  <c r="G34" i="15"/>
  <c r="N34" i="14"/>
  <c r="H34" i="15"/>
  <c r="R34" i="10"/>
  <c r="G37" i="7" s="1"/>
  <c r="M37" i="7" s="1"/>
  <c r="O34" i="14"/>
  <c r="O34" i="10"/>
  <c r="T32" i="10"/>
  <c r="I35" i="7" s="1"/>
  <c r="J32" i="15"/>
  <c r="Q32" i="14"/>
  <c r="W32" i="14"/>
  <c r="X32" i="14" s="1"/>
  <c r="T32" i="14" s="1"/>
  <c r="X32" i="10"/>
  <c r="N28" i="15"/>
  <c r="Z28" i="10"/>
  <c r="AB31" i="8" s="1"/>
  <c r="AD28" i="14"/>
  <c r="S13" i="10"/>
  <c r="H16" i="7" s="1"/>
  <c r="M18" i="15"/>
  <c r="Y18" i="10"/>
  <c r="AA21" i="8" s="1"/>
  <c r="AC18" i="14"/>
  <c r="I18" i="14"/>
  <c r="I18" i="10"/>
  <c r="S21" i="6" s="1"/>
  <c r="E18" i="15"/>
  <c r="C21" i="8"/>
  <c r="C21" i="6"/>
  <c r="C20" i="3"/>
  <c r="C21" i="7"/>
  <c r="AB16" i="10"/>
  <c r="AD19" i="8" s="1"/>
  <c r="P16" i="15"/>
  <c r="AF16" i="14"/>
  <c r="N25" i="7"/>
  <c r="K25" i="7"/>
  <c r="P24" i="3" s="1"/>
  <c r="V23" i="15"/>
  <c r="G23" i="11" s="1"/>
  <c r="D23" i="11" s="1"/>
  <c r="G17" i="10"/>
  <c r="C17" i="15"/>
  <c r="F17" i="14"/>
  <c r="G17" i="14" s="1"/>
  <c r="O17" i="14"/>
  <c r="M17" i="14" s="1"/>
  <c r="H17" i="15"/>
  <c r="R17" i="10"/>
  <c r="G20" i="7" s="1"/>
  <c r="M16" i="10"/>
  <c r="AC15" i="10"/>
  <c r="AF18" i="8" s="1"/>
  <c r="AH18" i="8" s="1"/>
  <c r="Q15" i="15"/>
  <c r="AH15" i="14"/>
  <c r="Q15" i="14"/>
  <c r="T15" i="10"/>
  <c r="I18" i="7" s="1"/>
  <c r="O18" i="7" s="1"/>
  <c r="J15" i="15"/>
  <c r="K24" i="6"/>
  <c r="L24" i="6" s="1"/>
  <c r="J24" i="6"/>
  <c r="M22" i="7"/>
  <c r="H16" i="15"/>
  <c r="R16" i="10"/>
  <c r="G19" i="7" s="1"/>
  <c r="O16" i="14"/>
  <c r="X25" i="6"/>
  <c r="Y25" i="6" s="1"/>
  <c r="Z25" i="6" s="1"/>
  <c r="W25" i="6"/>
  <c r="V17" i="10"/>
  <c r="Y20" i="8"/>
  <c r="Z20" i="8" s="1"/>
  <c r="AE10" i="8"/>
  <c r="AM10" i="8" s="1"/>
  <c r="AJ18" i="14"/>
  <c r="T11" i="15"/>
  <c r="AL11" i="14"/>
  <c r="AF11" i="10"/>
  <c r="AJ14" i="8" s="1"/>
  <c r="S10" i="10"/>
  <c r="H13" i="7" s="1"/>
  <c r="O8" i="10"/>
  <c r="N8" i="10"/>
  <c r="K77" i="8"/>
  <c r="F8" i="15"/>
  <c r="L8" i="10"/>
  <c r="J8" i="14"/>
  <c r="K8" i="14" s="1"/>
  <c r="L8" i="14" s="1"/>
  <c r="N4" i="14"/>
  <c r="G4" i="15"/>
  <c r="Q4" i="10"/>
  <c r="F7" i="7" s="1"/>
  <c r="L7" i="7" s="1"/>
  <c r="L12" i="10"/>
  <c r="F12" i="15"/>
  <c r="J12" i="14"/>
  <c r="K12" i="14" s="1"/>
  <c r="D12" i="15"/>
  <c r="H12" i="14"/>
  <c r="H12" i="10"/>
  <c r="O12" i="14"/>
  <c r="R12" i="10"/>
  <c r="G15" i="7" s="1"/>
  <c r="M15" i="7" s="1"/>
  <c r="H12" i="15"/>
  <c r="P10" i="10"/>
  <c r="B9" i="15"/>
  <c r="F9" i="10"/>
  <c r="E9" i="14"/>
  <c r="P9" i="10"/>
  <c r="AF9" i="14"/>
  <c r="P9" i="15"/>
  <c r="AB9" i="10"/>
  <c r="AD12" i="8" s="1"/>
  <c r="K9" i="6"/>
  <c r="L9" i="6" s="1"/>
  <c r="J9" i="6"/>
  <c r="L13" i="14"/>
  <c r="G11" i="14"/>
  <c r="AA8" i="14"/>
  <c r="L8" i="15"/>
  <c r="J4" i="10"/>
  <c r="Q121" i="8"/>
  <c r="R121" i="8" s="1"/>
  <c r="R40" i="8"/>
  <c r="M12" i="14"/>
  <c r="M10" i="15"/>
  <c r="Y10" i="10"/>
  <c r="AA13" i="8" s="1"/>
  <c r="AC10" i="14"/>
  <c r="AG10" i="14" s="1"/>
  <c r="P8" i="10"/>
  <c r="AG7" i="14"/>
  <c r="R82" i="8"/>
  <c r="O29" i="8"/>
  <c r="R21" i="8"/>
  <c r="AG13" i="14"/>
  <c r="P10" i="14"/>
  <c r="J10" i="10"/>
  <c r="J10" i="14"/>
  <c r="K10" i="14" s="1"/>
  <c r="L10" i="10"/>
  <c r="F10" i="15"/>
  <c r="I9" i="15"/>
  <c r="O16" i="12"/>
  <c r="K11" i="6" s="1"/>
  <c r="L11" i="6" s="1"/>
  <c r="M11" i="6" s="1"/>
  <c r="P9" i="7"/>
  <c r="G20" i="6"/>
  <c r="H20" i="6" s="1"/>
  <c r="F20" i="6"/>
  <c r="Z5" i="10"/>
  <c r="AB8" i="8" s="1"/>
  <c r="N5" i="15"/>
  <c r="AD5" i="14"/>
  <c r="AF5" i="14"/>
  <c r="P5" i="15"/>
  <c r="AB5" i="10"/>
  <c r="AD8" i="8" s="1"/>
  <c r="R5" i="14"/>
  <c r="K5" i="15"/>
  <c r="U5" i="10"/>
  <c r="J8" i="7" s="1"/>
  <c r="P8" i="7" s="1"/>
  <c r="W109" i="8"/>
  <c r="N81" i="8"/>
  <c r="H57" i="8"/>
  <c r="O57" i="8" s="1"/>
  <c r="R31" i="8"/>
  <c r="Q116" i="8"/>
  <c r="R116" i="8" s="1"/>
  <c r="R50" i="8"/>
  <c r="T78" i="5"/>
  <c r="T46" i="5"/>
  <c r="T14" i="5"/>
  <c r="T84" i="4"/>
  <c r="T20" i="4"/>
  <c r="R9" i="8"/>
  <c r="W49" i="8"/>
  <c r="W32" i="8"/>
  <c r="R11" i="8"/>
  <c r="P17" i="7"/>
  <c r="T29" i="5"/>
  <c r="T50" i="5"/>
  <c r="T74" i="4"/>
  <c r="T10" i="4"/>
  <c r="C10" i="4"/>
  <c r="O7" i="6"/>
  <c r="T7" i="6"/>
  <c r="U7" i="6" s="1"/>
  <c r="V7" i="6" s="1"/>
  <c r="P7" i="6"/>
  <c r="Q7" i="6" s="1"/>
  <c r="H70" i="8"/>
  <c r="N21" i="8"/>
  <c r="H128" i="8"/>
  <c r="O128" i="8" s="1"/>
  <c r="X128" i="8" s="1"/>
  <c r="S127" i="3" s="1"/>
  <c r="N82" i="8"/>
  <c r="H23" i="8"/>
  <c r="O23" i="8" s="1"/>
  <c r="O3" i="15"/>
  <c r="AA3" i="10"/>
  <c r="AC6" i="8" s="1"/>
  <c r="AE3" i="14"/>
  <c r="J4" i="12"/>
  <c r="W3" i="14"/>
  <c r="X3" i="14" s="1"/>
  <c r="T3" i="14" s="1"/>
  <c r="AK3" i="14"/>
  <c r="S3" i="15"/>
  <c r="AE3" i="10"/>
  <c r="AI6" i="8" s="1"/>
  <c r="AL6" i="8" s="1"/>
  <c r="K125" i="8"/>
  <c r="Q103" i="8"/>
  <c r="R103" i="8" s="1"/>
  <c r="R91" i="8"/>
  <c r="H53" i="8"/>
  <c r="O53" i="8" s="1"/>
  <c r="L108" i="7"/>
  <c r="H112" i="8"/>
  <c r="O112" i="8" s="1"/>
  <c r="W66" i="8"/>
  <c r="T94" i="4"/>
  <c r="T30" i="4"/>
  <c r="AJ5" i="14"/>
  <c r="T75" i="4"/>
  <c r="T11" i="4"/>
  <c r="C11" i="4"/>
  <c r="L117" i="7"/>
  <c r="AN21" i="14" l="1"/>
  <c r="V100" i="15"/>
  <c r="G100" i="11" s="1"/>
  <c r="D100" i="11" s="1"/>
  <c r="L123" i="7"/>
  <c r="AG126" i="14"/>
  <c r="AE130" i="8"/>
  <c r="AM130" i="8" s="1"/>
  <c r="Z12" i="6"/>
  <c r="P77" i="7"/>
  <c r="L101" i="14"/>
  <c r="M136" i="7"/>
  <c r="AJ131" i="14"/>
  <c r="L51" i="7"/>
  <c r="L77" i="7"/>
  <c r="X114" i="6"/>
  <c r="Y114" i="6" s="1"/>
  <c r="X117" i="8"/>
  <c r="S116" i="3" s="1"/>
  <c r="O104" i="8"/>
  <c r="R64" i="6"/>
  <c r="P139" i="7"/>
  <c r="O24" i="7"/>
  <c r="M19" i="7"/>
  <c r="Q36" i="7"/>
  <c r="V94" i="15"/>
  <c r="G94" i="11" s="1"/>
  <c r="D94" i="11" s="1"/>
  <c r="AG127" i="14"/>
  <c r="AB42" i="14"/>
  <c r="V101" i="15"/>
  <c r="G101" i="11" s="1"/>
  <c r="D101" i="11" s="1"/>
  <c r="AJ25" i="14"/>
  <c r="L55" i="7"/>
  <c r="AG48" i="14"/>
  <c r="AJ100" i="14"/>
  <c r="O48" i="7"/>
  <c r="L66" i="7"/>
  <c r="AM122" i="8"/>
  <c r="AN122" i="8" s="1"/>
  <c r="T121" i="3" s="1"/>
  <c r="AG40" i="14"/>
  <c r="O12" i="8"/>
  <c r="X12" i="8" s="1"/>
  <c r="W13" i="8"/>
  <c r="AB41" i="14"/>
  <c r="Z41" i="14" s="1"/>
  <c r="S41" i="14" s="1"/>
  <c r="K44" i="8"/>
  <c r="O44" i="8" s="1"/>
  <c r="X44" i="8" s="1"/>
  <c r="AB64" i="14"/>
  <c r="Z64" i="14" s="1"/>
  <c r="S64" i="14" s="1"/>
  <c r="X112" i="8"/>
  <c r="S111" i="3" s="1"/>
  <c r="AN3" i="14"/>
  <c r="AG18" i="14"/>
  <c r="AJ15" i="14"/>
  <c r="AB15" i="14" s="1"/>
  <c r="C75" i="4"/>
  <c r="O70" i="8"/>
  <c r="X70" i="8" s="1"/>
  <c r="S69" i="3" s="1"/>
  <c r="R14" i="5"/>
  <c r="AB18" i="14"/>
  <c r="Z18" i="14" s="1"/>
  <c r="S18" i="14" s="1"/>
  <c r="C84" i="4"/>
  <c r="AN13" i="14"/>
  <c r="AG56" i="14"/>
  <c r="P83" i="7"/>
  <c r="M95" i="6"/>
  <c r="AE95" i="8"/>
  <c r="AM95" i="8" s="1"/>
  <c r="L138" i="7"/>
  <c r="O129" i="8"/>
  <c r="X129" i="8" s="1"/>
  <c r="S128" i="3" s="1"/>
  <c r="V26" i="15"/>
  <c r="G26" i="11" s="1"/>
  <c r="D26" i="11" s="1"/>
  <c r="AG22" i="14"/>
  <c r="AG112" i="14"/>
  <c r="M120" i="7"/>
  <c r="AL59" i="8"/>
  <c r="AG137" i="14"/>
  <c r="P114" i="6"/>
  <c r="Q114" i="6" s="1"/>
  <c r="R114" i="6" s="1"/>
  <c r="I80" i="6"/>
  <c r="N80" i="6" s="1"/>
  <c r="K125" i="14"/>
  <c r="I22" i="6"/>
  <c r="R48" i="6"/>
  <c r="R125" i="6"/>
  <c r="D75" i="14"/>
  <c r="W20" i="8"/>
  <c r="M62" i="7"/>
  <c r="H24" i="8"/>
  <c r="O24" i="8" s="1"/>
  <c r="O35" i="7"/>
  <c r="G28" i="14"/>
  <c r="M54" i="7"/>
  <c r="V45" i="15"/>
  <c r="G45" i="11" s="1"/>
  <c r="D45" i="11" s="1"/>
  <c r="X51" i="8"/>
  <c r="S50" i="3" s="1"/>
  <c r="O64" i="8"/>
  <c r="M83" i="7"/>
  <c r="AJ119" i="14"/>
  <c r="AB119" i="14" s="1"/>
  <c r="Z119" i="14" s="1"/>
  <c r="M33" i="14"/>
  <c r="K134" i="8"/>
  <c r="O134" i="8" s="1"/>
  <c r="AM60" i="8"/>
  <c r="AG28" i="14"/>
  <c r="O124" i="7"/>
  <c r="O136" i="7"/>
  <c r="M26" i="14"/>
  <c r="P55" i="7"/>
  <c r="AN96" i="14"/>
  <c r="AL11" i="8"/>
  <c r="M10" i="7"/>
  <c r="L48" i="7"/>
  <c r="AG85" i="14"/>
  <c r="O114" i="8"/>
  <c r="X114" i="8" s="1"/>
  <c r="S113" i="3" s="1"/>
  <c r="R52" i="6"/>
  <c r="M139" i="7"/>
  <c r="M70" i="7"/>
  <c r="Z100" i="6"/>
  <c r="AN116" i="14"/>
  <c r="P120" i="7"/>
  <c r="P136" i="7"/>
  <c r="O121" i="8"/>
  <c r="AJ65" i="14"/>
  <c r="W134" i="8"/>
  <c r="X29" i="8"/>
  <c r="S28" i="3" s="1"/>
  <c r="O125" i="8"/>
  <c r="X125" i="8" s="1"/>
  <c r="S124" i="3" s="1"/>
  <c r="AE32" i="8"/>
  <c r="V39" i="15"/>
  <c r="G39" i="11" s="1"/>
  <c r="D39" i="11" s="1"/>
  <c r="M76" i="7"/>
  <c r="L104" i="7"/>
  <c r="G112" i="14"/>
  <c r="L139" i="7"/>
  <c r="O55" i="7"/>
  <c r="L78" i="7"/>
  <c r="O139" i="7"/>
  <c r="AM41" i="8"/>
  <c r="AM50" i="8"/>
  <c r="M48" i="7"/>
  <c r="M90" i="6"/>
  <c r="M14" i="6"/>
  <c r="AE14" i="8"/>
  <c r="L21" i="14"/>
  <c r="AG54" i="14"/>
  <c r="M35" i="7"/>
  <c r="AB81" i="14"/>
  <c r="Z81" i="14" s="1"/>
  <c r="N78" i="8"/>
  <c r="O78" i="8" s="1"/>
  <c r="X78" i="8" s="1"/>
  <c r="AN58" i="14"/>
  <c r="AL46" i="8"/>
  <c r="K51" i="14"/>
  <c r="AM76" i="8"/>
  <c r="AJ91" i="14"/>
  <c r="AB91" i="14" s="1"/>
  <c r="AG133" i="14"/>
  <c r="I136" i="6"/>
  <c r="X85" i="8"/>
  <c r="S84" i="3" s="1"/>
  <c r="L17" i="14"/>
  <c r="L35" i="7"/>
  <c r="AG38" i="14"/>
  <c r="AG46" i="14"/>
  <c r="M51" i="7"/>
  <c r="X108" i="8"/>
  <c r="S107" i="3" s="1"/>
  <c r="O51" i="7"/>
  <c r="K57" i="14"/>
  <c r="L57" i="14" s="1"/>
  <c r="AN78" i="14"/>
  <c r="AB78" i="14" s="1"/>
  <c r="Z78" i="14" s="1"/>
  <c r="S78" i="14" s="1"/>
  <c r="L120" i="7"/>
  <c r="R126" i="6"/>
  <c r="AN114" i="14"/>
  <c r="AB114" i="14" s="1"/>
  <c r="Z114" i="14" s="1"/>
  <c r="I130" i="6"/>
  <c r="O133" i="8"/>
  <c r="X133" i="8" s="1"/>
  <c r="S132" i="3" s="1"/>
  <c r="R30" i="6"/>
  <c r="M32" i="6"/>
  <c r="O9" i="8"/>
  <c r="X9" i="8" s="1"/>
  <c r="K24" i="8"/>
  <c r="H16" i="8"/>
  <c r="O16" i="8" s="1"/>
  <c r="O22" i="8"/>
  <c r="X22" i="8" s="1"/>
  <c r="O20" i="8"/>
  <c r="X20" i="8" s="1"/>
  <c r="S19" i="3" s="1"/>
  <c r="V61" i="15"/>
  <c r="G61" i="11" s="1"/>
  <c r="D61" i="11" s="1"/>
  <c r="AN39" i="14"/>
  <c r="AH69" i="8"/>
  <c r="Z119" i="6"/>
  <c r="Z27" i="6"/>
  <c r="AB33" i="14"/>
  <c r="Z33" i="14" s="1"/>
  <c r="S33" i="14" s="1"/>
  <c r="T116" i="6"/>
  <c r="U116" i="6" s="1"/>
  <c r="V116" i="6" s="1"/>
  <c r="AA116" i="6" s="1"/>
  <c r="AB14" i="14"/>
  <c r="Z14" i="14" s="1"/>
  <c r="S14" i="14" s="1"/>
  <c r="M80" i="7"/>
  <c r="AL61" i="8"/>
  <c r="I104" i="6"/>
  <c r="M108" i="6"/>
  <c r="N108" i="6" s="1"/>
  <c r="M107" i="3" s="1"/>
  <c r="I23" i="6"/>
  <c r="G16" i="14"/>
  <c r="P35" i="7"/>
  <c r="D84" i="14"/>
  <c r="G94" i="14"/>
  <c r="D94" i="14" s="1"/>
  <c r="B94" i="14" s="1"/>
  <c r="F94" i="11" s="1"/>
  <c r="C94" i="11" s="1"/>
  <c r="I58" i="6"/>
  <c r="N58" i="6" s="1"/>
  <c r="M57" i="3" s="1"/>
  <c r="M52" i="6"/>
  <c r="I96" i="6"/>
  <c r="Z105" i="6"/>
  <c r="P117" i="14"/>
  <c r="U61" i="3"/>
  <c r="S78" i="10"/>
  <c r="H81" i="7" s="1"/>
  <c r="K139" i="6"/>
  <c r="L139" i="6" s="1"/>
  <c r="M139" i="6" s="1"/>
  <c r="N139" i="6" s="1"/>
  <c r="M138" i="3" s="1"/>
  <c r="O58" i="7"/>
  <c r="AM40" i="8"/>
  <c r="AB10" i="14"/>
  <c r="Z10" i="14" s="1"/>
  <c r="S10" i="14" s="1"/>
  <c r="L9" i="14"/>
  <c r="P23" i="7"/>
  <c r="AG67" i="14"/>
  <c r="AM103" i="8"/>
  <c r="AM85" i="8"/>
  <c r="M106" i="14"/>
  <c r="AL115" i="8"/>
  <c r="V129" i="15"/>
  <c r="G129" i="11" s="1"/>
  <c r="D129" i="11" s="1"/>
  <c r="L15" i="7"/>
  <c r="AH104" i="8"/>
  <c r="S97" i="10"/>
  <c r="H100" i="7" s="1"/>
  <c r="K100" i="7" s="1"/>
  <c r="P99" i="3" s="1"/>
  <c r="U80" i="3"/>
  <c r="H7" i="8"/>
  <c r="O7" i="8" s="1"/>
  <c r="X7" i="8" s="1"/>
  <c r="U130" i="3"/>
  <c r="K22" i="6"/>
  <c r="L22" i="6" s="1"/>
  <c r="M22" i="6" s="1"/>
  <c r="L45" i="7"/>
  <c r="AB132" i="14"/>
  <c r="AE65" i="8"/>
  <c r="AM65" i="8" s="1"/>
  <c r="AB40" i="14"/>
  <c r="Z40" i="14" s="1"/>
  <c r="S40" i="14" s="1"/>
  <c r="AB63" i="14"/>
  <c r="Z63" i="14" s="1"/>
  <c r="AB82" i="14"/>
  <c r="O7" i="7"/>
  <c r="AL29" i="8"/>
  <c r="AM29" i="8" s="1"/>
  <c r="AE67" i="8"/>
  <c r="AM67" i="8" s="1"/>
  <c r="AM92" i="8"/>
  <c r="AN92" i="8" s="1"/>
  <c r="T91" i="3" s="1"/>
  <c r="D16" i="14"/>
  <c r="M127" i="6"/>
  <c r="N127" i="6" s="1"/>
  <c r="M126" i="3" s="1"/>
  <c r="I78" i="6"/>
  <c r="I103" i="6"/>
  <c r="O13" i="8"/>
  <c r="Z30" i="6"/>
  <c r="AA30" i="6" s="1"/>
  <c r="AB30" i="6" s="1"/>
  <c r="N29" i="3" s="1"/>
  <c r="I67" i="6"/>
  <c r="U63" i="10"/>
  <c r="J66" i="7" s="1"/>
  <c r="T114" i="10"/>
  <c r="I117" i="7" s="1"/>
  <c r="R94" i="7"/>
  <c r="O93" i="3" s="1"/>
  <c r="I93" i="3" s="1"/>
  <c r="Q93" i="3"/>
  <c r="X76" i="6"/>
  <c r="Y76" i="6" s="1"/>
  <c r="Z76" i="6" s="1"/>
  <c r="W76" i="6"/>
  <c r="P101" i="14"/>
  <c r="M101" i="14" s="1"/>
  <c r="U21" i="3"/>
  <c r="I41" i="15"/>
  <c r="I6" i="15"/>
  <c r="V6" i="15" s="1"/>
  <c r="G6" i="11" s="1"/>
  <c r="D6" i="11" s="1"/>
  <c r="K62" i="6"/>
  <c r="L62" i="6" s="1"/>
  <c r="M62" i="6" s="1"/>
  <c r="AE31" i="8"/>
  <c r="B33" i="14"/>
  <c r="F33" i="11" s="1"/>
  <c r="C33" i="11" s="1"/>
  <c r="I129" i="6"/>
  <c r="M34" i="6"/>
  <c r="N34" i="6" s="1"/>
  <c r="AE70" i="8"/>
  <c r="AM70" i="8" s="1"/>
  <c r="S88" i="14"/>
  <c r="AM114" i="8"/>
  <c r="M137" i="6"/>
  <c r="N137" i="6" s="1"/>
  <c r="M136" i="3" s="1"/>
  <c r="AH111" i="8"/>
  <c r="AM111" i="8" s="1"/>
  <c r="AN111" i="8" s="1"/>
  <c r="I44" i="6"/>
  <c r="V113" i="15"/>
  <c r="G113" i="11" s="1"/>
  <c r="D113" i="11" s="1"/>
  <c r="AM57" i="8"/>
  <c r="D64" i="14"/>
  <c r="T95" i="6"/>
  <c r="U95" i="6" s="1"/>
  <c r="V95" i="6" s="1"/>
  <c r="O95" i="6"/>
  <c r="P78" i="14"/>
  <c r="M78" i="14" s="1"/>
  <c r="X10" i="6"/>
  <c r="Y10" i="6" s="1"/>
  <c r="Z10" i="6" s="1"/>
  <c r="W10" i="6"/>
  <c r="U16" i="3"/>
  <c r="T105" i="6"/>
  <c r="U105" i="6" s="1"/>
  <c r="V105" i="6" s="1"/>
  <c r="AA105" i="6" s="1"/>
  <c r="O105" i="6"/>
  <c r="V27" i="10"/>
  <c r="Y30" i="8"/>
  <c r="Z30" i="8" s="1"/>
  <c r="P41" i="14"/>
  <c r="M41" i="14" s="1"/>
  <c r="C41" i="14" s="1"/>
  <c r="H41" i="11" s="1"/>
  <c r="E41" i="11" s="1"/>
  <c r="U35" i="3"/>
  <c r="P84" i="7"/>
  <c r="I20" i="6"/>
  <c r="AN27" i="8"/>
  <c r="T26" i="3" s="1"/>
  <c r="O107" i="7"/>
  <c r="R133" i="6"/>
  <c r="I32" i="6"/>
  <c r="R24" i="6"/>
  <c r="Z44" i="6"/>
  <c r="AM44" i="8"/>
  <c r="AN44" i="8" s="1"/>
  <c r="T43" i="3" s="1"/>
  <c r="AB70" i="14"/>
  <c r="D95" i="14"/>
  <c r="AJ97" i="14"/>
  <c r="AM131" i="8"/>
  <c r="AM139" i="8"/>
  <c r="I62" i="6"/>
  <c r="N62" i="6" s="1"/>
  <c r="M61" i="3" s="1"/>
  <c r="P105" i="7"/>
  <c r="Z114" i="6"/>
  <c r="M59" i="14"/>
  <c r="M114" i="6"/>
  <c r="L30" i="7"/>
  <c r="L132" i="14"/>
  <c r="D132" i="14" s="1"/>
  <c r="I55" i="6"/>
  <c r="T100" i="6"/>
  <c r="U100" i="6" s="1"/>
  <c r="V100" i="6" s="1"/>
  <c r="AA100" i="6" s="1"/>
  <c r="X140" i="8"/>
  <c r="R78" i="5" s="1"/>
  <c r="AM36" i="8"/>
  <c r="AG68" i="14"/>
  <c r="AM109" i="8"/>
  <c r="P13" i="14"/>
  <c r="M13" i="14" s="1"/>
  <c r="U8" i="3"/>
  <c r="U107" i="3"/>
  <c r="F81" i="6"/>
  <c r="G81" i="6"/>
  <c r="H81" i="6" s="1"/>
  <c r="I81" i="6" s="1"/>
  <c r="U91" i="3"/>
  <c r="I135" i="15"/>
  <c r="T7" i="10"/>
  <c r="I10" i="7" s="1"/>
  <c r="K10" i="7" s="1"/>
  <c r="P9" i="3" s="1"/>
  <c r="S41" i="10"/>
  <c r="H44" i="7" s="1"/>
  <c r="P6" i="14"/>
  <c r="M6" i="14" s="1"/>
  <c r="U116" i="3"/>
  <c r="K44" i="6"/>
  <c r="L44" i="6" s="1"/>
  <c r="M44" i="6" s="1"/>
  <c r="K84" i="6"/>
  <c r="L84" i="6" s="1"/>
  <c r="M84" i="6" s="1"/>
  <c r="L77" i="5"/>
  <c r="M82" i="14"/>
  <c r="M117" i="14"/>
  <c r="M45" i="14"/>
  <c r="R103" i="6"/>
  <c r="X139" i="8"/>
  <c r="S138" i="3" s="1"/>
  <c r="L93" i="7"/>
  <c r="V41" i="15"/>
  <c r="G41" i="11" s="1"/>
  <c r="D41" i="11" s="1"/>
  <c r="D47" i="14"/>
  <c r="AM108" i="8"/>
  <c r="AN108" i="8" s="1"/>
  <c r="T107" i="3" s="1"/>
  <c r="R107" i="3" s="1"/>
  <c r="R121" i="3"/>
  <c r="L134" i="14"/>
  <c r="D134" i="14" s="1"/>
  <c r="Z33" i="6"/>
  <c r="M91" i="6"/>
  <c r="AE116" i="8"/>
  <c r="AM116" i="8" s="1"/>
  <c r="AN116" i="8" s="1"/>
  <c r="T115" i="3" s="1"/>
  <c r="AA45" i="6"/>
  <c r="L72" i="7"/>
  <c r="R74" i="6"/>
  <c r="U126" i="3"/>
  <c r="I7" i="15"/>
  <c r="V7" i="15" s="1"/>
  <c r="G7" i="11" s="1"/>
  <c r="D7" i="11" s="1"/>
  <c r="P47" i="14"/>
  <c r="M47" i="14" s="1"/>
  <c r="C47" i="14" s="1"/>
  <c r="H47" i="11" s="1"/>
  <c r="E47" i="11" s="1"/>
  <c r="U65" i="3"/>
  <c r="K121" i="6"/>
  <c r="L121" i="6" s="1"/>
  <c r="M121" i="6" s="1"/>
  <c r="R95" i="6"/>
  <c r="L99" i="7"/>
  <c r="D102" i="14"/>
  <c r="AJ108" i="14"/>
  <c r="AB133" i="14"/>
  <c r="C76" i="4"/>
  <c r="D21" i="14"/>
  <c r="C71" i="14"/>
  <c r="H71" i="11" s="1"/>
  <c r="E71" i="11" s="1"/>
  <c r="V122" i="15"/>
  <c r="G122" i="11" s="1"/>
  <c r="D122" i="11" s="1"/>
  <c r="B41" i="14"/>
  <c r="F41" i="11" s="1"/>
  <c r="C41" i="11" s="1"/>
  <c r="AM52" i="8"/>
  <c r="D129" i="14"/>
  <c r="N22" i="6"/>
  <c r="M21" i="3" s="1"/>
  <c r="AM9" i="8"/>
  <c r="AN9" i="8" s="1"/>
  <c r="T8" i="3" s="1"/>
  <c r="AM22" i="8"/>
  <c r="P140" i="7"/>
  <c r="X121" i="8"/>
  <c r="S120" i="3" s="1"/>
  <c r="X121" i="6"/>
  <c r="Y121" i="6" s="1"/>
  <c r="Z121" i="6" s="1"/>
  <c r="W121" i="6"/>
  <c r="F36" i="6"/>
  <c r="G36" i="6"/>
  <c r="H36" i="6" s="1"/>
  <c r="I36" i="6" s="1"/>
  <c r="U43" i="3"/>
  <c r="V72" i="10"/>
  <c r="Y75" i="8"/>
  <c r="Z75" i="8" s="1"/>
  <c r="J92" i="8"/>
  <c r="G92" i="8"/>
  <c r="U92" i="8"/>
  <c r="I92" i="8"/>
  <c r="S92" i="8"/>
  <c r="M92" i="8"/>
  <c r="T92" i="8"/>
  <c r="L92" i="8"/>
  <c r="V92" i="8"/>
  <c r="W92" i="8" s="1"/>
  <c r="F92" i="8"/>
  <c r="H92" i="8" s="1"/>
  <c r="P92" i="8"/>
  <c r="R92" i="8" s="1"/>
  <c r="AG62" i="14"/>
  <c r="AM75" i="8"/>
  <c r="AN75" i="8" s="1"/>
  <c r="T74" i="3" s="1"/>
  <c r="R74" i="3" s="1"/>
  <c r="AG111" i="14"/>
  <c r="AB111" i="14" s="1"/>
  <c r="Z111" i="14" s="1"/>
  <c r="S111" i="14" s="1"/>
  <c r="I134" i="6"/>
  <c r="AM30" i="8"/>
  <c r="AN30" i="8" s="1"/>
  <c r="T29" i="3" s="1"/>
  <c r="K56" i="14"/>
  <c r="L56" i="14" s="1"/>
  <c r="Z91" i="6"/>
  <c r="AM58" i="8"/>
  <c r="AN58" i="8" s="1"/>
  <c r="T57" i="3" s="1"/>
  <c r="R57" i="3" s="1"/>
  <c r="AE96" i="8"/>
  <c r="AM18" i="8"/>
  <c r="L56" i="7"/>
  <c r="I79" i="6"/>
  <c r="T78" i="6"/>
  <c r="U78" i="6" s="1"/>
  <c r="V78" i="6" s="1"/>
  <c r="AA78" i="6" s="1"/>
  <c r="O78" i="6"/>
  <c r="R78" i="6" s="1"/>
  <c r="AB78" i="6" s="1"/>
  <c r="X78" i="6"/>
  <c r="Y78" i="6" s="1"/>
  <c r="Z78" i="6" s="1"/>
  <c r="K30" i="6"/>
  <c r="L30" i="6" s="1"/>
  <c r="M30" i="6" s="1"/>
  <c r="U49" i="3"/>
  <c r="U57" i="3"/>
  <c r="S105" i="14"/>
  <c r="C105" i="14"/>
  <c r="H105" i="11" s="1"/>
  <c r="E105" i="11" s="1"/>
  <c r="AB67" i="14"/>
  <c r="Z67" i="14" s="1"/>
  <c r="S67" i="14" s="1"/>
  <c r="S63" i="14"/>
  <c r="C63" i="14"/>
  <c r="H63" i="11" s="1"/>
  <c r="E63" i="11" s="1"/>
  <c r="AB75" i="14"/>
  <c r="Z75" i="14" s="1"/>
  <c r="S75" i="14" s="1"/>
  <c r="R76" i="4"/>
  <c r="S114" i="14"/>
  <c r="C114" i="14"/>
  <c r="H114" i="11" s="1"/>
  <c r="E114" i="11" s="1"/>
  <c r="AM24" i="8"/>
  <c r="AB54" i="14"/>
  <c r="Z54" i="14" s="1"/>
  <c r="X107" i="8"/>
  <c r="S106" i="3" s="1"/>
  <c r="AM16" i="8"/>
  <c r="AN16" i="8" s="1"/>
  <c r="T15" i="3" s="1"/>
  <c r="S81" i="14"/>
  <c r="C81" i="14"/>
  <c r="H81" i="11" s="1"/>
  <c r="E81" i="11" s="1"/>
  <c r="S128" i="14"/>
  <c r="C128" i="14"/>
  <c r="H128" i="11" s="1"/>
  <c r="E128" i="11" s="1"/>
  <c r="X45" i="8"/>
  <c r="S44" i="3" s="1"/>
  <c r="AB59" i="14"/>
  <c r="Z59" i="14" s="1"/>
  <c r="S59" i="14" s="1"/>
  <c r="X103" i="8"/>
  <c r="S102" i="3" s="1"/>
  <c r="V8" i="10"/>
  <c r="Y11" i="8"/>
  <c r="Z11" i="8" s="1"/>
  <c r="G30" i="6"/>
  <c r="H30" i="6" s="1"/>
  <c r="F30" i="6"/>
  <c r="T36" i="6"/>
  <c r="U36" i="6" s="1"/>
  <c r="V36" i="6" s="1"/>
  <c r="X36" i="6"/>
  <c r="Y36" i="6" s="1"/>
  <c r="Z36" i="6" s="1"/>
  <c r="P36" i="6"/>
  <c r="Q36" i="6" s="1"/>
  <c r="O36" i="6"/>
  <c r="AG52" i="14"/>
  <c r="S76" i="10"/>
  <c r="H79" i="7" s="1"/>
  <c r="I84" i="15"/>
  <c r="V84" i="15" s="1"/>
  <c r="G84" i="11" s="1"/>
  <c r="D84" i="11" s="1"/>
  <c r="P81" i="6"/>
  <c r="Q81" i="6" s="1"/>
  <c r="O81" i="6"/>
  <c r="T81" i="6"/>
  <c r="U81" i="6" s="1"/>
  <c r="V81" i="6" s="1"/>
  <c r="AA81" i="6" s="1"/>
  <c r="M99" i="8"/>
  <c r="I99" i="8"/>
  <c r="S99" i="8"/>
  <c r="G99" i="8"/>
  <c r="U99" i="8"/>
  <c r="F99" i="8"/>
  <c r="T99" i="8"/>
  <c r="P99" i="8"/>
  <c r="L99" i="8"/>
  <c r="N99" i="8" s="1"/>
  <c r="Q99" i="8"/>
  <c r="J99" i="8"/>
  <c r="V99" i="8"/>
  <c r="K115" i="6"/>
  <c r="L115" i="6" s="1"/>
  <c r="J115" i="6"/>
  <c r="U122" i="3"/>
  <c r="P129" i="6"/>
  <c r="Q129" i="6" s="1"/>
  <c r="O129" i="6"/>
  <c r="T129" i="6"/>
  <c r="U129" i="6" s="1"/>
  <c r="V129" i="6" s="1"/>
  <c r="R59" i="4"/>
  <c r="X91" i="8"/>
  <c r="S90" i="3" s="1"/>
  <c r="O21" i="8"/>
  <c r="X21" i="8" s="1"/>
  <c r="S20" i="3" s="1"/>
  <c r="S4" i="10"/>
  <c r="H7" i="7" s="1"/>
  <c r="G11" i="6"/>
  <c r="H11" i="6" s="1"/>
  <c r="F11" i="6"/>
  <c r="AB24" i="6"/>
  <c r="N23" i="3" s="1"/>
  <c r="V43" i="10"/>
  <c r="Y46" i="8"/>
  <c r="Z46" i="8" s="1"/>
  <c r="L14" i="14"/>
  <c r="D14" i="14" s="1"/>
  <c r="B14" i="14" s="1"/>
  <c r="F14" i="11" s="1"/>
  <c r="C14" i="11" s="1"/>
  <c r="C14" i="14"/>
  <c r="H14" i="11" s="1"/>
  <c r="E14" i="11" s="1"/>
  <c r="AE48" i="8"/>
  <c r="AM48" i="8"/>
  <c r="AN48" i="8" s="1"/>
  <c r="T47" i="3" s="1"/>
  <c r="G72" i="6"/>
  <c r="H72" i="6" s="1"/>
  <c r="F72" i="6"/>
  <c r="AB73" i="14"/>
  <c r="K88" i="7"/>
  <c r="P87" i="3" s="1"/>
  <c r="N88" i="7"/>
  <c r="K99" i="6"/>
  <c r="L99" i="6" s="1"/>
  <c r="J99" i="6"/>
  <c r="X107" i="6"/>
  <c r="Y107" i="6" s="1"/>
  <c r="Z107" i="6" s="1"/>
  <c r="W107" i="6"/>
  <c r="I107" i="15"/>
  <c r="V107" i="15" s="1"/>
  <c r="G107" i="11" s="1"/>
  <c r="D107" i="11" s="1"/>
  <c r="P120" i="14"/>
  <c r="U110" i="3"/>
  <c r="AE120" i="8"/>
  <c r="AM120" i="8" s="1"/>
  <c r="D130" i="14"/>
  <c r="X140" i="6"/>
  <c r="Y140" i="6" s="1"/>
  <c r="W140" i="6"/>
  <c r="V120" i="10"/>
  <c r="Y123" i="8"/>
  <c r="Z123" i="8" s="1"/>
  <c r="C110" i="4"/>
  <c r="X31" i="8"/>
  <c r="S30" i="3" s="1"/>
  <c r="V4" i="10"/>
  <c r="Y7" i="8"/>
  <c r="Z7" i="8" s="1"/>
  <c r="G4" i="14"/>
  <c r="D4" i="14" s="1"/>
  <c r="Z7" i="6"/>
  <c r="AA7" i="6" s="1"/>
  <c r="X14" i="6"/>
  <c r="Y14" i="6" s="1"/>
  <c r="W14" i="6"/>
  <c r="O25" i="7"/>
  <c r="P15" i="14"/>
  <c r="M15" i="14" s="1"/>
  <c r="I34" i="15"/>
  <c r="O32" i="7"/>
  <c r="U53" i="3"/>
  <c r="X53" i="6"/>
  <c r="Y53" i="6" s="1"/>
  <c r="W53" i="6"/>
  <c r="K79" i="6"/>
  <c r="L79" i="6" s="1"/>
  <c r="M79" i="6" s="1"/>
  <c r="N79" i="6" s="1"/>
  <c r="M78" i="3" s="1"/>
  <c r="G82" i="6"/>
  <c r="H82" i="6" s="1"/>
  <c r="I82" i="6" s="1"/>
  <c r="F82" i="6"/>
  <c r="X62" i="6"/>
  <c r="Y62" i="6" s="1"/>
  <c r="W62" i="6"/>
  <c r="S70" i="10"/>
  <c r="H73" i="7" s="1"/>
  <c r="X94" i="6"/>
  <c r="Y94" i="6" s="1"/>
  <c r="W94" i="6"/>
  <c r="AB104" i="14"/>
  <c r="M107" i="7"/>
  <c r="T112" i="6"/>
  <c r="U112" i="6" s="1"/>
  <c r="V112" i="6" s="1"/>
  <c r="P112" i="6"/>
  <c r="Q112" i="6" s="1"/>
  <c r="O112" i="6"/>
  <c r="P114" i="7"/>
  <c r="X66" i="8"/>
  <c r="S65" i="3" s="1"/>
  <c r="L66" i="4"/>
  <c r="X88" i="8"/>
  <c r="S87" i="3" s="1"/>
  <c r="X116" i="8"/>
  <c r="S115" i="3" s="1"/>
  <c r="R115" i="3" s="1"/>
  <c r="G14" i="6"/>
  <c r="H14" i="6" s="1"/>
  <c r="F14" i="6"/>
  <c r="P8" i="14"/>
  <c r="P20" i="7"/>
  <c r="AH20" i="8"/>
  <c r="P18" i="14"/>
  <c r="P35" i="6"/>
  <c r="Q35" i="6" s="1"/>
  <c r="O35" i="6"/>
  <c r="T35" i="6"/>
  <c r="U35" i="6" s="1"/>
  <c r="V35" i="6" s="1"/>
  <c r="P25" i="14"/>
  <c r="K39" i="6"/>
  <c r="L39" i="6" s="1"/>
  <c r="J39" i="6"/>
  <c r="X32" i="6"/>
  <c r="Y32" i="6" s="1"/>
  <c r="Z32" i="6" s="1"/>
  <c r="W32" i="6"/>
  <c r="T46" i="6"/>
  <c r="U46" i="6" s="1"/>
  <c r="V46" i="6" s="1"/>
  <c r="P46" i="6"/>
  <c r="Q46" i="6" s="1"/>
  <c r="O46" i="6"/>
  <c r="U26" i="3"/>
  <c r="T52" i="6"/>
  <c r="U52" i="6" s="1"/>
  <c r="V52" i="6" s="1"/>
  <c r="P54" i="14"/>
  <c r="U64" i="3"/>
  <c r="L60" i="14"/>
  <c r="G60" i="14"/>
  <c r="V59" i="15"/>
  <c r="G59" i="11" s="1"/>
  <c r="D59" i="11" s="1"/>
  <c r="P75" i="14"/>
  <c r="M75" i="14" s="1"/>
  <c r="M96" i="8"/>
  <c r="V96" i="8"/>
  <c r="S96" i="8"/>
  <c r="I96" i="8"/>
  <c r="K96" i="8" s="1"/>
  <c r="Q96" i="8"/>
  <c r="G96" i="8"/>
  <c r="P96" i="8"/>
  <c r="R96" i="8" s="1"/>
  <c r="F96" i="8"/>
  <c r="H96" i="8" s="1"/>
  <c r="T96" i="8"/>
  <c r="L96" i="8"/>
  <c r="J96" i="8"/>
  <c r="U96" i="8"/>
  <c r="T84" i="6"/>
  <c r="U84" i="6" s="1"/>
  <c r="V84" i="6" s="1"/>
  <c r="AA84" i="6" s="1"/>
  <c r="X84" i="6"/>
  <c r="Y84" i="6" s="1"/>
  <c r="Z84" i="6" s="1"/>
  <c r="P84" i="6"/>
  <c r="Q84" i="6" s="1"/>
  <c r="O84" i="6"/>
  <c r="AB94" i="14"/>
  <c r="K109" i="7"/>
  <c r="P108" i="3" s="1"/>
  <c r="N109" i="7"/>
  <c r="U94" i="4"/>
  <c r="U103" i="3"/>
  <c r="AE104" i="8"/>
  <c r="L115" i="14"/>
  <c r="X113" i="6"/>
  <c r="Y113" i="6" s="1"/>
  <c r="W113" i="6"/>
  <c r="AE124" i="8"/>
  <c r="AM124" i="8" s="1"/>
  <c r="K132" i="6"/>
  <c r="L132" i="6" s="1"/>
  <c r="J132" i="6"/>
  <c r="L132" i="7"/>
  <c r="R62" i="4"/>
  <c r="P3" i="14"/>
  <c r="O17" i="8"/>
  <c r="S49" i="5"/>
  <c r="U106" i="4"/>
  <c r="S52" i="4"/>
  <c r="S30" i="5"/>
  <c r="X130" i="8"/>
  <c r="S129" i="3" s="1"/>
  <c r="G9" i="14"/>
  <c r="G18" i="6"/>
  <c r="H18" i="6" s="1"/>
  <c r="F18" i="6"/>
  <c r="AG30" i="14"/>
  <c r="AB38" i="14"/>
  <c r="Z38" i="14" s="1"/>
  <c r="S38" i="14" s="1"/>
  <c r="AH38" i="8"/>
  <c r="AM38" i="8" s="1"/>
  <c r="AN51" i="14"/>
  <c r="L50" i="14"/>
  <c r="P44" i="14"/>
  <c r="M44" i="14" s="1"/>
  <c r="P69" i="6"/>
  <c r="Q69" i="6" s="1"/>
  <c r="R69" i="6" s="1"/>
  <c r="O69" i="6"/>
  <c r="T69" i="6"/>
  <c r="U69" i="6" s="1"/>
  <c r="V69" i="6" s="1"/>
  <c r="AB49" i="14"/>
  <c r="X71" i="6"/>
  <c r="Y71" i="6" s="1"/>
  <c r="W71" i="6"/>
  <c r="U62" i="3"/>
  <c r="AN85" i="14"/>
  <c r="AN95" i="8"/>
  <c r="T94" i="3" s="1"/>
  <c r="O99" i="7"/>
  <c r="P99" i="6"/>
  <c r="Q99" i="6" s="1"/>
  <c r="O99" i="6"/>
  <c r="T99" i="6"/>
  <c r="U99" i="6" s="1"/>
  <c r="V99" i="6" s="1"/>
  <c r="AE94" i="8"/>
  <c r="AM94" i="8" s="1"/>
  <c r="G97" i="14"/>
  <c r="D106" i="14"/>
  <c r="K110" i="6"/>
  <c r="L110" i="6" s="1"/>
  <c r="J110" i="6"/>
  <c r="P110" i="6"/>
  <c r="Q110" i="6" s="1"/>
  <c r="R110" i="6" s="1"/>
  <c r="P121" i="14"/>
  <c r="AE123" i="8"/>
  <c r="X129" i="6"/>
  <c r="Y129" i="6" s="1"/>
  <c r="W129" i="6"/>
  <c r="Q121" i="3"/>
  <c r="R122" i="7"/>
  <c r="O121" i="3" s="1"/>
  <c r="I126" i="15"/>
  <c r="L140" i="7"/>
  <c r="P137" i="6"/>
  <c r="Q137" i="6" s="1"/>
  <c r="O137" i="6"/>
  <c r="T137" i="6"/>
  <c r="U137" i="6" s="1"/>
  <c r="V137" i="6" s="1"/>
  <c r="M6" i="8"/>
  <c r="T6" i="8"/>
  <c r="R18" i="4"/>
  <c r="L34" i="5"/>
  <c r="O8" i="8"/>
  <c r="X8" i="8" s="1"/>
  <c r="S7" i="3" s="1"/>
  <c r="O84" i="8"/>
  <c r="X84" i="8" s="1"/>
  <c r="S83" i="3" s="1"/>
  <c r="K8" i="6"/>
  <c r="L8" i="6" s="1"/>
  <c r="J8" i="6"/>
  <c r="O40" i="8"/>
  <c r="X40" i="8" s="1"/>
  <c r="S39" i="3" s="1"/>
  <c r="X19" i="6"/>
  <c r="Y19" i="6" s="1"/>
  <c r="W19" i="6"/>
  <c r="K33" i="6"/>
  <c r="L33" i="6" s="1"/>
  <c r="J33" i="6"/>
  <c r="V25" i="10"/>
  <c r="Y28" i="8"/>
  <c r="Z28" i="8" s="1"/>
  <c r="T48" i="6"/>
  <c r="U48" i="6" s="1"/>
  <c r="V48" i="6" s="1"/>
  <c r="O9" i="6"/>
  <c r="T9" i="6"/>
  <c r="U9" i="6" s="1"/>
  <c r="V9" i="6" s="1"/>
  <c r="P9" i="6"/>
  <c r="Q9" i="6" s="1"/>
  <c r="X9" i="6"/>
  <c r="Y9" i="6" s="1"/>
  <c r="Z9" i="6" s="1"/>
  <c r="I24" i="15"/>
  <c r="V24" i="15" s="1"/>
  <c r="G24" i="11" s="1"/>
  <c r="D24" i="11" s="1"/>
  <c r="K43" i="6"/>
  <c r="L43" i="6" s="1"/>
  <c r="J43" i="6"/>
  <c r="K49" i="14"/>
  <c r="L49" i="14" s="1"/>
  <c r="AM63" i="8"/>
  <c r="G74" i="14"/>
  <c r="D74" i="14" s="1"/>
  <c r="U78" i="3"/>
  <c r="G98" i="8"/>
  <c r="M98" i="8"/>
  <c r="S98" i="8"/>
  <c r="F98" i="8"/>
  <c r="H98" i="8" s="1"/>
  <c r="Q98" i="8"/>
  <c r="J98" i="8"/>
  <c r="P98" i="8"/>
  <c r="U98" i="8"/>
  <c r="I98" i="8"/>
  <c r="T98" i="8"/>
  <c r="L98" i="8"/>
  <c r="V98" i="8"/>
  <c r="AB100" i="6"/>
  <c r="N99" i="3" s="1"/>
  <c r="T92" i="6"/>
  <c r="U92" i="6" s="1"/>
  <c r="V92" i="6" s="1"/>
  <c r="X92" i="6"/>
  <c r="Y92" i="6" s="1"/>
  <c r="Z92" i="6" s="1"/>
  <c r="P92" i="6"/>
  <c r="Q92" i="6" s="1"/>
  <c r="O92" i="6"/>
  <c r="AE110" i="8"/>
  <c r="AM110" i="8" s="1"/>
  <c r="AN120" i="14"/>
  <c r="G122" i="14"/>
  <c r="D122" i="14" s="1"/>
  <c r="AB127" i="14"/>
  <c r="C17" i="5"/>
  <c r="S58" i="4"/>
  <c r="AE7" i="8"/>
  <c r="AM7" i="8" s="1"/>
  <c r="P15" i="7"/>
  <c r="I30" i="15"/>
  <c r="V30" i="15" s="1"/>
  <c r="G30" i="11" s="1"/>
  <c r="D30" i="11" s="1"/>
  <c r="AL33" i="8"/>
  <c r="X26" i="6"/>
  <c r="Y26" i="6" s="1"/>
  <c r="W26" i="6"/>
  <c r="M29" i="14"/>
  <c r="S19" i="10"/>
  <c r="H22" i="7" s="1"/>
  <c r="I53" i="15"/>
  <c r="V53" i="15" s="1"/>
  <c r="G53" i="11" s="1"/>
  <c r="D53" i="11" s="1"/>
  <c r="AH54" i="8"/>
  <c r="S42" i="10"/>
  <c r="H45" i="7" s="1"/>
  <c r="AL69" i="8"/>
  <c r="AM69" i="8" s="1"/>
  <c r="AH51" i="8"/>
  <c r="I58" i="15"/>
  <c r="K72" i="6"/>
  <c r="L72" i="6" s="1"/>
  <c r="J72" i="6"/>
  <c r="AM74" i="8"/>
  <c r="AN74" i="8" s="1"/>
  <c r="U73" i="3"/>
  <c r="T80" i="6"/>
  <c r="U80" i="6" s="1"/>
  <c r="V80" i="6" s="1"/>
  <c r="AA80" i="6" s="1"/>
  <c r="T76" i="6"/>
  <c r="U76" i="6" s="1"/>
  <c r="S76" i="6"/>
  <c r="AN87" i="14"/>
  <c r="U88" i="3"/>
  <c r="X102" i="6"/>
  <c r="Y102" i="6" s="1"/>
  <c r="Z102" i="6" s="1"/>
  <c r="W102" i="6"/>
  <c r="S98" i="10"/>
  <c r="H101" i="7" s="1"/>
  <c r="G105" i="6"/>
  <c r="H105" i="6" s="1"/>
  <c r="F105" i="6"/>
  <c r="I109" i="15"/>
  <c r="Z111" i="6"/>
  <c r="S123" i="10"/>
  <c r="H126" i="7" s="1"/>
  <c r="O53" i="5"/>
  <c r="C73" i="5"/>
  <c r="R118" i="4"/>
  <c r="X13" i="8"/>
  <c r="S12" i="3" s="1"/>
  <c r="M7" i="7"/>
  <c r="U11" i="4"/>
  <c r="U11" i="3"/>
  <c r="AG12" i="14"/>
  <c r="X20" i="6"/>
  <c r="Y20" i="6" s="1"/>
  <c r="W20" i="6"/>
  <c r="G33" i="6"/>
  <c r="H33" i="6" s="1"/>
  <c r="I33" i="6" s="1"/>
  <c r="F33" i="6"/>
  <c r="T33" i="6"/>
  <c r="U33" i="6" s="1"/>
  <c r="V33" i="6" s="1"/>
  <c r="AA33" i="6" s="1"/>
  <c r="X38" i="6"/>
  <c r="Y38" i="6" s="1"/>
  <c r="Z38" i="6" s="1"/>
  <c r="W38" i="6"/>
  <c r="K39" i="14"/>
  <c r="P50" i="14"/>
  <c r="V44" i="10"/>
  <c r="Y47" i="8"/>
  <c r="Z47" i="8" s="1"/>
  <c r="P51" i="6"/>
  <c r="Q51" i="6" s="1"/>
  <c r="R51" i="6" s="1"/>
  <c r="K51" i="6"/>
  <c r="L51" i="6" s="1"/>
  <c r="J51" i="6"/>
  <c r="U59" i="3"/>
  <c r="T72" i="6"/>
  <c r="U72" i="6" s="1"/>
  <c r="V72" i="6" s="1"/>
  <c r="X72" i="6"/>
  <c r="Y72" i="6" s="1"/>
  <c r="Z72" i="6" s="1"/>
  <c r="P72" i="6"/>
  <c r="Q72" i="6" s="1"/>
  <c r="O72" i="6"/>
  <c r="T74" i="6"/>
  <c r="U74" i="6" s="1"/>
  <c r="V74" i="6" s="1"/>
  <c r="M82" i="7"/>
  <c r="AG86" i="14"/>
  <c r="AB86" i="14" s="1"/>
  <c r="Z86" i="14" s="1"/>
  <c r="S86" i="14" s="1"/>
  <c r="S99" i="10"/>
  <c r="H102" i="7" s="1"/>
  <c r="M101" i="8"/>
  <c r="P101" i="8"/>
  <c r="J101" i="8"/>
  <c r="V101" i="8"/>
  <c r="I101" i="8"/>
  <c r="S101" i="8"/>
  <c r="W101" i="8" s="1"/>
  <c r="U101" i="8"/>
  <c r="G101" i="8"/>
  <c r="T101" i="8"/>
  <c r="L101" i="8"/>
  <c r="F101" i="8"/>
  <c r="Q101" i="8"/>
  <c r="AJ101" i="14"/>
  <c r="P115" i="14"/>
  <c r="M115" i="14" s="1"/>
  <c r="U114" i="3"/>
  <c r="P116" i="7"/>
  <c r="I125" i="15"/>
  <c r="M131" i="6"/>
  <c r="K20" i="6"/>
  <c r="L20" i="6" s="1"/>
  <c r="M20" i="6" s="1"/>
  <c r="J20" i="6"/>
  <c r="N54" i="7"/>
  <c r="K54" i="7"/>
  <c r="P53" i="3" s="1"/>
  <c r="AM21" i="8"/>
  <c r="AE21" i="8"/>
  <c r="K120" i="7"/>
  <c r="P119" i="3" s="1"/>
  <c r="N120" i="7"/>
  <c r="Q120" i="7" s="1"/>
  <c r="C19" i="4"/>
  <c r="C59" i="4"/>
  <c r="L70" i="4"/>
  <c r="AE6" i="8"/>
  <c r="AG9" i="14"/>
  <c r="AB9" i="14" s="1"/>
  <c r="Z9" i="14" s="1"/>
  <c r="U19" i="3"/>
  <c r="P29" i="6"/>
  <c r="Q29" i="6" s="1"/>
  <c r="R29" i="6" s="1"/>
  <c r="O29" i="6"/>
  <c r="T29" i="6"/>
  <c r="U29" i="6" s="1"/>
  <c r="V29" i="6" s="1"/>
  <c r="Q35" i="8"/>
  <c r="R35" i="8" s="1"/>
  <c r="Q33" i="8"/>
  <c r="R33" i="8" s="1"/>
  <c r="Q34" i="8"/>
  <c r="R34" i="8" s="1"/>
  <c r="X34" i="8" s="1"/>
  <c r="Q36" i="8"/>
  <c r="R36" i="8" s="1"/>
  <c r="U40" i="3"/>
  <c r="AE26" i="8"/>
  <c r="AM26" i="8" s="1"/>
  <c r="AN26" i="8" s="1"/>
  <c r="M31" i="14"/>
  <c r="V35" i="15"/>
  <c r="G35" i="11" s="1"/>
  <c r="D35" i="11" s="1"/>
  <c r="U68" i="3"/>
  <c r="S80" i="10"/>
  <c r="H83" i="7" s="1"/>
  <c r="AB97" i="14"/>
  <c r="Z97" i="14" s="1"/>
  <c r="S97" i="14" s="1"/>
  <c r="T104" i="6"/>
  <c r="U104" i="6" s="1"/>
  <c r="V104" i="6" s="1"/>
  <c r="P104" i="6"/>
  <c r="Q104" i="6" s="1"/>
  <c r="O104" i="6"/>
  <c r="K109" i="6"/>
  <c r="L109" i="6" s="1"/>
  <c r="J109" i="6"/>
  <c r="S120" i="10"/>
  <c r="H123" i="7" s="1"/>
  <c r="V127" i="15"/>
  <c r="G127" i="11" s="1"/>
  <c r="D127" i="11" s="1"/>
  <c r="T134" i="6"/>
  <c r="U134" i="6" s="1"/>
  <c r="V134" i="6" s="1"/>
  <c r="P134" i="6"/>
  <c r="Q134" i="6" s="1"/>
  <c r="O134" i="6"/>
  <c r="M135" i="7"/>
  <c r="AJ125" i="14"/>
  <c r="R27" i="4"/>
  <c r="S110" i="4"/>
  <c r="C90" i="4"/>
  <c r="C18" i="5"/>
  <c r="U13" i="3"/>
  <c r="U13" i="5"/>
  <c r="S34" i="10"/>
  <c r="H37" i="7" s="1"/>
  <c r="K10" i="6"/>
  <c r="L10" i="6" s="1"/>
  <c r="J10" i="6"/>
  <c r="P10" i="6"/>
  <c r="Q10" i="6" s="1"/>
  <c r="R10" i="6" s="1"/>
  <c r="V53" i="10"/>
  <c r="Y56" i="8"/>
  <c r="Z56" i="8" s="1"/>
  <c r="M49" i="14"/>
  <c r="P87" i="14"/>
  <c r="M87" i="14" s="1"/>
  <c r="U104" i="3"/>
  <c r="U95" i="4"/>
  <c r="V107" i="10"/>
  <c r="Y110" i="8"/>
  <c r="Z110" i="8" s="1"/>
  <c r="V123" i="10"/>
  <c r="Y126" i="8"/>
  <c r="Z126" i="8" s="1"/>
  <c r="C22" i="4"/>
  <c r="O27" i="8"/>
  <c r="X27" i="8" s="1"/>
  <c r="S26" i="3" s="1"/>
  <c r="R26" i="3" s="1"/>
  <c r="C44" i="4"/>
  <c r="O14" i="7"/>
  <c r="AH15" i="8"/>
  <c r="X21" i="6"/>
  <c r="Y21" i="6" s="1"/>
  <c r="W21" i="6"/>
  <c r="AE23" i="8"/>
  <c r="AM23" i="8" s="1"/>
  <c r="X29" i="6"/>
  <c r="Y29" i="6" s="1"/>
  <c r="W29" i="6"/>
  <c r="O31" i="7"/>
  <c r="L54" i="7"/>
  <c r="D57" i="14"/>
  <c r="B57" i="14" s="1"/>
  <c r="F57" i="11" s="1"/>
  <c r="C57" i="11" s="1"/>
  <c r="I54" i="15"/>
  <c r="V57" i="15"/>
  <c r="G57" i="11" s="1"/>
  <c r="D57" i="11" s="1"/>
  <c r="T62" i="6"/>
  <c r="U62" i="6" s="1"/>
  <c r="V62" i="6" s="1"/>
  <c r="P62" i="6"/>
  <c r="Q62" i="6" s="1"/>
  <c r="O62" i="6"/>
  <c r="AE99" i="8"/>
  <c r="AM99" i="8" s="1"/>
  <c r="P101" i="6"/>
  <c r="Q101" i="6" s="1"/>
  <c r="O101" i="6"/>
  <c r="T101" i="6"/>
  <c r="U101" i="6" s="1"/>
  <c r="V101" i="6" s="1"/>
  <c r="AL118" i="8"/>
  <c r="M121" i="14"/>
  <c r="AG121" i="14"/>
  <c r="L121" i="7"/>
  <c r="C62" i="4"/>
  <c r="C30" i="5"/>
  <c r="V5" i="10"/>
  <c r="Y8" i="8"/>
  <c r="Z8" i="8" s="1"/>
  <c r="G10" i="14"/>
  <c r="K12" i="6"/>
  <c r="L12" i="6" s="1"/>
  <c r="J12" i="6"/>
  <c r="I11" i="15"/>
  <c r="V11" i="15" s="1"/>
  <c r="G11" i="11" s="1"/>
  <c r="D11" i="11" s="1"/>
  <c r="G35" i="6"/>
  <c r="H35" i="6" s="1"/>
  <c r="F35" i="6"/>
  <c r="D7" i="14"/>
  <c r="AB21" i="14"/>
  <c r="Z21" i="14" s="1"/>
  <c r="S21" i="14" s="1"/>
  <c r="AB31" i="14"/>
  <c r="Z31" i="14" s="1"/>
  <c r="S31" i="14" s="1"/>
  <c r="P42" i="7"/>
  <c r="P47" i="6"/>
  <c r="Q47" i="6" s="1"/>
  <c r="O47" i="6"/>
  <c r="T47" i="6"/>
  <c r="U47" i="6" s="1"/>
  <c r="V47" i="6" s="1"/>
  <c r="L65" i="14"/>
  <c r="D65" i="14" s="1"/>
  <c r="T50" i="6"/>
  <c r="U50" i="6" s="1"/>
  <c r="V50" i="6" s="1"/>
  <c r="P50" i="6"/>
  <c r="Q50" i="6" s="1"/>
  <c r="O50" i="6"/>
  <c r="P71" i="7"/>
  <c r="K76" i="7"/>
  <c r="P75" i="3" s="1"/>
  <c r="N76" i="7"/>
  <c r="M77" i="7"/>
  <c r="O88" i="7"/>
  <c r="V82" i="10"/>
  <c r="Y85" i="8"/>
  <c r="Z85" i="8" s="1"/>
  <c r="AN85" i="8" s="1"/>
  <c r="T84" i="3" s="1"/>
  <c r="R84" i="3" s="1"/>
  <c r="G101" i="14"/>
  <c r="P102" i="14"/>
  <c r="M102" i="14" s="1"/>
  <c r="U108" i="3"/>
  <c r="T110" i="6"/>
  <c r="U110" i="6" s="1"/>
  <c r="S110" i="6"/>
  <c r="AH115" i="8"/>
  <c r="G119" i="6"/>
  <c r="H119" i="6" s="1"/>
  <c r="F119" i="6"/>
  <c r="P116" i="14"/>
  <c r="P111" i="14"/>
  <c r="M111" i="14" s="1"/>
  <c r="B111" i="14" s="1"/>
  <c r="F111" i="11" s="1"/>
  <c r="C111" i="11" s="1"/>
  <c r="K123" i="6"/>
  <c r="L123" i="6" s="1"/>
  <c r="J123" i="6"/>
  <c r="AN126" i="14"/>
  <c r="Z127" i="14"/>
  <c r="S127" i="14" s="1"/>
  <c r="C31" i="4"/>
  <c r="C7" i="4"/>
  <c r="R71" i="4"/>
  <c r="U6" i="8"/>
  <c r="I6" i="8"/>
  <c r="X6" i="6"/>
  <c r="Y6" i="6" s="1"/>
  <c r="W6" i="6"/>
  <c r="C18" i="4"/>
  <c r="C60" i="4"/>
  <c r="X104" i="8"/>
  <c r="S103" i="3" s="1"/>
  <c r="U14" i="3"/>
  <c r="P37" i="6"/>
  <c r="Q37" i="6" s="1"/>
  <c r="O37" i="6"/>
  <c r="T37" i="6"/>
  <c r="U37" i="6" s="1"/>
  <c r="V37" i="6" s="1"/>
  <c r="G51" i="14"/>
  <c r="V48" i="10"/>
  <c r="Y51" i="8"/>
  <c r="Z51" i="8" s="1"/>
  <c r="G69" i="6"/>
  <c r="H69" i="6" s="1"/>
  <c r="F69" i="6"/>
  <c r="I48" i="15"/>
  <c r="V48" i="15" s="1"/>
  <c r="G48" i="11" s="1"/>
  <c r="D48" i="11" s="1"/>
  <c r="X52" i="6"/>
  <c r="Y52" i="6" s="1"/>
  <c r="W52" i="6"/>
  <c r="AE72" i="8"/>
  <c r="AM72" i="8" s="1"/>
  <c r="AN72" i="8" s="1"/>
  <c r="AJ68" i="14"/>
  <c r="AB68" i="14" s="1"/>
  <c r="S68" i="10"/>
  <c r="H71" i="7" s="1"/>
  <c r="U74" i="4"/>
  <c r="U82" i="3"/>
  <c r="V74" i="15"/>
  <c r="G74" i="11" s="1"/>
  <c r="D74" i="11" s="1"/>
  <c r="K85" i="14"/>
  <c r="L85" i="14" s="1"/>
  <c r="D85" i="14" s="1"/>
  <c r="V90" i="10"/>
  <c r="Y93" i="8"/>
  <c r="Z93" i="8" s="1"/>
  <c r="AE81" i="8"/>
  <c r="AM81" i="8" s="1"/>
  <c r="AN81" i="8" s="1"/>
  <c r="X85" i="6"/>
  <c r="Y85" i="6" s="1"/>
  <c r="W85" i="6"/>
  <c r="O95" i="7"/>
  <c r="P95" i="7"/>
  <c r="X97" i="6"/>
  <c r="Y97" i="6" s="1"/>
  <c r="W97" i="6"/>
  <c r="M103" i="7"/>
  <c r="O104" i="7"/>
  <c r="K113" i="7"/>
  <c r="P112" i="3" s="1"/>
  <c r="N113" i="7"/>
  <c r="O114" i="7"/>
  <c r="AJ120" i="14"/>
  <c r="T121" i="6"/>
  <c r="U121" i="6" s="1"/>
  <c r="S121" i="6"/>
  <c r="K137" i="7"/>
  <c r="P136" i="3" s="1"/>
  <c r="N137" i="7"/>
  <c r="Q137" i="7" s="1"/>
  <c r="K138" i="6"/>
  <c r="L138" i="6" s="1"/>
  <c r="J138" i="6"/>
  <c r="M140" i="7"/>
  <c r="C25" i="5"/>
  <c r="U123" i="4"/>
  <c r="R45" i="5"/>
  <c r="O13" i="6"/>
  <c r="T13" i="6"/>
  <c r="U13" i="6" s="1"/>
  <c r="V13" i="6" s="1"/>
  <c r="P13" i="6"/>
  <c r="Q13" i="6" s="1"/>
  <c r="R13" i="6" s="1"/>
  <c r="AN34" i="14"/>
  <c r="S30" i="10"/>
  <c r="H33" i="7" s="1"/>
  <c r="D23" i="14"/>
  <c r="B23" i="14" s="1"/>
  <c r="F23" i="11" s="1"/>
  <c r="C23" i="11" s="1"/>
  <c r="B23" i="11" s="1"/>
  <c r="L38" i="14"/>
  <c r="D38" i="14" s="1"/>
  <c r="G50" i="14"/>
  <c r="U41" i="5"/>
  <c r="U58" i="3"/>
  <c r="V40" i="15"/>
  <c r="G40" i="11" s="1"/>
  <c r="D40" i="11" s="1"/>
  <c r="V42" i="10"/>
  <c r="Y45" i="8"/>
  <c r="Z45" i="8" s="1"/>
  <c r="AN45" i="8" s="1"/>
  <c r="T44" i="3" s="1"/>
  <c r="R44" i="3" s="1"/>
  <c r="I52" i="15"/>
  <c r="P69" i="7"/>
  <c r="AJ48" i="14"/>
  <c r="AB48" i="14" s="1"/>
  <c r="Z48" i="14" s="1"/>
  <c r="S48" i="14" s="1"/>
  <c r="L68" i="7"/>
  <c r="K66" i="14"/>
  <c r="L66" i="14" s="1"/>
  <c r="D66" i="14" s="1"/>
  <c r="I62" i="15"/>
  <c r="G69" i="14"/>
  <c r="K83" i="6"/>
  <c r="L83" i="6" s="1"/>
  <c r="J83" i="6"/>
  <c r="P93" i="7"/>
  <c r="AJ90" i="14"/>
  <c r="AB90" i="14" s="1"/>
  <c r="Z90" i="14" s="1"/>
  <c r="P95" i="14"/>
  <c r="G95" i="6"/>
  <c r="H95" i="6" s="1"/>
  <c r="F95" i="6"/>
  <c r="P92" i="14"/>
  <c r="M92" i="14" s="1"/>
  <c r="T102" i="6"/>
  <c r="U102" i="6" s="1"/>
  <c r="V102" i="6" s="1"/>
  <c r="P102" i="6"/>
  <c r="Q102" i="6" s="1"/>
  <c r="O102" i="6"/>
  <c r="G107" i="6"/>
  <c r="H107" i="6" s="1"/>
  <c r="F107" i="6"/>
  <c r="P98" i="14"/>
  <c r="L100" i="7"/>
  <c r="X104" i="6"/>
  <c r="Y104" i="6" s="1"/>
  <c r="W104" i="6"/>
  <c r="K113" i="6"/>
  <c r="L113" i="6" s="1"/>
  <c r="J113" i="6"/>
  <c r="X127" i="6"/>
  <c r="Y127" i="6" s="1"/>
  <c r="Z127" i="6" s="1"/>
  <c r="P127" i="6"/>
  <c r="Q127" i="6" s="1"/>
  <c r="O127" i="6"/>
  <c r="T127" i="6"/>
  <c r="U127" i="6" s="1"/>
  <c r="V127" i="6" s="1"/>
  <c r="I132" i="15"/>
  <c r="L55" i="4"/>
  <c r="C118" i="4"/>
  <c r="R98" i="4"/>
  <c r="AN5" i="14"/>
  <c r="L11" i="14"/>
  <c r="D11" i="14" s="1"/>
  <c r="AE37" i="8"/>
  <c r="AB7" i="14"/>
  <c r="AE28" i="8"/>
  <c r="O27" i="7"/>
  <c r="P29" i="7"/>
  <c r="S28" i="10"/>
  <c r="H31" i="7" s="1"/>
  <c r="P39" i="7"/>
  <c r="M45" i="7"/>
  <c r="C23" i="14"/>
  <c r="H23" i="11" s="1"/>
  <c r="E23" i="11" s="1"/>
  <c r="K38" i="7"/>
  <c r="P37" i="3" s="1"/>
  <c r="N38" i="7"/>
  <c r="G42" i="6"/>
  <c r="H42" i="6" s="1"/>
  <c r="F42" i="6"/>
  <c r="X42" i="6"/>
  <c r="Y42" i="6" s="1"/>
  <c r="W42" i="6"/>
  <c r="C37" i="14"/>
  <c r="H37" i="11" s="1"/>
  <c r="E37" i="11" s="1"/>
  <c r="B37" i="11" s="1"/>
  <c r="O45" i="7"/>
  <c r="M67" i="7"/>
  <c r="K86" i="6"/>
  <c r="L86" i="6" s="1"/>
  <c r="M86" i="6" s="1"/>
  <c r="J86" i="6"/>
  <c r="AL83" i="8"/>
  <c r="AN77" i="14"/>
  <c r="AB77" i="14" s="1"/>
  <c r="Z77" i="14" s="1"/>
  <c r="S77" i="14" s="1"/>
  <c r="G90" i="14"/>
  <c r="D72" i="14"/>
  <c r="N100" i="7"/>
  <c r="P96" i="14"/>
  <c r="AN99" i="14"/>
  <c r="P107" i="6"/>
  <c r="Q107" i="6" s="1"/>
  <c r="O107" i="6"/>
  <c r="T107" i="6"/>
  <c r="U107" i="6" s="1"/>
  <c r="V107" i="6" s="1"/>
  <c r="AA107" i="6" s="1"/>
  <c r="L115" i="7"/>
  <c r="S125" i="10"/>
  <c r="H128" i="7" s="1"/>
  <c r="T128" i="6"/>
  <c r="U128" i="6" s="1"/>
  <c r="V128" i="6" s="1"/>
  <c r="P128" i="6"/>
  <c r="Q128" i="6" s="1"/>
  <c r="O128" i="6"/>
  <c r="L133" i="14"/>
  <c r="D133" i="14" s="1"/>
  <c r="M134" i="14"/>
  <c r="K136" i="6"/>
  <c r="L136" i="6" s="1"/>
  <c r="J136" i="6"/>
  <c r="X28" i="8"/>
  <c r="S27" i="3" s="1"/>
  <c r="I16" i="15"/>
  <c r="V16" i="15" s="1"/>
  <c r="G16" i="11" s="1"/>
  <c r="D16" i="11" s="1"/>
  <c r="W15" i="6"/>
  <c r="X15" i="6"/>
  <c r="Y15" i="6" s="1"/>
  <c r="I49" i="6"/>
  <c r="G16" i="6"/>
  <c r="H16" i="6" s="1"/>
  <c r="F16" i="6"/>
  <c r="Z37" i="6"/>
  <c r="R36" i="7"/>
  <c r="O35" i="3" s="1"/>
  <c r="Q35" i="3"/>
  <c r="U28" i="4"/>
  <c r="U31" i="3"/>
  <c r="K26" i="6"/>
  <c r="L26" i="6" s="1"/>
  <c r="J26" i="6"/>
  <c r="M57" i="6"/>
  <c r="N57" i="6" s="1"/>
  <c r="M56" i="3" s="1"/>
  <c r="S66" i="10"/>
  <c r="H69" i="7" s="1"/>
  <c r="U54" i="4"/>
  <c r="U60" i="3"/>
  <c r="I83" i="15"/>
  <c r="V83" i="15" s="1"/>
  <c r="G83" i="11" s="1"/>
  <c r="D83" i="11" s="1"/>
  <c r="U75" i="3"/>
  <c r="AE93" i="8"/>
  <c r="L100" i="8"/>
  <c r="N100" i="8" s="1"/>
  <c r="V100" i="8"/>
  <c r="M100" i="8"/>
  <c r="G100" i="8"/>
  <c r="J100" i="8"/>
  <c r="S100" i="8"/>
  <c r="Q100" i="8"/>
  <c r="U100" i="8"/>
  <c r="F100" i="8"/>
  <c r="P100" i="8"/>
  <c r="I100" i="8"/>
  <c r="T100" i="8"/>
  <c r="U118" i="3"/>
  <c r="K128" i="6"/>
  <c r="L128" i="6" s="1"/>
  <c r="J128" i="6"/>
  <c r="AE129" i="8"/>
  <c r="U120" i="3"/>
  <c r="U129" i="3"/>
  <c r="K130" i="6"/>
  <c r="L130" i="6" s="1"/>
  <c r="M130" i="6" s="1"/>
  <c r="N130" i="6" s="1"/>
  <c r="M129" i="3" s="1"/>
  <c r="J130" i="6"/>
  <c r="AE135" i="8"/>
  <c r="AM135" i="8" s="1"/>
  <c r="AE137" i="8"/>
  <c r="U83" i="4"/>
  <c r="C37" i="5"/>
  <c r="AG5" i="14"/>
  <c r="X36" i="8"/>
  <c r="S35" i="3" s="1"/>
  <c r="V9" i="15"/>
  <c r="G9" i="11" s="1"/>
  <c r="D9" i="11" s="1"/>
  <c r="V17" i="15"/>
  <c r="G17" i="11" s="1"/>
  <c r="D17" i="11" s="1"/>
  <c r="U22" i="3"/>
  <c r="N43" i="7"/>
  <c r="Q43" i="7" s="1"/>
  <c r="K43" i="7"/>
  <c r="P42" i="3" s="1"/>
  <c r="T38" i="6"/>
  <c r="U38" i="6" s="1"/>
  <c r="V38" i="6" s="1"/>
  <c r="P38" i="6"/>
  <c r="Q38" i="6" s="1"/>
  <c r="O38" i="6"/>
  <c r="AG51" i="14"/>
  <c r="T56" i="6"/>
  <c r="U56" i="6" s="1"/>
  <c r="V56" i="6" s="1"/>
  <c r="G65" i="6"/>
  <c r="H65" i="6" s="1"/>
  <c r="I65" i="6" s="1"/>
  <c r="F65" i="6"/>
  <c r="S69" i="10"/>
  <c r="H72" i="7" s="1"/>
  <c r="X82" i="6"/>
  <c r="Y82" i="6" s="1"/>
  <c r="W82" i="6"/>
  <c r="U77" i="3"/>
  <c r="U69" i="4"/>
  <c r="R94" i="6"/>
  <c r="K100" i="14"/>
  <c r="L100" i="14" s="1"/>
  <c r="D100" i="14" s="1"/>
  <c r="AG102" i="14"/>
  <c r="AB102" i="14" s="1"/>
  <c r="Z102" i="14" s="1"/>
  <c r="S102" i="14" s="1"/>
  <c r="P111" i="7"/>
  <c r="M111" i="7"/>
  <c r="U115" i="4"/>
  <c r="U127" i="3"/>
  <c r="T122" i="6"/>
  <c r="U122" i="6" s="1"/>
  <c r="V122" i="6" s="1"/>
  <c r="X122" i="6"/>
  <c r="Y122" i="6" s="1"/>
  <c r="Z122" i="6" s="1"/>
  <c r="P122" i="6"/>
  <c r="Q122" i="6" s="1"/>
  <c r="O122" i="6"/>
  <c r="P139" i="6"/>
  <c r="Q139" i="6" s="1"/>
  <c r="O139" i="6"/>
  <c r="T139" i="6"/>
  <c r="U139" i="6" s="1"/>
  <c r="V139" i="6" s="1"/>
  <c r="P113" i="6"/>
  <c r="Q113" i="6" s="1"/>
  <c r="O113" i="6"/>
  <c r="T113" i="6"/>
  <c r="U113" i="6" s="1"/>
  <c r="V113" i="6" s="1"/>
  <c r="X115" i="6"/>
  <c r="Y115" i="6" s="1"/>
  <c r="W115" i="6"/>
  <c r="Z125" i="6"/>
  <c r="AA125" i="6" s="1"/>
  <c r="AB125" i="6" s="1"/>
  <c r="V125" i="10"/>
  <c r="Y128" i="8"/>
  <c r="Z128" i="8" s="1"/>
  <c r="R39" i="4"/>
  <c r="C103" i="4"/>
  <c r="C47" i="4"/>
  <c r="C27" i="4"/>
  <c r="C67" i="4"/>
  <c r="N110" i="4"/>
  <c r="L110" i="4"/>
  <c r="X105" i="8"/>
  <c r="S104" i="3" s="1"/>
  <c r="X33" i="8"/>
  <c r="S32" i="3" s="1"/>
  <c r="K7" i="6"/>
  <c r="L7" i="6" s="1"/>
  <c r="J7" i="6"/>
  <c r="U14" i="5"/>
  <c r="U17" i="3"/>
  <c r="I32" i="15"/>
  <c r="V32" i="15" s="1"/>
  <c r="G32" i="11" s="1"/>
  <c r="D32" i="11" s="1"/>
  <c r="Z47" i="6"/>
  <c r="M41" i="6"/>
  <c r="N41" i="6" s="1"/>
  <c r="M40" i="3" s="1"/>
  <c r="AH53" i="8"/>
  <c r="U29" i="5"/>
  <c r="U42" i="3"/>
  <c r="AJ66" i="14"/>
  <c r="M70" i="6"/>
  <c r="P65" i="7"/>
  <c r="V68" i="10"/>
  <c r="Y71" i="8"/>
  <c r="Z71" i="8" s="1"/>
  <c r="U53" i="5"/>
  <c r="U87" i="3"/>
  <c r="M101" i="6"/>
  <c r="M97" i="8"/>
  <c r="S97" i="8"/>
  <c r="P97" i="8"/>
  <c r="F97" i="8"/>
  <c r="Q97" i="8"/>
  <c r="T97" i="8"/>
  <c r="L97" i="8"/>
  <c r="I97" i="8"/>
  <c r="V97" i="8"/>
  <c r="U97" i="8"/>
  <c r="G97" i="8"/>
  <c r="J97" i="8"/>
  <c r="B95" i="14"/>
  <c r="F95" i="11" s="1"/>
  <c r="C95" i="11" s="1"/>
  <c r="AE101" i="8"/>
  <c r="AM101" i="8" s="1"/>
  <c r="AN101" i="8" s="1"/>
  <c r="P109" i="6"/>
  <c r="Q109" i="6" s="1"/>
  <c r="R109" i="6" s="1"/>
  <c r="AE125" i="8"/>
  <c r="AM125" i="8" s="1"/>
  <c r="AN125" i="8" s="1"/>
  <c r="AE140" i="8"/>
  <c r="O79" i="4"/>
  <c r="U86" i="4"/>
  <c r="I5" i="15"/>
  <c r="V5" i="15" s="1"/>
  <c r="G5" i="11" s="1"/>
  <c r="D5" i="11" s="1"/>
  <c r="L14" i="7"/>
  <c r="L15" i="14"/>
  <c r="P21" i="6"/>
  <c r="Q21" i="6" s="1"/>
  <c r="O21" i="6"/>
  <c r="T21" i="6"/>
  <c r="U21" i="6" s="1"/>
  <c r="V21" i="6" s="1"/>
  <c r="M22" i="14"/>
  <c r="R40" i="6"/>
  <c r="S38" i="10"/>
  <c r="H41" i="7" s="1"/>
  <c r="U37" i="3"/>
  <c r="G56" i="6"/>
  <c r="H56" i="6" s="1"/>
  <c r="F56" i="6"/>
  <c r="U27" i="5"/>
  <c r="U39" i="3"/>
  <c r="X60" i="6"/>
  <c r="Y60" i="6" s="1"/>
  <c r="W60" i="6"/>
  <c r="G86" i="6"/>
  <c r="H86" i="6" s="1"/>
  <c r="F86" i="6"/>
  <c r="I77" i="15"/>
  <c r="V77" i="15" s="1"/>
  <c r="G77" i="11" s="1"/>
  <c r="D77" i="11" s="1"/>
  <c r="G91" i="14"/>
  <c r="D91" i="14" s="1"/>
  <c r="B91" i="14" s="1"/>
  <c r="F91" i="11" s="1"/>
  <c r="C91" i="11" s="1"/>
  <c r="T96" i="6"/>
  <c r="U96" i="6" s="1"/>
  <c r="V96" i="6" s="1"/>
  <c r="P96" i="6"/>
  <c r="Q96" i="6" s="1"/>
  <c r="O96" i="6"/>
  <c r="G98" i="6"/>
  <c r="H98" i="6" s="1"/>
  <c r="F98" i="6"/>
  <c r="U101" i="3"/>
  <c r="U57" i="5"/>
  <c r="L107" i="7"/>
  <c r="P110" i="7"/>
  <c r="P119" i="6"/>
  <c r="Q119" i="6" s="1"/>
  <c r="O119" i="6"/>
  <c r="T119" i="6"/>
  <c r="U119" i="6" s="1"/>
  <c r="V119" i="6" s="1"/>
  <c r="P129" i="7"/>
  <c r="T120" i="6"/>
  <c r="U120" i="6" s="1"/>
  <c r="V120" i="6" s="1"/>
  <c r="X120" i="6"/>
  <c r="Y120" i="6" s="1"/>
  <c r="Z120" i="6" s="1"/>
  <c r="P120" i="6"/>
  <c r="Q120" i="6" s="1"/>
  <c r="O120" i="6"/>
  <c r="G126" i="6"/>
  <c r="H126" i="6" s="1"/>
  <c r="F126" i="6"/>
  <c r="R106" i="4"/>
  <c r="C52" i="4"/>
  <c r="O81" i="8"/>
  <c r="X81" i="8" s="1"/>
  <c r="S80" i="3" s="1"/>
  <c r="AN17" i="8"/>
  <c r="T16" i="3" s="1"/>
  <c r="X110" i="8"/>
  <c r="S109" i="3" s="1"/>
  <c r="U6" i="4"/>
  <c r="U6" i="3"/>
  <c r="M8" i="14"/>
  <c r="Z15" i="14"/>
  <c r="S15" i="14" s="1"/>
  <c r="P19" i="7"/>
  <c r="S10" i="6"/>
  <c r="T10" i="6"/>
  <c r="U10" i="6" s="1"/>
  <c r="AE33" i="8"/>
  <c r="AM33" i="8"/>
  <c r="M20" i="14"/>
  <c r="G31" i="6"/>
  <c r="H31" i="6" s="1"/>
  <c r="F31" i="6"/>
  <c r="M42" i="7"/>
  <c r="AJ46" i="14"/>
  <c r="AB46" i="14" s="1"/>
  <c r="Z46" i="14" s="1"/>
  <c r="S46" i="14" s="1"/>
  <c r="S44" i="10"/>
  <c r="H47" i="7" s="1"/>
  <c r="G67" i="14"/>
  <c r="M74" i="14"/>
  <c r="Z77" i="6"/>
  <c r="K76" i="6"/>
  <c r="L76" i="6" s="1"/>
  <c r="J76" i="6"/>
  <c r="P76" i="6"/>
  <c r="Q76" i="6" s="1"/>
  <c r="R76" i="6" s="1"/>
  <c r="U89" i="3"/>
  <c r="K86" i="14"/>
  <c r="L86" i="14" s="1"/>
  <c r="D86" i="14" s="1"/>
  <c r="K107" i="6"/>
  <c r="L107" i="6" s="1"/>
  <c r="J107" i="6"/>
  <c r="I109" i="6"/>
  <c r="S116" i="10"/>
  <c r="H119" i="7" s="1"/>
  <c r="K124" i="6"/>
  <c r="L124" i="6" s="1"/>
  <c r="J124" i="6"/>
  <c r="AN129" i="14"/>
  <c r="K134" i="6"/>
  <c r="L134" i="6" s="1"/>
  <c r="J134" i="6"/>
  <c r="S131" i="10"/>
  <c r="H134" i="7" s="1"/>
  <c r="M122" i="6"/>
  <c r="N122" i="6" s="1"/>
  <c r="M121" i="3" s="1"/>
  <c r="S126" i="10"/>
  <c r="H129" i="7" s="1"/>
  <c r="I131" i="6"/>
  <c r="P124" i="14"/>
  <c r="M124" i="14" s="1"/>
  <c r="R38" i="4"/>
  <c r="V6" i="8"/>
  <c r="Q6" i="8"/>
  <c r="C33" i="5"/>
  <c r="P6" i="7"/>
  <c r="R124" i="4"/>
  <c r="X8" i="6"/>
  <c r="Y8" i="6" s="1"/>
  <c r="Z8" i="6" s="1"/>
  <c r="W8" i="6"/>
  <c r="G24" i="14"/>
  <c r="D24" i="14" s="1"/>
  <c r="M18" i="7"/>
  <c r="K24" i="7"/>
  <c r="P23" i="3" s="1"/>
  <c r="N24" i="7"/>
  <c r="Q24" i="7" s="1"/>
  <c r="P30" i="7"/>
  <c r="U36" i="3"/>
  <c r="V34" i="15"/>
  <c r="G34" i="11" s="1"/>
  <c r="D34" i="11" s="1"/>
  <c r="L10" i="7"/>
  <c r="AB13" i="14"/>
  <c r="Z13" i="14" s="1"/>
  <c r="S13" i="14" s="1"/>
  <c r="U35" i="4"/>
  <c r="U38" i="3"/>
  <c r="V29" i="10"/>
  <c r="Y32" i="8"/>
  <c r="Z32" i="8" s="1"/>
  <c r="X46" i="6"/>
  <c r="Y46" i="6" s="1"/>
  <c r="W46" i="6"/>
  <c r="AN40" i="8"/>
  <c r="T39" i="3" s="1"/>
  <c r="R39" i="3" s="1"/>
  <c r="K62" i="14"/>
  <c r="L62" i="14" s="1"/>
  <c r="D62" i="14" s="1"/>
  <c r="V61" i="10"/>
  <c r="Y64" i="8"/>
  <c r="Z64" i="8" s="1"/>
  <c r="P63" i="7"/>
  <c r="P68" i="14"/>
  <c r="M68" i="14" s="1"/>
  <c r="L83" i="14"/>
  <c r="AL86" i="8"/>
  <c r="V79" i="15"/>
  <c r="G79" i="11" s="1"/>
  <c r="D79" i="11" s="1"/>
  <c r="X99" i="6"/>
  <c r="Y99" i="6" s="1"/>
  <c r="W99" i="6"/>
  <c r="U94" i="3"/>
  <c r="AG107" i="14"/>
  <c r="AB107" i="14" s="1"/>
  <c r="Z107" i="14" s="1"/>
  <c r="S107" i="14" s="1"/>
  <c r="L105" i="14"/>
  <c r="D105" i="14" s="1"/>
  <c r="B105" i="14" s="1"/>
  <c r="F105" i="11" s="1"/>
  <c r="C105" i="11" s="1"/>
  <c r="AH123" i="8"/>
  <c r="G124" i="6"/>
  <c r="H124" i="6" s="1"/>
  <c r="F124" i="6"/>
  <c r="S130" i="10"/>
  <c r="H133" i="7" s="1"/>
  <c r="G133" i="6"/>
  <c r="H133" i="6" s="1"/>
  <c r="F133" i="6"/>
  <c r="T124" i="6"/>
  <c r="U124" i="6" s="1"/>
  <c r="V124" i="6" s="1"/>
  <c r="P124" i="6"/>
  <c r="Q124" i="6" s="1"/>
  <c r="O124" i="6"/>
  <c r="M134" i="7"/>
  <c r="T140" i="6"/>
  <c r="U140" i="6" s="1"/>
  <c r="V140" i="6" s="1"/>
  <c r="AE133" i="8"/>
  <c r="AM133" i="8" s="1"/>
  <c r="AE134" i="8"/>
  <c r="P123" i="4"/>
  <c r="L17" i="5"/>
  <c r="R122" i="4"/>
  <c r="C45" i="5"/>
  <c r="L10" i="14"/>
  <c r="D10" i="14" s="1"/>
  <c r="L20" i="7"/>
  <c r="AG4" i="14"/>
  <c r="AL14" i="8"/>
  <c r="M21" i="7"/>
  <c r="AG16" i="14"/>
  <c r="AB16" i="14" s="1"/>
  <c r="Z16" i="14" s="1"/>
  <c r="K19" i="6"/>
  <c r="L19" i="6" s="1"/>
  <c r="J19" i="6"/>
  <c r="AN20" i="14"/>
  <c r="AB20" i="14" s="1"/>
  <c r="Z20" i="14" s="1"/>
  <c r="AN30" i="14"/>
  <c r="X35" i="6"/>
  <c r="Y35" i="6" s="1"/>
  <c r="Z35" i="6" s="1"/>
  <c r="V28" i="10"/>
  <c r="Y31" i="8"/>
  <c r="Z31" i="8" s="1"/>
  <c r="AN31" i="8" s="1"/>
  <c r="T30" i="3" s="1"/>
  <c r="R30" i="3" s="1"/>
  <c r="I36" i="15"/>
  <c r="V36" i="15" s="1"/>
  <c r="G36" i="11" s="1"/>
  <c r="D36" i="11" s="1"/>
  <c r="Z43" i="6"/>
  <c r="AE46" i="8"/>
  <c r="AM46" i="8" s="1"/>
  <c r="I43" i="15"/>
  <c r="S52" i="10"/>
  <c r="H55" i="7" s="1"/>
  <c r="U67" i="3"/>
  <c r="K55" i="6"/>
  <c r="L55" i="6" s="1"/>
  <c r="J55" i="6"/>
  <c r="X69" i="6"/>
  <c r="Y69" i="6" s="1"/>
  <c r="W69" i="6"/>
  <c r="S62" i="10"/>
  <c r="H65" i="7" s="1"/>
  <c r="P60" i="14"/>
  <c r="M60" i="14" s="1"/>
  <c r="AJ80" i="14"/>
  <c r="G80" i="14"/>
  <c r="D55" i="14"/>
  <c r="AE90" i="8"/>
  <c r="T82" i="10"/>
  <c r="I85" i="7" s="1"/>
  <c r="S95" i="10"/>
  <c r="H98" i="7" s="1"/>
  <c r="K113" i="14"/>
  <c r="L113" i="14" s="1"/>
  <c r="D113" i="14" s="1"/>
  <c r="U115" i="3"/>
  <c r="G114" i="6"/>
  <c r="H114" i="6" s="1"/>
  <c r="F114" i="6"/>
  <c r="K131" i="7"/>
  <c r="P130" i="3" s="1"/>
  <c r="N131" i="7"/>
  <c r="Q131" i="7" s="1"/>
  <c r="P71" i="5" s="1"/>
  <c r="P135" i="7"/>
  <c r="R107" i="4"/>
  <c r="C98" i="4"/>
  <c r="C12" i="4"/>
  <c r="N20" i="7"/>
  <c r="AG17" i="14"/>
  <c r="K17" i="6"/>
  <c r="L17" i="6" s="1"/>
  <c r="M17" i="6" s="1"/>
  <c r="N17" i="6" s="1"/>
  <c r="M16" i="3" s="1"/>
  <c r="K35" i="6"/>
  <c r="L35" i="6" s="1"/>
  <c r="J35" i="6"/>
  <c r="AG34" i="14"/>
  <c r="AB34" i="14" s="1"/>
  <c r="Z34" i="14" s="1"/>
  <c r="S34" i="14" s="1"/>
  <c r="U14" i="4"/>
  <c r="U15" i="3"/>
  <c r="G25" i="14"/>
  <c r="P33" i="6"/>
  <c r="Q33" i="6" s="1"/>
  <c r="R33" i="6" s="1"/>
  <c r="U30" i="3"/>
  <c r="T22" i="6"/>
  <c r="U22" i="6" s="1"/>
  <c r="V22" i="6" s="1"/>
  <c r="X22" i="6"/>
  <c r="Y22" i="6" s="1"/>
  <c r="Z22" i="6" s="1"/>
  <c r="P22" i="6"/>
  <c r="Q22" i="6" s="1"/>
  <c r="R22" i="6" s="1"/>
  <c r="O22" i="6"/>
  <c r="AJ29" i="14"/>
  <c r="AB29" i="14" s="1"/>
  <c r="V50" i="10"/>
  <c r="Y53" i="8"/>
  <c r="Z53" i="8" s="1"/>
  <c r="X49" i="6"/>
  <c r="Y49" i="6" s="1"/>
  <c r="W49" i="6"/>
  <c r="P57" i="6"/>
  <c r="Q57" i="6" s="1"/>
  <c r="O57" i="6"/>
  <c r="T57" i="6"/>
  <c r="U57" i="6" s="1"/>
  <c r="V57" i="6" s="1"/>
  <c r="U69" i="3"/>
  <c r="U62" i="4"/>
  <c r="P71" i="6"/>
  <c r="Q71" i="6" s="1"/>
  <c r="O71" i="6"/>
  <c r="T71" i="6"/>
  <c r="U71" i="6" s="1"/>
  <c r="V71" i="6" s="1"/>
  <c r="Q64" i="8"/>
  <c r="R64" i="8" s="1"/>
  <c r="Q65" i="8"/>
  <c r="R65" i="8" s="1"/>
  <c r="X65" i="8" s="1"/>
  <c r="Q63" i="8"/>
  <c r="R63" i="8" s="1"/>
  <c r="X63" i="8" s="1"/>
  <c r="Q83" i="3"/>
  <c r="R84" i="7"/>
  <c r="O83" i="3" s="1"/>
  <c r="AG76" i="14"/>
  <c r="AB76" i="14" s="1"/>
  <c r="Z76" i="14" s="1"/>
  <c r="S76" i="14" s="1"/>
  <c r="AE83" i="8"/>
  <c r="P83" i="6"/>
  <c r="Q83" i="6" s="1"/>
  <c r="O83" i="6"/>
  <c r="T83" i="6"/>
  <c r="U83" i="6" s="1"/>
  <c r="V83" i="6" s="1"/>
  <c r="L80" i="7"/>
  <c r="P90" i="14"/>
  <c r="M90" i="14" s="1"/>
  <c r="L104" i="14"/>
  <c r="D104" i="14" s="1"/>
  <c r="M100" i="14"/>
  <c r="V106" i="10"/>
  <c r="Y109" i="8"/>
  <c r="Z109" i="8" s="1"/>
  <c r="AN109" i="8" s="1"/>
  <c r="T108" i="3" s="1"/>
  <c r="AJ115" i="14"/>
  <c r="S115" i="10"/>
  <c r="H118" i="7" s="1"/>
  <c r="P115" i="6"/>
  <c r="Q115" i="6" s="1"/>
  <c r="O115" i="6"/>
  <c r="T115" i="6"/>
  <c r="U115" i="6" s="1"/>
  <c r="V115" i="6" s="1"/>
  <c r="L119" i="7"/>
  <c r="Z117" i="14"/>
  <c r="S117" i="14" s="1"/>
  <c r="B117" i="14" s="1"/>
  <c r="F117" i="11" s="1"/>
  <c r="C117" i="11" s="1"/>
  <c r="X37" i="8"/>
  <c r="S36" i="3" s="1"/>
  <c r="X76" i="8"/>
  <c r="S75" i="3" s="1"/>
  <c r="W11" i="6"/>
  <c r="X11" i="6"/>
  <c r="Y11" i="6" s="1"/>
  <c r="AE34" i="8"/>
  <c r="AM34" i="8" s="1"/>
  <c r="AN34" i="8" s="1"/>
  <c r="V56" i="10"/>
  <c r="Y59" i="8"/>
  <c r="Z59" i="8" s="1"/>
  <c r="K45" i="6"/>
  <c r="L45" i="6" s="1"/>
  <c r="M45" i="6" s="1"/>
  <c r="J45" i="6"/>
  <c r="AN50" i="8"/>
  <c r="T49" i="3" s="1"/>
  <c r="S75" i="4"/>
  <c r="U20" i="4"/>
  <c r="AE13" i="8"/>
  <c r="AM13" i="8" s="1"/>
  <c r="M9" i="6"/>
  <c r="N9" i="6" s="1"/>
  <c r="M8" i="3" s="1"/>
  <c r="AB30" i="14"/>
  <c r="Z30" i="14" s="1"/>
  <c r="S30" i="14" s="1"/>
  <c r="K31" i="6"/>
  <c r="L31" i="6" s="1"/>
  <c r="M31" i="6" s="1"/>
  <c r="J31" i="6"/>
  <c r="K48" i="7"/>
  <c r="P47" i="3" s="1"/>
  <c r="N48" i="7"/>
  <c r="Q48" i="7" s="1"/>
  <c r="U44" i="3"/>
  <c r="AB62" i="14"/>
  <c r="X86" i="6"/>
  <c r="Y86" i="6" s="1"/>
  <c r="W86" i="6"/>
  <c r="I76" i="15"/>
  <c r="V76" i="15" s="1"/>
  <c r="G76" i="11" s="1"/>
  <c r="D76" i="11" s="1"/>
  <c r="AE119" i="8"/>
  <c r="AM119" i="8"/>
  <c r="R7" i="6"/>
  <c r="L50" i="5"/>
  <c r="C46" i="5"/>
  <c r="X57" i="8"/>
  <c r="S56" i="3" s="1"/>
  <c r="W13" i="6"/>
  <c r="X13" i="6"/>
  <c r="Y13" i="6" s="1"/>
  <c r="C94" i="4"/>
  <c r="L20" i="4"/>
  <c r="V12" i="15"/>
  <c r="G12" i="11" s="1"/>
  <c r="D12" i="11" s="1"/>
  <c r="P16" i="14"/>
  <c r="Z23" i="6"/>
  <c r="G27" i="14"/>
  <c r="D27" i="14" s="1"/>
  <c r="AN41" i="8"/>
  <c r="T40" i="3" s="1"/>
  <c r="K56" i="6"/>
  <c r="L56" i="6" s="1"/>
  <c r="J56" i="6"/>
  <c r="G51" i="6"/>
  <c r="H51" i="6" s="1"/>
  <c r="F51" i="6"/>
  <c r="AE64" i="8"/>
  <c r="AM64" i="8" s="1"/>
  <c r="Z74" i="6"/>
  <c r="S83" i="10"/>
  <c r="H86" i="7" s="1"/>
  <c r="G77" i="6"/>
  <c r="H77" i="6" s="1"/>
  <c r="F77" i="6"/>
  <c r="V80" i="10"/>
  <c r="Y83" i="8"/>
  <c r="Z83" i="8" s="1"/>
  <c r="AN87" i="8"/>
  <c r="T86" i="3" s="1"/>
  <c r="P84" i="14"/>
  <c r="M84" i="14" s="1"/>
  <c r="S86" i="10"/>
  <c r="H89" i="7" s="1"/>
  <c r="U98" i="3"/>
  <c r="U91" i="4"/>
  <c r="U99" i="3"/>
  <c r="X110" i="6"/>
  <c r="Y110" i="6" s="1"/>
  <c r="W110" i="6"/>
  <c r="U62" i="5"/>
  <c r="U112" i="3"/>
  <c r="V112" i="10"/>
  <c r="Y115" i="8"/>
  <c r="Z115" i="8" s="1"/>
  <c r="L128" i="7"/>
  <c r="U125" i="3"/>
  <c r="U69" i="5"/>
  <c r="Z131" i="6"/>
  <c r="AE136" i="8"/>
  <c r="AM136" i="8" s="1"/>
  <c r="C114" i="4"/>
  <c r="C92" i="4"/>
  <c r="G13" i="6"/>
  <c r="H13" i="6" s="1"/>
  <c r="F13" i="6"/>
  <c r="D28" i="14"/>
  <c r="P31" i="7"/>
  <c r="P39" i="6"/>
  <c r="Q39" i="6" s="1"/>
  <c r="R39" i="6" s="1"/>
  <c r="O39" i="6"/>
  <c r="T39" i="6"/>
  <c r="U39" i="6" s="1"/>
  <c r="V39" i="6" s="1"/>
  <c r="O17" i="6"/>
  <c r="T17" i="6"/>
  <c r="U17" i="6" s="1"/>
  <c r="V17" i="6" s="1"/>
  <c r="P17" i="6"/>
  <c r="Q17" i="6" s="1"/>
  <c r="R17" i="6" s="1"/>
  <c r="X17" i="6"/>
  <c r="Y17" i="6" s="1"/>
  <c r="Z17" i="6" s="1"/>
  <c r="AB56" i="14"/>
  <c r="Z56" i="14" s="1"/>
  <c r="AH55" i="8"/>
  <c r="M66" i="6"/>
  <c r="I90" i="6"/>
  <c r="N90" i="6" s="1"/>
  <c r="Q92" i="7"/>
  <c r="M99" i="7"/>
  <c r="D101" i="14"/>
  <c r="AE105" i="8"/>
  <c r="AM105" i="8" s="1"/>
  <c r="AN105" i="8" s="1"/>
  <c r="AG115" i="14"/>
  <c r="K116" i="7"/>
  <c r="P115" i="3" s="1"/>
  <c r="N116" i="7"/>
  <c r="Q116" i="7" s="1"/>
  <c r="AB116" i="14"/>
  <c r="Z116" i="14" s="1"/>
  <c r="U123" i="3"/>
  <c r="B114" i="14"/>
  <c r="F114" i="11" s="1"/>
  <c r="C114" i="11" s="1"/>
  <c r="B114" i="11" s="1"/>
  <c r="M135" i="6"/>
  <c r="AB136" i="14"/>
  <c r="Z136" i="14" s="1"/>
  <c r="AB121" i="14"/>
  <c r="Z121" i="14" s="1"/>
  <c r="U111" i="4"/>
  <c r="R46" i="4"/>
  <c r="O110" i="4"/>
  <c r="O8" i="5"/>
  <c r="N85" i="4"/>
  <c r="O76" i="5"/>
  <c r="O60" i="5"/>
  <c r="P109" i="4"/>
  <c r="P32" i="4"/>
  <c r="O109" i="4"/>
  <c r="P76" i="5"/>
  <c r="O32" i="4"/>
  <c r="P88" i="4"/>
  <c r="O9" i="4"/>
  <c r="P85" i="4"/>
  <c r="N32" i="4"/>
  <c r="O88" i="4"/>
  <c r="O85" i="4"/>
  <c r="P51" i="5"/>
  <c r="O8" i="4"/>
  <c r="O51" i="5"/>
  <c r="P56" i="4"/>
  <c r="O71" i="5"/>
  <c r="O101" i="4"/>
  <c r="C13" i="5"/>
  <c r="C100" i="4"/>
  <c r="X50" i="8"/>
  <c r="S49" i="3" s="1"/>
  <c r="G8" i="6"/>
  <c r="H8" i="6" s="1"/>
  <c r="F8" i="6"/>
  <c r="G7" i="6"/>
  <c r="H7" i="6" s="1"/>
  <c r="F7" i="6"/>
  <c r="X132" i="8"/>
  <c r="S131" i="3" s="1"/>
  <c r="M9" i="14"/>
  <c r="U18" i="3"/>
  <c r="AH28" i="8"/>
  <c r="M36" i="6"/>
  <c r="N36" i="6" s="1"/>
  <c r="M35" i="3" s="1"/>
  <c r="K59" i="6"/>
  <c r="L59" i="6" s="1"/>
  <c r="J59" i="6"/>
  <c r="AE47" i="8"/>
  <c r="AM47" i="8" s="1"/>
  <c r="I75" i="6"/>
  <c r="N75" i="6" s="1"/>
  <c r="M74" i="3" s="1"/>
  <c r="I70" i="15"/>
  <c r="V70" i="15" s="1"/>
  <c r="G70" i="11" s="1"/>
  <c r="D70" i="11" s="1"/>
  <c r="V73" i="10"/>
  <c r="Y76" i="8"/>
  <c r="Z76" i="8" s="1"/>
  <c r="AN76" i="8" s="1"/>
  <c r="T75" i="3" s="1"/>
  <c r="L89" i="7"/>
  <c r="T90" i="6"/>
  <c r="U90" i="6" s="1"/>
  <c r="V90" i="6" s="1"/>
  <c r="AA90" i="6" s="1"/>
  <c r="P90" i="6"/>
  <c r="Q90" i="6" s="1"/>
  <c r="R90" i="6" s="1"/>
  <c r="AB90" i="6" s="1"/>
  <c r="N89" i="3" s="1"/>
  <c r="O90" i="6"/>
  <c r="V96" i="10"/>
  <c r="Y99" i="8"/>
  <c r="Z99" i="8" s="1"/>
  <c r="V94" i="10"/>
  <c r="Y97" i="8"/>
  <c r="Z97" i="8" s="1"/>
  <c r="I104" i="15"/>
  <c r="AB100" i="14"/>
  <c r="Z100" i="14" s="1"/>
  <c r="S100" i="14" s="1"/>
  <c r="C79" i="4"/>
  <c r="X19" i="8"/>
  <c r="S18" i="3" s="1"/>
  <c r="X109" i="8"/>
  <c r="S108" i="3" s="1"/>
  <c r="M3" i="14"/>
  <c r="P65" i="5"/>
  <c r="U66" i="4"/>
  <c r="X90" i="8"/>
  <c r="S89" i="3" s="1"/>
  <c r="V12" i="10"/>
  <c r="Y15" i="8"/>
  <c r="Z15" i="8" s="1"/>
  <c r="P18" i="6"/>
  <c r="Q18" i="6" s="1"/>
  <c r="O18" i="6"/>
  <c r="T18" i="6"/>
  <c r="U18" i="6" s="1"/>
  <c r="V18" i="6" s="1"/>
  <c r="L32" i="14"/>
  <c r="M32" i="7"/>
  <c r="K32" i="7"/>
  <c r="P31" i="3" s="1"/>
  <c r="N32" i="7"/>
  <c r="K36" i="14"/>
  <c r="K47" i="6"/>
  <c r="L47" i="6" s="1"/>
  <c r="J47" i="6"/>
  <c r="U46" i="4"/>
  <c r="U50" i="3"/>
  <c r="S54" i="10"/>
  <c r="H57" i="7" s="1"/>
  <c r="AB61" i="14"/>
  <c r="P67" i="6"/>
  <c r="Q67" i="6" s="1"/>
  <c r="R67" i="6" s="1"/>
  <c r="K67" i="6"/>
  <c r="L67" i="6" s="1"/>
  <c r="J67" i="6"/>
  <c r="K71" i="6"/>
  <c r="L71" i="6" s="1"/>
  <c r="J71" i="6"/>
  <c r="AB79" i="14"/>
  <c r="Z79" i="14" s="1"/>
  <c r="S79" i="14" s="1"/>
  <c r="O91" i="7"/>
  <c r="M93" i="7"/>
  <c r="AB84" i="14"/>
  <c r="Z84" i="14" s="1"/>
  <c r="S84" i="14" s="1"/>
  <c r="K112" i="6"/>
  <c r="L112" i="6" s="1"/>
  <c r="J112" i="6"/>
  <c r="R116" i="6"/>
  <c r="AB116" i="6" s="1"/>
  <c r="N115" i="3" s="1"/>
  <c r="G123" i="6"/>
  <c r="H123" i="6" s="1"/>
  <c r="F123" i="6"/>
  <c r="AE128" i="8"/>
  <c r="X126" i="6"/>
  <c r="Y126" i="6" s="1"/>
  <c r="W126" i="6"/>
  <c r="C51" i="4"/>
  <c r="C23" i="4"/>
  <c r="C63" i="4"/>
  <c r="C106" i="4"/>
  <c r="R61" i="5"/>
  <c r="AJ3" i="14"/>
  <c r="R116" i="4"/>
  <c r="R62" i="5"/>
  <c r="P8" i="6"/>
  <c r="Q8" i="6" s="1"/>
  <c r="R8" i="6" s="1"/>
  <c r="O8" i="6"/>
  <c r="T8" i="6"/>
  <c r="U8" i="6" s="1"/>
  <c r="V8" i="6" s="1"/>
  <c r="K13" i="6"/>
  <c r="L13" i="6" s="1"/>
  <c r="J13" i="6"/>
  <c r="AN26" i="14"/>
  <c r="AB26" i="14" s="1"/>
  <c r="Z26" i="14" s="1"/>
  <c r="U32" i="3"/>
  <c r="U29" i="4"/>
  <c r="U26" i="4"/>
  <c r="U29" i="3"/>
  <c r="V31" i="15"/>
  <c r="G31" i="11" s="1"/>
  <c r="D31" i="11" s="1"/>
  <c r="AJ35" i="14"/>
  <c r="AB35" i="14" s="1"/>
  <c r="Z35" i="14" s="1"/>
  <c r="C40" i="14"/>
  <c r="H40" i="11" s="1"/>
  <c r="E40" i="11" s="1"/>
  <c r="G45" i="6"/>
  <c r="H45" i="6" s="1"/>
  <c r="I45" i="6" s="1"/>
  <c r="F45" i="6"/>
  <c r="O67" i="7"/>
  <c r="G70" i="6"/>
  <c r="H70" i="6" s="1"/>
  <c r="F70" i="6"/>
  <c r="O63" i="7"/>
  <c r="Z82" i="14"/>
  <c r="S82" i="14" s="1"/>
  <c r="AM91" i="8"/>
  <c r="I102" i="15"/>
  <c r="V102" i="15" s="1"/>
  <c r="G102" i="11" s="1"/>
  <c r="D102" i="11" s="1"/>
  <c r="M109" i="7"/>
  <c r="P109" i="7"/>
  <c r="G107" i="14"/>
  <c r="D107" i="14" s="1"/>
  <c r="AN114" i="8"/>
  <c r="T113" i="3" s="1"/>
  <c r="R113" i="3" s="1"/>
  <c r="I121" i="15"/>
  <c r="V121" i="15" s="1"/>
  <c r="G121" i="11" s="1"/>
  <c r="D121" i="11" s="1"/>
  <c r="AG120" i="14"/>
  <c r="S111" i="10"/>
  <c r="H114" i="7" s="1"/>
  <c r="K127" i="14"/>
  <c r="L127" i="14" s="1"/>
  <c r="P131" i="14"/>
  <c r="S133" i="10"/>
  <c r="H136" i="7" s="1"/>
  <c r="X139" i="6"/>
  <c r="Y139" i="6" s="1"/>
  <c r="Z139" i="6" s="1"/>
  <c r="P137" i="14"/>
  <c r="AL138" i="8"/>
  <c r="AM138" i="8" s="1"/>
  <c r="AL129" i="8"/>
  <c r="P126" i="14"/>
  <c r="M126" i="14" s="1"/>
  <c r="P135" i="6"/>
  <c r="Q135" i="6" s="1"/>
  <c r="O135" i="6"/>
  <c r="T135" i="6"/>
  <c r="U135" i="6" s="1"/>
  <c r="V135" i="6" s="1"/>
  <c r="C38" i="4"/>
  <c r="F6" i="8"/>
  <c r="U34" i="5"/>
  <c r="U60" i="4"/>
  <c r="O72" i="8"/>
  <c r="X72" i="8" s="1"/>
  <c r="O127" i="8"/>
  <c r="X127" i="8" s="1"/>
  <c r="S126" i="3" s="1"/>
  <c r="R126" i="3" s="1"/>
  <c r="G12" i="14"/>
  <c r="AL31" i="8"/>
  <c r="S24" i="10"/>
  <c r="H27" i="7" s="1"/>
  <c r="AB27" i="14"/>
  <c r="Z27" i="14" s="1"/>
  <c r="S27" i="14" s="1"/>
  <c r="U52" i="3"/>
  <c r="U36" i="5"/>
  <c r="I63" i="6"/>
  <c r="X65" i="6"/>
  <c r="Y65" i="6" s="1"/>
  <c r="W65" i="6"/>
  <c r="S65" i="10"/>
  <c r="H68" i="7" s="1"/>
  <c r="AG69" i="14"/>
  <c r="I68" i="15"/>
  <c r="V68" i="15" s="1"/>
  <c r="G68" i="11" s="1"/>
  <c r="D68" i="11" s="1"/>
  <c r="T86" i="6"/>
  <c r="U86" i="6" s="1"/>
  <c r="V86" i="6" s="1"/>
  <c r="P86" i="6"/>
  <c r="Q86" i="6" s="1"/>
  <c r="R86" i="6" s="1"/>
  <c r="O86" i="6"/>
  <c r="K80" i="14"/>
  <c r="L80" i="14" s="1"/>
  <c r="D80" i="14" s="1"/>
  <c r="K77" i="6"/>
  <c r="L77" i="6" s="1"/>
  <c r="J77" i="6"/>
  <c r="L76" i="14"/>
  <c r="D76" i="14" s="1"/>
  <c r="T66" i="6"/>
  <c r="U66" i="6" s="1"/>
  <c r="V66" i="6" s="1"/>
  <c r="AA66" i="6" s="1"/>
  <c r="X66" i="6"/>
  <c r="Y66" i="6" s="1"/>
  <c r="Z66" i="6" s="1"/>
  <c r="P66" i="6"/>
  <c r="Q66" i="6" s="1"/>
  <c r="R66" i="6" s="1"/>
  <c r="O66" i="6"/>
  <c r="G76" i="6"/>
  <c r="H76" i="6" s="1"/>
  <c r="F76" i="6"/>
  <c r="V88" i="15"/>
  <c r="G88" i="11" s="1"/>
  <c r="D88" i="11" s="1"/>
  <c r="I101" i="6"/>
  <c r="I116" i="6"/>
  <c r="N116" i="6" s="1"/>
  <c r="M115" i="3" s="1"/>
  <c r="P112" i="14"/>
  <c r="M112" i="14" s="1"/>
  <c r="G111" i="6"/>
  <c r="H111" i="6" s="1"/>
  <c r="F111" i="6"/>
  <c r="V118" i="15"/>
  <c r="G118" i="11" s="1"/>
  <c r="D118" i="11" s="1"/>
  <c r="I130" i="15"/>
  <c r="V130" i="15" s="1"/>
  <c r="G130" i="11" s="1"/>
  <c r="D130" i="11" s="1"/>
  <c r="U133" i="3"/>
  <c r="V131" i="10"/>
  <c r="Y134" i="8"/>
  <c r="Z134" i="8" s="1"/>
  <c r="AL137" i="8"/>
  <c r="O134" i="7"/>
  <c r="AG131" i="14"/>
  <c r="R123" i="4"/>
  <c r="C14" i="4"/>
  <c r="C122" i="4"/>
  <c r="G19" i="6"/>
  <c r="H19" i="6" s="1"/>
  <c r="F19" i="6"/>
  <c r="L21" i="7"/>
  <c r="G21" i="6"/>
  <c r="H21" i="6" s="1"/>
  <c r="F21" i="6"/>
  <c r="U9" i="5"/>
  <c r="U9" i="3"/>
  <c r="N30" i="7"/>
  <c r="Q30" i="7" s="1"/>
  <c r="K30" i="7"/>
  <c r="P29" i="3" s="1"/>
  <c r="O41" i="7"/>
  <c r="AG43" i="14"/>
  <c r="AB43" i="14" s="1"/>
  <c r="Z43" i="14" s="1"/>
  <c r="S43" i="14" s="1"/>
  <c r="P53" i="14"/>
  <c r="M53" i="14" s="1"/>
  <c r="AN66" i="14"/>
  <c r="AG58" i="14"/>
  <c r="K58" i="14"/>
  <c r="L58" i="14" s="1"/>
  <c r="D58" i="14" s="1"/>
  <c r="B58" i="14" s="1"/>
  <c r="F58" i="11" s="1"/>
  <c r="C58" i="11" s="1"/>
  <c r="P58" i="14"/>
  <c r="N75" i="7"/>
  <c r="Q75" i="7" s="1"/>
  <c r="K75" i="7"/>
  <c r="P74" i="3" s="1"/>
  <c r="L73" i="7"/>
  <c r="M73" i="6"/>
  <c r="O83" i="7"/>
  <c r="V70" i="10"/>
  <c r="Y73" i="8"/>
  <c r="Z73" i="8" s="1"/>
  <c r="K90" i="14"/>
  <c r="L90" i="14" s="1"/>
  <c r="D90" i="14" s="1"/>
  <c r="I92" i="15"/>
  <c r="V92" i="15" s="1"/>
  <c r="G92" i="11" s="1"/>
  <c r="D92" i="11" s="1"/>
  <c r="K102" i="6"/>
  <c r="L102" i="6" s="1"/>
  <c r="M102" i="6" s="1"/>
  <c r="J102" i="6"/>
  <c r="O109" i="7"/>
  <c r="P109" i="14"/>
  <c r="M109" i="14" s="1"/>
  <c r="P113" i="7"/>
  <c r="AG129" i="14"/>
  <c r="AB129" i="14" s="1"/>
  <c r="Z129" i="14" s="1"/>
  <c r="U122" i="4"/>
  <c r="U135" i="3"/>
  <c r="P132" i="14"/>
  <c r="C35" i="4"/>
  <c r="R53" i="5"/>
  <c r="R55" i="4"/>
  <c r="C119" i="4"/>
  <c r="C107" i="4"/>
  <c r="U34" i="4"/>
  <c r="S98" i="4"/>
  <c r="N17" i="7"/>
  <c r="Q17" i="7" s="1"/>
  <c r="K17" i="7"/>
  <c r="P16" i="3" s="1"/>
  <c r="V11" i="10"/>
  <c r="Y14" i="8"/>
  <c r="Z14" i="8" s="1"/>
  <c r="AN24" i="8"/>
  <c r="T23" i="3" s="1"/>
  <c r="G32" i="14"/>
  <c r="V20" i="15"/>
  <c r="G20" i="11" s="1"/>
  <c r="D20" i="11" s="1"/>
  <c r="I28" i="15"/>
  <c r="V28" i="15" s="1"/>
  <c r="G28" i="11" s="1"/>
  <c r="D28" i="11" s="1"/>
  <c r="L41" i="7"/>
  <c r="AH39" i="8"/>
  <c r="G38" i="6"/>
  <c r="H38" i="6" s="1"/>
  <c r="F38" i="6"/>
  <c r="P45" i="6"/>
  <c r="Q45" i="6" s="1"/>
  <c r="R45" i="6" s="1"/>
  <c r="AB45" i="6" s="1"/>
  <c r="N44" i="3" s="1"/>
  <c r="M52" i="7"/>
  <c r="V60" i="6"/>
  <c r="V58" i="10"/>
  <c r="Y61" i="8"/>
  <c r="Z61" i="8" s="1"/>
  <c r="P75" i="6"/>
  <c r="Q75" i="6" s="1"/>
  <c r="O75" i="6"/>
  <c r="T75" i="6"/>
  <c r="U75" i="6" s="1"/>
  <c r="V75" i="6" s="1"/>
  <c r="AA75" i="6" s="1"/>
  <c r="I96" i="15"/>
  <c r="V96" i="15" s="1"/>
  <c r="G96" i="11" s="1"/>
  <c r="D96" i="11" s="1"/>
  <c r="N103" i="7"/>
  <c r="K103" i="7"/>
  <c r="P102" i="3" s="1"/>
  <c r="U93" i="3"/>
  <c r="K104" i="7"/>
  <c r="P103" i="3" s="1"/>
  <c r="N104" i="7"/>
  <c r="V125" i="15"/>
  <c r="G125" i="11" s="1"/>
  <c r="D125" i="11" s="1"/>
  <c r="M123" i="7"/>
  <c r="V121" i="10"/>
  <c r="Y124" i="8"/>
  <c r="Z124" i="8" s="1"/>
  <c r="X41" i="6"/>
  <c r="Y41" i="6" s="1"/>
  <c r="W41" i="6"/>
  <c r="AE55" i="8"/>
  <c r="O76" i="7"/>
  <c r="P76" i="7"/>
  <c r="U106" i="3"/>
  <c r="U109" i="3"/>
  <c r="U100" i="4"/>
  <c r="G118" i="6"/>
  <c r="H118" i="6" s="1"/>
  <c r="F118" i="6"/>
  <c r="M120" i="14"/>
  <c r="O121" i="7"/>
  <c r="M121" i="7"/>
  <c r="P121" i="7"/>
  <c r="G127" i="14"/>
  <c r="O83" i="4"/>
  <c r="U70" i="4"/>
  <c r="I4" i="15"/>
  <c r="V4" i="15" s="1"/>
  <c r="G4" i="11" s="1"/>
  <c r="D4" i="11" s="1"/>
  <c r="Q14" i="8"/>
  <c r="R14" i="8" s="1"/>
  <c r="X14" i="8" s="1"/>
  <c r="S13" i="3" s="1"/>
  <c r="Q16" i="8"/>
  <c r="R16" i="8" s="1"/>
  <c r="X16" i="8" s="1"/>
  <c r="S15" i="3" s="1"/>
  <c r="Q17" i="8"/>
  <c r="R17" i="8" s="1"/>
  <c r="Q15" i="8"/>
  <c r="R15" i="8" s="1"/>
  <c r="X15" i="8" s="1"/>
  <c r="T20" i="6"/>
  <c r="U20" i="6" s="1"/>
  <c r="V20" i="6" s="1"/>
  <c r="P20" i="6"/>
  <c r="Q20" i="6" s="1"/>
  <c r="O20" i="6"/>
  <c r="N26" i="7"/>
  <c r="Q26" i="7" s="1"/>
  <c r="P23" i="4" s="1"/>
  <c r="K26" i="7"/>
  <c r="P25" i="3" s="1"/>
  <c r="V30" i="10"/>
  <c r="Y33" i="8"/>
  <c r="Z33" i="8" s="1"/>
  <c r="AN33" i="8" s="1"/>
  <c r="T32" i="3" s="1"/>
  <c r="AE25" i="8"/>
  <c r="M29" i="7"/>
  <c r="T32" i="6"/>
  <c r="U32" i="6" s="1"/>
  <c r="V32" i="6" s="1"/>
  <c r="AA32" i="6" s="1"/>
  <c r="P32" i="6"/>
  <c r="Q32" i="6" s="1"/>
  <c r="O32" i="6"/>
  <c r="X68" i="6"/>
  <c r="Y68" i="6" s="1"/>
  <c r="W68" i="6"/>
  <c r="K45" i="14"/>
  <c r="L45" i="14" s="1"/>
  <c r="B55" i="14"/>
  <c r="F55" i="11" s="1"/>
  <c r="C55" i="11" s="1"/>
  <c r="V60" i="10"/>
  <c r="Y63" i="8"/>
  <c r="Z63" i="8" s="1"/>
  <c r="AN63" i="8" s="1"/>
  <c r="T62" i="3" s="1"/>
  <c r="K82" i="6"/>
  <c r="L82" i="6" s="1"/>
  <c r="J82" i="6"/>
  <c r="AB92" i="14"/>
  <c r="Z92" i="14" s="1"/>
  <c r="S92" i="14" s="1"/>
  <c r="AH100" i="8"/>
  <c r="AM100" i="8" s="1"/>
  <c r="AN100" i="8" s="1"/>
  <c r="N121" i="7"/>
  <c r="K121" i="7"/>
  <c r="P120" i="3" s="1"/>
  <c r="K137" i="14"/>
  <c r="L137" i="14" s="1"/>
  <c r="D137" i="14" s="1"/>
  <c r="V136" i="10"/>
  <c r="Y139" i="8"/>
  <c r="Z139" i="8" s="1"/>
  <c r="AN139" i="8" s="1"/>
  <c r="T138" i="3" s="1"/>
  <c r="R138" i="3" s="1"/>
  <c r="O115" i="7"/>
  <c r="AB108" i="14"/>
  <c r="Z108" i="14" s="1"/>
  <c r="S108" i="14" s="1"/>
  <c r="AH128" i="8"/>
  <c r="B128" i="14"/>
  <c r="F128" i="11" s="1"/>
  <c r="C128" i="11" s="1"/>
  <c r="B128" i="11" s="1"/>
  <c r="P21" i="5"/>
  <c r="U21" i="5"/>
  <c r="C46" i="4"/>
  <c r="P110" i="4"/>
  <c r="S70" i="5"/>
  <c r="S8" i="4"/>
  <c r="R25" i="4"/>
  <c r="S41" i="4"/>
  <c r="R40" i="5"/>
  <c r="R56" i="5"/>
  <c r="R96" i="4"/>
  <c r="R33" i="4"/>
  <c r="R97" i="4"/>
  <c r="R51" i="5"/>
  <c r="R15" i="5"/>
  <c r="R47" i="5"/>
  <c r="R61" i="4"/>
  <c r="R125" i="4"/>
  <c r="R72" i="4"/>
  <c r="R41" i="4"/>
  <c r="R105" i="4"/>
  <c r="R58" i="5"/>
  <c r="R12" i="5"/>
  <c r="R28" i="5"/>
  <c r="R44" i="5"/>
  <c r="R76" i="5"/>
  <c r="R7" i="5"/>
  <c r="R71" i="5"/>
  <c r="R113" i="4"/>
  <c r="R19" i="5"/>
  <c r="S31" i="5"/>
  <c r="S63" i="5"/>
  <c r="S45" i="4"/>
  <c r="R101" i="4"/>
  <c r="R24" i="4"/>
  <c r="S59" i="5"/>
  <c r="R121" i="4"/>
  <c r="R16" i="5"/>
  <c r="R48" i="5"/>
  <c r="R64" i="5"/>
  <c r="S8" i="5"/>
  <c r="S24" i="5"/>
  <c r="S40" i="5"/>
  <c r="S40" i="4"/>
  <c r="R64" i="4"/>
  <c r="R6" i="5"/>
  <c r="R22" i="5"/>
  <c r="R38" i="5"/>
  <c r="R54" i="5"/>
  <c r="R65" i="4"/>
  <c r="R31" i="5"/>
  <c r="R63" i="5"/>
  <c r="R45" i="4"/>
  <c r="R109" i="4"/>
  <c r="S24" i="4"/>
  <c r="R104" i="4"/>
  <c r="R11" i="5"/>
  <c r="R27" i="5"/>
  <c r="R59" i="5"/>
  <c r="R75" i="5"/>
  <c r="R35" i="5"/>
  <c r="R42" i="5"/>
  <c r="R74" i="5"/>
  <c r="R20" i="5"/>
  <c r="R68" i="5"/>
  <c r="S44" i="5"/>
  <c r="R16" i="4"/>
  <c r="R80" i="4"/>
  <c r="R39" i="5"/>
  <c r="R17" i="4"/>
  <c r="S51" i="5"/>
  <c r="S29" i="4"/>
  <c r="R117" i="4"/>
  <c r="X64" i="8"/>
  <c r="S63" i="3" s="1"/>
  <c r="P34" i="14"/>
  <c r="M34" i="14" s="1"/>
  <c r="G22" i="14"/>
  <c r="D22" i="14" s="1"/>
  <c r="O29" i="7"/>
  <c r="AE39" i="8"/>
  <c r="G56" i="14"/>
  <c r="AE53" i="8"/>
  <c r="AM53" i="8" s="1"/>
  <c r="D67" i="14"/>
  <c r="Z68" i="14"/>
  <c r="S68" i="14" s="1"/>
  <c r="N82" i="7"/>
  <c r="K82" i="7"/>
  <c r="P81" i="3" s="1"/>
  <c r="Z73" i="14"/>
  <c r="S73" i="14" s="1"/>
  <c r="AG98" i="14"/>
  <c r="AB98" i="14" s="1"/>
  <c r="Z98" i="14" s="1"/>
  <c r="T106" i="6"/>
  <c r="U106" i="6" s="1"/>
  <c r="V106" i="6" s="1"/>
  <c r="P106" i="6"/>
  <c r="Q106" i="6" s="1"/>
  <c r="O106" i="6"/>
  <c r="P103" i="7"/>
  <c r="M105" i="7"/>
  <c r="AN137" i="14"/>
  <c r="V135" i="15"/>
  <c r="G135" i="11" s="1"/>
  <c r="D135" i="11" s="1"/>
  <c r="C9" i="5"/>
  <c r="U15" i="4"/>
  <c r="O22" i="4"/>
  <c r="U65" i="5"/>
  <c r="R66" i="5"/>
  <c r="U66" i="5"/>
  <c r="K12" i="7"/>
  <c r="O11" i="5" s="1"/>
  <c r="N12" i="7"/>
  <c r="X126" i="8"/>
  <c r="S125" i="3" s="1"/>
  <c r="I8" i="15"/>
  <c r="V8" i="15" s="1"/>
  <c r="G8" i="11" s="1"/>
  <c r="D8" i="11" s="1"/>
  <c r="I18" i="15"/>
  <c r="V18" i="15" s="1"/>
  <c r="G18" i="11" s="1"/>
  <c r="D18" i="11" s="1"/>
  <c r="P25" i="7"/>
  <c r="U25" i="3"/>
  <c r="U23" i="4"/>
  <c r="AE42" i="8"/>
  <c r="AM42" i="8" s="1"/>
  <c r="P38" i="14"/>
  <c r="M38" i="14" s="1"/>
  <c r="V43" i="15"/>
  <c r="G43" i="11" s="1"/>
  <c r="D43" i="11" s="1"/>
  <c r="AE68" i="8"/>
  <c r="Z62" i="14"/>
  <c r="S62" i="14" s="1"/>
  <c r="X63" i="6"/>
  <c r="Y63" i="6" s="1"/>
  <c r="Z63" i="6" s="1"/>
  <c r="P63" i="6"/>
  <c r="Q63" i="6" s="1"/>
  <c r="O63" i="6"/>
  <c r="T63" i="6"/>
  <c r="U63" i="6" s="1"/>
  <c r="V63" i="6" s="1"/>
  <c r="K63" i="6"/>
  <c r="L63" i="6" s="1"/>
  <c r="J63" i="6"/>
  <c r="L59" i="14"/>
  <c r="D59" i="14" s="1"/>
  <c r="B59" i="14" s="1"/>
  <c r="F59" i="11" s="1"/>
  <c r="C59" i="11" s="1"/>
  <c r="C59" i="14"/>
  <c r="H59" i="11" s="1"/>
  <c r="E59" i="11" s="1"/>
  <c r="S75" i="10"/>
  <c r="H78" i="7" s="1"/>
  <c r="P77" i="14"/>
  <c r="AN93" i="14"/>
  <c r="V93" i="15"/>
  <c r="G93" i="11" s="1"/>
  <c r="D93" i="11" s="1"/>
  <c r="O105" i="7"/>
  <c r="U102" i="4"/>
  <c r="U111" i="3"/>
  <c r="L124" i="7"/>
  <c r="M122" i="14"/>
  <c r="R126" i="4"/>
  <c r="U49" i="5"/>
  <c r="U42" i="4"/>
  <c r="C61" i="5"/>
  <c r="U52" i="4"/>
  <c r="U7" i="4"/>
  <c r="U7" i="3"/>
  <c r="S11" i="10"/>
  <c r="H14" i="7" s="1"/>
  <c r="C33" i="14"/>
  <c r="H33" i="11" s="1"/>
  <c r="E33" i="11" s="1"/>
  <c r="B33" i="11" s="1"/>
  <c r="O56" i="7"/>
  <c r="V51" i="15"/>
  <c r="G51" i="11" s="1"/>
  <c r="D51" i="11" s="1"/>
  <c r="P53" i="6"/>
  <c r="Q53" i="6" s="1"/>
  <c r="O53" i="6"/>
  <c r="T53" i="6"/>
  <c r="U53" i="6" s="1"/>
  <c r="V53" i="6" s="1"/>
  <c r="M50" i="14"/>
  <c r="AH49" i="8"/>
  <c r="L44" i="14"/>
  <c r="D44" i="14" s="1"/>
  <c r="O77" i="7"/>
  <c r="P73" i="6"/>
  <c r="Q73" i="6" s="1"/>
  <c r="R73" i="6" s="1"/>
  <c r="O73" i="6"/>
  <c r="T73" i="6"/>
  <c r="U73" i="6" s="1"/>
  <c r="V73" i="6" s="1"/>
  <c r="AA73" i="6" s="1"/>
  <c r="K81" i="6"/>
  <c r="L81" i="6" s="1"/>
  <c r="M81" i="6" s="1"/>
  <c r="N81" i="6" s="1"/>
  <c r="M80" i="3" s="1"/>
  <c r="U71" i="4"/>
  <c r="U79" i="3"/>
  <c r="S102" i="10"/>
  <c r="H105" i="7" s="1"/>
  <c r="O119" i="7"/>
  <c r="G116" i="14"/>
  <c r="AN125" i="14"/>
  <c r="U124" i="3"/>
  <c r="U113" i="4"/>
  <c r="X132" i="6"/>
  <c r="Y132" i="6" s="1"/>
  <c r="Z132" i="6" s="1"/>
  <c r="AA132" i="6" s="1"/>
  <c r="AB132" i="6" s="1"/>
  <c r="W132" i="6"/>
  <c r="AL132" i="8"/>
  <c r="S124" i="10"/>
  <c r="H127" i="7" s="1"/>
  <c r="X135" i="6"/>
  <c r="Y135" i="6" s="1"/>
  <c r="W135" i="6"/>
  <c r="AN131" i="8"/>
  <c r="T130" i="3" s="1"/>
  <c r="R130" i="3" s="1"/>
  <c r="G6" i="8"/>
  <c r="R82" i="4"/>
  <c r="X32" i="8"/>
  <c r="S31" i="3" s="1"/>
  <c r="G5" i="14"/>
  <c r="V10" i="10"/>
  <c r="Y13" i="8"/>
  <c r="Z13" i="8" s="1"/>
  <c r="M16" i="14"/>
  <c r="L25" i="14"/>
  <c r="P32" i="7"/>
  <c r="P24" i="14"/>
  <c r="M24" i="14" s="1"/>
  <c r="O38" i="7"/>
  <c r="M38" i="7"/>
  <c r="AE43" i="8"/>
  <c r="AM43" i="8" s="1"/>
  <c r="AN43" i="8" s="1"/>
  <c r="P65" i="14"/>
  <c r="M65" i="14" s="1"/>
  <c r="O69" i="7"/>
  <c r="Z61" i="14"/>
  <c r="S61" i="14" s="1"/>
  <c r="S64" i="10"/>
  <c r="H67" i="7" s="1"/>
  <c r="M71" i="7"/>
  <c r="P79" i="6"/>
  <c r="Q79" i="6" s="1"/>
  <c r="O79" i="6"/>
  <c r="T79" i="6"/>
  <c r="U79" i="6" s="1"/>
  <c r="V79" i="6" s="1"/>
  <c r="L79" i="14"/>
  <c r="D79" i="14" s="1"/>
  <c r="M95" i="8"/>
  <c r="U95" i="8"/>
  <c r="J95" i="8"/>
  <c r="S95" i="8"/>
  <c r="Q95" i="8"/>
  <c r="G95" i="8"/>
  <c r="F95" i="8"/>
  <c r="P95" i="8"/>
  <c r="L95" i="8"/>
  <c r="N95" i="8" s="1"/>
  <c r="I95" i="8"/>
  <c r="V95" i="8"/>
  <c r="T95" i="8"/>
  <c r="Z91" i="14"/>
  <c r="S91" i="14" s="1"/>
  <c r="O102" i="7"/>
  <c r="L89" i="14"/>
  <c r="D89" i="14" s="1"/>
  <c r="B89" i="14" s="1"/>
  <c r="F89" i="11" s="1"/>
  <c r="C89" i="11" s="1"/>
  <c r="C89" i="14"/>
  <c r="H89" i="11" s="1"/>
  <c r="E89" i="11" s="1"/>
  <c r="X101" i="6"/>
  <c r="Y101" i="6" s="1"/>
  <c r="W101" i="6"/>
  <c r="D97" i="14"/>
  <c r="AA111" i="6"/>
  <c r="P112" i="7"/>
  <c r="V109" i="10"/>
  <c r="Y112" i="8"/>
  <c r="Z112" i="8" s="1"/>
  <c r="AL123" i="8"/>
  <c r="G125" i="6"/>
  <c r="H125" i="6" s="1"/>
  <c r="F125" i="6"/>
  <c r="P130" i="14"/>
  <c r="M130" i="14" s="1"/>
  <c r="O135" i="7"/>
  <c r="V126" i="10"/>
  <c r="Y129" i="8"/>
  <c r="Z129" i="8" s="1"/>
  <c r="AG130" i="14"/>
  <c r="AB130" i="14" s="1"/>
  <c r="Z130" i="14" s="1"/>
  <c r="S130" i="14" s="1"/>
  <c r="V130" i="10"/>
  <c r="Y133" i="8"/>
  <c r="Z133" i="8" s="1"/>
  <c r="C123" i="4"/>
  <c r="S14" i="4"/>
  <c r="U58" i="4"/>
  <c r="V10" i="15"/>
  <c r="G10" i="11" s="1"/>
  <c r="D10" i="11" s="1"/>
  <c r="AB4" i="14"/>
  <c r="Z4" i="14" s="1"/>
  <c r="S4" i="14" s="1"/>
  <c r="AH14" i="8"/>
  <c r="AM14" i="8" s="1"/>
  <c r="P10" i="7"/>
  <c r="O10" i="7"/>
  <c r="P43" i="14"/>
  <c r="U44" i="4"/>
  <c r="U48" i="3"/>
  <c r="P43" i="6"/>
  <c r="Q43" i="6" s="1"/>
  <c r="O43" i="6"/>
  <c r="T43" i="6"/>
  <c r="U43" i="6" s="1"/>
  <c r="V43" i="6" s="1"/>
  <c r="N58" i="7"/>
  <c r="Q58" i="7" s="1"/>
  <c r="K58" i="7"/>
  <c r="P57" i="3" s="1"/>
  <c r="Z51" i="6"/>
  <c r="P52" i="14"/>
  <c r="M52" i="14" s="1"/>
  <c r="G61" i="6"/>
  <c r="H61" i="6" s="1"/>
  <c r="F61" i="6"/>
  <c r="AE61" i="8"/>
  <c r="AM61" i="8" s="1"/>
  <c r="X57" i="6"/>
  <c r="Y57" i="6" s="1"/>
  <c r="W57" i="6"/>
  <c r="I71" i="6"/>
  <c r="V62" i="15"/>
  <c r="G62" i="11" s="1"/>
  <c r="D62" i="11" s="1"/>
  <c r="I66" i="6"/>
  <c r="M67" i="14"/>
  <c r="B67" i="14" s="1"/>
  <c r="F67" i="11" s="1"/>
  <c r="C67" i="11" s="1"/>
  <c r="T58" i="6"/>
  <c r="U58" i="6" s="1"/>
  <c r="V58" i="6" s="1"/>
  <c r="AA58" i="6" s="1"/>
  <c r="P58" i="6"/>
  <c r="Q58" i="6" s="1"/>
  <c r="O58" i="6"/>
  <c r="Z70" i="14"/>
  <c r="S70" i="14" s="1"/>
  <c r="P85" i="6"/>
  <c r="Q85" i="6" s="1"/>
  <c r="R85" i="6" s="1"/>
  <c r="K85" i="6"/>
  <c r="L85" i="6" s="1"/>
  <c r="J85" i="6"/>
  <c r="I92" i="6"/>
  <c r="N92" i="6" s="1"/>
  <c r="M91" i="3" s="1"/>
  <c r="AH93" i="8"/>
  <c r="AM93" i="8" s="1"/>
  <c r="I95" i="15"/>
  <c r="V95" i="15" s="1"/>
  <c r="G95" i="11" s="1"/>
  <c r="D95" i="11" s="1"/>
  <c r="S92" i="10"/>
  <c r="H95" i="7" s="1"/>
  <c r="I98" i="15"/>
  <c r="V98" i="15" s="1"/>
  <c r="G98" i="11" s="1"/>
  <c r="D98" i="11" s="1"/>
  <c r="AL112" i="8"/>
  <c r="AM112" i="8" s="1"/>
  <c r="X112" i="6"/>
  <c r="Y112" i="6" s="1"/>
  <c r="Z112" i="6" s="1"/>
  <c r="P123" i="14"/>
  <c r="M123" i="14" s="1"/>
  <c r="AL134" i="8"/>
  <c r="U99" i="4"/>
  <c r="C53" i="5"/>
  <c r="U55" i="4"/>
  <c r="O118" i="4"/>
  <c r="G3" i="14"/>
  <c r="S76" i="4"/>
  <c r="Q76" i="4" s="1"/>
  <c r="G6" i="6"/>
  <c r="H6" i="6" s="1"/>
  <c r="F6" i="6"/>
  <c r="AL8" i="8"/>
  <c r="AE20" i="8"/>
  <c r="AM20" i="8" s="1"/>
  <c r="AN20" i="8" s="1"/>
  <c r="M41" i="7"/>
  <c r="I50" i="15"/>
  <c r="G40" i="6"/>
  <c r="H40" i="6" s="1"/>
  <c r="F40" i="6"/>
  <c r="L69" i="7"/>
  <c r="I73" i="6"/>
  <c r="U71" i="3"/>
  <c r="V76" i="10"/>
  <c r="Y79" i="8"/>
  <c r="Z79" i="8" s="1"/>
  <c r="AL80" i="8"/>
  <c r="AM80" i="8" s="1"/>
  <c r="AN80" i="8" s="1"/>
  <c r="I89" i="6"/>
  <c r="Q94" i="8"/>
  <c r="F94" i="8"/>
  <c r="M94" i="8"/>
  <c r="U94" i="8"/>
  <c r="J94" i="8"/>
  <c r="S94" i="8"/>
  <c r="I94" i="8"/>
  <c r="T94" i="8"/>
  <c r="L94" i="8"/>
  <c r="P94" i="8"/>
  <c r="G94" i="8"/>
  <c r="V94" i="8"/>
  <c r="Z104" i="14"/>
  <c r="S104" i="14" s="1"/>
  <c r="AE106" i="8"/>
  <c r="I113" i="6"/>
  <c r="K118" i="6"/>
  <c r="L118" i="6" s="1"/>
  <c r="J118" i="6"/>
  <c r="AH118" i="8"/>
  <c r="L111" i="7"/>
  <c r="P123" i="6"/>
  <c r="Q123" i="6" s="1"/>
  <c r="O123" i="6"/>
  <c r="T123" i="6"/>
  <c r="U123" i="6" s="1"/>
  <c r="V123" i="6" s="1"/>
  <c r="V137" i="10"/>
  <c r="Y140" i="8"/>
  <c r="Z140" i="8" s="1"/>
  <c r="X30" i="8"/>
  <c r="S29" i="3" s="1"/>
  <c r="R29" i="3" s="1"/>
  <c r="U20" i="3"/>
  <c r="AE59" i="8"/>
  <c r="AM59" i="8" s="1"/>
  <c r="R50" i="5"/>
  <c r="U50" i="5"/>
  <c r="R29" i="5"/>
  <c r="Q48" i="8"/>
  <c r="R48" i="8" s="1"/>
  <c r="X48" i="8" s="1"/>
  <c r="Q46" i="8"/>
  <c r="R46" i="8" s="1"/>
  <c r="Q47" i="8"/>
  <c r="R47" i="8" s="1"/>
  <c r="X47" i="8" s="1"/>
  <c r="X54" i="6"/>
  <c r="Y54" i="6" s="1"/>
  <c r="W54" i="6"/>
  <c r="I47" i="6"/>
  <c r="V65" i="10"/>
  <c r="Y68" i="8"/>
  <c r="Z68" i="8" s="1"/>
  <c r="K64" i="7"/>
  <c r="P63" i="3" s="1"/>
  <c r="N64" i="7"/>
  <c r="Q64" i="7" s="1"/>
  <c r="U82" i="4"/>
  <c r="U90" i="3"/>
  <c r="I103" i="15"/>
  <c r="V126" i="15"/>
  <c r="G126" i="11" s="1"/>
  <c r="D126" i="11" s="1"/>
  <c r="C83" i="4"/>
  <c r="D9" i="14"/>
  <c r="K37" i="6"/>
  <c r="L37" i="6" s="1"/>
  <c r="J37" i="6"/>
  <c r="B21" i="14"/>
  <c r="F21" i="11" s="1"/>
  <c r="C21" i="11" s="1"/>
  <c r="K42" i="6"/>
  <c r="L42" i="6" s="1"/>
  <c r="J42" i="6"/>
  <c r="AE56" i="8"/>
  <c r="G59" i="6"/>
  <c r="H59" i="6" s="1"/>
  <c r="F59" i="6"/>
  <c r="T51" i="6"/>
  <c r="U51" i="6" s="1"/>
  <c r="S51" i="6"/>
  <c r="X48" i="6"/>
  <c r="Y48" i="6" s="1"/>
  <c r="W48" i="6"/>
  <c r="V64" i="10"/>
  <c r="Y67" i="8"/>
  <c r="Z67" i="8" s="1"/>
  <c r="P69" i="14"/>
  <c r="M69" i="14" s="1"/>
  <c r="Q86" i="8"/>
  <c r="R86" i="8" s="1"/>
  <c r="X86" i="8" s="1"/>
  <c r="Q87" i="8"/>
  <c r="R87" i="8" s="1"/>
  <c r="B71" i="14"/>
  <c r="F71" i="11" s="1"/>
  <c r="C71" i="11" s="1"/>
  <c r="B71" i="11" s="1"/>
  <c r="O78" i="7"/>
  <c r="I80" i="15"/>
  <c r="V80" i="15" s="1"/>
  <c r="G80" i="11" s="1"/>
  <c r="D80" i="11" s="1"/>
  <c r="R83" i="3"/>
  <c r="P99" i="7"/>
  <c r="G96" i="14"/>
  <c r="S107" i="10"/>
  <c r="H110" i="7" s="1"/>
  <c r="AE118" i="8"/>
  <c r="I120" i="15"/>
  <c r="V120" i="15" s="1"/>
  <c r="G120" i="11" s="1"/>
  <c r="D120" i="11" s="1"/>
  <c r="G128" i="6"/>
  <c r="H128" i="6" s="1"/>
  <c r="F128" i="6"/>
  <c r="U116" i="4"/>
  <c r="U128" i="3"/>
  <c r="M132" i="14"/>
  <c r="K140" i="6"/>
  <c r="L140" i="6" s="1"/>
  <c r="J140" i="6"/>
  <c r="O113" i="7"/>
  <c r="P39" i="4"/>
  <c r="O39" i="4"/>
  <c r="O91" i="4"/>
  <c r="U110" i="4"/>
  <c r="M31" i="5"/>
  <c r="M21" i="4"/>
  <c r="L125" i="4"/>
  <c r="L117" i="4"/>
  <c r="L45" i="4"/>
  <c r="L37" i="4"/>
  <c r="L70" i="5"/>
  <c r="L59" i="5"/>
  <c r="M41" i="4"/>
  <c r="L42" i="5"/>
  <c r="L40" i="5"/>
  <c r="L39" i="5"/>
  <c r="L76" i="5"/>
  <c r="L48" i="5"/>
  <c r="C26" i="4"/>
  <c r="Q9" i="7"/>
  <c r="AE35" i="8"/>
  <c r="AM35" i="8" s="1"/>
  <c r="AN35" i="8" s="1"/>
  <c r="P32" i="14"/>
  <c r="X34" i="6"/>
  <c r="Y34" i="6" s="1"/>
  <c r="W34" i="6"/>
  <c r="M56" i="7"/>
  <c r="AE49" i="8"/>
  <c r="AN78" i="8"/>
  <c r="T77" i="3" s="1"/>
  <c r="B81" i="11"/>
  <c r="I87" i="15"/>
  <c r="P89" i="6"/>
  <c r="Q89" i="6" s="1"/>
  <c r="R89" i="6" s="1"/>
  <c r="K89" i="6"/>
  <c r="L89" i="6" s="1"/>
  <c r="M89" i="6" s="1"/>
  <c r="N89" i="6" s="1"/>
  <c r="M88" i="3" s="1"/>
  <c r="J89" i="6"/>
  <c r="P104" i="14"/>
  <c r="M104" i="14" s="1"/>
  <c r="D103" i="14"/>
  <c r="O110" i="7"/>
  <c r="K120" i="14"/>
  <c r="L120" i="14" s="1"/>
  <c r="L129" i="7"/>
  <c r="AB126" i="14"/>
  <c r="Z126" i="14" s="1"/>
  <c r="S126" i="14" s="1"/>
  <c r="AL140" i="8"/>
  <c r="T138" i="6"/>
  <c r="U138" i="6" s="1"/>
  <c r="V138" i="6" s="1"/>
  <c r="X138" i="6"/>
  <c r="Y138" i="6" s="1"/>
  <c r="Z138" i="6" s="1"/>
  <c r="P138" i="6"/>
  <c r="Q138" i="6" s="1"/>
  <c r="O138" i="6"/>
  <c r="C86" i="4"/>
  <c r="L6" i="7"/>
  <c r="R66" i="4"/>
  <c r="C108" i="4"/>
  <c r="P5" i="14"/>
  <c r="S8" i="10"/>
  <c r="H11" i="7" s="1"/>
  <c r="AJ17" i="14"/>
  <c r="O19" i="7"/>
  <c r="S18" i="10"/>
  <c r="H21" i="7" s="1"/>
  <c r="G10" i="6"/>
  <c r="H10" i="6" s="1"/>
  <c r="F10" i="6"/>
  <c r="S25" i="10"/>
  <c r="H28" i="7" s="1"/>
  <c r="K26" i="14"/>
  <c r="L26" i="14" s="1"/>
  <c r="D26" i="14" s="1"/>
  <c r="X39" i="6"/>
  <c r="Y39" i="6" s="1"/>
  <c r="W39" i="6"/>
  <c r="V46" i="10"/>
  <c r="Y49" i="8"/>
  <c r="Z49" i="8" s="1"/>
  <c r="M40" i="7"/>
  <c r="P40" i="7"/>
  <c r="G68" i="6"/>
  <c r="H68" i="6" s="1"/>
  <c r="F68" i="6"/>
  <c r="V49" i="10"/>
  <c r="Y52" i="8"/>
  <c r="Z52" i="8" s="1"/>
  <c r="AN52" i="8" s="1"/>
  <c r="T51" i="3" s="1"/>
  <c r="AG83" i="14"/>
  <c r="U73" i="4"/>
  <c r="U81" i="3"/>
  <c r="S77" i="10"/>
  <c r="H80" i="7" s="1"/>
  <c r="L88" i="7"/>
  <c r="U92" i="3"/>
  <c r="U84" i="4"/>
  <c r="K94" i="6"/>
  <c r="L94" i="6" s="1"/>
  <c r="J94" i="6"/>
  <c r="AL96" i="8"/>
  <c r="AM96" i="8" s="1"/>
  <c r="O111" i="7"/>
  <c r="L109" i="7"/>
  <c r="X118" i="6"/>
  <c r="Y118" i="6" s="1"/>
  <c r="W118" i="6"/>
  <c r="T118" i="6"/>
  <c r="U118" i="6" s="1"/>
  <c r="V118" i="6" s="1"/>
  <c r="P118" i="6"/>
  <c r="Q118" i="6" s="1"/>
  <c r="O118" i="6"/>
  <c r="L116" i="14"/>
  <c r="D116" i="14" s="1"/>
  <c r="K123" i="14"/>
  <c r="L123" i="14" s="1"/>
  <c r="D123" i="14" s="1"/>
  <c r="M129" i="7"/>
  <c r="K132" i="7"/>
  <c r="P131" i="3" s="1"/>
  <c r="N132" i="7"/>
  <c r="L51" i="4"/>
  <c r="N87" i="4"/>
  <c r="C126" i="4"/>
  <c r="I3" i="15"/>
  <c r="G3" i="15"/>
  <c r="O6" i="7"/>
  <c r="L106" i="4"/>
  <c r="X119" i="8"/>
  <c r="S118" i="3" s="1"/>
  <c r="U30" i="5"/>
  <c r="C62" i="5"/>
  <c r="O123" i="8"/>
  <c r="X123" i="8" s="1"/>
  <c r="S122" i="3" s="1"/>
  <c r="V15" i="10"/>
  <c r="Y18" i="8"/>
  <c r="Z18" i="8" s="1"/>
  <c r="AN18" i="8" s="1"/>
  <c r="AN36" i="8"/>
  <c r="T35" i="3" s="1"/>
  <c r="R35" i="3" s="1"/>
  <c r="M46" i="7"/>
  <c r="T34" i="6"/>
  <c r="U34" i="6" s="1"/>
  <c r="V34" i="6" s="1"/>
  <c r="P34" i="6"/>
  <c r="Q34" i="6" s="1"/>
  <c r="O34" i="6"/>
  <c r="V35" i="10"/>
  <c r="Y38" i="8"/>
  <c r="Z38" i="8" s="1"/>
  <c r="S56" i="10"/>
  <c r="H59" i="7" s="1"/>
  <c r="G43" i="6"/>
  <c r="H43" i="6" s="1"/>
  <c r="F43" i="6"/>
  <c r="T68" i="6"/>
  <c r="U68" i="6" s="1"/>
  <c r="V68" i="6" s="1"/>
  <c r="P68" i="6"/>
  <c r="Q68" i="6" s="1"/>
  <c r="O68" i="6"/>
  <c r="G48" i="6"/>
  <c r="H48" i="6" s="1"/>
  <c r="F48" i="6"/>
  <c r="M65" i="7"/>
  <c r="X79" i="6"/>
  <c r="Y79" i="6" s="1"/>
  <c r="W79" i="6"/>
  <c r="M79" i="14"/>
  <c r="C79" i="14" s="1"/>
  <c r="H79" i="11" s="1"/>
  <c r="E79" i="11" s="1"/>
  <c r="M89" i="7"/>
  <c r="X89" i="6"/>
  <c r="Y89" i="6" s="1"/>
  <c r="W89" i="6"/>
  <c r="AG95" i="14"/>
  <c r="K104" i="6"/>
  <c r="L104" i="6" s="1"/>
  <c r="J104" i="6"/>
  <c r="L118" i="7"/>
  <c r="V126" i="6"/>
  <c r="X128" i="6"/>
  <c r="Y128" i="6" s="1"/>
  <c r="W128" i="6"/>
  <c r="G120" i="14"/>
  <c r="AL126" i="8"/>
  <c r="AM126" i="8" s="1"/>
  <c r="I131" i="15"/>
  <c r="P133" i="14"/>
  <c r="M133" i="14" s="1"/>
  <c r="Z132" i="14"/>
  <c r="S132" i="14" s="1"/>
  <c r="G140" i="6"/>
  <c r="H140" i="6" s="1"/>
  <c r="F140" i="6"/>
  <c r="V132" i="15"/>
  <c r="G132" i="11" s="1"/>
  <c r="D132" i="11" s="1"/>
  <c r="C95" i="4"/>
  <c r="R7" i="4"/>
  <c r="C71" i="4"/>
  <c r="P6" i="8"/>
  <c r="R6" i="8" s="1"/>
  <c r="K3" i="14"/>
  <c r="L3" i="14" s="1"/>
  <c r="D3" i="14" s="1"/>
  <c r="C82" i="4"/>
  <c r="C34" i="5"/>
  <c r="C124" i="4"/>
  <c r="M12" i="7"/>
  <c r="L19" i="7"/>
  <c r="T17" i="10"/>
  <c r="I20" i="7" s="1"/>
  <c r="AN22" i="8"/>
  <c r="X31" i="6"/>
  <c r="Y31" i="6" s="1"/>
  <c r="Z31" i="6" s="1"/>
  <c r="W31" i="6"/>
  <c r="Q24" i="8"/>
  <c r="R24" i="8" s="1"/>
  <c r="X24" i="8" s="1"/>
  <c r="S23" i="3" s="1"/>
  <c r="Q23" i="8"/>
  <c r="R23" i="8" s="1"/>
  <c r="X23" i="8" s="1"/>
  <c r="Q25" i="8"/>
  <c r="R25" i="8" s="1"/>
  <c r="X25" i="8" s="1"/>
  <c r="AN28" i="14"/>
  <c r="AB28" i="14" s="1"/>
  <c r="Z28" i="14" s="1"/>
  <c r="S28" i="14" s="1"/>
  <c r="K54" i="6"/>
  <c r="L54" i="6" s="1"/>
  <c r="M54" i="6" s="1"/>
  <c r="J54" i="6"/>
  <c r="I46" i="15"/>
  <c r="V46" i="15" s="1"/>
  <c r="G46" i="11" s="1"/>
  <c r="D46" i="11" s="1"/>
  <c r="S48" i="10"/>
  <c r="H51" i="7" s="1"/>
  <c r="T64" i="6"/>
  <c r="U64" i="6" s="1"/>
  <c r="V64" i="6" s="1"/>
  <c r="AN65" i="14"/>
  <c r="AB65" i="14" s="1"/>
  <c r="Z65" i="14" s="1"/>
  <c r="S65" i="14" s="1"/>
  <c r="I64" i="15"/>
  <c r="AJ74" i="14"/>
  <c r="AB74" i="14" s="1"/>
  <c r="Z74" i="14" s="1"/>
  <c r="S74" i="14" s="1"/>
  <c r="AE82" i="8"/>
  <c r="AM82" i="8" s="1"/>
  <c r="AN82" i="8" s="1"/>
  <c r="X88" i="6"/>
  <c r="Y88" i="6" s="1"/>
  <c r="W88" i="6"/>
  <c r="K82" i="14"/>
  <c r="L82" i="14" s="1"/>
  <c r="D82" i="14" s="1"/>
  <c r="V87" i="10"/>
  <c r="Y90" i="8"/>
  <c r="Z90" i="8" s="1"/>
  <c r="G102" i="6"/>
  <c r="H102" i="6" s="1"/>
  <c r="F102" i="6"/>
  <c r="AE102" i="8"/>
  <c r="AG110" i="14"/>
  <c r="S112" i="10"/>
  <c r="H115" i="7" s="1"/>
  <c r="G108" i="14"/>
  <c r="D108" i="14" s="1"/>
  <c r="P128" i="7"/>
  <c r="G132" i="6"/>
  <c r="H132" i="6" s="1"/>
  <c r="I132" i="6" s="1"/>
  <c r="F132" i="6"/>
  <c r="C118" i="14"/>
  <c r="H118" i="11" s="1"/>
  <c r="E118" i="11" s="1"/>
  <c r="G118" i="14"/>
  <c r="D118" i="14" s="1"/>
  <c r="B118" i="14" s="1"/>
  <c r="F118" i="11" s="1"/>
  <c r="C118" i="11" s="1"/>
  <c r="C69" i="5"/>
  <c r="X68" i="8"/>
  <c r="S67" i="3" s="1"/>
  <c r="U17" i="5"/>
  <c r="AH11" i="8"/>
  <c r="AM11" i="8" s="1"/>
  <c r="AE19" i="8"/>
  <c r="K18" i="6"/>
  <c r="L18" i="6" s="1"/>
  <c r="M18" i="6" s="1"/>
  <c r="J18" i="6"/>
  <c r="M18" i="14"/>
  <c r="C18" i="14" s="1"/>
  <c r="H18" i="11" s="1"/>
  <c r="E18" i="11" s="1"/>
  <c r="U31" i="4"/>
  <c r="U34" i="3"/>
  <c r="U21" i="4"/>
  <c r="U23" i="3"/>
  <c r="AH25" i="8"/>
  <c r="V26" i="10"/>
  <c r="Y29" i="8"/>
  <c r="Z29" i="8" s="1"/>
  <c r="AN29" i="8" s="1"/>
  <c r="T28" i="3" s="1"/>
  <c r="R28" i="3" s="1"/>
  <c r="L32" i="7"/>
  <c r="I19" i="15"/>
  <c r="V19" i="15" s="1"/>
  <c r="G19" i="11" s="1"/>
  <c r="D19" i="11" s="1"/>
  <c r="U30" i="4"/>
  <c r="U33" i="3"/>
  <c r="S53" i="10"/>
  <c r="H56" i="7" s="1"/>
  <c r="AJ51" i="14"/>
  <c r="AB51" i="14" s="1"/>
  <c r="Z51" i="14" s="1"/>
  <c r="S51" i="14" s="1"/>
  <c r="K53" i="6"/>
  <c r="L53" i="6" s="1"/>
  <c r="J53" i="6"/>
  <c r="X40" i="6"/>
  <c r="Y40" i="6" s="1"/>
  <c r="W40" i="6"/>
  <c r="Z42" i="14"/>
  <c r="S42" i="14" s="1"/>
  <c r="X61" i="6"/>
  <c r="Y61" i="6" s="1"/>
  <c r="W61" i="6"/>
  <c r="P65" i="6"/>
  <c r="Q65" i="6" s="1"/>
  <c r="O65" i="6"/>
  <c r="T65" i="6"/>
  <c r="U65" i="6" s="1"/>
  <c r="V65" i="6" s="1"/>
  <c r="G64" i="6"/>
  <c r="H64" i="6" s="1"/>
  <c r="F64" i="6"/>
  <c r="G93" i="6"/>
  <c r="H93" i="6" s="1"/>
  <c r="F93" i="6"/>
  <c r="X93" i="6"/>
  <c r="Y93" i="6" s="1"/>
  <c r="W93" i="6"/>
  <c r="U78" i="4"/>
  <c r="U86" i="3"/>
  <c r="G87" i="6"/>
  <c r="H87" i="6" s="1"/>
  <c r="F87" i="6"/>
  <c r="P90" i="7"/>
  <c r="G97" i="6"/>
  <c r="H97" i="6" s="1"/>
  <c r="F97" i="6"/>
  <c r="G99" i="14"/>
  <c r="S109" i="10"/>
  <c r="H112" i="7" s="1"/>
  <c r="AB106" i="14"/>
  <c r="Z106" i="14" s="1"/>
  <c r="AG113" i="14"/>
  <c r="AB113" i="14" s="1"/>
  <c r="Z113" i="14" s="1"/>
  <c r="S113" i="14" s="1"/>
  <c r="I123" i="15"/>
  <c r="V123" i="15" s="1"/>
  <c r="G123" i="11" s="1"/>
  <c r="D123" i="11" s="1"/>
  <c r="X134" i="6"/>
  <c r="Y134" i="6" s="1"/>
  <c r="Z134" i="6" s="1"/>
  <c r="S132" i="10"/>
  <c r="H135" i="7" s="1"/>
  <c r="AN131" i="14"/>
  <c r="AB131" i="14" s="1"/>
  <c r="Z131" i="14" s="1"/>
  <c r="P43" i="4"/>
  <c r="U73" i="5"/>
  <c r="C54" i="4"/>
  <c r="P118" i="4"/>
  <c r="T16" i="6"/>
  <c r="U16" i="6" s="1"/>
  <c r="V16" i="6" s="1"/>
  <c r="AA16" i="6" s="1"/>
  <c r="O13" i="7"/>
  <c r="AE15" i="8"/>
  <c r="AM15" i="8" s="1"/>
  <c r="G8" i="14"/>
  <c r="D8" i="14" s="1"/>
  <c r="L20" i="14"/>
  <c r="D20" i="14" s="1"/>
  <c r="AG25" i="14"/>
  <c r="T31" i="6"/>
  <c r="U31" i="6" s="1"/>
  <c r="V31" i="6" s="1"/>
  <c r="P28" i="14"/>
  <c r="M28" i="14" s="1"/>
  <c r="L46" i="7"/>
  <c r="AJ36" i="14"/>
  <c r="U50" i="4"/>
  <c r="U55" i="3"/>
  <c r="P51" i="7"/>
  <c r="M47" i="7"/>
  <c r="G48" i="14"/>
  <c r="D48" i="14" s="1"/>
  <c r="AH68" i="8"/>
  <c r="G52" i="6"/>
  <c r="H52" i="6" s="1"/>
  <c r="F52" i="6"/>
  <c r="L69" i="14"/>
  <c r="D69" i="14" s="1"/>
  <c r="U85" i="3"/>
  <c r="U52" i="5"/>
  <c r="AE79" i="8"/>
  <c r="AM79" i="8" s="1"/>
  <c r="AN80" i="14"/>
  <c r="AG80" i="14"/>
  <c r="M73" i="7"/>
  <c r="S90" i="10"/>
  <c r="H93" i="7" s="1"/>
  <c r="P99" i="14"/>
  <c r="V104" i="10"/>
  <c r="Y107" i="8"/>
  <c r="Z107" i="8" s="1"/>
  <c r="AG103" i="14"/>
  <c r="L110" i="7"/>
  <c r="M110" i="14"/>
  <c r="V117" i="10"/>
  <c r="Y120" i="8"/>
  <c r="Z120" i="8" s="1"/>
  <c r="AB5" i="14"/>
  <c r="Z5" i="14" s="1"/>
  <c r="S5" i="14" s="1"/>
  <c r="M20" i="7"/>
  <c r="U75" i="4"/>
  <c r="L31" i="7"/>
  <c r="I66" i="15"/>
  <c r="V66" i="15" s="1"/>
  <c r="G66" i="11" s="1"/>
  <c r="D66" i="11" s="1"/>
  <c r="S84" i="10"/>
  <c r="H87" i="7" s="1"/>
  <c r="AE97" i="8"/>
  <c r="AM97" i="8" s="1"/>
  <c r="AE107" i="8"/>
  <c r="AM107" i="8" s="1"/>
  <c r="P75" i="4"/>
  <c r="N75" i="4"/>
  <c r="O94" i="4"/>
  <c r="R74" i="4"/>
  <c r="C29" i="5"/>
  <c r="U46" i="5"/>
  <c r="C78" i="5"/>
  <c r="M24" i="6"/>
  <c r="S16" i="10"/>
  <c r="H19" i="7" s="1"/>
  <c r="Z7" i="14"/>
  <c r="S7" i="14" s="1"/>
  <c r="B7" i="14" s="1"/>
  <c r="F7" i="11" s="1"/>
  <c r="C7" i="11" s="1"/>
  <c r="K46" i="6"/>
  <c r="L46" i="6" s="1"/>
  <c r="J46" i="6"/>
  <c r="P45" i="7"/>
  <c r="Z56" i="6"/>
  <c r="P55" i="6"/>
  <c r="Q55" i="6" s="1"/>
  <c r="O55" i="6"/>
  <c r="T55" i="6"/>
  <c r="U55" i="6" s="1"/>
  <c r="V55" i="6" s="1"/>
  <c r="K65" i="6"/>
  <c r="L65" i="6" s="1"/>
  <c r="J65" i="6"/>
  <c r="AB69" i="14"/>
  <c r="Z69" i="14" s="1"/>
  <c r="S69" i="14" s="1"/>
  <c r="M87" i="6"/>
  <c r="N77" i="7"/>
  <c r="K77" i="7"/>
  <c r="P76" i="3" s="1"/>
  <c r="P76" i="14"/>
  <c r="M76" i="14" s="1"/>
  <c r="I86" i="15"/>
  <c r="V86" i="15" s="1"/>
  <c r="G86" i="11" s="1"/>
  <c r="D86" i="11" s="1"/>
  <c r="L78" i="14"/>
  <c r="D78" i="14" s="1"/>
  <c r="B78" i="14" s="1"/>
  <c r="F78" i="11" s="1"/>
  <c r="C78" i="11" s="1"/>
  <c r="C78" i="14"/>
  <c r="H78" i="11" s="1"/>
  <c r="E78" i="11" s="1"/>
  <c r="K91" i="7"/>
  <c r="P90" i="3" s="1"/>
  <c r="N91" i="7"/>
  <c r="P103" i="14"/>
  <c r="M103" i="14" s="1"/>
  <c r="U58" i="5"/>
  <c r="U102" i="3"/>
  <c r="U134" i="3"/>
  <c r="N139" i="7"/>
  <c r="Q139" i="7" s="1"/>
  <c r="P125" i="4" s="1"/>
  <c r="K139" i="7"/>
  <c r="P138" i="3" s="1"/>
  <c r="U19" i="4"/>
  <c r="S83" i="4"/>
  <c r="O37" i="5"/>
  <c r="C57" i="5"/>
  <c r="C41" i="5"/>
  <c r="R70" i="4"/>
  <c r="O82" i="8"/>
  <c r="X82" i="8" s="1"/>
  <c r="S81" i="3" s="1"/>
  <c r="R50" i="4"/>
  <c r="AE8" i="8"/>
  <c r="X35" i="8"/>
  <c r="S34" i="3" s="1"/>
  <c r="AE12" i="8"/>
  <c r="AM12" i="8" s="1"/>
  <c r="AN12" i="8" s="1"/>
  <c r="P4" i="14"/>
  <c r="M4" i="14" s="1"/>
  <c r="X18" i="6"/>
  <c r="Y18" i="6" s="1"/>
  <c r="W18" i="6"/>
  <c r="K21" i="6"/>
  <c r="L21" i="6" s="1"/>
  <c r="J21" i="6"/>
  <c r="I29" i="6"/>
  <c r="M32" i="14"/>
  <c r="K23" i="6"/>
  <c r="L23" i="6" s="1"/>
  <c r="J23" i="6"/>
  <c r="U22" i="4"/>
  <c r="U24" i="3"/>
  <c r="L36" i="14"/>
  <c r="D36" i="14" s="1"/>
  <c r="L42" i="7"/>
  <c r="Q59" i="8"/>
  <c r="R59" i="8" s="1"/>
  <c r="X59" i="8" s="1"/>
  <c r="Q61" i="8"/>
  <c r="R61" i="8" s="1"/>
  <c r="X61" i="8" s="1"/>
  <c r="Q60" i="8"/>
  <c r="R60" i="8" s="1"/>
  <c r="X60" i="8" s="1"/>
  <c r="S59" i="3" s="1"/>
  <c r="AN57" i="8"/>
  <c r="T56" i="3" s="1"/>
  <c r="R56" i="3" s="1"/>
  <c r="V51" i="10"/>
  <c r="Y54" i="8"/>
  <c r="Z54" i="8" s="1"/>
  <c r="R65" i="3"/>
  <c r="AJ52" i="14"/>
  <c r="AB52" i="14" s="1"/>
  <c r="Z52" i="14" s="1"/>
  <c r="S52" i="14" s="1"/>
  <c r="M61" i="14"/>
  <c r="U63" i="4"/>
  <c r="U70" i="3"/>
  <c r="Z60" i="14"/>
  <c r="S60" i="14" s="1"/>
  <c r="I84" i="6"/>
  <c r="N84" i="6" s="1"/>
  <c r="M83" i="3" s="1"/>
  <c r="P80" i="14"/>
  <c r="M80" i="14" s="1"/>
  <c r="P93" i="6"/>
  <c r="Q93" i="6" s="1"/>
  <c r="R93" i="6" s="1"/>
  <c r="O93" i="6"/>
  <c r="T93" i="6"/>
  <c r="U93" i="6" s="1"/>
  <c r="V93" i="6" s="1"/>
  <c r="K129" i="6"/>
  <c r="L129" i="6" s="1"/>
  <c r="M129" i="6" s="1"/>
  <c r="N129" i="6" s="1"/>
  <c r="M128" i="3" s="1"/>
  <c r="J129" i="6"/>
  <c r="P117" i="6"/>
  <c r="Q117" i="6" s="1"/>
  <c r="O117" i="6"/>
  <c r="T117" i="6"/>
  <c r="U117" i="6" s="1"/>
  <c r="V117" i="6" s="1"/>
  <c r="X133" i="6"/>
  <c r="Y133" i="6" s="1"/>
  <c r="W133" i="6"/>
  <c r="V131" i="15"/>
  <c r="G131" i="11" s="1"/>
  <c r="D131" i="11" s="1"/>
  <c r="M131" i="14"/>
  <c r="M115" i="7"/>
  <c r="M120" i="6"/>
  <c r="U104" i="4"/>
  <c r="U113" i="3"/>
  <c r="X124" i="6"/>
  <c r="Y124" i="6" s="1"/>
  <c r="W124" i="6"/>
  <c r="P131" i="6"/>
  <c r="Q131" i="6" s="1"/>
  <c r="O131" i="6"/>
  <c r="T131" i="6"/>
  <c r="U131" i="6" s="1"/>
  <c r="V131" i="6" s="1"/>
  <c r="C39" i="4"/>
  <c r="R103" i="4"/>
  <c r="C111" i="4"/>
  <c r="C91" i="4"/>
  <c r="S26" i="4"/>
  <c r="U90" i="4"/>
  <c r="R77" i="5"/>
  <c r="X11" i="8"/>
  <c r="R10" i="5" s="1"/>
  <c r="M10" i="14"/>
  <c r="S15" i="10"/>
  <c r="H18" i="7" s="1"/>
  <c r="M31" i="7"/>
  <c r="AG36" i="14"/>
  <c r="P54" i="7"/>
  <c r="AJ50" i="14"/>
  <c r="AB50" i="14" s="1"/>
  <c r="Z50" i="14" s="1"/>
  <c r="S50" i="14" s="1"/>
  <c r="AG44" i="14"/>
  <c r="AB44" i="14" s="1"/>
  <c r="Z44" i="14" s="1"/>
  <c r="S44" i="14" s="1"/>
  <c r="K68" i="6"/>
  <c r="L68" i="6" s="1"/>
  <c r="J68" i="6"/>
  <c r="Z64" i="6"/>
  <c r="T70" i="6"/>
  <c r="U70" i="6" s="1"/>
  <c r="V70" i="6" s="1"/>
  <c r="P70" i="6"/>
  <c r="Q70" i="6" s="1"/>
  <c r="O70" i="6"/>
  <c r="V74" i="10"/>
  <c r="Y77" i="8"/>
  <c r="Z77" i="8" s="1"/>
  <c r="M78" i="6"/>
  <c r="N78" i="6" s="1"/>
  <c r="M77" i="3" s="1"/>
  <c r="P70" i="14"/>
  <c r="M70" i="14" s="1"/>
  <c r="S87" i="10"/>
  <c r="H90" i="7" s="1"/>
  <c r="X96" i="6"/>
  <c r="Y96" i="6" s="1"/>
  <c r="W96" i="6"/>
  <c r="S104" i="10"/>
  <c r="H107" i="7" s="1"/>
  <c r="O123" i="7"/>
  <c r="X123" i="6"/>
  <c r="Y123" i="6" s="1"/>
  <c r="W123" i="6"/>
  <c r="AB122" i="14"/>
  <c r="Z122" i="14" s="1"/>
  <c r="S122" i="14" s="1"/>
  <c r="L135" i="14"/>
  <c r="D135" i="14" s="1"/>
  <c r="P15" i="4"/>
  <c r="O15" i="4"/>
  <c r="S86" i="4"/>
  <c r="R65" i="5"/>
  <c r="C66" i="4"/>
  <c r="C66" i="5"/>
  <c r="O66" i="5"/>
  <c r="P7" i="7"/>
  <c r="N15" i="7"/>
  <c r="Q15" i="7" s="1"/>
  <c r="P13" i="4" s="1"/>
  <c r="K15" i="7"/>
  <c r="P14" i="3" s="1"/>
  <c r="AA27" i="6"/>
  <c r="AB27" i="6" s="1"/>
  <c r="P37" i="7"/>
  <c r="I25" i="15"/>
  <c r="V25" i="15" s="1"/>
  <c r="G25" i="11" s="1"/>
  <c r="D25" i="11" s="1"/>
  <c r="M25" i="7"/>
  <c r="Q25" i="7" s="1"/>
  <c r="AL28" i="8"/>
  <c r="D43" i="14"/>
  <c r="P46" i="7"/>
  <c r="Z50" i="6"/>
  <c r="K52" i="7"/>
  <c r="P51" i="3" s="1"/>
  <c r="N52" i="7"/>
  <c r="AG65" i="14"/>
  <c r="V62" i="10"/>
  <c r="Y65" i="8"/>
  <c r="Z65" i="8" s="1"/>
  <c r="AN65" i="8" s="1"/>
  <c r="T64" i="3" s="1"/>
  <c r="N74" i="7"/>
  <c r="Q74" i="7" s="1"/>
  <c r="P48" i="5" s="1"/>
  <c r="K74" i="7"/>
  <c r="P73" i="3" s="1"/>
  <c r="AE86" i="8"/>
  <c r="R87" i="6"/>
  <c r="AB87" i="6" s="1"/>
  <c r="N86" i="3" s="1"/>
  <c r="V85" i="15"/>
  <c r="G85" i="11" s="1"/>
  <c r="D85" i="11" s="1"/>
  <c r="M85" i="14"/>
  <c r="AG96" i="14"/>
  <c r="AB96" i="14" s="1"/>
  <c r="Z96" i="14" s="1"/>
  <c r="S96" i="14" s="1"/>
  <c r="L91" i="7"/>
  <c r="U87" i="4"/>
  <c r="U95" i="3"/>
  <c r="G94" i="6"/>
  <c r="H94" i="6" s="1"/>
  <c r="F94" i="6"/>
  <c r="K108" i="7"/>
  <c r="P107" i="3" s="1"/>
  <c r="N108" i="7"/>
  <c r="Q108" i="7" s="1"/>
  <c r="P59" i="5" s="1"/>
  <c r="AG101" i="14"/>
  <c r="G106" i="6"/>
  <c r="H106" i="6" s="1"/>
  <c r="F106" i="6"/>
  <c r="L112" i="7"/>
  <c r="G109" i="14"/>
  <c r="D109" i="14" s="1"/>
  <c r="AB110" i="14"/>
  <c r="Z110" i="14" s="1"/>
  <c r="S110" i="14" s="1"/>
  <c r="U117" i="3"/>
  <c r="U107" i="4"/>
  <c r="P115" i="7"/>
  <c r="I120" i="6"/>
  <c r="V116" i="10"/>
  <c r="Y119" i="8"/>
  <c r="Z119" i="8" s="1"/>
  <c r="AN119" i="8" s="1"/>
  <c r="T118" i="3" s="1"/>
  <c r="R118" i="3" s="1"/>
  <c r="O128" i="7"/>
  <c r="V117" i="15"/>
  <c r="G117" i="11" s="1"/>
  <c r="D117" i="11" s="1"/>
  <c r="M129" i="14"/>
  <c r="R115" i="4"/>
  <c r="P87" i="4"/>
  <c r="O87" i="4"/>
  <c r="R49" i="5"/>
  <c r="L52" i="4"/>
  <c r="O52" i="4"/>
  <c r="C116" i="4"/>
  <c r="AN21" i="8"/>
  <c r="T20" i="3" s="1"/>
  <c r="R20" i="3" s="1"/>
  <c r="P11" i="14"/>
  <c r="M11" i="14" s="1"/>
  <c r="M23" i="7"/>
  <c r="L23" i="7"/>
  <c r="G28" i="6"/>
  <c r="H28" i="6" s="1"/>
  <c r="F28" i="6"/>
  <c r="L51" i="14"/>
  <c r="D51" i="14" s="1"/>
  <c r="V50" i="15"/>
  <c r="G50" i="11" s="1"/>
  <c r="D50" i="11" s="1"/>
  <c r="I56" i="15"/>
  <c r="V56" i="15" s="1"/>
  <c r="G56" i="11" s="1"/>
  <c r="D56" i="11" s="1"/>
  <c r="K61" i="6"/>
  <c r="L61" i="6" s="1"/>
  <c r="J61" i="6"/>
  <c r="P61" i="6"/>
  <c r="Q61" i="6" s="1"/>
  <c r="O61" i="6"/>
  <c r="T61" i="6"/>
  <c r="U61" i="6" s="1"/>
  <c r="V61" i="6" s="1"/>
  <c r="T44" i="6"/>
  <c r="U44" i="6" s="1"/>
  <c r="V44" i="6" s="1"/>
  <c r="AA44" i="6" s="1"/>
  <c r="P44" i="6"/>
  <c r="Q44" i="6" s="1"/>
  <c r="O44" i="6"/>
  <c r="AN70" i="8"/>
  <c r="T69" i="3" s="1"/>
  <c r="R69" i="3" s="1"/>
  <c r="K68" i="14"/>
  <c r="L68" i="14" s="1"/>
  <c r="D68" i="14" s="1"/>
  <c r="V83" i="10"/>
  <c r="Y86" i="8"/>
  <c r="Z86" i="8" s="1"/>
  <c r="G83" i="6"/>
  <c r="H83" i="6" s="1"/>
  <c r="F83" i="6"/>
  <c r="L82" i="7"/>
  <c r="U47" i="5"/>
  <c r="U72" i="3"/>
  <c r="AE98" i="8"/>
  <c r="M99" i="14"/>
  <c r="G100" i="6"/>
  <c r="H100" i="6" s="1"/>
  <c r="F100" i="6"/>
  <c r="M112" i="7"/>
  <c r="I116" i="15"/>
  <c r="V116" i="15" s="1"/>
  <c r="G116" i="11" s="1"/>
  <c r="D116" i="11" s="1"/>
  <c r="K119" i="6"/>
  <c r="L119" i="6" s="1"/>
  <c r="J119" i="6"/>
  <c r="I111" i="15"/>
  <c r="V111" i="15" s="1"/>
  <c r="G111" i="11" s="1"/>
  <c r="D111" i="11" s="1"/>
  <c r="K126" i="14"/>
  <c r="L126" i="14" s="1"/>
  <c r="D126" i="14" s="1"/>
  <c r="M127" i="14"/>
  <c r="C127" i="14" s="1"/>
  <c r="H127" i="11" s="1"/>
  <c r="E127" i="11" s="1"/>
  <c r="I135" i="6"/>
  <c r="V135" i="10"/>
  <c r="Y138" i="8"/>
  <c r="Z138" i="8" s="1"/>
  <c r="I137" i="15"/>
  <c r="V137" i="15" s="1"/>
  <c r="G137" i="11" s="1"/>
  <c r="D137" i="11" s="1"/>
  <c r="I124" i="15"/>
  <c r="V124" i="15" s="1"/>
  <c r="G124" i="11" s="1"/>
  <c r="D124" i="11" s="1"/>
  <c r="V134" i="15"/>
  <c r="G134" i="11" s="1"/>
  <c r="D134" i="11" s="1"/>
  <c r="R102" i="4"/>
  <c r="J6" i="8"/>
  <c r="M6" i="7"/>
  <c r="U18" i="4"/>
  <c r="X49" i="8"/>
  <c r="S48" i="3" s="1"/>
  <c r="O124" i="8"/>
  <c r="X124" i="8" s="1"/>
  <c r="S123" i="3" s="1"/>
  <c r="U12" i="3"/>
  <c r="U12" i="4"/>
  <c r="K15" i="6"/>
  <c r="L15" i="6" s="1"/>
  <c r="J15" i="6"/>
  <c r="U10" i="3"/>
  <c r="U10" i="4"/>
  <c r="G37" i="6"/>
  <c r="H37" i="6" s="1"/>
  <c r="F37" i="6"/>
  <c r="T28" i="6"/>
  <c r="U28" i="6" s="1"/>
  <c r="V28" i="6" s="1"/>
  <c r="P28" i="6"/>
  <c r="Q28" i="6" s="1"/>
  <c r="O28" i="6"/>
  <c r="L6" i="14"/>
  <c r="D6" i="14" s="1"/>
  <c r="B6" i="14" s="1"/>
  <c r="F6" i="11" s="1"/>
  <c r="C6" i="11" s="1"/>
  <c r="C6" i="14"/>
  <c r="H6" i="11" s="1"/>
  <c r="E6" i="11" s="1"/>
  <c r="G40" i="14"/>
  <c r="AL56" i="8"/>
  <c r="AM56" i="8" s="1"/>
  <c r="P46" i="14"/>
  <c r="M46" i="14" s="1"/>
  <c r="O40" i="7"/>
  <c r="M68" i="7"/>
  <c r="AL68" i="8"/>
  <c r="I65" i="15"/>
  <c r="V65" i="15" s="1"/>
  <c r="G65" i="11" s="1"/>
  <c r="D65" i="11" s="1"/>
  <c r="B63" i="14"/>
  <c r="F63" i="11" s="1"/>
  <c r="C63" i="11" s="1"/>
  <c r="B63" i="11" s="1"/>
  <c r="AH71" i="8"/>
  <c r="AM71" i="8" s="1"/>
  <c r="AN83" i="14"/>
  <c r="X83" i="6"/>
  <c r="Y83" i="6" s="1"/>
  <c r="W83" i="6"/>
  <c r="AH77" i="8"/>
  <c r="T82" i="6"/>
  <c r="U82" i="6" s="1"/>
  <c r="V82" i="6" s="1"/>
  <c r="P82" i="6"/>
  <c r="Q82" i="6" s="1"/>
  <c r="O82" i="6"/>
  <c r="G88" i="6"/>
  <c r="H88" i="6" s="1"/>
  <c r="F88" i="6"/>
  <c r="V91" i="10"/>
  <c r="Y94" i="8"/>
  <c r="Z94" i="8" s="1"/>
  <c r="V97" i="15"/>
  <c r="G97" i="11" s="1"/>
  <c r="D97" i="11" s="1"/>
  <c r="U96" i="4"/>
  <c r="U105" i="3"/>
  <c r="M104" i="7"/>
  <c r="R111" i="6"/>
  <c r="AB111" i="6" s="1"/>
  <c r="N110" i="3" s="1"/>
  <c r="V115" i="10"/>
  <c r="Y118" i="8"/>
  <c r="Z118" i="8" s="1"/>
  <c r="G115" i="6"/>
  <c r="H115" i="6" s="1"/>
  <c r="F115" i="6"/>
  <c r="T108" i="6"/>
  <c r="U108" i="6" s="1"/>
  <c r="V108" i="6" s="1"/>
  <c r="X108" i="6"/>
  <c r="Y108" i="6" s="1"/>
  <c r="Z108" i="6" s="1"/>
  <c r="P108" i="6"/>
  <c r="Q108" i="6" s="1"/>
  <c r="O108" i="6"/>
  <c r="AE113" i="8"/>
  <c r="AM113" i="8" s="1"/>
  <c r="AN113" i="8" s="1"/>
  <c r="I112" i="15"/>
  <c r="V112" i="15" s="1"/>
  <c r="G112" i="11" s="1"/>
  <c r="D112" i="11" s="1"/>
  <c r="AN121" i="8"/>
  <c r="T120" i="3" s="1"/>
  <c r="R120" i="3" s="1"/>
  <c r="P124" i="7"/>
  <c r="AN134" i="14"/>
  <c r="AB134" i="14" s="1"/>
  <c r="Z134" i="14" s="1"/>
  <c r="S134" i="14" s="1"/>
  <c r="U77" i="5"/>
  <c r="U138" i="3"/>
  <c r="K130" i="7"/>
  <c r="P129" i="3" s="1"/>
  <c r="N130" i="7"/>
  <c r="Q130" i="7" s="1"/>
  <c r="P117" i="4" s="1"/>
  <c r="P125" i="7"/>
  <c r="X137" i="6"/>
  <c r="Y137" i="6" s="1"/>
  <c r="Z137" i="6" s="1"/>
  <c r="U25" i="5"/>
  <c r="L123" i="4"/>
  <c r="R58" i="4"/>
  <c r="C68" i="4"/>
  <c r="AJ11" i="14"/>
  <c r="AL37" i="8"/>
  <c r="AM37" i="8" s="1"/>
  <c r="P30" i="14"/>
  <c r="M30" i="14" s="1"/>
  <c r="AJ22" i="14"/>
  <c r="AB22" i="14" s="1"/>
  <c r="Z22" i="14" s="1"/>
  <c r="S22" i="14" s="1"/>
  <c r="S36" i="10"/>
  <c r="H39" i="7" s="1"/>
  <c r="P41" i="7"/>
  <c r="P19" i="14"/>
  <c r="M19" i="14" s="1"/>
  <c r="P41" i="6"/>
  <c r="Q41" i="6" s="1"/>
  <c r="O41" i="6"/>
  <c r="T41" i="6"/>
  <c r="U41" i="6" s="1"/>
  <c r="V41" i="6" s="1"/>
  <c r="P42" i="14"/>
  <c r="M42" i="14" s="1"/>
  <c r="B42" i="14" s="1"/>
  <c r="F42" i="11" s="1"/>
  <c r="C42" i="11" s="1"/>
  <c r="M49" i="6"/>
  <c r="N49" i="6" s="1"/>
  <c r="M48" i="3" s="1"/>
  <c r="L40" i="14"/>
  <c r="K54" i="14"/>
  <c r="L54" i="14" s="1"/>
  <c r="D54" i="14" s="1"/>
  <c r="B54" i="14" s="1"/>
  <c r="F54" i="11" s="1"/>
  <c r="C54" i="11" s="1"/>
  <c r="S58" i="10"/>
  <c r="H61" i="7" s="1"/>
  <c r="K60" i="7"/>
  <c r="P59" i="3" s="1"/>
  <c r="N60" i="7"/>
  <c r="Q60" i="7" s="1"/>
  <c r="P53" i="4" s="1"/>
  <c r="P62" i="14"/>
  <c r="M62" i="14" s="1"/>
  <c r="AB72" i="14"/>
  <c r="Z72" i="14" s="1"/>
  <c r="I60" i="15"/>
  <c r="V60" i="15" s="1"/>
  <c r="G60" i="11" s="1"/>
  <c r="D60" i="11" s="1"/>
  <c r="L63" i="7"/>
  <c r="T77" i="6"/>
  <c r="U77" i="6" s="1"/>
  <c r="V77" i="6" s="1"/>
  <c r="AA77" i="6" s="1"/>
  <c r="AB77" i="6" s="1"/>
  <c r="AH83" i="8"/>
  <c r="AM83" i="8" s="1"/>
  <c r="AE73" i="8"/>
  <c r="AM73" i="8" s="1"/>
  <c r="R80" i="6"/>
  <c r="AB80" i="6" s="1"/>
  <c r="N79" i="3" s="1"/>
  <c r="AG87" i="14"/>
  <c r="AB87" i="14" s="1"/>
  <c r="Z87" i="14" s="1"/>
  <c r="G91" i="6"/>
  <c r="H91" i="6" s="1"/>
  <c r="F91" i="6"/>
  <c r="G92" i="14"/>
  <c r="D92" i="14" s="1"/>
  <c r="AJ95" i="14"/>
  <c r="AB95" i="14" s="1"/>
  <c r="Z95" i="14" s="1"/>
  <c r="S95" i="14" s="1"/>
  <c r="K99" i="14"/>
  <c r="B97" i="14"/>
  <c r="F97" i="11" s="1"/>
  <c r="C97" i="11" s="1"/>
  <c r="C111" i="14"/>
  <c r="H111" i="11" s="1"/>
  <c r="E111" i="11" s="1"/>
  <c r="M128" i="7"/>
  <c r="P132" i="7"/>
  <c r="AE132" i="8"/>
  <c r="R99" i="4"/>
  <c r="O99" i="4"/>
  <c r="O43" i="4"/>
  <c r="U118" i="4"/>
  <c r="P6" i="6"/>
  <c r="Q6" i="6" s="1"/>
  <c r="O6" i="6"/>
  <c r="T6" i="6"/>
  <c r="U6" i="6" s="1"/>
  <c r="V6" i="6" s="1"/>
  <c r="C34" i="4"/>
  <c r="P98" i="4"/>
  <c r="X46" i="8"/>
  <c r="S45" i="3" s="1"/>
  <c r="G24" i="6"/>
  <c r="H24" i="6" s="1"/>
  <c r="F24" i="6"/>
  <c r="V20" i="10"/>
  <c r="Y23" i="8"/>
  <c r="Z23" i="8" s="1"/>
  <c r="G26" i="6"/>
  <c r="H26" i="6" s="1"/>
  <c r="F26" i="6"/>
  <c r="G46" i="6"/>
  <c r="H46" i="6" s="1"/>
  <c r="F46" i="6"/>
  <c r="M43" i="14"/>
  <c r="S50" i="10"/>
  <c r="H53" i="7" s="1"/>
  <c r="P59" i="6"/>
  <c r="Q59" i="6" s="1"/>
  <c r="O59" i="6"/>
  <c r="T59" i="6"/>
  <c r="U59" i="6" s="1"/>
  <c r="V59" i="6" s="1"/>
  <c r="K46" i="14"/>
  <c r="L46" i="14" s="1"/>
  <c r="D46" i="14" s="1"/>
  <c r="V66" i="10"/>
  <c r="Y69" i="8"/>
  <c r="Z69" i="8" s="1"/>
  <c r="AN69" i="8" s="1"/>
  <c r="T68" i="3" s="1"/>
  <c r="R68" i="3" s="1"/>
  <c r="O68" i="7"/>
  <c r="U43" i="4"/>
  <c r="U47" i="3"/>
  <c r="U59" i="4"/>
  <c r="U66" i="3"/>
  <c r="V64" i="15"/>
  <c r="G64" i="11" s="1"/>
  <c r="D64" i="11" s="1"/>
  <c r="G83" i="14"/>
  <c r="M77" i="14"/>
  <c r="B77" i="14" s="1"/>
  <c r="F77" i="11" s="1"/>
  <c r="C77" i="11" s="1"/>
  <c r="P88" i="7"/>
  <c r="AB85" i="14"/>
  <c r="Z85" i="14" s="1"/>
  <c r="S85" i="14" s="1"/>
  <c r="K93" i="6"/>
  <c r="L93" i="6" s="1"/>
  <c r="J93" i="6"/>
  <c r="I90" i="15"/>
  <c r="V90" i="15" s="1"/>
  <c r="G90" i="11" s="1"/>
  <c r="D90" i="11" s="1"/>
  <c r="G85" i="6"/>
  <c r="H85" i="6" s="1"/>
  <c r="F85" i="6"/>
  <c r="AE89" i="8"/>
  <c r="AM89" i="8" s="1"/>
  <c r="AN89" i="8" s="1"/>
  <c r="T88" i="3" s="1"/>
  <c r="R88" i="3" s="1"/>
  <c r="AN91" i="8"/>
  <c r="T90" i="3" s="1"/>
  <c r="R90" i="3" s="1"/>
  <c r="S96" i="10"/>
  <c r="H99" i="7" s="1"/>
  <c r="X95" i="6"/>
  <c r="Y95" i="6" s="1"/>
  <c r="Z95" i="6" s="1"/>
  <c r="AA95" i="6" s="1"/>
  <c r="AB95" i="6" s="1"/>
  <c r="W95" i="6"/>
  <c r="K96" i="6"/>
  <c r="L96" i="6" s="1"/>
  <c r="J96" i="6"/>
  <c r="AL102" i="8"/>
  <c r="V104" i="15"/>
  <c r="G104" i="11" s="1"/>
  <c r="D104" i="11" s="1"/>
  <c r="Z109" i="6"/>
  <c r="AA109" i="6" s="1"/>
  <c r="AJ103" i="14"/>
  <c r="L103" i="7"/>
  <c r="X117" i="6"/>
  <c r="Y117" i="6" s="1"/>
  <c r="Z117" i="6" s="1"/>
  <c r="L112" i="14"/>
  <c r="D112" i="14" s="1"/>
  <c r="M108" i="14"/>
  <c r="C108" i="14" s="1"/>
  <c r="H108" i="11" s="1"/>
  <c r="E108" i="11" s="1"/>
  <c r="N125" i="7"/>
  <c r="K125" i="7"/>
  <c r="P124" i="3" s="1"/>
  <c r="L125" i="14"/>
  <c r="D125" i="14" s="1"/>
  <c r="U109" i="4"/>
  <c r="U119" i="3"/>
  <c r="V133" i="10"/>
  <c r="Y136" i="8"/>
  <c r="Z136" i="8" s="1"/>
  <c r="G12" i="6"/>
  <c r="H12" i="6" s="1"/>
  <c r="F12" i="6"/>
  <c r="N13" i="7"/>
  <c r="Q13" i="7" s="1"/>
  <c r="P12" i="4" s="1"/>
  <c r="K13" i="7"/>
  <c r="P12" i="3" s="1"/>
  <c r="AN60" i="8"/>
  <c r="T59" i="3" s="1"/>
  <c r="O15" i="6"/>
  <c r="T15" i="6"/>
  <c r="U15" i="6" s="1"/>
  <c r="V15" i="6" s="1"/>
  <c r="P15" i="6"/>
  <c r="Q15" i="6" s="1"/>
  <c r="V7" i="10"/>
  <c r="Y10" i="8"/>
  <c r="Z10" i="8" s="1"/>
  <c r="AN10" i="8" s="1"/>
  <c r="T9" i="3" s="1"/>
  <c r="N29" i="7"/>
  <c r="Q29" i="7" s="1"/>
  <c r="P25" i="4" s="1"/>
  <c r="K29" i="7"/>
  <c r="P28" i="3" s="1"/>
  <c r="T42" i="6"/>
  <c r="U42" i="6" s="1"/>
  <c r="V42" i="6" s="1"/>
  <c r="P42" i="6"/>
  <c r="Q42" i="6" s="1"/>
  <c r="O42" i="6"/>
  <c r="V52" i="15"/>
  <c r="G52" i="11" s="1"/>
  <c r="D52" i="11" s="1"/>
  <c r="K70" i="7"/>
  <c r="P69" i="3" s="1"/>
  <c r="N70" i="7"/>
  <c r="Q70" i="7" s="1"/>
  <c r="P83" i="14"/>
  <c r="M83" i="14" s="1"/>
  <c r="O100" i="7"/>
  <c r="P100" i="7"/>
  <c r="R75" i="4"/>
  <c r="O75" i="4"/>
  <c r="C30" i="4"/>
  <c r="C74" i="4"/>
  <c r="C50" i="5"/>
  <c r="C20" i="4"/>
  <c r="L12" i="14"/>
  <c r="K16" i="7"/>
  <c r="P15" i="3" s="1"/>
  <c r="N16" i="7"/>
  <c r="Q16" i="7" s="1"/>
  <c r="P14" i="4" s="1"/>
  <c r="L37" i="7"/>
  <c r="O37" i="7"/>
  <c r="X28" i="6"/>
  <c r="Y28" i="6" s="1"/>
  <c r="W28" i="6"/>
  <c r="P25" i="6"/>
  <c r="Q25" i="6" s="1"/>
  <c r="R25" i="6" s="1"/>
  <c r="O25" i="6"/>
  <c r="T25" i="6"/>
  <c r="U25" i="6" s="1"/>
  <c r="V25" i="6" s="1"/>
  <c r="AA25" i="6" s="1"/>
  <c r="K29" i="6"/>
  <c r="L29" i="6" s="1"/>
  <c r="M29" i="6" s="1"/>
  <c r="N29" i="6" s="1"/>
  <c r="M28" i="3" s="1"/>
  <c r="J29" i="6"/>
  <c r="L39" i="14"/>
  <c r="D39" i="14" s="1"/>
  <c r="G27" i="6"/>
  <c r="H27" i="6" s="1"/>
  <c r="F27" i="6"/>
  <c r="G53" i="6"/>
  <c r="H53" i="6" s="1"/>
  <c r="I53" i="6" s="1"/>
  <c r="F53" i="6"/>
  <c r="AB58" i="14"/>
  <c r="Z58" i="14" s="1"/>
  <c r="S58" i="14" s="1"/>
  <c r="P66" i="14"/>
  <c r="M66" i="14" s="1"/>
  <c r="AB57" i="14"/>
  <c r="Z57" i="14" s="1"/>
  <c r="S57" i="14" s="1"/>
  <c r="AN62" i="8"/>
  <c r="T61" i="3" s="1"/>
  <c r="R61" i="3" s="1"/>
  <c r="AM77" i="8"/>
  <c r="T85" i="6"/>
  <c r="U85" i="6" s="1"/>
  <c r="S85" i="6"/>
  <c r="P86" i="14"/>
  <c r="M86" i="14" s="1"/>
  <c r="AB93" i="14"/>
  <c r="Z93" i="14" s="1"/>
  <c r="G99" i="6"/>
  <c r="H99" i="6" s="1"/>
  <c r="I99" i="6" s="1"/>
  <c r="F99" i="6"/>
  <c r="M96" i="14"/>
  <c r="S103" i="10"/>
  <c r="H106" i="7" s="1"/>
  <c r="G112" i="6"/>
  <c r="H112" i="6" s="1"/>
  <c r="F112" i="6"/>
  <c r="V114" i="6"/>
  <c r="AA114" i="6" s="1"/>
  <c r="P105" i="6"/>
  <c r="Q105" i="6" s="1"/>
  <c r="R105" i="6" s="1"/>
  <c r="AB105" i="6" s="1"/>
  <c r="N104" i="3" s="1"/>
  <c r="K105" i="6"/>
  <c r="L105" i="6" s="1"/>
  <c r="J105" i="6"/>
  <c r="M110" i="7"/>
  <c r="U37" i="5"/>
  <c r="C70" i="4"/>
  <c r="X87" i="8"/>
  <c r="S86" i="3" s="1"/>
  <c r="AG3" i="14"/>
  <c r="C50" i="4"/>
  <c r="C28" i="4"/>
  <c r="O77" i="8"/>
  <c r="X77" i="8" s="1"/>
  <c r="S76" i="3" s="1"/>
  <c r="P12" i="6"/>
  <c r="Q12" i="6" s="1"/>
  <c r="O12" i="6"/>
  <c r="T12" i="6"/>
  <c r="U12" i="6" s="1"/>
  <c r="V12" i="6" s="1"/>
  <c r="AA12" i="6" s="1"/>
  <c r="M27" i="6"/>
  <c r="D17" i="14"/>
  <c r="P21" i="7"/>
  <c r="G25" i="6"/>
  <c r="H25" i="6" s="1"/>
  <c r="F25" i="6"/>
  <c r="U38" i="4"/>
  <c r="U41" i="3"/>
  <c r="AE54" i="8"/>
  <c r="U39" i="5"/>
  <c r="U56" i="3"/>
  <c r="I69" i="15"/>
  <c r="V69" i="15" s="1"/>
  <c r="G69" i="11" s="1"/>
  <c r="D69" i="11" s="1"/>
  <c r="T89" i="6"/>
  <c r="U89" i="6" s="1"/>
  <c r="S89" i="6"/>
  <c r="T98" i="6"/>
  <c r="U98" i="6" s="1"/>
  <c r="V98" i="6" s="1"/>
  <c r="X98" i="6"/>
  <c r="Y98" i="6" s="1"/>
  <c r="Z98" i="6" s="1"/>
  <c r="P98" i="6"/>
  <c r="Q98" i="6" s="1"/>
  <c r="O98" i="6"/>
  <c r="K98" i="6"/>
  <c r="L98" i="6" s="1"/>
  <c r="J98" i="6"/>
  <c r="P107" i="7"/>
  <c r="V100" i="10"/>
  <c r="Y103" i="8"/>
  <c r="Z103" i="8" s="1"/>
  <c r="AN103" i="8" s="1"/>
  <c r="T102" i="3" s="1"/>
  <c r="R102" i="3" s="1"/>
  <c r="P107" i="14"/>
  <c r="M107" i="14" s="1"/>
  <c r="AE115" i="8"/>
  <c r="AM115" i="8" s="1"/>
  <c r="P119" i="7"/>
  <c r="U72" i="5"/>
  <c r="U131" i="3"/>
  <c r="V129" i="10"/>
  <c r="Y132" i="8"/>
  <c r="Z132" i="8" s="1"/>
  <c r="X136" i="6"/>
  <c r="Y136" i="6" s="1"/>
  <c r="W136" i="6"/>
  <c r="K138" i="7"/>
  <c r="P137" i="3" s="1"/>
  <c r="N138" i="7"/>
  <c r="Q138" i="7" s="1"/>
  <c r="P124" i="4" s="1"/>
  <c r="P123" i="7"/>
  <c r="U103" i="4"/>
  <c r="U27" i="4"/>
  <c r="U67" i="4"/>
  <c r="C21" i="5"/>
  <c r="R110" i="4"/>
  <c r="AG223" i="17"/>
  <c r="D223" i="17" s="1"/>
  <c r="AG222" i="17"/>
  <c r="D222" i="17" s="1"/>
  <c r="AG173" i="17"/>
  <c r="D173" i="17" s="1"/>
  <c r="AG141" i="17"/>
  <c r="D141" i="17" s="1"/>
  <c r="AG133" i="17"/>
  <c r="D133" i="17" s="1"/>
  <c r="AG117" i="17"/>
  <c r="D117" i="17" s="1"/>
  <c r="AG93" i="17"/>
  <c r="D93" i="17" s="1"/>
  <c r="AG85" i="17"/>
  <c r="D85" i="17" s="1"/>
  <c r="AG69" i="17"/>
  <c r="D69" i="17" s="1"/>
  <c r="AG45" i="17"/>
  <c r="D45" i="17" s="1"/>
  <c r="AG21" i="17"/>
  <c r="D21" i="17" s="1"/>
  <c r="AG188" i="17"/>
  <c r="D188" i="17" s="1"/>
  <c r="AG172" i="17"/>
  <c r="D172" i="17" s="1"/>
  <c r="AG156" i="17"/>
  <c r="D156" i="17" s="1"/>
  <c r="AG148" i="17"/>
  <c r="D148" i="17" s="1"/>
  <c r="AG124" i="17"/>
  <c r="D124" i="17" s="1"/>
  <c r="AG108" i="17"/>
  <c r="D108" i="17" s="1"/>
  <c r="AG100" i="17"/>
  <c r="D100" i="17" s="1"/>
  <c r="AG84" i="17"/>
  <c r="D84" i="17" s="1"/>
  <c r="AG76" i="17"/>
  <c r="D76" i="17" s="1"/>
  <c r="AG68" i="17"/>
  <c r="D68" i="17" s="1"/>
  <c r="AG36" i="17"/>
  <c r="D36" i="17" s="1"/>
  <c r="AG20" i="17"/>
  <c r="D20" i="17" s="1"/>
  <c r="AG14" i="17"/>
  <c r="D14" i="17" s="1"/>
  <c r="AG7" i="17"/>
  <c r="D7" i="17" s="1"/>
  <c r="AG171" i="17"/>
  <c r="D171" i="17" s="1"/>
  <c r="AG155" i="17"/>
  <c r="D155" i="17" s="1"/>
  <c r="AG131" i="17"/>
  <c r="D131" i="17" s="1"/>
  <c r="AG115" i="17"/>
  <c r="D115" i="17" s="1"/>
  <c r="AG91" i="17"/>
  <c r="D91" i="17" s="1"/>
  <c r="AG75" i="17"/>
  <c r="D75" i="17" s="1"/>
  <c r="AG67" i="17"/>
  <c r="D67" i="17" s="1"/>
  <c r="AG35" i="17"/>
  <c r="D35" i="17" s="1"/>
  <c r="AG19" i="17"/>
  <c r="D19" i="17" s="1"/>
  <c r="AG210" i="17"/>
  <c r="D210" i="17" s="1"/>
  <c r="AG154" i="17"/>
  <c r="D154" i="17" s="1"/>
  <c r="AG146" i="17"/>
  <c r="D146" i="17" s="1"/>
  <c r="AG114" i="17"/>
  <c r="D114" i="17" s="1"/>
  <c r="AG90" i="17"/>
  <c r="D90" i="17" s="1"/>
  <c r="AG82" i="17"/>
  <c r="D82" i="17" s="1"/>
  <c r="AG74" i="17"/>
  <c r="D74" i="17" s="1"/>
  <c r="AG66" i="17"/>
  <c r="D66" i="17" s="1"/>
  <c r="AG26" i="17"/>
  <c r="D26" i="17" s="1"/>
  <c r="AG12" i="17"/>
  <c r="D12" i="17" s="1"/>
  <c r="AG6" i="17"/>
  <c r="D6" i="17" s="1"/>
  <c r="AG217" i="17"/>
  <c r="D217" i="17" s="1"/>
  <c r="AG193" i="17"/>
  <c r="D193" i="17" s="1"/>
  <c r="AG153" i="17"/>
  <c r="D153" i="17" s="1"/>
  <c r="AG89" i="17"/>
  <c r="D89" i="17" s="1"/>
  <c r="AG73" i="17"/>
  <c r="D73" i="17" s="1"/>
  <c r="AG57" i="17"/>
  <c r="D57" i="17" s="1"/>
  <c r="AG33" i="17"/>
  <c r="D33" i="17" s="1"/>
  <c r="AG25" i="17"/>
  <c r="D25" i="17" s="1"/>
  <c r="AG18" i="17"/>
  <c r="D18" i="17" s="1"/>
  <c r="AG11" i="17"/>
  <c r="D11" i="17" s="1"/>
  <c r="AG5" i="17"/>
  <c r="D5" i="17" s="1"/>
  <c r="AG136" i="17"/>
  <c r="D136" i="17" s="1"/>
  <c r="AG95" i="17"/>
  <c r="D95" i="17" s="1"/>
  <c r="AG72" i="17"/>
  <c r="D72" i="17" s="1"/>
  <c r="AG216" i="17"/>
  <c r="D216" i="17" s="1"/>
  <c r="AG152" i="17"/>
  <c r="D152" i="17" s="1"/>
  <c r="AG88" i="17"/>
  <c r="D88" i="17" s="1"/>
  <c r="AG70" i="17"/>
  <c r="D70" i="17" s="1"/>
  <c r="AG215" i="17"/>
  <c r="D215" i="17" s="1"/>
  <c r="AG151" i="17"/>
  <c r="D151" i="17" s="1"/>
  <c r="AG87" i="17"/>
  <c r="D87" i="17" s="1"/>
  <c r="AG64" i="17"/>
  <c r="D64" i="17" s="1"/>
  <c r="AG4" i="17"/>
  <c r="D4" i="17" s="1"/>
  <c r="AG214" i="17"/>
  <c r="D214" i="17" s="1"/>
  <c r="AG150" i="17"/>
  <c r="D150" i="17" s="1"/>
  <c r="AG104" i="17"/>
  <c r="D104" i="17" s="1"/>
  <c r="AG40" i="17"/>
  <c r="D40" i="17" s="1"/>
  <c r="AG22" i="17"/>
  <c r="D22" i="17" s="1"/>
  <c r="AG184" i="17"/>
  <c r="D184" i="17" s="1"/>
  <c r="AG16" i="17"/>
  <c r="D16" i="17" s="1"/>
  <c r="AG120" i="17"/>
  <c r="D120" i="17" s="1"/>
  <c r="AG15" i="17"/>
  <c r="D15" i="17" s="1"/>
  <c r="AG103" i="17"/>
  <c r="D103" i="17" s="1"/>
  <c r="AG208" i="17"/>
  <c r="D208" i="17" s="1"/>
  <c r="AG102" i="17"/>
  <c r="D102" i="17" s="1"/>
  <c r="AG39" i="17"/>
  <c r="D39" i="17" s="1"/>
  <c r="AG207" i="17"/>
  <c r="D207" i="17" s="1"/>
  <c r="AG144" i="17"/>
  <c r="D144" i="17" s="1"/>
  <c r="AG206" i="17"/>
  <c r="D206" i="17" s="1"/>
  <c r="AG143" i="17"/>
  <c r="D143" i="17" s="1"/>
  <c r="AG32" i="17"/>
  <c r="D32" i="17" s="1"/>
  <c r="U40" i="5"/>
  <c r="U24" i="5"/>
  <c r="U8" i="5"/>
  <c r="U5" i="3"/>
  <c r="U76" i="5"/>
  <c r="U60" i="5"/>
  <c r="U44" i="5"/>
  <c r="U12" i="5"/>
  <c r="U75" i="5"/>
  <c r="C75" i="5"/>
  <c r="U64" i="5"/>
  <c r="U59" i="5"/>
  <c r="C59" i="5"/>
  <c r="U48" i="5"/>
  <c r="U43" i="5"/>
  <c r="C43" i="5"/>
  <c r="C27" i="5"/>
  <c r="U16" i="5"/>
  <c r="U11" i="5"/>
  <c r="C11" i="5"/>
  <c r="U5" i="5"/>
  <c r="C74" i="5"/>
  <c r="C58" i="5"/>
  <c r="C42" i="5"/>
  <c r="C26" i="5"/>
  <c r="C10" i="5"/>
  <c r="U68" i="5"/>
  <c r="U63" i="5"/>
  <c r="C63" i="5"/>
  <c r="C47" i="5"/>
  <c r="U31" i="5"/>
  <c r="C31" i="5"/>
  <c r="U15" i="5"/>
  <c r="C15" i="5"/>
  <c r="U64" i="4"/>
  <c r="C33" i="4"/>
  <c r="C48" i="4"/>
  <c r="C97" i="4"/>
  <c r="C112" i="4"/>
  <c r="C38" i="5"/>
  <c r="C7" i="5"/>
  <c r="C19" i="5"/>
  <c r="C51" i="5"/>
  <c r="C29" i="4"/>
  <c r="U37" i="4"/>
  <c r="C61" i="4"/>
  <c r="C93" i="4"/>
  <c r="U101" i="4"/>
  <c r="C125" i="4"/>
  <c r="U120" i="4"/>
  <c r="U54" i="5"/>
  <c r="C41" i="4"/>
  <c r="C56" i="4"/>
  <c r="U57" i="4"/>
  <c r="C105" i="4"/>
  <c r="C120" i="4"/>
  <c r="U121" i="4"/>
  <c r="C22" i="5"/>
  <c r="U7" i="5"/>
  <c r="C55" i="5"/>
  <c r="U51" i="5"/>
  <c r="C20" i="5"/>
  <c r="C36" i="5"/>
  <c r="C52" i="5"/>
  <c r="C68" i="5"/>
  <c r="U10" i="5"/>
  <c r="U26" i="5"/>
  <c r="U42" i="5"/>
  <c r="U74" i="5"/>
  <c r="U112" i="4"/>
  <c r="C49" i="4"/>
  <c r="C64" i="4"/>
  <c r="C113" i="4"/>
  <c r="C6" i="5"/>
  <c r="U55" i="5"/>
  <c r="C5" i="4"/>
  <c r="U13" i="4"/>
  <c r="C37" i="4"/>
  <c r="U45" i="4"/>
  <c r="C69" i="4"/>
  <c r="C101" i="4"/>
  <c r="U40" i="4"/>
  <c r="C8" i="4"/>
  <c r="U9" i="4"/>
  <c r="C57" i="4"/>
  <c r="C72" i="4"/>
  <c r="C121" i="4"/>
  <c r="C23" i="5"/>
  <c r="C8" i="5"/>
  <c r="C24" i="5"/>
  <c r="C40" i="5"/>
  <c r="C56" i="5"/>
  <c r="C72" i="5"/>
  <c r="U32" i="4"/>
  <c r="C16" i="4"/>
  <c r="U17" i="4"/>
  <c r="C65" i="4"/>
  <c r="C80" i="4"/>
  <c r="U81" i="4"/>
  <c r="U23" i="5"/>
  <c r="C71" i="5"/>
  <c r="C35" i="5"/>
  <c r="C67" i="5"/>
  <c r="C13" i="4"/>
  <c r="C45" i="4"/>
  <c r="U53" i="4"/>
  <c r="C77" i="4"/>
  <c r="U85" i="4"/>
  <c r="C109" i="4"/>
  <c r="U117" i="4"/>
  <c r="U24" i="4"/>
  <c r="U88" i="4"/>
  <c r="U22" i="5"/>
  <c r="C9" i="4"/>
  <c r="C24" i="4"/>
  <c r="C73" i="4"/>
  <c r="C88" i="4"/>
  <c r="U71" i="5"/>
  <c r="U35" i="5"/>
  <c r="U67" i="5"/>
  <c r="C12" i="5"/>
  <c r="C28" i="5"/>
  <c r="C44" i="5"/>
  <c r="C60" i="5"/>
  <c r="C76" i="5"/>
  <c r="U16" i="4"/>
  <c r="U80" i="4"/>
  <c r="C17" i="4"/>
  <c r="C32" i="4"/>
  <c r="U33" i="4"/>
  <c r="C81" i="4"/>
  <c r="C96" i="4"/>
  <c r="U97" i="4"/>
  <c r="C70" i="5"/>
  <c r="C39" i="5"/>
  <c r="C21" i="4"/>
  <c r="C53" i="4"/>
  <c r="U61" i="4"/>
  <c r="C85" i="4"/>
  <c r="C117" i="4"/>
  <c r="U8" i="4"/>
  <c r="U72" i="4"/>
  <c r="U6" i="5"/>
  <c r="U70" i="5"/>
  <c r="C25" i="4"/>
  <c r="C40" i="4"/>
  <c r="U41" i="4"/>
  <c r="C89" i="4"/>
  <c r="C104" i="4"/>
  <c r="U105" i="4"/>
  <c r="C54" i="5"/>
  <c r="C16" i="5"/>
  <c r="C32" i="5"/>
  <c r="C48" i="5"/>
  <c r="C64" i="5"/>
  <c r="U18" i="5"/>
  <c r="C77" i="5"/>
  <c r="C36" i="4"/>
  <c r="N23" i="7"/>
  <c r="K23" i="7"/>
  <c r="P22" i="3" s="1"/>
  <c r="I15" i="15"/>
  <c r="V15" i="15" s="1"/>
  <c r="G15" i="11" s="1"/>
  <c r="D15" i="11" s="1"/>
  <c r="O21" i="7"/>
  <c r="S32" i="10"/>
  <c r="H35" i="7" s="1"/>
  <c r="K25" i="6"/>
  <c r="L25" i="6" s="1"/>
  <c r="J25" i="6"/>
  <c r="O23" i="7"/>
  <c r="Q54" i="8"/>
  <c r="R54" i="8" s="1"/>
  <c r="X54" i="8" s="1"/>
  <c r="S53" i="3" s="1"/>
  <c r="Q55" i="8"/>
  <c r="R55" i="8" s="1"/>
  <c r="X55" i="8" s="1"/>
  <c r="G54" i="6"/>
  <c r="H54" i="6" s="1"/>
  <c r="F54" i="6"/>
  <c r="U46" i="3"/>
  <c r="AE51" i="8"/>
  <c r="AM51" i="8" s="1"/>
  <c r="V67" i="15"/>
  <c r="G67" i="11" s="1"/>
  <c r="D67" i="11" s="1"/>
  <c r="U76" i="3"/>
  <c r="U68" i="4"/>
  <c r="AE88" i="8"/>
  <c r="AM88" i="8" s="1"/>
  <c r="U76" i="4"/>
  <c r="U84" i="3"/>
  <c r="V87" i="15"/>
  <c r="G87" i="11" s="1"/>
  <c r="D87" i="11" s="1"/>
  <c r="M103" i="6"/>
  <c r="N103" i="6" s="1"/>
  <c r="M102" i="3" s="1"/>
  <c r="U96" i="3"/>
  <c r="Z94" i="14"/>
  <c r="S94" i="14" s="1"/>
  <c r="T103" i="6"/>
  <c r="U103" i="6" s="1"/>
  <c r="V103" i="6" s="1"/>
  <c r="AA103" i="6" s="1"/>
  <c r="AB103" i="6" s="1"/>
  <c r="V103" i="15"/>
  <c r="G103" i="11" s="1"/>
  <c r="D103" i="11" s="1"/>
  <c r="V109" i="15"/>
  <c r="G109" i="11" s="1"/>
  <c r="D109" i="11" s="1"/>
  <c r="AB137" i="14"/>
  <c r="Z137" i="14" s="1"/>
  <c r="S137" i="14" s="1"/>
  <c r="C15" i="4"/>
  <c r="R79" i="4"/>
  <c r="C65" i="5"/>
  <c r="U108" i="4"/>
  <c r="X102" i="8"/>
  <c r="S101" i="3" s="1"/>
  <c r="S5" i="10"/>
  <c r="H8" i="7" s="1"/>
  <c r="AJ12" i="14"/>
  <c r="AB12" i="14" s="1"/>
  <c r="Z12" i="14" s="1"/>
  <c r="AH19" i="8"/>
  <c r="AM19" i="8" s="1"/>
  <c r="AN19" i="8" s="1"/>
  <c r="T18" i="3" s="1"/>
  <c r="R18" i="3" s="1"/>
  <c r="K18" i="14"/>
  <c r="L18" i="14" s="1"/>
  <c r="D18" i="14" s="1"/>
  <c r="M27" i="7"/>
  <c r="AN25" i="14"/>
  <c r="AB25" i="14" s="1"/>
  <c r="Z25" i="14" s="1"/>
  <c r="AG39" i="14"/>
  <c r="AB39" i="14" s="1"/>
  <c r="Z39" i="14" s="1"/>
  <c r="I38" i="15"/>
  <c r="V38" i="15" s="1"/>
  <c r="G38" i="11" s="1"/>
  <c r="D38" i="11" s="1"/>
  <c r="K42" i="7"/>
  <c r="P41" i="3" s="1"/>
  <c r="N42" i="7"/>
  <c r="M51" i="14"/>
  <c r="X55" i="6"/>
  <c r="Y55" i="6" s="1"/>
  <c r="W55" i="6"/>
  <c r="G60" i="6"/>
  <c r="H60" i="6" s="1"/>
  <c r="F60" i="6"/>
  <c r="Z49" i="14"/>
  <c r="S49" i="14" s="1"/>
  <c r="U51" i="3"/>
  <c r="U47" i="4"/>
  <c r="X70" i="6"/>
  <c r="Y70" i="6" s="1"/>
  <c r="Z70" i="6" s="1"/>
  <c r="O71" i="7"/>
  <c r="T59" i="10"/>
  <c r="I62" i="7" s="1"/>
  <c r="I75" i="15"/>
  <c r="V75" i="15" s="1"/>
  <c r="G75" i="11" s="1"/>
  <c r="D75" i="11" s="1"/>
  <c r="T88" i="6"/>
  <c r="U88" i="6" s="1"/>
  <c r="V88" i="6" s="1"/>
  <c r="P88" i="6"/>
  <c r="Q88" i="6" s="1"/>
  <c r="O88" i="6"/>
  <c r="P93" i="8"/>
  <c r="F93" i="8"/>
  <c r="Q93" i="8"/>
  <c r="G93" i="8"/>
  <c r="J93" i="8"/>
  <c r="V93" i="8"/>
  <c r="I93" i="8"/>
  <c r="S93" i="8"/>
  <c r="T93" i="8"/>
  <c r="L93" i="8"/>
  <c r="U93" i="8"/>
  <c r="M93" i="8"/>
  <c r="O89" i="7"/>
  <c r="M88" i="14"/>
  <c r="L93" i="14"/>
  <c r="D93" i="14" s="1"/>
  <c r="B93" i="14" s="1"/>
  <c r="F93" i="11" s="1"/>
  <c r="C93" i="11" s="1"/>
  <c r="L98" i="14"/>
  <c r="D98" i="14" s="1"/>
  <c r="B98" i="14" s="1"/>
  <c r="F98" i="11" s="1"/>
  <c r="C98" i="11" s="1"/>
  <c r="AN115" i="14"/>
  <c r="AB114" i="6"/>
  <c r="N113" i="3" s="1"/>
  <c r="M124" i="7"/>
  <c r="O132" i="7"/>
  <c r="C115" i="4"/>
  <c r="R23" i="4"/>
  <c r="C87" i="4"/>
  <c r="R63" i="4"/>
  <c r="S3" i="10"/>
  <c r="H6" i="7" s="1"/>
  <c r="C49" i="5"/>
  <c r="O10" i="8"/>
  <c r="X10" i="8" s="1"/>
  <c r="S9" i="3" s="1"/>
  <c r="C42" i="4"/>
  <c r="AH6" i="8"/>
  <c r="AM6" i="8" s="1"/>
  <c r="AN6" i="8" s="1"/>
  <c r="R52" i="4"/>
  <c r="P52" i="4"/>
  <c r="G15" i="6"/>
  <c r="H15" i="6" s="1"/>
  <c r="F15" i="6"/>
  <c r="U28" i="3"/>
  <c r="U25" i="4"/>
  <c r="L39" i="7"/>
  <c r="L31" i="14"/>
  <c r="D31" i="14" s="1"/>
  <c r="AL54" i="8"/>
  <c r="T54" i="6"/>
  <c r="U54" i="6" s="1"/>
  <c r="V54" i="6" s="1"/>
  <c r="P54" i="6"/>
  <c r="Q54" i="6" s="1"/>
  <c r="O54" i="6"/>
  <c r="P56" i="14"/>
  <c r="C42" i="14"/>
  <c r="H42" i="11" s="1"/>
  <c r="E42" i="11" s="1"/>
  <c r="P47" i="7"/>
  <c r="I44" i="15"/>
  <c r="V44" i="15" s="1"/>
  <c r="G44" i="11" s="1"/>
  <c r="D44" i="11" s="1"/>
  <c r="U54" i="3"/>
  <c r="U49" i="4"/>
  <c r="V58" i="15"/>
  <c r="G58" i="11" s="1"/>
  <c r="D58" i="11" s="1"/>
  <c r="C45" i="14"/>
  <c r="H45" i="11" s="1"/>
  <c r="E45" i="11" s="1"/>
  <c r="G45" i="14"/>
  <c r="D96" i="14"/>
  <c r="L102" i="7"/>
  <c r="AJ112" i="14"/>
  <c r="AB112" i="14" s="1"/>
  <c r="Z112" i="14" s="1"/>
  <c r="S112" i="14" s="1"/>
  <c r="S121" i="10"/>
  <c r="H124" i="7" s="1"/>
  <c r="AL128" i="8"/>
  <c r="AM128" i="8" s="1"/>
  <c r="AN123" i="14"/>
  <c r="AB123" i="14" s="1"/>
  <c r="Z123" i="14" s="1"/>
  <c r="S123" i="14" s="1"/>
  <c r="X130" i="6"/>
  <c r="Y130" i="6" s="1"/>
  <c r="W130" i="6"/>
  <c r="I133" i="15"/>
  <c r="V133" i="15" s="1"/>
  <c r="G133" i="11" s="1"/>
  <c r="D133" i="11" s="1"/>
  <c r="V132" i="10"/>
  <c r="Y135" i="8"/>
  <c r="Z135" i="8" s="1"/>
  <c r="S137" i="10"/>
  <c r="H140" i="7" s="1"/>
  <c r="AN135" i="14"/>
  <c r="AB135" i="14" s="1"/>
  <c r="Z135" i="14" s="1"/>
  <c r="V127" i="10"/>
  <c r="Y130" i="8"/>
  <c r="Z130" i="8" s="1"/>
  <c r="AN130" i="8" s="1"/>
  <c r="T129" i="3" s="1"/>
  <c r="R129" i="3" s="1"/>
  <c r="M137" i="14"/>
  <c r="C102" i="4"/>
  <c r="L6" i="8"/>
  <c r="N6" i="8" s="1"/>
  <c r="U33" i="5"/>
  <c r="U124" i="4"/>
  <c r="K5" i="14"/>
  <c r="L5" i="14" s="1"/>
  <c r="D5" i="14" s="1"/>
  <c r="B5" i="14" s="1"/>
  <c r="F5" i="11" s="1"/>
  <c r="C5" i="11" s="1"/>
  <c r="G13" i="14"/>
  <c r="D13" i="14" s="1"/>
  <c r="AB32" i="14"/>
  <c r="Z32" i="14" s="1"/>
  <c r="S32" i="14" s="1"/>
  <c r="L34" i="14"/>
  <c r="D34" i="14" s="1"/>
  <c r="U27" i="3"/>
  <c r="U19" i="5"/>
  <c r="N34" i="7"/>
  <c r="Q34" i="7" s="1"/>
  <c r="K34" i="7"/>
  <c r="P33" i="3" s="1"/>
  <c r="N32" i="6"/>
  <c r="M31" i="3" s="1"/>
  <c r="Z29" i="14"/>
  <c r="S29" i="14" s="1"/>
  <c r="Q39" i="8"/>
  <c r="R39" i="8" s="1"/>
  <c r="X39" i="8" s="1"/>
  <c r="S38" i="3" s="1"/>
  <c r="Q38" i="8"/>
  <c r="R38" i="8" s="1"/>
  <c r="X38" i="8" s="1"/>
  <c r="AN53" i="14"/>
  <c r="AB53" i="14" s="1"/>
  <c r="Z53" i="14" s="1"/>
  <c r="S53" i="14" s="1"/>
  <c r="P56" i="7"/>
  <c r="X59" i="6"/>
  <c r="Y59" i="6" s="1"/>
  <c r="W59" i="6"/>
  <c r="S46" i="10"/>
  <c r="H49" i="7" s="1"/>
  <c r="P48" i="14"/>
  <c r="M48" i="14" s="1"/>
  <c r="Q53" i="8"/>
  <c r="R53" i="8" s="1"/>
  <c r="X53" i="8" s="1"/>
  <c r="Q52" i="8"/>
  <c r="R52" i="8" s="1"/>
  <c r="X52" i="8" s="1"/>
  <c r="P64" i="14"/>
  <c r="M64" i="14" s="1"/>
  <c r="V85" i="10"/>
  <c r="Y88" i="8"/>
  <c r="Z88" i="8" s="1"/>
  <c r="R97" i="7"/>
  <c r="O96" i="3" s="1"/>
  <c r="Q96" i="3"/>
  <c r="U89" i="4"/>
  <c r="U97" i="3"/>
  <c r="T91" i="6"/>
  <c r="U91" i="6" s="1"/>
  <c r="S91" i="6"/>
  <c r="V93" i="10"/>
  <c r="Y96" i="8"/>
  <c r="Z96" i="8" s="1"/>
  <c r="AG99" i="14"/>
  <c r="X106" i="6"/>
  <c r="Y106" i="6" s="1"/>
  <c r="W106" i="6"/>
  <c r="V105" i="15"/>
  <c r="G105" i="11" s="1"/>
  <c r="D105" i="11" s="1"/>
  <c r="O129" i="7"/>
  <c r="L121" i="14"/>
  <c r="D121" i="14" s="1"/>
  <c r="G121" i="6"/>
  <c r="H121" i="6" s="1"/>
  <c r="I121" i="6" s="1"/>
  <c r="N121" i="6" s="1"/>
  <c r="M120" i="3" s="1"/>
  <c r="F121" i="6"/>
  <c r="U132" i="3"/>
  <c r="U119" i="4"/>
  <c r="U78" i="5"/>
  <c r="U139" i="3"/>
  <c r="M14" i="4"/>
  <c r="C78" i="4"/>
  <c r="R17" i="5"/>
  <c r="C58" i="4"/>
  <c r="AJ8" i="14"/>
  <c r="AB8" i="14" s="1"/>
  <c r="Z8" i="14" s="1"/>
  <c r="S8" i="14" s="1"/>
  <c r="AN11" i="14"/>
  <c r="G15" i="14"/>
  <c r="P36" i="14"/>
  <c r="M36" i="14" s="1"/>
  <c r="V39" i="10"/>
  <c r="Y42" i="8"/>
  <c r="Z42" i="8" s="1"/>
  <c r="U45" i="3"/>
  <c r="U32" i="5"/>
  <c r="S43" i="10"/>
  <c r="H46" i="7" s="1"/>
  <c r="K40" i="7"/>
  <c r="P39" i="3" s="1"/>
  <c r="N40" i="7"/>
  <c r="C55" i="14"/>
  <c r="H55" i="11" s="1"/>
  <c r="E55" i="11" s="1"/>
  <c r="I42" i="15"/>
  <c r="V42" i="15" s="1"/>
  <c r="G42" i="11" s="1"/>
  <c r="D42" i="11" s="1"/>
  <c r="N50" i="7"/>
  <c r="Q50" i="7" s="1"/>
  <c r="P34" i="5" s="1"/>
  <c r="K50" i="7"/>
  <c r="P49" i="3" s="1"/>
  <c r="L65" i="7"/>
  <c r="U56" i="4"/>
  <c r="U63" i="3"/>
  <c r="S60" i="10"/>
  <c r="H63" i="7" s="1"/>
  <c r="D73" i="14"/>
  <c r="B73" i="14" s="1"/>
  <c r="F73" i="11" s="1"/>
  <c r="C73" i="11" s="1"/>
  <c r="P78" i="7"/>
  <c r="AL90" i="8"/>
  <c r="C88" i="14"/>
  <c r="H88" i="11" s="1"/>
  <c r="E88" i="11" s="1"/>
  <c r="G88" i="14"/>
  <c r="D88" i="14" s="1"/>
  <c r="L99" i="14"/>
  <c r="K97" i="6"/>
  <c r="L97" i="6" s="1"/>
  <c r="J97" i="6"/>
  <c r="AH98" i="8"/>
  <c r="AM98" i="8" s="1"/>
  <c r="AN98" i="8" s="1"/>
  <c r="AN109" i="14"/>
  <c r="AB109" i="14" s="1"/>
  <c r="Z109" i="14" s="1"/>
  <c r="S109" i="14" s="1"/>
  <c r="C99" i="4"/>
  <c r="C55" i="4"/>
  <c r="R119" i="4"/>
  <c r="C43" i="4"/>
  <c r="V3" i="15"/>
  <c r="G3" i="11" s="1"/>
  <c r="D3" i="11" s="1"/>
  <c r="K6" i="6"/>
  <c r="L6" i="6" s="1"/>
  <c r="J6" i="6"/>
  <c r="U98" i="4"/>
  <c r="R12" i="4"/>
  <c r="AB16" i="6"/>
  <c r="N15" i="3" s="1"/>
  <c r="P14" i="6"/>
  <c r="Q14" i="6" s="1"/>
  <c r="R14" i="6" s="1"/>
  <c r="O14" i="6"/>
  <c r="T14" i="6"/>
  <c r="U14" i="6" s="1"/>
  <c r="V14" i="6" s="1"/>
  <c r="V34" i="10"/>
  <c r="Y37" i="8"/>
  <c r="Z37" i="8" s="1"/>
  <c r="P23" i="6"/>
  <c r="Q23" i="6" s="1"/>
  <c r="O23" i="6"/>
  <c r="T23" i="6"/>
  <c r="U23" i="6" s="1"/>
  <c r="V23" i="6" s="1"/>
  <c r="AA23" i="6" s="1"/>
  <c r="K28" i="6"/>
  <c r="L28" i="6" s="1"/>
  <c r="M28" i="6" s="1"/>
  <c r="J28" i="6"/>
  <c r="P31" i="6"/>
  <c r="Q31" i="6" s="1"/>
  <c r="R31" i="6" s="1"/>
  <c r="V36" i="10"/>
  <c r="Y39" i="8"/>
  <c r="Z39" i="8" s="1"/>
  <c r="AH32" i="8"/>
  <c r="AM32" i="8" s="1"/>
  <c r="G35" i="14"/>
  <c r="D35" i="14" s="1"/>
  <c r="O54" i="7"/>
  <c r="P53" i="7"/>
  <c r="P49" i="6"/>
  <c r="Q49" i="6" s="1"/>
  <c r="O49" i="6"/>
  <c r="T49" i="6"/>
  <c r="U49" i="6" s="1"/>
  <c r="V49" i="6" s="1"/>
  <c r="V54" i="15"/>
  <c r="G54" i="11" s="1"/>
  <c r="D54" i="11" s="1"/>
  <c r="G49" i="14"/>
  <c r="T67" i="6"/>
  <c r="U67" i="6" s="1"/>
  <c r="S67" i="6"/>
  <c r="L76" i="7"/>
  <c r="M90" i="7"/>
  <c r="V72" i="15"/>
  <c r="G72" i="11" s="1"/>
  <c r="D72" i="11" s="1"/>
  <c r="I99" i="15"/>
  <c r="V99" i="15" s="1"/>
  <c r="G99" i="11" s="1"/>
  <c r="D99" i="11" s="1"/>
  <c r="U100" i="3"/>
  <c r="U92" i="4"/>
  <c r="AH106" i="8"/>
  <c r="AN117" i="8"/>
  <c r="T116" i="3" s="1"/>
  <c r="R116" i="3" s="1"/>
  <c r="G115" i="14"/>
  <c r="I115" i="15"/>
  <c r="V115" i="15" s="1"/>
  <c r="G115" i="11" s="1"/>
  <c r="D115" i="11" s="1"/>
  <c r="L113" i="7"/>
  <c r="M116" i="14"/>
  <c r="P125" i="14"/>
  <c r="M125" i="14" s="1"/>
  <c r="T136" i="6"/>
  <c r="U136" i="6" s="1"/>
  <c r="V136" i="6" s="1"/>
  <c r="P136" i="6"/>
  <c r="Q136" i="6" s="1"/>
  <c r="O136" i="6"/>
  <c r="Z133" i="14"/>
  <c r="S133" i="14" s="1"/>
  <c r="X41" i="8"/>
  <c r="S40" i="3" s="1"/>
  <c r="T110" i="3" l="1"/>
  <c r="R110" i="3" s="1"/>
  <c r="S101" i="4"/>
  <c r="M79" i="3"/>
  <c r="L71" i="4"/>
  <c r="S8" i="3"/>
  <c r="R8" i="3" s="1"/>
  <c r="R8" i="4"/>
  <c r="R8" i="5"/>
  <c r="S43" i="3"/>
  <c r="R43" i="3" s="1"/>
  <c r="R40" i="4"/>
  <c r="R30" i="5"/>
  <c r="S77" i="3"/>
  <c r="R69" i="4"/>
  <c r="S119" i="14"/>
  <c r="C119" i="14"/>
  <c r="H119" i="11" s="1"/>
  <c r="E119" i="11" s="1"/>
  <c r="B119" i="11" s="1"/>
  <c r="I15" i="6"/>
  <c r="V85" i="6"/>
  <c r="I28" i="6"/>
  <c r="AA70" i="6"/>
  <c r="B78" i="11"/>
  <c r="R34" i="6"/>
  <c r="AN67" i="8"/>
  <c r="T66" i="3" s="1"/>
  <c r="R66" i="3" s="1"/>
  <c r="AM8" i="8"/>
  <c r="AM132" i="8"/>
  <c r="Z65" i="6"/>
  <c r="Z69" i="6"/>
  <c r="M19" i="6"/>
  <c r="R51" i="4"/>
  <c r="AA119" i="6"/>
  <c r="V121" i="6"/>
  <c r="AA121" i="6" s="1"/>
  <c r="AB121" i="6" s="1"/>
  <c r="N120" i="3" s="1"/>
  <c r="M8" i="6"/>
  <c r="H99" i="8"/>
  <c r="S139" i="3"/>
  <c r="D99" i="14"/>
  <c r="Z136" i="6"/>
  <c r="Z18" i="6"/>
  <c r="M81" i="4"/>
  <c r="C15" i="14"/>
  <c r="H15" i="11" s="1"/>
  <c r="E15" i="11" s="1"/>
  <c r="R63" i="6"/>
  <c r="AM25" i="8"/>
  <c r="AN25" i="8" s="1"/>
  <c r="R124" i="6"/>
  <c r="M43" i="6"/>
  <c r="I30" i="6"/>
  <c r="C10" i="14"/>
  <c r="H10" i="11" s="1"/>
  <c r="E10" i="11" s="1"/>
  <c r="M91" i="4"/>
  <c r="N20" i="6"/>
  <c r="L98" i="4"/>
  <c r="M68" i="6"/>
  <c r="AA131" i="6"/>
  <c r="M23" i="6"/>
  <c r="N23" i="6" s="1"/>
  <c r="M22" i="3" s="1"/>
  <c r="Z88" i="6"/>
  <c r="I128" i="6"/>
  <c r="Q8" i="5"/>
  <c r="O56" i="5"/>
  <c r="AM137" i="8"/>
  <c r="AN137" i="8" s="1"/>
  <c r="Z104" i="6"/>
  <c r="M12" i="6"/>
  <c r="C13" i="14"/>
  <c r="H13" i="11" s="1"/>
  <c r="E13" i="11" s="1"/>
  <c r="S11" i="3"/>
  <c r="R11" i="4"/>
  <c r="C77" i="14"/>
  <c r="H77" i="11" s="1"/>
  <c r="E77" i="11" s="1"/>
  <c r="L79" i="3"/>
  <c r="AM102" i="8"/>
  <c r="AN102" i="8" s="1"/>
  <c r="AM55" i="8"/>
  <c r="AN55" i="8" s="1"/>
  <c r="K92" i="8"/>
  <c r="C137" i="14"/>
  <c r="H137" i="11" s="1"/>
  <c r="E137" i="11" s="1"/>
  <c r="R41" i="6"/>
  <c r="I88" i="6"/>
  <c r="N88" i="6" s="1"/>
  <c r="Q52" i="7"/>
  <c r="AA31" i="6"/>
  <c r="AN133" i="8"/>
  <c r="Z101" i="6"/>
  <c r="Q24" i="4"/>
  <c r="R32" i="4"/>
  <c r="M71" i="6"/>
  <c r="C60" i="14"/>
  <c r="H60" i="11" s="1"/>
  <c r="E60" i="11" s="1"/>
  <c r="I56" i="6"/>
  <c r="Z19" i="6"/>
  <c r="AA19" i="6" s="1"/>
  <c r="AB19" i="6" s="1"/>
  <c r="X134" i="8"/>
  <c r="Z130" i="6"/>
  <c r="AA130" i="6" s="1"/>
  <c r="AB130" i="6" s="1"/>
  <c r="I24" i="6"/>
  <c r="R77" i="3"/>
  <c r="R32" i="6"/>
  <c r="AB32" i="6" s="1"/>
  <c r="N31" i="3" s="1"/>
  <c r="O21" i="5"/>
  <c r="Z11" i="6"/>
  <c r="AA11" i="6" s="1"/>
  <c r="AB11" i="6" s="1"/>
  <c r="Q10" i="7"/>
  <c r="AA120" i="6"/>
  <c r="B41" i="11"/>
  <c r="N124" i="3"/>
  <c r="M113" i="4"/>
  <c r="M68" i="5"/>
  <c r="S22" i="3"/>
  <c r="R18" i="5"/>
  <c r="T73" i="3"/>
  <c r="R73" i="3" s="1"/>
  <c r="S48" i="5"/>
  <c r="Q48" i="5" s="1"/>
  <c r="S66" i="4"/>
  <c r="Q66" i="4" s="1"/>
  <c r="T100" i="3"/>
  <c r="S92" i="4"/>
  <c r="T34" i="3"/>
  <c r="S31" i="4"/>
  <c r="M89" i="3"/>
  <c r="L81" i="4"/>
  <c r="L55" i="5"/>
  <c r="N77" i="3"/>
  <c r="L77" i="3" s="1"/>
  <c r="M69" i="4"/>
  <c r="AB25" i="6"/>
  <c r="N24" i="3" s="1"/>
  <c r="AB11" i="14"/>
  <c r="Z11" i="14" s="1"/>
  <c r="S11" i="14" s="1"/>
  <c r="AN94" i="8"/>
  <c r="T93" i="3" s="1"/>
  <c r="AM49" i="8"/>
  <c r="AN15" i="8"/>
  <c r="T14" i="3" s="1"/>
  <c r="O20" i="5"/>
  <c r="R108" i="3"/>
  <c r="AM123" i="8"/>
  <c r="AN123" i="8" s="1"/>
  <c r="B47" i="14"/>
  <c r="F47" i="11" s="1"/>
  <c r="C47" i="11" s="1"/>
  <c r="B47" i="11" s="1"/>
  <c r="C96" i="14"/>
  <c r="H96" i="11" s="1"/>
  <c r="E96" i="11" s="1"/>
  <c r="I26" i="6"/>
  <c r="Z83" i="6"/>
  <c r="Z123" i="6"/>
  <c r="AA117" i="6"/>
  <c r="M21" i="6"/>
  <c r="I64" i="6"/>
  <c r="N64" i="6" s="1"/>
  <c r="L56" i="4" s="1"/>
  <c r="Z118" i="6"/>
  <c r="S36" i="4"/>
  <c r="L20" i="5"/>
  <c r="M140" i="6"/>
  <c r="M42" i="6"/>
  <c r="AM106" i="8"/>
  <c r="AN106" i="8" s="1"/>
  <c r="S96" i="4" s="1"/>
  <c r="Q96" i="4" s="1"/>
  <c r="B59" i="11"/>
  <c r="AM68" i="8"/>
  <c r="S60" i="5"/>
  <c r="R20" i="6"/>
  <c r="R75" i="3"/>
  <c r="M59" i="6"/>
  <c r="N51" i="5"/>
  <c r="O21" i="4"/>
  <c r="O29" i="5"/>
  <c r="Z86" i="6"/>
  <c r="AM90" i="8"/>
  <c r="B105" i="11"/>
  <c r="M76" i="6"/>
  <c r="P66" i="4"/>
  <c r="AM129" i="8"/>
  <c r="H100" i="8"/>
  <c r="AB99" i="14"/>
  <c r="Z99" i="14" s="1"/>
  <c r="S99" i="14" s="1"/>
  <c r="R50" i="6"/>
  <c r="R67" i="4"/>
  <c r="Z26" i="6"/>
  <c r="AA26" i="6" s="1"/>
  <c r="AB26" i="6" s="1"/>
  <c r="S21" i="5"/>
  <c r="R99" i="8"/>
  <c r="K44" i="7"/>
  <c r="N44" i="7"/>
  <c r="Q44" i="7" s="1"/>
  <c r="M33" i="3"/>
  <c r="L30" i="4"/>
  <c r="N81" i="7"/>
  <c r="Q81" i="7" s="1"/>
  <c r="P72" i="4" s="1"/>
  <c r="K81" i="7"/>
  <c r="R49" i="6"/>
  <c r="Z55" i="6"/>
  <c r="I54" i="6"/>
  <c r="AA136" i="6"/>
  <c r="U45" i="5"/>
  <c r="U125" i="4"/>
  <c r="I27" i="6"/>
  <c r="R59" i="6"/>
  <c r="AB83" i="14"/>
  <c r="Z83" i="14" s="1"/>
  <c r="S83" i="14" s="1"/>
  <c r="M61" i="6"/>
  <c r="AM86" i="8"/>
  <c r="R55" i="6"/>
  <c r="I52" i="6"/>
  <c r="N52" i="6" s="1"/>
  <c r="M51" i="3" s="1"/>
  <c r="AA65" i="6"/>
  <c r="Z40" i="6"/>
  <c r="AA40" i="6" s="1"/>
  <c r="D120" i="14"/>
  <c r="B132" i="14"/>
  <c r="F132" i="11" s="1"/>
  <c r="C132" i="11" s="1"/>
  <c r="Z48" i="6"/>
  <c r="Z54" i="6"/>
  <c r="Z57" i="6"/>
  <c r="R21" i="4"/>
  <c r="Q44" i="5"/>
  <c r="I118" i="6"/>
  <c r="R23" i="3"/>
  <c r="B82" i="14"/>
  <c r="F82" i="11" s="1"/>
  <c r="C82" i="11" s="1"/>
  <c r="AM134" i="8"/>
  <c r="B6" i="11"/>
  <c r="I6" i="11" s="1"/>
  <c r="O14" i="4"/>
  <c r="Q77" i="7"/>
  <c r="N24" i="6"/>
  <c r="M23" i="3" s="1"/>
  <c r="R69" i="5"/>
  <c r="S51" i="4"/>
  <c r="Q51" i="4" s="1"/>
  <c r="M63" i="6"/>
  <c r="N63" i="6" s="1"/>
  <c r="R75" i="6"/>
  <c r="AB75" i="6" s="1"/>
  <c r="N74" i="3" s="1"/>
  <c r="L74" i="3" s="1"/>
  <c r="M77" i="6"/>
  <c r="O45" i="4"/>
  <c r="B27" i="14"/>
  <c r="F27" i="11" s="1"/>
  <c r="C27" i="11" s="1"/>
  <c r="AB7" i="6"/>
  <c r="M6" i="5" s="1"/>
  <c r="R83" i="6"/>
  <c r="I133" i="6"/>
  <c r="N133" i="6" s="1"/>
  <c r="M128" i="6"/>
  <c r="N128" i="6" s="1"/>
  <c r="AM28" i="8"/>
  <c r="M72" i="6"/>
  <c r="R84" i="6"/>
  <c r="AB84" i="6" s="1"/>
  <c r="M51" i="5" s="1"/>
  <c r="Z62" i="6"/>
  <c r="AA62" i="6" s="1"/>
  <c r="N44" i="6"/>
  <c r="AN135" i="8"/>
  <c r="T134" i="3" s="1"/>
  <c r="R134" i="3" s="1"/>
  <c r="Q42" i="7"/>
  <c r="P28" i="5" s="1"/>
  <c r="N120" i="6"/>
  <c r="M119" i="3" s="1"/>
  <c r="R54" i="6"/>
  <c r="R98" i="6"/>
  <c r="R15" i="6"/>
  <c r="M96" i="6"/>
  <c r="N96" i="6" s="1"/>
  <c r="M95" i="3" s="1"/>
  <c r="I85" i="6"/>
  <c r="R108" i="6"/>
  <c r="R44" i="6"/>
  <c r="AB44" i="6" s="1"/>
  <c r="N43" i="3" s="1"/>
  <c r="AN107" i="8"/>
  <c r="T106" i="3" s="1"/>
  <c r="R106" i="3" s="1"/>
  <c r="M55" i="5"/>
  <c r="M23" i="5"/>
  <c r="L51" i="5"/>
  <c r="K51" i="5" s="1"/>
  <c r="F51" i="5" s="1"/>
  <c r="G51" i="5" s="1"/>
  <c r="V51" i="6"/>
  <c r="AA51" i="6" s="1"/>
  <c r="Q111" i="7"/>
  <c r="R111" i="7" s="1"/>
  <c r="B122" i="14"/>
  <c r="F122" i="11" s="1"/>
  <c r="C122" i="11" s="1"/>
  <c r="R81" i="4"/>
  <c r="R55" i="5"/>
  <c r="S27" i="5"/>
  <c r="Q27" i="5" s="1"/>
  <c r="R29" i="4"/>
  <c r="R56" i="4"/>
  <c r="D45" i="14"/>
  <c r="B45" i="14" s="1"/>
  <c r="F45" i="11" s="1"/>
  <c r="C45" i="11" s="1"/>
  <c r="B45" i="11" s="1"/>
  <c r="R32" i="3"/>
  <c r="Z41" i="6"/>
  <c r="AA41" i="6" s="1"/>
  <c r="AB41" i="6" s="1"/>
  <c r="AM39" i="8"/>
  <c r="I19" i="6"/>
  <c r="I123" i="6"/>
  <c r="S27" i="4"/>
  <c r="Q27" i="4" s="1"/>
  <c r="AA17" i="6"/>
  <c r="AB17" i="6" s="1"/>
  <c r="Z49" i="6"/>
  <c r="B113" i="14"/>
  <c r="F113" i="11" s="1"/>
  <c r="C113" i="11" s="1"/>
  <c r="AM140" i="8"/>
  <c r="W100" i="8"/>
  <c r="I16" i="6"/>
  <c r="N16" i="6" s="1"/>
  <c r="M15" i="3" s="1"/>
  <c r="L15" i="3" s="1"/>
  <c r="AM104" i="8"/>
  <c r="AN104" i="8" s="1"/>
  <c r="N92" i="8"/>
  <c r="O92" i="8" s="1"/>
  <c r="X92" i="8" s="1"/>
  <c r="K117" i="7"/>
  <c r="O117" i="7"/>
  <c r="Q117" i="7" s="1"/>
  <c r="P106" i="4" s="1"/>
  <c r="B118" i="11"/>
  <c r="I118" i="11" s="1"/>
  <c r="J66" i="5" s="1"/>
  <c r="AM118" i="8"/>
  <c r="R94" i="8"/>
  <c r="B24" i="14"/>
  <c r="F24" i="11" s="1"/>
  <c r="C24" i="11" s="1"/>
  <c r="S34" i="5"/>
  <c r="R70" i="5"/>
  <c r="Q70" i="5" s="1"/>
  <c r="L115" i="3"/>
  <c r="M65" i="5"/>
  <c r="Z13" i="6"/>
  <c r="K97" i="8"/>
  <c r="M26" i="6"/>
  <c r="N26" i="6" s="1"/>
  <c r="R94" i="4"/>
  <c r="R102" i="6"/>
  <c r="Z52" i="6"/>
  <c r="AA37" i="6"/>
  <c r="H101" i="8"/>
  <c r="AA9" i="6"/>
  <c r="S65" i="5"/>
  <c r="B13" i="14"/>
  <c r="F13" i="11" s="1"/>
  <c r="C13" i="11" s="1"/>
  <c r="B13" i="11" s="1"/>
  <c r="I13" i="11" s="1"/>
  <c r="J14" i="4" s="1"/>
  <c r="AM54" i="8"/>
  <c r="C32" i="14"/>
  <c r="H32" i="11" s="1"/>
  <c r="E32" i="11" s="1"/>
  <c r="AN120" i="8"/>
  <c r="T119" i="3" s="1"/>
  <c r="R119" i="3" s="1"/>
  <c r="N30" i="6"/>
  <c r="K66" i="7"/>
  <c r="P66" i="7"/>
  <c r="Q66" i="7" s="1"/>
  <c r="R66" i="7" s="1"/>
  <c r="S6" i="3"/>
  <c r="R6" i="4"/>
  <c r="S21" i="3"/>
  <c r="R20" i="4"/>
  <c r="AA49" i="6"/>
  <c r="Z59" i="6"/>
  <c r="U38" i="5"/>
  <c r="R59" i="3"/>
  <c r="AB103" i="14"/>
  <c r="Z103" i="14" s="1"/>
  <c r="S103" i="14" s="1"/>
  <c r="B103" i="14" s="1"/>
  <c r="F103" i="11" s="1"/>
  <c r="C103" i="11" s="1"/>
  <c r="I46" i="6"/>
  <c r="R60" i="4"/>
  <c r="R70" i="6"/>
  <c r="B61" i="14"/>
  <c r="F61" i="11" s="1"/>
  <c r="C61" i="11" s="1"/>
  <c r="M65" i="6"/>
  <c r="N65" i="6" s="1"/>
  <c r="M64" i="3" s="1"/>
  <c r="C73" i="14"/>
  <c r="H73" i="11" s="1"/>
  <c r="E73" i="11" s="1"/>
  <c r="B73" i="11" s="1"/>
  <c r="Z79" i="6"/>
  <c r="AA79" i="6" s="1"/>
  <c r="I43" i="6"/>
  <c r="N43" i="6" s="1"/>
  <c r="L32" i="4"/>
  <c r="L8" i="5"/>
  <c r="L8" i="4"/>
  <c r="M101" i="4"/>
  <c r="B89" i="11"/>
  <c r="D25" i="14"/>
  <c r="B25" i="14" s="1"/>
  <c r="F25" i="11" s="1"/>
  <c r="C25" i="11" s="1"/>
  <c r="L33" i="5"/>
  <c r="R36" i="4"/>
  <c r="Q36" i="4" s="1"/>
  <c r="R112" i="4"/>
  <c r="R24" i="5"/>
  <c r="Q24" i="5" s="1"/>
  <c r="Q98" i="4"/>
  <c r="N73" i="6"/>
  <c r="O123" i="4"/>
  <c r="M67" i="6"/>
  <c r="N67" i="6" s="1"/>
  <c r="M66" i="3" s="1"/>
  <c r="M47" i="6"/>
  <c r="N47" i="6" s="1"/>
  <c r="M46" i="3" s="1"/>
  <c r="R18" i="6"/>
  <c r="P45" i="4"/>
  <c r="O72" i="5"/>
  <c r="AB33" i="6"/>
  <c r="W6" i="8"/>
  <c r="Z15" i="6"/>
  <c r="AA15" i="6" s="1"/>
  <c r="AB15" i="6" s="1"/>
  <c r="R127" i="6"/>
  <c r="Z85" i="6"/>
  <c r="AA85" i="6" s="1"/>
  <c r="AB85" i="6" s="1"/>
  <c r="R37" i="6"/>
  <c r="AB37" i="6" s="1"/>
  <c r="I119" i="6"/>
  <c r="N98" i="8"/>
  <c r="M132" i="6"/>
  <c r="R46" i="6"/>
  <c r="O9" i="5"/>
  <c r="I72" i="6"/>
  <c r="Q40" i="5"/>
  <c r="Q29" i="4"/>
  <c r="Q63" i="5"/>
  <c r="Q31" i="5"/>
  <c r="Q51" i="5"/>
  <c r="C83" i="14"/>
  <c r="H83" i="11" s="1"/>
  <c r="E83" i="11" s="1"/>
  <c r="B76" i="14"/>
  <c r="F76" i="11" s="1"/>
  <c r="C76" i="11" s="1"/>
  <c r="C76" i="14"/>
  <c r="H76" i="11" s="1"/>
  <c r="E76" i="11" s="1"/>
  <c r="M63" i="3"/>
  <c r="S12" i="14"/>
  <c r="C12" i="14"/>
  <c r="H12" i="11" s="1"/>
  <c r="E12" i="11" s="1"/>
  <c r="S93" i="14"/>
  <c r="C93" i="14"/>
  <c r="H93" i="11" s="1"/>
  <c r="E93" i="11" s="1"/>
  <c r="S87" i="14"/>
  <c r="C87" i="14"/>
  <c r="H87" i="11" s="1"/>
  <c r="E87" i="11" s="1"/>
  <c r="B28" i="14"/>
  <c r="F28" i="11" s="1"/>
  <c r="C28" i="11" s="1"/>
  <c r="C28" i="14"/>
  <c r="H28" i="11" s="1"/>
  <c r="E28" i="11" s="1"/>
  <c r="S85" i="3"/>
  <c r="R52" i="5"/>
  <c r="R77" i="4"/>
  <c r="B38" i="14"/>
  <c r="F38" i="11" s="1"/>
  <c r="C38" i="11" s="1"/>
  <c r="C38" i="14"/>
  <c r="H38" i="11" s="1"/>
  <c r="E38" i="11" s="1"/>
  <c r="B34" i="14"/>
  <c r="F34" i="11" s="1"/>
  <c r="C34" i="11" s="1"/>
  <c r="C34" i="14"/>
  <c r="H34" i="11" s="1"/>
  <c r="E34" i="11" s="1"/>
  <c r="I45" i="11"/>
  <c r="J43" i="4" s="1"/>
  <c r="K47" i="3"/>
  <c r="S116" i="14"/>
  <c r="C116" i="14"/>
  <c r="H116" i="11" s="1"/>
  <c r="E116" i="11" s="1"/>
  <c r="S20" i="14"/>
  <c r="B20" i="14" s="1"/>
  <c r="F20" i="11" s="1"/>
  <c r="C20" i="11" s="1"/>
  <c r="B20" i="11" s="1"/>
  <c r="C20" i="14"/>
  <c r="H20" i="11" s="1"/>
  <c r="E20" i="11" s="1"/>
  <c r="L14" i="4"/>
  <c r="T103" i="3"/>
  <c r="R103" i="3" s="1"/>
  <c r="S94" i="4"/>
  <c r="Q94" i="4" s="1"/>
  <c r="S47" i="3"/>
  <c r="R43" i="4"/>
  <c r="T19" i="3"/>
  <c r="R19" i="3" s="1"/>
  <c r="S18" i="4"/>
  <c r="Q18" i="4" s="1"/>
  <c r="S16" i="5"/>
  <c r="Q16" i="5" s="1"/>
  <c r="S98" i="14"/>
  <c r="C98" i="14"/>
  <c r="H98" i="11" s="1"/>
  <c r="E98" i="11" s="1"/>
  <c r="T99" i="3"/>
  <c r="S91" i="4"/>
  <c r="B109" i="14"/>
  <c r="F109" i="11" s="1"/>
  <c r="C109" i="11" s="1"/>
  <c r="C109" i="14"/>
  <c r="H109" i="11" s="1"/>
  <c r="E109" i="11" s="1"/>
  <c r="T124" i="3"/>
  <c r="R124" i="3" s="1"/>
  <c r="S113" i="4"/>
  <c r="Q113" i="4" s="1"/>
  <c r="S68" i="5"/>
  <c r="Q68" i="5" s="1"/>
  <c r="I37" i="11"/>
  <c r="K39" i="3"/>
  <c r="S90" i="14"/>
  <c r="C90" i="14"/>
  <c r="H90" i="11" s="1"/>
  <c r="E90" i="11" s="1"/>
  <c r="S33" i="3"/>
  <c r="R30" i="4"/>
  <c r="S9" i="14"/>
  <c r="C9" i="14"/>
  <c r="H9" i="11" s="1"/>
  <c r="E9" i="11" s="1"/>
  <c r="B86" i="14"/>
  <c r="F86" i="11" s="1"/>
  <c r="C86" i="11" s="1"/>
  <c r="C86" i="14"/>
  <c r="H86" i="11" s="1"/>
  <c r="E86" i="11" s="1"/>
  <c r="N94" i="3"/>
  <c r="M86" i="4"/>
  <c r="N10" i="3"/>
  <c r="M10" i="4"/>
  <c r="M10" i="5"/>
  <c r="R25" i="7"/>
  <c r="Q24" i="3"/>
  <c r="P22" i="4"/>
  <c r="S60" i="3"/>
  <c r="R54" i="4"/>
  <c r="T11" i="3"/>
  <c r="R11" i="3" s="1"/>
  <c r="S11" i="4"/>
  <c r="Q11" i="4" s="1"/>
  <c r="S11" i="5"/>
  <c r="Q11" i="5" s="1"/>
  <c r="T101" i="3"/>
  <c r="R101" i="3" s="1"/>
  <c r="S93" i="4"/>
  <c r="S57" i="5"/>
  <c r="B104" i="14"/>
  <c r="F104" i="11" s="1"/>
  <c r="C104" i="11" s="1"/>
  <c r="C104" i="14"/>
  <c r="H104" i="11" s="1"/>
  <c r="E104" i="11" s="1"/>
  <c r="S121" i="14"/>
  <c r="C121" i="14"/>
  <c r="H121" i="11" s="1"/>
  <c r="E121" i="11" s="1"/>
  <c r="B107" i="14"/>
  <c r="F107" i="11" s="1"/>
  <c r="C107" i="11" s="1"/>
  <c r="C107" i="14"/>
  <c r="H107" i="11" s="1"/>
  <c r="E107" i="11" s="1"/>
  <c r="I78" i="11"/>
  <c r="J72" i="4" s="1"/>
  <c r="K80" i="3"/>
  <c r="B64" i="14"/>
  <c r="F64" i="11" s="1"/>
  <c r="C64" i="11" s="1"/>
  <c r="C64" i="14"/>
  <c r="H64" i="11" s="1"/>
  <c r="E64" i="11" s="1"/>
  <c r="S39" i="14"/>
  <c r="B39" i="14" s="1"/>
  <c r="F39" i="11" s="1"/>
  <c r="C39" i="11" s="1"/>
  <c r="B39" i="11" s="1"/>
  <c r="C39" i="14"/>
  <c r="H39" i="11" s="1"/>
  <c r="E39" i="11" s="1"/>
  <c r="B62" i="14"/>
  <c r="F62" i="11" s="1"/>
  <c r="C62" i="11" s="1"/>
  <c r="C62" i="14"/>
  <c r="H62" i="11" s="1"/>
  <c r="E62" i="11" s="1"/>
  <c r="S58" i="3"/>
  <c r="R41" i="5"/>
  <c r="S24" i="3"/>
  <c r="R22" i="4"/>
  <c r="I33" i="11"/>
  <c r="J32" i="4" s="1"/>
  <c r="K35" i="3"/>
  <c r="B112" i="14"/>
  <c r="F112" i="11" s="1"/>
  <c r="C112" i="11" s="1"/>
  <c r="C112" i="14"/>
  <c r="H112" i="11" s="1"/>
  <c r="E112" i="11" s="1"/>
  <c r="S136" i="14"/>
  <c r="B136" i="14" s="1"/>
  <c r="F136" i="11" s="1"/>
  <c r="C136" i="11" s="1"/>
  <c r="C136" i="14"/>
  <c r="H136" i="11" s="1"/>
  <c r="E136" i="11" s="1"/>
  <c r="S16" i="14"/>
  <c r="C16" i="14"/>
  <c r="H16" i="11" s="1"/>
  <c r="E16" i="11" s="1"/>
  <c r="T97" i="3"/>
  <c r="S89" i="4"/>
  <c r="B11" i="14"/>
  <c r="F11" i="11" s="1"/>
  <c r="C11" i="11" s="1"/>
  <c r="C11" i="14"/>
  <c r="H11" i="11" s="1"/>
  <c r="E11" i="11" s="1"/>
  <c r="B4" i="14"/>
  <c r="F4" i="11" s="1"/>
  <c r="C4" i="11" s="1"/>
  <c r="C4" i="14"/>
  <c r="H4" i="11" s="1"/>
  <c r="E4" i="11" s="1"/>
  <c r="S51" i="3"/>
  <c r="R47" i="4"/>
  <c r="S135" i="14"/>
  <c r="B135" i="14" s="1"/>
  <c r="F135" i="11" s="1"/>
  <c r="C135" i="11" s="1"/>
  <c r="C135" i="14"/>
  <c r="H135" i="11" s="1"/>
  <c r="E135" i="11" s="1"/>
  <c r="N129" i="3"/>
  <c r="L129" i="3" s="1"/>
  <c r="M117" i="4"/>
  <c r="K117" i="4" s="1"/>
  <c r="S25" i="14"/>
  <c r="C25" i="14"/>
  <c r="H25" i="11" s="1"/>
  <c r="E25" i="11" s="1"/>
  <c r="N102" i="3"/>
  <c r="L102" i="3" s="1"/>
  <c r="M58" i="5"/>
  <c r="T81" i="3"/>
  <c r="R81" i="3" s="1"/>
  <c r="S73" i="4"/>
  <c r="T79" i="3"/>
  <c r="R79" i="3" s="1"/>
  <c r="S71" i="4"/>
  <c r="Q71" i="4" s="1"/>
  <c r="N131" i="3"/>
  <c r="M72" i="5"/>
  <c r="S26" i="14"/>
  <c r="C26" i="14"/>
  <c r="H26" i="11" s="1"/>
  <c r="E26" i="11" s="1"/>
  <c r="S62" i="3"/>
  <c r="R43" i="5"/>
  <c r="Q9" i="3"/>
  <c r="R10" i="7"/>
  <c r="P9" i="5"/>
  <c r="P9" i="4"/>
  <c r="T136" i="3"/>
  <c r="R136" i="3" s="1"/>
  <c r="S123" i="4"/>
  <c r="Q123" i="4" s="1"/>
  <c r="S76" i="5"/>
  <c r="Q76" i="5" s="1"/>
  <c r="B92" i="14"/>
  <c r="F92" i="11" s="1"/>
  <c r="C92" i="11" s="1"/>
  <c r="C92" i="14"/>
  <c r="H92" i="11" s="1"/>
  <c r="E92" i="11" s="1"/>
  <c r="T80" i="3"/>
  <c r="R80" i="3" s="1"/>
  <c r="S72" i="4"/>
  <c r="Q72" i="4" s="1"/>
  <c r="T105" i="3"/>
  <c r="R105" i="3" s="1"/>
  <c r="T42" i="3"/>
  <c r="R42" i="3" s="1"/>
  <c r="S29" i="5"/>
  <c r="Q29" i="5" s="1"/>
  <c r="S39" i="4"/>
  <c r="Q39" i="4" s="1"/>
  <c r="I59" i="11"/>
  <c r="K61" i="3"/>
  <c r="B53" i="14"/>
  <c r="F53" i="11" s="1"/>
  <c r="C53" i="11" s="1"/>
  <c r="C53" i="14"/>
  <c r="H53" i="11" s="1"/>
  <c r="E53" i="11" s="1"/>
  <c r="T104" i="3"/>
  <c r="R104" i="3" s="1"/>
  <c r="S95" i="4"/>
  <c r="S56" i="14"/>
  <c r="C56" i="14"/>
  <c r="H56" i="11" s="1"/>
  <c r="E56" i="11" s="1"/>
  <c r="S64" i="3"/>
  <c r="R57" i="4"/>
  <c r="I105" i="11"/>
  <c r="K107" i="3"/>
  <c r="T25" i="3"/>
  <c r="R25" i="3" s="1"/>
  <c r="S23" i="4"/>
  <c r="Q23" i="4" s="1"/>
  <c r="N76" i="3"/>
  <c r="M68" i="4"/>
  <c r="T112" i="3"/>
  <c r="R112" i="3" s="1"/>
  <c r="S103" i="4"/>
  <c r="Q103" i="4" s="1"/>
  <c r="S62" i="5"/>
  <c r="Q62" i="5" s="1"/>
  <c r="S37" i="3"/>
  <c r="R34" i="4"/>
  <c r="R26" i="5"/>
  <c r="T5" i="3"/>
  <c r="S5" i="5"/>
  <c r="S5" i="4"/>
  <c r="C51" i="14"/>
  <c r="H51" i="11" s="1"/>
  <c r="E51" i="11" s="1"/>
  <c r="S54" i="3"/>
  <c r="R49" i="4"/>
  <c r="N26" i="3"/>
  <c r="M24" i="4"/>
  <c r="B123" i="14"/>
  <c r="F123" i="11" s="1"/>
  <c r="C123" i="11" s="1"/>
  <c r="C123" i="14"/>
  <c r="H123" i="11" s="1"/>
  <c r="E123" i="11" s="1"/>
  <c r="T54" i="3"/>
  <c r="S49" i="4"/>
  <c r="S129" i="14"/>
  <c r="C129" i="14"/>
  <c r="H129" i="11" s="1"/>
  <c r="E129" i="11" s="1"/>
  <c r="S35" i="14"/>
  <c r="B35" i="14" s="1"/>
  <c r="F35" i="11" s="1"/>
  <c r="C35" i="11" s="1"/>
  <c r="C35" i="14"/>
  <c r="H35" i="11" s="1"/>
  <c r="E35" i="11" s="1"/>
  <c r="C8" i="14"/>
  <c r="H8" i="11" s="1"/>
  <c r="E8" i="11" s="1"/>
  <c r="S52" i="3"/>
  <c r="R36" i="5"/>
  <c r="R48" i="4"/>
  <c r="C103" i="14"/>
  <c r="H103" i="11" s="1"/>
  <c r="E103" i="11" s="1"/>
  <c r="S131" i="14"/>
  <c r="C131" i="14"/>
  <c r="H131" i="11" s="1"/>
  <c r="E131" i="11" s="1"/>
  <c r="S106" i="14"/>
  <c r="B106" i="14" s="1"/>
  <c r="F106" i="11" s="1"/>
  <c r="C106" i="11" s="1"/>
  <c r="C106" i="14"/>
  <c r="H106" i="11" s="1"/>
  <c r="E106" i="11" s="1"/>
  <c r="M87" i="3"/>
  <c r="L53" i="5"/>
  <c r="L79" i="4"/>
  <c r="B46" i="14"/>
  <c r="F46" i="11" s="1"/>
  <c r="C46" i="11" s="1"/>
  <c r="C46" i="14"/>
  <c r="H46" i="11" s="1"/>
  <c r="E46" i="11" s="1"/>
  <c r="N18" i="3"/>
  <c r="M17" i="4"/>
  <c r="M15" i="5"/>
  <c r="S46" i="3"/>
  <c r="R42" i="4"/>
  <c r="B130" i="14"/>
  <c r="F130" i="11" s="1"/>
  <c r="C130" i="11" s="1"/>
  <c r="C130" i="14"/>
  <c r="H130" i="11" s="1"/>
  <c r="E130" i="11" s="1"/>
  <c r="T24" i="3"/>
  <c r="R24" i="3" s="1"/>
  <c r="S22" i="4"/>
  <c r="S14" i="3"/>
  <c r="R13" i="4"/>
  <c r="B26" i="14"/>
  <c r="F26" i="11" s="1"/>
  <c r="C26" i="11" s="1"/>
  <c r="B84" i="14"/>
  <c r="F84" i="11" s="1"/>
  <c r="C84" i="11" s="1"/>
  <c r="C84" i="14"/>
  <c r="H84" i="11" s="1"/>
  <c r="E84" i="11" s="1"/>
  <c r="T33" i="3"/>
  <c r="R33" i="3" s="1"/>
  <c r="S30" i="4"/>
  <c r="M132" i="3"/>
  <c r="L119" i="4"/>
  <c r="T71" i="3"/>
  <c r="S64" i="4"/>
  <c r="Q64" i="4" s="1"/>
  <c r="S46" i="5"/>
  <c r="B85" i="14"/>
  <c r="F85" i="11" s="1"/>
  <c r="C85" i="11" s="1"/>
  <c r="K90" i="7"/>
  <c r="N90" i="7"/>
  <c r="Q90" i="7" s="1"/>
  <c r="AB70" i="6"/>
  <c r="R77" i="7"/>
  <c r="Q76" i="3"/>
  <c r="K93" i="7"/>
  <c r="N93" i="7"/>
  <c r="Q93" i="7" s="1"/>
  <c r="N54" i="6"/>
  <c r="H87" i="4"/>
  <c r="K28" i="7"/>
  <c r="N28" i="7"/>
  <c r="Q28" i="7" s="1"/>
  <c r="N11" i="7"/>
  <c r="Q11" i="7" s="1"/>
  <c r="K11" i="7"/>
  <c r="AN112" i="8"/>
  <c r="I89" i="11"/>
  <c r="J83" i="4" s="1"/>
  <c r="K91" i="3"/>
  <c r="H95" i="8"/>
  <c r="AN13" i="8"/>
  <c r="S106" i="4"/>
  <c r="Q106" i="4" s="1"/>
  <c r="N78" i="7"/>
  <c r="Q78" i="7" s="1"/>
  <c r="K78" i="7"/>
  <c r="B52" i="14"/>
  <c r="F52" i="11" s="1"/>
  <c r="C52" i="11" s="1"/>
  <c r="P77" i="5"/>
  <c r="S25" i="4"/>
  <c r="Q25" i="4" s="1"/>
  <c r="S85" i="4"/>
  <c r="S109" i="4"/>
  <c r="Q109" i="4" s="1"/>
  <c r="S69" i="4"/>
  <c r="Q69" i="4" s="1"/>
  <c r="B55" i="11"/>
  <c r="R30" i="7"/>
  <c r="Q29" i="3"/>
  <c r="M78" i="4"/>
  <c r="Q32" i="7"/>
  <c r="AN97" i="8"/>
  <c r="O59" i="5"/>
  <c r="O26" i="5"/>
  <c r="U39" i="4"/>
  <c r="Z110" i="6"/>
  <c r="K89" i="7"/>
  <c r="N89" i="7"/>
  <c r="Q89" i="7" s="1"/>
  <c r="M56" i="6"/>
  <c r="N56" i="6" s="1"/>
  <c r="Q47" i="3"/>
  <c r="R48" i="7"/>
  <c r="N45" i="6"/>
  <c r="AB115" i="14"/>
  <c r="Z115" i="14" s="1"/>
  <c r="S115" i="14" s="1"/>
  <c r="B115" i="14" s="1"/>
  <c r="F115" i="11" s="1"/>
  <c r="C115" i="11" s="1"/>
  <c r="B90" i="14"/>
  <c r="F90" i="11" s="1"/>
  <c r="C90" i="11" s="1"/>
  <c r="B90" i="11" s="1"/>
  <c r="I83" i="3"/>
  <c r="O85" i="7"/>
  <c r="Q85" i="7" s="1"/>
  <c r="K85" i="7"/>
  <c r="B68" i="14"/>
  <c r="F68" i="11" s="1"/>
  <c r="C68" i="11" s="1"/>
  <c r="C68" i="14"/>
  <c r="H68" i="11" s="1"/>
  <c r="E68" i="11" s="1"/>
  <c r="AN32" i="8"/>
  <c r="N47" i="7"/>
  <c r="Q47" i="7" s="1"/>
  <c r="K47" i="7"/>
  <c r="V10" i="6"/>
  <c r="AA10" i="6" s="1"/>
  <c r="AB10" i="6" s="1"/>
  <c r="O23" i="4"/>
  <c r="D15" i="14"/>
  <c r="R13" i="5"/>
  <c r="AN128" i="8"/>
  <c r="AA139" i="6"/>
  <c r="R100" i="8"/>
  <c r="Q38" i="7"/>
  <c r="I23" i="11"/>
  <c r="J23" i="4" s="1"/>
  <c r="K25" i="3"/>
  <c r="Q113" i="7"/>
  <c r="AN51" i="8"/>
  <c r="K6" i="8"/>
  <c r="R95" i="4"/>
  <c r="B87" i="14"/>
  <c r="F87" i="11" s="1"/>
  <c r="C87" i="11" s="1"/>
  <c r="B87" i="11" s="1"/>
  <c r="U36" i="4"/>
  <c r="O103" i="4"/>
  <c r="R104" i="6"/>
  <c r="N102" i="7"/>
  <c r="Q102" i="7" s="1"/>
  <c r="K102" i="7"/>
  <c r="R72" i="6"/>
  <c r="AB51" i="6"/>
  <c r="Z20" i="6"/>
  <c r="AA20" i="6" s="1"/>
  <c r="AB20" i="6" s="1"/>
  <c r="S43" i="4"/>
  <c r="N126" i="7"/>
  <c r="Q126" i="7" s="1"/>
  <c r="K126" i="7"/>
  <c r="R92" i="6"/>
  <c r="K98" i="8"/>
  <c r="AN28" i="8"/>
  <c r="I121" i="3"/>
  <c r="AA52" i="6"/>
  <c r="AB52" i="6" s="1"/>
  <c r="C7" i="14"/>
  <c r="H7" i="11" s="1"/>
  <c r="E7" i="11" s="1"/>
  <c r="B7" i="11" s="1"/>
  <c r="W99" i="8"/>
  <c r="AA36" i="6"/>
  <c r="B137" i="14"/>
  <c r="F137" i="11" s="1"/>
  <c r="C137" i="11" s="1"/>
  <c r="B137" i="11" s="1"/>
  <c r="U65" i="4"/>
  <c r="K41" i="7"/>
  <c r="N41" i="7"/>
  <c r="Q41" i="7" s="1"/>
  <c r="R43" i="7"/>
  <c r="Q42" i="3"/>
  <c r="K128" i="7"/>
  <c r="N128" i="7"/>
  <c r="Q128" i="7" s="1"/>
  <c r="Q100" i="7"/>
  <c r="U61" i="5"/>
  <c r="B121" i="14"/>
  <c r="F121" i="11" s="1"/>
  <c r="C121" i="11" s="1"/>
  <c r="B121" i="11" s="1"/>
  <c r="K37" i="7"/>
  <c r="N37" i="7"/>
  <c r="Q37" i="7" s="1"/>
  <c r="AA104" i="6"/>
  <c r="R120" i="7"/>
  <c r="Q119" i="3"/>
  <c r="Q54" i="7"/>
  <c r="AN47" i="8"/>
  <c r="Q58" i="4"/>
  <c r="AA137" i="6"/>
  <c r="Q49" i="5"/>
  <c r="S77" i="5"/>
  <c r="Q77" i="5" s="1"/>
  <c r="Q88" i="7"/>
  <c r="K99" i="8"/>
  <c r="B65" i="14"/>
  <c r="F65" i="11" s="1"/>
  <c r="C65" i="11" s="1"/>
  <c r="S61" i="4"/>
  <c r="Q61" i="4" s="1"/>
  <c r="R9" i="4"/>
  <c r="P68" i="4"/>
  <c r="U93" i="4"/>
  <c r="B43" i="14"/>
  <c r="F43" i="11" s="1"/>
  <c r="C43" i="11" s="1"/>
  <c r="K39" i="7"/>
  <c r="N39" i="7"/>
  <c r="Q39" i="7" s="1"/>
  <c r="H75" i="4"/>
  <c r="I97" i="6"/>
  <c r="R65" i="6"/>
  <c r="AB65" i="6" s="1"/>
  <c r="M53" i="6"/>
  <c r="N53" i="6" s="1"/>
  <c r="AA64" i="6"/>
  <c r="AB64" i="6" s="1"/>
  <c r="T21" i="3"/>
  <c r="R21" i="3" s="1"/>
  <c r="S20" i="4"/>
  <c r="Q20" i="4" s="1"/>
  <c r="R31" i="4"/>
  <c r="M104" i="6"/>
  <c r="N104" i="6" s="1"/>
  <c r="I10" i="6"/>
  <c r="S9" i="5"/>
  <c r="L57" i="4"/>
  <c r="L54" i="5"/>
  <c r="L72" i="4"/>
  <c r="B69" i="14"/>
  <c r="F69" i="11" s="1"/>
  <c r="C69" i="11" s="1"/>
  <c r="M37" i="6"/>
  <c r="R57" i="5"/>
  <c r="I40" i="6"/>
  <c r="N40" i="6" s="1"/>
  <c r="Q57" i="3"/>
  <c r="R58" i="7"/>
  <c r="L18" i="5"/>
  <c r="R53" i="4"/>
  <c r="S53" i="4"/>
  <c r="S17" i="4"/>
  <c r="Q17" i="4" s="1"/>
  <c r="S37" i="4"/>
  <c r="I38" i="6"/>
  <c r="N38" i="6" s="1"/>
  <c r="AN14" i="8"/>
  <c r="R68" i="4"/>
  <c r="D127" i="14"/>
  <c r="B127" i="14" s="1"/>
  <c r="F127" i="11" s="1"/>
  <c r="C127" i="11" s="1"/>
  <c r="B127" i="11" s="1"/>
  <c r="O62" i="5"/>
  <c r="B9" i="14"/>
  <c r="F9" i="11" s="1"/>
  <c r="C9" i="11" s="1"/>
  <c r="O36" i="4"/>
  <c r="O113" i="4"/>
  <c r="H51" i="5"/>
  <c r="N88" i="4"/>
  <c r="O117" i="4"/>
  <c r="O73" i="4"/>
  <c r="O27" i="5"/>
  <c r="O13" i="4"/>
  <c r="H85" i="4"/>
  <c r="O40" i="5"/>
  <c r="R116" i="7"/>
  <c r="Q115" i="3"/>
  <c r="L28" i="4"/>
  <c r="L59" i="4"/>
  <c r="AN115" i="8"/>
  <c r="AA83" i="6"/>
  <c r="AA22" i="6"/>
  <c r="AB22" i="6" s="1"/>
  <c r="R35" i="4"/>
  <c r="N55" i="7"/>
  <c r="Q55" i="7" s="1"/>
  <c r="K55" i="7"/>
  <c r="O68" i="4"/>
  <c r="R14" i="4"/>
  <c r="Z99" i="6"/>
  <c r="AA99" i="6" s="1"/>
  <c r="AN64" i="8"/>
  <c r="K134" i="7"/>
  <c r="N134" i="7"/>
  <c r="Q134" i="7" s="1"/>
  <c r="AB40" i="6"/>
  <c r="O65" i="5"/>
  <c r="H97" i="8"/>
  <c r="R139" i="6"/>
  <c r="AB139" i="6" s="1"/>
  <c r="S59" i="4"/>
  <c r="Q59" i="4" s="1"/>
  <c r="M136" i="6"/>
  <c r="N136" i="6" s="1"/>
  <c r="AA102" i="6"/>
  <c r="AB102" i="6" s="1"/>
  <c r="N33" i="7"/>
  <c r="Q33" i="7" s="1"/>
  <c r="K33" i="7"/>
  <c r="AA50" i="6"/>
  <c r="L87" i="4"/>
  <c r="L66" i="5"/>
  <c r="L15" i="4"/>
  <c r="O18" i="5"/>
  <c r="O67" i="4"/>
  <c r="B31" i="14"/>
  <c r="F31" i="11" s="1"/>
  <c r="C31" i="11" s="1"/>
  <c r="C24" i="14"/>
  <c r="H24" i="11" s="1"/>
  <c r="E24" i="11" s="1"/>
  <c r="B24" i="11" s="1"/>
  <c r="AB101" i="14"/>
  <c r="Z101" i="14" s="1"/>
  <c r="K101" i="8"/>
  <c r="C82" i="14"/>
  <c r="H82" i="11" s="1"/>
  <c r="E82" i="11" s="1"/>
  <c r="B82" i="11" s="1"/>
  <c r="AA72" i="6"/>
  <c r="S55" i="4"/>
  <c r="Q55" i="4" s="1"/>
  <c r="C122" i="14"/>
  <c r="H122" i="11" s="1"/>
  <c r="E122" i="11" s="1"/>
  <c r="B122" i="11" s="1"/>
  <c r="AA92" i="6"/>
  <c r="R98" i="8"/>
  <c r="M110" i="6"/>
  <c r="N110" i="6" s="1"/>
  <c r="R99" i="6"/>
  <c r="B44" i="14"/>
  <c r="F44" i="11" s="1"/>
  <c r="C44" i="11" s="1"/>
  <c r="C44" i="14"/>
  <c r="H44" i="11" s="1"/>
  <c r="E44" i="11" s="1"/>
  <c r="Q30" i="5"/>
  <c r="X17" i="8"/>
  <c r="Q109" i="7"/>
  <c r="W96" i="8"/>
  <c r="D60" i="14"/>
  <c r="B60" i="14" s="1"/>
  <c r="F60" i="11" s="1"/>
  <c r="C60" i="11" s="1"/>
  <c r="B60" i="11" s="1"/>
  <c r="M39" i="6"/>
  <c r="N39" i="6" s="1"/>
  <c r="Q65" i="5"/>
  <c r="Z94" i="6"/>
  <c r="AA94" i="6" s="1"/>
  <c r="AN7" i="8"/>
  <c r="I11" i="6"/>
  <c r="N11" i="6" s="1"/>
  <c r="R19" i="4"/>
  <c r="N79" i="7"/>
  <c r="Q79" i="7" s="1"/>
  <c r="K79" i="7"/>
  <c r="U20" i="5"/>
  <c r="U28" i="5"/>
  <c r="U56" i="5"/>
  <c r="AA98" i="6"/>
  <c r="R12" i="6"/>
  <c r="AB12" i="6" s="1"/>
  <c r="I112" i="6"/>
  <c r="Z28" i="6"/>
  <c r="R9" i="3"/>
  <c r="R13" i="7"/>
  <c r="Q12" i="3"/>
  <c r="R14" i="3"/>
  <c r="O23" i="5"/>
  <c r="P20" i="5"/>
  <c r="S67" i="4"/>
  <c r="Q67" i="4" s="1"/>
  <c r="O28" i="4"/>
  <c r="B133" i="14"/>
  <c r="F133" i="11" s="1"/>
  <c r="C133" i="11" s="1"/>
  <c r="N86" i="7"/>
  <c r="Q86" i="7" s="1"/>
  <c r="K86" i="7"/>
  <c r="R40" i="3"/>
  <c r="AN59" i="8"/>
  <c r="I63" i="11"/>
  <c r="K65" i="3"/>
  <c r="AA28" i="6"/>
  <c r="M15" i="6"/>
  <c r="N15" i="6" s="1"/>
  <c r="I100" i="6"/>
  <c r="N100" i="6" s="1"/>
  <c r="I94" i="6"/>
  <c r="Q51" i="3"/>
  <c r="R52" i="7"/>
  <c r="C110" i="14"/>
  <c r="H110" i="11" s="1"/>
  <c r="E110" i="11" s="1"/>
  <c r="B70" i="14"/>
  <c r="F70" i="11" s="1"/>
  <c r="C70" i="11" s="1"/>
  <c r="C70" i="14"/>
  <c r="H70" i="11" s="1"/>
  <c r="E70" i="11" s="1"/>
  <c r="R117" i="6"/>
  <c r="C49" i="14"/>
  <c r="H49" i="11" s="1"/>
  <c r="E49" i="11" s="1"/>
  <c r="Q33" i="3"/>
  <c r="R34" i="7"/>
  <c r="P38" i="4"/>
  <c r="N6" i="7"/>
  <c r="Q6" i="7" s="1"/>
  <c r="K6" i="7"/>
  <c r="B98" i="11"/>
  <c r="R93" i="8"/>
  <c r="K8" i="7"/>
  <c r="N8" i="7"/>
  <c r="Q8" i="7" s="1"/>
  <c r="U5" i="4"/>
  <c r="R138" i="7"/>
  <c r="Q137" i="3"/>
  <c r="V89" i="6"/>
  <c r="N106" i="7"/>
  <c r="Q106" i="7" s="1"/>
  <c r="K106" i="7"/>
  <c r="C50" i="14"/>
  <c r="H50" i="11" s="1"/>
  <c r="E50" i="11" s="1"/>
  <c r="I12" i="6"/>
  <c r="N12" i="6" s="1"/>
  <c r="I91" i="6"/>
  <c r="N91" i="6" s="1"/>
  <c r="I115" i="6"/>
  <c r="R82" i="6"/>
  <c r="O38" i="4"/>
  <c r="B99" i="14"/>
  <c r="F99" i="11" s="1"/>
  <c r="C99" i="11" s="1"/>
  <c r="I83" i="6"/>
  <c r="R44" i="4"/>
  <c r="R131" i="6"/>
  <c r="AB131" i="6" s="1"/>
  <c r="B131" i="14"/>
  <c r="F131" i="11" s="1"/>
  <c r="C131" i="11" s="1"/>
  <c r="B131" i="11" s="1"/>
  <c r="AN54" i="8"/>
  <c r="R139" i="7"/>
  <c r="Q138" i="3"/>
  <c r="M46" i="6"/>
  <c r="N46" i="6" s="1"/>
  <c r="N87" i="7"/>
  <c r="Q87" i="7" s="1"/>
  <c r="K87" i="7"/>
  <c r="Z93" i="6"/>
  <c r="I102" i="6"/>
  <c r="N102" i="6" s="1"/>
  <c r="O34" i="5"/>
  <c r="N59" i="7"/>
  <c r="Q59" i="7" s="1"/>
  <c r="K59" i="7"/>
  <c r="T17" i="3"/>
  <c r="R17" i="3" s="1"/>
  <c r="S14" i="5"/>
  <c r="Q14" i="5" s="1"/>
  <c r="R34" i="3"/>
  <c r="L25" i="4"/>
  <c r="L23" i="5"/>
  <c r="K23" i="5" s="1"/>
  <c r="I59" i="6"/>
  <c r="N59" i="6" s="1"/>
  <c r="R64" i="7"/>
  <c r="Q63" i="3"/>
  <c r="AN140" i="8"/>
  <c r="M118" i="6"/>
  <c r="N118" i="6" s="1"/>
  <c r="H94" i="8"/>
  <c r="M85" i="6"/>
  <c r="AA43" i="6"/>
  <c r="W95" i="8"/>
  <c r="Z135" i="6"/>
  <c r="AA135" i="6" s="1"/>
  <c r="N105" i="7"/>
  <c r="Q105" i="7" s="1"/>
  <c r="K105" i="7"/>
  <c r="AB73" i="6"/>
  <c r="M30" i="5"/>
  <c r="Q82" i="7"/>
  <c r="S16" i="4"/>
  <c r="Q16" i="4" s="1"/>
  <c r="S54" i="5"/>
  <c r="Q54" i="5" s="1"/>
  <c r="S58" i="5"/>
  <c r="Q58" i="5" s="1"/>
  <c r="Q8" i="4"/>
  <c r="I128" i="11"/>
  <c r="K130" i="3"/>
  <c r="Z68" i="6"/>
  <c r="Q103" i="7"/>
  <c r="AN61" i="8"/>
  <c r="R75" i="7"/>
  <c r="Q74" i="3"/>
  <c r="AN134" i="8"/>
  <c r="S71" i="3"/>
  <c r="R46" i="5"/>
  <c r="H6" i="8"/>
  <c r="O6" i="8" s="1"/>
  <c r="X6" i="8" s="1"/>
  <c r="R9" i="5"/>
  <c r="AN99" i="8"/>
  <c r="O56" i="4"/>
  <c r="R86" i="3"/>
  <c r="C27" i="14"/>
  <c r="H27" i="11" s="1"/>
  <c r="E27" i="11" s="1"/>
  <c r="B27" i="11" s="1"/>
  <c r="P30" i="4"/>
  <c r="B100" i="14"/>
  <c r="F100" i="11" s="1"/>
  <c r="C100" i="11" s="1"/>
  <c r="AN53" i="8"/>
  <c r="R47" i="3"/>
  <c r="N19" i="6"/>
  <c r="B124" i="14"/>
  <c r="F124" i="11" s="1"/>
  <c r="C124" i="11" s="1"/>
  <c r="C124" i="14"/>
  <c r="H124" i="11" s="1"/>
  <c r="E124" i="11" s="1"/>
  <c r="O49" i="5"/>
  <c r="B22" i="14"/>
  <c r="F22" i="11" s="1"/>
  <c r="C22" i="11" s="1"/>
  <c r="R97" i="8"/>
  <c r="AN71" i="8"/>
  <c r="R111" i="4"/>
  <c r="AA56" i="6"/>
  <c r="AB56" i="6" s="1"/>
  <c r="B134" i="14"/>
  <c r="F134" i="11" s="1"/>
  <c r="C134" i="11" s="1"/>
  <c r="S17" i="5"/>
  <c r="Q17" i="5" s="1"/>
  <c r="L120" i="3"/>
  <c r="O66" i="4"/>
  <c r="AN56" i="8"/>
  <c r="AB125" i="14"/>
  <c r="Z125" i="14" s="1"/>
  <c r="S125" i="14" s="1"/>
  <c r="B125" i="14" s="1"/>
  <c r="F125" i="11" s="1"/>
  <c r="C125" i="11" s="1"/>
  <c r="N22" i="7"/>
  <c r="Q22" i="7" s="1"/>
  <c r="K22" i="7"/>
  <c r="S78" i="4"/>
  <c r="M33" i="6"/>
  <c r="N33" i="6" s="1"/>
  <c r="R137" i="6"/>
  <c r="AB137" i="6" s="1"/>
  <c r="Z129" i="6"/>
  <c r="Z71" i="6"/>
  <c r="D50" i="14"/>
  <c r="B50" i="14" s="1"/>
  <c r="F50" i="11" s="1"/>
  <c r="C50" i="11" s="1"/>
  <c r="I18" i="6"/>
  <c r="U51" i="4"/>
  <c r="Z113" i="6"/>
  <c r="N96" i="8"/>
  <c r="O96" i="8" s="1"/>
  <c r="X96" i="8" s="1"/>
  <c r="B14" i="11"/>
  <c r="AN11" i="8"/>
  <c r="R28" i="4"/>
  <c r="R51" i="3"/>
  <c r="AN49" i="8"/>
  <c r="S66" i="5"/>
  <c r="Q66" i="5" s="1"/>
  <c r="B48" i="14"/>
  <c r="F48" i="11" s="1"/>
  <c r="C48" i="11" s="1"/>
  <c r="R9" i="7"/>
  <c r="Q8" i="3"/>
  <c r="L109" i="4"/>
  <c r="Z106" i="6"/>
  <c r="AA106" i="6" s="1"/>
  <c r="N93" i="8"/>
  <c r="H93" i="8"/>
  <c r="O62" i="7"/>
  <c r="Q62" i="7" s="1"/>
  <c r="K62" i="7"/>
  <c r="I60" i="6"/>
  <c r="N60" i="6" s="1"/>
  <c r="K8" i="3"/>
  <c r="C95" i="14"/>
  <c r="H95" i="11" s="1"/>
  <c r="E95" i="11" s="1"/>
  <c r="B95" i="11" s="1"/>
  <c r="W93" i="8"/>
  <c r="Q23" i="7"/>
  <c r="U48" i="4"/>
  <c r="R16" i="7"/>
  <c r="Q15" i="3"/>
  <c r="Q125" i="7"/>
  <c r="K61" i="7"/>
  <c r="N61" i="7"/>
  <c r="Q61" i="7" s="1"/>
  <c r="AN118" i="8"/>
  <c r="I37" i="6"/>
  <c r="S82" i="4"/>
  <c r="Q82" i="4" s="1"/>
  <c r="AN86" i="8"/>
  <c r="N107" i="7"/>
  <c r="Q107" i="7" s="1"/>
  <c r="K107" i="7"/>
  <c r="AN77" i="8"/>
  <c r="N18" i="7"/>
  <c r="Q18" i="7" s="1"/>
  <c r="K18" i="7"/>
  <c r="O98" i="4"/>
  <c r="Z61" i="6"/>
  <c r="AA61" i="6" s="1"/>
  <c r="AN90" i="8"/>
  <c r="N51" i="7"/>
  <c r="Q51" i="7" s="1"/>
  <c r="K51" i="7"/>
  <c r="O20" i="7"/>
  <c r="Q20" i="7" s="1"/>
  <c r="K20" i="7"/>
  <c r="I48" i="6"/>
  <c r="N48" i="6" s="1"/>
  <c r="AN38" i="8"/>
  <c r="K80" i="7"/>
  <c r="N80" i="7"/>
  <c r="Q80" i="7" s="1"/>
  <c r="I68" i="6"/>
  <c r="N68" i="6" s="1"/>
  <c r="Z39" i="6"/>
  <c r="N21" i="7"/>
  <c r="Q21" i="7" s="1"/>
  <c r="K21" i="7"/>
  <c r="R138" i="6"/>
  <c r="L58" i="5"/>
  <c r="M104" i="4"/>
  <c r="L69" i="4"/>
  <c r="K69" i="4" s="1"/>
  <c r="N94" i="8"/>
  <c r="I6" i="6"/>
  <c r="R79" i="6"/>
  <c r="O62" i="4"/>
  <c r="Q12" i="7"/>
  <c r="R106" i="6"/>
  <c r="R26" i="4"/>
  <c r="Q26" i="4" s="1"/>
  <c r="S21" i="4"/>
  <c r="Q21" i="4" s="1"/>
  <c r="S39" i="5"/>
  <c r="Q39" i="5" s="1"/>
  <c r="S104" i="4"/>
  <c r="Q104" i="4" s="1"/>
  <c r="S9" i="4"/>
  <c r="Q45" i="4"/>
  <c r="S80" i="4"/>
  <c r="Q80" i="4" s="1"/>
  <c r="S20" i="5"/>
  <c r="Q20" i="5" s="1"/>
  <c r="M82" i="6"/>
  <c r="N82" i="6" s="1"/>
  <c r="Q104" i="7"/>
  <c r="I111" i="6"/>
  <c r="N111" i="6" s="1"/>
  <c r="I76" i="6"/>
  <c r="N76" i="6" s="1"/>
  <c r="K68" i="7"/>
  <c r="N68" i="7"/>
  <c r="Q68" i="7" s="1"/>
  <c r="K114" i="7"/>
  <c r="N114" i="7"/>
  <c r="Q114" i="7" s="1"/>
  <c r="I70" i="6"/>
  <c r="M49" i="5"/>
  <c r="C52" i="14"/>
  <c r="H52" i="11" s="1"/>
  <c r="E52" i="11" s="1"/>
  <c r="B126" i="14"/>
  <c r="F126" i="11" s="1"/>
  <c r="C126" i="11" s="1"/>
  <c r="O25" i="4"/>
  <c r="O53" i="4"/>
  <c r="O68" i="5"/>
  <c r="N135" i="6"/>
  <c r="AN83" i="8"/>
  <c r="AB83" i="6"/>
  <c r="AA57" i="6"/>
  <c r="R131" i="7"/>
  <c r="Q130" i="3"/>
  <c r="C99" i="14"/>
  <c r="H99" i="11" s="1"/>
  <c r="E99" i="11" s="1"/>
  <c r="R24" i="7"/>
  <c r="Q23" i="3"/>
  <c r="M134" i="6"/>
  <c r="N134" i="6" s="1"/>
  <c r="M107" i="6"/>
  <c r="I31" i="6"/>
  <c r="N31" i="6" s="1"/>
  <c r="B8" i="14"/>
  <c r="F8" i="11" s="1"/>
  <c r="C8" i="11" s="1"/>
  <c r="U126" i="4"/>
  <c r="I98" i="6"/>
  <c r="I86" i="6"/>
  <c r="N86" i="6" s="1"/>
  <c r="W97" i="8"/>
  <c r="Z115" i="6"/>
  <c r="AA115" i="6" s="1"/>
  <c r="R122" i="6"/>
  <c r="Z82" i="6"/>
  <c r="AA82" i="6" s="1"/>
  <c r="C21" i="14"/>
  <c r="H21" i="11" s="1"/>
  <c r="E21" i="11" s="1"/>
  <c r="B21" i="11" s="1"/>
  <c r="O34" i="4"/>
  <c r="M113" i="6"/>
  <c r="N113" i="6" s="1"/>
  <c r="M83" i="6"/>
  <c r="N83" i="6" s="1"/>
  <c r="AN93" i="8"/>
  <c r="M71" i="4"/>
  <c r="K71" i="4" s="1"/>
  <c r="B102" i="14"/>
  <c r="F102" i="11" s="1"/>
  <c r="C102" i="11" s="1"/>
  <c r="AA47" i="6"/>
  <c r="I35" i="6"/>
  <c r="AN8" i="8"/>
  <c r="AA101" i="6"/>
  <c r="R62" i="6"/>
  <c r="Z21" i="6"/>
  <c r="AA21" i="6" s="1"/>
  <c r="L65" i="5"/>
  <c r="K65" i="5" s="1"/>
  <c r="N123" i="7"/>
  <c r="Q123" i="7" s="1"/>
  <c r="K123" i="7"/>
  <c r="D56" i="14"/>
  <c r="B56" i="14" s="1"/>
  <c r="F56" i="11" s="1"/>
  <c r="C56" i="11" s="1"/>
  <c r="B56" i="11" s="1"/>
  <c r="C58" i="14"/>
  <c r="H58" i="11" s="1"/>
  <c r="E58" i="11" s="1"/>
  <c r="B58" i="11" s="1"/>
  <c r="B29" i="14"/>
  <c r="F29" i="11" s="1"/>
  <c r="C29" i="11" s="1"/>
  <c r="R9" i="6"/>
  <c r="C132" i="14"/>
  <c r="H132" i="11" s="1"/>
  <c r="E132" i="11" s="1"/>
  <c r="B132" i="11" s="1"/>
  <c r="C67" i="14"/>
  <c r="H67" i="11" s="1"/>
  <c r="E67" i="11" s="1"/>
  <c r="B67" i="11" s="1"/>
  <c r="Q52" i="4"/>
  <c r="D115" i="14"/>
  <c r="I14" i="6"/>
  <c r="N14" i="6" s="1"/>
  <c r="R112" i="6"/>
  <c r="N73" i="7"/>
  <c r="Q73" i="7" s="1"/>
  <c r="K73" i="7"/>
  <c r="Z53" i="6"/>
  <c r="AA53" i="6" s="1"/>
  <c r="B15" i="14"/>
  <c r="F15" i="11" s="1"/>
  <c r="C15" i="11" s="1"/>
  <c r="B15" i="11" s="1"/>
  <c r="AN46" i="8"/>
  <c r="N7" i="7"/>
  <c r="Q7" i="7" s="1"/>
  <c r="K7" i="7"/>
  <c r="M115" i="6"/>
  <c r="N115" i="6" s="1"/>
  <c r="K124" i="7"/>
  <c r="N124" i="7"/>
  <c r="Q124" i="7" s="1"/>
  <c r="S118" i="4"/>
  <c r="Q118" i="4" s="1"/>
  <c r="K65" i="7"/>
  <c r="N65" i="7"/>
  <c r="Q65" i="7" s="1"/>
  <c r="Q31" i="4"/>
  <c r="N119" i="7"/>
  <c r="Q119" i="7" s="1"/>
  <c r="K119" i="7"/>
  <c r="R136" i="6"/>
  <c r="AB136" i="6" s="1"/>
  <c r="AB31" i="6"/>
  <c r="I25" i="6"/>
  <c r="N99" i="7"/>
  <c r="Q99" i="7" s="1"/>
  <c r="K99" i="7"/>
  <c r="M93" i="6"/>
  <c r="N28" i="6"/>
  <c r="N46" i="7"/>
  <c r="Q46" i="7" s="1"/>
  <c r="K46" i="7"/>
  <c r="AN96" i="8"/>
  <c r="I96" i="3"/>
  <c r="M6" i="6"/>
  <c r="M97" i="6"/>
  <c r="N97" i="6" s="1"/>
  <c r="Q49" i="3"/>
  <c r="R50" i="7"/>
  <c r="AN88" i="8"/>
  <c r="K140" i="7"/>
  <c r="N140" i="7"/>
  <c r="Q140" i="7" s="1"/>
  <c r="AA54" i="6"/>
  <c r="AB54" i="6" s="1"/>
  <c r="B93" i="11"/>
  <c r="K93" i="8"/>
  <c r="R88" i="6"/>
  <c r="M25" i="6"/>
  <c r="M98" i="6"/>
  <c r="N98" i="6" s="1"/>
  <c r="M105" i="6"/>
  <c r="B96" i="14"/>
  <c r="F96" i="11" s="1"/>
  <c r="C96" i="11" s="1"/>
  <c r="B96" i="11" s="1"/>
  <c r="R42" i="6"/>
  <c r="AN136" i="8"/>
  <c r="B108" i="14"/>
  <c r="F108" i="11" s="1"/>
  <c r="C108" i="11" s="1"/>
  <c r="B108" i="11" s="1"/>
  <c r="B77" i="11"/>
  <c r="AA59" i="6"/>
  <c r="R6" i="6"/>
  <c r="B30" i="14"/>
  <c r="F30" i="11" s="1"/>
  <c r="C30" i="11" s="1"/>
  <c r="AN138" i="8"/>
  <c r="M119" i="6"/>
  <c r="N119" i="6" s="1"/>
  <c r="R61" i="6"/>
  <c r="B129" i="14"/>
  <c r="F129" i="11" s="1"/>
  <c r="C129" i="11" s="1"/>
  <c r="I106" i="6"/>
  <c r="N106" i="6" s="1"/>
  <c r="B10" i="14"/>
  <c r="F10" i="11" s="1"/>
  <c r="C10" i="11" s="1"/>
  <c r="B10" i="11" s="1"/>
  <c r="Z124" i="6"/>
  <c r="AA124" i="6" s="1"/>
  <c r="AB124" i="6" s="1"/>
  <c r="Q91" i="7"/>
  <c r="AA55" i="6"/>
  <c r="AB55" i="6" s="1"/>
  <c r="AB36" i="14"/>
  <c r="Z36" i="14" s="1"/>
  <c r="S36" i="14" s="1"/>
  <c r="B36" i="14" s="1"/>
  <c r="F36" i="11" s="1"/>
  <c r="C36" i="11" s="1"/>
  <c r="I93" i="6"/>
  <c r="Q65" i="3"/>
  <c r="K56" i="7"/>
  <c r="N56" i="7"/>
  <c r="Q56" i="7" s="1"/>
  <c r="B18" i="14"/>
  <c r="F18" i="11" s="1"/>
  <c r="C18" i="11" s="1"/>
  <c r="B18" i="11" s="1"/>
  <c r="K115" i="7"/>
  <c r="N115" i="7"/>
  <c r="Q115" i="7" s="1"/>
  <c r="I140" i="6"/>
  <c r="N140" i="6" s="1"/>
  <c r="Z89" i="6"/>
  <c r="Q132" i="7"/>
  <c r="C57" i="14"/>
  <c r="H57" i="11" s="1"/>
  <c r="E57" i="11" s="1"/>
  <c r="B57" i="11" s="1"/>
  <c r="I81" i="11"/>
  <c r="K83" i="3"/>
  <c r="M40" i="4"/>
  <c r="L80" i="4"/>
  <c r="K110" i="7"/>
  <c r="N110" i="7"/>
  <c r="Q110" i="7" s="1"/>
  <c r="C69" i="14"/>
  <c r="H69" i="11" s="1"/>
  <c r="E69" i="11" s="1"/>
  <c r="AN68" i="8"/>
  <c r="AA123" i="6"/>
  <c r="C43" i="14"/>
  <c r="H43" i="11" s="1"/>
  <c r="E43" i="11" s="1"/>
  <c r="N95" i="7"/>
  <c r="Q95" i="7" s="1"/>
  <c r="K95" i="7"/>
  <c r="I61" i="6"/>
  <c r="N61" i="6" s="1"/>
  <c r="R43" i="6"/>
  <c r="AB43" i="6" s="1"/>
  <c r="AN129" i="8"/>
  <c r="I125" i="6"/>
  <c r="N125" i="6" s="1"/>
  <c r="K95" i="8"/>
  <c r="N127" i="7"/>
  <c r="Q127" i="7" s="1"/>
  <c r="K127" i="7"/>
  <c r="R53" i="6"/>
  <c r="N14" i="7"/>
  <c r="Q14" i="7" s="1"/>
  <c r="K14" i="7"/>
  <c r="P11" i="3"/>
  <c r="O11" i="4"/>
  <c r="S125" i="4"/>
  <c r="Q125" i="4" s="1"/>
  <c r="S74" i="5"/>
  <c r="Q74" i="5" s="1"/>
  <c r="Q40" i="4"/>
  <c r="R32" i="5"/>
  <c r="S32" i="4"/>
  <c r="Q32" i="4" s="1"/>
  <c r="R37" i="4"/>
  <c r="S121" i="4"/>
  <c r="Q121" i="4" s="1"/>
  <c r="S71" i="5"/>
  <c r="Q71" i="5" s="1"/>
  <c r="R17" i="7"/>
  <c r="Q16" i="3"/>
  <c r="AN73" i="8"/>
  <c r="I21" i="6"/>
  <c r="N21" i="6" s="1"/>
  <c r="R135" i="6"/>
  <c r="M13" i="6"/>
  <c r="P49" i="5"/>
  <c r="N57" i="7"/>
  <c r="Q57" i="7" s="1"/>
  <c r="K57" i="7"/>
  <c r="D32" i="14"/>
  <c r="S108" i="4"/>
  <c r="I7" i="6"/>
  <c r="O77" i="5"/>
  <c r="O125" i="4"/>
  <c r="P21" i="4"/>
  <c r="P44" i="5"/>
  <c r="P40" i="5"/>
  <c r="S47" i="4"/>
  <c r="I114" i="11"/>
  <c r="J106" i="4" s="1"/>
  <c r="K116" i="3"/>
  <c r="R92" i="7"/>
  <c r="Q91" i="3"/>
  <c r="C22" i="14"/>
  <c r="H22" i="11" s="1"/>
  <c r="E22" i="11" s="1"/>
  <c r="P29" i="5"/>
  <c r="N6" i="3"/>
  <c r="M6" i="4"/>
  <c r="Q75" i="4"/>
  <c r="R115" i="6"/>
  <c r="AA71" i="6"/>
  <c r="M35" i="6"/>
  <c r="N35" i="6" s="1"/>
  <c r="N98" i="7"/>
  <c r="Q98" i="7" s="1"/>
  <c r="K98" i="7"/>
  <c r="AB80" i="14"/>
  <c r="Z80" i="14" s="1"/>
  <c r="S80" i="14" s="1"/>
  <c r="B80" i="14" s="1"/>
  <c r="F80" i="11" s="1"/>
  <c r="C80" i="11" s="1"/>
  <c r="M55" i="6"/>
  <c r="N55" i="6" s="1"/>
  <c r="K133" i="7"/>
  <c r="N133" i="7"/>
  <c r="Q133" i="7" s="1"/>
  <c r="B74" i="14"/>
  <c r="F74" i="11" s="1"/>
  <c r="C74" i="11" s="1"/>
  <c r="S62" i="4"/>
  <c r="Q62" i="4" s="1"/>
  <c r="I126" i="6"/>
  <c r="N126" i="6" s="1"/>
  <c r="R119" i="6"/>
  <c r="AB119" i="6" s="1"/>
  <c r="R108" i="4"/>
  <c r="M7" i="6"/>
  <c r="AA113" i="6"/>
  <c r="R114" i="4"/>
  <c r="K69" i="7"/>
  <c r="N69" i="7"/>
  <c r="Q69" i="7" s="1"/>
  <c r="O30" i="4"/>
  <c r="C48" i="14"/>
  <c r="H48" i="11" s="1"/>
  <c r="E48" i="11" s="1"/>
  <c r="R107" i="6"/>
  <c r="AB107" i="6" s="1"/>
  <c r="Z42" i="6"/>
  <c r="AA42" i="6" s="1"/>
  <c r="R81" i="7"/>
  <c r="Q80" i="3"/>
  <c r="AA13" i="6"/>
  <c r="AB13" i="6" s="1"/>
  <c r="M138" i="6"/>
  <c r="N138" i="6" s="1"/>
  <c r="AB120" i="14"/>
  <c r="Z120" i="14" s="1"/>
  <c r="Z97" i="6"/>
  <c r="AA97" i="6" s="1"/>
  <c r="AB97" i="6" s="1"/>
  <c r="R33" i="5"/>
  <c r="M123" i="6"/>
  <c r="N123" i="6" s="1"/>
  <c r="Q76" i="7"/>
  <c r="L49" i="5"/>
  <c r="AN126" i="8"/>
  <c r="M26" i="4"/>
  <c r="N83" i="7"/>
  <c r="Q83" i="7" s="1"/>
  <c r="K83" i="7"/>
  <c r="N101" i="8"/>
  <c r="R101" i="8"/>
  <c r="AA74" i="6"/>
  <c r="AB74" i="6" s="1"/>
  <c r="S99" i="4"/>
  <c r="Q99" i="4" s="1"/>
  <c r="I105" i="6"/>
  <c r="O98" i="8"/>
  <c r="C97" i="14"/>
  <c r="H97" i="11" s="1"/>
  <c r="E97" i="11" s="1"/>
  <c r="B97" i="11" s="1"/>
  <c r="AA35" i="6"/>
  <c r="AA112" i="6"/>
  <c r="O26" i="4"/>
  <c r="AA129" i="6"/>
  <c r="O99" i="8"/>
  <c r="X99" i="8" s="1"/>
  <c r="S54" i="14"/>
  <c r="C54" i="14"/>
  <c r="H54" i="11" s="1"/>
  <c r="E54" i="11" s="1"/>
  <c r="B54" i="11" s="1"/>
  <c r="U114" i="4"/>
  <c r="R70" i="7"/>
  <c r="Q69" i="3"/>
  <c r="R29" i="7"/>
  <c r="Q28" i="3"/>
  <c r="R78" i="4"/>
  <c r="V67" i="6"/>
  <c r="AA67" i="6" s="1"/>
  <c r="AB67" i="6" s="1"/>
  <c r="Q40" i="7"/>
  <c r="K14" i="4"/>
  <c r="K63" i="7"/>
  <c r="N63" i="7"/>
  <c r="Q63" i="7" s="1"/>
  <c r="N27" i="6"/>
  <c r="D12" i="14"/>
  <c r="B12" i="14" s="1"/>
  <c r="F12" i="11" s="1"/>
  <c r="C12" i="11" s="1"/>
  <c r="B12" i="11" s="1"/>
  <c r="O12" i="4"/>
  <c r="S72" i="14"/>
  <c r="B72" i="14" s="1"/>
  <c r="F72" i="11" s="1"/>
  <c r="C72" i="11" s="1"/>
  <c r="C72" i="14"/>
  <c r="H72" i="11" s="1"/>
  <c r="E72" i="11" s="1"/>
  <c r="D40" i="14"/>
  <c r="B40" i="14" s="1"/>
  <c r="F40" i="11" s="1"/>
  <c r="C40" i="11" s="1"/>
  <c r="B40" i="11" s="1"/>
  <c r="R74" i="7"/>
  <c r="Q73" i="3"/>
  <c r="R15" i="7"/>
  <c r="Q14" i="3"/>
  <c r="Z96" i="6"/>
  <c r="R21" i="5"/>
  <c r="Q21" i="5" s="1"/>
  <c r="Z133" i="6"/>
  <c r="AA133" i="6" s="1"/>
  <c r="AB133" i="6" s="1"/>
  <c r="AA93" i="6"/>
  <c r="AB93" i="6" s="1"/>
  <c r="K135" i="7"/>
  <c r="N135" i="7"/>
  <c r="Q135" i="7" s="1"/>
  <c r="K112" i="7"/>
  <c r="N112" i="7"/>
  <c r="Q112" i="7" s="1"/>
  <c r="I87" i="6"/>
  <c r="Z128" i="6"/>
  <c r="R68" i="6"/>
  <c r="P62" i="4"/>
  <c r="R118" i="6"/>
  <c r="M94" i="6"/>
  <c r="N94" i="6" s="1"/>
  <c r="C29" i="14"/>
  <c r="H29" i="11" s="1"/>
  <c r="E29" i="11" s="1"/>
  <c r="AB17" i="14"/>
  <c r="Z17" i="14" s="1"/>
  <c r="M22" i="4"/>
  <c r="AA138" i="6"/>
  <c r="Z34" i="6"/>
  <c r="AA34" i="6" s="1"/>
  <c r="AB34" i="6" s="1"/>
  <c r="K81" i="4"/>
  <c r="L21" i="4"/>
  <c r="K21" i="4" s="1"/>
  <c r="I71" i="11"/>
  <c r="K73" i="3"/>
  <c r="K94" i="8"/>
  <c r="B16" i="14"/>
  <c r="F16" i="11" s="1"/>
  <c r="C16" i="11" s="1"/>
  <c r="C133" i="14"/>
  <c r="H133" i="11" s="1"/>
  <c r="E133" i="11" s="1"/>
  <c r="S15" i="5"/>
  <c r="Q15" i="5" s="1"/>
  <c r="S117" i="4"/>
  <c r="Q117" i="4" s="1"/>
  <c r="Q59" i="5"/>
  <c r="S13" i="4"/>
  <c r="S22" i="5"/>
  <c r="Q22" i="5" s="1"/>
  <c r="R60" i="5"/>
  <c r="Q60" i="5" s="1"/>
  <c r="Q101" i="4"/>
  <c r="R23" i="5"/>
  <c r="R72" i="5"/>
  <c r="Q41" i="4"/>
  <c r="Q121" i="7"/>
  <c r="R62" i="3"/>
  <c r="L31" i="3"/>
  <c r="Q25" i="3"/>
  <c r="R26" i="7"/>
  <c r="C74" i="14"/>
  <c r="H74" i="11" s="1"/>
  <c r="E74" i="11" s="1"/>
  <c r="AN124" i="8"/>
  <c r="C134" i="14"/>
  <c r="H134" i="11" s="1"/>
  <c r="E134" i="11" s="1"/>
  <c r="P58" i="4"/>
  <c r="AB66" i="6"/>
  <c r="N27" i="7"/>
  <c r="Q27" i="7" s="1"/>
  <c r="K27" i="7"/>
  <c r="K136" i="7"/>
  <c r="N136" i="7"/>
  <c r="Q136" i="7" s="1"/>
  <c r="AA8" i="6"/>
  <c r="AB8" i="6" s="1"/>
  <c r="N71" i="6"/>
  <c r="C65" i="14"/>
  <c r="H65" i="11" s="1"/>
  <c r="E65" i="11" s="1"/>
  <c r="AA18" i="6"/>
  <c r="AB18" i="6" s="1"/>
  <c r="L89" i="3"/>
  <c r="P12" i="5"/>
  <c r="P8" i="5"/>
  <c r="O58" i="5"/>
  <c r="O12" i="5"/>
  <c r="I51" i="6"/>
  <c r="R49" i="3"/>
  <c r="R57" i="6"/>
  <c r="AB57" i="6" s="1"/>
  <c r="D83" i="14"/>
  <c r="B83" i="14" s="1"/>
  <c r="F83" i="11" s="1"/>
  <c r="C83" i="11" s="1"/>
  <c r="B83" i="11" s="1"/>
  <c r="N129" i="7"/>
  <c r="Q129" i="7" s="1"/>
  <c r="K129" i="7"/>
  <c r="L116" i="4"/>
  <c r="R96" i="6"/>
  <c r="Z60" i="6"/>
  <c r="AA60" i="6" s="1"/>
  <c r="AB60" i="6" s="1"/>
  <c r="R21" i="6"/>
  <c r="AB109" i="6"/>
  <c r="N101" i="6"/>
  <c r="N70" i="6"/>
  <c r="H110" i="4"/>
  <c r="AA122" i="6"/>
  <c r="AB94" i="6"/>
  <c r="K72" i="7"/>
  <c r="N72" i="7"/>
  <c r="Q72" i="7" s="1"/>
  <c r="R38" i="6"/>
  <c r="L75" i="4"/>
  <c r="R128" i="6"/>
  <c r="N31" i="7"/>
  <c r="Q31" i="7" s="1"/>
  <c r="K31" i="7"/>
  <c r="AA127" i="6"/>
  <c r="AB127" i="6" s="1"/>
  <c r="I107" i="6"/>
  <c r="I95" i="6"/>
  <c r="N95" i="6" s="1"/>
  <c r="N71" i="7"/>
  <c r="Q71" i="7" s="1"/>
  <c r="K71" i="7"/>
  <c r="R47" i="6"/>
  <c r="AB47" i="6" s="1"/>
  <c r="R101" i="6"/>
  <c r="AB101" i="6" s="1"/>
  <c r="Z29" i="6"/>
  <c r="AA29" i="6" s="1"/>
  <c r="AB29" i="6" s="1"/>
  <c r="C5" i="14"/>
  <c r="H5" i="11" s="1"/>
  <c r="E5" i="11" s="1"/>
  <c r="B5" i="11" s="1"/>
  <c r="P26" i="4"/>
  <c r="O47" i="4"/>
  <c r="R134" i="6"/>
  <c r="M109" i="6"/>
  <c r="N109" i="6" s="1"/>
  <c r="R37" i="5"/>
  <c r="N131" i="6"/>
  <c r="N45" i="7"/>
  <c r="Q45" i="7" s="1"/>
  <c r="K45" i="7"/>
  <c r="R25" i="5"/>
  <c r="W98" i="8"/>
  <c r="D49" i="14"/>
  <c r="B49" i="14" s="1"/>
  <c r="F49" i="11" s="1"/>
  <c r="C49" i="11" s="1"/>
  <c r="O82" i="4"/>
  <c r="AA69" i="6"/>
  <c r="AB69" i="6" s="1"/>
  <c r="N132" i="6"/>
  <c r="N83" i="3"/>
  <c r="L83" i="3" s="1"/>
  <c r="G83" i="3" s="1"/>
  <c r="M75" i="4"/>
  <c r="B75" i="14"/>
  <c r="F75" i="11" s="1"/>
  <c r="C75" i="11" s="1"/>
  <c r="C75" i="14"/>
  <c r="H75" i="11" s="1"/>
  <c r="E75" i="11" s="1"/>
  <c r="U79" i="4"/>
  <c r="R100" i="4"/>
  <c r="R81" i="6"/>
  <c r="AB81" i="6" s="1"/>
  <c r="R36" i="6"/>
  <c r="AB36" i="6" s="1"/>
  <c r="R15" i="3"/>
  <c r="C31" i="14"/>
  <c r="H31" i="11" s="1"/>
  <c r="E31" i="11" s="1"/>
  <c r="AN39" i="8"/>
  <c r="AN37" i="8"/>
  <c r="AN42" i="8"/>
  <c r="N53" i="7"/>
  <c r="Q53" i="7" s="1"/>
  <c r="K53" i="7"/>
  <c r="AN23" i="8"/>
  <c r="R60" i="7"/>
  <c r="Q59" i="3"/>
  <c r="B42" i="11"/>
  <c r="Q129" i="3"/>
  <c r="R130" i="7"/>
  <c r="AA108" i="6"/>
  <c r="AB108" i="6" s="1"/>
  <c r="R28" i="6"/>
  <c r="B32" i="14"/>
  <c r="F32" i="11" s="1"/>
  <c r="C32" i="11" s="1"/>
  <c r="B32" i="11" s="1"/>
  <c r="N87" i="6"/>
  <c r="N49" i="7"/>
  <c r="Q49" i="7" s="1"/>
  <c r="K49" i="7"/>
  <c r="B88" i="14"/>
  <c r="F88" i="11" s="1"/>
  <c r="C88" i="11" s="1"/>
  <c r="B88" i="11" s="1"/>
  <c r="AA88" i="6"/>
  <c r="B51" i="14"/>
  <c r="F51" i="11" s="1"/>
  <c r="C51" i="11" s="1"/>
  <c r="B51" i="11" s="1"/>
  <c r="B116" i="14"/>
  <c r="F116" i="11" s="1"/>
  <c r="C116" i="11" s="1"/>
  <c r="B116" i="11" s="1"/>
  <c r="R23" i="6"/>
  <c r="AB23" i="6" s="1"/>
  <c r="C61" i="14"/>
  <c r="H61" i="11" s="1"/>
  <c r="E61" i="11" s="1"/>
  <c r="B61" i="11" s="1"/>
  <c r="V91" i="6"/>
  <c r="AA91" i="6" s="1"/>
  <c r="AB91" i="6" s="1"/>
  <c r="R42" i="7"/>
  <c r="Q41" i="3"/>
  <c r="N35" i="7"/>
  <c r="Q35" i="7" s="1"/>
  <c r="K35" i="7"/>
  <c r="U77" i="4"/>
  <c r="AN132" i="8"/>
  <c r="AB98" i="6"/>
  <c r="L83" i="4"/>
  <c r="AB59" i="6"/>
  <c r="B19" i="14"/>
  <c r="F19" i="11" s="1"/>
  <c r="C19" i="11" s="1"/>
  <c r="C19" i="14"/>
  <c r="H19" i="11" s="1"/>
  <c r="E19" i="11" s="1"/>
  <c r="B25" i="11"/>
  <c r="R108" i="7"/>
  <c r="Q107" i="3"/>
  <c r="R64" i="3"/>
  <c r="S10" i="3"/>
  <c r="R10" i="4"/>
  <c r="N19" i="7"/>
  <c r="Q19" i="7" s="1"/>
  <c r="K19" i="7"/>
  <c r="B110" i="14"/>
  <c r="F110" i="11" s="1"/>
  <c r="C110" i="11" s="1"/>
  <c r="B110" i="11" s="1"/>
  <c r="N18" i="6"/>
  <c r="C85" i="14"/>
  <c r="H85" i="11" s="1"/>
  <c r="E85" i="11" s="1"/>
  <c r="B79" i="14"/>
  <c r="F79" i="11" s="1"/>
  <c r="C79" i="11" s="1"/>
  <c r="B79" i="11" s="1"/>
  <c r="AA68" i="6"/>
  <c r="AA118" i="6"/>
  <c r="L44" i="4"/>
  <c r="K55" i="5"/>
  <c r="M63" i="5"/>
  <c r="R123" i="6"/>
  <c r="AB123" i="6" s="1"/>
  <c r="W94" i="8"/>
  <c r="AN79" i="8"/>
  <c r="C30" i="14"/>
  <c r="H30" i="11" s="1"/>
  <c r="E30" i="11" s="1"/>
  <c r="R58" i="6"/>
  <c r="AB58" i="6" s="1"/>
  <c r="Q14" i="4"/>
  <c r="R95" i="8"/>
  <c r="K67" i="7"/>
  <c r="N67" i="7"/>
  <c r="Q67" i="7" s="1"/>
  <c r="AA63" i="6"/>
  <c r="AB63" i="6" s="1"/>
  <c r="R73" i="4"/>
  <c r="S56" i="5"/>
  <c r="Q56" i="5" s="1"/>
  <c r="R67" i="5"/>
  <c r="S43" i="5"/>
  <c r="S42" i="5"/>
  <c r="Q42" i="5" s="1"/>
  <c r="S57" i="4"/>
  <c r="R93" i="4"/>
  <c r="L47" i="4"/>
  <c r="R117" i="7"/>
  <c r="Q116" i="3"/>
  <c r="AA86" i="6"/>
  <c r="AB86" i="6" s="1"/>
  <c r="R34" i="5"/>
  <c r="Q34" i="5" s="1"/>
  <c r="AB3" i="14"/>
  <c r="Z3" i="14" s="1"/>
  <c r="S3" i="14" s="1"/>
  <c r="B3" i="14" s="1"/>
  <c r="F3" i="11" s="1"/>
  <c r="C3" i="11" s="1"/>
  <c r="Z126" i="6"/>
  <c r="AA126" i="6" s="1"/>
  <c r="AB126" i="6" s="1"/>
  <c r="M112" i="6"/>
  <c r="N112" i="6" s="1"/>
  <c r="M66" i="5"/>
  <c r="K66" i="5" s="1"/>
  <c r="I8" i="6"/>
  <c r="N8" i="6" s="1"/>
  <c r="P8" i="4"/>
  <c r="O48" i="5"/>
  <c r="O28" i="5"/>
  <c r="M21" i="5"/>
  <c r="N66" i="6"/>
  <c r="AA39" i="6"/>
  <c r="AB39" i="6" s="1"/>
  <c r="I13" i="6"/>
  <c r="P83" i="4"/>
  <c r="I77" i="6"/>
  <c r="N77" i="6" s="1"/>
  <c r="N118" i="7"/>
  <c r="Q118" i="7" s="1"/>
  <c r="K118" i="7"/>
  <c r="R71" i="6"/>
  <c r="I114" i="6"/>
  <c r="N114" i="6" s="1"/>
  <c r="I124" i="6"/>
  <c r="Z46" i="6"/>
  <c r="AA46" i="6" s="1"/>
  <c r="AB46" i="6" s="1"/>
  <c r="M124" i="6"/>
  <c r="R120" i="6"/>
  <c r="AB120" i="6" s="1"/>
  <c r="AA96" i="6"/>
  <c r="N97" i="8"/>
  <c r="AB66" i="14"/>
  <c r="Z66" i="14" s="1"/>
  <c r="S66" i="14" s="1"/>
  <c r="B66" i="14" s="1"/>
  <c r="F66" i="11" s="1"/>
  <c r="C66" i="11" s="1"/>
  <c r="R113" i="6"/>
  <c r="AA38" i="6"/>
  <c r="S19" i="4"/>
  <c r="Q19" i="4" s="1"/>
  <c r="K100" i="8"/>
  <c r="O100" i="8" s="1"/>
  <c r="AA128" i="6"/>
  <c r="I42" i="6"/>
  <c r="N42" i="6" s="1"/>
  <c r="C102" i="14"/>
  <c r="H102" i="11" s="1"/>
  <c r="E102" i="11" s="1"/>
  <c r="C94" i="14"/>
  <c r="H94" i="11" s="1"/>
  <c r="E94" i="11" s="1"/>
  <c r="B94" i="11" s="1"/>
  <c r="Q136" i="3"/>
  <c r="R137" i="7"/>
  <c r="I69" i="6"/>
  <c r="N69" i="6" s="1"/>
  <c r="O124" i="4"/>
  <c r="Z6" i="6"/>
  <c r="AA6" i="6" s="1"/>
  <c r="M95" i="4"/>
  <c r="B111" i="11"/>
  <c r="V110" i="6"/>
  <c r="AA110" i="6" s="1"/>
  <c r="AB110" i="6" s="1"/>
  <c r="C91" i="14"/>
  <c r="H91" i="11" s="1"/>
  <c r="E91" i="11" s="1"/>
  <c r="B91" i="11" s="1"/>
  <c r="AN110" i="8"/>
  <c r="M10" i="6"/>
  <c r="N10" i="6" s="1"/>
  <c r="Q110" i="4"/>
  <c r="P47" i="4"/>
  <c r="AA134" i="6"/>
  <c r="M51" i="6"/>
  <c r="N51" i="6" s="1"/>
  <c r="N101" i="7"/>
  <c r="Q101" i="7" s="1"/>
  <c r="K101" i="7"/>
  <c r="V76" i="6"/>
  <c r="AA76" i="6" s="1"/>
  <c r="AB76" i="6" s="1"/>
  <c r="AA48" i="6"/>
  <c r="AB48" i="6" s="1"/>
  <c r="R35" i="6"/>
  <c r="AB35" i="6" s="1"/>
  <c r="S15" i="4"/>
  <c r="Z14" i="6"/>
  <c r="AA14" i="6" s="1"/>
  <c r="AB14" i="6" s="1"/>
  <c r="Z140" i="6"/>
  <c r="AA140" i="6" s="1"/>
  <c r="AB140" i="6" s="1"/>
  <c r="M99" i="6"/>
  <c r="N99" i="6" s="1"/>
  <c r="L23" i="3"/>
  <c r="M28" i="4"/>
  <c r="R129" i="6"/>
  <c r="AB129" i="6" s="1"/>
  <c r="C117" i="14"/>
  <c r="H117" i="11" s="1"/>
  <c r="E117" i="11" s="1"/>
  <c r="B117" i="11" s="1"/>
  <c r="C100" i="14"/>
  <c r="H100" i="11" s="1"/>
  <c r="E100" i="11" s="1"/>
  <c r="C113" i="14"/>
  <c r="H113" i="11" s="1"/>
  <c r="E113" i="11" s="1"/>
  <c r="B113" i="11" s="1"/>
  <c r="C126" i="14"/>
  <c r="H126" i="11" s="1"/>
  <c r="E126" i="11" s="1"/>
  <c r="P101" i="4" l="1"/>
  <c r="I41" i="11"/>
  <c r="K43" i="3"/>
  <c r="X100" i="8"/>
  <c r="Q110" i="3"/>
  <c r="S133" i="3"/>
  <c r="R120" i="4"/>
  <c r="R73" i="5"/>
  <c r="T132" i="3"/>
  <c r="R132" i="3" s="1"/>
  <c r="S119" i="4"/>
  <c r="Q119" i="4" s="1"/>
  <c r="I119" i="11"/>
  <c r="J110" i="4" s="1"/>
  <c r="K121" i="3"/>
  <c r="B72" i="11"/>
  <c r="Q47" i="4"/>
  <c r="AB9" i="6"/>
  <c r="Q53" i="4"/>
  <c r="M19" i="3"/>
  <c r="L18" i="4"/>
  <c r="L16" i="5"/>
  <c r="AB135" i="6"/>
  <c r="AB28" i="6"/>
  <c r="B16" i="11"/>
  <c r="K120" i="3"/>
  <c r="AB79" i="6"/>
  <c r="N85" i="6"/>
  <c r="AB71" i="6"/>
  <c r="C36" i="14"/>
  <c r="H36" i="11" s="1"/>
  <c r="E36" i="11" s="1"/>
  <c r="C115" i="14"/>
  <c r="H115" i="11" s="1"/>
  <c r="E115" i="11" s="1"/>
  <c r="B115" i="11" s="1"/>
  <c r="B8" i="11"/>
  <c r="Q13" i="4"/>
  <c r="L42" i="4"/>
  <c r="AB50" i="6"/>
  <c r="B26" i="11"/>
  <c r="B103" i="11"/>
  <c r="I73" i="11"/>
  <c r="J67" i="4" s="1"/>
  <c r="K75" i="3"/>
  <c r="N16" i="3"/>
  <c r="L16" i="3" s="1"/>
  <c r="M15" i="4"/>
  <c r="K15" i="4" s="1"/>
  <c r="N40" i="3"/>
  <c r="L40" i="3" s="1"/>
  <c r="M37" i="4"/>
  <c r="K37" i="4" s="1"/>
  <c r="I47" i="11"/>
  <c r="K49" i="3"/>
  <c r="N6" i="6"/>
  <c r="B9" i="11"/>
  <c r="S91" i="3"/>
  <c r="R91" i="3" s="1"/>
  <c r="R83" i="4"/>
  <c r="Q83" i="4" s="1"/>
  <c r="N72" i="6"/>
  <c r="K28" i="4"/>
  <c r="AB113" i="6"/>
  <c r="B75" i="11"/>
  <c r="B36" i="11"/>
  <c r="B44" i="11"/>
  <c r="S97" i="4"/>
  <c r="Q97" i="4" s="1"/>
  <c r="B35" i="11"/>
  <c r="R44" i="7"/>
  <c r="P30" i="5"/>
  <c r="Q43" i="3"/>
  <c r="P40" i="4"/>
  <c r="AB117" i="6"/>
  <c r="B84" i="11"/>
  <c r="B4" i="11"/>
  <c r="B136" i="11"/>
  <c r="B86" i="11"/>
  <c r="M62" i="3"/>
  <c r="L43" i="5"/>
  <c r="P43" i="3"/>
  <c r="O30" i="5"/>
  <c r="O40" i="4"/>
  <c r="Q49" i="4"/>
  <c r="K15" i="3"/>
  <c r="P65" i="3"/>
  <c r="O58" i="4"/>
  <c r="O44" i="5"/>
  <c r="AB62" i="6"/>
  <c r="N25" i="6"/>
  <c r="R54" i="3"/>
  <c r="M29" i="3"/>
  <c r="L29" i="3" s="1"/>
  <c r="L26" i="4"/>
  <c r="K26" i="4" s="1"/>
  <c r="L21" i="5"/>
  <c r="K21" i="5" s="1"/>
  <c r="M43" i="3"/>
  <c r="L43" i="3" s="1"/>
  <c r="L40" i="4"/>
  <c r="L30" i="5"/>
  <c r="K30" i="5" s="1"/>
  <c r="AB49" i="6"/>
  <c r="M72" i="3"/>
  <c r="L65" i="4"/>
  <c r="L47" i="5"/>
  <c r="P80" i="3"/>
  <c r="O72" i="4"/>
  <c r="N25" i="3"/>
  <c r="M23" i="4"/>
  <c r="K40" i="4"/>
  <c r="B49" i="11"/>
  <c r="O101" i="8"/>
  <c r="X101" i="8" s="1"/>
  <c r="B129" i="11"/>
  <c r="B50" i="11"/>
  <c r="B68" i="11"/>
  <c r="B106" i="11"/>
  <c r="B123" i="11"/>
  <c r="B135" i="11"/>
  <c r="N32" i="3"/>
  <c r="M29" i="4"/>
  <c r="M24" i="5"/>
  <c r="P116" i="3"/>
  <c r="O106" i="4"/>
  <c r="Q22" i="4"/>
  <c r="Q57" i="4"/>
  <c r="Q30" i="4"/>
  <c r="Q43" i="5"/>
  <c r="Q43" i="4"/>
  <c r="K75" i="4"/>
  <c r="F75" i="4" s="1"/>
  <c r="G75" i="4" s="1"/>
  <c r="Q9" i="4"/>
  <c r="I60" i="11"/>
  <c r="J43" i="5" s="1"/>
  <c r="K62" i="3"/>
  <c r="N49" i="3"/>
  <c r="L49" i="3" s="1"/>
  <c r="M34" i="5"/>
  <c r="K34" i="5" s="1"/>
  <c r="M45" i="4"/>
  <c r="K45" i="4" s="1"/>
  <c r="N45" i="3"/>
  <c r="M32" i="5"/>
  <c r="N62" i="3"/>
  <c r="L62" i="3" s="1"/>
  <c r="M43" i="5"/>
  <c r="K43" i="5" s="1"/>
  <c r="I72" i="11"/>
  <c r="J49" i="5" s="1"/>
  <c r="K74" i="3"/>
  <c r="M30" i="3"/>
  <c r="L22" i="5"/>
  <c r="L27" i="4"/>
  <c r="M75" i="3"/>
  <c r="L67" i="4"/>
  <c r="R20" i="7"/>
  <c r="Q19" i="3"/>
  <c r="P18" i="4"/>
  <c r="P16" i="5"/>
  <c r="I24" i="11"/>
  <c r="J24" i="4" s="1"/>
  <c r="K26" i="3"/>
  <c r="I117" i="11"/>
  <c r="J109" i="4" s="1"/>
  <c r="K119" i="3"/>
  <c r="N68" i="3"/>
  <c r="M61" i="4"/>
  <c r="I21" i="11"/>
  <c r="J21" i="4" s="1"/>
  <c r="K23" i="3"/>
  <c r="N75" i="3"/>
  <c r="M67" i="4"/>
  <c r="N38" i="3"/>
  <c r="M35" i="4"/>
  <c r="I49" i="11"/>
  <c r="J47" i="4" s="1"/>
  <c r="K51" i="3"/>
  <c r="I83" i="11"/>
  <c r="K85" i="3"/>
  <c r="S100" i="3"/>
  <c r="R100" i="3" s="1"/>
  <c r="R92" i="4"/>
  <c r="Q92" i="4" s="1"/>
  <c r="M20" i="3"/>
  <c r="L19" i="4"/>
  <c r="M60" i="3"/>
  <c r="L54" i="4"/>
  <c r="I95" i="11"/>
  <c r="J89" i="4" s="1"/>
  <c r="K97" i="3"/>
  <c r="M58" i="3"/>
  <c r="L41" i="5"/>
  <c r="M7" i="3"/>
  <c r="L7" i="5"/>
  <c r="L7" i="4"/>
  <c r="N66" i="3"/>
  <c r="L66" i="3" s="1"/>
  <c r="M59" i="4"/>
  <c r="K59" i="4" s="1"/>
  <c r="I67" i="11"/>
  <c r="J62" i="4" s="1"/>
  <c r="K69" i="3"/>
  <c r="I50" i="11"/>
  <c r="K52" i="3"/>
  <c r="M101" i="3"/>
  <c r="L57" i="5"/>
  <c r="L93" i="4"/>
  <c r="I122" i="11"/>
  <c r="K124" i="3"/>
  <c r="N101" i="3"/>
  <c r="L101" i="3" s="1"/>
  <c r="M57" i="5"/>
  <c r="M93" i="4"/>
  <c r="N21" i="3"/>
  <c r="L21" i="3" s="1"/>
  <c r="M20" i="4"/>
  <c r="K20" i="4" s="1"/>
  <c r="M17" i="5"/>
  <c r="K17" i="5" s="1"/>
  <c r="N17" i="3"/>
  <c r="M14" i="5"/>
  <c r="M16" i="4"/>
  <c r="I97" i="11"/>
  <c r="J91" i="4" s="1"/>
  <c r="K99" i="3"/>
  <c r="I36" i="11"/>
  <c r="J35" i="4" s="1"/>
  <c r="K38" i="3"/>
  <c r="N53" i="3"/>
  <c r="M37" i="5"/>
  <c r="I132" i="11"/>
  <c r="K134" i="3"/>
  <c r="M11" i="3"/>
  <c r="L11" i="4"/>
  <c r="L11" i="5"/>
  <c r="N19" i="3"/>
  <c r="L19" i="3" s="1"/>
  <c r="M18" i="4"/>
  <c r="K18" i="4" s="1"/>
  <c r="M16" i="5"/>
  <c r="K16" i="5" s="1"/>
  <c r="I135" i="11"/>
  <c r="J124" i="4" s="1"/>
  <c r="K137" i="3"/>
  <c r="S99" i="3"/>
  <c r="R99" i="3" s="1"/>
  <c r="R91" i="4"/>
  <c r="N12" i="3"/>
  <c r="M12" i="4"/>
  <c r="M12" i="5"/>
  <c r="I91" i="11"/>
  <c r="J85" i="4" s="1"/>
  <c r="K93" i="3"/>
  <c r="M139" i="3"/>
  <c r="L78" i="5"/>
  <c r="L126" i="4"/>
  <c r="N139" i="3"/>
  <c r="L139" i="3" s="1"/>
  <c r="M78" i="5"/>
  <c r="M126" i="4"/>
  <c r="I5" i="11"/>
  <c r="K7" i="3"/>
  <c r="N126" i="3"/>
  <c r="L126" i="3" s="1"/>
  <c r="M70" i="5"/>
  <c r="K70" i="5" s="1"/>
  <c r="N59" i="3"/>
  <c r="M53" i="4"/>
  <c r="M85" i="3"/>
  <c r="L77" i="4"/>
  <c r="L52" i="5"/>
  <c r="I7" i="11"/>
  <c r="K9" i="3"/>
  <c r="N125" i="3"/>
  <c r="M114" i="4"/>
  <c r="M69" i="5"/>
  <c r="I54" i="11"/>
  <c r="K56" i="3"/>
  <c r="N109" i="3"/>
  <c r="M61" i="5"/>
  <c r="M100" i="4"/>
  <c r="N13" i="3"/>
  <c r="M13" i="5"/>
  <c r="N85" i="3"/>
  <c r="M52" i="5"/>
  <c r="M77" i="4"/>
  <c r="K77" i="4" s="1"/>
  <c r="I61" i="11"/>
  <c r="J56" i="4" s="1"/>
  <c r="K63" i="3"/>
  <c r="H83" i="3"/>
  <c r="AG139" i="17"/>
  <c r="D139" i="17" s="1"/>
  <c r="N28" i="3"/>
  <c r="L28" i="3" s="1"/>
  <c r="M25" i="4"/>
  <c r="K25" i="4" s="1"/>
  <c r="M20" i="5"/>
  <c r="K20" i="5" s="1"/>
  <c r="N92" i="3"/>
  <c r="M84" i="4"/>
  <c r="I82" i="11"/>
  <c r="J76" i="4" s="1"/>
  <c r="K84" i="3"/>
  <c r="I35" i="11"/>
  <c r="K37" i="3"/>
  <c r="I57" i="11"/>
  <c r="J53" i="4" s="1"/>
  <c r="K59" i="3"/>
  <c r="I113" i="11"/>
  <c r="J65" i="5" s="1"/>
  <c r="K115" i="3"/>
  <c r="M76" i="3"/>
  <c r="L76" i="3" s="1"/>
  <c r="L68" i="4"/>
  <c r="N7" i="3"/>
  <c r="L7" i="3" s="1"/>
  <c r="M7" i="4"/>
  <c r="K7" i="4" s="1"/>
  <c r="M7" i="5"/>
  <c r="N33" i="3"/>
  <c r="L33" i="3" s="1"/>
  <c r="M30" i="4"/>
  <c r="K30" i="4" s="1"/>
  <c r="N123" i="3"/>
  <c r="M67" i="5"/>
  <c r="M112" i="4"/>
  <c r="I58" i="11"/>
  <c r="J54" i="4" s="1"/>
  <c r="K60" i="3"/>
  <c r="I27" i="11"/>
  <c r="K29" i="3"/>
  <c r="M111" i="3"/>
  <c r="L102" i="4"/>
  <c r="M50" i="3"/>
  <c r="L46" i="4"/>
  <c r="L35" i="5"/>
  <c r="N128" i="3"/>
  <c r="L128" i="3" s="1"/>
  <c r="M116" i="4"/>
  <c r="K116" i="4" s="1"/>
  <c r="N47" i="3"/>
  <c r="M43" i="4"/>
  <c r="M9" i="3"/>
  <c r="L9" i="5"/>
  <c r="L9" i="4"/>
  <c r="M68" i="3"/>
  <c r="L61" i="4"/>
  <c r="P18" i="3"/>
  <c r="O17" i="4"/>
  <c r="O15" i="5"/>
  <c r="P48" i="3"/>
  <c r="O44" i="4"/>
  <c r="O33" i="5"/>
  <c r="I42" i="11"/>
  <c r="K44" i="3"/>
  <c r="T38" i="3"/>
  <c r="R38" i="3" s="1"/>
  <c r="S35" i="4"/>
  <c r="Q35" i="4" s="1"/>
  <c r="M108" i="3"/>
  <c r="L60" i="5"/>
  <c r="L99" i="4"/>
  <c r="P70" i="3"/>
  <c r="O63" i="4"/>
  <c r="O45" i="5"/>
  <c r="M69" i="3"/>
  <c r="L62" i="4"/>
  <c r="P128" i="3"/>
  <c r="O116" i="4"/>
  <c r="Q120" i="3"/>
  <c r="R121" i="7"/>
  <c r="P66" i="5"/>
  <c r="J48" i="5"/>
  <c r="J66" i="4"/>
  <c r="P111" i="3"/>
  <c r="O102" i="4"/>
  <c r="O14" i="3"/>
  <c r="N13" i="4"/>
  <c r="O69" i="3"/>
  <c r="N62" i="4"/>
  <c r="N73" i="3"/>
  <c r="L73" i="3" s="1"/>
  <c r="M48" i="5"/>
  <c r="K48" i="5" s="1"/>
  <c r="M66" i="4"/>
  <c r="K66" i="4" s="1"/>
  <c r="M125" i="3"/>
  <c r="L114" i="4"/>
  <c r="L69" i="5"/>
  <c r="P97" i="3"/>
  <c r="O89" i="4"/>
  <c r="R57" i="7"/>
  <c r="Q56" i="3"/>
  <c r="P51" i="4"/>
  <c r="P39" i="5"/>
  <c r="R127" i="7"/>
  <c r="Q126" i="3"/>
  <c r="P70" i="5"/>
  <c r="P114" i="3"/>
  <c r="O105" i="4"/>
  <c r="O64" i="5"/>
  <c r="T137" i="3"/>
  <c r="R137" i="3" s="1"/>
  <c r="S124" i="4"/>
  <c r="Q124" i="4" s="1"/>
  <c r="T135" i="3"/>
  <c r="R135" i="3" s="1"/>
  <c r="S75" i="5"/>
  <c r="Q75" i="5" s="1"/>
  <c r="S122" i="4"/>
  <c r="Q122" i="4" s="1"/>
  <c r="I93" i="11"/>
  <c r="J87" i="4" s="1"/>
  <c r="K95" i="3"/>
  <c r="M5" i="3"/>
  <c r="L5" i="5"/>
  <c r="L5" i="4"/>
  <c r="N93" i="6"/>
  <c r="Q123" i="3"/>
  <c r="R124" i="7"/>
  <c r="P67" i="5"/>
  <c r="P112" i="4"/>
  <c r="P72" i="3"/>
  <c r="O47" i="5"/>
  <c r="O65" i="4"/>
  <c r="M112" i="3"/>
  <c r="L62" i="5"/>
  <c r="L103" i="4"/>
  <c r="O23" i="3"/>
  <c r="N21" i="4"/>
  <c r="T82" i="3"/>
  <c r="R82" i="3" s="1"/>
  <c r="S74" i="4"/>
  <c r="Q74" i="4" s="1"/>
  <c r="K49" i="5"/>
  <c r="R104" i="7"/>
  <c r="Q103" i="3"/>
  <c r="P94" i="4"/>
  <c r="Q50" i="3"/>
  <c r="R51" i="7"/>
  <c r="P35" i="5"/>
  <c r="P46" i="4"/>
  <c r="T76" i="3"/>
  <c r="R76" i="3" s="1"/>
  <c r="S68" i="4"/>
  <c r="Q68" i="4" s="1"/>
  <c r="R61" i="7"/>
  <c r="Q60" i="3"/>
  <c r="P54" i="4"/>
  <c r="B48" i="11"/>
  <c r="T122" i="3"/>
  <c r="R122" i="3" s="1"/>
  <c r="S111" i="4"/>
  <c r="Q111" i="4" s="1"/>
  <c r="N136" i="3"/>
  <c r="L136" i="3" s="1"/>
  <c r="M76" i="5"/>
  <c r="K76" i="5" s="1"/>
  <c r="M123" i="4"/>
  <c r="K123" i="4" s="1"/>
  <c r="C3" i="14"/>
  <c r="H3" i="11" s="1"/>
  <c r="E3" i="11" s="1"/>
  <c r="B3" i="11" s="1"/>
  <c r="J71" i="5"/>
  <c r="J118" i="4"/>
  <c r="N72" i="3"/>
  <c r="L72" i="3" s="1"/>
  <c r="M47" i="5"/>
  <c r="K47" i="5" s="1"/>
  <c r="M65" i="4"/>
  <c r="K65" i="4" s="1"/>
  <c r="M117" i="3"/>
  <c r="L107" i="4"/>
  <c r="P86" i="3"/>
  <c r="O78" i="4"/>
  <c r="M90" i="3"/>
  <c r="L56" i="5"/>
  <c r="L82" i="4"/>
  <c r="R6" i="7"/>
  <c r="Q5" i="3"/>
  <c r="P5" i="5"/>
  <c r="P5" i="4"/>
  <c r="P133" i="3"/>
  <c r="O73" i="5"/>
  <c r="O120" i="4"/>
  <c r="T13" i="3"/>
  <c r="R13" i="3" s="1"/>
  <c r="S13" i="5"/>
  <c r="Q13" i="5" s="1"/>
  <c r="N37" i="6"/>
  <c r="Q9" i="5"/>
  <c r="N63" i="3"/>
  <c r="L63" i="3" s="1"/>
  <c r="M56" i="4"/>
  <c r="K56" i="4" s="1"/>
  <c r="B43" i="11"/>
  <c r="T27" i="3"/>
  <c r="R27" i="3" s="1"/>
  <c r="S19" i="5"/>
  <c r="Q19" i="5" s="1"/>
  <c r="N50" i="3"/>
  <c r="L50" i="3" s="1"/>
  <c r="M46" i="4"/>
  <c r="K46" i="4" s="1"/>
  <c r="M35" i="5"/>
  <c r="K35" i="5" s="1"/>
  <c r="R38" i="7"/>
  <c r="Q37" i="3"/>
  <c r="P34" i="4"/>
  <c r="P26" i="5"/>
  <c r="M44" i="3"/>
  <c r="L44" i="3" s="1"/>
  <c r="L41" i="4"/>
  <c r="K41" i="4" s="1"/>
  <c r="L31" i="5"/>
  <c r="K31" i="5" s="1"/>
  <c r="T12" i="3"/>
  <c r="R12" i="3" s="1"/>
  <c r="S12" i="5"/>
  <c r="Q12" i="5" s="1"/>
  <c r="S12" i="4"/>
  <c r="Q12" i="4" s="1"/>
  <c r="N69" i="3"/>
  <c r="L69" i="3" s="1"/>
  <c r="M62" i="4"/>
  <c r="K62" i="4" s="1"/>
  <c r="R71" i="3"/>
  <c r="I26" i="11"/>
  <c r="K28" i="3"/>
  <c r="I86" i="11"/>
  <c r="K88" i="3"/>
  <c r="O110" i="3"/>
  <c r="N101" i="4"/>
  <c r="C125" i="14"/>
  <c r="H125" i="11" s="1"/>
  <c r="E125" i="11" s="1"/>
  <c r="B125" i="11" s="1"/>
  <c r="O136" i="3"/>
  <c r="N76" i="5"/>
  <c r="N123" i="4"/>
  <c r="R67" i="7"/>
  <c r="Q66" i="3"/>
  <c r="P59" i="4"/>
  <c r="N122" i="3"/>
  <c r="M111" i="4"/>
  <c r="R19" i="7"/>
  <c r="Q18" i="3"/>
  <c r="P15" i="5"/>
  <c r="P17" i="4"/>
  <c r="N97" i="3"/>
  <c r="M89" i="4"/>
  <c r="N90" i="3"/>
  <c r="M82" i="4"/>
  <c r="K82" i="4" s="1"/>
  <c r="M56" i="5"/>
  <c r="K56" i="5" s="1"/>
  <c r="Q48" i="3"/>
  <c r="R49" i="7"/>
  <c r="P33" i="5"/>
  <c r="P44" i="4"/>
  <c r="I75" i="11"/>
  <c r="J69" i="4" s="1"/>
  <c r="K77" i="3"/>
  <c r="AB134" i="6"/>
  <c r="R71" i="7"/>
  <c r="Q70" i="3"/>
  <c r="P63" i="4"/>
  <c r="P45" i="5"/>
  <c r="AB38" i="6"/>
  <c r="M100" i="3"/>
  <c r="L92" i="4"/>
  <c r="Q128" i="3"/>
  <c r="R129" i="7"/>
  <c r="P116" i="4"/>
  <c r="R136" i="7"/>
  <c r="Q135" i="3"/>
  <c r="P122" i="4"/>
  <c r="P75" i="5"/>
  <c r="T123" i="3"/>
  <c r="R123" i="3" s="1"/>
  <c r="S67" i="5"/>
  <c r="Q67" i="5" s="1"/>
  <c r="S112" i="4"/>
  <c r="Q112" i="4" s="1"/>
  <c r="M93" i="3"/>
  <c r="L85" i="4"/>
  <c r="R135" i="7"/>
  <c r="Q134" i="3"/>
  <c r="P74" i="5"/>
  <c r="P121" i="4"/>
  <c r="R40" i="7"/>
  <c r="Q39" i="3"/>
  <c r="P36" i="4"/>
  <c r="P27" i="5"/>
  <c r="R76" i="7"/>
  <c r="Q75" i="3"/>
  <c r="P67" i="4"/>
  <c r="R69" i="7"/>
  <c r="Q68" i="3"/>
  <c r="P61" i="4"/>
  <c r="R98" i="7"/>
  <c r="Q97" i="3"/>
  <c r="P89" i="4"/>
  <c r="I18" i="11"/>
  <c r="J19" i="4" s="1"/>
  <c r="K20" i="3"/>
  <c r="R91" i="7"/>
  <c r="Q90" i="3"/>
  <c r="P82" i="4"/>
  <c r="P56" i="5"/>
  <c r="AB42" i="6"/>
  <c r="P98" i="3"/>
  <c r="O90" i="4"/>
  <c r="P118" i="3"/>
  <c r="O108" i="4"/>
  <c r="P123" i="3"/>
  <c r="O67" i="5"/>
  <c r="O112" i="4"/>
  <c r="R73" i="7"/>
  <c r="Q72" i="3"/>
  <c r="P47" i="5"/>
  <c r="P65" i="4"/>
  <c r="N8" i="3"/>
  <c r="L8" i="3" s="1"/>
  <c r="M8" i="5"/>
  <c r="K8" i="5" s="1"/>
  <c r="M8" i="4"/>
  <c r="K8" i="4" s="1"/>
  <c r="P122" i="3"/>
  <c r="O111" i="4"/>
  <c r="M134" i="3"/>
  <c r="L74" i="5"/>
  <c r="L121" i="4"/>
  <c r="M81" i="3"/>
  <c r="L73" i="4"/>
  <c r="R80" i="7"/>
  <c r="Q79" i="3"/>
  <c r="P71" i="4"/>
  <c r="T89" i="3"/>
  <c r="R89" i="3" s="1"/>
  <c r="S55" i="5"/>
  <c r="Q55" i="5" s="1"/>
  <c r="S81" i="4"/>
  <c r="Q81" i="4" s="1"/>
  <c r="P106" i="3"/>
  <c r="O97" i="4"/>
  <c r="P60" i="3"/>
  <c r="O54" i="4"/>
  <c r="M32" i="3"/>
  <c r="L32" i="3" s="1"/>
  <c r="L29" i="4"/>
  <c r="K29" i="4" s="1"/>
  <c r="L24" i="5"/>
  <c r="K24" i="5" s="1"/>
  <c r="B22" i="11"/>
  <c r="T52" i="3"/>
  <c r="R52" i="3" s="1"/>
  <c r="S48" i="4"/>
  <c r="Q48" i="4" s="1"/>
  <c r="S36" i="5"/>
  <c r="Q36" i="5" s="1"/>
  <c r="T98" i="3"/>
  <c r="S90" i="4"/>
  <c r="T133" i="3"/>
  <c r="R133" i="3" s="1"/>
  <c r="S120" i="4"/>
  <c r="Q120" i="4" s="1"/>
  <c r="S73" i="5"/>
  <c r="Q73" i="5" s="1"/>
  <c r="P104" i="3"/>
  <c r="O95" i="4"/>
  <c r="T139" i="3"/>
  <c r="R139" i="3" s="1"/>
  <c r="S126" i="4"/>
  <c r="Q126" i="4" s="1"/>
  <c r="S78" i="5"/>
  <c r="Q78" i="5" s="1"/>
  <c r="R87" i="7"/>
  <c r="Q86" i="3"/>
  <c r="P78" i="4"/>
  <c r="O137" i="3"/>
  <c r="N124" i="4"/>
  <c r="O51" i="3"/>
  <c r="N47" i="4"/>
  <c r="J44" i="5"/>
  <c r="J58" i="4"/>
  <c r="O12" i="3"/>
  <c r="N12" i="4"/>
  <c r="N12" i="5"/>
  <c r="I44" i="11"/>
  <c r="J42" i="4" s="1"/>
  <c r="K46" i="3"/>
  <c r="M135" i="3"/>
  <c r="L75" i="5"/>
  <c r="L122" i="4"/>
  <c r="T63" i="3"/>
  <c r="R63" i="3" s="1"/>
  <c r="S56" i="4"/>
  <c r="Q56" i="4" s="1"/>
  <c r="M37" i="3"/>
  <c r="L26" i="5"/>
  <c r="L34" i="4"/>
  <c r="B69" i="11"/>
  <c r="M52" i="3"/>
  <c r="L48" i="4"/>
  <c r="L36" i="5"/>
  <c r="O119" i="3"/>
  <c r="N109" i="4"/>
  <c r="O42" i="3"/>
  <c r="N29" i="5"/>
  <c r="N39" i="4"/>
  <c r="M42" i="3"/>
  <c r="L29" i="5"/>
  <c r="L39" i="4"/>
  <c r="AB72" i="6"/>
  <c r="P84" i="3"/>
  <c r="O76" i="4"/>
  <c r="O47" i="3"/>
  <c r="N43" i="4"/>
  <c r="O95" i="8"/>
  <c r="X95" i="8" s="1"/>
  <c r="M53" i="3"/>
  <c r="L37" i="5"/>
  <c r="Q89" i="3"/>
  <c r="R90" i="7"/>
  <c r="P55" i="5"/>
  <c r="P81" i="4"/>
  <c r="I39" i="11"/>
  <c r="K41" i="3"/>
  <c r="K58" i="5"/>
  <c r="B107" i="11"/>
  <c r="O24" i="3"/>
  <c r="N22" i="4"/>
  <c r="M41" i="3"/>
  <c r="L28" i="5"/>
  <c r="L38" i="4"/>
  <c r="M86" i="3"/>
  <c r="L86" i="3" s="1"/>
  <c r="L78" i="4"/>
  <c r="K78" i="4" s="1"/>
  <c r="O59" i="3"/>
  <c r="N53" i="4"/>
  <c r="M94" i="3"/>
  <c r="L86" i="4"/>
  <c r="R72" i="7"/>
  <c r="Q71" i="3"/>
  <c r="P46" i="5"/>
  <c r="P64" i="4"/>
  <c r="N108" i="3"/>
  <c r="L108" i="3" s="1"/>
  <c r="M60" i="5"/>
  <c r="K60" i="5" s="1"/>
  <c r="M99" i="4"/>
  <c r="K99" i="4" s="1"/>
  <c r="P135" i="3"/>
  <c r="O75" i="5"/>
  <c r="O122" i="4"/>
  <c r="AB118" i="6"/>
  <c r="P134" i="3"/>
  <c r="O121" i="4"/>
  <c r="O74" i="5"/>
  <c r="O73" i="3"/>
  <c r="N48" i="5"/>
  <c r="N66" i="4"/>
  <c r="I12" i="11"/>
  <c r="J13" i="4" s="1"/>
  <c r="K14" i="3"/>
  <c r="O80" i="3"/>
  <c r="N72" i="4"/>
  <c r="P68" i="3"/>
  <c r="O61" i="4"/>
  <c r="I20" i="11"/>
  <c r="J18" i="5" s="1"/>
  <c r="K22" i="3"/>
  <c r="M34" i="3"/>
  <c r="L31" i="4"/>
  <c r="N13" i="6"/>
  <c r="M124" i="3"/>
  <c r="L124" i="3" s="1"/>
  <c r="L113" i="4"/>
  <c r="K113" i="4" s="1"/>
  <c r="L68" i="5"/>
  <c r="K68" i="5" s="1"/>
  <c r="T67" i="3"/>
  <c r="R67" i="3" s="1"/>
  <c r="S60" i="4"/>
  <c r="Q60" i="4" s="1"/>
  <c r="J51" i="5"/>
  <c r="J75" i="4"/>
  <c r="R56" i="7"/>
  <c r="Q55" i="3"/>
  <c r="P50" i="4"/>
  <c r="P38" i="5"/>
  <c r="B30" i="11"/>
  <c r="I96" i="11"/>
  <c r="J90" i="4" s="1"/>
  <c r="K98" i="3"/>
  <c r="R140" i="7"/>
  <c r="Q139" i="3"/>
  <c r="P126" i="4"/>
  <c r="P78" i="5"/>
  <c r="R99" i="7"/>
  <c r="Q98" i="3"/>
  <c r="P90" i="4"/>
  <c r="R119" i="7"/>
  <c r="Q118" i="3"/>
  <c r="P108" i="4"/>
  <c r="M114" i="3"/>
  <c r="L105" i="4"/>
  <c r="L64" i="5"/>
  <c r="AB112" i="6"/>
  <c r="R123" i="7"/>
  <c r="Q122" i="3"/>
  <c r="P111" i="4"/>
  <c r="B102" i="11"/>
  <c r="Q113" i="3"/>
  <c r="R114" i="7"/>
  <c r="P63" i="5"/>
  <c r="P104" i="4"/>
  <c r="AB106" i="6"/>
  <c r="P79" i="3"/>
  <c r="O71" i="4"/>
  <c r="R107" i="7"/>
  <c r="Q106" i="3"/>
  <c r="P97" i="4"/>
  <c r="R125" i="7"/>
  <c r="Q124" i="3"/>
  <c r="P113" i="4"/>
  <c r="P68" i="5"/>
  <c r="J8" i="4"/>
  <c r="J8" i="5"/>
  <c r="T48" i="3"/>
  <c r="R48" i="3" s="1"/>
  <c r="S44" i="4"/>
  <c r="Q44" i="4" s="1"/>
  <c r="S33" i="5"/>
  <c r="Q33" i="5" s="1"/>
  <c r="B100" i="11"/>
  <c r="Q104" i="3"/>
  <c r="R105" i="7"/>
  <c r="P95" i="4"/>
  <c r="M45" i="3"/>
  <c r="L32" i="5"/>
  <c r="O33" i="3"/>
  <c r="N30" i="4"/>
  <c r="T58" i="3"/>
  <c r="R58" i="3" s="1"/>
  <c r="S41" i="5"/>
  <c r="Q41" i="5" s="1"/>
  <c r="M38" i="3"/>
  <c r="L35" i="4"/>
  <c r="AB99" i="6"/>
  <c r="Q37" i="4"/>
  <c r="M103" i="3"/>
  <c r="L94" i="4"/>
  <c r="N64" i="3"/>
  <c r="L64" i="3" s="1"/>
  <c r="M57" i="4"/>
  <c r="K57" i="4" s="1"/>
  <c r="B65" i="11"/>
  <c r="N51" i="3"/>
  <c r="L51" i="3" s="1"/>
  <c r="M47" i="4"/>
  <c r="K47" i="4" s="1"/>
  <c r="P101" i="3"/>
  <c r="O93" i="4"/>
  <c r="O57" i="5"/>
  <c r="N36" i="3"/>
  <c r="M33" i="4"/>
  <c r="M25" i="5"/>
  <c r="M25" i="3"/>
  <c r="L25" i="3" s="1"/>
  <c r="L23" i="4"/>
  <c r="K23" i="4" s="1"/>
  <c r="R85" i="7"/>
  <c r="Q84" i="3"/>
  <c r="P76" i="4"/>
  <c r="O29" i="3"/>
  <c r="N21" i="5"/>
  <c r="N26" i="4"/>
  <c r="P10" i="3"/>
  <c r="O10" i="4"/>
  <c r="O10" i="5"/>
  <c r="R93" i="7"/>
  <c r="Q92" i="3"/>
  <c r="P84" i="4"/>
  <c r="P89" i="3"/>
  <c r="O55" i="5"/>
  <c r="O81" i="4"/>
  <c r="J59" i="5"/>
  <c r="J98" i="4"/>
  <c r="B53" i="11"/>
  <c r="M113" i="3"/>
  <c r="L113" i="3" s="1"/>
  <c r="L104" i="4"/>
  <c r="K104" i="4" s="1"/>
  <c r="L63" i="5"/>
  <c r="K63" i="5" s="1"/>
  <c r="M65" i="3"/>
  <c r="L44" i="5"/>
  <c r="L58" i="4"/>
  <c r="P66" i="3"/>
  <c r="O59" i="4"/>
  <c r="N54" i="3"/>
  <c r="M49" i="4"/>
  <c r="N107" i="3"/>
  <c r="L107" i="3" s="1"/>
  <c r="M98" i="4"/>
  <c r="K98" i="4" s="1"/>
  <c r="M59" i="5"/>
  <c r="K59" i="5" s="1"/>
  <c r="T131" i="3"/>
  <c r="R131" i="3" s="1"/>
  <c r="S72" i="5"/>
  <c r="Q72" i="5" s="1"/>
  <c r="M98" i="3"/>
  <c r="L90" i="4"/>
  <c r="R101" i="7"/>
  <c r="Q100" i="3"/>
  <c r="P92" i="4"/>
  <c r="I94" i="11"/>
  <c r="J88" i="4" s="1"/>
  <c r="K96" i="3"/>
  <c r="N70" i="3"/>
  <c r="M63" i="4"/>
  <c r="M45" i="5"/>
  <c r="I79" i="11"/>
  <c r="J73" i="4" s="1"/>
  <c r="K81" i="3"/>
  <c r="I25" i="11"/>
  <c r="J19" i="5" s="1"/>
  <c r="K27" i="3"/>
  <c r="N22" i="3"/>
  <c r="L22" i="3" s="1"/>
  <c r="M18" i="5"/>
  <c r="K18" i="5" s="1"/>
  <c r="I32" i="11"/>
  <c r="J31" i="4" s="1"/>
  <c r="K34" i="3"/>
  <c r="T22" i="3"/>
  <c r="R22" i="3" s="1"/>
  <c r="S18" i="5"/>
  <c r="Q18" i="5" s="1"/>
  <c r="N35" i="3"/>
  <c r="L35" i="3" s="1"/>
  <c r="M32" i="4"/>
  <c r="K32" i="4" s="1"/>
  <c r="P44" i="3"/>
  <c r="O41" i="4"/>
  <c r="O31" i="5"/>
  <c r="P71" i="3"/>
  <c r="O46" i="5"/>
  <c r="O64" i="4"/>
  <c r="P26" i="3"/>
  <c r="O24" i="4"/>
  <c r="I127" i="11"/>
  <c r="J117" i="4" s="1"/>
  <c r="K129" i="3"/>
  <c r="S95" i="3"/>
  <c r="R87" i="4"/>
  <c r="P82" i="3"/>
  <c r="O74" i="4"/>
  <c r="M122" i="3"/>
  <c r="L111" i="4"/>
  <c r="B74" i="11"/>
  <c r="O91" i="3"/>
  <c r="N83" i="4"/>
  <c r="N134" i="3"/>
  <c r="L134" i="3" s="1"/>
  <c r="M74" i="5"/>
  <c r="K74" i="5" s="1"/>
  <c r="M121" i="4"/>
  <c r="T128" i="3"/>
  <c r="R128" i="3" s="1"/>
  <c r="S116" i="4"/>
  <c r="Q116" i="4" s="1"/>
  <c r="P55" i="3"/>
  <c r="O50" i="4"/>
  <c r="O38" i="5"/>
  <c r="I10" i="11"/>
  <c r="K12" i="3"/>
  <c r="N105" i="6"/>
  <c r="P139" i="3"/>
  <c r="O78" i="5"/>
  <c r="O126" i="4"/>
  <c r="T95" i="3"/>
  <c r="S87" i="4"/>
  <c r="P6" i="3"/>
  <c r="O6" i="4"/>
  <c r="O6" i="5"/>
  <c r="M13" i="3"/>
  <c r="L13" i="5"/>
  <c r="B29" i="11"/>
  <c r="I8" i="11"/>
  <c r="K10" i="3"/>
  <c r="P113" i="3"/>
  <c r="O104" i="4"/>
  <c r="O63" i="5"/>
  <c r="R12" i="7"/>
  <c r="Q11" i="3"/>
  <c r="P11" i="4"/>
  <c r="P11" i="5"/>
  <c r="T37" i="3"/>
  <c r="R37" i="3" s="1"/>
  <c r="S34" i="4"/>
  <c r="Q34" i="4" s="1"/>
  <c r="S26" i="5"/>
  <c r="Q26" i="5" s="1"/>
  <c r="T85" i="3"/>
  <c r="R85" i="3" s="1"/>
  <c r="S52" i="5"/>
  <c r="Q52" i="5" s="1"/>
  <c r="S77" i="4"/>
  <c r="Q77" i="4" s="1"/>
  <c r="Q78" i="4"/>
  <c r="O74" i="3"/>
  <c r="N49" i="5"/>
  <c r="O63" i="3"/>
  <c r="N56" i="4"/>
  <c r="P58" i="3"/>
  <c r="O41" i="5"/>
  <c r="N14" i="3"/>
  <c r="M13" i="4"/>
  <c r="R8" i="7"/>
  <c r="Q7" i="3"/>
  <c r="P7" i="4"/>
  <c r="P7" i="5"/>
  <c r="P78" i="3"/>
  <c r="O70" i="4"/>
  <c r="O50" i="5"/>
  <c r="M109" i="3"/>
  <c r="L100" i="4"/>
  <c r="L61" i="5"/>
  <c r="S101" i="14"/>
  <c r="B101" i="14" s="1"/>
  <c r="F101" i="11" s="1"/>
  <c r="C101" i="11" s="1"/>
  <c r="C101" i="14"/>
  <c r="H101" i="11" s="1"/>
  <c r="E101" i="11" s="1"/>
  <c r="N138" i="3"/>
  <c r="L138" i="3" s="1"/>
  <c r="M77" i="5"/>
  <c r="K77" i="5" s="1"/>
  <c r="M125" i="4"/>
  <c r="K125" i="4" s="1"/>
  <c r="T114" i="3"/>
  <c r="R114" i="3" s="1"/>
  <c r="S105" i="4"/>
  <c r="Q105" i="4" s="1"/>
  <c r="S64" i="5"/>
  <c r="Q64" i="5" s="1"/>
  <c r="O57" i="3"/>
  <c r="N40" i="5"/>
  <c r="N52" i="4"/>
  <c r="R37" i="7"/>
  <c r="Q36" i="3"/>
  <c r="P25" i="5"/>
  <c r="P33" i="4"/>
  <c r="Q99" i="3"/>
  <c r="R100" i="7"/>
  <c r="P91" i="4"/>
  <c r="R41" i="7"/>
  <c r="Q40" i="3"/>
  <c r="P37" i="4"/>
  <c r="AB92" i="6"/>
  <c r="Q101" i="3"/>
  <c r="R102" i="7"/>
  <c r="P57" i="5"/>
  <c r="P93" i="4"/>
  <c r="T50" i="3"/>
  <c r="R50" i="3" s="1"/>
  <c r="S46" i="4"/>
  <c r="Q46" i="4" s="1"/>
  <c r="S35" i="5"/>
  <c r="Q35" i="5" s="1"/>
  <c r="P46" i="3"/>
  <c r="O42" i="4"/>
  <c r="M55" i="3"/>
  <c r="L50" i="4"/>
  <c r="L38" i="5"/>
  <c r="R11" i="7"/>
  <c r="Q10" i="3"/>
  <c r="P10" i="4"/>
  <c r="P10" i="5"/>
  <c r="P92" i="3"/>
  <c r="O84" i="4"/>
  <c r="I106" i="11"/>
  <c r="K108" i="3"/>
  <c r="O9" i="3"/>
  <c r="N9" i="5"/>
  <c r="N9" i="4"/>
  <c r="B64" i="11"/>
  <c r="B34" i="11"/>
  <c r="P100" i="3"/>
  <c r="O92" i="4"/>
  <c r="P34" i="3"/>
  <c r="O31" i="4"/>
  <c r="I116" i="11"/>
  <c r="J108" i="4" s="1"/>
  <c r="K118" i="3"/>
  <c r="N27" i="3"/>
  <c r="M19" i="5"/>
  <c r="P52" i="3"/>
  <c r="O48" i="4"/>
  <c r="O36" i="5"/>
  <c r="N80" i="3"/>
  <c r="L80" i="3" s="1"/>
  <c r="M72" i="4"/>
  <c r="K72" i="4" s="1"/>
  <c r="M131" i="3"/>
  <c r="L131" i="3" s="1"/>
  <c r="L72" i="5"/>
  <c r="K72" i="5" s="1"/>
  <c r="R45" i="7"/>
  <c r="Q44" i="3"/>
  <c r="P41" i="4"/>
  <c r="P31" i="5"/>
  <c r="N93" i="3"/>
  <c r="L93" i="3" s="1"/>
  <c r="G93" i="3" s="1"/>
  <c r="M85" i="4"/>
  <c r="K85" i="4" s="1"/>
  <c r="F85" i="4" s="1"/>
  <c r="G85" i="4" s="1"/>
  <c r="AB21" i="6"/>
  <c r="R27" i="7"/>
  <c r="Q26" i="3"/>
  <c r="P24" i="4"/>
  <c r="O25" i="3"/>
  <c r="N23" i="4"/>
  <c r="AB68" i="6"/>
  <c r="N132" i="3"/>
  <c r="L132" i="3" s="1"/>
  <c r="M119" i="4"/>
  <c r="K119" i="4" s="1"/>
  <c r="M26" i="3"/>
  <c r="L26" i="3" s="1"/>
  <c r="L24" i="4"/>
  <c r="S98" i="3"/>
  <c r="R90" i="4"/>
  <c r="R83" i="7"/>
  <c r="Q82" i="3"/>
  <c r="P74" i="4"/>
  <c r="N106" i="3"/>
  <c r="M97" i="4"/>
  <c r="R133" i="7"/>
  <c r="Q132" i="3"/>
  <c r="P119" i="4"/>
  <c r="AB115" i="6"/>
  <c r="P13" i="3"/>
  <c r="O13" i="5"/>
  <c r="N42" i="3"/>
  <c r="L42" i="3" s="1"/>
  <c r="M39" i="4"/>
  <c r="K39" i="4" s="1"/>
  <c r="M29" i="5"/>
  <c r="K29" i="5" s="1"/>
  <c r="R110" i="7"/>
  <c r="Q109" i="3"/>
  <c r="P100" i="4"/>
  <c r="P61" i="5"/>
  <c r="R132" i="7"/>
  <c r="Q131" i="3"/>
  <c r="P72" i="5"/>
  <c r="O65" i="3"/>
  <c r="N44" i="5"/>
  <c r="N58" i="4"/>
  <c r="M105" i="3"/>
  <c r="L96" i="4"/>
  <c r="AB6" i="6"/>
  <c r="M97" i="3"/>
  <c r="L89" i="4"/>
  <c r="T87" i="3"/>
  <c r="R87" i="3" s="1"/>
  <c r="S79" i="4"/>
  <c r="Q79" i="4" s="1"/>
  <c r="S53" i="5"/>
  <c r="Q53" i="5" s="1"/>
  <c r="P45" i="3"/>
  <c r="O32" i="5"/>
  <c r="R7" i="7"/>
  <c r="Q6" i="3"/>
  <c r="P6" i="4"/>
  <c r="P6" i="5"/>
  <c r="T92" i="3"/>
  <c r="S84" i="4"/>
  <c r="AB122" i="6"/>
  <c r="O130" i="3"/>
  <c r="N118" i="4"/>
  <c r="N71" i="5"/>
  <c r="R68" i="7"/>
  <c r="Q67" i="3"/>
  <c r="P60" i="4"/>
  <c r="AB138" i="6"/>
  <c r="M47" i="3"/>
  <c r="L43" i="4"/>
  <c r="O15" i="3"/>
  <c r="N14" i="4"/>
  <c r="M59" i="3"/>
  <c r="L53" i="4"/>
  <c r="P21" i="3"/>
  <c r="O20" i="4"/>
  <c r="O17" i="5"/>
  <c r="B134" i="11"/>
  <c r="T60" i="3"/>
  <c r="R60" i="3" s="1"/>
  <c r="S54" i="4"/>
  <c r="Q54" i="4" s="1"/>
  <c r="R59" i="7"/>
  <c r="Q58" i="3"/>
  <c r="P41" i="5"/>
  <c r="O138" i="3"/>
  <c r="N125" i="4"/>
  <c r="N77" i="5"/>
  <c r="B99" i="11"/>
  <c r="P7" i="3"/>
  <c r="O7" i="5"/>
  <c r="O7" i="4"/>
  <c r="P85" i="3"/>
  <c r="O52" i="5"/>
  <c r="O77" i="4"/>
  <c r="R79" i="7"/>
  <c r="Q78" i="3"/>
  <c r="P50" i="5"/>
  <c r="P70" i="4"/>
  <c r="O97" i="8"/>
  <c r="X97" i="8" s="1"/>
  <c r="I9" i="11"/>
  <c r="K11" i="3"/>
  <c r="P36" i="3"/>
  <c r="O33" i="4"/>
  <c r="O25" i="5"/>
  <c r="R128" i="7"/>
  <c r="Q127" i="3"/>
  <c r="P115" i="4"/>
  <c r="P40" i="3"/>
  <c r="O37" i="4"/>
  <c r="P125" i="3"/>
  <c r="O114" i="4"/>
  <c r="O69" i="5"/>
  <c r="AB104" i="6"/>
  <c r="Q112" i="3"/>
  <c r="R113" i="7"/>
  <c r="P62" i="5"/>
  <c r="P103" i="4"/>
  <c r="Q46" i="3"/>
  <c r="R47" i="7"/>
  <c r="P42" i="4"/>
  <c r="Q88" i="3"/>
  <c r="R89" i="7"/>
  <c r="P80" i="4"/>
  <c r="P54" i="5"/>
  <c r="T96" i="3"/>
  <c r="S88" i="4"/>
  <c r="B52" i="11"/>
  <c r="T111" i="3"/>
  <c r="R111" i="3" s="1"/>
  <c r="S102" i="4"/>
  <c r="Q102" i="4" s="1"/>
  <c r="R28" i="7"/>
  <c r="Q27" i="3"/>
  <c r="P19" i="5"/>
  <c r="B85" i="11"/>
  <c r="I123" i="11"/>
  <c r="K125" i="3"/>
  <c r="J42" i="5"/>
  <c r="J55" i="4"/>
  <c r="I4" i="11"/>
  <c r="K6" i="3"/>
  <c r="I136" i="11"/>
  <c r="K138" i="3"/>
  <c r="T109" i="3"/>
  <c r="R109" i="3" s="1"/>
  <c r="S100" i="4"/>
  <c r="Q100" i="4" s="1"/>
  <c r="S61" i="5"/>
  <c r="Q61" i="5" s="1"/>
  <c r="N112" i="3"/>
  <c r="L112" i="3" s="1"/>
  <c r="M103" i="4"/>
  <c r="K103" i="4" s="1"/>
  <c r="M62" i="5"/>
  <c r="K62" i="5" s="1"/>
  <c r="I111" i="11"/>
  <c r="K113" i="3"/>
  <c r="N57" i="3"/>
  <c r="L57" i="3" s="1"/>
  <c r="M52" i="4"/>
  <c r="K52" i="4" s="1"/>
  <c r="M40" i="5"/>
  <c r="K40" i="5" s="1"/>
  <c r="B19" i="11"/>
  <c r="R35" i="7"/>
  <c r="Q34" i="3"/>
  <c r="P31" i="4"/>
  <c r="I51" i="11"/>
  <c r="J37" i="5" s="1"/>
  <c r="K53" i="3"/>
  <c r="Q52" i="3"/>
  <c r="R53" i="7"/>
  <c r="P48" i="4"/>
  <c r="P36" i="5"/>
  <c r="M130" i="3"/>
  <c r="L118" i="4"/>
  <c r="L71" i="5"/>
  <c r="P30" i="3"/>
  <c r="O27" i="4"/>
  <c r="O22" i="5"/>
  <c r="N56" i="3"/>
  <c r="L56" i="3" s="1"/>
  <c r="M39" i="5"/>
  <c r="K39" i="5" s="1"/>
  <c r="M51" i="4"/>
  <c r="K51" i="4" s="1"/>
  <c r="I16" i="11"/>
  <c r="K18" i="3"/>
  <c r="I40" i="11"/>
  <c r="K42" i="3"/>
  <c r="R63" i="7"/>
  <c r="Q62" i="3"/>
  <c r="P43" i="5"/>
  <c r="X98" i="8"/>
  <c r="N96" i="3"/>
  <c r="M88" i="4"/>
  <c r="N7" i="6"/>
  <c r="P132" i="3"/>
  <c r="O119" i="4"/>
  <c r="Q108" i="4"/>
  <c r="T72" i="3"/>
  <c r="R72" i="3" s="1"/>
  <c r="S47" i="5"/>
  <c r="Q47" i="5" s="1"/>
  <c r="S65" i="4"/>
  <c r="Q65" i="4" s="1"/>
  <c r="R14" i="7"/>
  <c r="Q13" i="3"/>
  <c r="P13" i="5"/>
  <c r="P109" i="3"/>
  <c r="O61" i="5"/>
  <c r="O100" i="4"/>
  <c r="I129" i="11"/>
  <c r="J72" i="5" s="1"/>
  <c r="K131" i="3"/>
  <c r="M24" i="3"/>
  <c r="L24" i="3" s="1"/>
  <c r="L22" i="4"/>
  <c r="O49" i="3"/>
  <c r="N45" i="4"/>
  <c r="N34" i="5"/>
  <c r="R46" i="7"/>
  <c r="Q45" i="3"/>
  <c r="P32" i="5"/>
  <c r="N30" i="3"/>
  <c r="L30" i="3" s="1"/>
  <c r="M27" i="4"/>
  <c r="K27" i="4" s="1"/>
  <c r="M22" i="5"/>
  <c r="K22" i="5" s="1"/>
  <c r="R65" i="7"/>
  <c r="Q64" i="3"/>
  <c r="P57" i="4"/>
  <c r="T45" i="3"/>
  <c r="R45" i="3" s="1"/>
  <c r="S32" i="5"/>
  <c r="Q32" i="5" s="1"/>
  <c r="I56" i="11"/>
  <c r="J41" i="5" s="1"/>
  <c r="K58" i="3"/>
  <c r="N61" i="3"/>
  <c r="L61" i="3" s="1"/>
  <c r="M55" i="4"/>
  <c r="K55" i="4" s="1"/>
  <c r="M42" i="5"/>
  <c r="K42" i="5" s="1"/>
  <c r="N107" i="6"/>
  <c r="P67" i="3"/>
  <c r="O60" i="4"/>
  <c r="N78" i="3"/>
  <c r="L78" i="3" s="1"/>
  <c r="M50" i="5"/>
  <c r="K50" i="5" s="1"/>
  <c r="M70" i="4"/>
  <c r="K70" i="4" s="1"/>
  <c r="P20" i="3"/>
  <c r="O19" i="4"/>
  <c r="P19" i="3"/>
  <c r="O16" i="5"/>
  <c r="O18" i="4"/>
  <c r="P17" i="3"/>
  <c r="O14" i="5"/>
  <c r="O16" i="4"/>
  <c r="P61" i="3"/>
  <c r="O42" i="5"/>
  <c r="O55" i="4"/>
  <c r="R22" i="7"/>
  <c r="Q21" i="3"/>
  <c r="P20" i="4"/>
  <c r="P17" i="5"/>
  <c r="N55" i="3"/>
  <c r="L55" i="3" s="1"/>
  <c r="M50" i="4"/>
  <c r="K50" i="4" s="1"/>
  <c r="M38" i="5"/>
  <c r="K38" i="5" s="1"/>
  <c r="B124" i="11"/>
  <c r="S5" i="3"/>
  <c r="R5" i="4"/>
  <c r="Q5" i="4" s="1"/>
  <c r="R5" i="5"/>
  <c r="Q102" i="3"/>
  <c r="R103" i="7"/>
  <c r="P58" i="5"/>
  <c r="Q81" i="3"/>
  <c r="R82" i="7"/>
  <c r="P73" i="4"/>
  <c r="T53" i="3"/>
  <c r="R53" i="3" s="1"/>
  <c r="S37" i="5"/>
  <c r="Q37" i="5" s="1"/>
  <c r="P105" i="3"/>
  <c r="O96" i="4"/>
  <c r="N116" i="3"/>
  <c r="L116" i="3" s="1"/>
  <c r="M106" i="4"/>
  <c r="K106" i="4" s="1"/>
  <c r="M99" i="3"/>
  <c r="L99" i="3" s="1"/>
  <c r="L91" i="4"/>
  <c r="K91" i="4" s="1"/>
  <c r="R86" i="7"/>
  <c r="Q85" i="3"/>
  <c r="P77" i="4"/>
  <c r="P52" i="5"/>
  <c r="N11" i="3"/>
  <c r="M11" i="4"/>
  <c r="K11" i="4" s="1"/>
  <c r="M11" i="5"/>
  <c r="K11" i="5" s="1"/>
  <c r="R109" i="7"/>
  <c r="Q108" i="3"/>
  <c r="P60" i="5"/>
  <c r="P99" i="4"/>
  <c r="B31" i="11"/>
  <c r="P32" i="3"/>
  <c r="O24" i="5"/>
  <c r="O29" i="4"/>
  <c r="P54" i="3"/>
  <c r="O49" i="4"/>
  <c r="P127" i="3"/>
  <c r="O115" i="4"/>
  <c r="R126" i="7"/>
  <c r="Q125" i="3"/>
  <c r="P69" i="5"/>
  <c r="P114" i="4"/>
  <c r="T127" i="3"/>
  <c r="R127" i="3" s="1"/>
  <c r="S115" i="4"/>
  <c r="Q115" i="4" s="1"/>
  <c r="T31" i="3"/>
  <c r="R31" i="3" s="1"/>
  <c r="S23" i="5"/>
  <c r="Q23" i="5" s="1"/>
  <c r="S28" i="4"/>
  <c r="Q28" i="4" s="1"/>
  <c r="P88" i="3"/>
  <c r="O54" i="5"/>
  <c r="O80" i="4"/>
  <c r="I55" i="11"/>
  <c r="K57" i="3"/>
  <c r="P77" i="3"/>
  <c r="O69" i="4"/>
  <c r="P27" i="3"/>
  <c r="O19" i="5"/>
  <c r="O76" i="3"/>
  <c r="N68" i="4"/>
  <c r="B46" i="11"/>
  <c r="C80" i="14"/>
  <c r="H80" i="11" s="1"/>
  <c r="E80" i="11" s="1"/>
  <c r="B80" i="11" s="1"/>
  <c r="Q5" i="5"/>
  <c r="K68" i="4"/>
  <c r="B92" i="11"/>
  <c r="B104" i="11"/>
  <c r="K86" i="4"/>
  <c r="B109" i="11"/>
  <c r="B38" i="11"/>
  <c r="B28" i="11"/>
  <c r="B76" i="11"/>
  <c r="R118" i="7"/>
  <c r="Q117" i="3"/>
  <c r="P107" i="4"/>
  <c r="N119" i="3"/>
  <c r="L119" i="3" s="1"/>
  <c r="M109" i="4"/>
  <c r="K109" i="4" s="1"/>
  <c r="M17" i="3"/>
  <c r="L14" i="5"/>
  <c r="L16" i="4"/>
  <c r="N58" i="3"/>
  <c r="L58" i="3" s="1"/>
  <c r="M41" i="5"/>
  <c r="K41" i="5" s="1"/>
  <c r="O129" i="3"/>
  <c r="N117" i="4"/>
  <c r="T41" i="3"/>
  <c r="R41" i="3" s="1"/>
  <c r="S38" i="4"/>
  <c r="Q38" i="4" s="1"/>
  <c r="S28" i="5"/>
  <c r="Q28" i="5" s="1"/>
  <c r="N100" i="3"/>
  <c r="M92" i="4"/>
  <c r="K92" i="4" s="1"/>
  <c r="R31" i="7"/>
  <c r="Q30" i="3"/>
  <c r="P27" i="4"/>
  <c r="P22" i="5"/>
  <c r="AB96" i="6"/>
  <c r="N65" i="3"/>
  <c r="L65" i="3" s="1"/>
  <c r="M58" i="4"/>
  <c r="K58" i="4" s="1"/>
  <c r="M44" i="5"/>
  <c r="K44" i="5" s="1"/>
  <c r="K22" i="4"/>
  <c r="P62" i="3"/>
  <c r="O43" i="5"/>
  <c r="O28" i="3"/>
  <c r="N20" i="5"/>
  <c r="N25" i="4"/>
  <c r="N9" i="3"/>
  <c r="L9" i="3" s="1"/>
  <c r="M9" i="5"/>
  <c r="K9" i="5" s="1"/>
  <c r="M9" i="4"/>
  <c r="K9" i="4" s="1"/>
  <c r="S120" i="14"/>
  <c r="B120" i="14" s="1"/>
  <c r="F120" i="11" s="1"/>
  <c r="C120" i="11" s="1"/>
  <c r="C120" i="14"/>
  <c r="H120" i="11" s="1"/>
  <c r="E120" i="11" s="1"/>
  <c r="M54" i="3"/>
  <c r="L49" i="4"/>
  <c r="AB53" i="6"/>
  <c r="P94" i="3"/>
  <c r="O86" i="4"/>
  <c r="AB61" i="6"/>
  <c r="I77" i="11"/>
  <c r="J71" i="4" s="1"/>
  <c r="K79" i="3"/>
  <c r="AB88" i="6"/>
  <c r="N135" i="3"/>
  <c r="L135" i="3" s="1"/>
  <c r="M75" i="5"/>
  <c r="K75" i="5" s="1"/>
  <c r="M122" i="4"/>
  <c r="K122" i="4" s="1"/>
  <c r="P64" i="3"/>
  <c r="O57" i="4"/>
  <c r="I15" i="11"/>
  <c r="K17" i="3"/>
  <c r="M133" i="3"/>
  <c r="L120" i="4"/>
  <c r="L73" i="5"/>
  <c r="N82" i="3"/>
  <c r="M74" i="4"/>
  <c r="B126" i="11"/>
  <c r="N84" i="3"/>
  <c r="M76" i="4"/>
  <c r="R21" i="7"/>
  <c r="Q20" i="3"/>
  <c r="P19" i="4"/>
  <c r="R18" i="7"/>
  <c r="Q17" i="3"/>
  <c r="P14" i="5"/>
  <c r="P16" i="4"/>
  <c r="R23" i="7"/>
  <c r="Q22" i="3"/>
  <c r="P18" i="5"/>
  <c r="R62" i="7"/>
  <c r="Q61" i="3"/>
  <c r="P42" i="5"/>
  <c r="P55" i="4"/>
  <c r="T10" i="3"/>
  <c r="R10" i="3" s="1"/>
  <c r="S10" i="4"/>
  <c r="Q10" i="4" s="1"/>
  <c r="S10" i="5"/>
  <c r="Q10" i="5" s="1"/>
  <c r="M18" i="3"/>
  <c r="L18" i="3" s="1"/>
  <c r="L15" i="5"/>
  <c r="K15" i="5" s="1"/>
  <c r="L17" i="4"/>
  <c r="K17" i="4" s="1"/>
  <c r="M84" i="3"/>
  <c r="L76" i="4"/>
  <c r="I131" i="11"/>
  <c r="K133" i="3"/>
  <c r="AB82" i="6"/>
  <c r="Q105" i="3"/>
  <c r="R106" i="7"/>
  <c r="P96" i="4"/>
  <c r="I98" i="11"/>
  <c r="J92" i="4" s="1"/>
  <c r="K100" i="3"/>
  <c r="M14" i="3"/>
  <c r="L13" i="4"/>
  <c r="B133" i="11"/>
  <c r="M10" i="3"/>
  <c r="L10" i="3" s="1"/>
  <c r="L10" i="4"/>
  <c r="K10" i="4" s="1"/>
  <c r="L10" i="5"/>
  <c r="K10" i="5" s="1"/>
  <c r="S16" i="3"/>
  <c r="R16" i="3" s="1"/>
  <c r="R15" i="4"/>
  <c r="Q15" i="4" s="1"/>
  <c r="R33" i="7"/>
  <c r="Q32" i="3"/>
  <c r="P29" i="4"/>
  <c r="P24" i="5"/>
  <c r="N39" i="3"/>
  <c r="M36" i="4"/>
  <c r="M27" i="5"/>
  <c r="R55" i="7"/>
  <c r="Q54" i="3"/>
  <c r="P49" i="4"/>
  <c r="M39" i="3"/>
  <c r="L27" i="5"/>
  <c r="L36" i="4"/>
  <c r="R39" i="7"/>
  <c r="Q38" i="3"/>
  <c r="P35" i="4"/>
  <c r="T46" i="3"/>
  <c r="R46" i="3" s="1"/>
  <c r="S42" i="4"/>
  <c r="Q42" i="4" s="1"/>
  <c r="I121" i="11"/>
  <c r="K123" i="3"/>
  <c r="I137" i="11"/>
  <c r="K139" i="3"/>
  <c r="I90" i="11"/>
  <c r="J84" i="4" s="1"/>
  <c r="K92" i="3"/>
  <c r="R32" i="7"/>
  <c r="Q31" i="3"/>
  <c r="P23" i="5"/>
  <c r="P28" i="4"/>
  <c r="R78" i="7"/>
  <c r="Q77" i="3"/>
  <c r="P69" i="4"/>
  <c r="Q46" i="5"/>
  <c r="B130" i="11"/>
  <c r="R5" i="3"/>
  <c r="Q73" i="4"/>
  <c r="B11" i="11"/>
  <c r="B112" i="11"/>
  <c r="B62" i="11"/>
  <c r="C66" i="14"/>
  <c r="H66" i="11" s="1"/>
  <c r="E66" i="11" s="1"/>
  <c r="B66" i="11" s="1"/>
  <c r="Q57" i="5"/>
  <c r="L94" i="3"/>
  <c r="Q91" i="4"/>
  <c r="P117" i="3"/>
  <c r="O107" i="4"/>
  <c r="N34" i="3"/>
  <c r="L34" i="3" s="1"/>
  <c r="M31" i="4"/>
  <c r="N124" i="6"/>
  <c r="O116" i="3"/>
  <c r="N106" i="4"/>
  <c r="T78" i="3"/>
  <c r="R78" i="3" s="1"/>
  <c r="S50" i="5"/>
  <c r="Q50" i="5" s="1"/>
  <c r="S70" i="4"/>
  <c r="Q70" i="4" s="1"/>
  <c r="I110" i="11"/>
  <c r="K112" i="3"/>
  <c r="O107" i="3"/>
  <c r="N59" i="5"/>
  <c r="N98" i="4"/>
  <c r="O41" i="3"/>
  <c r="N38" i="4"/>
  <c r="N28" i="5"/>
  <c r="I88" i="11"/>
  <c r="K90" i="3"/>
  <c r="T36" i="3"/>
  <c r="R36" i="3" s="1"/>
  <c r="S25" i="5"/>
  <c r="Q25" i="5" s="1"/>
  <c r="S33" i="4"/>
  <c r="Q33" i="4" s="1"/>
  <c r="N46" i="3"/>
  <c r="L46" i="3" s="1"/>
  <c r="M42" i="4"/>
  <c r="K42" i="4" s="1"/>
  <c r="AB128" i="6"/>
  <c r="M70" i="3"/>
  <c r="L63" i="4"/>
  <c r="L45" i="5"/>
  <c r="S17" i="14"/>
  <c r="B17" i="14" s="1"/>
  <c r="F17" i="11" s="1"/>
  <c r="C17" i="11" s="1"/>
  <c r="C17" i="14"/>
  <c r="H17" i="11" s="1"/>
  <c r="E17" i="11" s="1"/>
  <c r="R112" i="7"/>
  <c r="Q111" i="3"/>
  <c r="P102" i="4"/>
  <c r="T125" i="3"/>
  <c r="R125" i="3" s="1"/>
  <c r="S69" i="5"/>
  <c r="Q69" i="5" s="1"/>
  <c r="S114" i="4"/>
  <c r="Q114" i="4" s="1"/>
  <c r="M137" i="3"/>
  <c r="L124" i="4"/>
  <c r="N118" i="3"/>
  <c r="M108" i="4"/>
  <c r="P56" i="3"/>
  <c r="O39" i="5"/>
  <c r="O51" i="4"/>
  <c r="O16" i="3"/>
  <c r="N15" i="4"/>
  <c r="P126" i="3"/>
  <c r="O70" i="5"/>
  <c r="R95" i="7"/>
  <c r="Q94" i="3"/>
  <c r="P86" i="4"/>
  <c r="R115" i="7"/>
  <c r="Q114" i="3"/>
  <c r="P105" i="4"/>
  <c r="P64" i="5"/>
  <c r="M118" i="3"/>
  <c r="L108" i="4"/>
  <c r="I108" i="11"/>
  <c r="J101" i="4" s="1"/>
  <c r="K110" i="3"/>
  <c r="M96" i="3"/>
  <c r="L88" i="4"/>
  <c r="M27" i="3"/>
  <c r="L19" i="5"/>
  <c r="T7" i="3"/>
  <c r="R7" i="3" s="1"/>
  <c r="S7" i="4"/>
  <c r="Q7" i="4" s="1"/>
  <c r="S7" i="5"/>
  <c r="Q7" i="5" s="1"/>
  <c r="M82" i="3"/>
  <c r="L74" i="4"/>
  <c r="M110" i="3"/>
  <c r="L110" i="3" s="1"/>
  <c r="L101" i="4"/>
  <c r="K101" i="4" s="1"/>
  <c r="P50" i="3"/>
  <c r="O46" i="4"/>
  <c r="O35" i="5"/>
  <c r="M67" i="3"/>
  <c r="L60" i="4"/>
  <c r="T117" i="3"/>
  <c r="R117" i="3" s="1"/>
  <c r="S107" i="4"/>
  <c r="Q107" i="4" s="1"/>
  <c r="O93" i="8"/>
  <c r="X93" i="8" s="1"/>
  <c r="O8" i="3"/>
  <c r="N8" i="5"/>
  <c r="N8" i="4"/>
  <c r="I14" i="11"/>
  <c r="J15" i="4" s="1"/>
  <c r="K16" i="3"/>
  <c r="T55" i="3"/>
  <c r="R55" i="3" s="1"/>
  <c r="S38" i="5"/>
  <c r="Q38" i="5" s="1"/>
  <c r="S50" i="4"/>
  <c r="Q50" i="4" s="1"/>
  <c r="T70" i="3"/>
  <c r="R70" i="3" s="1"/>
  <c r="S63" i="4"/>
  <c r="Q63" i="4" s="1"/>
  <c r="S45" i="5"/>
  <c r="Q45" i="5" s="1"/>
  <c r="O94" i="8"/>
  <c r="X94" i="8" s="1"/>
  <c r="N130" i="3"/>
  <c r="L130" i="3" s="1"/>
  <c r="M71" i="5"/>
  <c r="K71" i="5" s="1"/>
  <c r="M118" i="4"/>
  <c r="AA89" i="6"/>
  <c r="AB89" i="6" s="1"/>
  <c r="P5" i="3"/>
  <c r="O5" i="5"/>
  <c r="O5" i="4"/>
  <c r="B70" i="11"/>
  <c r="T6" i="3"/>
  <c r="R6" i="3" s="1"/>
  <c r="S6" i="4"/>
  <c r="Q6" i="4" s="1"/>
  <c r="S6" i="5"/>
  <c r="Q6" i="5" s="1"/>
  <c r="R134" i="7"/>
  <c r="Q133" i="3"/>
  <c r="P120" i="4"/>
  <c r="P73" i="5"/>
  <c r="O115" i="3"/>
  <c r="N65" i="5"/>
  <c r="H88" i="4"/>
  <c r="P38" i="3"/>
  <c r="O35" i="4"/>
  <c r="R88" i="7"/>
  <c r="Q87" i="3"/>
  <c r="P79" i="4"/>
  <c r="P53" i="5"/>
  <c r="Q53" i="3"/>
  <c r="R54" i="7"/>
  <c r="P37" i="5"/>
  <c r="M127" i="3"/>
  <c r="L115" i="4"/>
  <c r="I87" i="11"/>
  <c r="K89" i="3"/>
  <c r="I68" i="11"/>
  <c r="K70" i="3"/>
  <c r="I84" i="11"/>
  <c r="J78" i="4" s="1"/>
  <c r="K86" i="3"/>
  <c r="I103" i="11"/>
  <c r="J96" i="4" s="1"/>
  <c r="K105" i="3"/>
  <c r="K24" i="4"/>
  <c r="Q95" i="4"/>
  <c r="Q93" i="4"/>
  <c r="J27" i="5"/>
  <c r="J36" i="4"/>
  <c r="J45" i="4"/>
  <c r="J34" i="5"/>
  <c r="I115" i="11" l="1"/>
  <c r="J107" i="4" s="1"/>
  <c r="K117" i="3"/>
  <c r="L85" i="3"/>
  <c r="R95" i="3"/>
  <c r="L14" i="3"/>
  <c r="J40" i="4"/>
  <c r="J30" i="5"/>
  <c r="O43" i="3"/>
  <c r="N30" i="5"/>
  <c r="H30" i="5" s="1"/>
  <c r="N40" i="4"/>
  <c r="L75" i="3"/>
  <c r="L96" i="3"/>
  <c r="G96" i="3" s="1"/>
  <c r="N48" i="3"/>
  <c r="L48" i="3" s="1"/>
  <c r="M33" i="5"/>
  <c r="K33" i="5" s="1"/>
  <c r="M44" i="4"/>
  <c r="K44" i="4" s="1"/>
  <c r="M71" i="3"/>
  <c r="L64" i="4"/>
  <c r="L46" i="5"/>
  <c r="L54" i="3"/>
  <c r="L84" i="3"/>
  <c r="K93" i="4"/>
  <c r="K35" i="4"/>
  <c r="K89" i="4"/>
  <c r="K100" i="4"/>
  <c r="K36" i="4"/>
  <c r="K43" i="4"/>
  <c r="F43" i="4" s="1"/>
  <c r="G43" i="4" s="1"/>
  <c r="H43" i="4" s="1"/>
  <c r="K126" i="4"/>
  <c r="K45" i="5"/>
  <c r="I66" i="11"/>
  <c r="J61" i="4" s="1"/>
  <c r="K68" i="3"/>
  <c r="I3" i="11"/>
  <c r="K5" i="3"/>
  <c r="I80" i="11"/>
  <c r="J74" i="4" s="1"/>
  <c r="K82" i="3"/>
  <c r="S92" i="3"/>
  <c r="R84" i="4"/>
  <c r="Q84" i="4" s="1"/>
  <c r="F98" i="4"/>
  <c r="G98" i="4" s="1"/>
  <c r="H98" i="4" s="1"/>
  <c r="F25" i="4"/>
  <c r="G25" i="4" s="1"/>
  <c r="H25" i="4" s="1"/>
  <c r="J104" i="4"/>
  <c r="J63" i="5"/>
  <c r="J10" i="5"/>
  <c r="J10" i="4"/>
  <c r="I107" i="11"/>
  <c r="K109" i="3"/>
  <c r="G119" i="3"/>
  <c r="O53" i="3"/>
  <c r="N37" i="5"/>
  <c r="K118" i="4"/>
  <c r="G16" i="3"/>
  <c r="B17" i="11"/>
  <c r="F59" i="5"/>
  <c r="G59" i="5" s="1"/>
  <c r="H59" i="5" s="1"/>
  <c r="G116" i="3"/>
  <c r="I130" i="11"/>
  <c r="J119" i="4" s="1"/>
  <c r="K132" i="3"/>
  <c r="O31" i="3"/>
  <c r="N28" i="4"/>
  <c r="N23" i="5"/>
  <c r="I133" i="11"/>
  <c r="K135" i="3"/>
  <c r="N81" i="3"/>
  <c r="L81" i="3" s="1"/>
  <c r="M73" i="4"/>
  <c r="K73" i="4" s="1"/>
  <c r="O20" i="3"/>
  <c r="N19" i="4"/>
  <c r="N87" i="3"/>
  <c r="L87" i="3" s="1"/>
  <c r="M79" i="4"/>
  <c r="K79" i="4" s="1"/>
  <c r="M53" i="5"/>
  <c r="K53" i="5" s="1"/>
  <c r="F20" i="5"/>
  <c r="G20" i="5" s="1"/>
  <c r="H20" i="5" s="1"/>
  <c r="N95" i="3"/>
  <c r="L95" i="3" s="1"/>
  <c r="G95" i="3" s="1"/>
  <c r="M87" i="4"/>
  <c r="K87" i="4" s="1"/>
  <c r="F87" i="4" s="1"/>
  <c r="G87" i="4" s="1"/>
  <c r="I38" i="11"/>
  <c r="J37" i="4" s="1"/>
  <c r="K40" i="3"/>
  <c r="I46" i="11"/>
  <c r="K48" i="3"/>
  <c r="J40" i="5"/>
  <c r="J52" i="4"/>
  <c r="O108" i="3"/>
  <c r="N99" i="4"/>
  <c r="N60" i="5"/>
  <c r="O21" i="3"/>
  <c r="N20" i="4"/>
  <c r="N17" i="5"/>
  <c r="S97" i="3"/>
  <c r="R97" i="3" s="1"/>
  <c r="R89" i="4"/>
  <c r="Q89" i="4" s="1"/>
  <c r="J125" i="4"/>
  <c r="J77" i="5"/>
  <c r="I85" i="11"/>
  <c r="K87" i="3"/>
  <c r="G138" i="3"/>
  <c r="N137" i="3"/>
  <c r="L137" i="3" s="1"/>
  <c r="M124" i="4"/>
  <c r="K124" i="4" s="1"/>
  <c r="F58" i="4"/>
  <c r="G58" i="4" s="1"/>
  <c r="H58" i="4" s="1"/>
  <c r="I25" i="3"/>
  <c r="G25" i="3"/>
  <c r="G9" i="3"/>
  <c r="O36" i="3"/>
  <c r="N25" i="5"/>
  <c r="N33" i="4"/>
  <c r="O11" i="3"/>
  <c r="N11" i="4"/>
  <c r="N11" i="5"/>
  <c r="I29" i="11"/>
  <c r="K31" i="3"/>
  <c r="I74" i="11"/>
  <c r="J68" i="4" s="1"/>
  <c r="K76" i="3"/>
  <c r="K63" i="4"/>
  <c r="F21" i="5"/>
  <c r="G21" i="5" s="1"/>
  <c r="H21" i="5" s="1"/>
  <c r="O118" i="3"/>
  <c r="N108" i="4"/>
  <c r="N37" i="3"/>
  <c r="L37" i="3" s="1"/>
  <c r="M34" i="4"/>
  <c r="K34" i="4" s="1"/>
  <c r="M26" i="5"/>
  <c r="K26" i="5" s="1"/>
  <c r="L97" i="3"/>
  <c r="L47" i="3"/>
  <c r="K61" i="5"/>
  <c r="J9" i="4"/>
  <c r="J9" i="5"/>
  <c r="K16" i="4"/>
  <c r="K57" i="5"/>
  <c r="L38" i="3"/>
  <c r="K32" i="5"/>
  <c r="N88" i="3"/>
  <c r="L88" i="3" s="1"/>
  <c r="M80" i="4"/>
  <c r="K80" i="4" s="1"/>
  <c r="M54" i="5"/>
  <c r="K54" i="5" s="1"/>
  <c r="I28" i="11"/>
  <c r="K30" i="3"/>
  <c r="O5" i="3"/>
  <c r="N5" i="5"/>
  <c r="N5" i="4"/>
  <c r="O114" i="3"/>
  <c r="N64" i="5"/>
  <c r="N105" i="4"/>
  <c r="G107" i="3"/>
  <c r="M123" i="3"/>
  <c r="L123" i="3" s="1"/>
  <c r="L112" i="4"/>
  <c r="K112" i="4" s="1"/>
  <c r="L67" i="5"/>
  <c r="K67" i="5" s="1"/>
  <c r="O22" i="3"/>
  <c r="N18" i="5"/>
  <c r="K76" i="4"/>
  <c r="G28" i="3"/>
  <c r="I109" i="11"/>
  <c r="J102" i="4" s="1"/>
  <c r="K111" i="3"/>
  <c r="F68" i="4"/>
  <c r="G68" i="4" s="1"/>
  <c r="H68" i="4" s="1"/>
  <c r="O81" i="3"/>
  <c r="N73" i="4"/>
  <c r="I124" i="11"/>
  <c r="J70" i="5" s="1"/>
  <c r="K126" i="3"/>
  <c r="M106" i="3"/>
  <c r="L97" i="4"/>
  <c r="O45" i="3"/>
  <c r="N32" i="5"/>
  <c r="O34" i="3"/>
  <c r="N31" i="4"/>
  <c r="J11" i="5"/>
  <c r="J11" i="4"/>
  <c r="R92" i="3"/>
  <c r="F44" i="5"/>
  <c r="G44" i="5" s="1"/>
  <c r="H44" i="5" s="1"/>
  <c r="O109" i="3"/>
  <c r="N100" i="4"/>
  <c r="N61" i="5"/>
  <c r="O10" i="3"/>
  <c r="N10" i="4"/>
  <c r="N10" i="5"/>
  <c r="O40" i="3"/>
  <c r="N37" i="4"/>
  <c r="F52" i="4"/>
  <c r="G52" i="4" s="1"/>
  <c r="H52" i="4" s="1"/>
  <c r="L70" i="3"/>
  <c r="G29" i="3"/>
  <c r="I100" i="11"/>
  <c r="J58" i="5" s="1"/>
  <c r="K102" i="3"/>
  <c r="N105" i="3"/>
  <c r="L105" i="3" s="1"/>
  <c r="M96" i="4"/>
  <c r="K96" i="4" s="1"/>
  <c r="O122" i="3"/>
  <c r="N111" i="4"/>
  <c r="N117" i="3"/>
  <c r="L117" i="3" s="1"/>
  <c r="M107" i="4"/>
  <c r="K107" i="4" s="1"/>
  <c r="O86" i="3"/>
  <c r="N78" i="4"/>
  <c r="O75" i="3"/>
  <c r="N67" i="4"/>
  <c r="O134" i="3"/>
  <c r="N121" i="4"/>
  <c r="N74" i="5"/>
  <c r="O66" i="3"/>
  <c r="N59" i="4"/>
  <c r="J54" i="5"/>
  <c r="J80" i="4"/>
  <c r="L109" i="3"/>
  <c r="J74" i="5"/>
  <c r="J121" i="4"/>
  <c r="K14" i="5"/>
  <c r="J48" i="4"/>
  <c r="J36" i="5"/>
  <c r="K67" i="4"/>
  <c r="L45" i="3"/>
  <c r="F106" i="4"/>
  <c r="G106" i="4" s="1"/>
  <c r="H106" i="4" s="1"/>
  <c r="O104" i="3"/>
  <c r="N95" i="4"/>
  <c r="O32" i="3"/>
  <c r="N24" i="5"/>
  <c r="N29" i="4"/>
  <c r="J120" i="4"/>
  <c r="J73" i="5"/>
  <c r="J16" i="4"/>
  <c r="J14" i="5"/>
  <c r="H117" i="4"/>
  <c r="F117" i="4"/>
  <c r="G117" i="4" s="1"/>
  <c r="G76" i="3"/>
  <c r="F34" i="5"/>
  <c r="G34" i="5" s="1"/>
  <c r="H34" i="5" s="1"/>
  <c r="I19" i="11"/>
  <c r="K21" i="3"/>
  <c r="J6" i="5"/>
  <c r="J6" i="4"/>
  <c r="O112" i="3"/>
  <c r="N62" i="5"/>
  <c r="N103" i="4"/>
  <c r="S96" i="3"/>
  <c r="R96" i="3" s="1"/>
  <c r="R88" i="4"/>
  <c r="G65" i="3"/>
  <c r="O132" i="3"/>
  <c r="N119" i="4"/>
  <c r="O44" i="3"/>
  <c r="N31" i="5"/>
  <c r="N41" i="4"/>
  <c r="K19" i="5"/>
  <c r="I34" i="11"/>
  <c r="K36" i="3"/>
  <c r="J60" i="5"/>
  <c r="J99" i="4"/>
  <c r="F40" i="5"/>
  <c r="G40" i="5" s="1"/>
  <c r="H40" i="5" s="1"/>
  <c r="F56" i="4"/>
  <c r="G56" i="4" s="1"/>
  <c r="H56" i="4" s="1"/>
  <c r="F32" i="4"/>
  <c r="G32" i="4" s="1"/>
  <c r="H32" i="4" s="1"/>
  <c r="I53" i="11"/>
  <c r="K55" i="3"/>
  <c r="F30" i="4"/>
  <c r="G30" i="4" s="1"/>
  <c r="H30" i="4" s="1"/>
  <c r="O124" i="3"/>
  <c r="N113" i="4"/>
  <c r="N68" i="5"/>
  <c r="N111" i="3"/>
  <c r="L111" i="3" s="1"/>
  <c r="M102" i="4"/>
  <c r="K102" i="4" s="1"/>
  <c r="I30" i="11"/>
  <c r="K32" i="3"/>
  <c r="J28" i="5"/>
  <c r="J38" i="4"/>
  <c r="S94" i="3"/>
  <c r="R94" i="3" s="1"/>
  <c r="R86" i="4"/>
  <c r="Q86" i="4" s="1"/>
  <c r="Q90" i="4"/>
  <c r="O72" i="3"/>
  <c r="N65" i="4"/>
  <c r="N47" i="5"/>
  <c r="N41" i="3"/>
  <c r="L41" i="3" s="1"/>
  <c r="M28" i="5"/>
  <c r="K28" i="5" s="1"/>
  <c r="M38" i="4"/>
  <c r="K38" i="4" s="1"/>
  <c r="O135" i="3"/>
  <c r="N122" i="4"/>
  <c r="N75" i="5"/>
  <c r="O48" i="3"/>
  <c r="N44" i="4"/>
  <c r="N33" i="5"/>
  <c r="F123" i="4"/>
  <c r="G123" i="4" s="1"/>
  <c r="H123" i="4" s="1"/>
  <c r="I43" i="11"/>
  <c r="J32" i="5" s="1"/>
  <c r="K45" i="3"/>
  <c r="I48" i="11"/>
  <c r="K50" i="3"/>
  <c r="O50" i="3"/>
  <c r="N35" i="5"/>
  <c r="N46" i="4"/>
  <c r="F21" i="4"/>
  <c r="G21" i="4" s="1"/>
  <c r="H21" i="4" s="1"/>
  <c r="O56" i="3"/>
  <c r="N39" i="5"/>
  <c r="N51" i="4"/>
  <c r="J7" i="5"/>
  <c r="J7" i="4"/>
  <c r="K37" i="5"/>
  <c r="L17" i="3"/>
  <c r="F125" i="4"/>
  <c r="G125" i="4" s="1"/>
  <c r="H125" i="4" s="1"/>
  <c r="N114" i="3"/>
  <c r="L114" i="3" s="1"/>
  <c r="M64" i="5"/>
  <c r="K64" i="5" s="1"/>
  <c r="M105" i="4"/>
  <c r="K105" i="4" s="1"/>
  <c r="O82" i="3"/>
  <c r="N74" i="4"/>
  <c r="F9" i="5"/>
  <c r="G9" i="5" s="1"/>
  <c r="H9" i="5"/>
  <c r="F26" i="4"/>
  <c r="G26" i="4" s="1"/>
  <c r="H26" i="4" s="1"/>
  <c r="I65" i="11"/>
  <c r="J60" i="4" s="1"/>
  <c r="K67" i="3"/>
  <c r="K31" i="4"/>
  <c r="I62" i="11"/>
  <c r="J57" i="4" s="1"/>
  <c r="K64" i="3"/>
  <c r="G115" i="3"/>
  <c r="I70" i="11"/>
  <c r="K72" i="3"/>
  <c r="S93" i="3"/>
  <c r="R93" i="3" s="1"/>
  <c r="R85" i="4"/>
  <c r="Q85" i="4" s="1"/>
  <c r="J56" i="5"/>
  <c r="J82" i="4"/>
  <c r="J62" i="5"/>
  <c r="J103" i="4"/>
  <c r="I112" i="11"/>
  <c r="K114" i="3"/>
  <c r="O38" i="3"/>
  <c r="N35" i="4"/>
  <c r="O54" i="3"/>
  <c r="N49" i="4"/>
  <c r="I126" i="11"/>
  <c r="J116" i="4" s="1"/>
  <c r="K128" i="3"/>
  <c r="N60" i="3"/>
  <c r="L60" i="3" s="1"/>
  <c r="M54" i="4"/>
  <c r="K54" i="4" s="1"/>
  <c r="B120" i="11"/>
  <c r="I129" i="3"/>
  <c r="G129" i="3"/>
  <c r="I104" i="11"/>
  <c r="J97" i="4" s="1"/>
  <c r="K106" i="3"/>
  <c r="L11" i="3"/>
  <c r="O64" i="3"/>
  <c r="N57" i="4"/>
  <c r="F45" i="4"/>
  <c r="G45" i="4" s="1"/>
  <c r="H45" i="4" s="1"/>
  <c r="O62" i="3"/>
  <c r="N43" i="5"/>
  <c r="O52" i="3"/>
  <c r="N48" i="4"/>
  <c r="N36" i="5"/>
  <c r="O27" i="3"/>
  <c r="N19" i="5"/>
  <c r="O88" i="3"/>
  <c r="N54" i="5"/>
  <c r="N80" i="4"/>
  <c r="O58" i="3"/>
  <c r="N41" i="5"/>
  <c r="O67" i="3"/>
  <c r="N60" i="4"/>
  <c r="K97" i="4"/>
  <c r="O26" i="3"/>
  <c r="N24" i="4"/>
  <c r="L27" i="3"/>
  <c r="O99" i="3"/>
  <c r="N91" i="4"/>
  <c r="G57" i="3"/>
  <c r="B101" i="11"/>
  <c r="G63" i="3"/>
  <c r="M104" i="3"/>
  <c r="L104" i="3" s="1"/>
  <c r="L95" i="4"/>
  <c r="K95" i="4" s="1"/>
  <c r="K121" i="4"/>
  <c r="G35" i="3"/>
  <c r="O92" i="3"/>
  <c r="N84" i="4"/>
  <c r="G33" i="3"/>
  <c r="O98" i="3"/>
  <c r="N90" i="4"/>
  <c r="F66" i="4"/>
  <c r="G66" i="4" s="1"/>
  <c r="H66" i="4" s="1"/>
  <c r="O71" i="3"/>
  <c r="N46" i="5"/>
  <c r="N64" i="4"/>
  <c r="F39" i="4"/>
  <c r="G39" i="4" s="1"/>
  <c r="H39" i="4"/>
  <c r="I69" i="11"/>
  <c r="K71" i="3"/>
  <c r="F47" i="4"/>
  <c r="G47" i="4" s="1"/>
  <c r="H47" i="4" s="1"/>
  <c r="R98" i="3"/>
  <c r="O97" i="3"/>
  <c r="N89" i="4"/>
  <c r="F76" i="5"/>
  <c r="G76" i="5" s="1"/>
  <c r="H76" i="5" s="1"/>
  <c r="G23" i="3"/>
  <c r="F62" i="4"/>
  <c r="G62" i="4" s="1"/>
  <c r="H62" i="4" s="1"/>
  <c r="J41" i="4"/>
  <c r="J31" i="5"/>
  <c r="J21" i="5"/>
  <c r="J26" i="4"/>
  <c r="K7" i="5"/>
  <c r="K52" i="5"/>
  <c r="J39" i="5"/>
  <c r="J51" i="4"/>
  <c r="L53" i="3"/>
  <c r="J113" i="4"/>
  <c r="J68" i="5"/>
  <c r="O133" i="3"/>
  <c r="N120" i="4"/>
  <c r="N73" i="5"/>
  <c r="J17" i="4"/>
  <c r="J15" i="5"/>
  <c r="F23" i="4"/>
  <c r="G23" i="4" s="1"/>
  <c r="H23" i="4"/>
  <c r="I59" i="3"/>
  <c r="G110" i="3"/>
  <c r="F65" i="5"/>
  <c r="G65" i="5" s="1"/>
  <c r="H65" i="5" s="1"/>
  <c r="O94" i="3"/>
  <c r="N86" i="4"/>
  <c r="N127" i="3"/>
  <c r="L127" i="3" s="1"/>
  <c r="M115" i="4"/>
  <c r="K115" i="4" s="1"/>
  <c r="F28" i="5"/>
  <c r="G28" i="5" s="1"/>
  <c r="I11" i="11"/>
  <c r="J13" i="5" s="1"/>
  <c r="K13" i="3"/>
  <c r="O77" i="3"/>
  <c r="N69" i="4"/>
  <c r="J126" i="4"/>
  <c r="J78" i="5"/>
  <c r="K27" i="5"/>
  <c r="K74" i="4"/>
  <c r="O30" i="3"/>
  <c r="N27" i="4"/>
  <c r="N22" i="5"/>
  <c r="I92" i="11"/>
  <c r="J86" i="4" s="1"/>
  <c r="K94" i="3"/>
  <c r="O125" i="3"/>
  <c r="N114" i="4"/>
  <c r="N69" i="5"/>
  <c r="I31" i="11"/>
  <c r="J30" i="4" s="1"/>
  <c r="K33" i="3"/>
  <c r="O102" i="3"/>
  <c r="N58" i="5"/>
  <c r="G49" i="3"/>
  <c r="N103" i="3"/>
  <c r="L103" i="3" s="1"/>
  <c r="M94" i="4"/>
  <c r="K94" i="4" s="1"/>
  <c r="O127" i="3"/>
  <c r="N115" i="4"/>
  <c r="F14" i="4"/>
  <c r="G14" i="4" s="1"/>
  <c r="H14" i="4" s="1"/>
  <c r="F71" i="5"/>
  <c r="G71" i="5" s="1"/>
  <c r="H71" i="5" s="1"/>
  <c r="L106" i="3"/>
  <c r="N20" i="3"/>
  <c r="L20" i="3" s="1"/>
  <c r="M19" i="4"/>
  <c r="K19" i="4" s="1"/>
  <c r="I64" i="11"/>
  <c r="J59" i="4" s="1"/>
  <c r="K66" i="3"/>
  <c r="O101" i="3"/>
  <c r="N57" i="5"/>
  <c r="N93" i="4"/>
  <c r="F49" i="5"/>
  <c r="G49" i="5" s="1"/>
  <c r="H49" i="5" s="1"/>
  <c r="O84" i="3"/>
  <c r="N76" i="4"/>
  <c r="O113" i="3"/>
  <c r="N63" i="5"/>
  <c r="N104" i="4"/>
  <c r="F48" i="5"/>
  <c r="G48" i="5" s="1"/>
  <c r="H48" i="5" s="1"/>
  <c r="G47" i="3"/>
  <c r="F29" i="5"/>
  <c r="G29" i="5" s="1"/>
  <c r="H29" i="5"/>
  <c r="G51" i="3"/>
  <c r="O79" i="3"/>
  <c r="N71" i="4"/>
  <c r="O128" i="3"/>
  <c r="N116" i="4"/>
  <c r="O70" i="3"/>
  <c r="N45" i="5"/>
  <c r="N63" i="4"/>
  <c r="O18" i="3"/>
  <c r="N17" i="4"/>
  <c r="N15" i="5"/>
  <c r="G136" i="3"/>
  <c r="O37" i="3"/>
  <c r="N34" i="4"/>
  <c r="N26" i="5"/>
  <c r="O123" i="3"/>
  <c r="N67" i="5"/>
  <c r="N112" i="4"/>
  <c r="G69" i="3"/>
  <c r="O120" i="3"/>
  <c r="N66" i="5"/>
  <c r="K69" i="5"/>
  <c r="K78" i="5"/>
  <c r="J52" i="5"/>
  <c r="J77" i="4"/>
  <c r="H96" i="3"/>
  <c r="AG164" i="17"/>
  <c r="D164" i="17" s="1"/>
  <c r="J69" i="5"/>
  <c r="J114" i="4"/>
  <c r="N121" i="3"/>
  <c r="L121" i="3" s="1"/>
  <c r="G121" i="3" s="1"/>
  <c r="M110" i="4"/>
  <c r="K110" i="4" s="1"/>
  <c r="F110" i="4" s="1"/>
  <c r="G110" i="4" s="1"/>
  <c r="O139" i="3"/>
  <c r="N126" i="4"/>
  <c r="N78" i="5"/>
  <c r="N71" i="3"/>
  <c r="L71" i="3" s="1"/>
  <c r="M46" i="5"/>
  <c r="K46" i="5" s="1"/>
  <c r="M64" i="4"/>
  <c r="K64" i="4" s="1"/>
  <c r="J63" i="4"/>
  <c r="J45" i="5"/>
  <c r="F8" i="4"/>
  <c r="G8" i="4" s="1"/>
  <c r="H8" i="4" s="1"/>
  <c r="O87" i="3"/>
  <c r="N79" i="4"/>
  <c r="N53" i="5"/>
  <c r="K108" i="4"/>
  <c r="O17" i="3"/>
  <c r="N14" i="5"/>
  <c r="N16" i="4"/>
  <c r="L82" i="3"/>
  <c r="O117" i="3"/>
  <c r="N107" i="4"/>
  <c r="M6" i="3"/>
  <c r="L6" i="3" s="1"/>
  <c r="L6" i="4"/>
  <c r="K6" i="4" s="1"/>
  <c r="L6" i="5"/>
  <c r="K6" i="5" s="1"/>
  <c r="J39" i="4"/>
  <c r="J29" i="5"/>
  <c r="I99" i="11"/>
  <c r="K101" i="3"/>
  <c r="G15" i="3"/>
  <c r="O6" i="3"/>
  <c r="N6" i="4"/>
  <c r="N6" i="5"/>
  <c r="N5" i="3"/>
  <c r="L5" i="3" s="1"/>
  <c r="M5" i="5"/>
  <c r="K5" i="5" s="1"/>
  <c r="M5" i="4"/>
  <c r="K5" i="4" s="1"/>
  <c r="O131" i="3"/>
  <c r="N72" i="5"/>
  <c r="O7" i="3"/>
  <c r="N7" i="5"/>
  <c r="N7" i="4"/>
  <c r="G74" i="3"/>
  <c r="J12" i="5"/>
  <c r="J12" i="4"/>
  <c r="N98" i="3"/>
  <c r="L98" i="3" s="1"/>
  <c r="M90" i="4"/>
  <c r="K90" i="4" s="1"/>
  <c r="O106" i="3"/>
  <c r="N97" i="4"/>
  <c r="F72" i="4"/>
  <c r="G72" i="4" s="1"/>
  <c r="H72" i="4" s="1"/>
  <c r="G73" i="3"/>
  <c r="F22" i="4"/>
  <c r="G22" i="4" s="1"/>
  <c r="H22" i="4" s="1"/>
  <c r="I42" i="3"/>
  <c r="G42" i="3"/>
  <c r="O39" i="3"/>
  <c r="N36" i="4"/>
  <c r="N27" i="5"/>
  <c r="N133" i="3"/>
  <c r="L133" i="3" s="1"/>
  <c r="M73" i="5"/>
  <c r="K73" i="5" s="1"/>
  <c r="M120" i="4"/>
  <c r="K120" i="4" s="1"/>
  <c r="K111" i="4"/>
  <c r="J25" i="4"/>
  <c r="J20" i="5"/>
  <c r="O60" i="3"/>
  <c r="N54" i="4"/>
  <c r="K13" i="5"/>
  <c r="K114" i="4"/>
  <c r="K53" i="4"/>
  <c r="F53" i="4" s="1"/>
  <c r="G53" i="4" s="1"/>
  <c r="K61" i="4"/>
  <c r="F15" i="4"/>
  <c r="G15" i="4" s="1"/>
  <c r="H15" i="4" s="1"/>
  <c r="O85" i="3"/>
  <c r="N52" i="5"/>
  <c r="N77" i="4"/>
  <c r="Q88" i="4"/>
  <c r="I22" i="11"/>
  <c r="J22" i="4" s="1"/>
  <c r="K24" i="3"/>
  <c r="I125" i="11"/>
  <c r="J115" i="4" s="1"/>
  <c r="K127" i="3"/>
  <c r="J81" i="4"/>
  <c r="J55" i="5"/>
  <c r="F8" i="5"/>
  <c r="G8" i="5" s="1"/>
  <c r="H8" i="5" s="1"/>
  <c r="F38" i="4"/>
  <c r="G38" i="4" s="1"/>
  <c r="H38" i="4" s="1"/>
  <c r="G8" i="3"/>
  <c r="L118" i="3"/>
  <c r="O111" i="3"/>
  <c r="N102" i="4"/>
  <c r="J112" i="4"/>
  <c r="J67" i="5"/>
  <c r="L39" i="3"/>
  <c r="O105" i="3"/>
  <c r="N96" i="4"/>
  <c r="O61" i="3"/>
  <c r="N42" i="5"/>
  <c r="N55" i="4"/>
  <c r="N52" i="3"/>
  <c r="L52" i="3" s="1"/>
  <c r="M36" i="5"/>
  <c r="K36" i="5" s="1"/>
  <c r="M48" i="4"/>
  <c r="K48" i="4" s="1"/>
  <c r="L100" i="3"/>
  <c r="I76" i="11"/>
  <c r="K78" i="3"/>
  <c r="O13" i="3"/>
  <c r="N13" i="5"/>
  <c r="K88" i="4"/>
  <c r="F88" i="4" s="1"/>
  <c r="G88" i="4" s="1"/>
  <c r="I52" i="11"/>
  <c r="J49" i="4" s="1"/>
  <c r="K54" i="3"/>
  <c r="O46" i="3"/>
  <c r="N42" i="4"/>
  <c r="O78" i="3"/>
  <c r="N50" i="5"/>
  <c r="N70" i="4"/>
  <c r="F77" i="5"/>
  <c r="G77" i="5" s="1"/>
  <c r="H77" i="5" s="1"/>
  <c r="I134" i="11"/>
  <c r="K136" i="3"/>
  <c r="G130" i="3"/>
  <c r="N67" i="3"/>
  <c r="L67" i="3" s="1"/>
  <c r="M60" i="4"/>
  <c r="K60" i="4" s="1"/>
  <c r="H93" i="3"/>
  <c r="AG161" i="17"/>
  <c r="D161" i="17" s="1"/>
  <c r="F9" i="4"/>
  <c r="G9" i="4" s="1"/>
  <c r="H9" i="4" s="1"/>
  <c r="N91" i="3"/>
  <c r="L91" i="3" s="1"/>
  <c r="M83" i="4"/>
  <c r="K83" i="4" s="1"/>
  <c r="F83" i="4" s="1"/>
  <c r="G83" i="4" s="1"/>
  <c r="K13" i="4"/>
  <c r="Q87" i="4"/>
  <c r="O100" i="3"/>
  <c r="N92" i="4"/>
  <c r="K49" i="4"/>
  <c r="I102" i="11"/>
  <c r="J95" i="4" s="1"/>
  <c r="K104" i="3"/>
  <c r="O55" i="3"/>
  <c r="N38" i="5"/>
  <c r="N50" i="4"/>
  <c r="M12" i="3"/>
  <c r="L12" i="3" s="1"/>
  <c r="L12" i="4"/>
  <c r="K12" i="4" s="1"/>
  <c r="L12" i="5"/>
  <c r="K12" i="5" s="1"/>
  <c r="G80" i="3"/>
  <c r="H53" i="4"/>
  <c r="G24" i="3"/>
  <c r="O89" i="3"/>
  <c r="N81" i="4"/>
  <c r="N55" i="5"/>
  <c r="F109" i="4"/>
  <c r="G109" i="4" s="1"/>
  <c r="H109" i="4" s="1"/>
  <c r="G137" i="3"/>
  <c r="O90" i="3"/>
  <c r="N82" i="4"/>
  <c r="N56" i="5"/>
  <c r="O68" i="3"/>
  <c r="N61" i="4"/>
  <c r="L90" i="3"/>
  <c r="L122" i="3"/>
  <c r="F101" i="4"/>
  <c r="G101" i="4" s="1"/>
  <c r="H101" i="4" s="1"/>
  <c r="M36" i="3"/>
  <c r="L36" i="3" s="1"/>
  <c r="L25" i="5"/>
  <c r="K25" i="5" s="1"/>
  <c r="L33" i="4"/>
  <c r="K33" i="4" s="1"/>
  <c r="O103" i="3"/>
  <c r="N94" i="4"/>
  <c r="M92" i="3"/>
  <c r="L92" i="3" s="1"/>
  <c r="L84" i="4"/>
  <c r="K84" i="4" s="1"/>
  <c r="O126" i="3"/>
  <c r="N70" i="5"/>
  <c r="G14" i="3"/>
  <c r="J26" i="5"/>
  <c r="J34" i="4"/>
  <c r="J83" i="3"/>
  <c r="I51" i="5"/>
  <c r="I75" i="4"/>
  <c r="L13" i="3"/>
  <c r="L125" i="3"/>
  <c r="L59" i="3"/>
  <c r="G59" i="3" s="1"/>
  <c r="L68" i="3"/>
  <c r="O19" i="3"/>
  <c r="N18" i="4"/>
  <c r="N16" i="5"/>
  <c r="H28" i="5" l="1"/>
  <c r="H40" i="4"/>
  <c r="F40" i="4"/>
  <c r="G40" i="4" s="1"/>
  <c r="I43" i="3"/>
  <c r="G43" i="3"/>
  <c r="H83" i="4"/>
  <c r="F30" i="5"/>
  <c r="G30" i="5" s="1"/>
  <c r="F12" i="5"/>
  <c r="G12" i="5" s="1"/>
  <c r="H12" i="5" s="1"/>
  <c r="G12" i="3"/>
  <c r="H59" i="3"/>
  <c r="AG106" i="17"/>
  <c r="D106" i="17" s="1"/>
  <c r="F12" i="4"/>
  <c r="G12" i="4" s="1"/>
  <c r="H12" i="4" s="1"/>
  <c r="J76" i="5"/>
  <c r="J123" i="4"/>
  <c r="F97" i="4"/>
  <c r="G97" i="4" s="1"/>
  <c r="H97" i="4" s="1"/>
  <c r="G120" i="3"/>
  <c r="G70" i="3"/>
  <c r="F64" i="5"/>
  <c r="G64" i="5" s="1"/>
  <c r="H64" i="5" s="1"/>
  <c r="I85" i="4"/>
  <c r="J93" i="3"/>
  <c r="G85" i="3"/>
  <c r="F13" i="4"/>
  <c r="G13" i="4" s="1"/>
  <c r="H13" i="4" s="1"/>
  <c r="G106" i="3"/>
  <c r="H7" i="5"/>
  <c r="F7" i="5"/>
  <c r="G7" i="5" s="1"/>
  <c r="F6" i="4"/>
  <c r="G6" i="4" s="1"/>
  <c r="H6" i="4" s="1"/>
  <c r="F16" i="4"/>
  <c r="G16" i="4" s="1"/>
  <c r="H16" i="4" s="1"/>
  <c r="F78" i="5"/>
  <c r="G78" i="5" s="1"/>
  <c r="H78" i="5" s="1"/>
  <c r="H69" i="3"/>
  <c r="I69" i="3" s="1"/>
  <c r="AG121" i="17"/>
  <c r="D121" i="17" s="1"/>
  <c r="H136" i="3"/>
  <c r="I136" i="3" s="1"/>
  <c r="AG218" i="17"/>
  <c r="D218" i="17" s="1"/>
  <c r="F116" i="4"/>
  <c r="G116" i="4" s="1"/>
  <c r="H116" i="4" s="1"/>
  <c r="G84" i="3"/>
  <c r="G127" i="3"/>
  <c r="G30" i="3"/>
  <c r="F69" i="4"/>
  <c r="G69" i="4" s="1"/>
  <c r="H69" i="4" s="1"/>
  <c r="F86" i="4"/>
  <c r="G86" i="4" s="1"/>
  <c r="H86" i="4" s="1"/>
  <c r="J64" i="4"/>
  <c r="J46" i="5"/>
  <c r="H35" i="3"/>
  <c r="I35" i="3" s="1"/>
  <c r="AG56" i="17"/>
  <c r="D56" i="17" s="1"/>
  <c r="H57" i="3"/>
  <c r="I57" i="3" s="1"/>
  <c r="AG101" i="17"/>
  <c r="D101" i="17" s="1"/>
  <c r="F60" i="4"/>
  <c r="G60" i="4" s="1"/>
  <c r="H60" i="4" s="1"/>
  <c r="G27" i="3"/>
  <c r="I27" i="3"/>
  <c r="F57" i="4"/>
  <c r="G57" i="4" s="1"/>
  <c r="H57" i="4" s="1"/>
  <c r="G50" i="3"/>
  <c r="H44" i="4"/>
  <c r="F44" i="4"/>
  <c r="G44" i="4" s="1"/>
  <c r="F47" i="5"/>
  <c r="G47" i="5" s="1"/>
  <c r="H47" i="5" s="1"/>
  <c r="G44" i="3"/>
  <c r="F62" i="5"/>
  <c r="G62" i="5" s="1"/>
  <c r="H62" i="5" s="1"/>
  <c r="H76" i="3"/>
  <c r="I76" i="3" s="1"/>
  <c r="AG129" i="17"/>
  <c r="D129" i="17" s="1"/>
  <c r="F29" i="4"/>
  <c r="G29" i="4" s="1"/>
  <c r="H29" i="4" s="1"/>
  <c r="G75" i="3"/>
  <c r="G109" i="3"/>
  <c r="F32" i="5"/>
  <c r="G32" i="5" s="1"/>
  <c r="H32" i="5" s="1"/>
  <c r="G22" i="3"/>
  <c r="G114" i="3"/>
  <c r="F108" i="4"/>
  <c r="G108" i="4" s="1"/>
  <c r="H108" i="4" s="1"/>
  <c r="H9" i="3"/>
  <c r="I9" i="3" s="1"/>
  <c r="AG13" i="17"/>
  <c r="D13" i="17" s="1"/>
  <c r="H116" i="3"/>
  <c r="I116" i="3" s="1"/>
  <c r="AG189" i="17"/>
  <c r="D189" i="17" s="1"/>
  <c r="F37" i="5"/>
  <c r="G37" i="5" s="1"/>
  <c r="H37" i="5" s="1"/>
  <c r="H8" i="3"/>
  <c r="I8" i="3" s="1"/>
  <c r="AG10" i="17"/>
  <c r="D10" i="17" s="1"/>
  <c r="J93" i="4"/>
  <c r="J57" i="5"/>
  <c r="F76" i="4"/>
  <c r="G76" i="4" s="1"/>
  <c r="H76" i="4" s="1"/>
  <c r="F27" i="4"/>
  <c r="G27" i="4" s="1"/>
  <c r="H27" i="4" s="1"/>
  <c r="F35" i="5"/>
  <c r="G35" i="5" s="1"/>
  <c r="H35" i="5" s="1"/>
  <c r="F94" i="4"/>
  <c r="G94" i="4" s="1"/>
  <c r="H94" i="4" s="1"/>
  <c r="F50" i="4"/>
  <c r="G50" i="4" s="1"/>
  <c r="H50" i="4" s="1"/>
  <c r="G103" i="3"/>
  <c r="F61" i="4"/>
  <c r="G61" i="4" s="1"/>
  <c r="H61" i="4" s="1"/>
  <c r="F38" i="5"/>
  <c r="G38" i="5" s="1"/>
  <c r="H38" i="5" s="1"/>
  <c r="G7" i="3"/>
  <c r="I7" i="3"/>
  <c r="G6" i="3"/>
  <c r="F14" i="5"/>
  <c r="G14" i="5" s="1"/>
  <c r="H14" i="5" s="1"/>
  <c r="F126" i="4"/>
  <c r="G126" i="4" s="1"/>
  <c r="H126" i="4" s="1"/>
  <c r="G128" i="3"/>
  <c r="H47" i="3"/>
  <c r="I47" i="3" s="1"/>
  <c r="AG80" i="17"/>
  <c r="D80" i="17" s="1"/>
  <c r="F69" i="5"/>
  <c r="G69" i="5" s="1"/>
  <c r="H69" i="5"/>
  <c r="G77" i="3"/>
  <c r="G94" i="3"/>
  <c r="G67" i="3"/>
  <c r="F36" i="5"/>
  <c r="G36" i="5" s="1"/>
  <c r="H36" i="5" s="1"/>
  <c r="G64" i="3"/>
  <c r="J105" i="4"/>
  <c r="J64" i="5"/>
  <c r="J47" i="5"/>
  <c r="J65" i="4"/>
  <c r="F51" i="4"/>
  <c r="G51" i="4" s="1"/>
  <c r="H51" i="4"/>
  <c r="G48" i="3"/>
  <c r="I48" i="3"/>
  <c r="F65" i="4"/>
  <c r="G65" i="4" s="1"/>
  <c r="H65" i="4" s="1"/>
  <c r="J29" i="4"/>
  <c r="J24" i="5"/>
  <c r="F119" i="4"/>
  <c r="G119" i="4" s="1"/>
  <c r="H119" i="4" s="1"/>
  <c r="G112" i="3"/>
  <c r="F24" i="5"/>
  <c r="G24" i="5" s="1"/>
  <c r="H24" i="5" s="1"/>
  <c r="H78" i="4"/>
  <c r="F78" i="4"/>
  <c r="G78" i="4" s="1"/>
  <c r="F37" i="4"/>
  <c r="G37" i="4" s="1"/>
  <c r="H37" i="4" s="1"/>
  <c r="G45" i="3"/>
  <c r="F5" i="4"/>
  <c r="G5" i="4" s="1"/>
  <c r="H5" i="4" s="1"/>
  <c r="G118" i="3"/>
  <c r="J23" i="5"/>
  <c r="J28" i="4"/>
  <c r="H138" i="3"/>
  <c r="I138" i="3" s="1"/>
  <c r="AG220" i="17"/>
  <c r="D220" i="17" s="1"/>
  <c r="G53" i="3"/>
  <c r="I88" i="4"/>
  <c r="J96" i="3"/>
  <c r="G37" i="3"/>
  <c r="H19" i="5"/>
  <c r="F19" i="5"/>
  <c r="G19" i="5" s="1"/>
  <c r="F33" i="5"/>
  <c r="G33" i="5" s="1"/>
  <c r="H33" i="5"/>
  <c r="F31" i="5"/>
  <c r="G31" i="5" s="1"/>
  <c r="H31" i="5" s="1"/>
  <c r="F13" i="5"/>
  <c r="G13" i="5" s="1"/>
  <c r="H13" i="5"/>
  <c r="H54" i="4"/>
  <c r="F54" i="4"/>
  <c r="G54" i="4" s="1"/>
  <c r="F27" i="5"/>
  <c r="G27" i="5" s="1"/>
  <c r="H27" i="5" s="1"/>
  <c r="F72" i="5"/>
  <c r="G72" i="5" s="1"/>
  <c r="H72" i="5" s="1"/>
  <c r="F118" i="4"/>
  <c r="G118" i="4" s="1"/>
  <c r="H118" i="4" s="1"/>
  <c r="G17" i="3"/>
  <c r="G139" i="3"/>
  <c r="F112" i="4"/>
  <c r="G112" i="4" s="1"/>
  <c r="H112" i="4" s="1"/>
  <c r="F15" i="5"/>
  <c r="G15" i="5" s="1"/>
  <c r="H15" i="5" s="1"/>
  <c r="F71" i="4"/>
  <c r="G71" i="4" s="1"/>
  <c r="H71" i="4" s="1"/>
  <c r="F114" i="4"/>
  <c r="G114" i="4" s="1"/>
  <c r="H114" i="4"/>
  <c r="H89" i="4"/>
  <c r="F89" i="4"/>
  <c r="G89" i="4" s="1"/>
  <c r="F90" i="4"/>
  <c r="G90" i="4" s="1"/>
  <c r="H90" i="4" s="1"/>
  <c r="F91" i="4"/>
  <c r="G91" i="4" s="1"/>
  <c r="H91" i="4" s="1"/>
  <c r="F41" i="5"/>
  <c r="G41" i="5" s="1"/>
  <c r="H41" i="5"/>
  <c r="H48" i="4"/>
  <c r="F48" i="4"/>
  <c r="G48" i="4" s="1"/>
  <c r="H115" i="3"/>
  <c r="I115" i="3" s="1"/>
  <c r="AG187" i="17"/>
  <c r="D187" i="17" s="1"/>
  <c r="H39" i="5"/>
  <c r="F39" i="5"/>
  <c r="G39" i="5" s="1"/>
  <c r="J35" i="5"/>
  <c r="J46" i="4"/>
  <c r="H75" i="5"/>
  <c r="F75" i="5"/>
  <c r="G75" i="5" s="1"/>
  <c r="G72" i="3"/>
  <c r="J38" i="5"/>
  <c r="J50" i="4"/>
  <c r="G132" i="3"/>
  <c r="G32" i="3"/>
  <c r="F59" i="4"/>
  <c r="G59" i="4" s="1"/>
  <c r="H59" i="4" s="1"/>
  <c r="G86" i="3"/>
  <c r="I86" i="3"/>
  <c r="G40" i="3"/>
  <c r="F5" i="5"/>
  <c r="G5" i="5" s="1"/>
  <c r="H5" i="5" s="1"/>
  <c r="F11" i="5"/>
  <c r="G11" i="5" s="1"/>
  <c r="H11" i="5" s="1"/>
  <c r="H25" i="3"/>
  <c r="AG46" i="17"/>
  <c r="D46" i="17" s="1"/>
  <c r="F17" i="5"/>
  <c r="G17" i="5" s="1"/>
  <c r="H17" i="5" s="1"/>
  <c r="J75" i="5"/>
  <c r="J122" i="4"/>
  <c r="F6" i="5"/>
  <c r="G6" i="5" s="1"/>
  <c r="H6" i="5" s="1"/>
  <c r="G71" i="3"/>
  <c r="F18" i="5"/>
  <c r="G18" i="5" s="1"/>
  <c r="H18" i="5" s="1"/>
  <c r="G55" i="3"/>
  <c r="F70" i="4"/>
  <c r="G70" i="4" s="1"/>
  <c r="H70" i="4" s="1"/>
  <c r="F55" i="4"/>
  <c r="G55" i="4" s="1"/>
  <c r="H55" i="4" s="1"/>
  <c r="G41" i="3"/>
  <c r="H14" i="3"/>
  <c r="I14" i="3" s="1"/>
  <c r="AG28" i="17"/>
  <c r="D28" i="17" s="1"/>
  <c r="F56" i="5"/>
  <c r="G56" i="5" s="1"/>
  <c r="H56" i="5" s="1"/>
  <c r="H80" i="3"/>
  <c r="I80" i="3" s="1"/>
  <c r="AG135" i="17"/>
  <c r="D135" i="17" s="1"/>
  <c r="F50" i="5"/>
  <c r="G50" i="5" s="1"/>
  <c r="H50" i="5" s="1"/>
  <c r="G13" i="3"/>
  <c r="F42" i="5"/>
  <c r="G42" i="5" s="1"/>
  <c r="H42" i="5" s="1"/>
  <c r="G91" i="3"/>
  <c r="I60" i="3"/>
  <c r="G60" i="3"/>
  <c r="F36" i="4"/>
  <c r="G36" i="4" s="1"/>
  <c r="H36" i="4" s="1"/>
  <c r="H73" i="3"/>
  <c r="I73" i="3" s="1"/>
  <c r="AG126" i="17"/>
  <c r="D126" i="17" s="1"/>
  <c r="G131" i="3"/>
  <c r="F67" i="5"/>
  <c r="G67" i="5" s="1"/>
  <c r="H67" i="5" s="1"/>
  <c r="F17" i="4"/>
  <c r="G17" i="4" s="1"/>
  <c r="H17" i="4" s="1"/>
  <c r="G79" i="3"/>
  <c r="F93" i="4"/>
  <c r="G93" i="4" s="1"/>
  <c r="H93" i="4" s="1"/>
  <c r="H49" i="3"/>
  <c r="I49" i="3" s="1"/>
  <c r="AG83" i="17"/>
  <c r="D83" i="17" s="1"/>
  <c r="I125" i="3"/>
  <c r="G125" i="3"/>
  <c r="I97" i="3"/>
  <c r="G97" i="3"/>
  <c r="G98" i="3"/>
  <c r="G99" i="3"/>
  <c r="I58" i="3"/>
  <c r="G58" i="3"/>
  <c r="G52" i="3"/>
  <c r="I56" i="3"/>
  <c r="G56" i="3"/>
  <c r="F122" i="4"/>
  <c r="G122" i="4" s="1"/>
  <c r="H122" i="4" s="1"/>
  <c r="H65" i="3"/>
  <c r="I65" i="3" s="1"/>
  <c r="AG113" i="17"/>
  <c r="D113" i="17" s="1"/>
  <c r="F95" i="4"/>
  <c r="G95" i="4" s="1"/>
  <c r="H95" i="4" s="1"/>
  <c r="G66" i="3"/>
  <c r="F10" i="5"/>
  <c r="G10" i="5" s="1"/>
  <c r="H10" i="5" s="1"/>
  <c r="G5" i="3"/>
  <c r="F11" i="4"/>
  <c r="G11" i="4" s="1"/>
  <c r="H11" i="4" s="1"/>
  <c r="F20" i="4"/>
  <c r="G20" i="4" s="1"/>
  <c r="H20" i="4" s="1"/>
  <c r="J44" i="4"/>
  <c r="J33" i="5"/>
  <c r="H23" i="5"/>
  <c r="F23" i="5"/>
  <c r="G23" i="5" s="1"/>
  <c r="G19" i="3"/>
  <c r="H42" i="3"/>
  <c r="AG65" i="17"/>
  <c r="D65" i="17" s="1"/>
  <c r="F115" i="4"/>
  <c r="G115" i="4" s="1"/>
  <c r="H115" i="4" s="1"/>
  <c r="G92" i="3"/>
  <c r="I120" i="11"/>
  <c r="J111" i="4" s="1"/>
  <c r="K122" i="3"/>
  <c r="F103" i="4"/>
  <c r="G103" i="4" s="1"/>
  <c r="H103" i="4" s="1"/>
  <c r="G68" i="3"/>
  <c r="F70" i="5"/>
  <c r="G70" i="5" s="1"/>
  <c r="H70" i="5" s="1"/>
  <c r="F82" i="4"/>
  <c r="G82" i="4" s="1"/>
  <c r="H82" i="4" s="1"/>
  <c r="F55" i="5"/>
  <c r="G55" i="5" s="1"/>
  <c r="H55" i="5" s="1"/>
  <c r="H130" i="3"/>
  <c r="I130" i="3" s="1"/>
  <c r="AG204" i="17"/>
  <c r="D204" i="17" s="1"/>
  <c r="G78" i="3"/>
  <c r="G61" i="3"/>
  <c r="F102" i="4"/>
  <c r="G102" i="4" s="1"/>
  <c r="H102" i="4" s="1"/>
  <c r="G39" i="3"/>
  <c r="F53" i="5"/>
  <c r="G53" i="5" s="1"/>
  <c r="H53" i="5" s="1"/>
  <c r="H121" i="3"/>
  <c r="AG195" i="17"/>
  <c r="D195" i="17" s="1"/>
  <c r="G123" i="3"/>
  <c r="G18" i="3"/>
  <c r="H51" i="3"/>
  <c r="I51" i="3" s="1"/>
  <c r="AG92" i="17"/>
  <c r="D92" i="17" s="1"/>
  <c r="F104" i="4"/>
  <c r="G104" i="4" s="1"/>
  <c r="H104" i="4" s="1"/>
  <c r="F57" i="5"/>
  <c r="G57" i="5" s="1"/>
  <c r="H57" i="5" s="1"/>
  <c r="H33" i="3"/>
  <c r="I33" i="3" s="1"/>
  <c r="AG54" i="17"/>
  <c r="D54" i="17" s="1"/>
  <c r="F80" i="4"/>
  <c r="G80" i="4" s="1"/>
  <c r="H80" i="4" s="1"/>
  <c r="F43" i="5"/>
  <c r="G43" i="5" s="1"/>
  <c r="H43" i="5" s="1"/>
  <c r="F49" i="4"/>
  <c r="G49" i="4" s="1"/>
  <c r="H49" i="4" s="1"/>
  <c r="G135" i="3"/>
  <c r="F68" i="5"/>
  <c r="G68" i="5" s="1"/>
  <c r="H68" i="5" s="1"/>
  <c r="J33" i="4"/>
  <c r="J25" i="5"/>
  <c r="G104" i="3"/>
  <c r="F74" i="5"/>
  <c r="G74" i="5" s="1"/>
  <c r="H74" i="5" s="1"/>
  <c r="F10" i="4"/>
  <c r="G10" i="4" s="1"/>
  <c r="H10" i="4" s="1"/>
  <c r="H28" i="3"/>
  <c r="I28" i="3" s="1"/>
  <c r="AG49" i="17"/>
  <c r="D49" i="17" s="1"/>
  <c r="H107" i="3"/>
  <c r="I107" i="3" s="1"/>
  <c r="AG178" i="17"/>
  <c r="D178" i="17" s="1"/>
  <c r="G11" i="3"/>
  <c r="G21" i="3"/>
  <c r="H28" i="4"/>
  <c r="F28" i="4"/>
  <c r="G28" i="4" s="1"/>
  <c r="I17" i="11"/>
  <c r="K19" i="3"/>
  <c r="H119" i="3"/>
  <c r="I119" i="3" s="1"/>
  <c r="AG192" i="17"/>
  <c r="D192" i="17" s="1"/>
  <c r="J5" i="4"/>
  <c r="J5" i="5"/>
  <c r="H24" i="3"/>
  <c r="I24" i="3" s="1"/>
  <c r="AG44" i="17"/>
  <c r="D44" i="17" s="1"/>
  <c r="I100" i="3"/>
  <c r="G100" i="3"/>
  <c r="F52" i="5"/>
  <c r="G52" i="5" s="1"/>
  <c r="H52" i="5" s="1"/>
  <c r="F7" i="4"/>
  <c r="G7" i="4" s="1"/>
  <c r="H7" i="4"/>
  <c r="F100" i="4"/>
  <c r="G100" i="4" s="1"/>
  <c r="H100" i="4" s="1"/>
  <c r="G34" i="3"/>
  <c r="G81" i="3"/>
  <c r="H95" i="3"/>
  <c r="AG163" i="17"/>
  <c r="D163" i="17" s="1"/>
  <c r="F16" i="5"/>
  <c r="G16" i="5" s="1"/>
  <c r="H16" i="5" s="1"/>
  <c r="G126" i="3"/>
  <c r="G90" i="3"/>
  <c r="F81" i="4"/>
  <c r="G81" i="4" s="1"/>
  <c r="H81" i="4" s="1"/>
  <c r="F42" i="4"/>
  <c r="G42" i="4" s="1"/>
  <c r="H42" i="4" s="1"/>
  <c r="J70" i="4"/>
  <c r="J50" i="5"/>
  <c r="F96" i="4"/>
  <c r="G96" i="4" s="1"/>
  <c r="H96" i="4" s="1"/>
  <c r="G111" i="3"/>
  <c r="F124" i="4"/>
  <c r="G124" i="4" s="1"/>
  <c r="H124" i="4" s="1"/>
  <c r="H15" i="3"/>
  <c r="I15" i="3" s="1"/>
  <c r="AG29" i="17"/>
  <c r="D29" i="17" s="1"/>
  <c r="F107" i="4"/>
  <c r="G107" i="4" s="1"/>
  <c r="H107" i="4" s="1"/>
  <c r="F79" i="4"/>
  <c r="G79" i="4" s="1"/>
  <c r="H79" i="4"/>
  <c r="F26" i="5"/>
  <c r="G26" i="5" s="1"/>
  <c r="H26" i="5" s="1"/>
  <c r="F63" i="4"/>
  <c r="G63" i="4" s="1"/>
  <c r="H63" i="4" s="1"/>
  <c r="F63" i="5"/>
  <c r="G63" i="5" s="1"/>
  <c r="H63" i="5" s="1"/>
  <c r="G101" i="3"/>
  <c r="F58" i="5"/>
  <c r="G58" i="5" s="1"/>
  <c r="H58" i="5" s="1"/>
  <c r="H110" i="3"/>
  <c r="I110" i="3" s="1"/>
  <c r="AG181" i="17"/>
  <c r="D181" i="17" s="1"/>
  <c r="F73" i="5"/>
  <c r="G73" i="5" s="1"/>
  <c r="H73" i="5" s="1"/>
  <c r="F64" i="4"/>
  <c r="G64" i="4" s="1"/>
  <c r="H64" i="4" s="1"/>
  <c r="F24" i="4"/>
  <c r="G24" i="4" s="1"/>
  <c r="H24" i="4" s="1"/>
  <c r="H54" i="5"/>
  <c r="F54" i="5"/>
  <c r="G54" i="5" s="1"/>
  <c r="G62" i="3"/>
  <c r="H129" i="3"/>
  <c r="AG203" i="17"/>
  <c r="D203" i="17" s="1"/>
  <c r="G54" i="3"/>
  <c r="F74" i="4"/>
  <c r="G74" i="4" s="1"/>
  <c r="H74" i="4" s="1"/>
  <c r="F113" i="4"/>
  <c r="G113" i="4" s="1"/>
  <c r="H113" i="4" s="1"/>
  <c r="J17" i="5"/>
  <c r="J20" i="4"/>
  <c r="F121" i="4"/>
  <c r="G121" i="4" s="1"/>
  <c r="H121" i="4" s="1"/>
  <c r="F111" i="4"/>
  <c r="G111" i="4" s="1"/>
  <c r="H111" i="4" s="1"/>
  <c r="H29" i="3"/>
  <c r="I29" i="3" s="1"/>
  <c r="AG50" i="17"/>
  <c r="D50" i="17" s="1"/>
  <c r="G10" i="3"/>
  <c r="J22" i="5"/>
  <c r="J27" i="4"/>
  <c r="F33" i="4"/>
  <c r="G33" i="4" s="1"/>
  <c r="H33" i="4" s="1"/>
  <c r="J53" i="5"/>
  <c r="J79" i="4"/>
  <c r="F60" i="5"/>
  <c r="G60" i="5" s="1"/>
  <c r="H60" i="5" s="1"/>
  <c r="F19" i="4"/>
  <c r="G19" i="4" s="1"/>
  <c r="H19" i="4" s="1"/>
  <c r="G31" i="3"/>
  <c r="H16" i="3"/>
  <c r="I16" i="3" s="1"/>
  <c r="AG30" i="17"/>
  <c r="D30" i="17" s="1"/>
  <c r="G133" i="3"/>
  <c r="I101" i="11"/>
  <c r="J94" i="4" s="1"/>
  <c r="K103" i="3"/>
  <c r="G38" i="3"/>
  <c r="F67" i="4"/>
  <c r="G67" i="4" s="1"/>
  <c r="H67" i="4" s="1"/>
  <c r="G36" i="3"/>
  <c r="G108" i="3"/>
  <c r="F18" i="4"/>
  <c r="G18" i="4" s="1"/>
  <c r="H18" i="4" s="1"/>
  <c r="H137" i="3"/>
  <c r="I137" i="3" s="1"/>
  <c r="AG219" i="17"/>
  <c r="D219" i="17" s="1"/>
  <c r="G89" i="3"/>
  <c r="H92" i="4"/>
  <c r="F92" i="4"/>
  <c r="G92" i="4" s="1"/>
  <c r="G46" i="3"/>
  <c r="G105" i="3"/>
  <c r="F77" i="4"/>
  <c r="G77" i="4" s="1"/>
  <c r="H77" i="4" s="1"/>
  <c r="H74" i="3"/>
  <c r="I74" i="3" s="1"/>
  <c r="AG127" i="17"/>
  <c r="D127" i="17" s="1"/>
  <c r="G117" i="3"/>
  <c r="G87" i="3"/>
  <c r="F66" i="5"/>
  <c r="G66" i="5" s="1"/>
  <c r="H66" i="5" s="1"/>
  <c r="F34" i="4"/>
  <c r="G34" i="4" s="1"/>
  <c r="H34" i="4" s="1"/>
  <c r="F45" i="5"/>
  <c r="G45" i="5" s="1"/>
  <c r="H45" i="5" s="1"/>
  <c r="G113" i="3"/>
  <c r="G102" i="3"/>
  <c r="F22" i="5"/>
  <c r="G22" i="5" s="1"/>
  <c r="H22" i="5" s="1"/>
  <c r="F120" i="4"/>
  <c r="G120" i="4" s="1"/>
  <c r="H120" i="4" s="1"/>
  <c r="H23" i="3"/>
  <c r="I23" i="3" s="1"/>
  <c r="AG43" i="17"/>
  <c r="D43" i="17" s="1"/>
  <c r="F46" i="5"/>
  <c r="G46" i="5" s="1"/>
  <c r="H46" i="5" s="1"/>
  <c r="F84" i="4"/>
  <c r="G84" i="4" s="1"/>
  <c r="H84" i="4" s="1"/>
  <c r="H63" i="3"/>
  <c r="I63" i="3" s="1"/>
  <c r="AG111" i="17"/>
  <c r="D111" i="17" s="1"/>
  <c r="G26" i="3"/>
  <c r="G88" i="3"/>
  <c r="F35" i="4"/>
  <c r="G35" i="4" s="1"/>
  <c r="H35" i="4" s="1"/>
  <c r="G82" i="3"/>
  <c r="F46" i="4"/>
  <c r="G46" i="4" s="1"/>
  <c r="H46" i="4" s="1"/>
  <c r="G124" i="3"/>
  <c r="F41" i="4"/>
  <c r="G41" i="4" s="1"/>
  <c r="H41" i="4" s="1"/>
  <c r="G134" i="3"/>
  <c r="G122" i="3"/>
  <c r="F61" i="5"/>
  <c r="G61" i="5" s="1"/>
  <c r="H61" i="5" s="1"/>
  <c r="F31" i="4"/>
  <c r="G31" i="4" s="1"/>
  <c r="H31" i="4" s="1"/>
  <c r="F73" i="4"/>
  <c r="G73" i="4" s="1"/>
  <c r="H73" i="4" s="1"/>
  <c r="F105" i="4"/>
  <c r="G105" i="4" s="1"/>
  <c r="H105" i="4" s="1"/>
  <c r="F25" i="5"/>
  <c r="G25" i="5" s="1"/>
  <c r="H25" i="5" s="1"/>
  <c r="F99" i="4"/>
  <c r="G99" i="4" s="1"/>
  <c r="H99" i="4" s="1"/>
  <c r="G20" i="3"/>
  <c r="J100" i="4"/>
  <c r="J61" i="5"/>
  <c r="H43" i="3" l="1"/>
  <c r="AG71" i="17"/>
  <c r="D71" i="17" s="1"/>
  <c r="J74" i="3"/>
  <c r="I49" i="5"/>
  <c r="H61" i="3"/>
  <c r="I61" i="3" s="1"/>
  <c r="AG109" i="17"/>
  <c r="D109" i="17" s="1"/>
  <c r="I13" i="4"/>
  <c r="J14" i="3"/>
  <c r="I87" i="4"/>
  <c r="J95" i="3"/>
  <c r="H21" i="3"/>
  <c r="I21" i="3" s="1"/>
  <c r="AG41" i="17"/>
  <c r="D41" i="17" s="1"/>
  <c r="I47" i="4"/>
  <c r="J51" i="3"/>
  <c r="H78" i="3"/>
  <c r="I78" i="3" s="1"/>
  <c r="AG132" i="17"/>
  <c r="D132" i="17" s="1"/>
  <c r="H92" i="3"/>
  <c r="I92" i="3" s="1"/>
  <c r="AG160" i="17"/>
  <c r="D160" i="17" s="1"/>
  <c r="J65" i="3"/>
  <c r="I44" i="5"/>
  <c r="I58" i="4"/>
  <c r="H58" i="3"/>
  <c r="AG105" i="17"/>
  <c r="D105" i="17" s="1"/>
  <c r="H125" i="3"/>
  <c r="AG199" i="17"/>
  <c r="D199" i="17" s="1"/>
  <c r="H40" i="3"/>
  <c r="I40" i="3" s="1"/>
  <c r="AG62" i="17"/>
  <c r="D62" i="17" s="1"/>
  <c r="H132" i="3"/>
  <c r="I132" i="3" s="1"/>
  <c r="AG209" i="17"/>
  <c r="D209" i="17" s="1"/>
  <c r="H139" i="3"/>
  <c r="I139" i="3" s="1"/>
  <c r="AG221" i="17"/>
  <c r="D221" i="17" s="1"/>
  <c r="H53" i="3"/>
  <c r="I53" i="3" s="1"/>
  <c r="AG96" i="17"/>
  <c r="D96" i="17" s="1"/>
  <c r="H94" i="3"/>
  <c r="I94" i="3" s="1"/>
  <c r="AG162" i="17"/>
  <c r="D162" i="17" s="1"/>
  <c r="H7" i="3"/>
  <c r="AG9" i="17"/>
  <c r="D9" i="17" s="1"/>
  <c r="H22" i="3"/>
  <c r="I22" i="3" s="1"/>
  <c r="AG42" i="17"/>
  <c r="D42" i="17" s="1"/>
  <c r="H27" i="3"/>
  <c r="AG48" i="17"/>
  <c r="D48" i="17" s="1"/>
  <c r="H127" i="3"/>
  <c r="I127" i="3" s="1"/>
  <c r="AG201" i="17"/>
  <c r="D201" i="17" s="1"/>
  <c r="H108" i="3"/>
  <c r="I108" i="3" s="1"/>
  <c r="AG179" i="17"/>
  <c r="D179" i="17" s="1"/>
  <c r="H88" i="3"/>
  <c r="I88" i="3" s="1"/>
  <c r="AG149" i="17"/>
  <c r="D149" i="17" s="1"/>
  <c r="H89" i="3"/>
  <c r="I89" i="3" s="1"/>
  <c r="AG157" i="17"/>
  <c r="D157" i="17" s="1"/>
  <c r="H10" i="3"/>
  <c r="I10" i="3" s="1"/>
  <c r="AG17" i="17"/>
  <c r="D17" i="17" s="1"/>
  <c r="I117" i="4"/>
  <c r="J129" i="3"/>
  <c r="H101" i="3"/>
  <c r="I101" i="3" s="1"/>
  <c r="AG169" i="17"/>
  <c r="D169" i="17" s="1"/>
  <c r="H111" i="3"/>
  <c r="I111" i="3" s="1"/>
  <c r="AG182" i="17"/>
  <c r="D182" i="17" s="1"/>
  <c r="H5" i="3"/>
  <c r="I5" i="3" s="1"/>
  <c r="AG3" i="17"/>
  <c r="D3" i="17" s="1"/>
  <c r="H41" i="3"/>
  <c r="I41" i="3" s="1"/>
  <c r="AG63" i="17"/>
  <c r="D63" i="17" s="1"/>
  <c r="I125" i="4"/>
  <c r="I77" i="5"/>
  <c r="J138" i="3"/>
  <c r="H45" i="3"/>
  <c r="I45" i="3" s="1"/>
  <c r="AG78" i="17"/>
  <c r="D78" i="17" s="1"/>
  <c r="H112" i="3"/>
  <c r="I112" i="3" s="1"/>
  <c r="AG183" i="17"/>
  <c r="D183" i="17" s="1"/>
  <c r="H64" i="3"/>
  <c r="I64" i="3" s="1"/>
  <c r="AG112" i="17"/>
  <c r="D112" i="17" s="1"/>
  <c r="I9" i="4"/>
  <c r="I9" i="5"/>
  <c r="J9" i="3"/>
  <c r="I68" i="4"/>
  <c r="J76" i="3"/>
  <c r="H84" i="3"/>
  <c r="I84" i="3" s="1"/>
  <c r="AG140" i="17"/>
  <c r="D140" i="17" s="1"/>
  <c r="H106" i="3"/>
  <c r="I106" i="3" s="1"/>
  <c r="AG177" i="17"/>
  <c r="D177" i="17" s="1"/>
  <c r="H13" i="3"/>
  <c r="I13" i="3" s="1"/>
  <c r="AG27" i="17"/>
  <c r="D27" i="17" s="1"/>
  <c r="J116" i="3"/>
  <c r="I106" i="4"/>
  <c r="H124" i="3"/>
  <c r="I124" i="3" s="1"/>
  <c r="AG198" i="17"/>
  <c r="D198" i="17" s="1"/>
  <c r="H133" i="3"/>
  <c r="I133" i="3" s="1"/>
  <c r="AG211" i="17"/>
  <c r="D211" i="17" s="1"/>
  <c r="H102" i="3"/>
  <c r="I102" i="3" s="1"/>
  <c r="AG170" i="17"/>
  <c r="D170" i="17" s="1"/>
  <c r="H36" i="3"/>
  <c r="I36" i="3" s="1"/>
  <c r="AG58" i="17"/>
  <c r="D58" i="17" s="1"/>
  <c r="H90" i="3"/>
  <c r="I90" i="3" s="1"/>
  <c r="AG158" i="17"/>
  <c r="D158" i="17" s="1"/>
  <c r="H81" i="3"/>
  <c r="I81" i="3" s="1"/>
  <c r="AG137" i="17"/>
  <c r="D137" i="17" s="1"/>
  <c r="I109" i="4"/>
  <c r="J119" i="3"/>
  <c r="H11" i="3"/>
  <c r="I11" i="3" s="1"/>
  <c r="AG23" i="17"/>
  <c r="D23" i="17" s="1"/>
  <c r="I30" i="4"/>
  <c r="J33" i="3"/>
  <c r="H18" i="3"/>
  <c r="I18" i="3" s="1"/>
  <c r="AG34" i="17"/>
  <c r="D34" i="17" s="1"/>
  <c r="J130" i="3"/>
  <c r="I71" i="5"/>
  <c r="I118" i="4"/>
  <c r="H68" i="3"/>
  <c r="I68" i="3" s="1"/>
  <c r="AG119" i="17"/>
  <c r="D119" i="17" s="1"/>
  <c r="H99" i="3"/>
  <c r="I99" i="3" s="1"/>
  <c r="AG167" i="17"/>
  <c r="D167" i="17" s="1"/>
  <c r="J49" i="3"/>
  <c r="I45" i="4"/>
  <c r="I34" i="5"/>
  <c r="H60" i="3"/>
  <c r="AG107" i="17"/>
  <c r="D107" i="17" s="1"/>
  <c r="I23" i="4"/>
  <c r="J25" i="3"/>
  <c r="H17" i="3"/>
  <c r="I17" i="3" s="1"/>
  <c r="AG31" i="17"/>
  <c r="D31" i="17" s="1"/>
  <c r="H48" i="3"/>
  <c r="AG81" i="17"/>
  <c r="D81" i="17" s="1"/>
  <c r="H77" i="3"/>
  <c r="I77" i="3" s="1"/>
  <c r="AG130" i="17"/>
  <c r="D130" i="17" s="1"/>
  <c r="H70" i="3"/>
  <c r="I70" i="3" s="1"/>
  <c r="AG122" i="17"/>
  <c r="D122" i="17" s="1"/>
  <c r="H52" i="3"/>
  <c r="I52" i="3" s="1"/>
  <c r="AG94" i="17"/>
  <c r="D94" i="17" s="1"/>
  <c r="H128" i="3"/>
  <c r="I128" i="3" s="1"/>
  <c r="AG202" i="17"/>
  <c r="D202" i="17" s="1"/>
  <c r="H26" i="3"/>
  <c r="I26" i="3" s="1"/>
  <c r="AG47" i="17"/>
  <c r="D47" i="17" s="1"/>
  <c r="I21" i="4"/>
  <c r="J23" i="3"/>
  <c r="H113" i="3"/>
  <c r="I113" i="3" s="1"/>
  <c r="AG185" i="17"/>
  <c r="D185" i="17" s="1"/>
  <c r="H105" i="3"/>
  <c r="I105" i="3" s="1"/>
  <c r="AG176" i="17"/>
  <c r="D176" i="17" s="1"/>
  <c r="J137" i="3"/>
  <c r="I124" i="4"/>
  <c r="J16" i="3"/>
  <c r="I15" i="4"/>
  <c r="I26" i="4"/>
  <c r="I21" i="5"/>
  <c r="J29" i="3"/>
  <c r="H135" i="3"/>
  <c r="I135" i="3" s="1"/>
  <c r="AG213" i="17"/>
  <c r="D213" i="17" s="1"/>
  <c r="H39" i="3"/>
  <c r="I39" i="3" s="1"/>
  <c r="AG61" i="17"/>
  <c r="D61" i="17" s="1"/>
  <c r="I72" i="4"/>
  <c r="J80" i="3"/>
  <c r="H71" i="3"/>
  <c r="I71" i="3" s="1"/>
  <c r="AG123" i="17"/>
  <c r="D123" i="17" s="1"/>
  <c r="H86" i="3"/>
  <c r="AG145" i="17"/>
  <c r="D145" i="17" s="1"/>
  <c r="H37" i="3"/>
  <c r="I37" i="3" s="1"/>
  <c r="AG59" i="17"/>
  <c r="D59" i="17" s="1"/>
  <c r="J8" i="3"/>
  <c r="I8" i="5"/>
  <c r="I8" i="4"/>
  <c r="H109" i="3"/>
  <c r="I109" i="3" s="1"/>
  <c r="AG180" i="17"/>
  <c r="D180" i="17" s="1"/>
  <c r="J57" i="3"/>
  <c r="I40" i="5"/>
  <c r="I52" i="4"/>
  <c r="H54" i="3"/>
  <c r="I54" i="3" s="1"/>
  <c r="AG97" i="17"/>
  <c r="D97" i="17" s="1"/>
  <c r="H87" i="3"/>
  <c r="I87" i="3" s="1"/>
  <c r="AG147" i="17"/>
  <c r="D147" i="17" s="1"/>
  <c r="H62" i="3"/>
  <c r="I62" i="3" s="1"/>
  <c r="AG110" i="17"/>
  <c r="D110" i="17" s="1"/>
  <c r="H34" i="3"/>
  <c r="I34" i="3" s="1"/>
  <c r="AG55" i="17"/>
  <c r="D55" i="17" s="1"/>
  <c r="H100" i="3"/>
  <c r="AG168" i="17"/>
  <c r="D168" i="17" s="1"/>
  <c r="J107" i="3"/>
  <c r="I59" i="5"/>
  <c r="I98" i="4"/>
  <c r="H104" i="3"/>
  <c r="I104" i="3" s="1"/>
  <c r="AG175" i="17"/>
  <c r="D175" i="17" s="1"/>
  <c r="H123" i="3"/>
  <c r="I123" i="3" s="1"/>
  <c r="AG197" i="17"/>
  <c r="D197" i="17" s="1"/>
  <c r="I39" i="4"/>
  <c r="I29" i="5"/>
  <c r="J42" i="3"/>
  <c r="H66" i="3"/>
  <c r="I66" i="3" s="1"/>
  <c r="AG116" i="17"/>
  <c r="D116" i="17" s="1"/>
  <c r="H56" i="3"/>
  <c r="AG99" i="17"/>
  <c r="D99" i="17" s="1"/>
  <c r="H98" i="3"/>
  <c r="I98" i="3" s="1"/>
  <c r="AG166" i="17"/>
  <c r="D166" i="17" s="1"/>
  <c r="H131" i="3"/>
  <c r="I131" i="3" s="1"/>
  <c r="AG205" i="17"/>
  <c r="D205" i="17" s="1"/>
  <c r="H91" i="3"/>
  <c r="I91" i="3" s="1"/>
  <c r="AG159" i="17"/>
  <c r="D159" i="17" s="1"/>
  <c r="H72" i="3"/>
  <c r="I72" i="3" s="1"/>
  <c r="AG125" i="17"/>
  <c r="D125" i="17" s="1"/>
  <c r="I65" i="5"/>
  <c r="J115" i="3"/>
  <c r="H50" i="3"/>
  <c r="I50" i="3" s="1"/>
  <c r="AG86" i="17"/>
  <c r="D86" i="17" s="1"/>
  <c r="H85" i="3"/>
  <c r="I85" i="3" s="1"/>
  <c r="AG142" i="17"/>
  <c r="D142" i="17" s="1"/>
  <c r="H120" i="3"/>
  <c r="I120" i="3" s="1"/>
  <c r="AG194" i="17"/>
  <c r="D194" i="17" s="1"/>
  <c r="I53" i="4"/>
  <c r="J59" i="3"/>
  <c r="H55" i="3"/>
  <c r="I55" i="3" s="1"/>
  <c r="AG98" i="17"/>
  <c r="D98" i="17" s="1"/>
  <c r="H20" i="3"/>
  <c r="I20" i="3" s="1"/>
  <c r="AG38" i="17"/>
  <c r="D38" i="17" s="1"/>
  <c r="H82" i="3"/>
  <c r="I82" i="3" s="1"/>
  <c r="AG138" i="17"/>
  <c r="D138" i="17" s="1"/>
  <c r="I56" i="4"/>
  <c r="J63" i="3"/>
  <c r="H117" i="3"/>
  <c r="I117" i="3" s="1"/>
  <c r="AG190" i="17"/>
  <c r="D190" i="17" s="1"/>
  <c r="H46" i="3"/>
  <c r="I46" i="3" s="1"/>
  <c r="AG79" i="17"/>
  <c r="D79" i="17" s="1"/>
  <c r="H38" i="3"/>
  <c r="I38" i="3" s="1"/>
  <c r="AG60" i="17"/>
  <c r="D60" i="17" s="1"/>
  <c r="H31" i="3"/>
  <c r="I31" i="3" s="1"/>
  <c r="AG52" i="17"/>
  <c r="D52" i="17" s="1"/>
  <c r="I101" i="4"/>
  <c r="J110" i="3"/>
  <c r="I14" i="4"/>
  <c r="J15" i="3"/>
  <c r="H126" i="3"/>
  <c r="I126" i="3" s="1"/>
  <c r="AG200" i="17"/>
  <c r="D200" i="17" s="1"/>
  <c r="J16" i="5"/>
  <c r="J18" i="4"/>
  <c r="H67" i="3"/>
  <c r="I67" i="3" s="1"/>
  <c r="AG118" i="17"/>
  <c r="D118" i="17" s="1"/>
  <c r="I43" i="4"/>
  <c r="J47" i="3"/>
  <c r="H114" i="3"/>
  <c r="I114" i="3" s="1"/>
  <c r="AG186" i="17"/>
  <c r="D186" i="17" s="1"/>
  <c r="H75" i="3"/>
  <c r="I75" i="3" s="1"/>
  <c r="AG128" i="17"/>
  <c r="D128" i="17" s="1"/>
  <c r="J35" i="3"/>
  <c r="I32" i="4"/>
  <c r="I76" i="5"/>
  <c r="J136" i="3"/>
  <c r="I123" i="4"/>
  <c r="H79" i="3"/>
  <c r="I79" i="3" s="1"/>
  <c r="AG134" i="17"/>
  <c r="D134" i="17" s="1"/>
  <c r="I62" i="4"/>
  <c r="J69" i="3"/>
  <c r="H122" i="3"/>
  <c r="I122" i="3" s="1"/>
  <c r="AG196" i="17"/>
  <c r="D196" i="17" s="1"/>
  <c r="H134" i="3"/>
  <c r="I134" i="3" s="1"/>
  <c r="AG212" i="17"/>
  <c r="D212" i="17" s="1"/>
  <c r="I22" i="4"/>
  <c r="J24" i="3"/>
  <c r="I25" i="4"/>
  <c r="I20" i="5"/>
  <c r="J28" i="3"/>
  <c r="J121" i="3"/>
  <c r="I110" i="4"/>
  <c r="H19" i="3"/>
  <c r="I19" i="3" s="1"/>
  <c r="AG37" i="17"/>
  <c r="D37" i="17" s="1"/>
  <c r="H97" i="3"/>
  <c r="AG165" i="17"/>
  <c r="D165" i="17" s="1"/>
  <c r="I48" i="5"/>
  <c r="I66" i="4"/>
  <c r="J73" i="3"/>
  <c r="H32" i="3"/>
  <c r="I32" i="3" s="1"/>
  <c r="AG53" i="17"/>
  <c r="D53" i="17" s="1"/>
  <c r="H118" i="3"/>
  <c r="I118" i="3" s="1"/>
  <c r="AG191" i="17"/>
  <c r="D191" i="17" s="1"/>
  <c r="H6" i="3"/>
  <c r="I6" i="3" s="1"/>
  <c r="AG8" i="17"/>
  <c r="D8" i="17" s="1"/>
  <c r="H103" i="3"/>
  <c r="I103" i="3" s="1"/>
  <c r="AG174" i="17"/>
  <c r="D174" i="17" s="1"/>
  <c r="H44" i="3"/>
  <c r="I44" i="3" s="1"/>
  <c r="AG77" i="17"/>
  <c r="D77" i="17" s="1"/>
  <c r="H30" i="3"/>
  <c r="I30" i="3" s="1"/>
  <c r="AG51" i="17"/>
  <c r="D51" i="17" s="1"/>
  <c r="H12" i="3"/>
  <c r="I12" i="3" s="1"/>
  <c r="AG24" i="17"/>
  <c r="D24" i="17" s="1"/>
  <c r="J43" i="3" l="1"/>
  <c r="I40" i="4"/>
  <c r="I30" i="5"/>
  <c r="I19" i="4"/>
  <c r="J20" i="3"/>
  <c r="I94" i="4"/>
  <c r="J103" i="3"/>
  <c r="I61" i="5"/>
  <c r="I100" i="4"/>
  <c r="J109" i="3"/>
  <c r="I96" i="4"/>
  <c r="J105" i="3"/>
  <c r="I116" i="4"/>
  <c r="J128" i="3"/>
  <c r="I33" i="5"/>
  <c r="I44" i="4"/>
  <c r="J48" i="3"/>
  <c r="I58" i="5"/>
  <c r="J102" i="3"/>
  <c r="I13" i="5"/>
  <c r="J13" i="3"/>
  <c r="I102" i="4"/>
  <c r="J111" i="3"/>
  <c r="I81" i="4"/>
  <c r="I55" i="5"/>
  <c r="J89" i="3"/>
  <c r="I19" i="5"/>
  <c r="J27" i="3"/>
  <c r="I37" i="5"/>
  <c r="J53" i="3"/>
  <c r="I69" i="5"/>
  <c r="I114" i="4"/>
  <c r="J125" i="3"/>
  <c r="I75" i="5"/>
  <c r="I122" i="4"/>
  <c r="J135" i="3"/>
  <c r="I111" i="4"/>
  <c r="J122" i="3"/>
  <c r="I60" i="4"/>
  <c r="J67" i="3"/>
  <c r="I107" i="4"/>
  <c r="J117" i="3"/>
  <c r="I38" i="5"/>
  <c r="I50" i="4"/>
  <c r="J55" i="3"/>
  <c r="I35" i="5"/>
  <c r="I46" i="4"/>
  <c r="J50" i="3"/>
  <c r="I72" i="5"/>
  <c r="J131" i="3"/>
  <c r="I53" i="5"/>
  <c r="I79" i="4"/>
  <c r="J87" i="3"/>
  <c r="I64" i="4"/>
  <c r="I46" i="5"/>
  <c r="J71" i="3"/>
  <c r="I50" i="5"/>
  <c r="I70" i="4"/>
  <c r="J78" i="3"/>
  <c r="I42" i="4"/>
  <c r="J46" i="3"/>
  <c r="I104" i="4"/>
  <c r="I63" i="5"/>
  <c r="J113" i="3"/>
  <c r="I48" i="4"/>
  <c r="I36" i="5"/>
  <c r="J52" i="3"/>
  <c r="I16" i="4"/>
  <c r="I14" i="5"/>
  <c r="J17" i="3"/>
  <c r="I17" i="4"/>
  <c r="I15" i="5"/>
  <c r="J18" i="3"/>
  <c r="I73" i="4"/>
  <c r="J81" i="3"/>
  <c r="I120" i="4"/>
  <c r="I73" i="5"/>
  <c r="J133" i="3"/>
  <c r="I97" i="4"/>
  <c r="J106" i="3"/>
  <c r="I93" i="4"/>
  <c r="I57" i="5"/>
  <c r="J101" i="3"/>
  <c r="I54" i="5"/>
  <c r="I80" i="4"/>
  <c r="J88" i="3"/>
  <c r="I18" i="5"/>
  <c r="J22" i="3"/>
  <c r="I78" i="5"/>
  <c r="I126" i="4"/>
  <c r="J139" i="3"/>
  <c r="I41" i="5"/>
  <c r="J58" i="3"/>
  <c r="I52" i="5"/>
  <c r="I77" i="4"/>
  <c r="J85" i="3"/>
  <c r="I6" i="5"/>
  <c r="I6" i="4"/>
  <c r="J6" i="3"/>
  <c r="I89" i="4"/>
  <c r="J97" i="3"/>
  <c r="I67" i="4"/>
  <c r="J75" i="3"/>
  <c r="I23" i="5"/>
  <c r="I28" i="4"/>
  <c r="J31" i="3"/>
  <c r="I90" i="4"/>
  <c r="J98" i="3"/>
  <c r="I92" i="4"/>
  <c r="J100" i="3"/>
  <c r="I49" i="4"/>
  <c r="J54" i="3"/>
  <c r="I91" i="4"/>
  <c r="J99" i="3"/>
  <c r="I57" i="4"/>
  <c r="J64" i="3"/>
  <c r="J61" i="3"/>
  <c r="I42" i="5"/>
  <c r="I55" i="4"/>
  <c r="J91" i="3"/>
  <c r="I83" i="4"/>
  <c r="I84" i="4"/>
  <c r="J92" i="3"/>
  <c r="I108" i="4"/>
  <c r="J118" i="3"/>
  <c r="I71" i="4"/>
  <c r="J79" i="3"/>
  <c r="I112" i="4"/>
  <c r="I67" i="5"/>
  <c r="J123" i="3"/>
  <c r="I45" i="5"/>
  <c r="I63" i="4"/>
  <c r="J70" i="3"/>
  <c r="I56" i="5"/>
  <c r="I82" i="4"/>
  <c r="J90" i="3"/>
  <c r="I113" i="4"/>
  <c r="I68" i="5"/>
  <c r="J124" i="3"/>
  <c r="I76" i="4"/>
  <c r="J84" i="3"/>
  <c r="I28" i="5"/>
  <c r="I38" i="4"/>
  <c r="J41" i="3"/>
  <c r="I60" i="5"/>
  <c r="I99" i="4"/>
  <c r="J108" i="3"/>
  <c r="I7" i="5"/>
  <c r="I7" i="4"/>
  <c r="J7" i="3"/>
  <c r="I119" i="4"/>
  <c r="J132" i="3"/>
  <c r="I43" i="5"/>
  <c r="J62" i="3"/>
  <c r="I32" i="5"/>
  <c r="J45" i="3"/>
  <c r="I22" i="5"/>
  <c r="I27" i="4"/>
  <c r="J30" i="3"/>
  <c r="I16" i="5"/>
  <c r="I18" i="4"/>
  <c r="J19" i="3"/>
  <c r="I105" i="4"/>
  <c r="I64" i="5"/>
  <c r="J114" i="3"/>
  <c r="J126" i="3"/>
  <c r="I70" i="5"/>
  <c r="I35" i="4"/>
  <c r="J38" i="3"/>
  <c r="I74" i="4"/>
  <c r="J82" i="3"/>
  <c r="I66" i="5"/>
  <c r="J120" i="3"/>
  <c r="I47" i="5"/>
  <c r="I65" i="4"/>
  <c r="J72" i="3"/>
  <c r="I39" i="5"/>
  <c r="I51" i="4"/>
  <c r="J56" i="3"/>
  <c r="I31" i="4"/>
  <c r="J34" i="3"/>
  <c r="I26" i="5"/>
  <c r="I34" i="4"/>
  <c r="J37" i="3"/>
  <c r="I27" i="5"/>
  <c r="I36" i="4"/>
  <c r="J39" i="3"/>
  <c r="I61" i="4"/>
  <c r="J68" i="3"/>
  <c r="I103" i="4"/>
  <c r="I62" i="5"/>
  <c r="J112" i="3"/>
  <c r="J21" i="3"/>
  <c r="I17" i="5"/>
  <c r="I20" i="4"/>
  <c r="I59" i="4"/>
  <c r="J66" i="3"/>
  <c r="I78" i="4"/>
  <c r="J86" i="3"/>
  <c r="I12" i="5"/>
  <c r="I12" i="4"/>
  <c r="J12" i="3"/>
  <c r="I41" i="4"/>
  <c r="I31" i="5"/>
  <c r="J44" i="3"/>
  <c r="I29" i="4"/>
  <c r="I24" i="5"/>
  <c r="J32" i="3"/>
  <c r="I74" i="5"/>
  <c r="I121" i="4"/>
  <c r="J134" i="3"/>
  <c r="I95" i="4"/>
  <c r="J104" i="3"/>
  <c r="I24" i="4"/>
  <c r="J26" i="3"/>
  <c r="I69" i="4"/>
  <c r="J77" i="3"/>
  <c r="I54" i="4"/>
  <c r="J60" i="3"/>
  <c r="I11" i="5"/>
  <c r="I11" i="4"/>
  <c r="J11" i="3"/>
  <c r="I33" i="4"/>
  <c r="I25" i="5"/>
  <c r="J36" i="3"/>
  <c r="I5" i="4"/>
  <c r="I5" i="5"/>
  <c r="J5" i="3"/>
  <c r="I10" i="5"/>
  <c r="I10" i="4"/>
  <c r="J10" i="3"/>
  <c r="I115" i="4"/>
  <c r="J127" i="3"/>
  <c r="I86" i="4"/>
  <c r="J94" i="3"/>
  <c r="I37" i="4"/>
  <c r="J4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<sst xmlns="http://schemas.openxmlformats.org/spreadsheetml/2006/main" count="35442" uniqueCount="8435">
  <si>
    <t>Crisis</t>
  </si>
  <si>
    <t>Crisis ID</t>
  </si>
  <si>
    <t>Country</t>
  </si>
  <si>
    <t>Indicator</t>
  </si>
  <si>
    <t>Figure</t>
  </si>
  <si>
    <t>Reliability</t>
  </si>
  <si>
    <t>Reliability Score</t>
  </si>
  <si>
    <t>Link</t>
  </si>
  <si>
    <t>Justification</t>
  </si>
  <si>
    <t>Type of entry</t>
  </si>
  <si>
    <t>Complex crisis in Mali</t>
  </si>
  <si>
    <t>MLI001</t>
  </si>
  <si>
    <t>Mali</t>
  </si>
  <si>
    <t>Buildings damaged</t>
  </si>
  <si>
    <t>x</t>
  </si>
  <si>
    <t>No data available</t>
  </si>
  <si>
    <t>MLI001Buildings damaged</t>
  </si>
  <si>
    <t>2019-01-24</t>
  </si>
  <si>
    <t>Humanitarian development</t>
  </si>
  <si>
    <t>Buildings destroyed</t>
  </si>
  <si>
    <t>MLI001Buildings destroyed</t>
  </si>
  <si>
    <t>Crisis affected groups</t>
  </si>
  <si>
    <t>Medium</t>
  </si>
  <si>
    <t>IDPs, refugees, returnees, host and non-host are all affected by the complex crisis</t>
  </si>
  <si>
    <t>MLI001Crisis affected groups</t>
  </si>
  <si>
    <t>Economic Losses</t>
  </si>
  <si>
    <t>MLI001Economic Losses</t>
  </si>
  <si>
    <t>People facing limited access constraints</t>
  </si>
  <si>
    <t>MLI001People facing limited access constraints</t>
  </si>
  <si>
    <t>People facing restricted access constraints</t>
  </si>
  <si>
    <t>MLI001People facing restricted access constraints</t>
  </si>
  <si>
    <t>Socioeconomic crisis in Nicaragua</t>
  </si>
  <si>
    <t>NIC001</t>
  </si>
  <si>
    <t>Nicaragua</t>
  </si>
  <si>
    <t>NIC001Buildings damaged</t>
  </si>
  <si>
    <t>NIC001Buildings destroyed</t>
  </si>
  <si>
    <t>NIC001Crisis affected groups</t>
  </si>
  <si>
    <t>FUNIDES 11/11/2018</t>
  </si>
  <si>
    <t>http://funides.com/media/attachment/nota_prensa_segundo_monitoreo_actividades_economicas.pdf</t>
  </si>
  <si>
    <t>Economic losses as of October 2018. The number is now most likely higher, but FUNIDES stopped providing updates</t>
  </si>
  <si>
    <t>NIC001Economic Losses</t>
  </si>
  <si>
    <t>Extreme humanitarian conditions - Level 5</t>
  </si>
  <si>
    <t>High</t>
  </si>
  <si>
    <t>NIC001Extreme humanitarian conditions - Level 5</t>
  </si>
  <si>
    <t>People affected</t>
  </si>
  <si>
    <t>DG ECHO 01/11/2018</t>
  </si>
  <si>
    <t>https://reliefweb.int/report/nicaragua/nicaragua-social-unrest-dg-echo-iachr-funides-imf-echo-daily-flash-7-november-2018</t>
  </si>
  <si>
    <t>Number of people having been fired since the beginning of the crisis
This figure is conservative considering job losses impact entire households and not only individuals.</t>
  </si>
  <si>
    <t>NIC001People affected</t>
  </si>
  <si>
    <t>NIC001People facing limited access constraints</t>
  </si>
  <si>
    <t>NIC001People facing restricted access constraints</t>
  </si>
  <si>
    <t>Severe humanitarian conditions - Level 4</t>
  </si>
  <si>
    <t>NIC001Severe humanitarian conditions - Level 4</t>
  </si>
  <si>
    <t>Drought in Senegal</t>
  </si>
  <si>
    <t>SEN002</t>
  </si>
  <si>
    <t>Senegal</t>
  </si>
  <si>
    <t>SEN002Buildings damaged</t>
  </si>
  <si>
    <t>SEN002Buildings destroyed</t>
  </si>
  <si>
    <t>IDPs, refugees, host and non-host</t>
  </si>
  <si>
    <t>SEN002Crisis affected groups</t>
  </si>
  <si>
    <t>Low</t>
  </si>
  <si>
    <t>No recent number reflecting agricultural losses, or the impact of the drought on smallholder agricutlure and transhumance patterns disrupting rural economies</t>
  </si>
  <si>
    <t>SEN002Economic Losses</t>
  </si>
  <si>
    <t>Fatalities in all crises</t>
  </si>
  <si>
    <t>SEN002Fatalities in all crises</t>
  </si>
  <si>
    <t>Fatalities reported</t>
  </si>
  <si>
    <t>SEN002Fatalities reported</t>
  </si>
  <si>
    <t>Illness cases reported</t>
  </si>
  <si>
    <t>SEN002Illness cases reported</t>
  </si>
  <si>
    <t>Injuries reported</t>
  </si>
  <si>
    <t>SEN002Injuries reported</t>
  </si>
  <si>
    <t>Complex crisis in Haiti</t>
  </si>
  <si>
    <t>HTI001</t>
  </si>
  <si>
    <t>Haiti</t>
  </si>
  <si>
    <t>HTI001Buildings damaged</t>
  </si>
  <si>
    <t>2019-01-28</t>
  </si>
  <si>
    <t>HTI001Buildings destroyed</t>
  </si>
  <si>
    <t>Country population, IDPs</t>
  </si>
  <si>
    <t>HTI001Crisis affected groups</t>
  </si>
  <si>
    <t>HTI001Economic Losses</t>
  </si>
  <si>
    <t>Landmass affected</t>
  </si>
  <si>
    <t>OCHA 2015</t>
  </si>
  <si>
    <t>https://data.humdata.org/dataset/estimated-population-of-haiti-2015</t>
  </si>
  <si>
    <t>All country is considered to be affected</t>
  </si>
  <si>
    <t>HTI001Landmass affected</t>
  </si>
  <si>
    <t>Complex crisis in DPRK</t>
  </si>
  <si>
    <t>PRK001</t>
  </si>
  <si>
    <t>DPRK</t>
  </si>
  <si>
    <t>PRK001Buildings damaged</t>
  </si>
  <si>
    <t>PRK001Buildings destroyed</t>
  </si>
  <si>
    <t>Country population</t>
  </si>
  <si>
    <t>PRK001Crisis affected groups</t>
  </si>
  <si>
    <t>PRK001Economic Losses</t>
  </si>
  <si>
    <t>PRK001Illness cases reported</t>
  </si>
  <si>
    <t>PRK001Injuries reported</t>
  </si>
  <si>
    <t>PRK001People facing limited access constraints</t>
  </si>
  <si>
    <t>PRK001People facing restricted access constraints</t>
  </si>
  <si>
    <t>Conflict in Yemen</t>
  </si>
  <si>
    <t>YEM001</t>
  </si>
  <si>
    <t>Yemen</t>
  </si>
  <si>
    <t>YEM001Buildings damaged</t>
  </si>
  <si>
    <t>YEM001Buildings destroyed</t>
  </si>
  <si>
    <t>All groups are affected</t>
  </si>
  <si>
    <t>YEM001Crisis affected groups</t>
  </si>
  <si>
    <t>YEM001Economic Losses</t>
  </si>
  <si>
    <t>YEM001People facing limited access constraints</t>
  </si>
  <si>
    <t>YEM001People facing restricted access constraints</t>
  </si>
  <si>
    <t>Complex crisis in Venezuela</t>
  </si>
  <si>
    <t>VEN001</t>
  </si>
  <si>
    <t>Venezuela</t>
  </si>
  <si>
    <t>People reportedly abandoning their houses + basic services infrastructures stopping working</t>
  </si>
  <si>
    <t>VEN001Buildings damaged</t>
  </si>
  <si>
    <t>2019-01-29</t>
  </si>
  <si>
    <t>VEN001Buildings destroyed</t>
  </si>
  <si>
    <t>IMF Accessed 25/01/2019</t>
  </si>
  <si>
    <t>https://www.imf.org/external/datamapper/PPPGDP@WEO/OEMDC/ADVEC/WEOWORLD/VEN</t>
  </si>
  <si>
    <t>Substraction from pre-crisis GDP in 2014 (543 and forecasted 2018 GDP (320.140 billion dollars)</t>
  </si>
  <si>
    <t>VEN001Economic Losses</t>
  </si>
  <si>
    <t>Injuries during protests or from police and military brutality are likely to occur, but lack of data to give a real estimation</t>
  </si>
  <si>
    <t>VEN001Injuries reported</t>
  </si>
  <si>
    <t>VEN001People facing restricted access constraints</t>
  </si>
  <si>
    <t>Complex crisis in Afghanistan</t>
  </si>
  <si>
    <t>AFG001</t>
  </si>
  <si>
    <t>Afghanistan</t>
  </si>
  <si>
    <t>AFG001Buildings damaged</t>
  </si>
  <si>
    <t>2019-01-30</t>
  </si>
  <si>
    <t>Economic Institute of Peace, World Bank</t>
  </si>
  <si>
    <t>http://visionofhumanity.org/app/uploads/2018/11/Economic-Value-of-Peace-2018.pdf, https://data.worldbank.org/indicator/NY.GDP.MKTP.CD</t>
  </si>
  <si>
    <t>Based on Economic Insitute of Peace estimates the economic costs due to conflict in Afghanistan at 63% of the GDP (2017), subsequent calculation based on 2017 World Bank figures. This does not include any estimations for economic losses due to the drought.</t>
  </si>
  <si>
    <t>AFG001Economic Losses</t>
  </si>
  <si>
    <t>AFG001Illness cases reported</t>
  </si>
  <si>
    <t>CSO Afghanistan</t>
  </si>
  <si>
    <t>http://cso.gov.af/en/page/1500/4722/1396</t>
  </si>
  <si>
    <t>Same as total population and exposed population. Given the complexity and protracted nature of the conflict and natural hazards which also drive needs across the country, it is assumed that the entire population is directly affected to a certain degree.</t>
  </si>
  <si>
    <t>AFG001Landmass affected</t>
  </si>
  <si>
    <t>AFG001People facing limited access constraints</t>
  </si>
  <si>
    <t>AFG001People facing restricted access constraints</t>
  </si>
  <si>
    <t>Drought in Lesotho</t>
  </si>
  <si>
    <t>LSO002</t>
  </si>
  <si>
    <t>Lesotho</t>
  </si>
  <si>
    <t>No damages related to the crisis</t>
  </si>
  <si>
    <t>LSO002Buildings damaged</t>
  </si>
  <si>
    <t>LSO002Buildings destroyed</t>
  </si>
  <si>
    <t>Non host populations are affected by the drought</t>
  </si>
  <si>
    <t>LSO002Crisis affected groups</t>
  </si>
  <si>
    <t>LSO002Economic Losses</t>
  </si>
  <si>
    <t>No cases of fatalities directly related to the crisis</t>
  </si>
  <si>
    <t>LSO002Fatalities in all crises</t>
  </si>
  <si>
    <t>LSO002Fatalities reported</t>
  </si>
  <si>
    <t>No cases of illness directly related to the crisis</t>
  </si>
  <si>
    <t>LSO002Illness cases reported</t>
  </si>
  <si>
    <t>No cases of injuries directly related to the crisis</t>
  </si>
  <si>
    <t>LSO002Injuries reported</t>
  </si>
  <si>
    <t>There are no access constraints observed</t>
  </si>
  <si>
    <t>LSO002People facing limited access constraints</t>
  </si>
  <si>
    <t>LSO002People facing restricted access constraints</t>
  </si>
  <si>
    <t>Syrian conflict</t>
  </si>
  <si>
    <t>SYR001</t>
  </si>
  <si>
    <t>Syria</t>
  </si>
  <si>
    <t>Every kind of group is affected by this crisis as it covers the entire country and those displaced by it.</t>
  </si>
  <si>
    <t>SYR001Crisis affected groups</t>
  </si>
  <si>
    <t>There are too many illnesses in Syria, which are reported very sporadically to be able to adequately captured here.</t>
  </si>
  <si>
    <t>SYR001Illness cases reported</t>
  </si>
  <si>
    <t>This number is not known though it should not be assumed that most of the populaytion outside of hard to reach areas are not also affected by strong access constraints - espeacially in areas with ongoing conflict, and when considering that the Israeli, Turkish, Lebanese and Jordanian borders are closed.</t>
  </si>
  <si>
    <t>SYR001People facing limited access constraints</t>
  </si>
  <si>
    <t>OCHA</t>
  </si>
  <si>
    <t>https://reliefweb.int/sites/reliefweb.int/files/resources/acc-11_syr_overview_of_hard_to_reach_areas_20181029.pdf</t>
  </si>
  <si>
    <t>This number represents the number of people that are hard to reach as defined by OCHA. This definition is "An area that is not regularly accessible to humanitarian actors for the purposes of sustained humanitarian programming as a result of denial of access,including the need to negotiate access on an ad hoc basis,or due to restrictions such as active conflict,multiple security checkpoints,or failure of the a uthorities to provide timely approval" . It is a groslly conservative estimate at best</t>
  </si>
  <si>
    <t>SYR001People facing restricted access constraints</t>
  </si>
  <si>
    <t>International Displacement in Tanzania</t>
  </si>
  <si>
    <t>TZA002</t>
  </si>
  <si>
    <t>Tanzania</t>
  </si>
  <si>
    <t>TZA002Buildings damaged</t>
  </si>
  <si>
    <t>TZA002Buildings destroyed</t>
  </si>
  <si>
    <t>TZA002Crisis affected groups</t>
  </si>
  <si>
    <t>TZA002Economic Losses</t>
  </si>
  <si>
    <t>TZA002Illness cases reported</t>
  </si>
  <si>
    <t>TZA002People facing limited access constraints</t>
  </si>
  <si>
    <t>TZA002People facing restricted access constraints</t>
  </si>
  <si>
    <t>Complex crisis in Somalia</t>
  </si>
  <si>
    <t>SOM001</t>
  </si>
  <si>
    <t>Somalia</t>
  </si>
  <si>
    <t>SOM001Buildings damaged</t>
  </si>
  <si>
    <t>2019-01-31</t>
  </si>
  <si>
    <t>SOM001Buildings destroyed</t>
  </si>
  <si>
    <t>SOM001Crisis affected groups</t>
  </si>
  <si>
    <t>SOM001People facing limited access constraints</t>
  </si>
  <si>
    <t>SOM001People facing restricted access constraints</t>
  </si>
  <si>
    <t>Mixed migration flows in Greece</t>
  </si>
  <si>
    <t>GRC002</t>
  </si>
  <si>
    <t>Greece</t>
  </si>
  <si>
    <t>GRC002Buildings damaged</t>
  </si>
  <si>
    <t>2019-02-05</t>
  </si>
  <si>
    <t>GRC002Buildings destroyed</t>
  </si>
  <si>
    <t>AS + Refs, Host population</t>
  </si>
  <si>
    <t>GRC002Crisis affected groups</t>
  </si>
  <si>
    <t>GRC002Economic Losses</t>
  </si>
  <si>
    <t>GRC002Illness cases reported</t>
  </si>
  <si>
    <t>GRC002People facing limited access constraints</t>
  </si>
  <si>
    <t>GRC002People facing restricted access constraints</t>
  </si>
  <si>
    <t>Complex crisis in Zimbabwe</t>
  </si>
  <si>
    <t>ZWE001</t>
  </si>
  <si>
    <t>Zimbabwe</t>
  </si>
  <si>
    <t>ZWE001Economic Losses</t>
  </si>
  <si>
    <t>2019-02-06</t>
  </si>
  <si>
    <t>ZWE001People facing limited access constraints</t>
  </si>
  <si>
    <t>ZWE001People facing restricted access constraints</t>
  </si>
  <si>
    <t>Rohingya refugee crisis</t>
  </si>
  <si>
    <t>BGD002</t>
  </si>
  <si>
    <t>Bangladesh</t>
  </si>
  <si>
    <t>There is no indication that there are direct access constraints.</t>
  </si>
  <si>
    <t>BGD002People facing limited access constraints</t>
  </si>
  <si>
    <t>2019-02-07</t>
  </si>
  <si>
    <t>Acaps Access Map</t>
  </si>
  <si>
    <t>BGD002People facing restricted access constraints</t>
  </si>
  <si>
    <t>Syrian refugees in Jordan</t>
  </si>
  <si>
    <t>JOR002</t>
  </si>
  <si>
    <t>Jordan</t>
  </si>
  <si>
    <t>No available data</t>
  </si>
  <si>
    <t>JOR002People facing limited access constraints</t>
  </si>
  <si>
    <t>JOR002People facing restricted access constraints</t>
  </si>
  <si>
    <t>Complex crisis in Libya</t>
  </si>
  <si>
    <t>LBY001</t>
  </si>
  <si>
    <t>Libya</t>
  </si>
  <si>
    <t>LBY001Buildings damaged</t>
  </si>
  <si>
    <t>LBY001Buildings destroyed</t>
  </si>
  <si>
    <t>LBY001Economic Losses</t>
  </si>
  <si>
    <t>LBY001Illness cases reported</t>
  </si>
  <si>
    <t>Mixed migration flows in Libya</t>
  </si>
  <si>
    <t>LBY002</t>
  </si>
  <si>
    <t>LBY002Buildings damaged</t>
  </si>
  <si>
    <t>LBY002Buildings destroyed</t>
  </si>
  <si>
    <t>LBY002Economic Losses</t>
  </si>
  <si>
    <t>LBY002Illness cases reported</t>
  </si>
  <si>
    <t>LBY002Injuries reported</t>
  </si>
  <si>
    <t>Complex crisis in Pakistan</t>
  </si>
  <si>
    <t>PAK001</t>
  </si>
  <si>
    <t>Pakistan</t>
  </si>
  <si>
    <t>No data on crisis related damages</t>
  </si>
  <si>
    <t>PAK001Buildings damaged</t>
  </si>
  <si>
    <t>PAK001Buildings destroyed</t>
  </si>
  <si>
    <t>UNICEF 01/2019</t>
  </si>
  <si>
    <t>Returnees, IDPs, Afghan refugees, host and non-host</t>
  </si>
  <si>
    <t>PAK001Crisis affected groups</t>
  </si>
  <si>
    <t>TheNews 05/26/2017</t>
  </si>
  <si>
    <t>https://www.acleddata.com/</t>
  </si>
  <si>
    <t>In fiscal year 2017, $3.88 billion (Rs407.2 billion) losses to economy were recorded. There is no updated sources for 2018.</t>
  </si>
  <si>
    <t>PAK001Economic Losses</t>
  </si>
  <si>
    <t>Conflict in Palestine</t>
  </si>
  <si>
    <t>PSE002</t>
  </si>
  <si>
    <t>Palestine</t>
  </si>
  <si>
    <t>Shelter cluster Nov 2018</t>
  </si>
  <si>
    <t>https://www.ochaopt.org/reports/protection-of-civilians,</t>
  </si>
  <si>
    <t>The number of houses that experienced minro, major and severe damage during 2014 war.</t>
  </si>
  <si>
    <t>PSE002Buildings damaged</t>
  </si>
  <si>
    <t>https://www.sheltercluster.org/sites/default/files/docs/one_page_factsheet_nov_2018_0.pdf</t>
  </si>
  <si>
    <t>The total of houses destroyed in Gaza by the 2014 war, as well as housing demolitions in the West Bank and East Jerusalem as of November 2018.</t>
  </si>
  <si>
    <t>PSE002Buildings destroyed</t>
  </si>
  <si>
    <t>There are IDP's, refugees, host and non-host groups in Gaza, the West Bank and East Jerusalem.</t>
  </si>
  <si>
    <t>PSE002Crisis affected groups</t>
  </si>
  <si>
    <t>A total of the number of Palestinian injuries resulting directly from conflict between June and December 2018.</t>
  </si>
  <si>
    <t>PSE002Illness cases reported</t>
  </si>
  <si>
    <t>PSE002People facing limited access constraints</t>
  </si>
  <si>
    <t>Syrian Refugee Crisis in Egypt</t>
  </si>
  <si>
    <t>EGY002</t>
  </si>
  <si>
    <t>Egypt</t>
  </si>
  <si>
    <t>Refugees, asylum seekers and others of concern + host</t>
  </si>
  <si>
    <t>EGY002Crisis affected groups</t>
  </si>
  <si>
    <t>2019-02-11</t>
  </si>
  <si>
    <t>EGY002People facing limited access constraints</t>
  </si>
  <si>
    <t>EGY002People facing restricted access constraints</t>
  </si>
  <si>
    <t>Complex crisis in CAR</t>
  </si>
  <si>
    <t>CAF001</t>
  </si>
  <si>
    <t>CAR</t>
  </si>
  <si>
    <t>No information currently available</t>
  </si>
  <si>
    <t>CAF001Buildings damaged</t>
  </si>
  <si>
    <t>2019-02-12</t>
  </si>
  <si>
    <t>CAF001Buildings destroyed</t>
  </si>
  <si>
    <t>CAF001Economic Losses</t>
  </si>
  <si>
    <t>CAF001Injuries reported</t>
  </si>
  <si>
    <t>WB 2017</t>
  </si>
  <si>
    <t>https://databank.worldbank.org/data/views/reports/reportwidget.aspx?Report_Name=CountryProfile&amp;Id=b450fd57&amp;tbar=y&amp;dd=y&amp;inf=n&amp;zm=n&amp;country=CAF</t>
  </si>
  <si>
    <t>The entire national territory is affected by the complex crisis</t>
  </si>
  <si>
    <t>CAF001Landmass affected</t>
  </si>
  <si>
    <t>CAF001People facing limited access constraints</t>
  </si>
  <si>
    <t>CAF001People facing restricted access constraints</t>
  </si>
  <si>
    <t>Multiple crises in Niger</t>
  </si>
  <si>
    <t>NER001</t>
  </si>
  <si>
    <t>Niger</t>
  </si>
  <si>
    <t>NER001Buildings damaged</t>
  </si>
  <si>
    <t>NER001Buildings destroyed</t>
  </si>
  <si>
    <t>OCHA 01/2019</t>
  </si>
  <si>
    <t>https://reliefweb.int/sites/reliefweb.int/files/resources/ner_hno_2019.pdf</t>
  </si>
  <si>
    <t>Refugees, returnees, IDPs, host and non host populations affected by the conflict</t>
  </si>
  <si>
    <t>NER001Crisis affected groups</t>
  </si>
  <si>
    <t>NER001Economic Losses</t>
  </si>
  <si>
    <t>NER001Illness cases reported</t>
  </si>
  <si>
    <t>NER001Injuries reported</t>
  </si>
  <si>
    <t>Government of Niger 2016</t>
  </si>
  <si>
    <t>http://www.stat-niger.org/statistique/file/DSEDS/TBS_2016.pdf</t>
  </si>
  <si>
    <t>The whole country shows protection, food, and/or WASH need even outside of the two identified crisis</t>
  </si>
  <si>
    <t>NER001Landmass affected</t>
  </si>
  <si>
    <t>NER001People facing limited access constraints</t>
  </si>
  <si>
    <t>NER001People facing restricted access constraints</t>
  </si>
  <si>
    <t>Boko Haram in Niger</t>
  </si>
  <si>
    <t>NER002</t>
  </si>
  <si>
    <t>NER002Crisis affected groups</t>
  </si>
  <si>
    <t>NER002Economic Losses</t>
  </si>
  <si>
    <t>NER002Illness cases reported</t>
  </si>
  <si>
    <t>The whole territory of the state of Diffa is affected by the consequences of the Boko Haram crisis</t>
  </si>
  <si>
    <t>NER002Landmass affected</t>
  </si>
  <si>
    <t>NER002People facing limited access constraints</t>
  </si>
  <si>
    <t>NER002People facing restricted access constraints</t>
  </si>
  <si>
    <t>Mali/Burkina Faso conflict</t>
  </si>
  <si>
    <t>NER003</t>
  </si>
  <si>
    <t>NER003Buildings damaged</t>
  </si>
  <si>
    <t>NER003Buildings destroyed</t>
  </si>
  <si>
    <t>NER003Crisis affected groups</t>
  </si>
  <si>
    <t>NER003Economic Losses</t>
  </si>
  <si>
    <t>NER003Illness cases reported</t>
  </si>
  <si>
    <t>NER003Injuries reported</t>
  </si>
  <si>
    <t>Government of Niger 2016, OCHA 31/12/2018, UNHCR 31/12/2018</t>
  </si>
  <si>
    <t>https://data.humdata.org/dataset/niger-administrative-level-0-3-population-statistics https://data2.unhcr.org/en/documents/download/67565 https://data.humdata.org/dataset/refugees-originating-ner</t>
  </si>
  <si>
    <t>Liptako-Gourma regions of Niger, bordering Mali and Burkina Faso : Tahoua and Tillaberi excluding the city of Niamey</t>
  </si>
  <si>
    <t>NER003Landmass affected</t>
  </si>
  <si>
    <t>NER003People facing limited access constraints</t>
  </si>
  <si>
    <t>NER003People facing restricted access constraints</t>
  </si>
  <si>
    <t>Multiple crises in Cameroon</t>
  </si>
  <si>
    <t>CMR001</t>
  </si>
  <si>
    <t>Cameroon</t>
  </si>
  <si>
    <t>IDPS, refugees, returnees (from Libya), host, and non-host</t>
  </si>
  <si>
    <t>CMR001Crisis affected groups</t>
  </si>
  <si>
    <t>2019-02-13</t>
  </si>
  <si>
    <t>CMR001People facing limited access constraints</t>
  </si>
  <si>
    <t>Boko Haram in Cameroon</t>
  </si>
  <si>
    <t>CMR002</t>
  </si>
  <si>
    <t>CMR002Buildings damaged</t>
  </si>
  <si>
    <t>CMR002Buildings destroyed</t>
  </si>
  <si>
    <t>World Bank 01/08/2018</t>
  </si>
  <si>
    <t>http://documents.worldbank.org/curated/fr/500811535650451258/pdf/127883-FRENCH-REPORT-CEMAC-Agriculture.pdf</t>
  </si>
  <si>
    <t>Since 2013, the cattle stolen by Boko Haram from local farmers amounts to 5.2 million of dollars in economic losses</t>
  </si>
  <si>
    <t>CMR002Economic Losses</t>
  </si>
  <si>
    <t>CMR002People facing limited access constraints</t>
  </si>
  <si>
    <t>CMR002People facing restricted access constraints</t>
  </si>
  <si>
    <t>Anglophone Crisis in Cameroon</t>
  </si>
  <si>
    <t>CMR003</t>
  </si>
  <si>
    <t>BUCREP 2010</t>
  </si>
  <si>
    <t>http://www.statistics-cameroon.org/downloads/Rapport_de_presentation_3_RGPH.pdf</t>
  </si>
  <si>
    <t>Sud-Ouest, Nord-Ouest, Ouest, and Littoral regions</t>
  </si>
  <si>
    <t>CMR003Landmass affected</t>
  </si>
  <si>
    <t>CMR003People facing limited access constraints</t>
  </si>
  <si>
    <t>VOA 24/01/2019</t>
  </si>
  <si>
    <t>https://www.voanews.com/a/cameroon-struggles-to-aid-idps-in-anglophone-separatist-areas/4756930.html?utm_source=NEWS&amp;utm_medium=email&amp;utm_content=1st+section+1st+story+voa&amp;utm_campaign=HQ_EN_therefugeebrief_external_20190125</t>
  </si>
  <si>
    <t>Cameroon authorities assisted 60,000 IDPs in the separatist areas, but are unable to reach most of the displaced in need because many have fled to remote areas and are trapped by ongoing fighting
437,500 IDPs - 60,000 IDPs reached by the Cameroonian authorities</t>
  </si>
  <si>
    <t>CMR003People facing restricted access constraints</t>
  </si>
  <si>
    <t>CAR refugees in Cameroon</t>
  </si>
  <si>
    <t>CMR004</t>
  </si>
  <si>
    <t>CMR004Buildings damaged</t>
  </si>
  <si>
    <t>CMR004Buildings destroyed</t>
  </si>
  <si>
    <t>CMR004Crisis affected groups</t>
  </si>
  <si>
    <t>CMR004Economic Losses</t>
  </si>
  <si>
    <t>CMR004Injuries reported</t>
  </si>
  <si>
    <t>Adamaoua and Est regions</t>
  </si>
  <si>
    <t>CMR004Landmass affected</t>
  </si>
  <si>
    <t>CMR004People facing limited access constraints</t>
  </si>
  <si>
    <t>CMR004People facing restricted access constraints</t>
  </si>
  <si>
    <t>Complex crisis in DRC</t>
  </si>
  <si>
    <t>COD001</t>
  </si>
  <si>
    <t>DRC</t>
  </si>
  <si>
    <t>COD001Buildings damaged</t>
  </si>
  <si>
    <t>COD001Buildings destroyed</t>
  </si>
  <si>
    <t>COD001Crisis affected groups</t>
  </si>
  <si>
    <t>WFP accessed 06/02/2019</t>
  </si>
  <si>
    <t>https://www1.wfp.org/countries/democratic-republic-congo</t>
  </si>
  <si>
    <t>The 2016 Cost of Hunger in Africa study found that undernutrition costs the DRC 4.6% of its GDP, equivalent to US$ 1.7 billion every year</t>
  </si>
  <si>
    <t>COD001Economic Losses</t>
  </si>
  <si>
    <t>Complex crisis in Eritrea</t>
  </si>
  <si>
    <t>ERI001</t>
  </si>
  <si>
    <t>Eritrea</t>
  </si>
  <si>
    <t>No information available</t>
  </si>
  <si>
    <t>ERI001Buildings damaged</t>
  </si>
  <si>
    <t>ERI001Buildings destroyed</t>
  </si>
  <si>
    <t>IDPS + refugees, asylum seekers and others of concern + returnees + host + non-host</t>
  </si>
  <si>
    <t>ERI001Crisis affected groups</t>
  </si>
  <si>
    <t>ERI001Illness cases reported</t>
  </si>
  <si>
    <t>ERI001Injuries reported</t>
  </si>
  <si>
    <t>ERI001People facing limited access constraints</t>
  </si>
  <si>
    <t>ERI001People facing restricted access constraints</t>
  </si>
  <si>
    <t>Complex crisis in Honduras</t>
  </si>
  <si>
    <t>HND001</t>
  </si>
  <si>
    <t>Honduras</t>
  </si>
  <si>
    <t>HND001Buildings damaged</t>
  </si>
  <si>
    <t>HND001Buildings destroyed</t>
  </si>
  <si>
    <t>IDPs, host, and non-host</t>
  </si>
  <si>
    <t>HND001Crisis affected groups</t>
  </si>
  <si>
    <t>IMF accessed 12/02/2019
Institute for Economics and Peace 11/2018</t>
  </si>
  <si>
    <t>https://www.imf.org/external/datamapper/PPPGDP@WEO/OEMDC/ADVEC/WEOWORLD/VEN/HND http://visionofhumanity.org/app/uploads/2018/11/Economic-Value-of-Peace-2018.pdf</t>
  </si>
  <si>
    <t>The economic impact of homicides is estimated to be 25% of GDP in Honduras.
2019 projected GDP of Honduras: 51.86 billion dollars (25% = 12.965 billion dollars)</t>
  </si>
  <si>
    <t>HND001Economic Losses</t>
  </si>
  <si>
    <t>HND001People facing limited access constraints</t>
  </si>
  <si>
    <t>HND001People facing restricted access constraints</t>
  </si>
  <si>
    <t>Complex crisis in El Salvador</t>
  </si>
  <si>
    <t>SLV001</t>
  </si>
  <si>
    <t>El Salvador</t>
  </si>
  <si>
    <t>SLV001Buildings damaged</t>
  </si>
  <si>
    <t>SLV001Buildings destroyed</t>
  </si>
  <si>
    <t>SLV001Crisis affected groups</t>
  </si>
  <si>
    <t>SLV001Injuries reported</t>
  </si>
  <si>
    <t>SLV001People facing limited access constraints</t>
  </si>
  <si>
    <t>SLV001People facing restricted access constraints</t>
  </si>
  <si>
    <t>Multiple situations in Thailand</t>
  </si>
  <si>
    <t>THA001</t>
  </si>
  <si>
    <t>Thailand</t>
  </si>
  <si>
    <t>THA001Buildings damaged</t>
  </si>
  <si>
    <t>THA001Buildings destroyed</t>
  </si>
  <si>
    <t>UNHCR 31/12/2018, Border Consortium 31/12/2018</t>
  </si>
  <si>
    <t>http://data.unhcr.org/thailand/regional.php https://reliefweb.int/sites/reliefweb.int/files/resources/Thailand%20Report%202019_22012019_LowRes.pdf https://www.theborderconsortium.org/media/119470/2018-12-december-map-tbc-unhcr.pdf</t>
  </si>
  <si>
    <t>Non host (in the south) and refugees (at the border with myanmar)</t>
  </si>
  <si>
    <t>THA001Crisis affected groups</t>
  </si>
  <si>
    <t>THA001Economic Losses</t>
  </si>
  <si>
    <t>THA001Illness cases reported</t>
  </si>
  <si>
    <t>THA001People facing limited access constraints</t>
  </si>
  <si>
    <t>THA001People facing restricted access constraints</t>
  </si>
  <si>
    <t xml:space="preserve">Conflict in southern Thailand </t>
  </si>
  <si>
    <t>THA002</t>
  </si>
  <si>
    <t>THA002Buildings damaged</t>
  </si>
  <si>
    <t>THA002Buildings destroyed</t>
  </si>
  <si>
    <t>Non host population though there might also be displaced population (no information found)</t>
  </si>
  <si>
    <t>THA002Crisis affected groups</t>
  </si>
  <si>
    <t>THA002Economic Losses</t>
  </si>
  <si>
    <t>THA002Illness cases reported</t>
  </si>
  <si>
    <t>THA002People facing limited access constraints</t>
  </si>
  <si>
    <t>THA002People facing restricted access constraints</t>
  </si>
  <si>
    <t>Myanmar refugees in Thailand</t>
  </si>
  <si>
    <t>THA003</t>
  </si>
  <si>
    <t>THA003Buildings damaged</t>
  </si>
  <si>
    <t>THA003Buildings destroyed</t>
  </si>
  <si>
    <t>Refugee populations</t>
  </si>
  <si>
    <t>THA003Crisis affected groups</t>
  </si>
  <si>
    <t>THA003Economic Losses</t>
  </si>
  <si>
    <t>THA003Illness cases reported</t>
  </si>
  <si>
    <t>THA003People facing limited access constraints</t>
  </si>
  <si>
    <t>THA003People facing restricted access constraints</t>
  </si>
  <si>
    <t>Drought in Zambia</t>
  </si>
  <si>
    <t>ZMB002</t>
  </si>
  <si>
    <t>Zambia</t>
  </si>
  <si>
    <t>No damages due to drought</t>
  </si>
  <si>
    <t>ZMB002Buildings damaged</t>
  </si>
  <si>
    <t>ZMB002Buildings destroyed</t>
  </si>
  <si>
    <t>UNHCR 11/2018</t>
  </si>
  <si>
    <t>https://reliefweb.int/sites/reliefweb.int/files/resources/67309.pdf</t>
  </si>
  <si>
    <t>Refugees, host and non-host groups are affected by the crisis. Most refugees are from Angola and DRC, and smaller numbers of refugees are from Rwanda, Burundi, Somalia and other nationalities.</t>
  </si>
  <si>
    <t>ZMB002Crisis affected groups</t>
  </si>
  <si>
    <t>Complex crisis in Colombia</t>
  </si>
  <si>
    <t>COL001</t>
  </si>
  <si>
    <t>Colombia</t>
  </si>
  <si>
    <t>COL001Buildings damaged</t>
  </si>
  <si>
    <t>2019-02-14</t>
  </si>
  <si>
    <t>COL001Buildings destroyed</t>
  </si>
  <si>
    <t>COL001Crisis affected groups</t>
  </si>
  <si>
    <t>COL001Economic Losses</t>
  </si>
  <si>
    <t>No availability of data disaggregated for the last 6 months; not sure which diseases to take into account as related to crisis</t>
  </si>
  <si>
    <t>COL001Illness cases reported</t>
  </si>
  <si>
    <t>OCHA HNO 15/01/2023</t>
  </si>
  <si>
    <t>https://reliefweb.int/sites/reliefweb.int/files/resources/14012019_hno_2019_es.pdf</t>
  </si>
  <si>
    <t>COL001People facing limited access constraints</t>
  </si>
  <si>
    <t>COL001People facing restricted access constraints</t>
  </si>
  <si>
    <t>Venezuela displacement in Colombia</t>
  </si>
  <si>
    <t>COL002</t>
  </si>
  <si>
    <t>COL002Buildings damaged</t>
  </si>
  <si>
    <t>COL002Buildings destroyed</t>
  </si>
  <si>
    <t>Refugees, returnees, host</t>
  </si>
  <si>
    <t>COL002Crisis affected groups</t>
  </si>
  <si>
    <t>COL002Economic Losses</t>
  </si>
  <si>
    <t>COL002People facing limited access constraints</t>
  </si>
  <si>
    <t>COL002People facing restricted access constraints</t>
  </si>
  <si>
    <t>Mixed migration in Djibouti</t>
  </si>
  <si>
    <t>DJI002</t>
  </si>
  <si>
    <t>Djibouti</t>
  </si>
  <si>
    <t>DJI002Buildings damaged</t>
  </si>
  <si>
    <t>DJI002Buildings destroyed</t>
  </si>
  <si>
    <t>Refugees and host</t>
  </si>
  <si>
    <t>DJI002Crisis affected groups</t>
  </si>
  <si>
    <t>DJI002Economic Losses</t>
  </si>
  <si>
    <t>DJI002Injuries reported</t>
  </si>
  <si>
    <t>DJI002People facing limited access constraints</t>
  </si>
  <si>
    <t>DJI002People facing restricted access constraints</t>
  </si>
  <si>
    <t>Drought in Djibouti</t>
  </si>
  <si>
    <t>DJI003</t>
  </si>
  <si>
    <t>DJI003Buildings damaged</t>
  </si>
  <si>
    <t>DJI003Buildings destroyed</t>
  </si>
  <si>
    <t>DJI003Economic Losses</t>
  </si>
  <si>
    <t>DJI003Injuries reported</t>
  </si>
  <si>
    <t>DJI003People facing limited access constraints</t>
  </si>
  <si>
    <t>DJI003People facing restricted access constraints</t>
  </si>
  <si>
    <t>Venezuela displacement in Ecuador</t>
  </si>
  <si>
    <t>ECU002</t>
  </si>
  <si>
    <t>Ecuador</t>
  </si>
  <si>
    <t>ECU002Buildings damaged</t>
  </si>
  <si>
    <t>ECU002Buildings destroyed</t>
  </si>
  <si>
    <t>Host, refs</t>
  </si>
  <si>
    <t>ECU002Crisis affected groups</t>
  </si>
  <si>
    <t>ECU002People facing limited access constraints</t>
  </si>
  <si>
    <t>Mixed migration flows in spain</t>
  </si>
  <si>
    <t>ESP002</t>
  </si>
  <si>
    <t>Spain</t>
  </si>
  <si>
    <t>ESP002Buildings damaged</t>
  </si>
  <si>
    <t>ESP002Buildings destroyed</t>
  </si>
  <si>
    <t>Host and refugees/asylum seekers are the only affected groups</t>
  </si>
  <si>
    <t>ESP002Crisis affected groups</t>
  </si>
  <si>
    <t>Denial of existence of humanitarian needs or entitlements to assistance</t>
  </si>
  <si>
    <t>ESP002Denial of existence of humanitarian needs or entitlements to assistance</t>
  </si>
  <si>
    <t>ESP002Economic Losses</t>
  </si>
  <si>
    <t>ESP002Illness cases reported</t>
  </si>
  <si>
    <t>Impediments to entry into country (bureaucratic and administrative)</t>
  </si>
  <si>
    <t>ESP002Impediments to entry into country (bureaucratic and administrative)</t>
  </si>
  <si>
    <t>ESP002Injuries reported</t>
  </si>
  <si>
    <t>Interference into implementation of humanitarian activities</t>
  </si>
  <si>
    <t>ESP002Interference into implementation of humanitarian activities</t>
  </si>
  <si>
    <t>Ongoing insecurity/hostilities affecting humanitarian assistance</t>
  </si>
  <si>
    <t>ESP002Ongoing insecurity/hostilities affecting humanitarian assistance</t>
  </si>
  <si>
    <t>ESP002People facing limited access constraints</t>
  </si>
  <si>
    <t>ESP002People facing restricted access constraints</t>
  </si>
  <si>
    <t>Physical constraints in the environment (obstacles related to terrain, climate, lack of infrastructure, etc.)</t>
  </si>
  <si>
    <t>ESP002Physical constraints in the environment (obstacles related to terrain, climate, lack of infrastructure, etc.)</t>
  </si>
  <si>
    <t>Presence of mines and improvised explosive devices</t>
  </si>
  <si>
    <t>ESP002Presence of mines and improvised explosive devices</t>
  </si>
  <si>
    <t>Restriction and obstruction of access to services and assistance</t>
  </si>
  <si>
    <t>ESP002Restriction and obstruction of access to services and assistance</t>
  </si>
  <si>
    <t>Restriction of movement (impediments to freedom of movement and/or administrative restrictions)</t>
  </si>
  <si>
    <t>ESP002Restriction of movement (impediments to freedom of movement and/or administrative restrictions)</t>
  </si>
  <si>
    <t>Violence against personnel, facilities and assets</t>
  </si>
  <si>
    <t>ESP002Violence against personnel, facilities and assets</t>
  </si>
  <si>
    <t>Complex crisis in Guatemala</t>
  </si>
  <si>
    <t>GTM001</t>
  </si>
  <si>
    <t>Guatemala</t>
  </si>
  <si>
    <t>GTM001Buildings damaged</t>
  </si>
  <si>
    <t>GTM001Buildings destroyed</t>
  </si>
  <si>
    <t>GTM001Economic Losses</t>
  </si>
  <si>
    <t>GTM001Injuries reported</t>
  </si>
  <si>
    <t>GTM001People facing limited access constraints</t>
  </si>
  <si>
    <t>GTM001People facing restricted access constraints</t>
  </si>
  <si>
    <t>Rakhine Conflict</t>
  </si>
  <si>
    <t>MMR002</t>
  </si>
  <si>
    <t>Myanmar</t>
  </si>
  <si>
    <t>MMR002Buildings damaged</t>
  </si>
  <si>
    <t>MMR002Buildings destroyed</t>
  </si>
  <si>
    <t>MMR002Economic Losses</t>
  </si>
  <si>
    <t>MMR002People facing limited access constraints</t>
  </si>
  <si>
    <t>MMR002People facing restricted access constraints</t>
  </si>
  <si>
    <t>Kachin and Shan Conflict</t>
  </si>
  <si>
    <t>MMR003</t>
  </si>
  <si>
    <t>MMR003Buildings damaged</t>
  </si>
  <si>
    <t>MMR003Buildings destroyed</t>
  </si>
  <si>
    <t>MMR003Economic Losses</t>
  </si>
  <si>
    <t>MMR003Illness cases reported</t>
  </si>
  <si>
    <t>MMR003Injuries reported</t>
  </si>
  <si>
    <t>MMR003People facing limited access constraints</t>
  </si>
  <si>
    <t>MMR003People facing restricted access constraints</t>
  </si>
  <si>
    <t>Refugees from Mali in Mauritania</t>
  </si>
  <si>
    <t>MRT002</t>
  </si>
  <si>
    <t>Mauritania</t>
  </si>
  <si>
    <t>MRT002Crisis affected groups</t>
  </si>
  <si>
    <t>MRT002Economic Losses</t>
  </si>
  <si>
    <t>MRT002Illness cases reported</t>
  </si>
  <si>
    <t>UNFPA, UNHCR</t>
  </si>
  <si>
    <t>Bassikounou commune, next to which the Mbera camp is located</t>
  </si>
  <si>
    <t>MRT002Landmass affected</t>
  </si>
  <si>
    <t>MRT002People facing limited access constraints</t>
  </si>
  <si>
    <t>MRT002People facing restricted access constraints</t>
  </si>
  <si>
    <t>Complex crisis in South Sudan</t>
  </si>
  <si>
    <t>SSD001</t>
  </si>
  <si>
    <t>South Sudan</t>
  </si>
  <si>
    <t>SSD001Buildings damaged</t>
  </si>
  <si>
    <t>SSD001Buildings destroyed</t>
  </si>
  <si>
    <t>World Bank</t>
  </si>
  <si>
    <t>https://databank.worldbank.org/data/reports.aspx?source=2&amp;type=metadata&amp;series=NY.GDP.MKTP.CD</t>
  </si>
  <si>
    <t>Result difference between GDP in 2011 year of independence and 2016 latest data available</t>
  </si>
  <si>
    <t>SSD001Economic Losses</t>
  </si>
  <si>
    <t>SSD001Injuries reported</t>
  </si>
  <si>
    <t>SSD001People facing limited access constraints</t>
  </si>
  <si>
    <t>OCHA HNO 13/12/2018</t>
  </si>
  <si>
    <t>https://reliefweb.int/sites/reliefweb.int/files/resources/South_Sudan_2019_Humanitarian_Needs_Overview.pdf</t>
  </si>
  <si>
    <t>SSD001People facing restricted access constraints</t>
  </si>
  <si>
    <t>Conflict in Burkina Faso</t>
  </si>
  <si>
    <t>BFA002</t>
  </si>
  <si>
    <t>Burkina Faso</t>
  </si>
  <si>
    <t>BFA002Buildings damaged</t>
  </si>
  <si>
    <t>2019-02-15</t>
  </si>
  <si>
    <t>BFA002Buildings destroyed</t>
  </si>
  <si>
    <t>Refugees, IDP, host and non host</t>
  </si>
  <si>
    <t>BFA002Crisis affected groups</t>
  </si>
  <si>
    <t>BFA002Economic Losses</t>
  </si>
  <si>
    <t>BFA002Illness cases reported</t>
  </si>
  <si>
    <t>BFA002Injuries reported</t>
  </si>
  <si>
    <t>Venezuela displacement in Brazil</t>
  </si>
  <si>
    <t>BRA002</t>
  </si>
  <si>
    <t>Brazil</t>
  </si>
  <si>
    <t>Refugee, host</t>
  </si>
  <si>
    <t>BRA002Crisis affected groups</t>
  </si>
  <si>
    <t>No comprehensive data available.</t>
  </si>
  <si>
    <t>BRA002Illness cases reported</t>
  </si>
  <si>
    <t>BRA002Injuries reported</t>
  </si>
  <si>
    <t>BRA002People facing limited access constraints</t>
  </si>
  <si>
    <t>BRA002People facing restricted access constraints</t>
  </si>
  <si>
    <t>Mixed migration flows in Algeria</t>
  </si>
  <si>
    <t>DZA002</t>
  </si>
  <si>
    <t>Algeria</t>
  </si>
  <si>
    <t>No cases of damages reported</t>
  </si>
  <si>
    <t>DZA002Buildings damaged</t>
  </si>
  <si>
    <t>DZA002Buildings destroyed</t>
  </si>
  <si>
    <t>DZA002Economic Losses</t>
  </si>
  <si>
    <t>No data available but limited access to detention centers where human rights abuses have been reported</t>
  </si>
  <si>
    <t>DZA002People facing limited access constraints</t>
  </si>
  <si>
    <t>DZA002People facing restricted access constraints</t>
  </si>
  <si>
    <t>Sahrawi refugees in Algeria</t>
  </si>
  <si>
    <t>DZA003</t>
  </si>
  <si>
    <t>Refugees</t>
  </si>
  <si>
    <t>DZA003Crisis affected groups</t>
  </si>
  <si>
    <t>People exposed</t>
  </si>
  <si>
    <t>Government of Algeria 2008, UNHCR 01/2019</t>
  </si>
  <si>
    <t>http://www.ons.dz/IMG/pdf/pop3_national.pdf http://reporting.unhcr.org/sites/default/files/UNHCR%20Algeria%20Operational%20Update%20-%20October-December%202018.pdf</t>
  </si>
  <si>
    <t>Population of Tindouf (49,149) + sahrawi refugees population (173,600)</t>
  </si>
  <si>
    <t>DZA003People exposed</t>
  </si>
  <si>
    <t>No reports of access constraints</t>
  </si>
  <si>
    <t>DZA003People facing limited access constraints</t>
  </si>
  <si>
    <t>DZA003People facing restricted access constraints</t>
  </si>
  <si>
    <t>Complex crisis in Ethiopia</t>
  </si>
  <si>
    <t>ETH001</t>
  </si>
  <si>
    <t>Ethiopia</t>
  </si>
  <si>
    <t>IDMC 09/2018</t>
  </si>
  <si>
    <t>https://reliefweb.int/sites/reliefweb.int/files/resources/201809-mid-year-figures.pdf</t>
  </si>
  <si>
    <t>Many buldings have been damaged and destroyed as a result of intercommunal conflict in several regions in Ethiopia. Shelter needs among the displaced population are a particular concern. Despite this, almost no reliable data has been collected.</t>
  </si>
  <si>
    <t>ETH001Buildings damaged</t>
  </si>
  <si>
    <t>ETH001Buildings destroyed</t>
  </si>
  <si>
    <t>IDPs, refugees, host, non-host</t>
  </si>
  <si>
    <t>ETH001Crisis affected groups</t>
  </si>
  <si>
    <t>No reliable data exists concerning the economic impact of the complex crisis in ethiopia.</t>
  </si>
  <si>
    <t>ETH001Economic Losses</t>
  </si>
  <si>
    <t>No reliable data exists.</t>
  </si>
  <si>
    <t>ETH001Injuries reported</t>
  </si>
  <si>
    <t>ETH001People facing limited access constraints</t>
  </si>
  <si>
    <t>ETH001People facing restricted access constraints</t>
  </si>
  <si>
    <t>Conflict  in Iraq</t>
  </si>
  <si>
    <t>IRQ002</t>
  </si>
  <si>
    <t>Iraq</t>
  </si>
  <si>
    <t>IRQ002Buildings damaged</t>
  </si>
  <si>
    <t>IRQ002Buildings destroyed</t>
  </si>
  <si>
    <t>IRQ002Illness cases reported</t>
  </si>
  <si>
    <t>Syrian and Palestinian refugees in iraq</t>
  </si>
  <si>
    <t>IRQ003</t>
  </si>
  <si>
    <t>no data available</t>
  </si>
  <si>
    <t>IRQ003Buildings damaged</t>
  </si>
  <si>
    <t>IRQ003Buildings destroyed</t>
  </si>
  <si>
    <t>OCHA 11/2018; OCHA 08/2018</t>
  </si>
  <si>
    <t>https://reliefweb.int/sites/reliefweb.int/files/resources/irq_2019_hno.pdf https://data2.unhcr.org/en/documents/download/67489</t>
  </si>
  <si>
    <t>all groups are affected as the syrian refugees are spread and living in camps, non camps as well as remote and urban areas.</t>
  </si>
  <si>
    <t>IRQ003Crisis affected groups</t>
  </si>
  <si>
    <t>IRQ003Economic Losses</t>
  </si>
  <si>
    <t>IRQ003Illness cases reported</t>
  </si>
  <si>
    <t>IRQ003Injuries reported</t>
  </si>
  <si>
    <t>Mixed migration flows in Italy</t>
  </si>
  <si>
    <t>ITA002</t>
  </si>
  <si>
    <t>Italy</t>
  </si>
  <si>
    <t>ITA002Buildings damaged</t>
  </si>
  <si>
    <t>No damage reported</t>
  </si>
  <si>
    <t>ITA002Buildings destroyed</t>
  </si>
  <si>
    <t>Host communities and refugees</t>
  </si>
  <si>
    <t>ITA002Crisis affected groups</t>
  </si>
  <si>
    <t>ITA002Economic Losses</t>
  </si>
  <si>
    <t>ITA002Illness cases reported</t>
  </si>
  <si>
    <t>ITA002Injuries reported</t>
  </si>
  <si>
    <t>https://data2.unhcr.org/en/situations/mediterranean/location/5205</t>
  </si>
  <si>
    <t>Hot spots in Sicily and Calabria</t>
  </si>
  <si>
    <t>ITA002Landmass affected</t>
  </si>
  <si>
    <t>ITA002People facing limited access constraints</t>
  </si>
  <si>
    <t>ITA002People facing restricted access constraints</t>
  </si>
  <si>
    <t>Refugee situation in Kenya</t>
  </si>
  <si>
    <t>KEN002</t>
  </si>
  <si>
    <t>Kenya</t>
  </si>
  <si>
    <t>UNHCR 2019</t>
  </si>
  <si>
    <t>https://www.unhcr.org/ke/</t>
  </si>
  <si>
    <t>Refugee and host</t>
  </si>
  <si>
    <t>KEN002Crisis affected groups</t>
  </si>
  <si>
    <t>KEN002Economic Losses</t>
  </si>
  <si>
    <t>KEN002Fatalities reported</t>
  </si>
  <si>
    <t>KEN002Illness cases reported</t>
  </si>
  <si>
    <t>KEN002People facing limited access constraints</t>
  </si>
  <si>
    <t>KEN002People facing restricted access constraints</t>
  </si>
  <si>
    <t>Mixed migration flows in Morocco</t>
  </si>
  <si>
    <t>MAR002</t>
  </si>
  <si>
    <t>Morocco</t>
  </si>
  <si>
    <t>No damages expected due to mixed migration.</t>
  </si>
  <si>
    <t>MAR002Buildings damaged</t>
  </si>
  <si>
    <t>MAR002Buildings destroyed</t>
  </si>
  <si>
    <t>MAR002Crisis affected groups</t>
  </si>
  <si>
    <t>No economic losses expected due to mixed migration.</t>
  </si>
  <si>
    <t>MAR002Economic Losses</t>
  </si>
  <si>
    <t>No indications for access constraints.</t>
  </si>
  <si>
    <t>MAR002People facing limited access constraints</t>
  </si>
  <si>
    <t>MAR002People facing restricted access constraints</t>
  </si>
  <si>
    <t>Complex crisis in Malawi</t>
  </si>
  <si>
    <t>MWI002</t>
  </si>
  <si>
    <t>Malawi</t>
  </si>
  <si>
    <t>MWI002People facing limited access constraints</t>
  </si>
  <si>
    <t>MWI002People facing restricted access constraints</t>
  </si>
  <si>
    <t>Venezuela displacement in Peru</t>
  </si>
  <si>
    <t>PER002</t>
  </si>
  <si>
    <t>Peru</t>
  </si>
  <si>
    <t>PER002Buildings damaged</t>
  </si>
  <si>
    <t>PER002Buildings destroyed</t>
  </si>
  <si>
    <t>PER002Crisis affected groups</t>
  </si>
  <si>
    <t>There is certainly a cost of answering to the influx but unclear what could be considered economic losses due to international displacement.</t>
  </si>
  <si>
    <t>PER002Economic Losses</t>
  </si>
  <si>
    <t>IFRC 01/02/2019</t>
  </si>
  <si>
    <t>https://reliefweb.int/sites/reliefweb.int/files/resources/MDR42004eu1.pdf</t>
  </si>
  <si>
    <t>During 2018, migrants from Venezuela constituted 96% of imported malaria cases along the Ecuador Peru border. Plasmodium vivax dominated. Autochthonous malaria cases emerged in areas previously malaria-free.</t>
  </si>
  <si>
    <t>PER002Illness cases reported</t>
  </si>
  <si>
    <t>No reporting on this as far as I can tell.</t>
  </si>
  <si>
    <t>PER002Injuries reported</t>
  </si>
  <si>
    <t>No indication of PinN with restricted access</t>
  </si>
  <si>
    <t>PER002People facing restricted access constraints</t>
  </si>
  <si>
    <t>Burundi and DRC refugees in Rwanda</t>
  </si>
  <si>
    <t>RWA002</t>
  </si>
  <si>
    <t>Rwanda</t>
  </si>
  <si>
    <t>No indication of (recent) damages due to international displacement.</t>
  </si>
  <si>
    <t>RWA002Buildings damaged</t>
  </si>
  <si>
    <t>RWA002Buildings destroyed</t>
  </si>
  <si>
    <t>RWA002Crisis affected groups</t>
  </si>
  <si>
    <t>No indication of economic losses due to international displacement</t>
  </si>
  <si>
    <t>RWA002Economic Losses</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</si>
  <si>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</si>
  <si>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</si>
  <si>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illnesses of the internationally displaced population. Could be calculated based on 2017 camp reports.</t>
  </si>
  <si>
    <t>RWA002Illness cases reported</t>
  </si>
  <si>
    <t>No recent information on injuries of the internationally displaced population. Could be calculated based on 2017 camp reports.</t>
  </si>
  <si>
    <t>RWA002Injuries reported</t>
  </si>
  <si>
    <t>UNHCR 31/01/2019</t>
  </si>
  <si>
    <t>https://reliefweb.int/sites/reliefweb.int/files/resources/67897.pdf</t>
  </si>
  <si>
    <t>The affected area was estimated on an admin 2 level, counting districts that host refugees and asylum seekers based on a UNHCR map as of 31/01/2019 including the following districts: Karongi, Nyamagabe, Huye, Kigali, Ngoma, Bugesra, Kirehe, Gatsimbo and Gicumbi). There are six refugee camps plus a four transit centers.</t>
  </si>
  <si>
    <t>RWA002Landmass affected</t>
  </si>
  <si>
    <t>No (significant) access constraints.</t>
  </si>
  <si>
    <t>RWA002People facing limited access constraints</t>
  </si>
  <si>
    <t>RWA002People facing restricted access constraints</t>
  </si>
  <si>
    <t>Total population</t>
  </si>
  <si>
    <t>OCHA 21/09/2018; UNHCR last updated 07/02/2019</t>
  </si>
  <si>
    <t>https://data.humdata.org/dataset/rwanda-population-statistics https://data.humdata.org/dataset/94b26815-cd91-4553-b64d-7a6f153400bc/resource/af21db64-6274-4c14-889f-3df5e608382f/download/rphc_4_publication_tables.pdf  https://data.humdata.org/dataset/refugees-originating-rwa</t>
  </si>
  <si>
    <t>The calculation of the total population (based on OCHA/2012 Census + Refugges/Asylum Seekers + Returns since 2013-2017 (after Census) - PoC from Rwanda since 2013-2017) was at 9,660,525 and thus considerably lower than the number used by most agencies (12 million). However, as there are no numbers available per admin 1 or 2 needed for the affected population this number will b used for the model until new figures become available.</t>
  </si>
  <si>
    <t>RWA002Total population</t>
  </si>
  <si>
    <t>Complex crisis in Sudan</t>
  </si>
  <si>
    <t>SDN001</t>
  </si>
  <si>
    <t>Sudan</t>
  </si>
  <si>
    <t>SDN001People facing limited access constraints</t>
  </si>
  <si>
    <t>SDN001People facing restricted access constraints</t>
  </si>
  <si>
    <t>Boko Haram in Chad</t>
  </si>
  <si>
    <t>TCD003</t>
  </si>
  <si>
    <t>Chad</t>
  </si>
  <si>
    <t>TCD003Buildings damaged</t>
  </si>
  <si>
    <t>TCD003Buildings destroyed</t>
  </si>
  <si>
    <t>Refugee, IDP, host, non-host, returnee</t>
  </si>
  <si>
    <t>TCD003Crisis affected groups</t>
  </si>
  <si>
    <t>TCD003Economic Losses</t>
  </si>
  <si>
    <t>TCD003Illness cases reported</t>
  </si>
  <si>
    <t>TCD003Injuries reported</t>
  </si>
  <si>
    <t>Populationdata.net</t>
  </si>
  <si>
    <t>https://www.populationdata.net/pays/tchad/divisions</t>
  </si>
  <si>
    <t>Area of Lac region. The crisis affects the entirety of the region.</t>
  </si>
  <si>
    <t>TCD003Landmass affected</t>
  </si>
  <si>
    <t>TCD003People facing limited access constraints</t>
  </si>
  <si>
    <t>TCD003People facing restricted access constraints</t>
  </si>
  <si>
    <t>CAR refugees in Chad</t>
  </si>
  <si>
    <t>TCD004</t>
  </si>
  <si>
    <t>TCD004Buildings damaged</t>
  </si>
  <si>
    <t>https://www.acleddata.com/data/</t>
  </si>
  <si>
    <t>The presence of refugees from CAR has not been associated with damaged buildings</t>
  </si>
  <si>
    <t>TCD004Buildings destroyed</t>
  </si>
  <si>
    <t>https://www.humanitarianresponse.info/en/operations/chad/document/tchad-aper%C3%A7u-des-besoins-humanitaires-2019-hno-2019-21-dec-2018</t>
  </si>
  <si>
    <t>Refugees, returnees, host communities</t>
  </si>
  <si>
    <t>TCD004Crisis affected groups</t>
  </si>
  <si>
    <t>TCD004Economic Losses</t>
  </si>
  <si>
    <t>TCD004Fatalities reported</t>
  </si>
  <si>
    <t>TCD004Illness cases reported</t>
  </si>
  <si>
    <t>TCD004Injuries reported</t>
  </si>
  <si>
    <t>TCD004People facing limited access constraints</t>
  </si>
  <si>
    <t>TCD004People facing restricted access constraints</t>
  </si>
  <si>
    <t>Darfur refugees in Chad</t>
  </si>
  <si>
    <t>TCD005</t>
  </si>
  <si>
    <t>TCD005Buildings damaged</t>
  </si>
  <si>
    <t>The presence of refugees from Darfur has not been associated with damaged buildings</t>
  </si>
  <si>
    <t>TCD005Buildings destroyed</t>
  </si>
  <si>
    <t>Refugees, host communities</t>
  </si>
  <si>
    <t>TCD005Crisis affected groups</t>
  </si>
  <si>
    <t>TCD005Economic Losses</t>
  </si>
  <si>
    <t>TCD005Illness cases reported</t>
  </si>
  <si>
    <t>TCD005Injuries reported</t>
  </si>
  <si>
    <t>TCD005People facing limited access constraints</t>
  </si>
  <si>
    <t>TCD005People facing restricted access constraints</t>
  </si>
  <si>
    <t>Tibesti Conflict in Chad</t>
  </si>
  <si>
    <t>TCD006</t>
  </si>
  <si>
    <t>TCD006Buildings damaged</t>
  </si>
  <si>
    <t>TCD006Buildings destroyed</t>
  </si>
  <si>
    <t>TCD006Economic Losses</t>
  </si>
  <si>
    <t>TCD006Illness cases reported</t>
  </si>
  <si>
    <t>TCD006Injuries reported</t>
  </si>
  <si>
    <t>Area of Tibesti region</t>
  </si>
  <si>
    <t>TCD006Landmass affected</t>
  </si>
  <si>
    <t>People displaced</t>
  </si>
  <si>
    <t>TCD006People displaced</t>
  </si>
  <si>
    <t>TCD006People facing limited access constraints</t>
  </si>
  <si>
    <t>TCD006People facing restricted access constraints</t>
  </si>
  <si>
    <t>Mixed migration flows in Tunisia</t>
  </si>
  <si>
    <t>TUN002</t>
  </si>
  <si>
    <t>Tunisia</t>
  </si>
  <si>
    <t>TUN002Buildings damaged</t>
  </si>
  <si>
    <t>TUN002Buildings destroyed</t>
  </si>
  <si>
    <t>AS and refs</t>
  </si>
  <si>
    <t>TUN002Crisis affected groups</t>
  </si>
  <si>
    <t>TUN002Economic Losses</t>
  </si>
  <si>
    <t>TUN002Extreme humanitarian conditions - Level 5</t>
  </si>
  <si>
    <t>TUN002Illness cases reported</t>
  </si>
  <si>
    <t>TUN002Injuries reported</t>
  </si>
  <si>
    <t>Minimal humanitarian conditions - Level 1</t>
  </si>
  <si>
    <t>TUN002Minimal humanitarian conditions - Level 1</t>
  </si>
  <si>
    <t>Moderate humanitarian conditions - Level 3</t>
  </si>
  <si>
    <t>TUN002Moderate humanitarian conditions - Level 3</t>
  </si>
  <si>
    <t>TUN002People facing limited access constraints</t>
  </si>
  <si>
    <t>TUN002People facing restricted access constraints</t>
  </si>
  <si>
    <t>People in Need</t>
  </si>
  <si>
    <t>TUN002People in Need</t>
  </si>
  <si>
    <t>TUN002Severe humanitarian conditions - Level 4</t>
  </si>
  <si>
    <t>Stressed humanitarian conditions - Level 2</t>
  </si>
  <si>
    <t>TUN002Stressed humanitarian conditions - Level 2</t>
  </si>
  <si>
    <t>Complex situation in Turkey</t>
  </si>
  <si>
    <t>TUR001</t>
  </si>
  <si>
    <t>Turkey</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</si>
  <si>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</si>
  <si>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</si>
  <si>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</si>
  <si>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</si>
  <si>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Refugees, IDPs, host, non-host</t>
  </si>
  <si>
    <t>TUR001Crisis affected groups</t>
  </si>
  <si>
    <t>TUR001Economic Losses</t>
  </si>
  <si>
    <t>TUR001Illness cases reported</t>
  </si>
  <si>
    <t>TUR001Injuries reported</t>
  </si>
  <si>
    <t>Province area: wikipedia</t>
  </si>
  <si>
    <t>https://en.wikipedia.org/wiki/Provinces_of_Turkey</t>
  </si>
  <si>
    <t>Represents the total area of provinces affected by one or more crisis.</t>
  </si>
  <si>
    <t>TUR001Landmass affected</t>
  </si>
  <si>
    <t>Province population: GoT</t>
  </si>
  <si>
    <t>http://web.turkstat.gov.tr/UstMenu.do?metod=temelist</t>
  </si>
  <si>
    <t>Represents the total population of provinces affected by one or more crisis.</t>
  </si>
  <si>
    <t>TUR001People exposed</t>
  </si>
  <si>
    <t>TUR001People facing limited access constraints</t>
  </si>
  <si>
    <t>TUR001People facing restricted access constraints</t>
  </si>
  <si>
    <t>Syrian Refugees in Turkey</t>
  </si>
  <si>
    <t>TUR002</t>
  </si>
  <si>
    <t>The Syrian refugees crisis has not caused a significant number of partial damages.</t>
  </si>
  <si>
    <t>TUR002Buildings damaged</t>
  </si>
  <si>
    <t>The Syrian refugees crisis has not caused a significant number of total damages.</t>
  </si>
  <si>
    <t>TUR002Buildings destroyed</t>
  </si>
  <si>
    <t>Refugees, host</t>
  </si>
  <si>
    <t>TUR002Crisis affected groups</t>
  </si>
  <si>
    <t>No comprehensive data about the economic impact of  the Syrian refugee crisis in Turkey exists. This is a topic that is very politically divisive.</t>
  </si>
  <si>
    <t>TUR002Economic Losses</t>
  </si>
  <si>
    <t>No comprehensive data about the number of fatalities among Syrian refugees</t>
  </si>
  <si>
    <t>TUR002Fatalities reported</t>
  </si>
  <si>
    <t>No comprehensive data about the number of illnesses among Syrian refugees</t>
  </si>
  <si>
    <t>TUR002Illness cases reported</t>
  </si>
  <si>
    <t>No comprehensive data about the number of injuries among Syrian refugees</t>
  </si>
  <si>
    <t>TUR002Injuries reported</t>
  </si>
  <si>
    <t>Province area: Wikipedia
Most affected provinces: UNHCR 12/2018</t>
  </si>
  <si>
    <t>https://en.wikipedia.org/wiki/Provinces_of_Turkey https://data2.unhcr.org/en/documents/download/67206</t>
  </si>
  <si>
    <t>Figure represents the combined total area of provinces with &gt; 100,000 Syrian refugees. Likely to be over-estimation. Provinces included: Istanbul, Hatay, Bursa Gaziantep, Sanliurfa, Izmir, Konya, Mersin, Adana, Kilis</t>
  </si>
  <si>
    <t>TUR002Landmass affected</t>
  </si>
  <si>
    <t>Data about the number of Syrian refugees facing access constraints is unavailable</t>
  </si>
  <si>
    <t>TUR002People facing limited access constraints</t>
  </si>
  <si>
    <t>TUR002People facing restricted access constraints</t>
  </si>
  <si>
    <t>Mixed Migration Flows in Turkey</t>
  </si>
  <si>
    <t>TUR003</t>
  </si>
  <si>
    <t>TUR003Buildings damaged</t>
  </si>
  <si>
    <t>TUR003Buildings destroyed</t>
  </si>
  <si>
    <t>Refugee/asylum seekers, host</t>
  </si>
  <si>
    <t>TUR003Crisis affected groups</t>
  </si>
  <si>
    <t>TUR003Economic Losses</t>
  </si>
  <si>
    <t>TUR003Illness cases reported</t>
  </si>
  <si>
    <t>TUR003Injuries reported</t>
  </si>
  <si>
    <t>Province area: wikipedia
Affected provinces: IOM</t>
  </si>
  <si>
    <t>https://data.worldbank.org/country/turkey</t>
  </si>
  <si>
    <t>TUR003Landmass affected</t>
  </si>
  <si>
    <t>Province population: GoT
Affected provinces: IOM</t>
  </si>
  <si>
    <t>https://en.wikipedia.org/wiki/Provinces_of_Turkey https://reliefweb.int/sites/reliefweb.int/files/resources/Q4_quarterly-oct-nov-dec-18.pdf</t>
  </si>
  <si>
    <t>Estimation based on the provinces that are the most important entry/exit points for migrants and refugees, according to IOM. Provinces included: Edirne, Kirklareli, Canakkale, Istanbul, Izmir, Mugla, Antala, Hatay, Kilis, Ankara, Gaziantep, Sanliurfa, Agri, Van, Hakkari, Sirnak</t>
  </si>
  <si>
    <t>TUR003People exposed</t>
  </si>
  <si>
    <t>The number of people facing limited access is unknown</t>
  </si>
  <si>
    <t>TUR003People facing limited access constraints</t>
  </si>
  <si>
    <t>The number of people facing restricted access is unknown</t>
  </si>
  <si>
    <t>TUR003People facing restricted access constraints</t>
  </si>
  <si>
    <t>Kurdish Conflict</t>
  </si>
  <si>
    <t>TUR004</t>
  </si>
  <si>
    <t>TUR004Buildings damaged</t>
  </si>
  <si>
    <t>TUR004Buildings destroyed</t>
  </si>
  <si>
    <t>IDP, host, non-host</t>
  </si>
  <si>
    <t>TUR004Crisis affected groups</t>
  </si>
  <si>
    <t>TUR004Economic Losses</t>
  </si>
  <si>
    <t>TUR004Extreme humanitarian conditions - Level 5</t>
  </si>
  <si>
    <t>TUR004Illness cases reported</t>
  </si>
  <si>
    <t>TUR004Injuries reported</t>
  </si>
  <si>
    <t>Acled, ICG, Wikipedia</t>
  </si>
  <si>
    <t>https://en.wikipedia.org/wiki/Provinces_of_Turkey https://www.acleddata.com/ http://www.crisisgroup.be/interactives/turkey/</t>
  </si>
  <si>
    <t>TUR004Landmass affected</t>
  </si>
  <si>
    <t>No data available.</t>
  </si>
  <si>
    <t>TUR004Minimal humanitarian conditions - Level 1</t>
  </si>
  <si>
    <t>TUR004Moderate humanitarian conditions - Level 3</t>
  </si>
  <si>
    <t>TUR004People affected</t>
  </si>
  <si>
    <t>http://www.internal-displacement.org/sites/default/files/2018-05/GRID%202018%20-%20Figure%20Analysis%20-%20TURKEY.pdf</t>
  </si>
  <si>
    <t>According to IDMC, up to 1,100,000 people could potentially be internally displaced in southeastern Turkey as a result of fighting between government forces and non-state armed groups.</t>
  </si>
  <si>
    <t>TUR004People displaced</t>
  </si>
  <si>
    <t>GoT, Acled, ICG</t>
  </si>
  <si>
    <t>http://web.turkstat.gov.tr/UstMenu.do?metod=temelist https://www.acleddata.com/ http://www.crisisgroup.be/interactives/turkey/</t>
  </si>
  <si>
    <t>TUR004People exposed</t>
  </si>
  <si>
    <t>The precise number of people in need facing access constraints is unknown. In general, humanitarian access in conflict-affected areas is extremely limited, which constrains both information gathering and servce delivery.</t>
  </si>
  <si>
    <t>TUR004People facing limited access constraints</t>
  </si>
  <si>
    <t>TUR004People facing restricted access constraints</t>
  </si>
  <si>
    <t>TUR004People in Need</t>
  </si>
  <si>
    <t>TUR004Severe humanitarian conditions - Level 4</t>
  </si>
  <si>
    <t>TUR004Stressed humanitarian conditions - Level 2</t>
  </si>
  <si>
    <t>Conflict in Ukraine</t>
  </si>
  <si>
    <t>UKR002</t>
  </si>
  <si>
    <t>Ukraine</t>
  </si>
  <si>
    <t>UKR002Buildings damaged</t>
  </si>
  <si>
    <t>UKR002Buildings destroyed</t>
  </si>
  <si>
    <t>Ministry of Foreign Affairs, last accessed 05/02/2019</t>
  </si>
  <si>
    <t>https://mfa.gov.ua/en/about-ukraine/info/regions/26-lugansk https://mfa.gov.ua/en/about-ukraine/info/regions/25-doneck</t>
  </si>
  <si>
    <t>Affected area limited to the oblasts of Luhansk and Donetsks although repercussions of the conflict in eastern Ukraine might be felt elsewhere given the broader tensions with Russia and economical impact. Most sources state Ukraine TOTAL surface area at 603,628, whereas my estimation is at 602.135 sqkm. Difference might be due to missing figure for the City of Kyiv, although unclear if already included in Kyiv oblast, or rounding of numbers but does not seem relevant for the affected area.</t>
  </si>
  <si>
    <t>UKR002Landmass affected</t>
  </si>
  <si>
    <t>UKR002People facing restricted access constraints</t>
  </si>
  <si>
    <t>Ukraine Statistical Service, November 2018 UNHCR, December 2018 Update</t>
  </si>
  <si>
    <t>http://database.ukrcensus.gov.ua/PXWEB2007/eng/news/op_popul_e.asp http://www.ukrstat.gov.ua/operativ/operativ2018/ds/kn/kn_e/kn1118_e.html https://reliefweb.int/sites/reliefweb.int/files/resources/2018-12-UNHCR-UKRAINE-Fact-Sheet-FINAL- NG.pdf</t>
  </si>
  <si>
    <t>Population figures admin level 1 "resident population" from State Statistics Service of Ukraine as of 01/11/2018, excluding the temporarily occupied territories of the Autonomous Republic of Crimea, and the city of Sevastopol. The number of population (estimation) is calculated according to the available administrative data on the official birth and death registration including changes in registration of the residence. (OCHAs projections for 2020 are slightly lower than that at 41.7 million and the World Bank 2017 figures higher at 44.8 million people, see below) 42,028,846 + 9,377 Refugees and Asylum Seekers (UNHCR) + 35,574 Stateless Persons. As the figure has recently been updated the number of refugees and asylum seekers from Ukraine (1,041,137 people between the beginning of the conflict in 2014 and 2017 according to UNHCR) has not been substracted as it is assumed that this number was taken into account for the population estimation.</t>
  </si>
  <si>
    <t>UKR002Total population</t>
  </si>
  <si>
    <t>AFG001Buildings destroyed</t>
  </si>
  <si>
    <t>2019-02-18</t>
  </si>
  <si>
    <t>Collapase of the health infrastructure because of the conflict. The data available does not reflect the situation.</t>
  </si>
  <si>
    <t>CAF001Illness cases reported</t>
  </si>
  <si>
    <t>2019-02-26</t>
  </si>
  <si>
    <t>Complex in Burundi</t>
  </si>
  <si>
    <t>BDI001</t>
  </si>
  <si>
    <t>Burundi</t>
  </si>
  <si>
    <t>No mayor damaged in relation to this specific crisis recently reported.</t>
  </si>
  <si>
    <t>BDI001Buildings damaged</t>
  </si>
  <si>
    <t>2019-02-27</t>
  </si>
  <si>
    <t>BDI001Buildings destroyed</t>
  </si>
  <si>
    <t>all groups</t>
  </si>
  <si>
    <t>BDI001Crisis affected groups</t>
  </si>
  <si>
    <t>Institute for Economics and Peace, November 2018 World Bank Data, accessed 30/01/19</t>
  </si>
  <si>
    <t>http://visionofhumanity.org/app/uploads/2018/11/Economic-Value-of-Peace-2018.pdf https://data.worldbank.org/country/burundi</t>
  </si>
  <si>
    <t>14% of the GDP (IEP) and 3.172 Billion GDP (WB). This number only refers to the political/conflict situation and it is unclear how a) a reduction in aid due to the human rights track record is reflected in that number and b) what economic losses due to natural disasters amount to.</t>
  </si>
  <si>
    <t>BDI001Economic Losses</t>
  </si>
  <si>
    <t>OCHA as of 03/02/2019; Government of Burundi as of 17/02/2019; UNICEF January 2019</t>
  </si>
  <si>
    <t>https://reliefweb.int/sites/reliefweb.int/files/resources/Situation%20Report%20-%20Burundi%20-%2031%20Jan%202019.pdf https://reliefweb.int/report/burundi/rapport-de-situation-n-13-sur-la-flamb-e-de-chol-ra-au-burundi-18-f-vrier-2019-donn https://reliefweb.int/sites/reliefweb.int/files/resources/2019-HAC-Burundi.pdf</t>
  </si>
  <si>
    <t>187 cholera cases + 70,000 SAM cases. Cholera outbreak in Rumonge and Bujumbura province was declared on 28 December, two related deaths were reported. No updated numbers of Malaria cases in Burundi. The risk of a spill over of the Ebola crisis from DRC (low likelihood)will likely have a severe impact  as the country is not equipped to adequately respond to the health crisis.</t>
  </si>
  <si>
    <t>BDI001Illness cases reported</t>
  </si>
  <si>
    <t>BDI001People facing limited access constraints</t>
  </si>
  <si>
    <t>BDI001People facing restricted access constraints</t>
  </si>
  <si>
    <t>Kashmir conflict in Pakistan</t>
  </si>
  <si>
    <t>PAK004</t>
  </si>
  <si>
    <t>No data for the amount of crisis related damages due to the increased insecurity in Azad Kashmir.</t>
  </si>
  <si>
    <t>PAK004Buildings damaged</t>
  </si>
  <si>
    <t>No data for the amount of total damages due to the increased insecurity in Azad Kashmir.</t>
  </si>
  <si>
    <t>PAK004Buildings destroyed</t>
  </si>
  <si>
    <t>UNHCR 31/12/2018</t>
  </si>
  <si>
    <t>https://reliefweb.int/sites/reliefweb.int/files/resources/67668.pdf</t>
  </si>
  <si>
    <t>Afghan refugees, host and non-host</t>
  </si>
  <si>
    <t>PAK004Crisis affected groups</t>
  </si>
  <si>
    <t>No data on economic losses due to the increased insecurity in Azad Kashmir.</t>
  </si>
  <si>
    <t>PAK004Economic Losses</t>
  </si>
  <si>
    <t>Level 1 = The total number of people living in the affected area (AJK). People are likely to be affected to different extents. There is currently no information regarding humanitarian needs caused by the conflict in AJK. Anecdotal evidence suggests that there is conflict induced displacement and protection concerns due to shelling along the LoC, but this is not quantifiable or verifiable.</t>
  </si>
  <si>
    <t>PAK004Extreme humanitarian conditions - Level 5</t>
  </si>
  <si>
    <t>No data for the amount of illnesses as a direct result of increased insecurity in Azad Kashmir.</t>
  </si>
  <si>
    <t>PAK004Illness cases reported</t>
  </si>
  <si>
    <t>No data for the amount of injuries due to the increased insecurity in Azad Kashmir.</t>
  </si>
  <si>
    <t>PAK004Injuries reported</t>
  </si>
  <si>
    <t>PAK004Moderate humanitarian conditions - Level 3</t>
  </si>
  <si>
    <t>No data for the amount of people affected due to the increased insecurity in Azad Kashmir.</t>
  </si>
  <si>
    <t>PAK004People affected</t>
  </si>
  <si>
    <t>PAK004People in Need</t>
  </si>
  <si>
    <t>PAK004Severe humanitarian conditions - Level 4</t>
  </si>
  <si>
    <t>PAK004Stressed humanitarian conditions - Level 2</t>
  </si>
  <si>
    <t>Mixed migration flows in Yemen</t>
  </si>
  <si>
    <t>YEM002</t>
  </si>
  <si>
    <t>Refs, host</t>
  </si>
  <si>
    <t>YEM002Crisis affected groups</t>
  </si>
  <si>
    <t>YEM002People facing limited access constraints</t>
  </si>
  <si>
    <t>YEM002People facing restricted access constraints</t>
  </si>
  <si>
    <t>as UNAMI is not publishing the injuries numbers anymore from Jan 2019 onwards, there is no data available</t>
  </si>
  <si>
    <t>IRQ002Injuries reported</t>
  </si>
  <si>
    <t>2019-02-28</t>
  </si>
  <si>
    <t>Venezuelan refugees in Trinidad and Tobago</t>
  </si>
  <si>
    <t>TTO002</t>
  </si>
  <si>
    <t>Trinidad and Tobago</t>
  </si>
  <si>
    <t>TTO002Buildings damaged</t>
  </si>
  <si>
    <t>TTO002Buildings destroyed</t>
  </si>
  <si>
    <t>TTO002Economic Losses</t>
  </si>
  <si>
    <t>TTO002Illness cases reported</t>
  </si>
  <si>
    <t>Wolrd Bank</t>
  </si>
  <si>
    <t>https://databank.worldbank.org/data/reports.aspx?source=2&amp;country=TTO</t>
  </si>
  <si>
    <t>Total surface of the country</t>
  </si>
  <si>
    <t>TTO002Landmass affected</t>
  </si>
  <si>
    <t>Due to lack of legal status many Venezuelans tend to hide and also lack access to basic services</t>
  </si>
  <si>
    <t>TTO002People facing limited access constraints</t>
  </si>
  <si>
    <t>TTO002People facing restricted access constraints</t>
  </si>
  <si>
    <t>YEM002Buildings damaged</t>
  </si>
  <si>
    <t>2019-03-08</t>
  </si>
  <si>
    <t>YEM002Buildings destroyed</t>
  </si>
  <si>
    <t>YEM002Economic Losses</t>
  </si>
  <si>
    <t>Regional Boko Haram Crisis</t>
  </si>
  <si>
    <t>REG001</t>
  </si>
  <si>
    <t>Nigeria, Niger, Chad, Cameroon</t>
  </si>
  <si>
    <t>REG001Buildings damaged</t>
  </si>
  <si>
    <t>2019-03-21</t>
  </si>
  <si>
    <t>OCHA 11/2018</t>
  </si>
  <si>
    <t>Total buildings damaged due to the BH crisis in Nigeria.</t>
  </si>
  <si>
    <t>REG001Buildings destroyed</t>
  </si>
  <si>
    <t>World Bank 8/1/2018</t>
  </si>
  <si>
    <t>Economic losses in Cameroon, no data from other crisis.</t>
  </si>
  <si>
    <t>REG001Economic Losses</t>
  </si>
  <si>
    <t>Malawi Statistics Office 11.2008</t>
  </si>
  <si>
    <t>http://www.mw.one.un.org/wp-content/uploads/2014/04/Malawi-Population-and-Housing-Census-Preliminary-Report-2008.pdf</t>
  </si>
  <si>
    <t>Figure represents the total area of Malawi. Food insecurity is prevalent throughout the country, and is not confined to one particular area.</t>
  </si>
  <si>
    <t>MWI002Landmass affected</t>
  </si>
  <si>
    <t>2019-03-25</t>
  </si>
  <si>
    <t>Change in the data/methodology</t>
  </si>
  <si>
    <t>The population’s coping capacities have steadily eroded, people have had to flee from the rural to the peri-urban area surrounding Djibouti, and as a consequence, people are increasingly unable to generate sufficient household income to provide for basic necessities. (HRP 2017)</t>
  </si>
  <si>
    <t>DJI003People displaced</t>
  </si>
  <si>
    <t>2019-03-27</t>
  </si>
  <si>
    <t>Cabo Delgado Islamist Insurgency</t>
  </si>
  <si>
    <t>MOZ004</t>
  </si>
  <si>
    <t>Mozambique</t>
  </si>
  <si>
    <t>MOZ004Buildings damaged</t>
  </si>
  <si>
    <t>MOZ004Buildings destroyed</t>
  </si>
  <si>
    <t>MOZ004Economic Losses</t>
  </si>
  <si>
    <t>It is likely they people living in Cabo Delgado suffer some kind of mobility restrictions</t>
  </si>
  <si>
    <t>MOZ004People facing limited access constraints</t>
  </si>
  <si>
    <t>INE 2018</t>
  </si>
  <si>
    <t>http://www.ine.gov.mz/operacoes-estatisticas/censos/censo-2007/censo-2017</t>
  </si>
  <si>
    <t>Based on 2017 census</t>
  </si>
  <si>
    <t>MOZ004Total population</t>
  </si>
  <si>
    <t>Province population: GoT
Most affected provinces: UNHCR 12/2018</t>
  </si>
  <si>
    <t>http://web.turkstat.gov.tr/UstMenu.do?metod=temelist https://data2.unhcr.org/en/documents/download/67206</t>
  </si>
  <si>
    <t>Figure represents the combined total population of provinces with &gt; 100,000 Syrian refugees. Likely to be over-estimation. Provinces included: Istanbul, Hatay, Gaziantep, Sanliurfa, Izmir, Konya, Mersin, Adana, Kilis</t>
  </si>
  <si>
    <t>TUR002People exposed</t>
  </si>
  <si>
    <t>Burnt shelters have been reported during Boko Haram attacks</t>
  </si>
  <si>
    <t>NER002Buildings damaged</t>
  </si>
  <si>
    <t>2019-03-28</t>
  </si>
  <si>
    <t>NER002Buildings destroyed</t>
  </si>
  <si>
    <t>Conflict in Jammu and Kashmir</t>
  </si>
  <si>
    <t>IND002</t>
  </si>
  <si>
    <t>India</t>
  </si>
  <si>
    <t>IND002Buildings damaged</t>
  </si>
  <si>
    <t>2019-03-29</t>
  </si>
  <si>
    <t>IND002Buildings destroyed</t>
  </si>
  <si>
    <t>IND002Economic Losses</t>
  </si>
  <si>
    <t>There is no reporting on conflict related illnesses in Jammu and Kashmir.</t>
  </si>
  <si>
    <t>IND002Illness cases reported</t>
  </si>
  <si>
    <t>IND002Injuries reported</t>
  </si>
  <si>
    <t>IND002People facing limited access constraints</t>
  </si>
  <si>
    <t>IND002People facing restricted access constraints</t>
  </si>
  <si>
    <t>UNICEF 27/03/2019 R4V December 2018 NRC 18/12/2018</t>
  </si>
  <si>
    <t>https://reliefweb.int/sites/reliefweb.int/files/resources/UNICEF%20Humanitarian%20Situation%20Report%20on%20Migration%20flows%20in%20Latin%20America%20and%20the%20Caribbean%20%235%20-%20May-December%202018.pdf https://reliefweb.int/sites/reliefweb.int/files/resources/68069.pdf https://www.npr.org/2018/12/18/677325140/trinidad-faces-humanitarian-crisis-as-more-venezuelans-come-for-refuge?t=1553098659516</t>
  </si>
  <si>
    <t>Most sources put the number of Venezuelans at 40,000 but others estimate the actual number to be higher, at 60,000. While Venezuelans present in the country likley add a strain to resources/services, the impact on the host community in terms of humanitarian needs seems to be low.</t>
  </si>
  <si>
    <t>TTO002People affected</t>
  </si>
  <si>
    <t>Most sources put the number of Venezuelans at 40,000 but others estimate the actual number to be higher, at 60,000.</t>
  </si>
  <si>
    <t>TTO002People displaced</t>
  </si>
  <si>
    <t>UNHCR 7/4/2019</t>
  </si>
  <si>
    <t>https://app.powerbi.com/view?r=eyJrIjoiZmY5YTM2MGEtMmNhZC00MjFhLTgyY2EtMmQ1YzYzOGJlMzkwIiwidCI6ImU1YzM3OTgxLTY2NjQtNDEzNC04YTBjLTY1NDNkMmFmODBiZSIsImMiOjh9</t>
  </si>
  <si>
    <t>dead or missing on central route (from Tunisia and Libya)</t>
  </si>
  <si>
    <t>ITA002Fatalities in all crises</t>
  </si>
  <si>
    <t>2019-04-08</t>
  </si>
  <si>
    <t>ITA002Fatalities reported</t>
  </si>
  <si>
    <t>UNHCR 21/02/2019; UNHCR 21/02/2019
Stat Italia 01/2019</t>
  </si>
  <si>
    <t>https://data2.unhcr.org/en/situations/mediterranean/location/5205 http://dati.istat.it/Index.aspx?QueryId=18460&amp;lang=en 1 Jan 2019</t>
  </si>
  <si>
    <t>population 60483973
refugees/asylum seekers: estimated: 136372</t>
  </si>
  <si>
    <t>ITA002Total population</t>
  </si>
  <si>
    <t>Nicaraguan refugees in Costa Rica</t>
  </si>
  <si>
    <t>CRI002</t>
  </si>
  <si>
    <t>Costa Rica</t>
  </si>
  <si>
    <t>CRI002Buildings damaged</t>
  </si>
  <si>
    <t>2019-04-11</t>
  </si>
  <si>
    <t>CRI002Buildings destroyed</t>
  </si>
  <si>
    <t>refugees and host community is affected</t>
  </si>
  <si>
    <t>CRI002Crisis affected groups</t>
  </si>
  <si>
    <t>CRI002Economic Losses</t>
  </si>
  <si>
    <t>CRI002Illness cases reported</t>
  </si>
  <si>
    <t>CRI002Injuries reported</t>
  </si>
  <si>
    <t>Humanitarian Access Overview ACAPS 04/2019</t>
  </si>
  <si>
    <t>CRI002People facing limited access constraints</t>
  </si>
  <si>
    <t>ITA002Denial of existence of humanitarian needs or entitlements to assistance</t>
  </si>
  <si>
    <t>2019-04-17</t>
  </si>
  <si>
    <t>ITA002Extreme humanitarian conditions - Level 5</t>
  </si>
  <si>
    <t>ITA002Impediments to entry into country (bureaucratic and administrative)</t>
  </si>
  <si>
    <t>ITA002Interference into implementation of humanitarian activities</t>
  </si>
  <si>
    <t>UNHCR 15/04/2019
Stat Italia 01/2019</t>
  </si>
  <si>
    <t>https://data2.unhcr.org/en/situations/mediterranean/location/5205 https://reliefweb.int/sites/reliefweb.int/files/resources/67557.pdf http://dati.istat.it/Index.aspx?QueryId=18460&amp;lang=en 1 Jan 2019</t>
  </si>
  <si>
    <t>Hot spots in Sicily (5026989) and Calabria (1956687), Sardinia is not considered as only 12 people have arrived there in 2019; including all numbers of refugees/asylum seekers in Italy (135858 as of Dec 2018), including new sea arrivals 2019 (623 as of 15 Aprl 2019) even though their exact whereabouts remain unclear</t>
  </si>
  <si>
    <t>ITA002Minimal humanitarian conditions - Level 1</t>
  </si>
  <si>
    <t>ITA002Moderate humanitarian conditions - Level 3</t>
  </si>
  <si>
    <t>ITA002Ongoing insecurity/hostilities affecting humanitarian assistance</t>
  </si>
  <si>
    <t>UNHCR 12/2018
UNHCR 15/04/2019</t>
  </si>
  <si>
    <t>https://data2.unhcr.org/en/situations/mediterranean/location/5205 https://reliefweb.int/sites/reliefweb.int/files/resources/67557.pdf</t>
  </si>
  <si>
    <t>ITA002People affected</t>
  </si>
  <si>
    <t>ITA002People displaced</t>
  </si>
  <si>
    <t>ITA002People exposed</t>
  </si>
  <si>
    <t>ITA002People in Need</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</si>
  <si>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</si>
  <si>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</si>
  <si>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</si>
  <si>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</si>
  <si>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ITA002Severe humanitarian conditions - Level 4</t>
  </si>
  <si>
    <t>135,858 adult asylum-seekers were accommodated in reception facilities in the end of 2018
623 new sea arrivals in 2019</t>
  </si>
  <si>
    <t>ITA002Stressed humanitarian conditions - Level 2</t>
  </si>
  <si>
    <t>ITA002Violence against personnel, facilities and assets</t>
  </si>
  <si>
    <t>ACAPS 04/2019</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</si>
  <si>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</si>
  <si>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</si>
  <si>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</si>
  <si>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</si>
  <si>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</si>
  <si>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</si>
  <si>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</si>
  <si>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</si>
  <si>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</si>
  <si>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</si>
  <si>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</si>
  <si>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</si>
  <si>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</si>
  <si>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</si>
  <si>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</si>
  <si>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</si>
  <si>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</si>
  <si>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</si>
  <si>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ACAPS ACCESS MAP</t>
  </si>
  <si>
    <t>http://humanitarianaccess.acaps.org/</t>
  </si>
  <si>
    <t>HTI001People facing limited access constraints</t>
  </si>
  <si>
    <t>2019-04-23</t>
  </si>
  <si>
    <t>HTI001People facing restricted access constraints</t>
  </si>
  <si>
    <t>Acaps Acces map score</t>
  </si>
  <si>
    <t>PAK001People facing limited access constraints</t>
  </si>
  <si>
    <t>PAK001People facing restricted access constraints</t>
  </si>
  <si>
    <t>PAK004People facing limited access constraints</t>
  </si>
  <si>
    <t>PAK004People facing restricted access constraints</t>
  </si>
  <si>
    <t>Mindanao conflict</t>
  </si>
  <si>
    <t>PHL003</t>
  </si>
  <si>
    <t>Philippines</t>
  </si>
  <si>
    <t>PHL003People facing limited access constraints</t>
  </si>
  <si>
    <t>PHL003People facing restricted access constraints</t>
  </si>
  <si>
    <t>humanitarianaccess.acaps.org/</t>
  </si>
  <si>
    <t>ZMB002People facing limited access constraints</t>
  </si>
  <si>
    <t>ZMB002People facing restricted access constraints</t>
  </si>
  <si>
    <t>PRK001People in Need</t>
  </si>
  <si>
    <t>2019-04-24</t>
  </si>
  <si>
    <t>YEM001People in Need</t>
  </si>
  <si>
    <t>YEM002Injuries reported</t>
  </si>
  <si>
    <t>Regional Kashmir conflict</t>
  </si>
  <si>
    <t>REG003</t>
  </si>
  <si>
    <t>India, Pakistan</t>
  </si>
  <si>
    <t>REG003Buildings damaged</t>
  </si>
  <si>
    <t>2019-04-25</t>
  </si>
  <si>
    <t>REG003Buildings destroyed</t>
  </si>
  <si>
    <t>There is limited data available of those people affected by the Kashmir conflict, although it is likely that Afghan refugees, host and non-host groups as well as IDPs are affected.</t>
  </si>
  <si>
    <t>REG003Crisis affected groups</t>
  </si>
  <si>
    <t>REG003Economic Losses</t>
  </si>
  <si>
    <t>REG003Extreme humanitarian conditions - Level 5</t>
  </si>
  <si>
    <t>REG003Illness cases reported</t>
  </si>
  <si>
    <t>REG003Injuries reported</t>
  </si>
  <si>
    <t>REG003Moderate humanitarian conditions - Level 3</t>
  </si>
  <si>
    <t>REG003People facing limited access constraints</t>
  </si>
  <si>
    <t>REG003People facing restricted access constraints</t>
  </si>
  <si>
    <t>REG003People in Need</t>
  </si>
  <si>
    <t>REG003Severe humanitarian conditions - Level 4</t>
  </si>
  <si>
    <t>REG003Stressed humanitarian conditions - Level 2</t>
  </si>
  <si>
    <t>UNHCR 18/10/2018
UNHCR 12/31/2018
PBS 2017  GoI 2011, india Population 2018</t>
  </si>
  <si>
    <t>https://reliefweb.int/sites/reliefweb.int/files/resources/67667.pdf http://reporting.unhcr.org/sites/default/files/2018-2019%20Solutions%20Strategy%20for%20Afghan%20Refugees%20-%20October%202018.pdf http://www.pbs.gov.pk/sites/default/files/PAKISTAN%20TEHSIL%20WISE%20FOR%20WEB%20CENSUS_2017.pdf  https://www.census2011.co.in/states.php http://indiapopulation2018.in/population-of-telangana-2018.html</t>
  </si>
  <si>
    <t>Pakistan: The total population according to census data in addition to undocumented Afghans in Pakistan, Afghan PoR cardholders minus the Pakistani refugees in Afghanistan.  India; Based on 2011 Census, plus excluded information on Telangana. Outdated data.</t>
  </si>
  <si>
    <t>REG003Total population</t>
  </si>
  <si>
    <t>SEN002People facing limited access constraints</t>
  </si>
  <si>
    <t>SEN002People facing restricted access constraints</t>
  </si>
  <si>
    <t>Central Mediterranean Route</t>
  </si>
  <si>
    <t>REG007</t>
  </si>
  <si>
    <t>Algeria, Tunisia, Libya, Italy</t>
  </si>
  <si>
    <t>REG007Buildings damaged</t>
  </si>
  <si>
    <t>2019-04-26</t>
  </si>
  <si>
    <t>REG007Buildings destroyed</t>
  </si>
  <si>
    <t>REG007Crisis affected groups</t>
  </si>
  <si>
    <t>REG007Economic Losses</t>
  </si>
  <si>
    <t>REG007Extreme humanitarian conditions - Level 5</t>
  </si>
  <si>
    <t>REG007Illness cases reported</t>
  </si>
  <si>
    <t>REG007Injuries reported</t>
  </si>
  <si>
    <t>REG007Landmass affected</t>
  </si>
  <si>
    <t>REG007Minimal humanitarian conditions - Level 1</t>
  </si>
  <si>
    <t>REG007Moderate humanitarian conditions - Level 3</t>
  </si>
  <si>
    <t>REG007People affected</t>
  </si>
  <si>
    <t>REG007People displaced</t>
  </si>
  <si>
    <t>REG007People exposed</t>
  </si>
  <si>
    <t>REG007People facing limited access constraints</t>
  </si>
  <si>
    <t>REG007People facing restricted access constraints</t>
  </si>
  <si>
    <t>REG007People in Need</t>
  </si>
  <si>
    <t>REG007Severe humanitarian conditions - Level 4</t>
  </si>
  <si>
    <t>REG007Stressed humanitarian conditions - Level 2</t>
  </si>
  <si>
    <t>Western Mediterranean Route</t>
  </si>
  <si>
    <t>REG008</t>
  </si>
  <si>
    <t>Algeria, Morocco, Spain</t>
  </si>
  <si>
    <t>REG008Buildings damaged</t>
  </si>
  <si>
    <t>REG008Buildings destroyed</t>
  </si>
  <si>
    <t>REG008Crisis affected groups</t>
  </si>
  <si>
    <t>REG008Economic Losses</t>
  </si>
  <si>
    <t>REG008Extreme humanitarian conditions - Level 5</t>
  </si>
  <si>
    <t>REG008Illness cases reported</t>
  </si>
  <si>
    <t>REG008Injuries reported</t>
  </si>
  <si>
    <t>REG008Landmass affected</t>
  </si>
  <si>
    <t>REG008Minimal humanitarian conditions - Level 1</t>
  </si>
  <si>
    <t>REG008Moderate humanitarian conditions - Level 3</t>
  </si>
  <si>
    <t>REG008People affected</t>
  </si>
  <si>
    <t>REG008People displaced</t>
  </si>
  <si>
    <t>REG008People exposed</t>
  </si>
  <si>
    <t>REG008People facing limited access constraints</t>
  </si>
  <si>
    <t>REG008People facing restricted access constraints</t>
  </si>
  <si>
    <t>REG008People in Need</t>
  </si>
  <si>
    <t>REG008Severe humanitarian conditions - Level 4</t>
  </si>
  <si>
    <t>REG008Stressed humanitarian conditions - Level 2</t>
  </si>
  <si>
    <t>ACLED</t>
  </si>
  <si>
    <t>01/10/2018-31/03/2019</t>
  </si>
  <si>
    <t>CMR001Injuries reported</t>
  </si>
  <si>
    <t>2019-04-29</t>
  </si>
  <si>
    <t>IDPs, Refugees, Host, Non-Host, Returnees</t>
  </si>
  <si>
    <t>CMR002Crisis affected groups</t>
  </si>
  <si>
    <t>Mixed Migration Flows in Somalia</t>
  </si>
  <si>
    <t>SOM002</t>
  </si>
  <si>
    <t>SOM002Buildings damaged</t>
  </si>
  <si>
    <t>SOM002Buildings destroyed</t>
  </si>
  <si>
    <t>SOM002Economic Losses</t>
  </si>
  <si>
    <t>SOM002Illness cases reported</t>
  </si>
  <si>
    <t>SOM002Injuries reported</t>
  </si>
  <si>
    <t>SOM002People facing limited access constraints</t>
  </si>
  <si>
    <t>SOM002People facing restricted access constraints</t>
  </si>
  <si>
    <t>GRC002Injuries reported</t>
  </si>
  <si>
    <t>2019-04-30</t>
  </si>
  <si>
    <t>World bank 2017 and UNHCR 2019</t>
  </si>
  <si>
    <t>https://data.worldbank.org/indicator/SP.POP.TOTL?locations=GR and https://data2.unhcr.org/en/documents/download/68057</t>
  </si>
  <si>
    <t>Only the areas most affected have been counted:  Lesvos, Samos, Chios, Kos, Leros. For cities the municipal areas and population have been used</t>
  </si>
  <si>
    <t>GRC002Landmass affected</t>
  </si>
  <si>
    <t>Complex crisis in Mozambique</t>
  </si>
  <si>
    <t>MOZ001</t>
  </si>
  <si>
    <t>Based on 17 census</t>
  </si>
  <si>
    <t>MOZ001Total population</t>
  </si>
  <si>
    <t>OCHA 16/12/2018</t>
  </si>
  <si>
    <t>https://reliefweb.int/report/occupied-palestinian-territory/occupied-palestinian-territory-humanitarian-needs-overview-3</t>
  </si>
  <si>
    <t>The total population of the West Bank, Gaza and East Jerusalem face severe access constraints. Paticularly in Gaza and the West Bank which are walled off which closely guarded perimetres. In Gaza there is little room for displacement and Palestinian strugle to access service and cannot easily leave to access them.</t>
  </si>
  <si>
    <t>PSE002People facing restricted access constraints</t>
  </si>
  <si>
    <t>Venezuela Regional Crisis</t>
  </si>
  <si>
    <t>REG002</t>
  </si>
  <si>
    <t>Venezuela, Brazil, Colombia, Ecuador, Peru, Trinidad and Tobago</t>
  </si>
  <si>
    <t>REG002Buildings damaged</t>
  </si>
  <si>
    <t>REG002Buildings destroyed</t>
  </si>
  <si>
    <t>Non-host, host, refugees, returnees</t>
  </si>
  <si>
    <t>REG002Crisis affected groups</t>
  </si>
  <si>
    <t>VEN: The population faces limited access to assistance, only few humanitarian organizations are allowed to operate. However it is hard to do an estimation.</t>
  </si>
  <si>
    <t>REG002People facing limited access constraints</t>
  </si>
  <si>
    <t>REG002People facing restricted access constraints</t>
  </si>
  <si>
    <t>Rohingya Regional Crisis</t>
  </si>
  <si>
    <t>REG011</t>
  </si>
  <si>
    <t>Bangladesh, Myanmar</t>
  </si>
  <si>
    <t>REG011Buildings damaged</t>
  </si>
  <si>
    <t>REG011Buildings destroyed</t>
  </si>
  <si>
    <t>REG011Economic Losses</t>
  </si>
  <si>
    <t>REG011People facing limited access constraints</t>
  </si>
  <si>
    <t>REG011People facing restricted access constraints</t>
  </si>
  <si>
    <t>The population faces limited access to assistance, only few humanitarian organizations are allowed to operate. However it is hard to do an estimation.</t>
  </si>
  <si>
    <t>VEN001People facing limited access constraints</t>
  </si>
  <si>
    <t>REG001Crisis affected groups</t>
  </si>
  <si>
    <t>2019-05-01</t>
  </si>
  <si>
    <t>ACAPS Access MAP</t>
  </si>
  <si>
    <t>REG001People facing limited access constraints</t>
  </si>
  <si>
    <t>https://reliefweb.int/report/cameroon/cameroun-aper-u-des-besoins-humanitaires-2019-janvier-2019 https://data.humdata.org/dataset/cameroon-humanitarian-needs-overview</t>
  </si>
  <si>
    <t>People facing access contraints in Nigeria</t>
  </si>
  <si>
    <t>REG001People facing restricted access constraints</t>
  </si>
  <si>
    <t xml:space="preserve">Eastern Mediterranean Route </t>
  </si>
  <si>
    <t>REG006</t>
  </si>
  <si>
    <t>Turkey, Greece</t>
  </si>
  <si>
    <t>REG006Buildings damaged</t>
  </si>
  <si>
    <t>2019-05-18</t>
  </si>
  <si>
    <t>REG006Buildings destroyed</t>
  </si>
  <si>
    <t>refugees and host population</t>
  </si>
  <si>
    <t>REG006Crisis affected groups</t>
  </si>
  <si>
    <t>REG006Economic Losses</t>
  </si>
  <si>
    <t>REG006Extreme humanitarian conditions - Level 5</t>
  </si>
  <si>
    <t>REG006Illness cases reported</t>
  </si>
  <si>
    <t>REG006Injuries reported</t>
  </si>
  <si>
    <t>REG006Landmass affected</t>
  </si>
  <si>
    <t>REG006Minimal humanitarian conditions - Level 1</t>
  </si>
  <si>
    <t>REG006Moderate humanitarian conditions - Level 3</t>
  </si>
  <si>
    <t>REG006People affected</t>
  </si>
  <si>
    <t>REG006People displaced</t>
  </si>
  <si>
    <t>REG006People exposed</t>
  </si>
  <si>
    <t>REG006People facing limited access constraints</t>
  </si>
  <si>
    <t>REG006People facing restricted access constraints</t>
  </si>
  <si>
    <t>REG006People in Need</t>
  </si>
  <si>
    <t>REG006Severe humanitarian conditions - Level 4</t>
  </si>
  <si>
    <t>REG006Stressed humanitarian conditions - Level 2</t>
  </si>
  <si>
    <t>PBS 2017</t>
  </si>
  <si>
    <t>http://www.pbs.gov.pk/sites/default/files/PAKISTAN%20TEHSIL%20WISE%20FOR%20WEB%20CENSUS_2017.pdf</t>
  </si>
  <si>
    <t>Total area exposed to the ongoing insecurity - which is the total area of Azad Jammu and Kashmir.</t>
  </si>
  <si>
    <t>PAK004Landmass affected</t>
  </si>
  <si>
    <t>2019-05-20</t>
  </si>
  <si>
    <t>The total number of people living in the affected area (AJK). People are likely to be affected to different extents.</t>
  </si>
  <si>
    <t>PAK004People exposed</t>
  </si>
  <si>
    <t>Syrian Regional Crisis</t>
  </si>
  <si>
    <t>REG004</t>
  </si>
  <si>
    <t>Syria, Turkey, Iraq, Egypt, Jordan, Lebanon</t>
  </si>
  <si>
    <t>See the individual crises</t>
  </si>
  <si>
    <t>No recent reliable data available</t>
  </si>
  <si>
    <t>REG004Buildings damaged</t>
  </si>
  <si>
    <t>2019-05-21</t>
  </si>
  <si>
    <t>REG004Buildings destroyed</t>
  </si>
  <si>
    <t>The syrian number of affected groups in the affected area</t>
  </si>
  <si>
    <t>REG004Crisis affected groups</t>
  </si>
  <si>
    <t>REG004Economic Losses</t>
  </si>
  <si>
    <t>BGD002Buildings damaged</t>
  </si>
  <si>
    <t>2019-05-23</t>
  </si>
  <si>
    <t>BGD002Buildings destroyed</t>
  </si>
  <si>
    <t>MMR002Illness cases reported</t>
  </si>
  <si>
    <t>MMR002Injuries reported</t>
  </si>
  <si>
    <t>Refugees, host, non-host, IDPs, returnees</t>
  </si>
  <si>
    <t>DJI003Crisis affected groups</t>
  </si>
  <si>
    <t>2019-05-27</t>
  </si>
  <si>
    <t>UNICEF</t>
  </si>
  <si>
    <t>https://reliefweb.int/sites/reliefweb.int/files/resources/UNICEF%20Djibouti%20Situation%20Report_Year%20End%202018.pdf</t>
  </si>
  <si>
    <t>20,000 cases annually of acute malnutrition. According to estimates by the Nutrition sector working group, 85,128 people (children under five years, pregnant and lactating women and others) are affected by either acute malnutrition or chronic malnutrition. The majority of the affected population is the local population of 80,497 living in the suburban area of Balbala, as well as in the regions of Obock, Ali Sabieh, Dikhil, and 4,631 children and women in the refugee camps.</t>
  </si>
  <si>
    <t>DJI003Illness cases reported</t>
  </si>
  <si>
    <t>UNSOM 05/2019</t>
  </si>
  <si>
    <t>https://unsom.unmissions.org/documents</t>
  </si>
  <si>
    <t>Limited information available. Last report in December 2018.</t>
  </si>
  <si>
    <t>SOM001Injuries reported</t>
  </si>
  <si>
    <t>We assume there are no damages</t>
  </si>
  <si>
    <t>KEN002Buildings damaged</t>
  </si>
  <si>
    <t>2019-06-25</t>
  </si>
  <si>
    <t>KEN002Buildings destroyed</t>
  </si>
  <si>
    <t>We assume there are no injuries caused by the crisis</t>
  </si>
  <si>
    <t>KEN002Injuries reported</t>
  </si>
  <si>
    <t>MoH Cameroon as of 26/06/2019</t>
  </si>
  <si>
    <t>http://www.minsante.cm/</t>
  </si>
  <si>
    <t>Website is currently not available and no recent updates have been posted.</t>
  </si>
  <si>
    <t>CMR001Illness cases reported</t>
  </si>
  <si>
    <t>2019-06-26</t>
  </si>
  <si>
    <t>CMR003Illness cases reported</t>
  </si>
  <si>
    <t>CMR004Illness cases reported</t>
  </si>
  <si>
    <t>GoM 09/06/2019</t>
  </si>
  <si>
    <t>https://reliefweb.int/report/mali/bulletin-epidemiologique-hebdomadaire-n-23-du-03-au-09062019</t>
  </si>
  <si>
    <t>MLI001Illness cases reported</t>
  </si>
  <si>
    <t>ECU002Economic Losses</t>
  </si>
  <si>
    <t>2019-06-28</t>
  </si>
  <si>
    <t>ECU002People facing restricted access constraints</t>
  </si>
  <si>
    <t>Non-host, IDPs, returnees</t>
  </si>
  <si>
    <t>GTM001Crisis affected groups</t>
  </si>
  <si>
    <t>No reliable data available</t>
  </si>
  <si>
    <t>HTI001Injuries reported</t>
  </si>
  <si>
    <t>MRT002Buildings damaged</t>
  </si>
  <si>
    <t>MRT002Buildings destroyed</t>
  </si>
  <si>
    <t>MRT002Fatalities in all crises</t>
  </si>
  <si>
    <t>MRT002Fatalities reported</t>
  </si>
  <si>
    <t>MRT002Injuries reported</t>
  </si>
  <si>
    <t>Population Census Data 2015</t>
  </si>
  <si>
    <t>https://data.humdata.org/dataset/philippines-2015-census-population-administrative-level-1-to-4https://reliefweb.int/sites/reliefweb.int/files/resources/Marawi-Rebuilding-from-ashes-to-a-city-of-faith-hope-and-peace.pdfhttps://reliefweb.int/sites/reliefweb.int/files/resources/DSWD-DROMIC-Report-2-on-the-Armed-Conflict-in-Patikul-Sulu-as-of-05-February-2019-5PM.pdf  https://reliefweb.int/sites/reliefweb.int/files/resources/Jolo03.pdf</t>
  </si>
  <si>
    <t>Total population living in the Philippines</t>
  </si>
  <si>
    <t>PHL003Total population</t>
  </si>
  <si>
    <t>Host, Non-host, IDPs, Refugees, Returnees</t>
  </si>
  <si>
    <t>SSD001Crisis affected groups</t>
  </si>
  <si>
    <t>CIA</t>
  </si>
  <si>
    <t>https://www.cia.gov/library/publications/the-world-factbook/geos/od.html</t>
  </si>
  <si>
    <t>Th ehwole country is considered affected</t>
  </si>
  <si>
    <t>SSD001Landmass affected</t>
  </si>
  <si>
    <t>Non-host community and IDPs (despite a lack of information on displaced population figure, they have to be taken into account)</t>
  </si>
  <si>
    <t>VEN001Crisis affected groups</t>
  </si>
  <si>
    <t>Boko Haram crisis in Nigeria</t>
  </si>
  <si>
    <t>NGA004</t>
  </si>
  <si>
    <t>Nigeria</t>
  </si>
  <si>
    <t>Limited information available</t>
  </si>
  <si>
    <t>NGA004Buildings damaged</t>
  </si>
  <si>
    <t>2019-07-01</t>
  </si>
  <si>
    <t>https://www.humanitarianresponse.info/sites/www.humanitarianresponse.info/files/documents/files/13022018_ocha_humanitarian_needs_overview.pdf</t>
  </si>
  <si>
    <t>700 public buildings, 1,200 schools, 800 health facilities and 1,600 water supply sources have been destroyed in the conflict</t>
  </si>
  <si>
    <t>NGA004Buildings destroyed</t>
  </si>
  <si>
    <t>IDPs, returnees, host and non-host.</t>
  </si>
  <si>
    <t>NGA004Crisis affected groups</t>
  </si>
  <si>
    <t>Preimium Times 11/08/2017</t>
  </si>
  <si>
    <t>https://www.premiumtimesng.com/news/more-news/239927-economic-impact-boko-haram-nigerias-north-east-now-9billion-buratai.html</t>
  </si>
  <si>
    <t>The economic impact of Boko Haram activities in the Northeast Nigeria is estimated at $9 billion</t>
  </si>
  <si>
    <t>NGA004Economic Losses</t>
  </si>
  <si>
    <t>National Bureau of Statistics 2011
OCHA 01/02/2019</t>
  </si>
  <si>
    <t>http://istmat.info/files/uploads/53129/annual_abstract_of_statistics_2011.pdf https://reliefweb.int/sites/reliefweb.int/files/resources/01022019_ocha_nigeria_humanitarian_needs_overview.pdf</t>
  </si>
  <si>
    <t>The total square kilometers of Adamawa, Borno, and Yobe states</t>
  </si>
  <si>
    <t>NGA004Landmass affected</t>
  </si>
  <si>
    <t>NGA004People facing limited access constraints</t>
  </si>
  <si>
    <t>OCHA 01/02/2019</t>
  </si>
  <si>
    <t>https://reliefweb.int/sites/reliefweb.int/files/resources/01022019_ocha_nigeria_humanitarian_needs_overview.pdf</t>
  </si>
  <si>
    <t>Around 800,000 people live in areas that are inaccessible to humanitarian organisations</t>
  </si>
  <si>
    <t>NGA004People facing restricted access constraints</t>
  </si>
  <si>
    <t>Middle belt conflict</t>
  </si>
  <si>
    <t>NGA003</t>
  </si>
  <si>
    <t>NGA003Buildings damaged</t>
  </si>
  <si>
    <t>2019-07-02</t>
  </si>
  <si>
    <t>NGA003Buildings destroyed</t>
  </si>
  <si>
    <t>IDPs, refugees, returnees, host and non-host</t>
  </si>
  <si>
    <t>NGA003Crisis affected groups</t>
  </si>
  <si>
    <t>NGA003Economic Losses</t>
  </si>
  <si>
    <t>There is no data on the number of people in need facing limited access constraints</t>
  </si>
  <si>
    <t>NGA003People facing limited access constraints</t>
  </si>
  <si>
    <t>There is no data on the number of people in need facing restricted acces constraints</t>
  </si>
  <si>
    <t>NGA003People facing restricted access constraints</t>
  </si>
  <si>
    <t>Complex crisis in Nigeria</t>
  </si>
  <si>
    <t>NGA001</t>
  </si>
  <si>
    <t>NGA001Buildings damaged</t>
  </si>
  <si>
    <t>2019-07-03</t>
  </si>
  <si>
    <t>700 public buildings, 1,200 schools, 800 health facilities and 1,600 water supply sources have been destroyed in the Boko Haram conflict</t>
  </si>
  <si>
    <t>NGA001Buildings destroyed</t>
  </si>
  <si>
    <t>IDPs, refugees from Cameroon, returnees, host and non-host.</t>
  </si>
  <si>
    <t>NGA001Crisis affected groups</t>
  </si>
  <si>
    <t>The economic impact of Boko Haram activities in the North East is estimated at $9 billion</t>
  </si>
  <si>
    <t>NGA001Economic Losses</t>
  </si>
  <si>
    <t>UNHCR 20/12/2018 11/01/2019 National Bureau of Statistics 2011</t>
  </si>
  <si>
    <t>https://reliefweb.int/sites/reliefweb.int/files/resources/67364.pdf https://reliefweb.int/sites/reliefweb.int/files/resources/ECDM_20190111_Cameroon_Crisis.pdf http://istmat.info/files/uploads/53129/annual_abstract_of_statistics_2011.pdf</t>
  </si>
  <si>
    <t>All states are considered affected by the complex crisis, including: food security, armer-herder violence, Boko Haram, the cameroon refugee influx in southern states, and other (political) violence. As such, the total landmass of Nigeria is considered affected.</t>
  </si>
  <si>
    <t>NGA001Landmass affected</t>
  </si>
  <si>
    <t>NGA001People facing limited access constraints</t>
  </si>
  <si>
    <t>NGA001People facing restricted access constraints</t>
  </si>
  <si>
    <t>Drought in Madagascar</t>
  </si>
  <si>
    <t>MDG002</t>
  </si>
  <si>
    <t>Madagascar</t>
  </si>
  <si>
    <t>No/limited available data/information</t>
  </si>
  <si>
    <t>MDG002Buildings damaged</t>
  </si>
  <si>
    <t>2019-07-04</t>
  </si>
  <si>
    <t>MDG002Buildings destroyed</t>
  </si>
  <si>
    <t>Non-host</t>
  </si>
  <si>
    <t>MDG002Crisis affected groups</t>
  </si>
  <si>
    <t>MDG002Economic Losses</t>
  </si>
  <si>
    <t>MDG002Illness cases reported</t>
  </si>
  <si>
    <t>MDG002Injuries reported</t>
  </si>
  <si>
    <t>MDG002People facing limited access constraints</t>
  </si>
  <si>
    <t>MDG002People facing restricted access constraints</t>
  </si>
  <si>
    <t>ACLED 01-05/2019</t>
  </si>
  <si>
    <t>Total number of crisis related fatalities the last six months (January to June)</t>
  </si>
  <si>
    <t>TZA002Fatalities reported</t>
  </si>
  <si>
    <t>2019-07-24</t>
  </si>
  <si>
    <t>TZA002Injuries reported</t>
  </si>
  <si>
    <t>National Statistics Office, UNHCR 30/04/2019</t>
  </si>
  <si>
    <t>https://www.nbs.go.tz/nbs/takwimu/census2012/Tanzania_Total_Population_by_District-Regions-2016_2017r.pdf https://reliefweb.int/sites/reliefweb.int/files/resources/Tanzania%20Population%20Dashboard_May%202019.pdf</t>
  </si>
  <si>
    <t>Areas affected: Kigoma (37,040km2), Katavi (45,843km2), Tabora (76,150km2), Tanga (26,667km2), Dar-es Salaam (1,393km2)</t>
  </si>
  <si>
    <t>TZA002Landmass affected</t>
  </si>
  <si>
    <t>No/limited data/information available</t>
  </si>
  <si>
    <t>NGA001Illness cases reported</t>
  </si>
  <si>
    <t>2019-07-26</t>
  </si>
  <si>
    <t>NGA001Injuries reported</t>
  </si>
  <si>
    <t>NGA003Illness cases reported</t>
  </si>
  <si>
    <t>NGA003Injuries reported</t>
  </si>
  <si>
    <t>NGA004Illness cases reported</t>
  </si>
  <si>
    <t>NGA004Injuries reported</t>
  </si>
  <si>
    <t>DJI002Illness cases reported</t>
  </si>
  <si>
    <t>2019-07-29</t>
  </si>
  <si>
    <t>BDI001Injuries reported</t>
  </si>
  <si>
    <t>2019-07-30</t>
  </si>
  <si>
    <t>ECU002Illness cases reported</t>
  </si>
  <si>
    <t>Papua Conflict</t>
  </si>
  <si>
    <t>IDN002</t>
  </si>
  <si>
    <t>Indonesia</t>
  </si>
  <si>
    <t>IDN002Buildings damaged</t>
  </si>
  <si>
    <t>IDN002Buildings destroyed</t>
  </si>
  <si>
    <t>IDPs, returnees, host and non-host</t>
  </si>
  <si>
    <t>IDN002Crisis affected groups</t>
  </si>
  <si>
    <t>IDN002Economic Losses</t>
  </si>
  <si>
    <t>IDN002Illness cases reported</t>
  </si>
  <si>
    <t>IDN002Injuries reported</t>
  </si>
  <si>
    <t>IDN002People facing limited access constraints</t>
  </si>
  <si>
    <t>IDN002People facing restricted access constraints</t>
  </si>
  <si>
    <t>IDN002People in Need</t>
  </si>
  <si>
    <t>IPC May - September 2019 - 09/07/2019, World Bank 2019</t>
  </si>
  <si>
    <t>http://edo.jrc.ec.europa.eu/gdo/php/index.php?id=2022&amp;ndx=RDrI&amp;scope=famine&amp;lon=28.5&amp;lat=-29.50014&amp;refDate=2019-03-21, https://databank.worldbank.org/data/views/reports/reportwidget.aspx?Report_Name=CountryProfile&amp;Id=b450fd57&amp;tbar=y&amp;dd=y&amp;inf=n&amp;zm=n&amp;country=LSO</t>
  </si>
  <si>
    <t>The food security crisis is impacting the entire national territory (30,350 km2). However, regions where the drought is most strongly felt cover around halft of the country (14,000km2)</t>
  </si>
  <si>
    <t>LSO002Landmass affected</t>
  </si>
  <si>
    <t>Gov of Mozambique 10/05/2019; OCHA 06/04/2019</t>
  </si>
  <si>
    <t>https://reliefweb.int/sites/reliefweb.int/files/resources/joint_national_sitrep_1_mozambique_10_may_2019_final_whoinsdps_for_trans.pdf;; https://reliefweb.int/sites/reliefweb.int/files/resources/MOZAMBIQUE%20CYCLONE%20IDAI%20%26%20FLOODS%20SITUATION%20REPORT%20NO.2%2003%20April%202019%20FINAL.pdf</t>
  </si>
  <si>
    <t>Houses flooded (15,784) and partially damaged (112,735) due to Cyclone Idai + (18,179) houses damaged + (290) classrooms damaged by Cyclone Kenneth</t>
  </si>
  <si>
    <t>MOZ001Buildings damaged</t>
  </si>
  <si>
    <t>Gov of Mozambique 10/05/2019; OCHA 06/04/2019; ACLED October 2017-February 2019</t>
  </si>
  <si>
    <t>114,463 houses and classrooms destroyed due to Cyclone Idai + 1,123 houses destroyed by violent attacks in Cabo Delgado + 27,203 houses destroyed + 190 classrooms destroyed due to Cyclone Kenneth</t>
  </si>
  <si>
    <t>MOZ001Buildings destroyed</t>
  </si>
  <si>
    <t>Non-host, IDPs, Host</t>
  </si>
  <si>
    <t>MOZ001Crisis affected groups</t>
  </si>
  <si>
    <t>World Bank 11/04/2019</t>
  </si>
  <si>
    <t>https://www.euronews.com/2019/04/11/world-bank-puts-mozambiques-economic-losses-from-cyclone-idai-at-up-to-773-million</t>
  </si>
  <si>
    <t>The results of the assessment show total damages to buildings, infrastructure and agriculture of $656 to $773 million</t>
  </si>
  <si>
    <t>MOZ001Economic Losses</t>
  </si>
  <si>
    <t>MOZ001People facing limited access constraints</t>
  </si>
  <si>
    <t>MOZ001People facing restricted access constraints</t>
  </si>
  <si>
    <t>There have been widespread reports of houses and other buildings being damaged/destroyed by the flooding, however the total number is currently unknown.</t>
  </si>
  <si>
    <t>MWI002Buildings damaged</t>
  </si>
  <si>
    <t>MWI002Buildings destroyed</t>
  </si>
  <si>
    <t>No information about economic losses is available, though crops, infrastructure, property, and livestock have reportedly been affected.</t>
  </si>
  <si>
    <t>MWI002Economic Losses</t>
  </si>
  <si>
    <t>OCHA 12/2018
South Sudan National Bureau of Statistics 15/08/2018
IPC 01/2020</t>
  </si>
  <si>
    <t>https://data.humdata.org/dataset/south-sudan-population-statistics https://reliefweb.int/sites/reliefweb.int/files/resources/South_Sudan_2019_Humanitarian_Needs_Overview.pdf http://www.ipcinfo.org/ipc-country-analysis/details-map/en/c/1151975/?iso3=SSD</t>
  </si>
  <si>
    <t>11,385,139 total population estimate for mid-2019 + 300,000 refugees.</t>
  </si>
  <si>
    <t>SSD001People affected</t>
  </si>
  <si>
    <t>SSD001People exposed</t>
  </si>
  <si>
    <t>SSD001Total population</t>
  </si>
  <si>
    <t>Government of Thailand, 2010</t>
  </si>
  <si>
    <t>https://www.ilo.org/surveydata/index.php/catalog/1127</t>
  </si>
  <si>
    <t>Area affected by the conflict in the south and the refugees crisis at the border with Myanmar</t>
  </si>
  <si>
    <t>THA001Landmass affected</t>
  </si>
  <si>
    <t>Total population in country (the census include all thai and non thai residing in the country at least 3 months prior to the census)</t>
  </si>
  <si>
    <t>THA001Total population</t>
  </si>
  <si>
    <t>Areas affected by the South Thailand insurgency: Songkla (7,394) Pattani (1.940), Yala (4,521), and Narathiwat (4,475)</t>
  </si>
  <si>
    <t>THA002Landmass affected</t>
  </si>
  <si>
    <t>The whole population living in the affected area is affected by the conflict</t>
  </si>
  <si>
    <t>THA002People affected</t>
  </si>
  <si>
    <t>THA002People displaced</t>
  </si>
  <si>
    <t>Areas affected by the South Thailand insurgency: Songkla (1,424,230) Pattani (709,796), Yala (527,295), and Narathiwat (796,239)</t>
  </si>
  <si>
    <t>THA002People exposed</t>
  </si>
  <si>
    <t>X</t>
  </si>
  <si>
    <t>THA002People in Need</t>
  </si>
  <si>
    <t>THA002Total population</t>
  </si>
  <si>
    <t>No reliable data is available. However, we assume that the total # crisis related injuries is zero or negligible.</t>
  </si>
  <si>
    <t>THA003Injuries reported</t>
  </si>
  <si>
    <t>THA003Total population</t>
  </si>
  <si>
    <t>Not enough data available</t>
  </si>
  <si>
    <t>CMR001Buildings damaged</t>
  </si>
  <si>
    <t>2019-08-20</t>
  </si>
  <si>
    <t>CMR001Buildings destroyed</t>
  </si>
  <si>
    <t>CMR001Economic Losses</t>
  </si>
  <si>
    <t>CMR001People facing restricted access constraints</t>
  </si>
  <si>
    <t>The current Cholera outbreak in the Far North Region is not clearly connected to the Boko Haram crisis. Data on illnesses that can be related to the BH crisis is insufficient.</t>
  </si>
  <si>
    <t>CMR002Illness cases reported</t>
  </si>
  <si>
    <t>Publicly available data is insufficient to give an approximate number of injuries.</t>
  </si>
  <si>
    <t>CMR002Injuries reported</t>
  </si>
  <si>
    <t>Bureau Central des Recensements et des Etudes de Population Cameroon 2010</t>
  </si>
  <si>
    <t>Total square km of the Extreme-Nord region of Cameroon</t>
  </si>
  <si>
    <t>CMR002Landmass affected</t>
  </si>
  <si>
    <t>Not enough information available.</t>
  </si>
  <si>
    <t>CMR003Buildings damaged</t>
  </si>
  <si>
    <t>CMR003Buildings destroyed</t>
  </si>
  <si>
    <t>https://reliefweb.int/sites/reliefweb.int/files/resources/OCHA-Cameroon_Situation_Report_no2_Final.pdf</t>
  </si>
  <si>
    <t>IPDs, host, non host and refugees</t>
  </si>
  <si>
    <t>CMR003Crisis affected groups</t>
  </si>
  <si>
    <t>CMR003Economic Losses</t>
  </si>
  <si>
    <t>CMR003Injuries reported</t>
  </si>
  <si>
    <t>Not enough data available (consistency across crisis)</t>
  </si>
  <si>
    <t>COD001People facing limited access constraints</t>
  </si>
  <si>
    <t>2019-08-21</t>
  </si>
  <si>
    <t>COD001People facing restricted access constraints</t>
  </si>
  <si>
    <t>WHO Weekly bulletin from 02/2019 to 07/2019</t>
  </si>
  <si>
    <t>https://www.afro.who.int/publications/south-sudan-weekly-disease-surveillance-bulletin-2019</t>
  </si>
  <si>
    <t>600,000 cases including malaria, ARI, AWD, bloody diarrhoea, AJS, measles, other. There is a lack of data for the months of May, June and July therefore the decrease in the number of casualties is not a decrease in the actual situation,</t>
  </si>
  <si>
    <t>SSD001Illness cases reported</t>
  </si>
  <si>
    <t>2019-08-23</t>
  </si>
  <si>
    <t>UNICEF 22/08/2019</t>
  </si>
  <si>
    <t>https://reliefweb.int/sites/reliefweb.int/files/resources/UNICEF%20Malawi%20Humanitarian%20Situation%20Report%20-%20July%202019.pdf</t>
  </si>
  <si>
    <t>Though Cyclone Idai resulted in significant displacement, since March the number of displaced people has decreased sinificantly. According to UNICEF, as of August, all IDPs have returned to their place of origin and are receiving humanitarian assistance.</t>
  </si>
  <si>
    <t>MWI002People displaced</t>
  </si>
  <si>
    <t>2019-08-29</t>
  </si>
  <si>
    <t>No representative data is available regarding the number of injuries from the complex emergency in Mali over the last six months.</t>
  </si>
  <si>
    <t>MLI001Injuries reported</t>
  </si>
  <si>
    <t>2019-08-30</t>
  </si>
  <si>
    <t>non-host</t>
  </si>
  <si>
    <t>MWI002Crisis affected groups</t>
  </si>
  <si>
    <t>No indication that there has been drought related dispalcement.</t>
  </si>
  <si>
    <t>ZMB002People displaced</t>
  </si>
  <si>
    <t>Government of Honduras</t>
  </si>
  <si>
    <t>https://reliefweb.int/sites/reliefweb.int/files/resources/Informe%20dengue_SE%20%2036_07_09_2019%20%281%29.pdf</t>
  </si>
  <si>
    <t>Grave Dengue cases between week 1 and 36, 2019. There are 15,013 Grave Cases and 60,109 Cases without Alarming signs (49,326 in total).</t>
  </si>
  <si>
    <t>HND001Injuries reported</t>
  </si>
  <si>
    <t>2019-09-23</t>
  </si>
  <si>
    <t>https://www.imf.org/external/datamapper/PPPGDP@WEO/OEMDC/ADVEC/WEOWORLD/VEN/SLV</t>
  </si>
  <si>
    <t>There are figures for economic losses from 2018, but not updated ones for 2019.</t>
  </si>
  <si>
    <t>SLV001Economic Losses</t>
  </si>
  <si>
    <t>EOC Yemen 09/2019</t>
  </si>
  <si>
    <t>http://yemeneoc.org/bi/</t>
  </si>
  <si>
    <t>Total number of fatalities (conflict, cholera ) the last six months  (25 March to 26 Sep cholera -19 March to 20 Sep)</t>
  </si>
  <si>
    <t>YEM002Illness cases reported</t>
  </si>
  <si>
    <t>2019-09-26</t>
  </si>
  <si>
    <t>Data not sufficient to represent the numbers of people injured in Colombia for the last 6 months.</t>
  </si>
  <si>
    <t>COL001Injuries reported</t>
  </si>
  <si>
    <t>2019-10-02</t>
  </si>
  <si>
    <t>Gov of Mozambique and WHO 02/08/2019</t>
  </si>
  <si>
    <t>https://reliefweb.int/sites/reliefweb.int/files/resources/SitRep%208_MOZ_15%20%20to%2028%20Jul%202019_ENG.pdf</t>
  </si>
  <si>
    <t>277,460 cases of cholera and malaria were reported following Cyclone Idai and Kenneth. It is unknown how many illnesses have occurred due to food insecurity.
Cyclone Idai: 6,768 cholera cases + 104,850 malaria cases + 458 pellagra cases + 453 others
Cyclone Kenneth: 7,052 cholera cases + 157,897 malaria cases as of 28 July</t>
  </si>
  <si>
    <t>MOZ001Illness cases reported</t>
  </si>
  <si>
    <t>2019-10-04</t>
  </si>
  <si>
    <t>277,460 cases of cholera and malaria were reported following Cyclone Idai and Kenneth. This is no longer within the 6 month reporting period. It is unknown how many illnesses have occurred due to food insecurity.
Cyclone Idai: 6,768 cholera cases + 104,850 malaria cases + 458 pellagra cases + 453 others
Cyclone Kenneth: 7,052 cholera cases + 157,897 malaria cases as of 28 July</t>
  </si>
  <si>
    <t>MOZ004Illness cases reported</t>
  </si>
  <si>
    <t>Cyclone Idai resulted in 672 injuries, but no longer falls under the 6 month time frame. Infuries from drought or food insecurity are assumed to be 0.</t>
  </si>
  <si>
    <t>MWI002Illness cases reported</t>
  </si>
  <si>
    <t>It is difficult to determine what illnesses can be considered a result of the crisis given the complexity of drought, conflict, and natural disasters.</t>
  </si>
  <si>
    <t>PAK001Illness cases reported</t>
  </si>
  <si>
    <t>No data on crisis related injuries</t>
  </si>
  <si>
    <t>PAK001Injuries reported</t>
  </si>
  <si>
    <t>More than 10,700 cases of cholera confirmed in Zmibabwe between Sept 2019 and Feb 2019. The last update of cumulative cases is from a WHO report in April 2019. It cannot be confirmed how many cases have been identified during the last 6 months.</t>
  </si>
  <si>
    <t>ZWE001Illness cases reported</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</si>
  <si>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</si>
  <si>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ZWE001Injuries reported</t>
  </si>
  <si>
    <t>HTI001Illness cases reported</t>
  </si>
  <si>
    <t>2019-10-21</t>
  </si>
  <si>
    <t>SOM001Economic Losses</t>
  </si>
  <si>
    <t>SOM001Illness cases reported</t>
  </si>
  <si>
    <t>World Bank 2018 UNHCR 2019 UNHCR 08/2019</t>
  </si>
  <si>
    <t>https://data.worldbank.org/indicator/AG.LND.TOTL.K2?locations=SO</t>
  </si>
  <si>
    <t>Total landmass as the whole country is considered affected by the complex crisis</t>
  </si>
  <si>
    <t>SOM001Landmass affected</t>
  </si>
  <si>
    <t>DODMA/ORC 25/03/2019</t>
  </si>
  <si>
    <t>https://reliefweb.int/sites/reliefweb.int/files/resources/SitrepNo2-%20Malawi%20Floods%20-%2023March2019.pdf</t>
  </si>
  <si>
    <t>MWI002Injuries reported</t>
  </si>
  <si>
    <t>2019-10-25</t>
  </si>
  <si>
    <t>ACLED 2019</t>
  </si>
  <si>
    <t>There were reportedly 3 deaths related to an incident with Burundians and Tanzanian police, however not included as it was not clearly crisis related.</t>
  </si>
  <si>
    <t>TZA002Fatalities in all crises</t>
  </si>
  <si>
    <t>2019-10-28</t>
  </si>
  <si>
    <t>ACAPS Access Report October 2019</t>
  </si>
  <si>
    <t>https://www.acaps.org/special-report/humanitarian-access-overview-3</t>
  </si>
  <si>
    <t>See ACAPS Report October 2019</t>
  </si>
  <si>
    <t>KEN002Denial of existence of humanitarian needs or entitlements to assistance</t>
  </si>
  <si>
    <t>2019-10-29</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</si>
  <si>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</si>
  <si>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</si>
  <si>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</si>
  <si>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</si>
  <si>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</si>
  <si>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</si>
  <si>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</si>
  <si>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</si>
  <si>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No reliable data available for number of all peope injured due to the complex crisis.</t>
  </si>
  <si>
    <t>LBY001Injuries reported</t>
  </si>
  <si>
    <t>ACLED 30/09/2019</t>
  </si>
  <si>
    <t>Injuries caused by  attacks related to the insurgency in Cabo Delgado (April to September).</t>
  </si>
  <si>
    <t>MOZ001Injuries reported</t>
  </si>
  <si>
    <t>MOZ004Denial of existence of humanitarian needs or entitlements to assistance</t>
  </si>
  <si>
    <t>MOZ004Impediments to entry into country (bureaucratic and administrative)</t>
  </si>
  <si>
    <t>MOZ004Interference into implementation of humanitarian activities</t>
  </si>
  <si>
    <t>MOZ004Physical constraints in the environment (obstacles related to terrain, climate, lack of infrastructure, etc.)</t>
  </si>
  <si>
    <t>MOZ004Presence of mines and improvised explosive devices</t>
  </si>
  <si>
    <t>MOZ004Restriction and obstruction of access to services and assistance</t>
  </si>
  <si>
    <t>MOZ004Violence against personnel, facilities and assets</t>
  </si>
  <si>
    <t>SYR001Buildings damaged</t>
  </si>
  <si>
    <t>SYR001Buildings destroyed</t>
  </si>
  <si>
    <t>Health Cluster Dec  2018-May 2019</t>
  </si>
  <si>
    <t>https://www.who.int/health-cluster/countries/syria/en/</t>
  </si>
  <si>
    <t>We previously  used the data on "trauma's suppported" registered by the health cluster. As data currently is only available untill May, we decided to X this indicator for Syria.</t>
  </si>
  <si>
    <t>SYR001Injuries reported</t>
  </si>
  <si>
    <t>CRI002Denial of existence of humanitarian needs or entitlements to assistance</t>
  </si>
  <si>
    <t>2019-10-31</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</si>
  <si>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</si>
  <si>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</si>
  <si>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</si>
  <si>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</si>
  <si>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</si>
  <si>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</si>
  <si>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</si>
  <si>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</si>
  <si>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</si>
  <si>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</si>
  <si>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</si>
  <si>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</si>
  <si>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</si>
  <si>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</si>
  <si>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</si>
  <si>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</si>
  <si>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</si>
  <si>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</si>
  <si>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</si>
  <si>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</si>
  <si>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</si>
  <si>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</si>
  <si>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</si>
  <si>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</si>
  <si>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</si>
  <si>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</si>
  <si>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NIC001Denial of existence of humanitarian needs or entitlements to assistance</t>
  </si>
  <si>
    <t>NIC001Impediments to entry into country (bureaucratic and administrative)</t>
  </si>
  <si>
    <t>NIC001Interference into implementation of humanitarian activities</t>
  </si>
  <si>
    <t>inconsistency in data collection</t>
  </si>
  <si>
    <t>NIC001Minimal humanitarian conditions - Level 1</t>
  </si>
  <si>
    <t>Inconsistency in data collection</t>
  </si>
  <si>
    <t>NIC001Moderate humanitarian conditions - Level 3</t>
  </si>
  <si>
    <t>NIC001Ongoing insecurity/hostilities affecting humanitarian assistance</t>
  </si>
  <si>
    <t>NIC001People in Need</t>
  </si>
  <si>
    <t>NIC001Physical constraints in the environment (obstacles related to terrain, climate, lack of infrastructure, etc.)</t>
  </si>
  <si>
    <t>NIC001Presence of mines and improvised explosive devices</t>
  </si>
  <si>
    <t>NIC001Restriction and obstruction of access to services and assistance</t>
  </si>
  <si>
    <t>NIC001Restriction of movement (impediments to freedom of movement and/or administrative restrictions)</t>
  </si>
  <si>
    <t>NIC001Stressed humanitarian conditions - Level 2</t>
  </si>
  <si>
    <t>NIC001Violence against personnel, facilities and assets</t>
  </si>
  <si>
    <t>REG001Illness cases reported</t>
  </si>
  <si>
    <t>REG001Injuries reported</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</si>
  <si>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</si>
  <si>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</si>
  <si>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</si>
  <si>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</si>
  <si>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</si>
  <si>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</si>
  <si>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</si>
  <si>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</si>
  <si>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</si>
  <si>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</si>
  <si>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</si>
  <si>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</si>
  <si>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</si>
  <si>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</si>
  <si>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</si>
  <si>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</si>
  <si>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</si>
  <si>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</si>
  <si>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Host and displaced comunities are also present in Tibesti</t>
  </si>
  <si>
    <t>TCD006Crisis affected groups</t>
  </si>
  <si>
    <t>BRA002Denial of existence of humanitarian needs or entitlements to assistance</t>
  </si>
  <si>
    <t>2019-11-01</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</si>
  <si>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</si>
  <si>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</si>
  <si>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</si>
  <si>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</si>
  <si>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</si>
  <si>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</si>
  <si>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</si>
  <si>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</si>
  <si>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COD001Injuries reported</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</si>
  <si>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</si>
  <si>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</si>
  <si>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</si>
  <si>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</si>
  <si>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</si>
  <si>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</si>
  <si>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</si>
  <si>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</si>
  <si>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</si>
  <si>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</si>
  <si>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</si>
  <si>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</si>
  <si>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</si>
  <si>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</si>
  <si>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</si>
  <si>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</si>
  <si>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</si>
  <si>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</si>
  <si>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</si>
  <si>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</si>
  <si>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</si>
  <si>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</si>
  <si>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</si>
  <si>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</si>
  <si>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</si>
  <si>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</si>
  <si>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</si>
  <si>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</si>
  <si>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</si>
  <si>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</si>
  <si>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</si>
  <si>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</si>
  <si>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</si>
  <si>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</si>
  <si>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</si>
  <si>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</si>
  <si>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No available information</t>
  </si>
  <si>
    <t>ETH001Illness cases reported</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</si>
  <si>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</si>
  <si>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</si>
  <si>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</si>
  <si>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</si>
  <si>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</si>
  <si>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</si>
  <si>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PER002Violence against personnel, facilities and assets</t>
  </si>
  <si>
    <t>REG002Denial of existence of humanitarian needs or entitlements to assistance</t>
  </si>
  <si>
    <t>REG002Impediments to entry into country (bureaucratic and administrative)</t>
  </si>
  <si>
    <t>REG002Interference into implementation of humanitarian activities</t>
  </si>
  <si>
    <t>REG002Ongoing insecurity/hostilities affecting humanitarian assistance</t>
  </si>
  <si>
    <t>REG002Physical constraints in the environment (obstacles related to terrain, climate, lack of infrastructure, etc.)</t>
  </si>
  <si>
    <t>REG002Presence of mines and improvised explosive devices</t>
  </si>
  <si>
    <t>REG002Restriction and obstruction of access to services and assistance</t>
  </si>
  <si>
    <t>REG002Restriction of movement (impediments to freedom of movement and/or administrative restrictions)</t>
  </si>
  <si>
    <t>REG002Violence against personnel, facilities and assets</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</si>
  <si>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</si>
  <si>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</si>
  <si>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</si>
  <si>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</si>
  <si>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</si>
  <si>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</si>
  <si>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</si>
  <si>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</si>
  <si>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</si>
  <si>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MOZ004Injuries reported</t>
  </si>
  <si>
    <t>2019-11-15</t>
  </si>
  <si>
    <t>MOZ004People facing restricted access constraints</t>
  </si>
  <si>
    <t>ZMB002Economic Losses</t>
  </si>
  <si>
    <t>ZMB002Illness cases reported</t>
  </si>
  <si>
    <t>ZMB002Injuries reported</t>
  </si>
  <si>
    <t>PBS 2017; GoI 2011</t>
  </si>
  <si>
    <t>http://www.pbs.gov.pk/sites/default/files/PAKISTAN%20TEHSIL%20WISE%20FOR%20WEB%20CENSUS_2017.pdf  https://www.census2011.co.in/states.php</t>
  </si>
  <si>
    <t>The whole region of Kashmir is affected by ongoing insecurity.</t>
  </si>
  <si>
    <t>REG003Landmass affected</t>
  </si>
  <si>
    <t>2019-11-18</t>
  </si>
  <si>
    <t>REG003Minimal humanitarian conditions - Level 1</t>
  </si>
  <si>
    <t>Pakistan: In March 2019, 15 000 people have been displaced in the border area with India, further to the recent incidents along the Line of Control between the two countries. This data is outdated. India: No conclusive information on displacement in the state available</t>
  </si>
  <si>
    <t>REG003People displaced</t>
  </si>
  <si>
    <t>Pakistan: The total amount of people living in the affected area. People are likely to be affected to different extents.  India: Population in Jammu and Kashmir according to 2011 Census</t>
  </si>
  <si>
    <t>REG003People exposed</t>
  </si>
  <si>
    <t>UKR002Economic Losses</t>
  </si>
  <si>
    <t>ZWE001Buildings damaged</t>
  </si>
  <si>
    <t>ZWE001Buildings destroyed</t>
  </si>
  <si>
    <t>Not enough data available for assessment</t>
  </si>
  <si>
    <t>ERI001Economic Losses</t>
  </si>
  <si>
    <t>2019-11-21</t>
  </si>
  <si>
    <t>Worldometers 11/2019; UNHCR 30/09/2019</t>
  </si>
  <si>
    <t>http://www.worldometers.info/world-population/eritrea-population/ https://reliefweb.int/sites/reliefweb.int/files/resources/RB_EHGL_RefAs_190930.pdf</t>
  </si>
  <si>
    <t>The whole country is considered to be affected by drought and the political/economic crisis, therefore the total number of people living in the affected area is the total population in country</t>
  </si>
  <si>
    <t>ERI001People exposed</t>
  </si>
  <si>
    <t>3,516,283 (population according to worldometers) + 210 (refugees and asylum seekers in Eritrea) - 289,600 (Eritrean refugees and asylum seekers in neighbouring countries)</t>
  </si>
  <si>
    <t>ERI001Total population</t>
  </si>
  <si>
    <t>https://data2.unhcr.org/en/situations/thailand?id=1931</t>
  </si>
  <si>
    <t>The camps cover an area of 8.6km2. See estimations tab for calculations and links to individual camp profiles.</t>
  </si>
  <si>
    <t>THA003Landmass affected</t>
  </si>
  <si>
    <t>2019-11-22</t>
  </si>
  <si>
    <t>There is not enough information to determine if there are IDPs, host communities, non-host communtiies, etc. affected by the Kashmir crisis.</t>
  </si>
  <si>
    <t>IND002Crisis affected groups</t>
  </si>
  <si>
    <t>2019-11-27</t>
  </si>
  <si>
    <t>PAK004Minimal humanitarian conditions - Level 1</t>
  </si>
  <si>
    <t>IBGE 2018</t>
  </si>
  <si>
    <t>https://www.ibge.gov.br/cidades-e-estados/rr.html</t>
  </si>
  <si>
    <t>Figure represents the area of Roraima state. The vast majority of Venezuelan refugees and migrants in Brazil have gone to Roraima, with a much smaller number choosing  Amazonas, specifically the city of Manaus.</t>
  </si>
  <si>
    <t>BRA002Landmass affected</t>
  </si>
  <si>
    <t>2019-11-29</t>
  </si>
  <si>
    <t>IBGE 2019</t>
  </si>
  <si>
    <t>https://www.ibge.gov.br/cidades-e-estados.html?&amp;t=destaques</t>
  </si>
  <si>
    <t>2019 population estimate, according to Brazilian government</t>
  </si>
  <si>
    <t>BRA002Total population</t>
  </si>
  <si>
    <t>No sufficient data available</t>
  </si>
  <si>
    <t>COL002Injuries reported</t>
  </si>
  <si>
    <t>UNHCR 30/09/2019</t>
  </si>
  <si>
    <t>https://reliefweb.int/sites/reliefweb.int/files/resources/RB_EHGL_RefAs_190930.pdf</t>
  </si>
  <si>
    <t>UNHCR counted 30 374 asylum seekers and refugees in the country up to 30/09/2019</t>
  </si>
  <si>
    <t>DJI002People displaced</t>
  </si>
  <si>
    <t>IPC 23/02/2018 UNCHR 30/09/2019</t>
  </si>
  <si>
    <t>http://www.ipcinfo.org/fileadmin/user_upload/ipcinfo/docs/1_IPC_Djibouti_CFI_20182023.pdf https://reliefweb.int/sites/reliefweb.int/files/resources/RB_EHGL_RefAs_190930.pdf</t>
  </si>
  <si>
    <t>981,000 (total population in country) + 30 374 refugees and  asylum-seekers (the  number of people of concern in Djibouti)</t>
  </si>
  <si>
    <t>DJI002Total population</t>
  </si>
  <si>
    <t>Availability and quality of data is insuffient</t>
  </si>
  <si>
    <t>DZA002Extreme humanitarian conditions - Level 5</t>
  </si>
  <si>
    <t>DZA002Illness cases reported</t>
  </si>
  <si>
    <t>DZA002Injuries reported</t>
  </si>
  <si>
    <t>https://databank.worldbank.org/data/views/reports/reportwidget.aspx?Report_Name=CountryProfile&amp;Id=b450fd57&amp;tbar=y&amp;dd=y&amp;inf=n&amp;zm=n&amp;country=DZA</t>
  </si>
  <si>
    <t>Most of the migrants arriving in Algeria are looking for work and have settled in different areas of the country, while a minority are in transit on their way to Europe.  The specific locations are unclear so we considered the whole country as affected.</t>
  </si>
  <si>
    <t>DZA002Landmass affected</t>
  </si>
  <si>
    <t>DZA002Minimal humanitarian conditions - Level 1</t>
  </si>
  <si>
    <t>DZA002Moderate humanitarian conditions - Level 3</t>
  </si>
  <si>
    <t>DZA002People in Need</t>
  </si>
  <si>
    <t>DZA002Severe humanitarian conditions - Level 4</t>
  </si>
  <si>
    <t>DZA002Stressed humanitarian conditions - Level 2</t>
  </si>
  <si>
    <t>DZA003Buildings damaged</t>
  </si>
  <si>
    <t>DZA003Buildings destroyed</t>
  </si>
  <si>
    <t>DZA003Economic Losses</t>
  </si>
  <si>
    <t>UNHCR 28/09/2018, UNSC 27/04/2018</t>
  </si>
  <si>
    <t>http://www.usc.es/export9/sites/webinstitucional/gl/institutos/ceso/descargas/UNHCR_Tindouf-Total-In-Camp-Population_March-2018.pdf</t>
  </si>
  <si>
    <t>PIN: UNHCR considers that 90,000 of the 173,600 total refugees are the most vulnerable.  HC3: We consider this group to be facing moderate humanitarian conditions and needs. We haven't allocated any numbers to the highest PIN categories  HC2: This group faces stressed humanitarian conditions (Affected - PIN) HC1: This group faces minimal humanitarian needs (Exposed - Affected - PIN)</t>
  </si>
  <si>
    <t>DZA003Extreme humanitarian conditions - Level 5</t>
  </si>
  <si>
    <t>DZA003Illness cases reported</t>
  </si>
  <si>
    <t>DZA003Minimal humanitarian conditions - Level 1</t>
  </si>
  <si>
    <t>DZA003Moderate humanitarian conditions - Level 3</t>
  </si>
  <si>
    <t>UNHCR 03/2018</t>
  </si>
  <si>
    <t>Sahrawi refugees in camps in Tindouf. Data hasn’t been updated since 31/12 2017.</t>
  </si>
  <si>
    <t>DZA003People affected</t>
  </si>
  <si>
    <t>DZA003People displaced</t>
  </si>
  <si>
    <t>DZA003People in Need</t>
  </si>
  <si>
    <t>DZA003Severe humanitarian conditions - Level 4</t>
  </si>
  <si>
    <t>DZA003Stressed humanitarian conditions - Level 2</t>
  </si>
  <si>
    <t>MAR002Extreme humanitarian conditions - Level 5</t>
  </si>
  <si>
    <t>MAR002Illness cases reported</t>
  </si>
  <si>
    <t>MAR002Injuries reported</t>
  </si>
  <si>
    <t>MAR002Minimal humanitarian conditions - Level 1</t>
  </si>
  <si>
    <t>MAR002Moderate humanitarian conditions - Level 3</t>
  </si>
  <si>
    <t>MAR002People in Need</t>
  </si>
  <si>
    <t>MAR002Severe humanitarian conditions - Level 4</t>
  </si>
  <si>
    <t>MAR002Stressed humanitarian conditions - Level 2</t>
  </si>
  <si>
    <t>Multiple crisis in Mexico</t>
  </si>
  <si>
    <t>MEX001</t>
  </si>
  <si>
    <t>Mexico</t>
  </si>
  <si>
    <t>No Information is currently available.</t>
  </si>
  <si>
    <t>MEX001Buildings damaged</t>
  </si>
  <si>
    <t>MEX001Buildings destroyed</t>
  </si>
  <si>
    <t>CEPAL 2019</t>
  </si>
  <si>
    <t>https://repositorio.cepal.org/bitstream/handle/11362/43697/1/S1800554_es.pdf</t>
  </si>
  <si>
    <t>IDPs, Refugees/asylum-seekers/migrants, Host, Non-Host</t>
  </si>
  <si>
    <t>MEX001Crisis affected groups</t>
  </si>
  <si>
    <t>HRW 2/7/2019</t>
  </si>
  <si>
    <t>https://www.hrw.org/report/2019/07/02/we-cant-help-you-here/us-returns-asylum-seekers-mexico</t>
  </si>
  <si>
    <t>MEX001Denial of existence of humanitarian needs or entitlements to assistance</t>
  </si>
  <si>
    <t>No country-wide reliable Information is currently available.</t>
  </si>
  <si>
    <t>MEX001Economic Losses</t>
  </si>
  <si>
    <t>It is difficult to assess the number of people in need. Using UNHCR's figures would underestimate the extent of the country's crises, especially since violence affects host, non-host, as well as IDP populations.</t>
  </si>
  <si>
    <t>MEX001Extreme humanitarian conditions - Level 5</t>
  </si>
  <si>
    <t>MEX001Impediments to entry into country (bureaucratic and administrative)</t>
  </si>
  <si>
    <t>MEX001Injuries reported</t>
  </si>
  <si>
    <t>The International Center for Not-for-Profit Law</t>
  </si>
  <si>
    <t>http://www.icnl.org/research/monitor/mexico.html</t>
  </si>
  <si>
    <t>MEX001Interference into implementation of humanitarian activities</t>
  </si>
  <si>
    <t>World Bank, Justice in Mexico, Amnesty International 2018, 2019</t>
  </si>
  <si>
    <t>https://data.worldbank.org/indicator/AG.SRF.TOTL.K2?locations=MX https://justiceinmexico.org/wp-content/uploads/2019/04/Organized-Crime-and-Violence-in-Mexico-2019.pdf</t>
  </si>
  <si>
    <t># Sq. Kms of crisis affected states: Aguascalientes, Baja California, Mexico, Guerrero, Jalisco, Colima, Chihuahua, Sinaloa, Sonora, Mochoacan, Morelos, Quintara Roo, Chiapas, Tbasco, Veracruz, Tamaulipas, Puebla, Tlaxcala,Hidalgo, Quieretaro, Guanajuanto, San Luis Potosi, Nuevo Leon, Zacatecas,Durango, Nayarit, Oaxaca)</t>
  </si>
  <si>
    <t>MEX001Landmass affected</t>
  </si>
  <si>
    <t>NRC et al 26/06/2019</t>
  </si>
  <si>
    <t>https://reliefweb.int/report/el-salvador/un-plan-regional-de-respuesta-humanitaria-para-la-crisis-humanitaria-creciente-en</t>
  </si>
  <si>
    <t>MEX001Ongoing insecurity/hostilities affecting humanitarian assistance</t>
  </si>
  <si>
    <t>It is difficult to assess the number of people in need/those affected, as many different categories of persons end up being affected by violence and there are no reliable figures on numbers of those making up Mexico's Mixed Migration.</t>
  </si>
  <si>
    <t>MEX001People affected</t>
  </si>
  <si>
    <t>MEX001People facing limited access constraints</t>
  </si>
  <si>
    <t>MEX001People facing restricted access constraints</t>
  </si>
  <si>
    <t>MEX001People in Need</t>
  </si>
  <si>
    <t>MEX001Physical constraints in the environment (obstacles related to terrain, climate, lack of infrastructure, etc.)</t>
  </si>
  <si>
    <t>MEX001Presence of mines and improvised explosive devices</t>
  </si>
  <si>
    <t>LA Times 06/10/2019</t>
  </si>
  <si>
    <t>https://www.latimes.com/world/mexico-americas/la-fg-mexico-guns-20190430-story.html</t>
  </si>
  <si>
    <t>MEX001Restriction and obstruction of access to services and assistance</t>
  </si>
  <si>
    <t>MEX001Restriction of movement (impediments to freedom of movement and/or administrative restrictions)</t>
  </si>
  <si>
    <t>MEX001Severe humanitarian conditions - Level 4</t>
  </si>
  <si>
    <t>MEX001Stressed humanitarian conditions - Level 2</t>
  </si>
  <si>
    <t>World Bank, Government Institute of Mexicans Living Abroad 2018, 2017</t>
  </si>
  <si>
    <t>https://data.worldbank.org/indicator/AG.SRF.TOTL.K2?locations=MX http://www.ime.gob.mx/estadisticas/mundo/estadistica_poblacion_pruebas.html</t>
  </si>
  <si>
    <t>Total population figure from World Bank - # Mexican refugees living abroad (2018) and # of Mexicans living abroad (2017 figures)</t>
  </si>
  <si>
    <t>MEX001Total population</t>
  </si>
  <si>
    <t>Aid in danger 2019</t>
  </si>
  <si>
    <t>http://www.insecurityinsight.org/aidindanger/</t>
  </si>
  <si>
    <t>MEX001Violence against personnel, facilities and assets</t>
  </si>
  <si>
    <t>Criminal Violence in Mexico</t>
  </si>
  <si>
    <t>MEX002</t>
  </si>
  <si>
    <t>MEX002Buildings damaged</t>
  </si>
  <si>
    <t>MEX002Buildings destroyed</t>
  </si>
  <si>
    <t>MEX002Crisis affected groups</t>
  </si>
  <si>
    <t>MEX002Denial of existence of humanitarian needs or entitlements to assistance</t>
  </si>
  <si>
    <t>MEX002Economic Losses</t>
  </si>
  <si>
    <t>It is difficult to assess the number of people in need. Using UNHCR's figures would underestimate the extent of the crisis, especially since violence affects host, non-host, as well as IDP populations.</t>
  </si>
  <si>
    <t>MEX002Extreme humanitarian conditions - Level 5</t>
  </si>
  <si>
    <t>MEX002Illness cases reported</t>
  </si>
  <si>
    <t>MEX002Impediments to entry into country (bureaucratic and administrative)</t>
  </si>
  <si>
    <t>Although figures for total criminal-related injuries are available per month and per year, it would be difficult to assess each case's relation to cartel violence.</t>
  </si>
  <si>
    <t>MEX002Injuries reported</t>
  </si>
  <si>
    <t>The new Lopez Obrador Administration is hostile to CSOs, and has issued a cirrcular instructing no transfers of promised government resources to CSOs. Many CSOs no longer receive subsidies. Additonally, In many areas, criminal actors act with impunity and extort, kidnap, harrass and harm civilians and affected populations.</t>
  </si>
  <si>
    <t>MEX002Interference into implementation of humanitarian activities</t>
  </si>
  <si>
    <t>World Bank, Justice in Mexico 2018, 2019</t>
  </si>
  <si>
    <t># Sq. Kms of states with highest annualized intentional homicide victimization rate: Baja California, Guanajuanto, Mexico, Guerrero, Jalisco, Colima, Zacatecas, Chihuahua, Sinaloa, Sonora, Mochoacan, Morelos, Quintara Roo</t>
  </si>
  <si>
    <t>MEX002Landmass affected</t>
  </si>
  <si>
    <t>MEX002Ongoing insecurity/hostilities affecting humanitarian assistance</t>
  </si>
  <si>
    <t>CMDPDH, World Bank 2018</t>
  </si>
  <si>
    <t>http://www.cmdpdh.org/publicaciones-pdf/cmdpdh-episodios-de-desplazamiento-interno-forzado-en-mexico-informe-2018.pdf https://data.worldbank.org/indicator/SM.POP.REFG.OR?locations=MX</t>
  </si>
  <si>
    <t>2018 figures on IDPs and Mexican refugees living abroad. The Government only officially recognized forced displacement as a phenomenon in early 2019 and no official figures are yet available. Most recent figures account for displacements in Guerrero, Michoacan, Chihuahua, Sinaloa, Tamaulipas, and Chiapa states. Analysis has indicated that homicide rates taken as a proxy for violence is high in those estates that have seen displacement. The figures are unlikely to account for recent returns. Overall they are not representative of the situation.</t>
  </si>
  <si>
    <t>MEX002People displaced</t>
  </si>
  <si>
    <t>MEX002People facing limited access constraints</t>
  </si>
  <si>
    <t>MEX002People facing restricted access constraints</t>
  </si>
  <si>
    <t>MEX002Physical constraints in the environment (obstacles related to terrain, climate, lack of infrastructure, etc.)</t>
  </si>
  <si>
    <t>MEX002Presence of mines and improvised explosive devices</t>
  </si>
  <si>
    <t>LA times 06/10/2019</t>
  </si>
  <si>
    <t>Violence has obstructed populations from accessing services.</t>
  </si>
  <si>
    <t>MEX002Restriction and obstruction of access to services and assistance</t>
  </si>
  <si>
    <t>In many areas, criminal actors act with impunity and extort, kidnap, harrass and harm civilians and affected populations.</t>
  </si>
  <si>
    <t>MEX002Restriction of movement (impediments to freedom of movement and/or administrative restrictions)</t>
  </si>
  <si>
    <t>MEX002Severe humanitarian conditions - Level 4</t>
  </si>
  <si>
    <t>MEX002Stressed humanitarian conditions - Level 2</t>
  </si>
  <si>
    <t>Mexico country level: Total population figure from World Bank - # Mexican refugees living abroad (2018) and # of Mexicans living abroad (2017 figures)</t>
  </si>
  <si>
    <t>MEX002Total population</t>
  </si>
  <si>
    <t>One worker killed in 07/2019</t>
  </si>
  <si>
    <t>MEX002Violence against personnel, facilities and assets</t>
  </si>
  <si>
    <t>Mixed Migration in Mexico</t>
  </si>
  <si>
    <t>MEX003</t>
  </si>
  <si>
    <t>MEX003Buildings damaged</t>
  </si>
  <si>
    <t>MEX003Buildings destroyed</t>
  </si>
  <si>
    <t>UNHCR 2019, CEPAL 2019</t>
  </si>
  <si>
    <t>https://data.humdata.org/dataset/refugees-residing-mex https://repositorio.cepal.org/bitstream/handle/11362/43697/1/S1800554_es.pdf</t>
  </si>
  <si>
    <t>Hosts, migrants/refugees, returnees</t>
  </si>
  <si>
    <t>MEX003Crisis affected groups</t>
  </si>
  <si>
    <t>Mexican government promised that asylum seekers waiting for U.S. sessions along northern border towns would receive humanitarian assistance and work authorization. Based on this premise, the US Court of Appeals allowed for the US to continue its Remain in Mexico programme, which many US NGOs had filed an injunction against. However HRW found that despite these promises Mexico has not provided work authorization to asylum seeker leaving many without the capacity to support themselves.</t>
  </si>
  <si>
    <t>MEX003Denial of existence of humanitarian needs or entitlements to assistance</t>
  </si>
  <si>
    <t>MEX003Economic Losses</t>
  </si>
  <si>
    <t>No reliable/representative information is available. Have reached out to UNHCR and MSF to better assess the situation</t>
  </si>
  <si>
    <t>MEX003Extreme humanitarian conditions - Level 5</t>
  </si>
  <si>
    <t>https://www.doctorswithoutborders.org/what-we-do/news-stories/news/remain-mexico-policy-leaves-more-1500-asylum-seekers-stranded-border https://www.doctorswithoutborders.org/what-we-do/news-stories/story/kidnappings-and-extreme-violence-against-migrants-are-spiking</t>
  </si>
  <si>
    <t>It is difficult to count injuries or illnesses, although MSF and other organisations have documented increasing numbers of injury from kidnappings, sexual violence, trauma, and disease. Other research on common illnesses faced by migrants is available: https://www.paho.org/salud-en-las-americas-2017/?post_type=post_t_es&amp;p=313&amp;lang=es</t>
  </si>
  <si>
    <t>MEX003Illness cases reported</t>
  </si>
  <si>
    <t>MEX003Impediments to entry into country (bureaucratic and administrative)</t>
  </si>
  <si>
    <t>MEX003Injuries reported</t>
  </si>
  <si>
    <t>MEX003Interference into implementation of humanitarian activities</t>
  </si>
  <si>
    <t>World Bank 2018</t>
  </si>
  <si>
    <t>https://www.amnesty.org/download/Documents/36000/amr410142010es.pdf  http://cuentame.inegi.org.mx/impresion/poblacion/densidad.asp</t>
  </si>
  <si>
    <t>Total # of square kilometers of states through which migrant routes pass (overestimation), according to migrant route map from 2010 (no recent maps available)</t>
  </si>
  <si>
    <t>MEX003Landmass affected</t>
  </si>
  <si>
    <t>Criminals often target foreigners along border areas, often preventing vulnerable people's access to services.</t>
  </si>
  <si>
    <t>MEX003Ongoing insecurity/hostilities affecting humanitarian assistance</t>
  </si>
  <si>
    <t>MEX003People facing limited access constraints</t>
  </si>
  <si>
    <t>MEX003People facing restricted access constraints</t>
  </si>
  <si>
    <t>MEX003Physical constraints in the environment (obstacles related to terrain, climate, lack of infrastructure, etc.)</t>
  </si>
  <si>
    <t>MEX003Presence of mines and improvised explosive devices</t>
  </si>
  <si>
    <t>msf 19/06/2019</t>
  </si>
  <si>
    <t>https://www.msf.org/mass-arrests-drive-migrants-underground-mexico</t>
  </si>
  <si>
    <t>Raids and mass arrests of migrants near Mexico's southern border have increase in frequency , forcing migrants to move to areas where they no longer have access to medical services and safe shelters.</t>
  </si>
  <si>
    <t>MEX003Restriction and obstruction of access to services and assistance</t>
  </si>
  <si>
    <t>MEX003Restriction of movement (impediments to freedom of movement and/or administrative restrictions)</t>
  </si>
  <si>
    <t>MEX003Severe humanitarian conditions - Level 4</t>
  </si>
  <si>
    <t>World Bank, Government Institute of Mexicans Living Abroad 2018 2017</t>
  </si>
  <si>
    <t>Mexico Mixed Migration: Total population figure from World Bank - # Mexican refugees living abroad (2018) and # of Mexicans living abroad (2017 figures)</t>
  </si>
  <si>
    <t>MEX003Total population</t>
  </si>
  <si>
    <t>MEX003Violence against personnel, facilities and assets</t>
  </si>
  <si>
    <t>PHL003Buildings damaged</t>
  </si>
  <si>
    <t>PHL003Buildings destroyed</t>
  </si>
  <si>
    <t>Host, non-host, returnees and IDPs that are affected by the ongoing insecurity in Mindanao</t>
  </si>
  <si>
    <t>PHL003Crisis affected groups</t>
  </si>
  <si>
    <t>PHL003Economic Losses</t>
  </si>
  <si>
    <t>PHL003Injuries reported</t>
  </si>
  <si>
    <t>Census Data 2015</t>
  </si>
  <si>
    <t>http://www.psa.gov.ph/content/philippine-population-density-based-2015-census-population</t>
  </si>
  <si>
    <t>Regions included: Region IX (Zamboanga Peninsula), Region XI (Davao Region), Region X (Northern Mindanao), Region XII (Soccsksargen), Region XIII (Caraga), Bangsamoro Autonomous Region In Muslim Mindanao (BARMM)</t>
  </si>
  <si>
    <t>PHL003Landmass affected</t>
  </si>
  <si>
    <t>https://data.humdata.org/dataset/philippines-2015-census-population-administrative-level-1-to-4</t>
  </si>
  <si>
    <t>Total population living in the areas conidered affected</t>
  </si>
  <si>
    <t>PHL003People exposed</t>
  </si>
  <si>
    <t>REG002Economic Losses</t>
  </si>
  <si>
    <t>REG002Fatalities in all crises</t>
  </si>
  <si>
    <t>REG002Fatalities reported</t>
  </si>
  <si>
    <t>REG002Illness cases reported</t>
  </si>
  <si>
    <t>REG002Injuries reported</t>
  </si>
  <si>
    <t>REG011Illness cases reported</t>
  </si>
  <si>
    <t>REG011Injuries reported</t>
  </si>
  <si>
    <t>Refugees and host communities</t>
  </si>
  <si>
    <t>TTO002Crisis affected groups</t>
  </si>
  <si>
    <t>No sufficient data available for assessment</t>
  </si>
  <si>
    <t>TTO002Injuries reported</t>
  </si>
  <si>
    <t>World Bank 2018 R4V</t>
  </si>
  <si>
    <t>https://data.worldbank.org/country/trinidad-and-tobago</t>
  </si>
  <si>
    <t>1,389,858 local population + 60,000 Venezuelan refugees (+ ? number of Cubans and other migrants)</t>
  </si>
  <si>
    <t>TTO002People exposed</t>
  </si>
  <si>
    <t>International Displacement in Uganda</t>
  </si>
  <si>
    <t>UGA005</t>
  </si>
  <si>
    <t>Uganda</t>
  </si>
  <si>
    <t>UGA005Buildings damaged</t>
  </si>
  <si>
    <t>UGA005Buildings destroyed</t>
  </si>
  <si>
    <t>https://www.acaps.org/sites/acaps/files/products/files/20191031_acaps_humanitarian_access_overview_october_2019.pdf</t>
  </si>
  <si>
    <t>UGA005Denial of existence of humanitarian needs or entitlements to assistance</t>
  </si>
  <si>
    <t>UGA005Economic Losses</t>
  </si>
  <si>
    <t>UGA005Illness cases reported</t>
  </si>
  <si>
    <t>UGA005Impediments to entry into country (bureaucratic and administrative)</t>
  </si>
  <si>
    <t>UGA005Injuries reported</t>
  </si>
  <si>
    <t>UGA005Interference into implementation of humanitarian activities</t>
  </si>
  <si>
    <t>UNCHR 31/10/2019 Wikipedia 2019</t>
  </si>
  <si>
    <t>https://ugandarefugees.org/en/country/uga#category-4 https://en.wikipedia.org/wiki/Districts_of_Uganda</t>
  </si>
  <si>
    <t>The 12 main refugee hosting districts:  Adjumani, Arua, Isngiro Kampala Kamwenge, Kikuube, Kiyandongo, Koboko, Kyegegewa, Lamwo, Obongi, Yumbe. Unforunately, Obongi and Kikuube could not be included in the square km, as they are new districts with very little information.</t>
  </si>
  <si>
    <t>UGA005Landmass affected</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</si>
  <si>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</si>
  <si>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</si>
  <si>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</si>
  <si>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</si>
  <si>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</si>
  <si>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UNHCR population estimates 2018 based on 2014 census, sent via email to analyst UNHCR 31/10/2019</t>
  </si>
  <si>
    <t>https://data.worldbank.org/indicator/SP.POP.TOTL?locations=UG&amp;page=2 https://reliefweb.int/sites/reliefweb.int/files/resources/67906.pdf Email link to analyst</t>
  </si>
  <si>
    <t>38823100 total Ugandan population, which is a UNHCR projection 2018 based on census from 2014. The total refugee population hosted in Uganda is added here.</t>
  </si>
  <si>
    <t>UGA005Total population</t>
  </si>
  <si>
    <t>UGA005Violence against personnel, facilities and assets</t>
  </si>
  <si>
    <t>MEX001Minimal humanitarian conditions - Level 1</t>
  </si>
  <si>
    <t>2019-12-12</t>
  </si>
  <si>
    <t>MEX001Moderate humanitarian conditions - Level 3</t>
  </si>
  <si>
    <t>World Bank, Justice in Mexico 201, 2018</t>
  </si>
  <si>
    <t>https://data.humdata.org/dataset/mexican-administrative-level-0-1-and-2-and-populated-places-population-statistics  https://justiceinmexico.org/wp-content/uploads/2019/04/Organized-Crime-and-Violence-in-Mexico-2019.pdf</t>
  </si>
  <si>
    <t>Mexico country-level: Total population of states exposed to crises from World Bank + those mexicans forcebly displaced from the US (see Mixed Migration crisis figures) + Persons waiting on metering lines in Northern Mexican cities. It may be worthwhile to assess which mexican refugee and migrant populations living abroad come from these affected states, to discount them.</t>
  </si>
  <si>
    <t>MEX001People exposed</t>
  </si>
  <si>
    <t>MEX002Minimal humanitarian conditions - Level 1</t>
  </si>
  <si>
    <t>MEX002Moderate humanitarian conditions - Level 3</t>
  </si>
  <si>
    <t>It is difficult to assess the number of people in need/those affected, as many different categories of persons end up being targeted by violence. Many are likely to be living in border towns that are dangerous and have inadequate provision of services. Further, the U.S. forcefully deports Mexicans who had been living in the U.S. illegally to border towns. The number is now under consideration, and other proxies will be assessed for suitability.</t>
  </si>
  <si>
    <t>MEX002People affected</t>
  </si>
  <si>
    <t>World Bank, Justice in Mexico 2019, 2018</t>
  </si>
  <si>
    <t>Criminal Violence in Mexico crisis: Total population of affected states from World Bank, including Mexicans forcebly displaced from the US who live in affected states and including those asylum-seekers on metering waiting lists in 11 northern mexican cities. It may be worthwhile to assess which mexican refugee and migrant populations living abroad come from these affected states, to better assess this indicator.</t>
  </si>
  <si>
    <t>MEX002People exposed</t>
  </si>
  <si>
    <t>The figure is currently under consideration, and contact has been made with both UNHCR and MSF to ascertain how best to count those mixed migration persons who may be in need. UNHCR's definition of vulnerable person's in need - Venezuelan population + Asylum seekers on metering waitlists (11/2019 figures). This figure underestimates the extent of migration in Mexico, especially as apprehensions along the U.S. border and other independant figures for migrants passing through Mexico indicate much higher numbers.</t>
  </si>
  <si>
    <t>MEX003Minimal humanitarian conditions - Level 1</t>
  </si>
  <si>
    <t>MEX003Moderate humanitarian conditions - Level 3</t>
  </si>
  <si>
    <t>http://popstats.unhcr.org/en/overview#_ga=2.252830092.46455838.1573651379-1599538700.1573651379</t>
  </si>
  <si>
    <t>UNHCR figure of populations of concern - Venezuelans + Mexicans forcefully returned from USA (Those waiting on metering waitlists are not included, as there is a risk of double counting - have reached out to UNHCR to clarify what they include in their figures)</t>
  </si>
  <si>
    <t>MEX003People affected</t>
  </si>
  <si>
    <t>MEX003People displaced</t>
  </si>
  <si>
    <t>World Bank , Strauss Center, Imagen Poblana</t>
  </si>
  <si>
    <t>https://imagenpoblana.com/19/06/10/deportaciones-de-mexicanos-son-menos-con-trump-que-con-obama https://www.strausscenter.org/images/strauss/18-19/MSI/MeteringUpdate_191107.pdf https://data.humdata.org/dataset/mexican-administrative-level-0-1-and-2-and-populated-places-population-statistics</t>
  </si>
  <si>
    <t>Mixed migration: Total # of people living in the affected area + Mexicans forcefully returned from the USA in 2019 + Asylum-seekers on metering waitlists in 11 Mexican Northern Border cities</t>
  </si>
  <si>
    <t>MEX003People exposed</t>
  </si>
  <si>
    <t>MEX003Stressed humanitarian conditions - Level 2</t>
  </si>
  <si>
    <t>Refugees in neighbouring countries fled violence in Casamance. Most IDPs (22,000) were also displaced due to conflict and violence.</t>
  </si>
  <si>
    <t>SEN002People displaced</t>
  </si>
  <si>
    <t>AFG001Injuries reported</t>
  </si>
  <si>
    <t>2019-12-16</t>
  </si>
  <si>
    <t>Nigerian Refugees</t>
  </si>
  <si>
    <t>NER004</t>
  </si>
  <si>
    <t>Although refugees may put strain on available resources and may also provide opportunities to host communities, there is no information available about their impact on host communities.</t>
  </si>
  <si>
    <t>NER004Buildings damaged</t>
  </si>
  <si>
    <t>NER004Buildings destroyed</t>
  </si>
  <si>
    <t>UNHCR 09/2019</t>
  </si>
  <si>
    <t>https://data2.unhcr.org/en/country/ner https://reliefweb.int/sites/reliefweb.int/files/resources/71485.pdf https://www.humanitarianresponse.info/sites/www.humanitarianresponse.info/files/documents/files/ner_hno_2019.pdf</t>
  </si>
  <si>
    <t>Displaced, and host populations.</t>
  </si>
  <si>
    <t>NER004Crisis affected groups</t>
  </si>
  <si>
    <t>NER004Economic Losses</t>
  </si>
  <si>
    <t>NER004Illness cases reported</t>
  </si>
  <si>
    <t>NER004Injuries reported</t>
  </si>
  <si>
    <t>NER004People facing limited access constraints</t>
  </si>
  <si>
    <t>NER004People facing restricted access constraints</t>
  </si>
  <si>
    <t>Northwest Banditry</t>
  </si>
  <si>
    <t>NGA007</t>
  </si>
  <si>
    <t>GOZ 04/05/2019; Citizen 11/09/2018</t>
  </si>
  <si>
    <t>https://leadership.ng/2019/05/04/banditry-army-expands-operations-to-states-bordering-zamfara/   https://thecitizenng.com/bandits-killed-2500-people-in-zamfara-state-govt/</t>
  </si>
  <si>
    <t>This figure was put out by the Government of Zamfara as the number of shops razed down by bandits and their activities between 2009 to 2018. However, the figure is of low reliability because it is the only official figure available, and it is specific to Zamfara state.</t>
  </si>
  <si>
    <t>NGA007Buildings damaged</t>
  </si>
  <si>
    <t>GOZ 04/05/2019; Citizen 11/09/2019</t>
  </si>
  <si>
    <t>NGA007Buildings destroyed</t>
  </si>
  <si>
    <t>IDPs, refugees, returnees, host and non-host communities</t>
  </si>
  <si>
    <t>NGA007Crisis affected groups</t>
  </si>
  <si>
    <t>GOZ 04/05/2019; Citizen 11/09/2019; Legit 11/2019</t>
  </si>
  <si>
    <t>https://leadership.ng/2019/05/04/banditry-army-expands-operations-to-states-bordering-zamfara/   https://thecitizenng.com/bandits-killed-2500-people-in-zamfara-state-govt/   https://www.legit.ng/1265699-banditry-relatives-victims-paid-n3bn-ransom-bandits-zamfara---committee.html</t>
  </si>
  <si>
    <t>This figure was put out by the Government of Zamfara state. $41.1m dollars was stated as the cost of rebuiliding destroyed farmlands and buildings between 2009 to 2018. $8.3m was stated as the amount paid to the bandits as ransome for kidnapped persons. However, the figure is of low reliability because it is the only official figure available, and it is specific to Zamfara state.</t>
  </si>
  <si>
    <t>NGA007Economic Losses</t>
  </si>
  <si>
    <t>NGA007Illness cases reported</t>
  </si>
  <si>
    <t>NGA007Injuries reported</t>
  </si>
  <si>
    <t>Sum of the crisis related ilnesses of the individual crises</t>
  </si>
  <si>
    <t>REG004Illness cases reported</t>
  </si>
  <si>
    <t>The injuries recorded in Syria caused by the conflict in the last six months (until April 2019)</t>
  </si>
  <si>
    <t>REG004Injuries reported</t>
  </si>
  <si>
    <t>Multiple crises in Djibouti</t>
  </si>
  <si>
    <t>DJI001</t>
  </si>
  <si>
    <t>DJI001Buildings damaged</t>
  </si>
  <si>
    <t>2019-12-17</t>
  </si>
  <si>
    <t>DJI001Buildings destroyed</t>
  </si>
  <si>
    <t>Refugees, host, non-host population,  retunrees, IDPs</t>
  </si>
  <si>
    <t>DJI001Crisis affected groups</t>
  </si>
  <si>
    <t>DJI001Economic Losses</t>
  </si>
  <si>
    <t>UNICEF 2018, UN Djibouti and Ministry of the Interior 05/12/2019</t>
  </si>
  <si>
    <t>DJI001Illness cases reported</t>
  </si>
  <si>
    <t>DJI001Injuries reported</t>
  </si>
  <si>
    <t>UNHCR counted 30 374 asylum seekers and refugees in the country up to 30/09/2019. However, there is no clear data on the number of people temporarily displaced due to floods.</t>
  </si>
  <si>
    <t>DJI001People displaced</t>
  </si>
  <si>
    <t>DJI001People facing limited access constraints</t>
  </si>
  <si>
    <t>DJI001People facing restricted access constraints</t>
  </si>
  <si>
    <t>ECU002Injuries reported</t>
  </si>
  <si>
    <t>UNCTAD 02/12/2019</t>
  </si>
  <si>
    <t>https://unctad.org/en/pages/newsdetails.aspx?OriginalVersionID=2254</t>
  </si>
  <si>
    <t>The fiscal cost of the occupation for the Palestinian economy between 2000 and 2017 was estimated at USD 47.7 billion.  The fiscal cost is one component of wider economic losses following the occupation and consists of leaked Palestinian fiscal revenues to Israel and other fiscal losses caused by measures introduced under the occupation.</t>
  </si>
  <si>
    <t>PSE002Economic Losses</t>
  </si>
  <si>
    <t>NGA007People facing limited access constraints</t>
  </si>
  <si>
    <t>2019-12-19</t>
  </si>
  <si>
    <t>NGA007People facing restricted access constraints</t>
  </si>
  <si>
    <t>not enough verifiable data available</t>
  </si>
  <si>
    <t>COD001Illness cases reported</t>
  </si>
  <si>
    <t>2019-12-20</t>
  </si>
  <si>
    <t>PHL003Illness cases reported</t>
  </si>
  <si>
    <t>Cameroonian Refugees in Nigeria</t>
  </si>
  <si>
    <t>NGA008</t>
  </si>
  <si>
    <t>NGA008Buildings damaged</t>
  </si>
  <si>
    <t>2020-01-10</t>
  </si>
  <si>
    <t>NGA008Buildings destroyed</t>
  </si>
  <si>
    <t>NGA008Economic Losses</t>
  </si>
  <si>
    <t>NGA008Illness cases reported</t>
  </si>
  <si>
    <t>NGA008Injuries reported</t>
  </si>
  <si>
    <t>Census Figures 2018</t>
  </si>
  <si>
    <t>http://istmat.info/files/uploads/53129/annual_abstract_of_statistics_2011.pdf</t>
  </si>
  <si>
    <t>The refugees registered by UNHCR are located in Akwa Ibom, Benue, Cross River and Taraba states.</t>
  </si>
  <si>
    <t>NGA008Landmass affected</t>
  </si>
  <si>
    <t>NGA008People facing limited access constraints</t>
  </si>
  <si>
    <t>NGA008People facing restricted access constraints</t>
  </si>
  <si>
    <t>Although the number of IDPs cannot be verified, it is assumed that they are in need of protection, shelter, food, NFI and health assistance. According to local reports, conditions in the IDP camps are poor. Food and water are lacking and as many as 170 IDPs have died in 2019 as a result of malnutrition and starvation. Displacement is often protracted as IDPs are afraid to return home even after raids or clashes end. Access is also highly restricted and there is no government response. Due to limited information available it is difficult to determine an estimate for PIN, so it is not included in the GCSI model.</t>
  </si>
  <si>
    <t>IDN002Extreme humanitarian conditions - Level 5</t>
  </si>
  <si>
    <t>2020-01-29</t>
  </si>
  <si>
    <t>Statoids 01/2020, City Population 27/01/2019</t>
  </si>
  <si>
    <t>http://www.statoids.com/uid.html https://www.citypopulation.de/php/indonesia-papuabarat-reg-admin.php</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</si>
  <si>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Areas affected: Papua (365,466km2) + West Papua (97,024km2)</t>
  </si>
  <si>
    <t>IDN002Landmass affected</t>
  </si>
  <si>
    <t>IDN002Minimal humanitarian conditions - Level 1</t>
  </si>
  <si>
    <t>IDN002Moderate humanitarian conditions - Level 3</t>
  </si>
  <si>
    <t>Agencia EFE 03/04/2019; Radio New Zealand 03/04/2019; Radio New Zealand 15/02/2019; IDMC 02/09/2019, Al Jazeera 07/10/2019, ICP 23/07/2019</t>
  </si>
  <si>
    <t>https://www.efe.com/efe/english/world/over-37-000-displaced-by-separatist-conflict-in-indonesia-s-papua-province/50000262-3943024 https://www.rnz.co.nz/international/pacific-news/386236/32-000-people-flee-violence-in-papua-rights-group  https://www.aljazeera.com/news/2019/10/16000-flee-unrest-indonesia-papua-region-191007100152636.html https://humanrightspapua.org/news/31-2019/460-update-armed-conflict-in-nduga-regency-csos-estimate-a-total-number-of-177-fatalities-and-more-than-5-000-idps https://www.rnz.co.nz/international/pacific-news/296593/unhcr-notes-png-progress-on-west-papuan-refugees http://www.internal-displacement.org/countries/indonesia</t>
  </si>
  <si>
    <t>The insurgency has long been the excuse for military involvement in Papua and West Papua. Clashes between armed separatist groups and the military have led to a violent crackdown against both separatists and civilians. Indonesian rule in Papua and West Papua province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t>
  </si>
  <si>
    <t>IDN002People affected</t>
  </si>
  <si>
    <t>Displacement within the Papuan provinces is common due to recurring clashes between the Indonesian military and armed members of the independence movement. Additionally, village raids search for members of the independence movement by Indonesian forces often results in civilian displacement, particularly in Nduga Regency. Since 2018 when an escalation of violence occurred, it is unclear how many people have been displaced and. Media reports suggest that between December 2018 and March 2019 around 37,000 people were displaced from Nduga regency, Papua province, as a result of violence and conflict. In July 2019, a report from local NGO Solidarity with Nduga, indicated that atleast 5,000 IDPs were sheltered in temporary camps in Wamena Town. In August 2019, an escalation of protests in Jayapura resulted in the displacement of 2,000 people, and raids in Gome district in Pancak Regency (Papua) resulted in the displacement of 1,500 people, and as many as 16,000 were evacuated due to violent protests in Wamena town in September 2019. This data is both outdated and not verifiable, so is removed from the GCSI as of January 2020.</t>
  </si>
  <si>
    <t>IDN002People displaced</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</si>
  <si>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Population of areas affected: Papua (2,833,381) + West Papua (760,422)</t>
  </si>
  <si>
    <t>IDN002People exposed</t>
  </si>
  <si>
    <t>IDN002Severe humanitarian conditions - Level 4</t>
  </si>
  <si>
    <t>IDN002Stressed humanitarian conditions - Level 2</t>
  </si>
  <si>
    <t>Government Census 2010; Statoids, ECHO 05/07/2019</t>
  </si>
  <si>
    <t>https://data.humdata.org/dataset/indonesia-province-infographic-datasets https://reliefweb.int/sites/reliefweb.int/files/resources/thailand_malaysia_and_indonesia_2019-07-10.pdf http://www.statoids.com/uid.html</t>
  </si>
  <si>
    <t>The total population according to population by admin level 1 (237,641,326) plus registered refugees and asylum seekers inside Indonesia (14,000). The number of refugees outside Indonesia is currently unavailable. There are also an estimated 24 million unregistered births in Indonesia, many of these are believed to be linked to previous crises where refugees arrived but did not register. It is not clear from the population data whether these people have been factored into account so they have not been included in the total country population data.</t>
  </si>
  <si>
    <t>IDN002Total population</t>
  </si>
  <si>
    <t>ACLED 12/2019; CFR 12/2019</t>
  </si>
  <si>
    <t>https://www.acleddata.com/data/   https://www.cfr.org/nigeria/nigeria-security-tracker/p29484</t>
  </si>
  <si>
    <t>Total number of people killed in the country in the last six months (July to December) due to the Boko Haram conflict, farmer-herder violence, riots, military forces, unidentified armed groups and other violence in country.</t>
  </si>
  <si>
    <t>NGA008Crisis affected groups</t>
  </si>
  <si>
    <t>15,000 people were displaced in the border area with India following conflict incidents along the Line of Control  in March 2019. There are media reports suggesting that displacement is common, though specific numbers are unknown and cannot be verified due to access restrictions. As of December, since the 15,000 displaced is  9 months old, it has been removed from the GCSI calculation.</t>
  </si>
  <si>
    <t>PAK004People displaced</t>
  </si>
  <si>
    <t>THA001Injuries reported</t>
  </si>
  <si>
    <t>THA002Injuries reported</t>
  </si>
  <si>
    <t>UKR002Injuries reported</t>
  </si>
  <si>
    <t>UNHCR 12/2019</t>
  </si>
  <si>
    <t>https://data2.unhcr.org/en/country/zwe</t>
  </si>
  <si>
    <t>These are numbers of IDPs alone as data for refugees living outside of Zimbabwe is insufficient.</t>
  </si>
  <si>
    <t>ZWE001People displaced</t>
  </si>
  <si>
    <t>BGD002Economic Losses</t>
  </si>
  <si>
    <t>2020-01-30</t>
  </si>
  <si>
    <t>No comprehensive data available. Anecdotal accounts suggest that refugee-hosting areas have experienced an increase in crime.</t>
  </si>
  <si>
    <t>BRA002Buildings damaged</t>
  </si>
  <si>
    <t>2020-02-06</t>
  </si>
  <si>
    <t>BRA002Buildings destroyed</t>
  </si>
  <si>
    <t>BRA002Economic Losses</t>
  </si>
  <si>
    <t>Observatorio de Violencia, 2019</t>
  </si>
  <si>
    <t>http://www.medicinalegal.gov.co/lesiones-fatales-de-ciudadanos-venezolanos-en-colombia</t>
  </si>
  <si>
    <t>The Observatory does not disaggregate data per month and that is why a figure cannot be given for the last six months. However, from January until Noovember 2019 the Observatory registered 888 deaths among Venezuelans in Colombia. Causes of death included in the count are gunfire, knife attacks, road accidents, suicides,and other violent causes. Natural deaths and deaths following disputes have not been included in the count.</t>
  </si>
  <si>
    <t>COL002Fatalities reported</t>
  </si>
  <si>
    <t>UNHCR 13/08/2018; División Territorial Administrativa, Instituto Geográfico Nacional, San José, Costa Rica, Imprenta Nacional, 2001; Government of Costa Rica</t>
  </si>
  <si>
    <t>https://www.unhcr.org/news/latest/2018/8/5b7176f04/fleeing-violence-nicaraguans-seek-safety-costa-rica.html https://ccp.ucr.ac.cr/bvp/pdf/proye/regiones-cantones.pdf http://www.migracion.go.cr/Documentos%20compartidos/Centro%20de%20Estadísticas%20y%20Documentos/Documentos%20Varios/Plan%20Integral%20para%20la%20Atención%20de%20Flujos%20Migratorios%20Mixtos%202018%20-%202022.pdf</t>
  </si>
  <si>
    <t>The majority of the Nicaraguan population moves to the Gran Área Metropolitana which includes San José, Alajuela, Cartago and Heredia. Most  seem to arrive in the capital San Jose. Therefore only the area of the province of San Jose is considered. However, other areas (entry points) are impacted as well.</t>
  </si>
  <si>
    <t>CRI002Landmass affected</t>
  </si>
  <si>
    <t>UN World Population Prospects 2019</t>
  </si>
  <si>
    <t>https://population.un.org/wpp/Graphs/1_Demographic%20Profiles/Algeria.pdf https://population.un.org/wpp/Methodology/</t>
  </si>
  <si>
    <t>DZA002People exposed</t>
  </si>
  <si>
    <t>43100000 total estimated (median) population of the country for 2019. It is not clear whether the 173,600 Sahrawi refugees living in the south west of the country (http://www.usc.es/export9/sites/webinstitucional/gl/institutos/ceso/descargas/UNHCR_Tindouf-Total-In-Camp-Population_March-2018.pdf) are included in the figure. The UN figure was chosen instead of the one of the National Office of Statistics of Algeria as it takes into account international migration as one of the variables.</t>
  </si>
  <si>
    <t>DZA002Total population</t>
  </si>
  <si>
    <t>DZA003Injuries reported</t>
  </si>
  <si>
    <t>Algerian Ministry of Transport 2019</t>
  </si>
  <si>
    <t>http://aaca.mtpt.gov.dz/mtpt2019/index.php/w37/</t>
  </si>
  <si>
    <t>Total surface of the Tindouf province where the camps are located</t>
  </si>
  <si>
    <t>DZA003Landmass affected</t>
  </si>
  <si>
    <t>DZA003Total population</t>
  </si>
  <si>
    <t>INEC Ecuador, 2018</t>
  </si>
  <si>
    <t>https://www.ecuadorencifras.gob.ec/search/Poblaci%C3%B3n,+superficie+(km2),+densidad+poblacional+a+nivel+parroquial/</t>
  </si>
  <si>
    <t>The majority of refugees and migrants from Venezuela wishing to settle in Ecuador have done so mainly in cities located in the provinces of: Carchi (city of Tulcan), Pichincha (city of Quito), Guayas (city of Santiago de Guayaquil) El Oro (city of Huaquillas) and Sucumbios (city of Lago Agrio)</t>
  </si>
  <si>
    <t>ECU002Landmass affected</t>
  </si>
  <si>
    <t>OCHA 11/2019</t>
  </si>
  <si>
    <t>https://www.humanitarianresponse.info/sites/www.humanitarianresponse.info/files/documents/files/iraq_hno_2020.pdf</t>
  </si>
  <si>
    <t>All groups are affected by the impact and aftermarth of the crisis</t>
  </si>
  <si>
    <t>IRQ002Crisis affected groups</t>
  </si>
  <si>
    <t>Instituto Nicaragüense de Estudios Territoriales (INETER) - Dirección General de Ordenamiento Territorial 2017</t>
  </si>
  <si>
    <t>https://www.inide.gob.ni/Anuarios/Anuario2017.pdf</t>
  </si>
  <si>
    <t>Total land area excluding lakes and lagoons. The whole country is affected by the crisis.</t>
  </si>
  <si>
    <t>NIC001Landmass affected</t>
  </si>
  <si>
    <t>National Statistical Institute Publication; Regional Response Plan 2020</t>
  </si>
  <si>
    <t>https://www.inei.gob.pe/media/MenuRecursivo/publicaciones_digitales/Est/Lib1140/cap01.pdf https://reliefweb.int/sites/reliefweb.int/files/resources/72254.pdf</t>
  </si>
  <si>
    <t>Peru is both a state of transit and destination. According to the latest projections and estimations published in the last Regional Response Plan 2020 the areas of the country with the highest number of venezuelans are: Lima (with an estimated 75% of the resident population), the regions in the north of the country: La Libertad, Lambayeque and Piura (with approximatley 10% of the popilation), the city of Arequipa and the transit region of Tumbes.</t>
  </si>
  <si>
    <t>PER002Landmass affected</t>
  </si>
  <si>
    <t>OCHA, July 2015</t>
  </si>
  <si>
    <t>https://data.humdata.org/dataset/proyeccion-de-poblacion-por-distrito-y-edad-de-peru</t>
  </si>
  <si>
    <t>Number of people living in 6 provinces that were included as affected by the crisis. Based on OCHA population estimation.</t>
  </si>
  <si>
    <t>PER002People exposed</t>
  </si>
  <si>
    <t>World Bank 2019</t>
  </si>
  <si>
    <t>https://data.worldbank.org/indicator/SP.POP.TOTL?locations=PE</t>
  </si>
  <si>
    <t>Population figures (31,989,256) according to World Bank's midyear estimates for 2020. Total population is based on the de facto definition of population, which counts all residents regardless of legal status or citizenship.</t>
  </si>
  <si>
    <t>PER002Total population</t>
  </si>
  <si>
    <t>VEN: World Bank 25/01/2019 ECU: INEC Ecuador, 2018 BRA: IBGE 2018 COL: World Bank   PER: National Statistical Institute Publication; Regional Response Plan 2020 TRI:World Bank  PER: National Statistical Institute Publication; R4V as of 31/10/2018; Migration Bulletin, January 2019 TRI:World Bank</t>
  </si>
  <si>
    <t>VEN: https://data.worldbank.org/indicator/AG.SRF.TOTL.K2?locations=VE ECU:https://www.ecuadorencifras.gob.ec/search/Poblaci%C3%B3n,+superficie+(km2),+densidad+poblacional+a+nivel+parroquial/ BRA: https://www.ibge.gov.br/cidades-e-estados/rr.html COL: https://databank.worldbank.org/data/views/reports/reportwidget.aspx?Report_Name=CountryProfile&amp;Id=b450fd57&amp;tbar=y&amp;dd=y&amp;inf=n&amp;zm=n&amp;country=COL    PER: https://www.inei.gob.pe/media/MenuRecursivo/publicaciones_digitales/Est/Lib1140/cap01.pdf https://reliefweb.int/sites/reliefweb.int/files/resources/72254.pdf TRI: https://databank.worldbank.org/data/reports.aspx?source=2&amp;country=TTO</t>
  </si>
  <si>
    <t>VEN: 912,050 - The whole country is considered affected by the complex crisis ECU: 3449 - The majority of refugees and migrants from Venezuela wishing to settle in Ecuador have done so mainly in cities located in the provinces of: Carchi (city of Tulcan), Pichincha (city of Quito), Guayas (city of Santiago de Guayaquil) El Oro (city of Huaquillas) and Sucumbios (city of Lago Agrio) BRA: 224,274 - Figure represents the area of Roraima state. The vast majority of Venezuelan refugees and migrants in Brazil have gone to Roraima, with a much smaller number choosing  Amazonas, specifically the city of Manaus. COL: 135,303 It is the surface of the departments where more than 100,000 Venezuelans migrants are reported: Antioquia, Atlantico, Bogota, Cundinamarca, La Guajira, Norte de Santander, Santander PERU: 178440 - Peru is both a state of transit and destination. According to the latest projections and estimations published in the last Regional Response Plan 2020 the areas of the country with the highest number of venezuelans are: Lima (with an estimated 75% of the resident population), the regions in the north of the country: La Libertad, Lambayeque and Piura (with approximatley 10% of the popilation), the city of Arequipa and the transit region of Tumbes. T&amp;T: 5,130 Total surface of the country</t>
  </si>
  <si>
    <t>REG002Landmass affected</t>
  </si>
  <si>
    <t>MOROCCO: Centre d’Etudes et de Recherches Démographiques (CERED) 05/2017 ALGERIA: UN World Population Prospects 2019 SPAIN: INE. Instituto Nacional de Estadística 08/01/2020</t>
  </si>
  <si>
    <t>MOROCCO: https://www.hcp.ma/Les-projections-de-la-population-et-des-menages-entre-2014-et-2050_a1920.html ALGERIA: https://population.un.org/wpp/Graphs/1_Demographic%20Profiles/Algeria.pdf https://population.un.org/wpp/Methodology/ SPAIN: https://www.ine.es/dyngs/INEbase/es/operacion.htm?c=Estadistica_C&amp;cid=1254736176951&amp;menu=ultiDatos&amp;idp=1254735572981 https://www.ine.es/inebaseDYN/cp30321/docs/meto_cifras_pobla.pdf</t>
  </si>
  <si>
    <t>The sum of the total population of Morocco (35,586,616), Spain (47,100,396) and Algeria (43,100,000). For country-specific justifications of the population figures, please see entries for Algeria Mixed Migration crisis and Morocco Mixed Migration Crisis. The population figure for Spain already takes into account migration fluxes.</t>
  </si>
  <si>
    <t>REG008Total population</t>
  </si>
  <si>
    <t>World Bank 2018  R4V March 2019 Update UNICEF 27/03/2019  NPR 18/12/2018  IFRC 01/02/2019</t>
  </si>
  <si>
    <t>https://data.worldbank.org/country/trinidad-and-tobago; https://reliefweb.int/sites/reliefweb.int/files/resources/68962.pdf https://www.npr.org/2018/12/18/677325140/trinidad-faces-humanitarian-crisis-as-more-venezuelans-come-for-refuge?t=1553098659516&amp;t=1556281240598 https://reliefweb.int/sites/reliefweb.int/files/resources/UNICEF%20Humanitarian%20Situation%20Report%20on%20Migration%20flows%20in%20Latin%20America%20and%20the%20Caribbean%20%235%20-%20May-December%202018.pdf https://reliefweb.int/sites/reliefweb.int/files/resources/MDR42004eu1.pdf</t>
  </si>
  <si>
    <t>Most sources put the number of Venezuelans at 40,000 but others estimate the actual number to be higher, at 60,000 (used as PIN number and people facing moderate humanitarian conditions, level3). While Venezuelans present in the country likley add a strain to resources/services, the impact on the host community in terms of humanitarian needs seems to be low.</t>
  </si>
  <si>
    <t>TTO002Extreme humanitarian conditions - Level 5</t>
  </si>
  <si>
    <t>TTO002Moderate humanitarian conditions - Level 3</t>
  </si>
  <si>
    <t>TTO002People in Need</t>
  </si>
  <si>
    <t>TTO002Severe humanitarian conditions - Level 4</t>
  </si>
  <si>
    <t>TTO002Stressed humanitarian conditions - Level 2</t>
  </si>
  <si>
    <t>INS Tunisie 2014, p.32</t>
  </si>
  <si>
    <t>http://census.ins.tn/sites/default/files/projection_2014.pdf</t>
  </si>
  <si>
    <t>Projection of the total population of Tunisia in 2019 presented by the National  Bureau of Statistics of Tunisia following the 2014 Census. Migration, mortality and natality are all factors taken into account in the calculations. Reliability level selected is high as the figure is close the World Bank 2018 estimate (11,565,204) and the current estimate of the INS website for July 2019 (11,722,038).</t>
  </si>
  <si>
    <t>TUN002Total population</t>
  </si>
  <si>
    <t>Observatorio Venezolano de Violencia 27/12/2018</t>
  </si>
  <si>
    <t>https://observatoriodeviolencia.org.ve/news/informe-anual-de-violencia-2019/</t>
  </si>
  <si>
    <t>According to the Informe Annual de Violencia 2019, a total of 16,506 people died due to violent causes in 2019 including 5,286 from police and military violence, 6,588 homicides and 4,632 under investigation. Due to the lack of disaggregated data per month, this number was divided by two to give an estimation for the period covered (6 months) although not reflective of the variation by months.</t>
  </si>
  <si>
    <t>VEN001Fatalities in all crises</t>
  </si>
  <si>
    <t>VEN001Fatalities reported</t>
  </si>
  <si>
    <t>WHO/PAHO July - December 2019</t>
  </si>
  <si>
    <t>https://www.paho.org/hq/index.php?option=com_docman&amp;view=download&amp;category_slug=measles-2204&amp;alias=50420-25-september-2019-measles-epidemiological-update&amp;Itemid=270&amp;lang=en https://www.paho.org/hq/index.php?option=com_docman&amp;view=download&amp;category_slug=measles-2204&amp;alias=49586-7-august-2019-measles-epidemiological-update-1&amp;Itemid=270&amp;lang=en https://www.paho.org/hq/index.php?option=com_docman&amp;view=download&amp;category_slug=2019-2&amp;alias=51237-13-december-2019-measles-epidemiological-update&amp;Itemid=270&amp;lang=en https://www.paho.org/hq/index.php?option=com_docman&amp;view=download&amp;category_slug=measles-2204&amp;alias=48288-18-april-2019-measles-epidemiological-update-1&amp;Itemid=270&amp;lang=en https://www.paho.org/hq/index.php?option=com_docman&amp;view=download&amp;category_slug=measles-2204&amp;alias=50910-1-november-2019-measles-epidemiological-update-1&amp;Itemid=270&amp;lang=en https://reliefweb.int/sites/reliefweb.int/files/resources/2019-dec-06-phe-epi-update-diphtheria.pdf https://reliefweb.int/report/venezuela-bolivarian-republic/venezuela-el-pa-s-de-am-rica-latina-con-m-s-casos-de-malaria; https://reliefweb.int/report/venezuela-bolivarian-republic/venezuela-el-pa-s-de-am-rica-latina-con-m-s-casos-de-malaria</t>
  </si>
  <si>
    <t>Rough estimation of measles and and diphteria cases in the last 6 months (July to December). There is an overall lack of reliable information on illnesses. 43 new confirmed diphteria cases between July and December 221 new confirmed measles cases between July and December. In 2019, Venezuela has been declared the South American country with the highest number of malaria cases: 320,000.</t>
  </si>
  <si>
    <t>VEN001Illness cases reported</t>
  </si>
  <si>
    <t>Food Security Crisis in Mozambique</t>
  </si>
  <si>
    <t>MOZ006</t>
  </si>
  <si>
    <t>IPC October 2019 to February 2020.</t>
  </si>
  <si>
    <t>http://www.ipcinfo.org/fileadmin/user_upload/ipcinfo/docs/IPC_AFI_AMN_Mozambique_2019April2020Feb_English.pdf</t>
  </si>
  <si>
    <t>Only populations living in Mozambique are affected.</t>
  </si>
  <si>
    <t>MOZ006Crisis affected groups</t>
  </si>
  <si>
    <t>2020-02-07</t>
  </si>
  <si>
    <t>ACAPS Access Report</t>
  </si>
  <si>
    <t>MOZ006Denial of existence of humanitarian needs or entitlements to assistance</t>
  </si>
  <si>
    <t>MOZ006Fatalities reported</t>
  </si>
  <si>
    <t>MOZ006Impediments to entry into country (bureaucratic and administrative)</t>
  </si>
  <si>
    <t>MOZ006Interference into implementation of humanitarian activities</t>
  </si>
  <si>
    <t>MOZ006Ongoing insecurity/hostilities affecting humanitarian assistance</t>
  </si>
  <si>
    <t>MOZ006Physical constraints in the environment (obstacles related to terrain, climate, lack of infrastructure, etc.)</t>
  </si>
  <si>
    <t>MOZ006Presence of mines and improvised explosive devices</t>
  </si>
  <si>
    <t>MOZ006Restriction and obstruction of access to services and assistance</t>
  </si>
  <si>
    <t>MOZ006Restriction of movement (impediments to freedom of movement and/or administrative restrictions)</t>
  </si>
  <si>
    <t>INE 2018.</t>
  </si>
  <si>
    <t>The total populatoin of Mozambique based off 2017 census data.</t>
  </si>
  <si>
    <t>MOZ006Total population</t>
  </si>
  <si>
    <t>MOZ006Violence against personnel, facilities and assets</t>
  </si>
  <si>
    <t>Food Security Crisis in Namibia</t>
  </si>
  <si>
    <t>NAM002</t>
  </si>
  <si>
    <t>Namibia</t>
  </si>
  <si>
    <t>IPC October 2019 to March 2020.</t>
  </si>
  <si>
    <t>http://www.ipcinfo.org/fileadmin/user_upload/ipcinfo/docs/IPC_AcuteFoodInsecurity_Namibia_2019Oct2020Sept.pdf</t>
  </si>
  <si>
    <t>Only population living in Namibia are affected.</t>
  </si>
  <si>
    <t>NAM002Crisis affected groups</t>
  </si>
  <si>
    <t>Humanitarian Data Exchange 2018</t>
  </si>
  <si>
    <t>https://data.humdata.org/group/nam</t>
  </si>
  <si>
    <t>Total # of square kilometers for the total country.</t>
  </si>
  <si>
    <t>NAM002Landmass affected</t>
  </si>
  <si>
    <t>NAM002People displaced</t>
  </si>
  <si>
    <t>SDN001Buildings damaged</t>
  </si>
  <si>
    <t>SDN001Buildings destroyed</t>
  </si>
  <si>
    <t>UN OCHA 08/01/2020</t>
  </si>
  <si>
    <t>https://reliefweb.int/report/sudan/sudan-humanitarian-needs-overview-2020-january-2020</t>
  </si>
  <si>
    <t>The total PIN figure is based off of the 2020 HNO, and includes refugees, IDPs, vulnerable groups, and returnees. The distribution of PIN was determined by the HNO as well, which put 1 million facing severe humanitarian needs, and 3.9 million facing extreme needs. The remaining PIN were placed on level 3, facing moderate needs. Total population facing level 2 conditions was calculated by subracting total PIN figure from the total affected. Level 1 conditions were calculated by subtracting both PIN and affected from total exposed.</t>
  </si>
  <si>
    <t>SDN001Crisis affected groups</t>
  </si>
  <si>
    <t>SDN001Economic Losses</t>
  </si>
  <si>
    <t>SDN001Illness cases reported</t>
  </si>
  <si>
    <t>SDN001Injuries reported</t>
  </si>
  <si>
    <t>City Population 2020</t>
  </si>
  <si>
    <t>https://www.citypopulation.de/Sudan.html</t>
  </si>
  <si>
    <t>The whole country is considerd to be affected by the complex crisis, which includes the political situation, economic situation (including inflation rates and rising prices for basic commodities), ongoing conflict, displaced population, food security, and others.</t>
  </si>
  <si>
    <t>SDN001Landmass affected</t>
  </si>
  <si>
    <t>The total population of Sudan according to the 2020 HNO is 43 million.</t>
  </si>
  <si>
    <t>SDN001Total population</t>
  </si>
  <si>
    <t>Refugees in Sudan</t>
  </si>
  <si>
    <t>SDN005</t>
  </si>
  <si>
    <t>SDN005Buildings damaged</t>
  </si>
  <si>
    <t>SDN005Buildings destroyed</t>
  </si>
  <si>
    <t>SDN005Denial of existence of humanitarian needs or entitlements to assistance</t>
  </si>
  <si>
    <t>SDN005Economic Losses</t>
  </si>
  <si>
    <t>They are likely refugees included in the total number of fatalities by ACLED, however it was too unreliable to determine the total number.  Therefore, the number was put as X.</t>
  </si>
  <si>
    <t>SDN005Fatalities reported</t>
  </si>
  <si>
    <t>SDN005Illness cases reported</t>
  </si>
  <si>
    <t>SDN005Impediments to entry into country (bureaucratic and administrative)</t>
  </si>
  <si>
    <t>SDN005Injuries reported</t>
  </si>
  <si>
    <t>SDN005Interference into implementation of humanitarian activities</t>
  </si>
  <si>
    <t>All states are hosting South Sudanese refugees, however, Khartoum, White Nile, East Darfur are hosting the most refugees (all over 100,000 and at least marking 3,75% of the host population). Therefore, these 3 states will be taken as a representative sample.</t>
  </si>
  <si>
    <t>SDN005Landmass affected</t>
  </si>
  <si>
    <t>SDN005Ongoing insecurity/hostilities affecting humanitarian assistance</t>
  </si>
  <si>
    <t>SDN005Physical constraints in the environment (obstacles related to terrain, climate, lack of infrastructure, etc.)</t>
  </si>
  <si>
    <t>SDN005Presence of mines and improvised explosive devices</t>
  </si>
  <si>
    <t>SDN005Restriction and obstruction of access to services and assistance</t>
  </si>
  <si>
    <t>SDN005Restriction of movement (impediments to freedom of movement and/or administrative restrictions)</t>
  </si>
  <si>
    <t>SDN005Total population</t>
  </si>
  <si>
    <t>SDN005Violence against personnel, facilities and assets</t>
  </si>
  <si>
    <t>Food Security Crisis in Eswatini</t>
  </si>
  <si>
    <t>SWZ001</t>
  </si>
  <si>
    <t>Eswatini</t>
  </si>
  <si>
    <t>IPC October 2019 to March 2020 Projections</t>
  </si>
  <si>
    <t>http://www.ipcinfo.org/fileadmin/user_upload/ipcinfo/docs/IPC_Eswatini_AFI_2019June2020March.pdf</t>
  </si>
  <si>
    <t>Residents are the only group affected.</t>
  </si>
  <si>
    <t>SWZ001Crisis affected groups</t>
  </si>
  <si>
    <t>MOZ006Illness cases reported</t>
  </si>
  <si>
    <t>2020-02-13</t>
  </si>
  <si>
    <t>MOZ006Injuries reported</t>
  </si>
  <si>
    <t>NAM002Illness cases reported</t>
  </si>
  <si>
    <t>NAM002Injuries reported</t>
  </si>
  <si>
    <t>Southern Africa Regional Food Security Crisis</t>
  </si>
  <si>
    <t>REG012</t>
  </si>
  <si>
    <t>Lesotho, Madagascar, Malawi, Mozambique, Namibia, Eswatini, Zambia, Zimbabwe</t>
  </si>
  <si>
    <t>REG012Buildings destroyed</t>
  </si>
  <si>
    <t>Refugees, IDPs, host, non-host and returnees.</t>
  </si>
  <si>
    <t>REG012Crisis affected groups</t>
  </si>
  <si>
    <t>REG012Economic Losses</t>
  </si>
  <si>
    <t>REG012Illness cases reported</t>
  </si>
  <si>
    <t>REG012Injuries reported</t>
  </si>
  <si>
    <t>SWZ001Illness cases reported</t>
  </si>
  <si>
    <t>SWZ001Injuries reported</t>
  </si>
  <si>
    <t>SWZ001People displaced</t>
  </si>
  <si>
    <t>REG012Buildings damaged</t>
  </si>
  <si>
    <t>2020-02-17</t>
  </si>
  <si>
    <t>OCHA 01/2020; UNHCR 29/02/2020</t>
  </si>
  <si>
    <t>https://www.humanitarianresponse.info/es/operations/chad/document/tchad-aper%C3%A7u-des-besoins-humanitaires-2020-hno-2020 https://data2.unhcr.org/en/country/tcd</t>
  </si>
  <si>
    <t>PIN figures are based on OCHA HNO 2020 report for the 5 regions most affected by the CAR refugee crisis: Logone Occiddental, Logone Oriental, Moyen Chari, Salamat, Mandoul.</t>
  </si>
  <si>
    <t>TCD004Extreme humanitarian conditions - Level 5</t>
  </si>
  <si>
    <t>2020-03-24</t>
  </si>
  <si>
    <t>UNHCR 31/02/2020</t>
  </si>
  <si>
    <t>https://data2.unhcr.org/en/documents/download/74360</t>
  </si>
  <si>
    <t>Combined area of the regions identified by UNHCR as being affected. Regions included: Logone Occidental, Logone Oriental, Moyen Chari, Salamat, Mandoul.</t>
  </si>
  <si>
    <t>TCD004Landmass affected</t>
  </si>
  <si>
    <t>TCD004Minimal humanitarian conditions - Level 1</t>
  </si>
  <si>
    <t>TCD004Moderate humanitarian conditions - Level 3</t>
  </si>
  <si>
    <t>OCHA 01/2020;</t>
  </si>
  <si>
    <t>In the absence of additional data, the PIN figure has been used as an approximation of the people affected.</t>
  </si>
  <si>
    <t>TCD004People affected</t>
  </si>
  <si>
    <t>Combined population of the regions identified by UNHCR as being affected. Regions included: Logone Occidental, Logone Oriental, Moyen Chari, Salamat, Mandoul.</t>
  </si>
  <si>
    <t>TCD004People exposed</t>
  </si>
  <si>
    <t>TCD004People in Need</t>
  </si>
  <si>
    <t>TCD004Severe humanitarian conditions - Level 4</t>
  </si>
  <si>
    <t>TCD004Stressed humanitarian conditions - Level 2</t>
  </si>
  <si>
    <t>https://www.humanitarianresponse.info/es/operations/chad/document/tchad-aper%C3%A7u-des-besoins-humanitaires-2020-hno-2020</t>
  </si>
  <si>
    <t>Sum of the PIN figure of the four regions most affected by the Sudan refugee crisis: Ennedi Est, Wadi Fira, Ouaddai, and Sila. The total population of the regions is identified by UNHCR as being affected and thus has been placed in Level 1. PIN figure has been provided by OCHA HNO 2020. People in need have been placed in severity levels 3 and 4.  ** A decision was made to include host communities in the PIN. This was done because:  - there is often little systematic difference in vulnerability between refugees and host communities in the affected areas.  - humanitarian responses in the affected areas typically target both refugees and hosts.  - Due to the protracted nature of displacement, the line between emergency relief and strutural development is blurred.</t>
  </si>
  <si>
    <t>TCD005Extreme humanitarian conditions - Level 5</t>
  </si>
  <si>
    <t>populationdata.net 2019; UNHCR 31/02/2020</t>
  </si>
  <si>
    <t>Most affected regions: https://data2.unhcr.org/fr/documents/download/67654 Area figures: https://www.populationdata.net/pays/tchad/divisions</t>
  </si>
  <si>
    <t>Combined area of the regions identified by UNHCR as being affected. Regions included: Ennedi Est, Wadi Fira, Ouaddai, Sila.</t>
  </si>
  <si>
    <t>TCD005Landmass affected</t>
  </si>
  <si>
    <t>TCD005Minimal humanitarian conditions - Level 1</t>
  </si>
  <si>
    <t>TCD005Moderate humanitarian conditions - Level 3</t>
  </si>
  <si>
    <t>TCD005People affected</t>
  </si>
  <si>
    <t>OCHA 01/2020; UNHCR 29/02/2020; UNHCR 31/02/2020</t>
  </si>
  <si>
    <t>Most affected regions: https://data2.unhcr.org/en/documents/download/74360 Population figures: https://www.humanitarianresponse.info/es/operations/chad/document/tchad-aper%C3%A7u-des-besoins-humanitaires-2020-hno-2020</t>
  </si>
  <si>
    <t>Combined population of the regions identified by UNHCR as being affected. Regions included: Ennedi Est, Wadi Fira, Ouaddai, Sila.</t>
  </si>
  <si>
    <t>TCD005People exposed</t>
  </si>
  <si>
    <t>TCD005People in Need</t>
  </si>
  <si>
    <t>TCD005Severe humanitarian conditions - Level 4</t>
  </si>
  <si>
    <t>TCD005Stressed humanitarian conditions - Level 2</t>
  </si>
  <si>
    <t>Population of Tibesti region</t>
  </si>
  <si>
    <t>TCD006People affected</t>
  </si>
  <si>
    <t>TCD006People exposed</t>
  </si>
  <si>
    <t>Government of Bangladesh 2011, JRP 28/02/2020, ISCG MSNA 30/09/2019, REACH-UNHCR 26/01/2020, ACAPS 20/12/2020</t>
  </si>
  <si>
    <t>http://203.112.218.65:8008/WebTestApplication/userfiles/Image/PopCen2011/Com_Cox%27s%20Bazar.pdf https://www.humanitarianresponse.info/sites/www.humanitarianresponse.info/files/documents/files/jrp_2020_summary_2-pager_280220.pdf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</si>
  <si>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Rohingya refugees, host and non host.</t>
  </si>
  <si>
    <t>BGD002Crisis affected groups</t>
  </si>
  <si>
    <t>2020-03-30</t>
  </si>
  <si>
    <t>OCHA HNO 10/2019</t>
  </si>
  <si>
    <t>https://www.humanitarianresponse.info/sites/www.humanitarianresponse.info/files/documents/files/ocha_car_11102019_hno_fr_0.pdf</t>
  </si>
  <si>
    <t>IDP, returnees, refugees, host and non host affected by the complex crisis and in need of aid</t>
  </si>
  <si>
    <t>CAF001Crisis affected groups</t>
  </si>
  <si>
    <t>The Observatory does not disaggregate data per month and that is why a figure cannot be given for the last six months. However, from January until December 2019 the Observatory registered 1,015 deaths among Venezuelans in Colombia. Causes of death included in the count are gunfire, knife attacks, road accidents, suicides,and other violent causes. Natural deaths and deaths following disputes have not been included in the count.</t>
  </si>
  <si>
    <t>COL002Illness cases reported</t>
  </si>
  <si>
    <t>Afghan Refugees in Iran</t>
  </si>
  <si>
    <t>IRN004</t>
  </si>
  <si>
    <t>Iran</t>
  </si>
  <si>
    <t>IRN004Buildings damaged</t>
  </si>
  <si>
    <t>IRN004Buildings destroyed</t>
  </si>
  <si>
    <t>IRN004Economic Losses</t>
  </si>
  <si>
    <t>It is unlikely that there are any fatalities caused directly by the refugee crisis. However, it can be assumed that premature deaths do accur in the refugee population do to access constraints and poor living conditions. This is not verifiable or calculable, so it is not included.</t>
  </si>
  <si>
    <t>IRN004Fatalities in all crises</t>
  </si>
  <si>
    <t>IRN004Fatalities reported</t>
  </si>
  <si>
    <t>IRN004Illness cases reported</t>
  </si>
  <si>
    <t>IRN004Injuries reported</t>
  </si>
  <si>
    <t>IRN004People facing limited access constraints</t>
  </si>
  <si>
    <t>IRN004People facing restricted access constraints</t>
  </si>
  <si>
    <t>Kenya National Bureau of Statistics  2009 UNHCR 08/2019 UNHCR 01/2020</t>
  </si>
  <si>
    <t>https://www.knbs.or.ke/download/population-distribution-by-sex-number-of-households-area-and-density-by-county-and-district/ https://reliefweb.int/sites/reliefweb.int/files/resources/Kenya%20Operation%20Factsheet%20-Sept%202019.pdf https://www.unhcr.org/ke/wp-content/uploads/sites/2/2020/02/Kenya-Infographics-31-January-2020.pdf https://data.humdata.org/dataset/unhcr-time-series-originating-ken</t>
  </si>
  <si>
    <t>The total displaced population is the considered to be in need on level 1. There were no refugees considered to be on level 2 or 3 needs. All of the affected population was considered as the PIN figure. The total exposed population was those living in the affected area minus affected and the PIN.</t>
  </si>
  <si>
    <t>KEN002Extreme humanitarian conditions - Level 5</t>
  </si>
  <si>
    <t>KEN002Severe humanitarian conditions - Level 4</t>
  </si>
  <si>
    <t>KEN002Stressed humanitarian conditions - Level 2</t>
  </si>
  <si>
    <t>Multiple crises in Myanmar</t>
  </si>
  <si>
    <t>MMR001</t>
  </si>
  <si>
    <t>MMR001Buildings damaged</t>
  </si>
  <si>
    <t>MMR001Buildings destroyed</t>
  </si>
  <si>
    <t>MMR001Economic Losses</t>
  </si>
  <si>
    <t>MMR001Illness cases reported</t>
  </si>
  <si>
    <t>MMR001Injuries reported</t>
  </si>
  <si>
    <t>MMR001People facing limited access constraints</t>
  </si>
  <si>
    <t>MMR001People facing restricted access constraints</t>
  </si>
  <si>
    <t>Needs and Priorities 2020</t>
  </si>
  <si>
    <t>https://reliefweb.int/sites/reliefweb.int/files/resources/2020_DPRK_N%26P_Overview_Provisional.pdf</t>
  </si>
  <si>
    <t>The PIN is 10.4 million as assessed by the 2020 Needs and Priorities Overview. There is no Level 1 because everyone exposed is considered affected. Level 2 is the entire country population (25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</si>
  <si>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PRK001Extreme humanitarian conditions - Level 5</t>
  </si>
  <si>
    <t>PRK001Minimal humanitarian conditions - Level 1</t>
  </si>
  <si>
    <t>PRK001Moderate humanitarian conditions - Level 3</t>
  </si>
  <si>
    <t>PRK001Severe humanitarian conditions - Level 4</t>
  </si>
  <si>
    <t>PRK001Stressed humanitarian conditions - Level 2</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</si>
  <si>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t>
  </si>
  <si>
    <t>THA002Extreme humanitarian conditions - Level 5</t>
  </si>
  <si>
    <t>THA002Minimal humanitarian conditions - Level 1</t>
  </si>
  <si>
    <t>THA002Moderate humanitarian conditions - Level 3</t>
  </si>
  <si>
    <t>THA002Severe humanitarian conditions - Level 4</t>
  </si>
  <si>
    <t>THA002Stressed humanitarian conditions - Level 2</t>
  </si>
  <si>
    <t>HNO 2020</t>
  </si>
  <si>
    <t>https://www.humanitarianresponse.info/en/operations/ukraine/document/ukraine-2020-humanitarian-needs-overview-hno</t>
  </si>
  <si>
    <t>Non-host, IDPs, Host community</t>
  </si>
  <si>
    <t>UKR002Crisis affected groups</t>
  </si>
  <si>
    <t>UKR002Illness cases reported</t>
  </si>
  <si>
    <t>Estimated population living in the area along the contact line (from 0 – 20+ km). Includes non-government controlled areas and government controlled areas.</t>
  </si>
  <si>
    <t>UKR002People affected</t>
  </si>
  <si>
    <t>Ukraine Statistical Service 11/2018</t>
  </si>
  <si>
    <t>http://database.ukrcensus.gov.ua/PXWEB2007/eng/news/op_popul_e.asp http://www.ukrstat.gov.ua/operativ/operativ2018/ds/kn/kn_e/kn1118_e.html</t>
  </si>
  <si>
    <t>Resident population of Luhansk and Donetsk Oblast according to the Ukraine Statistical Office.</t>
  </si>
  <si>
    <t>UKR002People exposed</t>
  </si>
  <si>
    <t>UKR002People facing limited access constraints</t>
  </si>
  <si>
    <t>Nigeria Bureau of Statistics (NBS) 2012; OCHA 2016</t>
  </si>
  <si>
    <t>https://nigerianstat.gov.ng/elibrary   https://en.wikipedia.org/wiki/List_of_Nigerian_states_by_area   https://data.humdata.org/dataset/nigeria-2016-population-data https://reliefweb.int/sites/reliefweb.int/files/resources/Nigeria%20-%20DTM%20Round%2027%20Report%20%28May%202019%29.pdf</t>
  </si>
  <si>
    <t>Total landmass of people living in Zamfara, Sokoto, Katsina, Kaduna, Niger and Kebbi states in Northwest Nigeria are considered affected by the banditry violence in the area.</t>
  </si>
  <si>
    <t>NGA007Landmass affected</t>
  </si>
  <si>
    <t>2020-04-28</t>
  </si>
  <si>
    <t>EGY002Buildings damaged</t>
  </si>
  <si>
    <t>2020-04-29</t>
  </si>
  <si>
    <t>EGY002Buildings destroyed</t>
  </si>
  <si>
    <t>EGY002Economic Losses</t>
  </si>
  <si>
    <t>EGY002Illness cases reported</t>
  </si>
  <si>
    <t>EGY002Injuries reported</t>
  </si>
  <si>
    <t>UNHCR 10/10/2019 Government of Egypt 2007 Government of Egypt 2019 Government of Egypt 2017</t>
  </si>
  <si>
    <t>https://reliefweb.int/sites/reliefweb.int/files/resources/September-2019-UNHCR-Egypt-Monthly-Statistical-Report-External.pdf http://www.eeaa.gov.eg/portals/0/eeaaReports/GovProfiles/final/Giza%20Des.pdf http://www.cairo.gov.eg/ar/Pages/CairoInLines.aspx?CiLID=3 http://gopp.gov.eg/wp-content/uploads/2017/12/%D8%A7%D9%84%D8%A5%D8%B3%D9%83%D9%86%D8%AF%D8%B1%D9%8A%D8%A9-8-5-2017.pdf</t>
  </si>
  <si>
    <t>Only admin level 1 areas hosting over 20,000 syrian refugees are counted. Therefore: 3,085 km2 (Cairo) + 85,153 km2 (Giza)+ 2,834 km2 (Alexandria)</t>
  </si>
  <si>
    <t>EGY002Landmass affected</t>
  </si>
  <si>
    <t>UN World Population Prospects 08/2019</t>
  </si>
  <si>
    <t>https://population.un.org/wpp/Download/Standard/Population/ https://population.un.org/wpp/Methodology/</t>
  </si>
  <si>
    <t>Estimation of the total Egyptian population as of 01 July 2019. The figure takes into account variables such as migration and refugee figures from other UN agencies, such as UNHCR. This figure was chosen instead of the one presented by the Egyptian Central Agency for Statistics (CAPMAS) as methodology for calculating the total population was not clear in the latter. Still, the current population figure showed by CAPMAS is  similar to the one reported by the World Population Prospects.</t>
  </si>
  <si>
    <t>EGY002Total population</t>
  </si>
  <si>
    <t>Multiple crises in Iraq</t>
  </si>
  <si>
    <t>IRQ001</t>
  </si>
  <si>
    <t>no sufficient data available</t>
  </si>
  <si>
    <t>IRQ001Buildings damaged</t>
  </si>
  <si>
    <t>IRQ001Buildings destroyed</t>
  </si>
  <si>
    <t>All groups are affected by the impact and aftermarth of the conflict/crisis</t>
  </si>
  <si>
    <t>IRQ001Crisis affected groups</t>
  </si>
  <si>
    <t>World Bank Spring 2018, data based on 2017 figures</t>
  </si>
  <si>
    <t>http://documents.worldbank.org/curated/en/771451524124058858/pdf/125406-WP-PUBLIC-P163016-Iraq-Economic-Monitor-text-Spring-2018-4-18-18web.pdf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</si>
  <si>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</si>
  <si>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IRQ001Economic Losses</t>
  </si>
  <si>
    <t>IRQ001Illness cases reported</t>
  </si>
  <si>
    <t>as UNAMI is not publishing injuries numbers from Jan 2019 onwards anymore. There is no other (reliable) data available</t>
  </si>
  <si>
    <t>IRQ001Injuries reported</t>
  </si>
  <si>
    <t>Spring 2018, data based on 2017 figures World Bank 02/2018</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</si>
  <si>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</si>
  <si>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IRQ002Economic Losses</t>
  </si>
  <si>
    <t>No mention of damaged buidlings found</t>
  </si>
  <si>
    <t>JOR002Buildings damaged</t>
  </si>
  <si>
    <t>No mention of destroyed buildings found</t>
  </si>
  <si>
    <t>JOR002Buildings destroyed</t>
  </si>
  <si>
    <t>JOR002Illness cases reported</t>
  </si>
  <si>
    <t>Socioeconomic crisis in Lebanon</t>
  </si>
  <si>
    <t>LBN004</t>
  </si>
  <si>
    <t>Lebanon</t>
  </si>
  <si>
    <t>LCRP 2017-2020 (2020 Update)</t>
  </si>
  <si>
    <t>https://data2.unhcr.org/en/documents/download/74641</t>
  </si>
  <si>
    <t>Host, non-host, refugees and asylum seekers are the main groups affected by the crisis.</t>
  </si>
  <si>
    <t>LBN004Crisis affected groups</t>
  </si>
  <si>
    <t>https://www.worldbank.org/en/country/lebanon/publication/lebanon-economic-monitor-fall-2019</t>
  </si>
  <si>
    <t>The World Bank reports it is too early to fully assess the economic impact of the crisis and protests. Lebanon is expected to enter a phase of deeper recession. Poverty is expected to rise and so is unemployment. 200,000 people have lost their jobs since October 2019.</t>
  </si>
  <si>
    <t>LBN004Economic Losses</t>
  </si>
  <si>
    <t>LBN004Illness cases reported</t>
  </si>
  <si>
    <t>Gov Leb 2001</t>
  </si>
  <si>
    <t>http://www.moe.gov.lb/ledo/soer2001pdf/appendix.pdf</t>
  </si>
  <si>
    <t>The socio-economic crisis is affecting the whole of Lebanon and thus the total surface area is reported.</t>
  </si>
  <si>
    <t>LBN004Landmass affected</t>
  </si>
  <si>
    <t>No Data Available</t>
  </si>
  <si>
    <t>LBN004People facing limited access constraints</t>
  </si>
  <si>
    <t>LBN004People facing restricted access constraints</t>
  </si>
  <si>
    <t>https://www.humanitarianresponse.info/sites/www.humanitarianresponse.info/files/documents/files/libya_hno_2020-fullen_final.pdf</t>
  </si>
  <si>
    <t>All groups are affected by the complex crisis: Host, Non-Host, Migrants/Refugees, IDPs and Returnees.</t>
  </si>
  <si>
    <t>LBY001Crisis affected groups</t>
  </si>
  <si>
    <t>https://data.worldbank.org/indicator/AG.SRF.TOTL.K2?locations=LY</t>
  </si>
  <si>
    <t>The whole country is affected by the crisis.</t>
  </si>
  <si>
    <t>LBY001Landmass affected</t>
  </si>
  <si>
    <t>OCHA HNO 2020</t>
  </si>
  <si>
    <t>According tot the HNO the # affected people is 180000.</t>
  </si>
  <si>
    <t>LBY001People affected</t>
  </si>
  <si>
    <t>https://www.humanitarianresponse.info/sites/www.humanitarianresponse.info/files/documents/files/libya_hno_2020-fullen_final_0.pdf</t>
  </si>
  <si>
    <t>Host communities + refugees, asylum seekers, and migrants</t>
  </si>
  <si>
    <t>LBY002Crisis affected groups</t>
  </si>
  <si>
    <t>ALGERIA: UN World Population Prospects 2019 TUNISIA: INS Tunisie 2014, p.32 LIBYA: World Population Prospects 2019 ITALY: ISTAT 09/2019</t>
  </si>
  <si>
    <t>ALGERIA: https://population.un.org/wpp/Graphs/1_Demographic%20Profiles/Algeria.pdf https://population.un.org/wpp/Methodology/ TUNISIA: http://census.ins.tn/sites/default/files/projection_2014.pdf LIBYA: https://population.un.org/wpp/Download/Standard/Population/; https://population.un.org/wpp/Methodology/ ITALY: http://demo.istat.it/bilmens2019gen/index.html</t>
  </si>
  <si>
    <t>Sum of the population of Algeria, Tunisia, Libya and Italy. For country-specific justifications of the population figures, please see entries for Libya Mixed Migration crisis, Tunisia Mixed Migration Crisis and Algeria Mixed Migration crisis. The figure for the Italian population represents the population resident in the country as of September 2019. Migrants not registered by local registry offices are thus not included in the figure.</t>
  </si>
  <si>
    <t>REG007Total population</t>
  </si>
  <si>
    <t>UNHCR 30/04/2020</t>
  </si>
  <si>
    <t>https://data2.unhcr.org/en/documents/download/75574</t>
  </si>
  <si>
    <t>IDPs in Diffa + returnees in Diffa</t>
  </si>
  <si>
    <t>NER002Injuries reported</t>
  </si>
  <si>
    <t>2020-04-30</t>
  </si>
  <si>
    <t>Floods in Somalia</t>
  </si>
  <si>
    <t>SOM004</t>
  </si>
  <si>
    <t>SOM004Denial of existence of humanitarian needs or entitlements to assistance</t>
  </si>
  <si>
    <t>SOM004Impediments to entry into country (bureaucratic and administrative)</t>
  </si>
  <si>
    <t>SOM004Interference into implementation of humanitarian activities</t>
  </si>
  <si>
    <t>SOM004Ongoing insecurity/hostilities affecting humanitarian assistance</t>
  </si>
  <si>
    <t>SOM004People facing limited access constraints</t>
  </si>
  <si>
    <t>SOM004People facing restricted access constraints</t>
  </si>
  <si>
    <t>SOM004Physical constraints in the environment (obstacles related to terrain, climate, lack of infrastructure, etc.)</t>
  </si>
  <si>
    <t>SOM004Presence of mines and improvised explosive devices</t>
  </si>
  <si>
    <t>SOM004Restriction and obstruction of access to services and assistance</t>
  </si>
  <si>
    <t>SOM004Restriction of movement (impediments to freedom of movement and/or administrative restrictions)</t>
  </si>
  <si>
    <t>SOM004Violence against personnel, facilities and assets</t>
  </si>
  <si>
    <t>Bureau Central des Recensements et des Etudes de Population Cameroon 2010; populationdata.net; http://www.stat-niger.org/statistique/file/DSEDS/TBS_2016.pdf; National Bureau of Statistics 2011; OCHA 01/02/2019;</t>
  </si>
  <si>
    <t>http://www.statistics-cameroon.org/downloads/Rapport_de_presentation_3_RGPH.pdf; https://www.populationdata.net/pays/tchad/divisions; http://www.stat-niger.org/statistique/file/Regions/Maradi/AS_Maradi_2013_2017.pdf; http://istmat.info/files/uploads/53129/annual_abstract_of_statistics_2011.pdf https://reliefweb.int/sites/reliefweb.int/files/resources/01022019_ocha_nigeria_humanitarian_needs_overview.pdf</t>
  </si>
  <si>
    <t>Total SQ of all countries all countries affected by the Boko Haram crisis which are Cameroon, Chad, Niger and Cameroon.</t>
  </si>
  <si>
    <t>REG001Landmass affected</t>
  </si>
  <si>
    <t>2020-05-28</t>
  </si>
  <si>
    <t>Flood Crisis in Ethiopia</t>
  </si>
  <si>
    <t>ETH002</t>
  </si>
  <si>
    <t>IDPs, host, non-host.</t>
  </si>
  <si>
    <t>ETH002Crisis affected groups</t>
  </si>
  <si>
    <t>2020-06-05</t>
  </si>
  <si>
    <t>ETH002Denial of existence of humanitarian needs or entitlements to assistance</t>
  </si>
  <si>
    <t>Humanitarian Response 05/2020</t>
  </si>
  <si>
    <t>https://www.humanitarianresponse.info/sites/www.humanitarianresponse.info/files/documents/files/ethiopia_-_flood_emergeny_response_plan_may_2020.pdf</t>
  </si>
  <si>
    <t>This is the number of fatalities recorded in the floods and landslides.</t>
  </si>
  <si>
    <t>ETH002Fatalities reported</t>
  </si>
  <si>
    <t>ETH002Impediments to entry into country (bureaucratic and administrative)</t>
  </si>
  <si>
    <t>ETH002Interference into implementation of humanitarian activities</t>
  </si>
  <si>
    <t>Ethiovisit (2013 estimates)</t>
  </si>
  <si>
    <t>http://www.ethiovisit.com/ethiopia/ethiopia-regions-and-cities.html</t>
  </si>
  <si>
    <t>This is the summation of the SQ of the 5 areas affected by the flodding: Afar, Dire Dawa, Oromia, Somali and SNNPR.</t>
  </si>
  <si>
    <t>ETH002Landmass affected</t>
  </si>
  <si>
    <t>ETH002Ongoing insecurity/hostilities affecting humanitarian assistance</t>
  </si>
  <si>
    <t>Flooding has imposed serious access constraints on access to people with humanitarian needs.</t>
  </si>
  <si>
    <t>ETH002Physical constraints in the environment (obstacles related to terrain, climate, lack of infrastructure, etc.)</t>
  </si>
  <si>
    <t>ETH002Presence of mines and improvised explosive devices</t>
  </si>
  <si>
    <t>Syrian refugees in Lebanon</t>
  </si>
  <si>
    <t>LBN002</t>
  </si>
  <si>
    <t>ACLED 2020</t>
  </si>
  <si>
    <t>ACLED contains reports of tents burned and demolished. Episodes of government planned demolition of makeshift shelters erected by Syrian refugees following new  measures adopted from 1 July 2019. There is however not enough data available to score either the  partial or total damages indicator.</t>
  </si>
  <si>
    <t>LBN002Buildings damaged</t>
  </si>
  <si>
    <t>LBN002Buildings destroyed</t>
  </si>
  <si>
    <t>LCRP 2017-2020 (2019 Update) /</t>
  </si>
  <si>
    <t>https://reliefweb.int/sites/reliefweb.int/files/resources/67780.pdf</t>
  </si>
  <si>
    <t>Host and refugee</t>
  </si>
  <si>
    <t>LBN002Crisis affected groups</t>
  </si>
  <si>
    <t>International Crisi Group 13/02/2020 LCRP 17/03/2020</t>
  </si>
  <si>
    <t>https://www.crisisgroup.org/middle-east-north-africa/eastern-mediterranean/lebanon/211-easing-syrian-refugees-plight-lebanon; https://data2.unhcr.org/en/documents/download/74641</t>
  </si>
  <si>
    <t>Estimating economic losses in a displacement crisis is complex and highly political. In some cases, the host population may actually be benefitting from the displacement when the displacement is creating jobs, increasing the demand, etc. Last data reporting Lebanon's economic losses due to the crisis goes back to the end of 2015: Lebanon was estimated to have lost USD 18.15 billion following the lowering of the GDP growth rate and USD 4.2 billion due to the lower revenues received between 2012 and 2015 (TOTAL: USD 22.53 billion).  However, due to the reasons listed above, the indicator was xed.</t>
  </si>
  <si>
    <t>LBN002Economic Losses</t>
  </si>
  <si>
    <t>No Data Availble but it assumed that number of injuries caused by the displacement crisis is too low to have an effect in the model. Therefore we scored this indicator 0.</t>
  </si>
  <si>
    <t>LBN002Illness cases reported</t>
  </si>
  <si>
    <t>LBN002Injuries reported</t>
  </si>
  <si>
    <t>Displacement involves the whole country and thus the total surface area of Lebanon is reported.</t>
  </si>
  <si>
    <t>LBN002Landmass affected</t>
  </si>
  <si>
    <t>LBN002People facing limited access constraints</t>
  </si>
  <si>
    <t>LBN002People facing restricted access constraints</t>
  </si>
  <si>
    <t>Multiple crises in Uganda</t>
  </si>
  <si>
    <t>UGA001</t>
  </si>
  <si>
    <t>UGA001Buildings damaged</t>
  </si>
  <si>
    <t>UGA001Buildings destroyed</t>
  </si>
  <si>
    <t>UGA001Economic Losses</t>
  </si>
  <si>
    <t>UGA001Illness cases reported</t>
  </si>
  <si>
    <t>UGA001Injuries reported</t>
  </si>
  <si>
    <t>City Population 08/27/2014; IFRC 06/05/2020; UNHCR 30/04/2020</t>
  </si>
  <si>
    <t>https://reliefweb.int/map/uganda/map-showing-districts-affected-february-march-april-and-may-mam-rainy-season-flood-and https://ugandarefugees.org/en/country/uga#category-4 https://www.citypopulation.de/php/uganda-admin.php</t>
  </si>
  <si>
    <t>28 of Uganda's districts have been affected by flooding to some degree and 12 districts are affected by the refugee crisis. Only one of these districts (Isingiro) overlaps.This district is only counted once.</t>
  </si>
  <si>
    <t>UGA001Landmass affected</t>
  </si>
  <si>
    <t>UGA001People facing limited access constraints</t>
  </si>
  <si>
    <t>UGA001People facing restricted access constraints</t>
  </si>
  <si>
    <t>UNHCR 31/07/2019</t>
  </si>
  <si>
    <t>UGA001Total population</t>
  </si>
  <si>
    <t>While there are deaths occuring in Uganda over the last six months, it is unclear whether they are crisis related so they were omitted.</t>
  </si>
  <si>
    <t>UGA005Fatalities reported</t>
  </si>
  <si>
    <t>https://ugandarefugees.org/en/country/uga</t>
  </si>
  <si>
    <t>The total number of Refugees and population of the host community living in the 12 districts that host the majority of the refugees.</t>
  </si>
  <si>
    <t>UGA005People exposed</t>
  </si>
  <si>
    <t>ETH002Buildings damaged</t>
  </si>
  <si>
    <t>2020-06-06</t>
  </si>
  <si>
    <t>ETH002Buildings destroyed</t>
  </si>
  <si>
    <t>ETH002Economic Losses</t>
  </si>
  <si>
    <t>ETH002Illness cases reported</t>
  </si>
  <si>
    <t>ETH002Injuries reported</t>
  </si>
  <si>
    <t>ETH002People facing limited access constraints</t>
  </si>
  <si>
    <t>ETH002People facing restricted access constraints</t>
  </si>
  <si>
    <t>ETH002Restriction and obstruction of access to services and assistance</t>
  </si>
  <si>
    <t>ETH002Restriction of movement (impediments to freedom of movement and/or administrative restrictions)</t>
  </si>
  <si>
    <t>UN OCHA 01/2020</t>
  </si>
  <si>
    <t>https://www.humanitarianresponse.info/sites/www.humanitarianresponse.info/files/documents/files/ethiopia_2020_humanitarian_needs_overview.pdf?ct=t(Ethiopia_HNO_2020)&amp;mc_cid=6bed0bb2aa&amp;mc_eid=3470954e9d</t>
  </si>
  <si>
    <t>Total population in country according to the 2020 HNO</t>
  </si>
  <si>
    <t>ETH002Total population</t>
  </si>
  <si>
    <t>ETH002Violence against personnel, facilities and assets</t>
  </si>
  <si>
    <t>Host population, migrants</t>
  </si>
  <si>
    <t>DZA002Crisis affected groups</t>
  </si>
  <si>
    <t>2020-06-10</t>
  </si>
  <si>
    <t>UNHCR 05/2020; Al Safir al Arabiy 30/12/2019; UN DESA 2019</t>
  </si>
  <si>
    <t>http://reporting.unhcr.org/sites/default/files/Algeria%20Operational%20Update%2015%20May%202020.pdf; http://assafirarabi.com/en/28489/2019/12/30/the-transformations-of-migrations-in-algeria-political-stakes-and-humanitarian-issues/; https://migrationdataportal.org/data?cm49=12&amp;focus=profile+&amp;i=stock_abs_&amp;t=2019</t>
  </si>
  <si>
    <t>General lack of information on conditions and location of migrants. There are no offical estimates on the number of sub-Saharan migrants in the country. A 2019 estimate put the number at 75,000 while the European Univeristy Institute pushed the number to around 100,000 in 2013, a EU report from 2018 also included the same figure. Algeria was hosting around 249,100 international migrants in 2019, but it is difficult to establish the specific number affected by the mixed migration crisis out of this figure. UNHCR reports the presence of 9,546 urban refugees and asylum seekers. The indicator was xed as no official and clear data on migrants can be found.</t>
  </si>
  <si>
    <t>DZA002People affected</t>
  </si>
  <si>
    <t>DZA002People displaced</t>
  </si>
  <si>
    <t>UNHCR 02/2020; UN DESA 2019</t>
  </si>
  <si>
    <t>http://reporting.unhcr.org/sites/default/files/UNHCR%20Morocco%20Fact%20Sheet%20-%20February%202020.pdf;  https://migrationdataportal.org/data?cm49=504&amp;focus=profile&amp;i=stock_abs_&amp;t=2019</t>
  </si>
  <si>
    <t>As of 31/01/2020 there were 10,150 refugees and asylum seekers in Morocco registered by UNHCR. UN DESA estimated that 98,600 international migrants were in the country as of mid 2019, but it is difficult to assess out of this number who are the migrants affected in the mixed migration crisis. In lack of clear figures for migrants, the indicator was xed.</t>
  </si>
  <si>
    <t>MAR002People affected</t>
  </si>
  <si>
    <t>UNHCR 02/2020;  UN DESA 2019</t>
  </si>
  <si>
    <t>As of 31/01/2020 there were 10,150 refugees and asylum seekers in Morocco registered by UNHCR.  UN DESA estimated that 98,600 international migrants were in the country as of mid 2019, but it is difficult to assess out of this number who are the migrants affected in the mixed migration crisis. In lack of clear figures for migrants, the indicator was xed.</t>
  </si>
  <si>
    <t>MAR002People displaced</t>
  </si>
  <si>
    <t>Centre d’Etudes et de Recherches Démographiques (CERED) 05/2017</t>
  </si>
  <si>
    <t>https://www.hcp.ma/Les-projections-de-la-population-et-des-menages-entre-2014-et-2050_a1920.html</t>
  </si>
  <si>
    <t>Refugees and asylum seekers are located in 52 locations throughout the country. Therefore the entire population of the country was considered. This is an overestimation.</t>
  </si>
  <si>
    <t>MAR002People exposed</t>
  </si>
  <si>
    <t>Brookings 01/2019; Ansamed 12/2018; UNHCR 30/04/2020; UN DESA 2019; The New Humanitarian 22/01/2020; Mercy Corps and REACH 10/2018</t>
  </si>
  <si>
    <t>https://www.brookings.edu/blog/order-from-chaos/2019/01/17/tunisias-migration-to-the-north/; http://www.ansamed.info/ansamed/en/news/sections/politics/2018/12/19/migrants-tunisia-rejects-practice-of-forced-repatriations_e3320c3f-a2fc-456c-804e-536f6c10a760.html; https://migrationdataportal.org/data?cm49=788&amp;focus=profile&amp;i=stock_abs_&amp;t=2019; https://www.thenewhumanitarian.org/news-feature/2020/1/22/Libya-Tunisia-migration; https://www.mercycorps.org/sites/default/files/2020-01/Tunisia_country_of_destination_and_transit_for_sub-saharan_migrants.pdf¨</t>
  </si>
  <si>
    <t>Little clear information is available regarding numbers of people  affected within the mixed migration crisis. The population of  migrants could be up to 60,000, according to the Brookings Institute. This includes people who intend to stay in Tunisia, as well as those who seek to move on to other places. UN DESA reported that as of mid-2019, 57,500 international migrants were present in Tunisia. However, it is difficult to establish out of this figure how many are affected within the mixed migration crisis.  Unofficial estimates show that around 10,000 undocuments migrants are also  in Tunisia but there are no reliable figures for this category. They are especially  vulnerable due to their legal status. The number of refugees and asylum seekers as of 30 April was 4,447.</t>
  </si>
  <si>
    <t>TUN002People affected</t>
  </si>
  <si>
    <t>Due to lack of info on actual number of migrants affected within the mixed migration crisis, included undocumented migrants, the indicator was xed.</t>
  </si>
  <si>
    <t>TUN002People displaced</t>
  </si>
  <si>
    <t>INS Tunisie 2014, p.32 Information about which areas are affected: REACH Initiative 20/2018; UNHCR 14/05/2020</t>
  </si>
  <si>
    <t>http://census.ins.tn/sites/default/files/projection_2014.pdf https://reliefweb.int/sites/reliefweb.int/files/resources/reach_tns_subsaharan_migration_in_tunisia_report_october_2018.pdf; https://data2.unhcr.org/en/documents/download/76297</t>
  </si>
  <si>
    <t>Figure represents the total population of Tunisia. Almost the entire population resides in areas affected by migration in some capacity. Governorates near the border with Libya and Algeria are transit points for migrants making overland journeys to and from Tunisia. Tunisia's Mediterranean coast is an important departure point for migrants hoping to reach Europe by sea. Refugees and asylum seekers are present in almost all  Tunisian governorates.</t>
  </si>
  <si>
    <t>TUN002People exposed</t>
  </si>
  <si>
    <t>World Population Prospects 2019</t>
  </si>
  <si>
    <t>https://population.un.org/wpp/Download/Standard/Population/; https://population.un.org/wpp/Methodology/</t>
  </si>
  <si>
    <t>Estimated population of Morocco as of mid-2019. Mortality, fertily and migration dynamics are already taken into account in the model.</t>
  </si>
  <si>
    <t>MAR002Total population</t>
  </si>
  <si>
    <t>2020-06-11</t>
  </si>
  <si>
    <t>Institut National de la Statistique et de la Démographie</t>
  </si>
  <si>
    <t>http://www.insd.bf/n/contenu/Tableaux/T0316.htm; https://www.humanitarianresponse.info/sites/www.humanitarianresponse.info/files/documents/files/bfa_hno_2020_04062020_web.pdf</t>
  </si>
  <si>
    <t>Regions affected by the conflict based on 2020 HNO (Boucle du Mouhoun, Centre-Nord, Est, Nord and Sahel). Centre-Est is no longer an affected region</t>
  </si>
  <si>
    <t>BFA002Landmass affected</t>
  </si>
  <si>
    <t>2020-06-19</t>
  </si>
  <si>
    <t>Lack of specific data on access contraints faced by PIN</t>
  </si>
  <si>
    <t>BFA002People facing limited access constraints</t>
  </si>
  <si>
    <t>BFA002People facing restricted access constraints</t>
  </si>
  <si>
    <t>Multiple crises in Algeria</t>
  </si>
  <si>
    <t>DZA004</t>
  </si>
  <si>
    <t>No damages reported</t>
  </si>
  <si>
    <t>DZA004Buildings damaged</t>
  </si>
  <si>
    <t>2020-06-23</t>
  </si>
  <si>
    <t>DZA004Buildings destroyed</t>
  </si>
  <si>
    <t>UNHCR 06/2020</t>
  </si>
  <si>
    <t>https://reporting.unhcr.org/sites/default/files/UNHCR%20Algeria%20Factsheet%20June%202020.pdf</t>
  </si>
  <si>
    <t>Refugees,  migrants and host population</t>
  </si>
  <si>
    <t>DZA004Crisis affected groups</t>
  </si>
  <si>
    <t>DZA004Economic Losses</t>
  </si>
  <si>
    <t>https://www.unhcr.org/en-lk/news/press/2018/9/5bae473c4/tindouf-camps-planning-figures.html</t>
  </si>
  <si>
    <t>As PIN numbers are available only for the Sahrawi refugee crisis, but not for the mixed migration crisis, the indicator was xed.</t>
  </si>
  <si>
    <t>DZA004Extreme humanitarian conditions - Level 5</t>
  </si>
  <si>
    <t>DZA004Illness cases reported</t>
  </si>
  <si>
    <t>No data available. Detention and deportation conditions are likely to cause injuries among the migrant population.</t>
  </si>
  <si>
    <t>DZA004Injuries reported</t>
  </si>
  <si>
    <t>Data reflecting the mixed migration crisis. Sahrawi refugees are concentrated in the province of Tindouf</t>
  </si>
  <si>
    <t>DZA004Landmass affected</t>
  </si>
  <si>
    <t>DZA004Minimal humanitarian conditions - Level 1</t>
  </si>
  <si>
    <t>DZA004Moderate humanitarian conditions - Level 3</t>
  </si>
  <si>
    <t>There  is no data concerning the mixed migration crisis. There are an estimated 173,600 Sahrawi refugees in refugee camps. The indicator was xed.</t>
  </si>
  <si>
    <t>DZA004People affected</t>
  </si>
  <si>
    <t>DZA004People displaced</t>
  </si>
  <si>
    <t>UNHCR 01/2019; UN World Population Prospects 2019</t>
  </si>
  <si>
    <t>http://reporting.unhcr.org/sites/default/files/UNHCR%20Algeria%20Operational%20Update%20-%20October-December%202018.pdf; https://population.un.org/wpp/Graphs/1_Demographic%20Profiles/Algeria.pdf https://population.un.org/wpp/Methodology/</t>
  </si>
  <si>
    <t>There is no clear data regarding the number of affected migrants residing in or transiting through Algeria. Some estimates vary fron 25,000 to 100,000.  As reported for the Mixed Migration crisis, most of the migrants arriving in Algeria are looking for work and have settled in different areas of the country, while a minority are in transit on their way to Europe.  The specific locations are unclear so the whole country was considered as affected, even if Sahrawi refugees are settled in the Tindouf province only.</t>
  </si>
  <si>
    <t>DZA004People exposed</t>
  </si>
  <si>
    <t>DZA004People facing limited access constraints</t>
  </si>
  <si>
    <t>DZA004People facing restricted access constraints</t>
  </si>
  <si>
    <t>DZA004People in Need</t>
  </si>
  <si>
    <t>DZA004Severe humanitarian conditions - Level 4</t>
  </si>
  <si>
    <t>DZA004Stressed humanitarian conditions - Level 2</t>
  </si>
  <si>
    <t>43100000 total estimated (median) population of the country for 2019. It is not clear whether the 173,600 Sahrawi refugees living in the south west of the country are included in the figure. The UN figure was chosen instead of the one of the National Office of Statistics of Algeria as it takes into account international migration as one of the variables.</t>
  </si>
  <si>
    <t>DZA004Total population</t>
  </si>
  <si>
    <t>IOM Missing Migrants Dec-May 2020 ACLED Dec-May 2020</t>
  </si>
  <si>
    <t>https://missingmigrants.iom.int/downloads https://acleddata.com/data-export-tool/</t>
  </si>
  <si>
    <t>Crisis-related fatalities in the past six months.</t>
  </si>
  <si>
    <t>CRI002Fatalities in all crises</t>
  </si>
  <si>
    <t>2020-06-30</t>
  </si>
  <si>
    <t>CRI002Fatalities reported</t>
  </si>
  <si>
    <t>IOM Missing Migrants Project December 2019 - May 2020</t>
  </si>
  <si>
    <t>https://missingmigrants.iom.int/downloads</t>
  </si>
  <si>
    <t>Fatalities in the last six months.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t>
  </si>
  <si>
    <t>ECU002Fatalities in all crises</t>
  </si>
  <si>
    <t>ECU002Fatalities reported</t>
  </si>
  <si>
    <t>CMDPDH 01/05/2018; World Bank 2018; Strauss Center 01/11/2019;  Gobierno de Mexico 01/01/2020</t>
  </si>
  <si>
    <t>http://www.cmdpdh.org/publicaciones-pdf/cmdpdh-episodios-de-desplazamiento-interno-forzado-en-mexico-informe-2018.pdf https://data.worldbank.org/indicator/SM.POP.REFG.OR?locations=MX https://imagenpoblana.com/19/06/10/deportaciones-de-mexicanos-son-menos-con-trump-que-con-obama https://www.strausscenter.org/images/strauss/18-19/MSI/MeteringUpdate_191107.pdf; http://portales.segob.gob.mx/work/models/PoliticaMigratoria/CEM/Estadisticas/Boletines_Estadisticos/2019/Boletin_2019.pdf</t>
  </si>
  <si>
    <t>2018 figures on IDPs + Mexican refugees living abroad + those waiting on metering waiting lists in Mexico's border cities with the US + Mexcians forcebly displaced from the US. The Mexican Government only officially recognized forced displacement as a phenomenon in early 2019 and no official figures are yet available. Most recent figures account for displacements in Guerrero, Michoacan, Chihuahua, Sinaloa, Tamaulipas, and Chiapa states. UNHCR's figures for populations of concern are much lower than this estimate, so the aggregated one above was taken to represent the combined crises displacement. However these figures need to be taken with caution, as some are outdated.</t>
  </si>
  <si>
    <t>MEX001People displaced</t>
  </si>
  <si>
    <t>International Displacement</t>
  </si>
  <si>
    <t>ETH003</t>
  </si>
  <si>
    <t>Not enough reliable data, damaged buildings as a result of the conflict, not the refugee situation.</t>
  </si>
  <si>
    <t>ETH003Buildings damaged</t>
  </si>
  <si>
    <t>2020-07-01</t>
  </si>
  <si>
    <t>ETH003Buildings destroyed</t>
  </si>
  <si>
    <t>Not enough reliable data</t>
  </si>
  <si>
    <t>ETH003Economic Losses</t>
  </si>
  <si>
    <t>Not enough reliable data.</t>
  </si>
  <si>
    <t>ETH003Fatalities reported</t>
  </si>
  <si>
    <t>Ethiovisit (2013 estimates); UNHCR 31/05/2020</t>
  </si>
  <si>
    <t>http://www.ethiovisit.com/ethiopia/ethiopia-regions-and-cities.html; https://data2.unhcr.org/en/documents/download/76841</t>
  </si>
  <si>
    <t>This is the summation of the SQ where all of the refugee camps are located (Oromia, SNNP, Gambella, Benishangul-Gumuz, Addis Ababa, Somali State, Afar, Tigray)</t>
  </si>
  <si>
    <t>ETH003Landmass affected</t>
  </si>
  <si>
    <t>For total # people living in the affected area we looked at the regions (admin 1) where the majority of the displacement is registered by UNHCR and linked those areas to the 2013 census. The districts regions are: Oromia, SNNP, Gambella, Benishangul-Gumuz, Addis Ababa, Somali State, Afar, Tigray. This is also according to ACAPS methodology summation of level 1-5.</t>
  </si>
  <si>
    <t>ETH003People exposed</t>
  </si>
  <si>
    <t>ETH003People facing limited access constraints</t>
  </si>
  <si>
    <t>ETH003People facing restricted access constraints</t>
  </si>
  <si>
    <t>Total population in the country</t>
  </si>
  <si>
    <t>ETH003Total population</t>
  </si>
  <si>
    <t>World Bank 2019; UNHCR 05/2020</t>
  </si>
  <si>
    <t>https://data.worldbank.org/indicator/SP.POP.TOTL?locations=KE&amp;page=2; https://data2.unhcr.org/en/documents/download/77024</t>
  </si>
  <si>
    <t>Worldbank population figure total + registered refugees and asylum seekers in Kenya as of May 2020.</t>
  </si>
  <si>
    <t>KEN002Total population</t>
  </si>
  <si>
    <t>2020-07-02</t>
  </si>
  <si>
    <t>OCHA 08/05/2020</t>
  </si>
  <si>
    <t>https://www.humanitarianresponse.info/sites/www.humanitarianresponse.info/files/documents/files/20200508_humanitarian_access_severity.pdf</t>
  </si>
  <si>
    <t>People in need living in Admin 2 areas classified as 'moderate access constraints' or 'medium access severiy' as defined by OCHA. Humanitarian operations in these areas continue, but restrictions are regular.</t>
  </si>
  <si>
    <t>IRQ001People facing limited access constraints</t>
  </si>
  <si>
    <t>2020-07-03</t>
  </si>
  <si>
    <t>People in need living in Admin 2 areas classified as  'high access constraints' defined by OCHA. Humanitarian actors face consistent difficulties and might be unable to operate in these areas.</t>
  </si>
  <si>
    <t>IRQ001People facing restricted access constraints</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</si>
  <si>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</si>
  <si>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</si>
  <si>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</si>
  <si>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</si>
  <si>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OCHA 08/05/2020; UNHCR 12/04/2020</t>
  </si>
  <si>
    <t>https://www.humanitarianresponse.info/sites/www.humanitarianresponse.info/files/documents/files/20200508_humanitarian_access_severity.pdf; https://data2.unhcr.org/en/documents/download/75369</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</si>
  <si>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</si>
  <si>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IRQ003People facing limited access constraints</t>
  </si>
  <si>
    <t>No reports of districts with high access constraints in KR-I, where 99% of Syrian refugees in Iraq live.</t>
  </si>
  <si>
    <t>IRQ003People facing restricted access constraints</t>
  </si>
  <si>
    <t>JRP 23/06/2020</t>
  </si>
  <si>
    <t>https://data2.unhcr.org/en/documents/download/77262</t>
  </si>
  <si>
    <t>JOR002Crisis affected groups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</si>
  <si>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</si>
  <si>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</si>
  <si>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</si>
  <si>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</si>
  <si>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ACLED 2020; OHCHR 21/01/2020</t>
  </si>
  <si>
    <t>https://www.acleddata.com/data/; https://reliefweb.int/report/lebanon/press-briefing-note-lebanon-21-january-2020</t>
  </si>
  <si>
    <t>Several episodes of vandalism targeting ATMs, banks, shops and public property were reported. However, it is not possible to quantify the damages due to insufficient data.</t>
  </si>
  <si>
    <t>LBN004Buildings damaged</t>
  </si>
  <si>
    <t>No  Data available</t>
  </si>
  <si>
    <t>LBN004Buildings destroyed</t>
  </si>
  <si>
    <t>HNO 2020; Humanitarian Access Report 30/04/2020</t>
  </si>
  <si>
    <t>https://www.humanitarianresponse.info/sites/www.humanitarianresponse.info/files/documents/files/libya_hno_2020-fullen_final.pdf; https://www.humanitarianresponse.info/sites/www.humanitarianresponse.info/files/documents/files/access_report_-_april_2020.pdf</t>
  </si>
  <si>
    <t>Calculations based on HNO and Humanitarian Access Report Data: combining report access map on 5 access severity levels with the HNO PIN data. People in need living in admin level 1 areas on level 4 and 5 are considered as facing restricted access constraints; people in need living in admin level 1 areas on level 2 and 3 are considered as facing limited access constraints.  Level 1 areas were not included in the figures.   This is a general estimation which does not reflect the specific access challenges per distict or distinguish between different categories of people in need. The usage of OCHA level 4 and 5 for restricted access constraints and level 2 and 3 frr limited access constraint is also an attempt to translate OCHA's 5 severity levels into ACAPS' two  categories, also considering the lack of methodology notes in the Access report. For these reasons, reliability is set as low for both access indicators as the above figures are most likely an overestimation, as no specific figure for people in need affected by access constraints was found.</t>
  </si>
  <si>
    <t>LBY001People facing limited access constraints</t>
  </si>
  <si>
    <t>LBY001People facing restricted access constraints</t>
  </si>
  <si>
    <t>Calculations based on HNO and Humanitarian Access Report Data: combining report access map on 5 access severity levels with the HNO PIN data for migrants and refugees. Migrants and refugees in need living in admin level 1 areas on level 4 and 5 are considered as facing restricted access constraints; migrants and refugees in need living in admin level 1 areas on level 2 and 3 are considered as facing limited access constraints. Level 1 areas were not included in the figures. This is a general estimation which does not reflect the specific access challenges per district or distinguish between different categories of migrants and refugees in need. The usage of OCHA level 4 and 5 for restricted access constraints and level 2 and 3 for limited access constraint is also an attempt to translate OCHA's 5 severity levels into ACAPS' two  categories. For these reasons, reliability is set as low for both access indicators as the above figures are most likely an overestimation and no specific figure for migrants and refugees in need affected by access constraints was found.</t>
  </si>
  <si>
    <t>LBY002People facing limited access constraints</t>
  </si>
  <si>
    <t>LBY002People facing restricted access constraints</t>
  </si>
  <si>
    <t>REG004People facing restricted access constraints</t>
  </si>
  <si>
    <t>ACAPS Access Methodology</t>
  </si>
  <si>
    <t>ACAPS access methodology</t>
  </si>
  <si>
    <t>ETH003Denial of existence of humanitarian needs or entitlements to assistance</t>
  </si>
  <si>
    <t>2020-07-06</t>
  </si>
  <si>
    <t>ETH003Illness cases reported</t>
  </si>
  <si>
    <t>ETH003Impediments to entry into country (bureaucratic and administrative)</t>
  </si>
  <si>
    <t>ETH003Injuries reported</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</si>
  <si>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</si>
  <si>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</si>
  <si>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</si>
  <si>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</si>
  <si>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</si>
  <si>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</si>
  <si>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ETH003Violence against personnel, facilities and assets</t>
  </si>
  <si>
    <t>UNHCR 31/05/2020;  IFRC 06/05/2020; FEWS NET 06/2020</t>
  </si>
  <si>
    <t>https://ugandarefugees.org/en/country/uga#category-4 https://fews.net/sites/default/files/documents/reports/UGANDA_Food_Security_Outlook_June2020_final.pdf https://reliefweb.int/map/uganda/map-showing-districts-affected-february-march-april-and-may-mam-rainy-season-flood-and</t>
  </si>
  <si>
    <t>Non-host community, refugees and host community.</t>
  </si>
  <si>
    <t>UGA001Crisis affected groups</t>
  </si>
  <si>
    <t>2020-07-27</t>
  </si>
  <si>
    <t>UNHCR 31/05/2020 FEWS NET 06/2020</t>
  </si>
  <si>
    <t>https://ugandarefugees.org/en/country/uga#category-4 https://fews.net/sites/default/files/documents/reports/UGANDA_Food_Security_Outlook_June2020_final.pdf</t>
  </si>
  <si>
    <t>Refugees and host communities are exposed.</t>
  </si>
  <si>
    <t>UGA005Crisis affected groups</t>
  </si>
  <si>
    <t>UNHCR 22/06/2020</t>
  </si>
  <si>
    <t>https://data2.unhcr.org/en/country/moz</t>
  </si>
  <si>
    <t>These are the number of people displaced by cyclones and other food security inducing factors.</t>
  </si>
  <si>
    <t>MOZ006People displaced</t>
  </si>
  <si>
    <t>2020-07-28</t>
  </si>
  <si>
    <t>OCHA 01/2020</t>
  </si>
  <si>
    <t>https://data.humdata.org/dataset/5988a0cf-6706-4f9a-aecf-db57a985ba20/resource/89193e25-f203-4d97-a23b-1ebf03040374/download/tcd_hno_2020.xlsx</t>
  </si>
  <si>
    <t>Data taken from 2020 HNO</t>
  </si>
  <si>
    <t>TCD006Extreme humanitarian conditions - Level 5</t>
  </si>
  <si>
    <t>2020-07-29</t>
  </si>
  <si>
    <t>TCD006Minimal humanitarian conditions - Level 1</t>
  </si>
  <si>
    <t>TCD006Moderate humanitarian conditions - Level 3</t>
  </si>
  <si>
    <t>TCD006People in Need</t>
  </si>
  <si>
    <t>TCD006Severe humanitarian conditions - Level 4</t>
  </si>
  <si>
    <t>TCD006Stressed humanitarian conditions - Level 2</t>
  </si>
  <si>
    <t>MOZ004Ongoing insecurity/hostilities affecting humanitarian assistance</t>
  </si>
  <si>
    <t>2020-08-19</t>
  </si>
  <si>
    <t>MOZ004Restriction of movement (impediments to freedom of movement and/or administrative restrictions)</t>
  </si>
  <si>
    <t>2020-08-20</t>
  </si>
  <si>
    <t>Ethiovisit 2013; Humanitarian Response 05/2020; OCHA 18/08/2020</t>
  </si>
  <si>
    <t>http://www.ethiovisit.com/ethiopia/ethiopia-regions-and-cities.html; https://www.humanitarianresponse.info/sites/www.humanitarianresponse.info/files/documents/files/ethiopia_-_flood_emergeny_response_plan_may_2020.pdf;  https://reliefweb.int/sites/reliefweb.int/files/resources/ethiopia_flood_update_no.3_18_august_2020.pdf</t>
  </si>
  <si>
    <t>The PIN is a summation of Levels 3-5 people facing humanitarian conditions according to ACAPS methodology. Level 1 is the number of people living in affected areas minus number of people facing moderate humanitarian needs - PIN. Level 2 is number of people affected - PIn. Level 3 is assumed to be the number of people directly affected by the crisis and displaced therefrom.</t>
  </si>
  <si>
    <t>ETH002Extreme humanitarian conditions - Level 5</t>
  </si>
  <si>
    <t>2020-08-21</t>
  </si>
  <si>
    <t>ETH002Minimal humanitarian conditions - Level 1</t>
  </si>
  <si>
    <t>ETH002Moderate humanitarian conditions - Level 3</t>
  </si>
  <si>
    <t>ETH002People in Need</t>
  </si>
  <si>
    <t>ETH002Severe humanitarian conditions - Level 4</t>
  </si>
  <si>
    <t>ETH002Stressed humanitarian conditions - Level 2</t>
  </si>
  <si>
    <t>UNHCR 31/07/2020; UNHCR 23/01/2020</t>
  </si>
  <si>
    <t>https://data2.unhcr.org/en/documents/download/76841; https://data2.unhcr.org/en/documents/details/73572</t>
  </si>
  <si>
    <t>IDPs, host and, non-host.</t>
  </si>
  <si>
    <t>ETH003Crisis affected groups</t>
  </si>
  <si>
    <t>The PIN is a summation of Levels 3-5 people facing humanitarian conditions according to ACAPS methodology. Levels 1 is the number of people living in affected areas minus affected population minus PIN. Level 2 is affected population minus PIN and Level 3 is assumed to be the number of people directly affected by the crisis and displaced therefrom. Because Ethiopia has a series of well established refugee camps, no one was considered on level 4 or 5.</t>
  </si>
  <si>
    <t>ETH003Extreme humanitarian conditions - Level 5</t>
  </si>
  <si>
    <t>ETH003Minimal humanitarian conditions - Level 1</t>
  </si>
  <si>
    <t>ETH003Moderate humanitarian conditions - Level 3</t>
  </si>
  <si>
    <t>UNHCR 31/07/2020</t>
  </si>
  <si>
    <t>https://data2.unhcr.org/en/country/eth; https://data2.unhcr.org/en/documents/download/76841</t>
  </si>
  <si>
    <t>Total number of people affected by the crisis is the summation of Level 2-5 humanitarian needs according to ACAPS methodology.</t>
  </si>
  <si>
    <t>ETH003People affected</t>
  </si>
  <si>
    <t>This figure represents the total number of refugees and asylum seekers in Ethiopia.</t>
  </si>
  <si>
    <t>ETH003People displaced</t>
  </si>
  <si>
    <t>ETH003People in Need</t>
  </si>
  <si>
    <t>ETH003Severe humanitarian conditions - Level 4</t>
  </si>
  <si>
    <t>ETH003Stressed humanitarian conditions - Level 2</t>
  </si>
  <si>
    <t>Floodlist 14/08/2020; ACLED 21/08/2020</t>
  </si>
  <si>
    <t>http://floodlist.com/africa/sudan-floods-update-august-2020; https://acleddata.com/curated-data-files/</t>
  </si>
  <si>
    <t>Total number of people killed by Floods + ACLED in the past 6 months; most likely an misrepresentation due to the difficulty of calculating deaths related to the complex crisis. Note: ACLED’s real-time data updates are currently paused through August 2020. (Data for 2 August to 5 September)</t>
  </si>
  <si>
    <t>SDN005Fatalities in all crises</t>
  </si>
  <si>
    <t xml:space="preserve">Floods in Sudan </t>
  </si>
  <si>
    <t>SDN006</t>
  </si>
  <si>
    <t>IDPs, host and, non-host. This list may not be exhaustive.</t>
  </si>
  <si>
    <t>SDN006Crisis affected groups</t>
  </si>
  <si>
    <t>SDN006Denial of existence of humanitarian needs or entitlements to assistance</t>
  </si>
  <si>
    <t>SDN006Economic Losses</t>
  </si>
  <si>
    <t>SDN006Fatalities in all crises</t>
  </si>
  <si>
    <t>SDN006Illness cases reported</t>
  </si>
  <si>
    <t>SDN006Impediments to entry into country (bureaucratic and administrative)</t>
  </si>
  <si>
    <t>SDN006Interference into implementation of humanitarian activities</t>
  </si>
  <si>
    <t>SDN006Ongoing insecurity/hostilities affecting humanitarian assistance</t>
  </si>
  <si>
    <t>SDN006People facing limited access constraints</t>
  </si>
  <si>
    <t>SDN006People facing restricted access constraints</t>
  </si>
  <si>
    <t>https://reliefweb.int/map/sudan/sudan-floods-snapshot-12-august-2020; https://reliefweb.int/sites/reliefweb.int/files/resources/Sudan%20-%20Floods%20-%20Emergency%20Plan%20of%20Action%20%28EPoA%29%20DREF%20Operation%20n%C2%B0%20MDRSD028.pdf</t>
  </si>
  <si>
    <t>All of those who are displaced have some level of needs, particularly shelter, food, and WASH. Therefore, the total number of displaced were considered to be in need.  Although there are likely to be people in level 4 due to the flooding, no clear numbers were available, and thus the total displaced were placed on level 3. Level 2 humanitarian conditions was determined by taking the affected population minus the total PIN figure. Level 1 humanitarian conditions was the total number of exposed population minus the affected and the PIN.</t>
  </si>
  <si>
    <t>SDN006People in Need</t>
  </si>
  <si>
    <t>SDN006Physical constraints in the environment (obstacles related to terrain, climate, lack of infrastructure, etc.)</t>
  </si>
  <si>
    <t>SDN006Presence of mines and improvised explosive devices</t>
  </si>
  <si>
    <t>SDN006Restriction and obstruction of access to services and assistance</t>
  </si>
  <si>
    <t>SDN006Restriction of movement (impediments to freedom of movement and/or administrative restrictions)</t>
  </si>
  <si>
    <t>SDN006Total population</t>
  </si>
  <si>
    <t>SDN006Violence against personnel, facilities and assets</t>
  </si>
  <si>
    <t>The World Bank 2017; BBC News 15/06/2020</t>
  </si>
  <si>
    <t>https://www.worldbank.org/en/country/syria/publication/the-toll-of-war-the-economic-and-social-consequences-of-the-conflict-in-syria; https://www.bbc.com/news/world-middle-east-53020105</t>
  </si>
  <si>
    <t>"From 2011 until the end of 2016, the cumulative losses in gross domestic product (GDP) have been estimated at $226 billion, about four times the Syrian GDP in 2010." Though measurement of economic losses is paticularly difficult, this is one of the best estimations of the cumulative cost of the crisis, represented as a loss of gdp. There are no exact estimates of the economic losses in Syria, one estimate puts it at USD 630 billion worthof destruction.</t>
  </si>
  <si>
    <t>SYR001Economic Losses</t>
  </si>
  <si>
    <t>https://ugandarefugees.org/en/country/uga#category-4; https://fews.net/sites/default/files/documents/reports/UGANDA_Food_Security_Outlook_June2020_final.pdf; https://reliefweb.int/map/uganda/map-showing-districts-affected-february-march-april-and-may-mam-rainy-season-flood-and</t>
  </si>
  <si>
    <t>While there may be refugees living in Uganda that are experiencing level 4 humanitarian conditions, they were all placed on level 3 as there was no clear evidence to stratify them differently. This also corresponds to the latest FEWS NET report that projects that IPC Phase 3 levels are expected amongst refugee populations until October 2020. Level 2 humanitarian conditions equals the total number of affected population minus the total number of refugees. As the affected is the entire population of refugees, the number was 0. Humanitarian conditions level 1 was determined by taking the total exposed population and subtracting the total number of refugees currently in the country. The PIN for the country level only contains information for the displacement situation. Due to limited information regarding the number of people affected, displaced, and in need, a PIN is not calculated for the May floods in Uganda. This will be updated should new information become available. Priority needs have been reported: WASH and shelter are critical, as many latrines have overflowed and shelters have been damaged. It is expected that livelihoods will be impacted and food needs will increase as crops have sustained heavy damage. However, the number of people in need cannot be verified. This exclusion of flooding PIN explains the discrepancy between the total number of exposed, affected, and PIN, compared to the need levels 1-5.</t>
  </si>
  <si>
    <t>UGA001Extreme humanitarian conditions - Level 5</t>
  </si>
  <si>
    <t>UGA001Minimal humanitarian conditions - Level 1</t>
  </si>
  <si>
    <t>UGA001Moderate humanitarian conditions - Level 3</t>
  </si>
  <si>
    <t>UGA001People in Need</t>
  </si>
  <si>
    <t>UGA001Severe humanitarian conditions - Level 4</t>
  </si>
  <si>
    <t>UGA001Stressed humanitarian conditions - Level 2</t>
  </si>
  <si>
    <t>UNHCR 31/05/2020; FEWS NET 06/2020</t>
  </si>
  <si>
    <t>https://ugandarefugees.org/en/country/uga#category-4; https://fews.net/sites/default/files/documents/reports/UGANDA_Food_Security_Outlook_June2020_final.pdf</t>
  </si>
  <si>
    <t>While there may be refugees living in Uganda that are experiencing level 4 humanitarian conditions, they were all placed on level 3 as there was no clear evidence to stratify them differently. This also corresponds to the latest FEWS NET report that projects that IPC Phase 3 levels are expected amongst refugee populations until October 2020. Level 2 humanitarian conditions equals the total number of affected population minus the total number of refugees. As the affected is the entire population of refugees, the number was 0. Humanitarian conditions level 1 was determined by taking the total exposed population and subtracting the total number of refugees currently in the country.</t>
  </si>
  <si>
    <t>UGA005Extreme humanitarian conditions - Level 5</t>
  </si>
  <si>
    <t>UGA005Minimal humanitarian conditions - Level 1</t>
  </si>
  <si>
    <t>UGA005Moderate humanitarian conditions - Level 3</t>
  </si>
  <si>
    <t>UGA005People in Need</t>
  </si>
  <si>
    <t>UGA005Severe humanitarian conditions - Level 4</t>
  </si>
  <si>
    <t>UGA005Stressed humanitarian conditions - Level 2</t>
  </si>
  <si>
    <t>Food Security in Mauritania</t>
  </si>
  <si>
    <t>MRT003</t>
  </si>
  <si>
    <t>MRT003Buildings damaged</t>
  </si>
  <si>
    <t>2020-08-26</t>
  </si>
  <si>
    <t>MRT003Buildings destroyed</t>
  </si>
  <si>
    <t>Refugees, Host and Non-host</t>
  </si>
  <si>
    <t>MRT003Crisis affected groups</t>
  </si>
  <si>
    <t>MRT003Economic Losses</t>
  </si>
  <si>
    <t>MRT003Fatalities in all crises</t>
  </si>
  <si>
    <t>MRT003Fatalities reported</t>
  </si>
  <si>
    <t>MRT003Illness cases reported</t>
  </si>
  <si>
    <t>MRT003Injuries reported</t>
  </si>
  <si>
    <t>UNHCR 15/05/2019</t>
  </si>
  <si>
    <t>https://reliefweb.int/sites/reliefweb.int/files/resources/69662.pdf</t>
  </si>
  <si>
    <t>In previous GCSIs the total number of displaced in the country were represented in the Drought crisis because it was mistakenly considered "country level".</t>
  </si>
  <si>
    <t>MRT003People displaced</t>
  </si>
  <si>
    <t>MRT003People facing limited access constraints</t>
  </si>
  <si>
    <t>MRT003People facing restricted access constraints</t>
  </si>
  <si>
    <t>ACLED April-Sep 2020</t>
  </si>
  <si>
    <t>https://acleddata.com/data-export-tool/</t>
  </si>
  <si>
    <t>Not enough available data. Three Syrian refugee children were injured due to to an ERW explosion close to Zarqa in May 2020.</t>
  </si>
  <si>
    <t>JOR002Injuries reported</t>
  </si>
  <si>
    <t>2020-09-28</t>
  </si>
  <si>
    <t>HNO 2020; HRP 2020; IOM Round 32 23/09/2020; World Population Prospects 2019; REACH 10/2019; IOM 20/12/2019; MSF 23/12/2019; OHCHR 12/03/2020</t>
  </si>
  <si>
    <t>https://www.humanitarianresponse.info/sites/www.humanitarianresponse.info/files/documents/files/libya_hno_2020-fullen_final_0.pdf; https://reliefweb.int/sites/reliefweb.int/files/resources/libya_hrp_2020_english_full_v1.pdf; https://dtm.iom.int/reports/libya-%E2%80%94-migrant-report-29-jan-feb-2020; https://population.un.org/wpp/Download/Standard/Population/; https://www.reach-initiative.org/where-we-work/libya/?pcountry=libya&amp;dates=01%2F2019+-+04%2F2020&amp;ptype=&amp;subpillar=mixed-migration; https://migration.iom.int/reports/libya-migrant-vulnerability-and-humanitarian-needs-assessment; https://www.msf.org/libya%E2%80%99s-cycle-detention-exploitation-and-abuse-against-migrants-and-refugees; https://documents-dds-ny.un.org/doc/UNDOC/GEN/G20/065/95/PDF/G2006595.pdf?OpenElement</t>
  </si>
  <si>
    <t>Level 5: 3,200 migrants estimated to be in detention centres have limited or no access to aid workers, multiple needs, and are often victims of human rights abuses and serious protection violations. While conditions in detention centres might vary from one to another,  the 2020 HNO, UNHCR  and MSF have described them as inhumane, both in official and unofficia facilities. Level 4: The 2020 HRP identified 134,000 migrants and refugees (86,000 + 48,000) as most vulnerable and currently targeted by humanitarian response. The figure for this level is equivalent to 134,000-3,200 (migrants on level 5, in detention). Level 3: 324,000 migrants an refugees were identified as in need by the 2020 HRP. The figure above equals 324,000-level 4-level 5.  Level 2: Population affected -PIN. The figure includes 17,800 additional migrants counted in IOM Round 29, but not in the HNO.  They are counted as affected to avoid an overestimation of PIN, as it was not possible to determine the exact level of needs of these additional migrants (IOM reported 653,800 migrants and refugees in Libya as of February 2020, against the HNO figure of 636,000). Level 1: population exposed-population affected</t>
  </si>
  <si>
    <t>LBY002Extreme humanitarian conditions - Level 5</t>
  </si>
  <si>
    <t>World Bank 2018; IOM DTM 23/09/2020</t>
  </si>
  <si>
    <t>https://data.worldbank.org/indicator/AG.SRF.TOTL.K2?locations=LY; https://data.humdata.org/dataset/libya-migration-data-migrants-baseline-assessment-iom-dtm</t>
  </si>
  <si>
    <t>Even though Libya has "hot spots" and specific routes where the MMF crisis is more present and visible, we argue that the country as a whole is affected by the movements and presence of migrants. DTM Round 32 reported migrants in each of the 22 administrative regions (mantika) of Libya.</t>
  </si>
  <si>
    <t>LBY002Landmass affected</t>
  </si>
  <si>
    <t>https://data.worldbank.org/indicator/AG.LND.TOTL.K2?locations=MR</t>
  </si>
  <si>
    <t>entire country covered</t>
  </si>
  <si>
    <t>MRT003Landmass affected</t>
  </si>
  <si>
    <t>https://data.worldbank.org/indicator/AG.LND.TOTL.K2?locations=IQ-MA</t>
  </si>
  <si>
    <t>Refugees and asylum seekers are located in 52 locations throughout the country. Therefore the entire area of the country was considered. This is an overestimation.</t>
  </si>
  <si>
    <t>MAR002Landmass affected</t>
  </si>
  <si>
    <t>2020-09-29</t>
  </si>
  <si>
    <t>https://data.worldbank.org/indicator/AG.LND.TOTL.K2?locations=TN</t>
  </si>
  <si>
    <t>Figure represents the entire geographic area of Tunisia. Almost every Tunisian governorate is affected by migration in some capacity. Governorates near the border with Libya and Algeria are transit points for migrants making overland journeys to and from Tunisia. Tunisia's Mediterranean coast is an important departure point for migrants hoping to reach Europe by sea.  Refugees and asylum seekers are present in almost all  Tunisian governorates.</t>
  </si>
  <si>
    <t>TUN002Landmass affected</t>
  </si>
  <si>
    <t>ACLED Apr-Sep 2020</t>
  </si>
  <si>
    <t>Both protesters and security forces have been injured during clashes, but it is not possible to estimate an accurate figure for injuries.</t>
  </si>
  <si>
    <t>LBN004Injuries reported</t>
  </si>
  <si>
    <t>2020-09-30</t>
  </si>
  <si>
    <t>CIA World Factbook</t>
  </si>
  <si>
    <t>https://www.cia.gov/library/publications/the-world-factbook/attachments/summaries/CG-summary.pdf</t>
  </si>
  <si>
    <t>The whole country is affected by the crisis</t>
  </si>
  <si>
    <t>COD001Landmass affected</t>
  </si>
  <si>
    <t>2020-10-05</t>
  </si>
  <si>
    <t>https://www.cia.gov/library/publications/the-world-factbook/attachments/summaries/ML-summary.pdf</t>
  </si>
  <si>
    <t>Total country</t>
  </si>
  <si>
    <t>MLI001Landmass affected</t>
  </si>
  <si>
    <t>https://www.cia.gov/library/publications/the-world-factbook/attachments/summaries/SG-summary.pdf</t>
  </si>
  <si>
    <t>The whole country is affected by the drought</t>
  </si>
  <si>
    <t>SEN002Landmass affected</t>
  </si>
  <si>
    <t>CIA 06/2020</t>
  </si>
  <si>
    <t>https://www.cia.gov/library/publications/the-world-factbook/attachments/summaries/BY-summary.pdf</t>
  </si>
  <si>
    <t>Total country landmass without water area.</t>
  </si>
  <si>
    <t>BDI001Landmass affected</t>
  </si>
  <si>
    <t>2020-10-06</t>
  </si>
  <si>
    <t>IOM Missing Migrants Project April - September 2020</t>
  </si>
  <si>
    <t>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t>
  </si>
  <si>
    <t>BRA002Fatalities in all crises</t>
  </si>
  <si>
    <t>BRA002Fatalities reported</t>
  </si>
  <si>
    <t>Regional Response Plan 2020 31/12/2019; R4V Colombia 05/2020; DANE</t>
  </si>
  <si>
    <t>https://r4v.info/es/situations/platform/location/7511; https://r4v.info/en/documents/details/72254; https://data.humdata.org/dataset/colombia-admin-level-4-boundaries</t>
  </si>
  <si>
    <t>PIN number includes the number of Venezuzelans with the intention to stay (1,764,883) + 500,000 of refugees and migrants in transit + 500,000 colombians returnees + 600,000 of the host communities.  Level 1 takes into consideration the people exposed to Venezuelan inlux minus people affected and people in need  Level 3 includes the Venezuelans with intention to stay, the Colombian returnees and the host communities  Level 4 includes the refugees and migrants in transit.</t>
  </si>
  <si>
    <t>COL002Extreme humanitarian conditions - Level 5</t>
  </si>
  <si>
    <t>COL002Stressed humanitarian conditions - Level 2</t>
  </si>
  <si>
    <t>UNHCR 31/10/2019; INEC Costa Rica; Government of Costa Rica; UNHCR 28/08/2020</t>
  </si>
  <si>
    <t>http://reporting.unhcr.org/sites/default/files/UNHCR%20Nicaragua%20Situation%20Fact%20Sheet%20-%20November%202018.pdf; https://www.unhcr.org/news/briefing/2020/3/5e6759934/years-political-social-crisis-nicaragua-forces-100000-flee.html; http://www.inec.go.cr/poblacion/estimaciones-y-proyecciones-de-poblacion; http://www.migracion.go.cr/Documentos%20compartidos/Centro%20de%20Estadísticas%20y%20Documentos/Documentos%20Varios/Plan%20Integral%20para%20la%20Atención%20de%20Flujos%20Migratorios%20Mixtos%202018%20-%202022.pdf; https://reliefweb.int/report/costa-rica/covid-19-driving-nicaraguan-refugees-hunger-and-desperation</t>
  </si>
  <si>
    <t>According to the United Nations High Commissioner for Refugees, 81,000 Nicaraguans have entered Costa Rica in the period April 2018- September 2020. 50% of  registered Nicaraguans have been identified as having special protection necessities,both legally and physically, as well as having serious medical conditions. As  disaggreated numbers of registered Nicaraguans are unavailable, the 50% figure has been taken from the total figure of registered Nicaraguans in Costa Rica and accounts for Level 3 severity. There is currently no exact number of people in need known. Level 1 is obtained subtracting the figures for people affected and in need from the figure for people exposed. Level 2 is the Nicaraguan population in Costa Rica according to UNHCR without special needs. The hosting community is not really impacted by the limited number of Nicaraguans still residing in Costa Rica today and that is why it is not included beyond level 1.</t>
  </si>
  <si>
    <t>CRI002Extreme humanitarian conditions - Level 5</t>
  </si>
  <si>
    <t>https://www.unhcr.org/5d6cdeb24;  https://reliefweb.int/sites/reliefweb.int/files/resources/UNHCR%20Costa%20Rica%20Fact%20Sheet%20-%20November%202019.pdf; http://www.inec.go.cr/poblacion/estimaciones-y-proyecciones-de-poblacion; http://www.migracion.go.cr/Documentos%20compartidos/Centro%20de%20Estadísticas%20y%20Documentos/Documentos%20Varios/Plan%20Integral%20para%20la%20Atención%20de%20Flujos%20Migratorios%20Mixtos%202018%20-%202022.pdf; https://reliefweb.int/report/costa-rica/covid-19-driving-nicaraguan-refugees-hunger-and-desperation</t>
  </si>
  <si>
    <t>The majority of the Nicaraguan population moves to the Gran Área Metropolitana which includes San José, Alajuela, Cartago and Heredia. Most  seem to arrive in the capital San Jose. Therefore only the population residing in the San Jose province (1648561) is considered. The figure for the poulation of the province of San Jose is an estimation for 30/06/2019 based on 2011 census data. Migration is one of the variables taken into account in the calculations. However, since the influx of 81,000 Nicaraguans since April 2018 is out of the ordinary, this figure was added to the projection. However, other areas of the country (entry points) are impacted as well.  There is no admin 1 disaggregated data to refer to for numbers of Nicaraguans in Costa Rica.</t>
  </si>
  <si>
    <t>CRI002People exposed</t>
  </si>
  <si>
    <t>CRI002Severe humanitarian conditions - Level 4</t>
  </si>
  <si>
    <t>OCHA HNO 2020 15/06/2020</t>
  </si>
  <si>
    <t>https://www.acaps.org/sites/acaps/files/key-documents/files/hno_centroamerica_2020.pdf</t>
  </si>
  <si>
    <t>PIN number has been substracted from the latest HNO. Other levels are taken from IPC classifications.  As the analysis is done on country level, this also includes people affected by gang violence, however the distribution on the severity of the humanitarian conditions for people affected by violence has not been assessed due to lack of data.</t>
  </si>
  <si>
    <t>GTM001Extreme humanitarian conditions - Level 5</t>
  </si>
  <si>
    <t>PAHO 09/2020</t>
  </si>
  <si>
    <t>http://www.paho.org/data/index.php/en/mnu-topics/indicadores-dengue-en/dengue-nacional-en/252-dengue-pais-ano-en.html</t>
  </si>
  <si>
    <t>Dengue cases between March - August 2020</t>
  </si>
  <si>
    <t>GTM001Illness cases reported</t>
  </si>
  <si>
    <t>Number of people affected by the crisis according to the latest HNO for the region</t>
  </si>
  <si>
    <t>GTM001People affected</t>
  </si>
  <si>
    <t>IDMC 2019</t>
  </si>
  <si>
    <t>http://www.internal-displacement.org/countries/guatemala</t>
  </si>
  <si>
    <t>The main drivers of displacement in Guatemala include gang violence and structural violence, but no data on the number people involved is available because the government does not formally acknowledge the phenomenon on its territory. There were around 242,000 IDPs in the country as of December 2018, but the figure is based on severely decayed data about people displaced during the country’s civil war. It has not been updated since 1997. Natural hazards and development projects also cause displacement every year.  As in previous years, no new displacements were recorded for Guatemala in 2018 given the lack of data on people displaced by violence in the country. About 27,000 new displacements associated with natural hazards, however, were recorded, the majority of which were a result of multiple eruptions of the active “Fuego” volcano.</t>
  </si>
  <si>
    <t>GTM001People displaced</t>
  </si>
  <si>
    <t>The whole population is affected by the crisis</t>
  </si>
  <si>
    <t>GTM001People exposed</t>
  </si>
  <si>
    <t>GTM001People in Need</t>
  </si>
  <si>
    <t>Total population according to the latest HNO</t>
  </si>
  <si>
    <t>GTM001Total population</t>
  </si>
  <si>
    <t>PIN number has been substracted from the latest HNO for the region. People in IPC 4 have been placed in PIN Level 4</t>
  </si>
  <si>
    <t>HND001Extreme humanitarian conditions - Level 5</t>
  </si>
  <si>
    <t>Dengue reported cases between March - August 2020</t>
  </si>
  <si>
    <t>HND001Illness cases reported</t>
  </si>
  <si>
    <t>Number of people affected by the crisis according to the latest HNO published for the region</t>
  </si>
  <si>
    <t>HND001People affected</t>
  </si>
  <si>
    <t>IDMC Honduras 31/12/2019</t>
  </si>
  <si>
    <t>https://www.ine.gob.hn/V3/;https://www.cbp.gov/newsroom/stats/sw-border-migration/usbp-sw-border-apprehensions; http://www.internal-displacement.org/sites/default/files/2019-05/GRID%202019%20-%20Conflict%20Figure%20Analysis%20-%20HONDURAS.pdf; https://www.sedh.gob.hn/odh/documentos/documentos-de-interes/274-estudio-de-caracterizacion-del-desplazamiento-interno-por-la-violencia-en-honduras-2004-2018/file</t>
  </si>
  <si>
    <t>IDP estimates from Internal Displacement Monitoring Centre. Just an estimate, does not account for the whole country.</t>
  </si>
  <si>
    <t>HND001People displaced</t>
  </si>
  <si>
    <t>The whole country is exposed to the complex crisis. It was previously calculated including figures from the US CBP of Hondurans apprehended at the US border to assess the number of Hondurans who have left the country, but these figures do not include the number of asylum-seekers in the US or abroad and is not a straightforward way of measuring migration out of the country.</t>
  </si>
  <si>
    <t>HND001People exposed</t>
  </si>
  <si>
    <t>HND001People in Need</t>
  </si>
  <si>
    <t>Total population in the country according to the latest HNO</t>
  </si>
  <si>
    <t>HND001Total population</t>
  </si>
  <si>
    <t>IDMC 31/12/2019</t>
  </si>
  <si>
    <t>https://www.internal-displacement.org/countries/haiti</t>
  </si>
  <si>
    <t>Number of people displaced in Haiti in 2019 by natural disasters, conflict and violence</t>
  </si>
  <si>
    <t>HTI001People displaced</t>
  </si>
  <si>
    <t>PAHO (last accessed 05/10/2020)</t>
  </si>
  <si>
    <t>Number of confirmed cases of Dengue between April - September 2020.</t>
  </si>
  <si>
    <t>MEX001Illness cases reported</t>
  </si>
  <si>
    <t>IPC 07/2020</t>
  </si>
  <si>
    <t>http://www.ipcinfo.org/ipc-country-analysis/population-tracking-tool/en/</t>
  </si>
  <si>
    <t>Total population baseline estimated by IPC.</t>
  </si>
  <si>
    <t>NAM002Total population</t>
  </si>
  <si>
    <t>PAHO last accessed 05/10/2019</t>
  </si>
  <si>
    <t>https://www.reuters.com/article/us-latam-dengue-climate-change/as-the-climate-shifts-central-america-confronts-a-deadly-dengue-outbreak-idUSKCN1VI15J http://www.paho.org/data/index.php/en/mnu-topics/indicadores-dengue-en/dengue-nacional-en/252-dengue-pais-ano-en.html</t>
  </si>
  <si>
    <t>Number of confirmed dengue cases in Nicaragua the last six months April - September 2020. Dengue is suceptible to breed where stagnant water is, often associated with poor plumbing and WASH resources. There is reason to believe that the socio-economic crisis has exacerbated the spread of dengue and has also deterred people from seeking health care if they are at all associated with the opposition.</t>
  </si>
  <si>
    <t>NIC001Illness cases reported</t>
  </si>
  <si>
    <t>ACLED April - September 2020</t>
  </si>
  <si>
    <t>While several episodes of attacks against protesters, journalists, activists and politicians have emerged, no clear number of injured could be determined.</t>
  </si>
  <si>
    <t>NIC001Injuries reported</t>
  </si>
  <si>
    <t>UNCHCR 05/08/2020</t>
  </si>
  <si>
    <t>https://reliefweb.int/report/nicaragua/two-years-political-and-social-crisis-nicaragua-force-more-100000-flee</t>
  </si>
  <si>
    <t>102,000 Nicaraguans refugee and asylum seekers worldwide. Those Nicaraguans who have left the country, but are outside of any registration process are also not accounted for. This figure is thus an underestimation of the total displacement.</t>
  </si>
  <si>
    <t>NIC001People displaced</t>
  </si>
  <si>
    <t>World Bank 2019; UNCHCR 05/08/2020</t>
  </si>
  <si>
    <t>https://data.worldbank.org/country/nicaragua;https://reliefweb.int/report/nicaragua/unhcr-nicaragua-situation-fact-sheet-january-june-2020</t>
  </si>
  <si>
    <t>Total estimated population of Nicaragua according to the World Bank minus available figures for Nicaraguans abroad since April 2018 (102,000). This figure is subtracted as it constitutes an exceptional dynamic compared to previous emigration trends from Nicaragua.</t>
  </si>
  <si>
    <t>NIC001People exposed</t>
  </si>
  <si>
    <t>NIC001Total population</t>
  </si>
  <si>
    <t>IOM Missing Migrants Project 2020 last accessed 05/10/2020</t>
  </si>
  <si>
    <t>Fatalities in the last six months (April - September 2020).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t>
  </si>
  <si>
    <t>PER002Fatalities in all crises</t>
  </si>
  <si>
    <t>PER002Fatalities reported</t>
  </si>
  <si>
    <t>REG003People affected</t>
  </si>
  <si>
    <t>Aljazeera 25/09/2020</t>
  </si>
  <si>
    <t>https://www.aljazeera.com/news/2020/9/25/over-800000-affected-in-sudan-flooding-un</t>
  </si>
  <si>
    <t>Ajazeera is reporting figures of injuries, but the latest OCHA flash update is not. OCHA is where Aljazeera claims to source its information, yet it is the only portal that has any figures for injuries so far.</t>
  </si>
  <si>
    <t>SDN006Injuries reported</t>
  </si>
  <si>
    <t>SDN006Landmass affected</t>
  </si>
  <si>
    <t>IFRC Online Portal</t>
  </si>
  <si>
    <t>https://go.ifrc.org/emergencies/4651#details</t>
  </si>
  <si>
    <t>This is the total number of displaced people due to floods in the entire country according to the IFRC portal on the Sudan Floods Crisis.</t>
  </si>
  <si>
    <t>SDN006People displaced</t>
  </si>
  <si>
    <t>IPC 2019, OCHA HNO 2020 15/06/2020</t>
  </si>
  <si>
    <t>http://www.ipcinfo.org/fileadmin/user_upload/ipcinfo/docs/IPC_ElSalvador_AFI_2019AprilJuly_Projection.pdf; https://www.acaps.org/sites/acaps/files/key-documents/files/hno_centroamerica_2020.pdf</t>
  </si>
  <si>
    <t>PIN number has been retrieved from the latest OCHA HNO. As there is a lack of classification by levels, level 4 numbers represent the number of people on IPC 4 levels.</t>
  </si>
  <si>
    <t>SLV001Extreme humanitarian conditions - Level 5</t>
  </si>
  <si>
    <t>Institute of Legal Medicine, National Civil Police, and Republican General Fisical authority</t>
  </si>
  <si>
    <t>http://www.transparencia.oj.gob.sv/es/mas-recientes</t>
  </si>
  <si>
    <t>Figures for total number of homicides in the country from March until July 2020 (last available dataset), no reports found for May. National Police is no longer including figures on homicides resulting from police confrontations in its data collection which accounts for the decrease of total homicides since July 2019, for what some have been calling political reasons.</t>
  </si>
  <si>
    <t>SLV001Fatalities in all crises</t>
  </si>
  <si>
    <t>PAHO 03/09/2020</t>
  </si>
  <si>
    <t>Updated suspected Dengue cases according to PAHO in the last 6 months (March - August 2020)</t>
  </si>
  <si>
    <t>SLV001Illness cases reported</t>
  </si>
  <si>
    <t>Number of people affected by the different crises in the country (food insecurity, violence, natural hazards: drought) according to the latest OCHA HNO</t>
  </si>
  <si>
    <t>SLV001People affected</t>
  </si>
  <si>
    <t>https://www.internal-displacement.org/countries/el-salvador</t>
  </si>
  <si>
    <t>IDMC data regarding populations of concern origininating from El Salvador (refugees, asylum seekers, IDPs, returned IDPs, stateless people, and others of concern) for 2019. Threats, extorsion and assassinations perpetrated by criminal gangs are the main triggers</t>
  </si>
  <si>
    <t>SLV001People displaced</t>
  </si>
  <si>
    <t>Total population in the country is considered to be affected</t>
  </si>
  <si>
    <t>SLV001People exposed</t>
  </si>
  <si>
    <t>SLV001People in Need</t>
  </si>
  <si>
    <t>Total population in the country according to the latest OCHA HNO</t>
  </si>
  <si>
    <t>SLV001Total population</t>
  </si>
  <si>
    <t>CIA 02/2020</t>
  </si>
  <si>
    <t>https://www.cia.gov/library/publications/the-world-factbook/attachments/summaries/WZ-summary.pdf</t>
  </si>
  <si>
    <t>SWZ001Landmass affected</t>
  </si>
  <si>
    <t>TTO002Minimal humanitarian conditions - Level 1</t>
  </si>
  <si>
    <t>1,394,973 local population + 60,000 Venezuelan refugees</t>
  </si>
  <si>
    <t>TTO002Total population</t>
  </si>
  <si>
    <t>World Bank figures, includes refugee population</t>
  </si>
  <si>
    <t>TUR001Total population</t>
  </si>
  <si>
    <t>TUR002Total population</t>
  </si>
  <si>
    <t>TUR003Total population</t>
  </si>
  <si>
    <t>TUR004Total population</t>
  </si>
  <si>
    <t>CIA 03/2020</t>
  </si>
  <si>
    <t>https://www.cia.gov/library/publications/the-world-factbook/attachments/summaries/ZI-summary.pdf</t>
  </si>
  <si>
    <t>ZWE001Landmass affected</t>
  </si>
  <si>
    <t>https://databank.worldbank.org/data/views/reports/reportwidget.aspx?Report_Name=CountryProfile&amp;Id=b450fd57&amp;tbar=y&amp;dd=y&amp;inf=n&amp;zm=n&amp;country=COL</t>
  </si>
  <si>
    <t>The whole country is considered to be affected by the crisis</t>
  </si>
  <si>
    <t>COL001Landmass affected</t>
  </si>
  <si>
    <t>2020-10-07</t>
  </si>
  <si>
    <t>https://www.cia.gov/library/publications/resources/the-world-factbook/geos/dj.html</t>
  </si>
  <si>
    <t>Total landmass without water</t>
  </si>
  <si>
    <t>DJI001Landmass affected</t>
  </si>
  <si>
    <t>DJI002Landmass affected</t>
  </si>
  <si>
    <t>DJI003Landmass affected</t>
  </si>
  <si>
    <t>https://www.cia.gov/library/publications/the-world-factbook/geos/er.html</t>
  </si>
  <si>
    <t>ERI001Landmass affected</t>
  </si>
  <si>
    <t>World Bank 2014</t>
  </si>
  <si>
    <t>https://data.worldbank.org/indicator/AG.LND.TOTL.K2?end=2014&amp;locations=ET&amp;start=1960&amp;view=chart</t>
  </si>
  <si>
    <t>Total landmass</t>
  </si>
  <si>
    <t>ETH001Landmass affected</t>
  </si>
  <si>
    <t>UNOCHA and Government Response Team Situation Report, September 2020; IFRC Emergency Plan of Action 27/09/2020</t>
  </si>
  <si>
    <t>https://reliefweb.int/sites/reliefweb.int/files/resources/ethiopia_-_flood_emergency_response_plan_for_2020_kiremt_season_16_sep_2020.pdf; https://reliefweb.int/sites/reliefweb.int/files/resources/MDRET023do.pdf</t>
  </si>
  <si>
    <t>This is the total number of people affected by flooding that has been reported to date.</t>
  </si>
  <si>
    <t>ETH002People affected</t>
  </si>
  <si>
    <t>This figure is approximately 2/3rds of what was reported in the last ACAPS GCSI update for August. This is the total figure stated in the UNOCHA situaiton report. However, this may constitute a methodological change. This considers only those people displaced specifically by this crisis.</t>
  </si>
  <si>
    <t>ETH002People displaced</t>
  </si>
  <si>
    <t>https://data.worldbank.org/indicator/AG.LND.TOTL.K2?view=map</t>
  </si>
  <si>
    <t>GTM001Landmass affected</t>
  </si>
  <si>
    <t>HND001Landmass affected</t>
  </si>
  <si>
    <t>World Bank accessed 27/10/2020</t>
  </si>
  <si>
    <t>https://data.worldbank.org/indicator/AG.SRF.TOTL.K2</t>
  </si>
  <si>
    <t>SLV001Landmass affected</t>
  </si>
  <si>
    <t>VEN001Landmass affected</t>
  </si>
  <si>
    <t>LSO002People displaced</t>
  </si>
  <si>
    <t>2020-10-09</t>
  </si>
  <si>
    <t>MDG002People displaced</t>
  </si>
  <si>
    <t>OCHA 05/06/2020</t>
  </si>
  <si>
    <t>https://www.humanitarianresponse.info/sites/www.humanitarianresponse.info/files/documents/files/bfa_hno_2020_04062020_web.pdf</t>
  </si>
  <si>
    <t>The 2020 HNO breaks down overall needs from L2 to L5 (p. 24-25). There is no data breaking down need level by vulnerable group (IDP, refugees), so the values are taken from the HNO without modification to account for the difference between the stated number of refugees and the one from the estimation (25k in the HNO and 20,853 in the estimations)</t>
  </si>
  <si>
    <t>BFA002Extreme humanitarian conditions - Level 5</t>
  </si>
  <si>
    <t>2020-10-15</t>
  </si>
  <si>
    <t>BFA002Minimal humanitarian conditions - Level 1</t>
  </si>
  <si>
    <t>BFA002Moderate humanitarian conditions - Level 3</t>
  </si>
  <si>
    <t>BFA002People in Need</t>
  </si>
  <si>
    <t>BFA002Severe humanitarian conditions - Level 4</t>
  </si>
  <si>
    <t>BFA002Stressed humanitarian conditions - Level 2</t>
  </si>
  <si>
    <t>According to OCHA HNO 2020 the humanitarian needs in the Lac Region have reached a level of the severity catastrophic , specially in the areas of Fouli and Mamdi. As a result all people in the affected area (Lac) have been considered as affected or in need, and have therefore been placed in level 2 to 5. Level 2 represents total population of Lac Region, whilst the number of people in immediate need of humanitarian assistance are in level 3, 4 and 5, according to OCHA HNO 2020.</t>
  </si>
  <si>
    <t>TCD003Extreme humanitarian conditions - Level 5</t>
  </si>
  <si>
    <t>TCD003Minimal humanitarian conditions - Level 1</t>
  </si>
  <si>
    <t>TCD003Moderate humanitarian conditions - Level 3</t>
  </si>
  <si>
    <t>TCD003People in Need</t>
  </si>
  <si>
    <t>TCD003Severe humanitarian conditions - Level 4</t>
  </si>
  <si>
    <t>TCD003Stressed humanitarian conditions - Level 2</t>
  </si>
  <si>
    <t>OCHA 13/08/2020; IFRC 14/08/2020</t>
  </si>
  <si>
    <t>SDN006Extreme humanitarian conditions - Level 5</t>
  </si>
  <si>
    <t>2020-10-16</t>
  </si>
  <si>
    <t>SDN006Minimal humanitarian conditions - Level 1</t>
  </si>
  <si>
    <t>SDN006Moderate humanitarian conditions - Level 3</t>
  </si>
  <si>
    <t>All 18 states are flooded, so technically the entire population is exposed.</t>
  </si>
  <si>
    <t>SDN006People exposed</t>
  </si>
  <si>
    <t>SDN006Severe humanitarian conditions - Level 4</t>
  </si>
  <si>
    <t>SDN006Stressed humanitarian conditions - Level 2</t>
  </si>
  <si>
    <t>There was a miscalculation or at typo in the previous month's sheet (August). I did not have time to find the new figures for this month, but I reviewed the calculations and this one was wrong.</t>
  </si>
  <si>
    <t>UGA001People exposed</t>
  </si>
  <si>
    <t>Ethiovisit 2013;  Humanitarian Response 05/2020; OCHA 18/08/2020</t>
  </si>
  <si>
    <t>http://www.ethiovisit.com/ethiopia/ethiopia-regions-and-cities.html; https://www.humanitarianresponse.info/sites/www.humanitarianresponse.info/files/documents/files/ethiopia_-_flood_emergeny_response_plan_may_2020.pdf; https://reliefweb.int/sites/reliefweb.int/files/resources/ethiopia_flood_update_no.3_18_august_2020.pdf</t>
  </si>
  <si>
    <t>There was a miscalculation in the original entry for this for the month of August.</t>
  </si>
  <si>
    <t>ETH002People exposed</t>
  </si>
  <si>
    <t>2020-10-19</t>
  </si>
  <si>
    <t>OCHA 2020</t>
  </si>
  <si>
    <t>https://reliefweb.int/sites/reliefweb.int/files/resources/Extension%20Yemen%20HRP%202020_Final%20%281%29.pdf</t>
  </si>
  <si>
    <t>Refugees and asylum seekers</t>
  </si>
  <si>
    <t>YEM002People displaced</t>
  </si>
  <si>
    <t>OCHA HNO 20/10/2020</t>
  </si>
  <si>
    <t>https://www.humanitarianresponse.info/sites/www.humanitarianresponse.info/files/documents/files/hno_car_2021_final_fr.pdf</t>
  </si>
  <si>
    <t>The whole population is considered affected by the complex crisis and faces humanitarian needs as a result. Based on qualitative research, it was decided to classify all population outside of PIN on HC2 level which is likely an overestimation. HC4 is based on HNO 2021 for people in severe needs. CAR refugees outside the country are not considered.</t>
  </si>
  <si>
    <t>CAF001Extreme humanitarian conditions - Level 5</t>
  </si>
  <si>
    <t>2020-10-27</t>
  </si>
  <si>
    <t>CAF001Minimal humanitarian conditions - Level 1</t>
  </si>
  <si>
    <t>CAF001Moderate humanitarian conditions - Level 3</t>
  </si>
  <si>
    <t>CAF001People in Need</t>
  </si>
  <si>
    <t>CAF001Severe humanitarian conditions - Level 4</t>
  </si>
  <si>
    <t>CAF001Stressed humanitarian conditions - Level 2</t>
  </si>
  <si>
    <t>CARE, ESCWA, UN Women 28/10/2020; ACLED May-Oct. 2020</t>
  </si>
  <si>
    <t>https://reliefweb.int/sites/reliefweb.int/files/resources/Rapid%20Gender%20Analysis_August%202020%20Beirut%20Port%20Explosion_October2020.pdf https://www.acleddata.com/data/</t>
  </si>
  <si>
    <t>The latest figure of the total number of people killed by the explosion + deaths from protests and riots</t>
  </si>
  <si>
    <t>LBN002Fatalities in all crises</t>
  </si>
  <si>
    <t>2020-10-28</t>
  </si>
  <si>
    <t>ACLED May-Oct. 2020</t>
  </si>
  <si>
    <t>No reported fatalities. Note: ACLED’s real-time data updates are currently paused through August 2020. (Data for 2 August to 5 September)</t>
  </si>
  <si>
    <t>LBN002Fatalities reported</t>
  </si>
  <si>
    <t>LBN004Fatalities in all crises</t>
  </si>
  <si>
    <t>IPC 08/2020</t>
  </si>
  <si>
    <t>http://www.ipcinfo.org/fileadmin/user_upload/ipcinfo/docs/IPC%20Lesotho%20AcuteFoodInsecurity2020JulyMarch2021%20Report.pdf</t>
  </si>
  <si>
    <t>Levels 1 to 5 of humanitarian needs are presented as stated in the IPC projections.</t>
  </si>
  <si>
    <t>LSO002Extreme humanitarian conditions - Level 5</t>
  </si>
  <si>
    <t>2020-10-30</t>
  </si>
  <si>
    <t>LSO002Minimal humanitarian conditions - Level 1</t>
  </si>
  <si>
    <t>LSO002Moderate humanitarian conditions - Level 3</t>
  </si>
  <si>
    <t>The total sum of levels 2-5 humanitarian needs, as stated in the IPC projections.</t>
  </si>
  <si>
    <t>LSO002People affected</t>
  </si>
  <si>
    <t>The total sum of levels 1-5 humanitarian needs, as stated in the IPC projections.</t>
  </si>
  <si>
    <t>LSO002People exposed</t>
  </si>
  <si>
    <t>LSO002People in Need</t>
  </si>
  <si>
    <t>LSO002Severe humanitarian conditions - Level 4</t>
  </si>
  <si>
    <t>LSO002Stressed humanitarian conditions - Level 2</t>
  </si>
  <si>
    <t>No available data on the number of fatalities related to drought.</t>
  </si>
  <si>
    <t>MDG002Fatalities reported</t>
  </si>
  <si>
    <t>IPC 09/2020</t>
  </si>
  <si>
    <t>http://www.ipcinfo.org/fileadmin/user_upload/ipcinfo/docs/IPC_Namibia_AcuteFoodInsecurity_2020JulyMarch2021_Report.pdf</t>
  </si>
  <si>
    <t>NAM002Extreme humanitarian conditions - Level 5</t>
  </si>
  <si>
    <t>No available data on the number of fatalities related to food security.</t>
  </si>
  <si>
    <t>NAM002Fatalities in all crises</t>
  </si>
  <si>
    <t>NAM002Fatalities reported</t>
  </si>
  <si>
    <t>NAM002Minimal humanitarian conditions - Level 1</t>
  </si>
  <si>
    <t>NAM002Moderate humanitarian conditions - Level 3</t>
  </si>
  <si>
    <t>NAM002People affected</t>
  </si>
  <si>
    <t>NAM002People exposed</t>
  </si>
  <si>
    <t>NAM002People in Need</t>
  </si>
  <si>
    <t>NAM002Severe humanitarian conditions - Level 4</t>
  </si>
  <si>
    <t>NAM002Stressed humanitarian conditions - Level 2</t>
  </si>
  <si>
    <t>No available data on the number of fatalities related to the crisis.</t>
  </si>
  <si>
    <t>RWA002Fatalities in all crises</t>
  </si>
  <si>
    <t>RWA002Fatalities reported</t>
  </si>
  <si>
    <t>SWZ001Fatalities in all crises</t>
  </si>
  <si>
    <t>SWZ001Fatalities reported</t>
  </si>
  <si>
    <t>https://data.worldbank.org/country/TZ</t>
  </si>
  <si>
    <t>Total population in the country based on the de facto definition of population.</t>
  </si>
  <si>
    <t>TZA002Total population</t>
  </si>
  <si>
    <t>ZMB002Fatalities in all crises</t>
  </si>
  <si>
    <t>ZMB002Fatalities reported</t>
  </si>
  <si>
    <t>Nagorno-Karabakh Conflict in Armenia</t>
  </si>
  <si>
    <t>ARM002</t>
  </si>
  <si>
    <t>Armenia</t>
  </si>
  <si>
    <t>ARM002Buildings damaged</t>
  </si>
  <si>
    <t>2020-11-04</t>
  </si>
  <si>
    <t>ARM002Buildings destroyed</t>
  </si>
  <si>
    <t>ARM002Economic Losses</t>
  </si>
  <si>
    <t>ARM002Illness cases reported</t>
  </si>
  <si>
    <t>ARM002Injuries reported</t>
  </si>
  <si>
    <t>ARM002People facing limited access constraints</t>
  </si>
  <si>
    <t>ARM002People facing restricted access constraints</t>
  </si>
  <si>
    <t>Nagorno-Karabakh conflict in Azerbaijan</t>
  </si>
  <si>
    <t>AZE002</t>
  </si>
  <si>
    <t>Azerbaijan</t>
  </si>
  <si>
    <t>AZE002Buildings damaged</t>
  </si>
  <si>
    <t>AZE002Buildings destroyed</t>
  </si>
  <si>
    <t>Host, non-host and IDPs have been affected by the conflict</t>
  </si>
  <si>
    <t>AZE002Crisis affected groups</t>
  </si>
  <si>
    <t>AZE002Economic Losses</t>
  </si>
  <si>
    <t>Information on the severity of needs is not available</t>
  </si>
  <si>
    <t>AZE002Extreme humanitarian conditions - Level 5</t>
  </si>
  <si>
    <t>AZE002Illness cases reported</t>
  </si>
  <si>
    <t>AZE002Injuries reported</t>
  </si>
  <si>
    <t>State Statistical Committee of the Republic of Azerbaijan</t>
  </si>
  <si>
    <t>https://www.stat.gov.az/source/demoqraphy/ap/?lang=en</t>
  </si>
  <si>
    <t>Regions affected:   Ganja-Qazakh, Kalbajar-Lachin, Upper Karabakh. Districts/cities affected: Mingachevir, Yevlakh District, Yevlakh, Barda District, Aghjabadi District, Beylagan District</t>
  </si>
  <si>
    <t>AZE002Landmass affected</t>
  </si>
  <si>
    <t>AZE002Minimal humanitarian conditions - Level 1</t>
  </si>
  <si>
    <t>AZE002Moderate humanitarian conditions - Level 3</t>
  </si>
  <si>
    <t>AZE002People facing limited access constraints</t>
  </si>
  <si>
    <t>AZE002People facing restricted access constraints</t>
  </si>
  <si>
    <t>AZE002People in Need</t>
  </si>
  <si>
    <t>AZE002Severe humanitarian conditions - Level 4</t>
  </si>
  <si>
    <t>AZE002Stressed humanitarian conditions - Level 2</t>
  </si>
  <si>
    <t>Nagorno-Karabakh Conflict</t>
  </si>
  <si>
    <t>REG013</t>
  </si>
  <si>
    <t>Armenia, Azerbaijan</t>
  </si>
  <si>
    <t>REG013Buildings damaged</t>
  </si>
  <si>
    <t>REG013Buildings destroyed</t>
  </si>
  <si>
    <t>REG013Crisis affected groups</t>
  </si>
  <si>
    <t>REG013Economic Losses</t>
  </si>
  <si>
    <t>REG013Extreme humanitarian conditions - Level 5</t>
  </si>
  <si>
    <t>OHCHR 02/11/2020</t>
  </si>
  <si>
    <t>https://www.ohchr.org/EN/NewsEvents/Pages/DisplayNews.aspx?NewsID=26464&amp;LangID=E</t>
  </si>
  <si>
    <t>Civilian fatalities reported by Armenian and Azeri authorities</t>
  </si>
  <si>
    <t>REG013Fatalities in all crises</t>
  </si>
  <si>
    <t>REG013Fatalities reported</t>
  </si>
  <si>
    <t>REG013Illness cases reported</t>
  </si>
  <si>
    <t>REG013Injuries reported</t>
  </si>
  <si>
    <t>REG013Minimal humanitarian conditions - Level 1</t>
  </si>
  <si>
    <t>REG013Moderate humanitarian conditions - Level 3</t>
  </si>
  <si>
    <t>REG013People facing limited access constraints</t>
  </si>
  <si>
    <t>REG013People facing restricted access constraints</t>
  </si>
  <si>
    <t>REG013People in Need</t>
  </si>
  <si>
    <t>REG013Severe humanitarian conditions - Level 4</t>
  </si>
  <si>
    <t>REG013Stressed humanitarian conditions - Level 2</t>
  </si>
  <si>
    <t>https://www.acaps.org/methodology/access</t>
  </si>
  <si>
    <t>ACAPS Acces Methodology</t>
  </si>
  <si>
    <t>HTI001Denial of existence of humanitarian needs or entitlements to assistance</t>
  </si>
  <si>
    <t>2020-11-05</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</si>
  <si>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</si>
  <si>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</si>
  <si>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</si>
  <si>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</si>
  <si>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</si>
  <si>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</si>
  <si>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</si>
  <si>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</si>
  <si>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CNBC 10/10/2020</t>
  </si>
  <si>
    <t>https://www.cnbcafrica.com/africa-press-office/2020/10/10/sudan-floods-in-sudan-put-more-than-10-million-people-at-risk-of-water-borne-diseases/</t>
  </si>
  <si>
    <t>The total number of fatalities due to flooding in Sudan stands at 155. The waters have started retreating leaving much damage in their wake, but the number of fatalities is unlikely to increase directly due to flooding, though disease-related and hunger-related fatalities may occur in the coming six months.</t>
  </si>
  <si>
    <t>SDN006Fatalities reported</t>
  </si>
  <si>
    <t>ACLED 04/11/2027</t>
  </si>
  <si>
    <t>Total number of fatalities reported in the country in the last six months due to all the combined crises.</t>
  </si>
  <si>
    <t>UGA001Fatalities reported</t>
  </si>
  <si>
    <t>ENCOVI, 2018; OCHA; UNHCR; R4V 05/09/2020</t>
  </si>
  <si>
    <t>http://elucabista.com/wp-content/uploads/2019/02/Presentacion-Encovi-2018-y-Plan-Pa%C3%ADs-Def.pdf; https://data.humdata.org/dataset/venezuela-administrative-level-0-1-2-and-3-population-statistics-and-gazeteer; https://s3.amazonaws.com/unhcrsharedmedia/2018/RMRP_Venezuela_2019_OnlineVersion.pdf</t>
  </si>
  <si>
    <t>51% of the total population in the country is considered to be 'structurally' poor based on a multidimension perspective which included living standards, employment and social protection, education, access to services and shelter conditions. This figure is used as the PIN. However it is hard to provide further reliable information.</t>
  </si>
  <si>
    <t>VEN001Extreme humanitarian conditions - Level 5</t>
  </si>
  <si>
    <t>VEN001Severe humanitarian conditions - Level 4</t>
  </si>
  <si>
    <t>IOM Missing Migrants Jun-Nov. 2020: ACLED Jun-Nov. 2020</t>
  </si>
  <si>
    <t>https://missingmigrants.iom.int/downloads; https://www.acleddata.com/data/</t>
  </si>
  <si>
    <t>All crises fatalities.</t>
  </si>
  <si>
    <t>DZA002Fatalities in all crises</t>
  </si>
  <si>
    <t>2020-11-24</t>
  </si>
  <si>
    <t>IOM Missing Migrants Jun-Nov. 2020</t>
  </si>
  <si>
    <t>Number of people who died and are missing in the central and western Meditarranean route in front of the Algerian coast and within Algeria. IOM data is intended to be "a minimum estimate of the number of migrant deaths." Deaths happening in detention centres or due to labour exploitation are not included. Data gaps regarding migration routes within North Africa have also been highlighted.</t>
  </si>
  <si>
    <t>DZA002Fatalities reported</t>
  </si>
  <si>
    <t>DZA003Fatalities in all crises</t>
  </si>
  <si>
    <t>ACLED Jun-Nov. 2020</t>
  </si>
  <si>
    <t>No fatalities reported</t>
  </si>
  <si>
    <t>DZA003Fatalities reported</t>
  </si>
  <si>
    <t>DZA004Fatalities in all crises</t>
  </si>
  <si>
    <t>Fatalities registered in the Mixed Migration crisis and in the Sahrawi refugee crisis.</t>
  </si>
  <si>
    <t>DZA004Fatalities reported</t>
  </si>
  <si>
    <t>OCHA 06/2020 - 11/2020</t>
  </si>
  <si>
    <t>https://www.ochaopt.org/reports/protection-of-civilians</t>
  </si>
  <si>
    <t>Total number of fatalities resulting directly from conflict in the last six months (Palestinians), reporting period from June to November</t>
  </si>
  <si>
    <t>PSE002Fatalities in all crises</t>
  </si>
  <si>
    <t>This data is includes the number of all deaths from conflict in the last 6 months as calculated by ACLED. Realistically this number is significantly higher. Several cases of code 10, i.e. unknown fatalities number. Note: ACLED’s real-time data updates were paused from 2 August to 5 September.</t>
  </si>
  <si>
    <t>SYR001Fatalities in all crises</t>
  </si>
  <si>
    <t>IOM Missing migrants Jun.-Nov. 2020</t>
  </si>
  <si>
    <t>Figure represents the number of dead and missing migrants who perished in or off the coast of Tunisia in the last 6 months. Data taken from IOM's missing migrant database related to the Central Mediterranean crisis. The actual number of fatalities is likely to be higher as a result of unreported incidents. IOM data is intended to be "a minimum estimate of the number of migrant deaths." Deaths happening in detention centres or due to labour exploitation are not included. Data gaps regarding migration routes within North Africa have also been hihglighted.</t>
  </si>
  <si>
    <t>TUN002Fatalities in all crises</t>
  </si>
  <si>
    <t>TUN002Fatalities reported</t>
  </si>
  <si>
    <t>ARM002Denial of existence of humanitarian needs or entitlements to assistance</t>
  </si>
  <si>
    <t>2020-11-25</t>
  </si>
  <si>
    <t>Civillians killed within the internationally-recognized Armenian according to 02/11 OHCHR report</t>
  </si>
  <si>
    <t>ARM002Fatalities reported</t>
  </si>
  <si>
    <t>ARM002Impediments to entry into country (bureaucratic and administrative)</t>
  </si>
  <si>
    <t>ARM002Interference into implementation of humanitarian activities</t>
  </si>
  <si>
    <t>https://www.cia.gov/library/publications/the-world-factbook/attachments/summaries/AM-summary.pdf</t>
  </si>
  <si>
    <t>Spontaneous arrivals have been reported in all of the country's regions</t>
  </si>
  <si>
    <t>ARM002Landmass affected</t>
  </si>
  <si>
    <t>ARM002Ongoing insecurity/hostilities affecting humanitarian assistance</t>
  </si>
  <si>
    <t>ARM002Physical constraints in the environment (obstacles related to terrain, climate, lack of infrastructure, etc.)</t>
  </si>
  <si>
    <t>ARM002Presence of mines and improvised explosive devices</t>
  </si>
  <si>
    <t>ARM002Restriction and obstruction of access to services and assistance</t>
  </si>
  <si>
    <t>ARM002Restriction of movement (impediments to freedom of movement and/or administrative restrictions)</t>
  </si>
  <si>
    <t>ARM002Violence against personnel, facilities and assets</t>
  </si>
  <si>
    <t>AZE002Denial of existence of humanitarian needs or entitlements to assistance</t>
  </si>
  <si>
    <t>A more accurate picture of the overall crisis is available in the regional crisis page. People killed within the internationally-recognized Armenian borders. Includes deaths that occurred in Nagorno-Karabakh reported by Armenian authorities. This was done to remain consistent with the rest of the crisis' methodology, which includes all territories internationally recognized as part of Azerbaijan.</t>
  </si>
  <si>
    <t>AZE002Fatalities in all crises</t>
  </si>
  <si>
    <t>AZE002Fatalities reported</t>
  </si>
  <si>
    <t>AZE002Impediments to entry into country (bureaucratic and administrative)</t>
  </si>
  <si>
    <t>AZE002Interference into implementation of humanitarian activities</t>
  </si>
  <si>
    <t>AZE002Ongoing insecurity/hostilities affecting humanitarian assistance</t>
  </si>
  <si>
    <t>AZE002Physical constraints in the environment (obstacles related to terrain, climate, lack of infrastructure, etc.)</t>
  </si>
  <si>
    <t>AZE002Presence of mines and improvised explosive devices</t>
  </si>
  <si>
    <t>AZE002Restriction and obstruction of access to services and assistance</t>
  </si>
  <si>
    <t>AZE002Restriction of movement (impediments to freedom of movement and/or administrative restrictions)</t>
  </si>
  <si>
    <t>AZE002Violence against personnel, facilities and assets</t>
  </si>
  <si>
    <t>BFA002Denial of existence of humanitarian needs or entitlements to assistance</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</si>
  <si>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</si>
  <si>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</si>
  <si>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</si>
  <si>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</si>
  <si>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</si>
  <si>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</si>
  <si>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</si>
  <si>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</si>
  <si>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</si>
  <si>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</si>
  <si>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</si>
  <si>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</si>
  <si>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</si>
  <si>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</si>
  <si>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</si>
  <si>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</si>
  <si>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</si>
  <si>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REG013Denial of existence of humanitarian needs or entitlements to assistance</t>
  </si>
  <si>
    <t>REG013Impediments to entry into country (bureaucratic and administrative)</t>
  </si>
  <si>
    <t>REG013Interference into implementation of humanitarian activities</t>
  </si>
  <si>
    <t>CIA World Factbook; State Statistical Committee of the Republic of Azerbaijan</t>
  </si>
  <si>
    <t>https://www.cia.gov/library/publications/the-world-factbook/attachments/summaries/AM-summary.pdf; https://www.stat.gov.az/source/demoqraphy/ap/?lang=en</t>
  </si>
  <si>
    <t>Spontaneous arrivals have been reported in all of the Armenia's regions. The following areas are affected in Azerbaijan: Regions:  Ganja-Qazakh, Kalbajar-Lachin, Upper Karabakh. Districts/cities: Mingachevir, Yevlakh District, Yevlakh, Barda District, Aghjabadi District, Beylagan District</t>
  </si>
  <si>
    <t>REG013Landmass affected</t>
  </si>
  <si>
    <t>REG013Ongoing insecurity/hostilities affecting humanitarian assistance</t>
  </si>
  <si>
    <t>REG013Physical constraints in the environment (obstacles related to terrain, climate, lack of infrastructure, etc.)</t>
  </si>
  <si>
    <t>REG013Presence of mines and improvised explosive devices</t>
  </si>
  <si>
    <t>REG013Restriction and obstruction of access to services and assistance</t>
  </si>
  <si>
    <t>REG013Restriction of movement (impediments to freedom of movement and/or administrative restrictions)</t>
  </si>
  <si>
    <t>REG013Violence against personnel, facilities and assets</t>
  </si>
  <si>
    <t>ACAPS Access December 2020</t>
  </si>
  <si>
    <t>BDI001Denial of existence of humanitarian needs or entitlements to assistance</t>
  </si>
  <si>
    <t>2020-11-26</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</si>
  <si>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</si>
  <si>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</si>
  <si>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</si>
  <si>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</si>
  <si>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</si>
  <si>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</si>
  <si>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</si>
  <si>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</si>
  <si>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</si>
  <si>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</si>
  <si>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</si>
  <si>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</si>
  <si>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</si>
  <si>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</si>
  <si>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</si>
  <si>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</si>
  <si>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</si>
  <si>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</si>
  <si>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</si>
  <si>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</si>
  <si>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</si>
  <si>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</si>
  <si>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</si>
  <si>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</si>
  <si>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</si>
  <si>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</si>
  <si>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</si>
  <si>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</si>
  <si>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</si>
  <si>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</si>
  <si>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</si>
  <si>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</si>
  <si>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</si>
  <si>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</si>
  <si>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</si>
  <si>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</si>
  <si>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</si>
  <si>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</si>
  <si>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</si>
  <si>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</si>
  <si>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</si>
  <si>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</si>
  <si>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</si>
  <si>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</si>
  <si>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</si>
  <si>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</si>
  <si>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</si>
  <si>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</si>
  <si>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</si>
  <si>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</si>
  <si>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</si>
  <si>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</si>
  <si>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</si>
  <si>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</si>
  <si>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</si>
  <si>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</si>
  <si>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</si>
  <si>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</si>
  <si>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</si>
  <si>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</si>
  <si>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</si>
  <si>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</si>
  <si>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ACLED Jun-Nov 2020</t>
  </si>
  <si>
    <t>everyone who was killed related to the crisis in the past 6 months, including in protests and riots.</t>
  </si>
  <si>
    <t>IRQ001Fatalities in all crises</t>
  </si>
  <si>
    <t>IRQ002Fatalities in all crises</t>
  </si>
  <si>
    <t>IRQ003Fatalities in all crises</t>
  </si>
  <si>
    <t>crisis-related fatalities in the last six months.</t>
  </si>
  <si>
    <t>IRQ003Fatalities reported</t>
  </si>
  <si>
    <t>LSO002Denial of existence of humanitarian needs or entitlements to assistance</t>
  </si>
  <si>
    <t>LSO002Impediments to entry into country (bureaucratic and administrative)</t>
  </si>
  <si>
    <t>LSO002Interference into implementation of humanitarian activities</t>
  </si>
  <si>
    <t>LSO002Ongoing insecurity/hostilities affecting humanitarian assistance</t>
  </si>
  <si>
    <t>LSO002Physical constraints in the environment (obstacles related to terrain, climate, lack of infrastructure, etc.)</t>
  </si>
  <si>
    <t>LSO002Presence of mines and improvised explosive devices</t>
  </si>
  <si>
    <t>LSO002Restriction and obstruction of access to services and assistance</t>
  </si>
  <si>
    <t>LSO002Restriction of movement (impediments to freedom of movement and/or administrative restrictions)</t>
  </si>
  <si>
    <t>Total population in country as estimated in the latest IPC analysis.</t>
  </si>
  <si>
    <t>LSO002Total population</t>
  </si>
  <si>
    <t>LSO002Violence against personnel, facilities and assets</t>
  </si>
  <si>
    <t>MDG002Denial of existence of humanitarian needs or entitlements to assistance</t>
  </si>
  <si>
    <t>ACLED 21/11/2020</t>
  </si>
  <si>
    <t>The number of fatalities reported in the country between June and November 2020.</t>
  </si>
  <si>
    <t>MDG002Fatalities in all crises</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</si>
  <si>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</si>
  <si>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</si>
  <si>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</si>
  <si>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</si>
  <si>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</si>
  <si>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</si>
  <si>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</si>
  <si>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</si>
  <si>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</si>
  <si>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</si>
  <si>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</si>
  <si>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</si>
  <si>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</si>
  <si>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</si>
  <si>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</si>
  <si>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</si>
  <si>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</si>
  <si>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</si>
  <si>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</si>
  <si>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</si>
  <si>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</si>
  <si>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</si>
  <si>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</si>
  <si>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</si>
  <si>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</si>
  <si>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</si>
  <si>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NGA001Denial of existence of humanitarian needs or entitlements to assistance</t>
  </si>
  <si>
    <t>NGA001Impediments to entry into country (bureaucratic and administrative)</t>
  </si>
  <si>
    <t>NGA001Interference into implementation of humanitarian activities</t>
  </si>
  <si>
    <t>NGA001Ongoing insecurity/hostilities affecting humanitarian assistance</t>
  </si>
  <si>
    <t>NGA001Physical constraints in the environment (obstacles related to terrain, climate, lack of infrastructure, etc.)</t>
  </si>
  <si>
    <t>NGA001Presence of mines and improvised explosive devices</t>
  </si>
  <si>
    <t>NGA001Restriction and obstruction of access to services and assistance</t>
  </si>
  <si>
    <t>NGA001Restriction of movement (impediments to freedom of movement and/or administrative restrictions)</t>
  </si>
  <si>
    <t>NGA001Violence against personnel, facilities and assets</t>
  </si>
  <si>
    <t>NGA003Denial of existence of humanitarian needs or entitlements to assistance</t>
  </si>
  <si>
    <t>NGA003Impediments to entry into country (bureaucratic and administrative)</t>
  </si>
  <si>
    <t>NGA003Interference into implementation of humanitarian activities</t>
  </si>
  <si>
    <t>NGA003Ongoing insecurity/hostilities affecting humanitarian assistance</t>
  </si>
  <si>
    <t>NGA003Physical constraints in the environment (obstacles related to terrain, climate, lack of infrastructure, etc.)</t>
  </si>
  <si>
    <t>NGA003Presence of mines and improvised explosive devices</t>
  </si>
  <si>
    <t>NGA003Restriction and obstruction of access to services and assistance</t>
  </si>
  <si>
    <t>NGA003Restriction of movement (impediments to freedom of movement and/or administrative restrictions)</t>
  </si>
  <si>
    <t>NGA003Violence against personnel, facilities and assets</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</si>
  <si>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</si>
  <si>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</si>
  <si>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</si>
  <si>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</si>
  <si>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</si>
  <si>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</si>
  <si>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</si>
  <si>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</si>
  <si>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</si>
  <si>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</si>
  <si>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</si>
  <si>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</si>
  <si>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</si>
  <si>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</si>
  <si>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</si>
  <si>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</si>
  <si>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</si>
  <si>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</si>
  <si>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</si>
  <si>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</si>
  <si>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</si>
  <si>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</si>
  <si>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</si>
  <si>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</si>
  <si>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</si>
  <si>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</si>
  <si>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</si>
  <si>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REG001Denial of existence of humanitarian needs or entitlements to assistance</t>
  </si>
  <si>
    <t>REG001Impediments to entry into country (bureaucratic and administrative)</t>
  </si>
  <si>
    <t>REG001Interference into implementation of humanitarian activities</t>
  </si>
  <si>
    <t>REG001Ongoing insecurity/hostilities affecting humanitarian assistance</t>
  </si>
  <si>
    <t>REG001Physical constraints in the environment (obstacles related to terrain, climate, lack of infrastructure, etc.)</t>
  </si>
  <si>
    <t>REG001Presence of mines and improvised explosive devices</t>
  </si>
  <si>
    <t>REG001Restriction and obstruction of access to services and assistance</t>
  </si>
  <si>
    <t>REG001Restriction of movement (impediments to freedom of movement and/or administrative restrictions)</t>
  </si>
  <si>
    <t>REG001Violence against personnel, facilities and assets</t>
  </si>
  <si>
    <t>REG012Denial of existence of humanitarian needs or entitlements to assistance</t>
  </si>
  <si>
    <t>REG012Impediments to entry into country (bureaucratic and administrative)</t>
  </si>
  <si>
    <t>REG012Interference into implementation of humanitarian activities</t>
  </si>
  <si>
    <t>REG012Ongoing insecurity/hostilities affecting humanitarian assistance</t>
  </si>
  <si>
    <t>REG012Physical constraints in the environment (obstacles related to terrain, climate, lack of infrastructure, etc.)</t>
  </si>
  <si>
    <t>REG012Presence of mines and improvised explosive devices</t>
  </si>
  <si>
    <t>REG012Restriction and obstruction of access to services and assistance</t>
  </si>
  <si>
    <t>REG012Restriction of movement (impediments to freedom of movement and/or administrative restrictions)</t>
  </si>
  <si>
    <t>REG012Violence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</si>
  <si>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</si>
  <si>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</si>
  <si>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</si>
  <si>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</si>
  <si>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</si>
  <si>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</si>
  <si>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</si>
  <si>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</si>
  <si>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</si>
  <si>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</si>
  <si>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</si>
  <si>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</si>
  <si>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</si>
  <si>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</si>
  <si>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</si>
  <si>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</si>
  <si>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</si>
  <si>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IPC 06/2020</t>
  </si>
  <si>
    <t>Total population in Eswatini as estimated in the latest IPC analysis.</t>
  </si>
  <si>
    <t>SWZ001Total population</t>
  </si>
  <si>
    <t>SWZ001Violence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</si>
  <si>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</si>
  <si>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</si>
  <si>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</si>
  <si>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</si>
  <si>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</si>
  <si>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</si>
  <si>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</si>
  <si>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</si>
  <si>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</si>
  <si>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</si>
  <si>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</si>
  <si>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</si>
  <si>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</si>
  <si>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</si>
  <si>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</si>
  <si>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</si>
  <si>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</si>
  <si>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</si>
  <si>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</si>
  <si>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</si>
  <si>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</si>
  <si>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</si>
  <si>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</si>
  <si>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</si>
  <si>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</si>
  <si>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</si>
  <si>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</si>
  <si>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TCD006Denial of existence of humanitarian needs or entitlements to assistance</t>
  </si>
  <si>
    <t>TCD006Impediments to entry into country (bureaucratic and administrative)</t>
  </si>
  <si>
    <t>TCD006Interference into implementation of humanitarian activities</t>
  </si>
  <si>
    <t>TCD006Ongoing insecurity/hostilities affecting humanitarian assistance</t>
  </si>
  <si>
    <t>TCD006Physical constraints in the environment (obstacles related to terrain, climate, lack of infrastructure, etc.)</t>
  </si>
  <si>
    <t>TCD006Presence of mines and improvised explosive devices</t>
  </si>
  <si>
    <t>TCD006Restriction and obstruction of access to services and assistance</t>
  </si>
  <si>
    <t>TCD006Restriction of movement (impediments to freedom of movement and/or administrative restrictions)</t>
  </si>
  <si>
    <t>TCD006Violence against personnel, facilities and assets</t>
  </si>
  <si>
    <t>TUR001Denial of existence of humanitarian needs or entitlements to assistance</t>
  </si>
  <si>
    <t>IOM May-October '20; ACLED May-October 2020</t>
  </si>
  <si>
    <t>https://missingmigrants.iom.int/downloads; https://www.acleddata.com/</t>
  </si>
  <si>
    <t>Figure represents the number of fatilities from the Kurdish conflict from May-October '20 as recorded by ACLED and the the number of migrants and refugees who died in Turkey as recorded by IOM</t>
  </si>
  <si>
    <t>TUR001Fatalities in all crises</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</si>
  <si>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</si>
  <si>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</si>
  <si>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</si>
  <si>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</si>
  <si>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</si>
  <si>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</si>
  <si>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</si>
  <si>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</si>
  <si>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TUR002Denial of existence of humanitarian needs or entitlements to assistance</t>
  </si>
  <si>
    <t>TUR002Fatalities in all crises</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</si>
  <si>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</si>
  <si>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</si>
  <si>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</si>
  <si>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</si>
  <si>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</si>
  <si>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</si>
  <si>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</si>
  <si>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</si>
  <si>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</si>
  <si>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TUR003Fatalities in all crises</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</si>
  <si>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</si>
  <si>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</si>
  <si>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</si>
  <si>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</si>
  <si>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</si>
  <si>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</si>
  <si>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</si>
  <si>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</si>
  <si>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TUR004Denial of existence of humanitarian needs or entitlements to assistance</t>
  </si>
  <si>
    <t>TUR004Fatalities in all crises</t>
  </si>
  <si>
    <t>TUR004Impediments to entry into country (bureaucratic and administrative)</t>
  </si>
  <si>
    <t>TUR004Interference into implementation of humanitarian activities</t>
  </si>
  <si>
    <t>TUR004Ongoing insecurity/hostilities affecting humanitarian assistance</t>
  </si>
  <si>
    <t>TUR004Physical constraints in the environment (obstacles related to terrain, climate, lack of infrastructure, etc.)</t>
  </si>
  <si>
    <t>TUR004Presence of mines and improvised explosive devices</t>
  </si>
  <si>
    <t>TUR004Restriction and obstruction of access to services and assistance</t>
  </si>
  <si>
    <t>TUR004Restriction of movement (impediments to freedom of movement and/or administrative restrictions)</t>
  </si>
  <si>
    <t>TUR004Violence against personnel, facilities and assets</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</si>
  <si>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</si>
  <si>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</si>
  <si>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</si>
  <si>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</si>
  <si>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</si>
  <si>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</si>
  <si>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</si>
  <si>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</si>
  <si>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</si>
  <si>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</si>
  <si>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</si>
  <si>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</si>
  <si>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</si>
  <si>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</si>
  <si>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</si>
  <si>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</si>
  <si>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</si>
  <si>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</si>
  <si>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IDPs, refugees, host, non-host and returnees are affected by the crisis.</t>
  </si>
  <si>
    <t>ZWE001Crisis affected groups</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</si>
  <si>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</si>
  <si>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</si>
  <si>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</si>
  <si>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</si>
  <si>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</si>
  <si>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</si>
  <si>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</si>
  <si>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</si>
  <si>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https://data.worldbank.org/country/zimbabwe</t>
  </si>
  <si>
    <t>Total population is based on the de facto definition of population, which counts all residents regardless of legal status or citizenship. The value  is a midyear estimate, as it is presented by the World Bank.</t>
  </si>
  <si>
    <t>ZWE001Total population</t>
  </si>
  <si>
    <t>ZWE001Violence against personnel, facilities and assets</t>
  </si>
  <si>
    <t>AFG001Denial of existence of humanitarian needs or entitlements to assistance</t>
  </si>
  <si>
    <t>2020-11-27</t>
  </si>
  <si>
    <t>AFG001Impediments to entry into country (bureaucratic and administrative)</t>
  </si>
  <si>
    <t>AFG001Interference into implementation of humanitarian activities</t>
  </si>
  <si>
    <t>AFG001Ongoing insecurity/hostilities affecting humanitarian assistance</t>
  </si>
  <si>
    <t>AFG001Physical constraints in the environment (obstacles related to terrain, climate, lack of infrastructure, etc.)</t>
  </si>
  <si>
    <t>AFG001Presence of mines and improvised explosive devices</t>
  </si>
  <si>
    <t>AFG001Restriction and obstruction of access to services and assistance</t>
  </si>
  <si>
    <t>AFG001Restriction of movement (impediments to freedom of movement and/or administrative restrictions)</t>
  </si>
  <si>
    <t>AFG001Violence against personnel, facilities and assets</t>
  </si>
  <si>
    <t>BGD002Denial of existence of humanitarian needs or entitlements to assistance</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</si>
  <si>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</si>
  <si>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</si>
  <si>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</si>
  <si>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</si>
  <si>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</si>
  <si>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</si>
  <si>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</si>
  <si>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</si>
  <si>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DZA002Denial of existence of humanitarian needs or entitlements to assistance</t>
  </si>
  <si>
    <t>DZA002Impediments to entry into country (bureaucratic and administrative)</t>
  </si>
  <si>
    <t>DZA002Interference into implementation of humanitarian activities</t>
  </si>
  <si>
    <t>DZA002Ongoing insecurity/hostilities affecting humanitarian assistance</t>
  </si>
  <si>
    <t>DZA002Physical constraints in the environment (obstacles related to terrain, climate, lack of infrastructure, etc.)</t>
  </si>
  <si>
    <t>DZA002Presence of mines and improvised explosive devices</t>
  </si>
  <si>
    <t>DZA002Restriction and obstruction of access to services and assistance</t>
  </si>
  <si>
    <t>DZA002Restriction of movement (impediments to freedom of movement and/or administrative restrictions)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</si>
  <si>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</si>
  <si>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</si>
  <si>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</si>
  <si>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</si>
  <si>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</si>
  <si>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</si>
  <si>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</si>
  <si>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</si>
  <si>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</si>
  <si>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</si>
  <si>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</si>
  <si>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</si>
  <si>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</si>
  <si>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</si>
  <si>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</si>
  <si>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</si>
  <si>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</si>
  <si>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</si>
  <si>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</si>
  <si>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OCHA, 2018; R4V Ecuador 16/09/2020</t>
  </si>
  <si>
    <t>https://data.humdata.org/dataset/ecuador-admin-level-2-boundaries#; https://data2.unhcr.org/en/situations/platform/location/7512</t>
  </si>
  <si>
    <t>Population (14,483,499) + 417,199 Venezuelans in Ecuador as of September 2020</t>
  </si>
  <si>
    <t>ECU002Total population</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</si>
  <si>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</si>
  <si>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</si>
  <si>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</si>
  <si>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</si>
  <si>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</si>
  <si>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</si>
  <si>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</si>
  <si>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</si>
  <si>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</si>
  <si>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IND002Denial of existence of humanitarian needs or entitlements to assistance</t>
  </si>
  <si>
    <t>IND002Impediments to entry into country (bureaucratic and administrative)</t>
  </si>
  <si>
    <t>IND002Interference into implementation of humanitarian activities</t>
  </si>
  <si>
    <t>IND002Ongoing insecurity/hostilities affecting humanitarian assistance</t>
  </si>
  <si>
    <t>IND002Physical constraints in the environment (obstacles related to terrain, climate, lack of infrastructure, etc.)</t>
  </si>
  <si>
    <t>IND002Presence of mines and improvised explosive devices</t>
  </si>
  <si>
    <t>IND002Restriction and obstruction of access to services and assistance</t>
  </si>
  <si>
    <t>IND002Restriction of movement (impediments to freedom of movement and/or administrative restrictions)</t>
  </si>
  <si>
    <t>IND002Violence against personnel, facilities and assets</t>
  </si>
  <si>
    <t>IRQ001Denial of existence of humanitarian needs or entitlements to assistance</t>
  </si>
  <si>
    <t>IRQ001Impediments to entry into country (bureaucratic and administrative)</t>
  </si>
  <si>
    <t>IRQ001Interference into implementation of humanitarian activities</t>
  </si>
  <si>
    <t>IRQ001Ongoing insecurity/hostilities affecting humanitarian assistance</t>
  </si>
  <si>
    <t>IRQ001Physical constraints in the environment (obstacles related to terrain, climate, lack of infrastructure, etc.)</t>
  </si>
  <si>
    <t>IRQ001Presence of mines and improvised explosive devices</t>
  </si>
  <si>
    <t>IRQ001Restriction and obstruction of access to services and assistance</t>
  </si>
  <si>
    <t>IRQ001Restriction of movement (impediments to freedom of movement and/or administrative restrictions)</t>
  </si>
  <si>
    <t>IRQ001Violence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</si>
  <si>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</si>
  <si>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</si>
  <si>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</si>
  <si>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</si>
  <si>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</si>
  <si>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</si>
  <si>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</si>
  <si>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</si>
  <si>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</si>
  <si>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IRQ003Denial of existence of humanitarian needs or entitlements to assistance</t>
  </si>
  <si>
    <t>IRQ003Impediments to entry into country (bureaucratic and administrative)</t>
  </si>
  <si>
    <t>IRQ003Interference into implementation of humanitarian activities</t>
  </si>
  <si>
    <t>IRQ003Ongoing insecurity/hostilities affecting humanitarian assistance</t>
  </si>
  <si>
    <t>IRQ003Physical constraints in the environment (obstacles related to terrain, climate, lack of infrastructure, etc.)</t>
  </si>
  <si>
    <t>IRQ003Presence of mines and improvised explosive devices</t>
  </si>
  <si>
    <t>IRQ003Restriction and obstruction of access to services and assistance</t>
  </si>
  <si>
    <t>IRQ003Restriction of movement (impediments to freedom of movement and/or administrative restrictions)</t>
  </si>
  <si>
    <t>IRQ003Violence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</si>
  <si>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</si>
  <si>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</si>
  <si>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</si>
  <si>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</si>
  <si>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</si>
  <si>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</si>
  <si>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</si>
  <si>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</si>
  <si>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</si>
  <si>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</si>
  <si>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</si>
  <si>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</si>
  <si>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</si>
  <si>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</si>
  <si>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</si>
  <si>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</si>
  <si>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</si>
  <si>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</si>
  <si>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LBN004Denial of existence of humanitarian needs or entitlements to assistance</t>
  </si>
  <si>
    <t>LBN004Impediments to entry into country (bureaucratic and administrative)</t>
  </si>
  <si>
    <t>LBN004Interference into implementation of humanitarian activities</t>
  </si>
  <si>
    <t>LBN004Ongoing insecurity/hostilities affecting humanitarian assistance</t>
  </si>
  <si>
    <t>LBN004Physical constraints in the environment (obstacles related to terrain, climate, lack of infrastructure, etc.)</t>
  </si>
  <si>
    <t>LBN004Presence of mines and improvised explosive devices</t>
  </si>
  <si>
    <t>LBN004Restriction and obstruction of access to services and assistance</t>
  </si>
  <si>
    <t>LBN004Restriction of movement (impediments to freedom of movement and/or administrative restrictions)</t>
  </si>
  <si>
    <t>LBN004Violence against personnel, facilities and assets</t>
  </si>
  <si>
    <t>LBY001Denial of existence of humanitarian needs or entitlements to assistance</t>
  </si>
  <si>
    <t>LBY001Impediments to entry into country (bureaucratic and administrative)</t>
  </si>
  <si>
    <t>LBY001Interference into implementation of humanitarian activities</t>
  </si>
  <si>
    <t>LBY001Ongoing insecurity/hostilities affecting humanitarian assistance</t>
  </si>
  <si>
    <t>LBY001Physical constraints in the environment (obstacles related to terrain, climate, lack of infrastructure, etc.)</t>
  </si>
  <si>
    <t>LBY001Presence of mines and improvised explosive devices</t>
  </si>
  <si>
    <t>LBY001Restriction and obstruction of access to services and assistance</t>
  </si>
  <si>
    <t>LBY001Restriction of movement (impediments to freedom of movement and/or administrative restrictions)</t>
  </si>
  <si>
    <t>LBY001Violence against personnel, facilities and assets</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</si>
  <si>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</si>
  <si>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</si>
  <si>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</si>
  <si>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</si>
  <si>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</si>
  <si>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</si>
  <si>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</si>
  <si>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</si>
  <si>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</si>
  <si>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</si>
  <si>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</si>
  <si>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</si>
  <si>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</si>
  <si>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</si>
  <si>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</si>
  <si>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</si>
  <si>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</si>
  <si>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</si>
  <si>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</si>
  <si>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</si>
  <si>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</si>
  <si>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</si>
  <si>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</si>
  <si>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</si>
  <si>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</si>
  <si>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</si>
  <si>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</si>
  <si>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</si>
  <si>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</si>
  <si>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</si>
  <si>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</si>
  <si>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</si>
  <si>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</si>
  <si>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</si>
  <si>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</si>
  <si>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</si>
  <si>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</si>
  <si>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</si>
  <si>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</si>
  <si>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</si>
  <si>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</si>
  <si>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</si>
  <si>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</si>
  <si>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</si>
  <si>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</si>
  <si>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</si>
  <si>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</si>
  <si>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</si>
  <si>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</si>
  <si>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</si>
  <si>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</si>
  <si>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</si>
  <si>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</si>
  <si>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</si>
  <si>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REG004Denial of existence of humanitarian needs or entitlements to assistance</t>
  </si>
  <si>
    <t>REG004Impediments to entry into country (bureaucratic and administrative)</t>
  </si>
  <si>
    <t>REG004Interference into implementation of humanitarian activities</t>
  </si>
  <si>
    <t>REG004Ongoing insecurity/hostilities affecting humanitarian assistance</t>
  </si>
  <si>
    <t>REG004Physical constraints in the environment (obstacles related to terrain, climate, lack of infrastructure, etc.)</t>
  </si>
  <si>
    <t>REG004Presence of mines and improvised explosive devices</t>
  </si>
  <si>
    <t>REG004Restriction and obstruction of access to services and assistance</t>
  </si>
  <si>
    <t>REG004Restriction of movement (impediments to freedom of movement and/or administrative restrictions)</t>
  </si>
  <si>
    <t>REG004Violence against personnel, facilities and assets</t>
  </si>
  <si>
    <t>SYR001Denial of existence of humanitarian needs or entitlements to assistance</t>
  </si>
  <si>
    <t>SYR001Impediments to entry into country (bureaucratic and administrative)</t>
  </si>
  <si>
    <t>SYR001Interference into implementation of humanitarian activities</t>
  </si>
  <si>
    <t>SYR001Ongoing insecurity/hostilities affecting humanitarian assistance</t>
  </si>
  <si>
    <t>SYR001Physical constraints in the environment (obstacles related to terrain, climate, lack of infrastructure, etc.)</t>
  </si>
  <si>
    <t>SYR001Presence of mines and improvised explosive devices</t>
  </si>
  <si>
    <t>SYR001Restriction and obstruction of access to services and assistance</t>
  </si>
  <si>
    <t>SYR001Restriction of movement (impediments to freedom of movement and/or administrative restrictions)</t>
  </si>
  <si>
    <t>SYR001Violence against personnel, facilities and assets</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</si>
  <si>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</si>
  <si>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</si>
  <si>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</si>
  <si>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</si>
  <si>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</si>
  <si>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</si>
  <si>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</si>
  <si>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</si>
  <si>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</si>
  <si>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DJI001Denial of existence of humanitarian needs or entitlements to assistance</t>
  </si>
  <si>
    <t>2020-11-29</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</si>
  <si>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</si>
  <si>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</si>
  <si>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</si>
  <si>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</si>
  <si>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</si>
  <si>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</si>
  <si>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</si>
  <si>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</si>
  <si>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EGY002Denial of existence of humanitarian needs or entitlements to assistance</t>
  </si>
  <si>
    <t>EGY002Impediments to entry into country (bureaucratic and administrative)</t>
  </si>
  <si>
    <t>EGY002Interference into implementation of humanitarian activities</t>
  </si>
  <si>
    <t>EGY002Ongoing insecurity/hostilities affecting humanitarian assistance</t>
  </si>
  <si>
    <t>EGY002Physical constraints in the environment (obstacles related to terrain, climate, lack of infrastructure, etc.)</t>
  </si>
  <si>
    <t>EGY002Presence of mines and improvised explosive devices</t>
  </si>
  <si>
    <t>EGY002Restriction and obstruction of access to services and assistance</t>
  </si>
  <si>
    <t>EGY002Restriction of movement (impediments to freedom of movement and/or administrative restrictions)</t>
  </si>
  <si>
    <t>EGY002Violence against personnel, facilities and assets</t>
  </si>
  <si>
    <t>ERI001Denial of existence of humanitarian needs or entitlements to assistance</t>
  </si>
  <si>
    <t>UNICEF 09/01/2019; UNICEF 06/2018</t>
  </si>
  <si>
    <t>https://www.unicef.org/appeals/eritrea.html#1 https://reliefweb.int/sites/reliefweb.int/files/resources/UNICEF%20Eritrea%202018%20Mid%20Year%20Humanitarian%20Situation%20Report.pdf</t>
  </si>
  <si>
    <t>Due to major information gaps on the needs of the population it is not possible to disaggregate the severity of needs. The Eritrean government significantly restricts humanitarian access and there is very little information on humanitarian needs. The total PIN is therfore placed in level 3. No further updates of 27/11/2020</t>
  </si>
  <si>
    <t>ERI001Extreme humanitarian conditions - Level 5</t>
  </si>
  <si>
    <t>ERI001Impediments to entry into country (bureaucratic and administrative)</t>
  </si>
  <si>
    <t>ERI001Interference into implementation of humanitarian activities</t>
  </si>
  <si>
    <t>Worldometers 11/2019; UNHCR 01/01/2019</t>
  </si>
  <si>
    <t>http://www.worldometers.info/world-population/eritrea-population/ https://reliefweb.int/sites/reliefweb.int/files/resources/EHGL_RefAs_181231.pdf</t>
  </si>
  <si>
    <t>The whole country is considered to be affected by drought and the political/economic crisis, therefore the total number of people exposed is total population - PIN. No further updates as of 27/11/2020</t>
  </si>
  <si>
    <t>ERI001Minimal humanitarian conditions - Level 1</t>
  </si>
  <si>
    <t>ERI001Moderate humanitarian conditions - Level 3</t>
  </si>
  <si>
    <t>ERI001Ongoing insecurity/hostilities affecting humanitarian assistance</t>
  </si>
  <si>
    <t>ERI001People in Need</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</si>
  <si>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</si>
  <si>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</si>
  <si>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</si>
  <si>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</si>
  <si>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ERI001Severe humanitarian conditions - Level 4</t>
  </si>
  <si>
    <t>ERI001Stressed humanitarian conditions - Level 2</t>
  </si>
  <si>
    <t>ERI001Violence against personnel, facilities and assets</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</si>
  <si>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</si>
  <si>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</si>
  <si>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</si>
  <si>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</si>
  <si>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</si>
  <si>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</si>
  <si>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</si>
  <si>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</si>
  <si>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</si>
  <si>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</si>
  <si>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</si>
  <si>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</si>
  <si>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</si>
  <si>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</si>
  <si>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</si>
  <si>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</si>
  <si>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</si>
  <si>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</si>
  <si>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UNHCR 06/2020; IPC 07/2020</t>
  </si>
  <si>
    <t>https://reliefweb.int/sites/reliefweb.int/files/resources/MOZ_20200604_Cabo_Delgado_Rapid_Response_Plan.pdf; https://reliefweb.int/sites/reliefweb.int/files/resources/IPC_Mozambique_Acute_Food_Insecurity_Acute_Malnutrition_English-2.pdf</t>
  </si>
  <si>
    <t>Total number of people displaced by Cabo delgado since the strat of the crisis in 2017 to date.</t>
  </si>
  <si>
    <t>MOZ004Crisis affected groups</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</si>
  <si>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</si>
  <si>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</si>
  <si>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</si>
  <si>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</si>
  <si>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</si>
  <si>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</si>
  <si>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</si>
  <si>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</si>
  <si>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</si>
  <si>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OCHA 23/11/2020 UN OCHA 08/01/2020 UNHCR 12/01/2020</t>
  </si>
  <si>
    <t>https://reliefweb.int/sites/reliefweb.int/files/resources/Situation%20Report%20-%20Sudan%20-%2023%20Nov%202020.pdf; https://reliefweb.int/sites/reliefweb.int/files/resources/Sudan_2020_HNO.pdf https://reliefweb.int/sites/reliefweb.int/files/resources/Digital%20Virsion_Sudan%20Countrry%20CRP%202020-V4-20200113.pdf</t>
  </si>
  <si>
    <t>Refugees are typically living in areas with previously strained and weak services and infrastructure. Host communities are generally quite welcoming and can often benefit from the influx of refugee populations. However, according to the 2020 HRP, there around 226,000 host community beneficiaries who will receive some form of assistance due to the impact of refugee populations on the surrounding communities. Therefore, this number was taken as the total number of affected in addition to the total number of refugees and IDPs as reported by OCHA on Sudan 23 November.</t>
  </si>
  <si>
    <t>SDN005Crisis affected groups</t>
  </si>
  <si>
    <t>SOM001Denial of existence of humanitarian needs or entitlements to assistance</t>
  </si>
  <si>
    <t>ACLED 27/11/2020; OCHA 16/05/2020; OCHA 19/07/2020</t>
  </si>
  <si>
    <t>https://www.acleddata.com/data/; https://reliefweb.int/sites/reliefweb.int/files/resources/Flash%20Update%205%20-%20final%20for%20publication.pdf; https://reliefweb.int/sites/reliefweb.int/files/resources/hagaa%20flash%20floods%20update%201%20-%20final%203.pdf</t>
  </si>
  <si>
    <t>Total number of fatalities (conflict and flooding) across the country in the last six months (June 2020 to November 2020)</t>
  </si>
  <si>
    <t>SOM001Fatalities in all crises</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</si>
  <si>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</si>
  <si>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</si>
  <si>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</si>
  <si>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</si>
  <si>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</si>
  <si>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</si>
  <si>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</si>
  <si>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</si>
  <si>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SSD001Denial of existence of humanitarian needs or entitlements to assistance</t>
  </si>
  <si>
    <t>ACLED 28/11/2020</t>
  </si>
  <si>
    <t>Conflict related fatalities in  South Sudan from 27 May 2020 to 28 November 2020. While it is likely there are additional deaths related to food insecurity, and poor health infrastructure and floods, lack of data excludes them from the calculations</t>
  </si>
  <si>
    <t>SSD001Fatalities in all crises</t>
  </si>
  <si>
    <t>SSD001Fatalities reported</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</si>
  <si>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</si>
  <si>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</si>
  <si>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</si>
  <si>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</si>
  <si>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</si>
  <si>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</si>
  <si>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</si>
  <si>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</si>
  <si>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TTO002Denial of existence of humanitarian needs or entitlements to assistance</t>
  </si>
  <si>
    <t>IOM Missing Migrants Project April - September 2020; ACLED 27/11/2021</t>
  </si>
  <si>
    <t>https://missingmigrants.iom.int/downloads; https://acleddata.com/data-export-tool/</t>
  </si>
  <si>
    <t>Fatalities in the last six months.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 Added to this are the deaths reported by ACLED (checked 27/11/2020)</t>
  </si>
  <si>
    <t>TTO002Fatalities in all crises</t>
  </si>
  <si>
    <t>IOM Missing Migrants Project April - September 2020; ACLED 27/11/2020</t>
  </si>
  <si>
    <t>TTO002Fatalities reported</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</si>
  <si>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</si>
  <si>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</si>
  <si>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</si>
  <si>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</si>
  <si>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</si>
  <si>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</si>
  <si>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</si>
  <si>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</si>
  <si>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UGA001Denial of existence of humanitarian needs or entitlements to assistance</t>
  </si>
  <si>
    <t>ACLED 27/11/2020</t>
  </si>
  <si>
    <t>Fatalities recorded by ACLED between June and November 2020. This figure no longer incudes the number of people who were affected by Flooding, as that occurred in May and there have been no reported casualties since.</t>
  </si>
  <si>
    <t>UGA001Fatalities in all crises</t>
  </si>
  <si>
    <t>UGA001Impediments to entry into country (bureaucratic and administrative)</t>
  </si>
  <si>
    <t>UGA001Interference into implementation of humanitarian activities</t>
  </si>
  <si>
    <t>UGA001Ongoing insecurity/hostilities affecting humanitarian assistance</t>
  </si>
  <si>
    <t>UNHCR 31/10/2020</t>
  </si>
  <si>
    <t>https://data2.unhcr.org/en/country/uga</t>
  </si>
  <si>
    <t>This is the accumulative number of people affected by the refugee influx, which we count as the total number of refugees in country. The highest population of refugees come from South Sudan, DRC, Burundi, and Somalia. There are also refugees in smaller numbers (less than 20,000 per country) coming from Rwanda, Eritrea, Sudan, Ethiopia, and others.</t>
  </si>
  <si>
    <t>UGA001People affected</t>
  </si>
  <si>
    <t>UNCHR 31/10/2020</t>
  </si>
  <si>
    <t>This is the total number of refugees and asylum seekers in Uganda. The highest population of refugees come from South Sudan, DRC, Burundi, and Somalia. There are also refugees in smaller numbers (less than 20,000 per country) coming from Rwanda, Eritrea, Sudan, Ethiopia, and others.</t>
  </si>
  <si>
    <t>UGA001People displaced</t>
  </si>
  <si>
    <t>UGA001Physical constraints in the environment (obstacles related to terrain, climate, lack of infrastructure, etc.)</t>
  </si>
  <si>
    <t>UGA001Presence of mines and improvised explosive devices</t>
  </si>
  <si>
    <t>UGA001Restriction and obstruction of access to services and assistance</t>
  </si>
  <si>
    <t>UGA001Restriction of movement (impediments to freedom of movement and/or administrative restrictions)</t>
  </si>
  <si>
    <t>UGA001Violence against personnel, facilities and assets</t>
  </si>
  <si>
    <t>UGA005Fatalities in all crises</t>
  </si>
  <si>
    <t>UGA005People affected</t>
  </si>
  <si>
    <t>UGA005People displaced</t>
  </si>
  <si>
    <t>https://data.worldbank.org/country/cameroon</t>
  </si>
  <si>
    <t>Total population as estimated by the World Bank, based on the de facto definition of population, which counts all residents regardless of legal status or citizenship. The values shown are midyear estimates.</t>
  </si>
  <si>
    <t>CMR001Total population</t>
  </si>
  <si>
    <t>2020-11-30</t>
  </si>
  <si>
    <t>CMR002Total population</t>
  </si>
  <si>
    <t>CMR003Total population</t>
  </si>
  <si>
    <t>CMR004Total population</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</si>
  <si>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</si>
  <si>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</si>
  <si>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</si>
  <si>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</si>
  <si>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</si>
  <si>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</si>
  <si>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</si>
  <si>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</si>
  <si>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</si>
  <si>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This figure cites only the number of fatalities as reported by ACLED for June-November 2020. The last recorded fatalities for the floods crisis in Ethiopia were in May 2020, and are therefore no longer a composite part of this figure. Since there are no other recorded fatalities across the other crises in Ethiopia (International Displacement has 0; and there are no reports to show figures for Tigray as of yet), this is the total for all crises across the country for June-November 2020.</t>
  </si>
  <si>
    <t>ETH001Fatalities in all crises</t>
  </si>
  <si>
    <t>ETH002Fatalities in all crises</t>
  </si>
  <si>
    <t>ETH003Fatalities in all crises</t>
  </si>
  <si>
    <t>Crisis in Tigray</t>
  </si>
  <si>
    <t>ETH004</t>
  </si>
  <si>
    <t>IFRC 21/11/2020; UNHCR 29/11/2020; UNHCR 13/11/2020; OCHA 25/11/2020; UNHCR 27/11/2020</t>
  </si>
  <si>
    <t>https://reliefweb.int/report/ethiopia/africa-tigray-population-movement-information-bulletin-20-november-2020#:~:text=The%20Tigray%20Region%2C%20with%20a,and%20nearly%2016%2C000%20returned%20migrants1%20.; https://data2.unhcr.org/fr/documents/details/82978; https://www.unhcr.org/news/briefing/2020/11/5fae4aec4/humanitarian-crisis-deepens-amid-ongoing-clashes-ethiopias-tigray-region.html; https://reliefweb.int/report/ethiopia/ethiopia-tigray-region-humanitarian-update-situation-report-no-5-24-november-2020; https://reliefweb.int/sites/reliefweb.int/files/resources/UNHCR%20Ethiopia%20Tigray%20Update%2027%20November%20%281%29.pdf</t>
  </si>
  <si>
    <t>IDPs, Refugees, host, non-host.</t>
  </si>
  <si>
    <t>ETH004Crisis affected groups</t>
  </si>
  <si>
    <t>ACAPS Access November 2020</t>
  </si>
  <si>
    <t>ETH004Denial of existence of humanitarian needs or entitlements to assistance</t>
  </si>
  <si>
    <t>ETH004Fatalities in all crises</t>
  </si>
  <si>
    <t>OCHA 28/11/2020; Aljazeera 24/11/2020</t>
  </si>
  <si>
    <t>https://reliefweb.int/report/ethiopia/ethiopia-tigray-region-humanitarian-update-situation-report-no-6-26-november-2020; https://www.aljazeera.com/news/2020/11/24/over-600-people-killed-by-tigrayan-youth-group-commission</t>
  </si>
  <si>
    <t>All organisations and media report that there are currently no reliable data for this indicator.</t>
  </si>
  <si>
    <t>ETH004Fatalities reported</t>
  </si>
  <si>
    <t>ETH004Impediments to entry into country (bureaucratic and administrative)</t>
  </si>
  <si>
    <t>ETH004Injuries reported</t>
  </si>
  <si>
    <t>ETH004Interference into implementation of humanitarian activities</t>
  </si>
  <si>
    <t>Central Statistics Agency (Ethiopia) 2006</t>
  </si>
  <si>
    <t>https://web.archive.org/web/20070221092920/http://www.csa.gov.et:80/text_files/national%20statistics%202005/Population.pdf</t>
  </si>
  <si>
    <t>This is the total area in square km as cited in the 2006 Central Statistics Agency issued National Statistics Report Part B: Population. However, if we extend this to the bordering regions of Sudan and to include parts of Eritrea (there has been shelling in Asmara from Tigray) then the area affected will increase.</t>
  </si>
  <si>
    <t>ETH004Landmass affected</t>
  </si>
  <si>
    <t>ETH004Ongoing insecurity/hostilities affecting humanitarian assistance</t>
  </si>
  <si>
    <t>ETH004Physical constraints in the environment (obstacles related to terrain, climate, lack of infrastructure, etc.)</t>
  </si>
  <si>
    <t>ETH004Presence of mines and improvised explosive devices</t>
  </si>
  <si>
    <t>ETH004Restriction and obstruction of access to services and assistance</t>
  </si>
  <si>
    <t>ETH004Restriction of movement (impediments to freedom of movement and/or administrative restrictions)</t>
  </si>
  <si>
    <t>UNOCHA 01/2020</t>
  </si>
  <si>
    <t>ETH004Total population</t>
  </si>
  <si>
    <t>ETH004Violence against personnel, facilities and assets</t>
  </si>
  <si>
    <t>Hurricane Eta and Iota in Guatemala</t>
  </si>
  <si>
    <t>GTM003</t>
  </si>
  <si>
    <t>CONRED 25/11/2020</t>
  </si>
  <si>
    <t>https://conred.gob.gt/category/emergencia/emergencia-eta/</t>
  </si>
  <si>
    <t>Number of houses with light and moderate  damage, taken from Guatemalan gov coordinating agency for disaster reduction. Updated regularly</t>
  </si>
  <si>
    <t>GTM003Buildings damaged</t>
  </si>
  <si>
    <t>Number of houses with severe damage, taken from Guatemalan gov coordinating agency for disaster reduction. Updated regularly</t>
  </si>
  <si>
    <t>GTM003Buildings destroyed</t>
  </si>
  <si>
    <t>hosts, non-hosts, IDPs</t>
  </si>
  <si>
    <t>GTM003Crisis affected groups</t>
  </si>
  <si>
    <t>https://acaps.sharepoint.com/:x:/s/CrisisInSight/EZz2FctWM6RKugy6PeRy-BIBX68P9i-c4z7FzHJ5EmAnUw?e=kapkKK</t>
  </si>
  <si>
    <t>GTM003Denial of existence of humanitarian needs or entitlements to assistance</t>
  </si>
  <si>
    <t>GTM003Economic Losses</t>
  </si>
  <si>
    <t>Detailed breakdowns of severity of needs are not available. Level 1 = exposed population. Level 2 = affected population. Level 3 = evacuated population. It is possible some people are facing severe conditions but there are no numbers available to inform this. Figures taken from Guatemalan gov coordinating agency for disaster reduction. Updated regularly</t>
  </si>
  <si>
    <t>GTM003Extreme humanitarian conditions - Level 5</t>
  </si>
  <si>
    <t>GTM003Illness cases reported</t>
  </si>
  <si>
    <t>GTM003Impediments to entry into country (bureaucratic and administrative)</t>
  </si>
  <si>
    <t>Number of injuries is taken from Guatemalan gov coordinating agency for disaster reduction. Updated regularly</t>
  </si>
  <si>
    <t>GTM003Injuries reported</t>
  </si>
  <si>
    <t>GTM003Interference into implementation of humanitarian activities</t>
  </si>
  <si>
    <t>GTM003Ongoing insecurity/hostilities affecting humanitarian assistance</t>
  </si>
  <si>
    <t>GTM003Physical constraints in the environment (obstacles related to terrain, climate, lack of infrastructure, etc.)</t>
  </si>
  <si>
    <t>GTM003Presence of mines and improvised explosive devices</t>
  </si>
  <si>
    <t>GTM003Restriction and obstruction of access to services and assistance</t>
  </si>
  <si>
    <t>GTM003Restriction of movement (impediments to freedom of movement and/or administrative restrictions)</t>
  </si>
  <si>
    <t>GTM003Severe humanitarian conditions - Level 4</t>
  </si>
  <si>
    <t>GTM003Total population</t>
  </si>
  <si>
    <t>GTM003Violence against personnel, facilities and assets</t>
  </si>
  <si>
    <t>Hurricane Eta and Iota in Honduras</t>
  </si>
  <si>
    <t>HND002</t>
  </si>
  <si>
    <t>UNICEF 22/11/2020</t>
  </si>
  <si>
    <t>https://reliefweb.int/sites/reliefweb.int/files/resources/UNICEF%20Central%20America%20Humanitarian%20Situation%20Report%20No.%203%20%28Hurricanes%20Eta%20and%20Iota%20%20%29%20-%2011%20-20%20November%202020.pdf</t>
  </si>
  <si>
    <t>Homes damaged by Eta according to UNICEF. No data available for Iota yet.</t>
  </si>
  <si>
    <t>HND002Buildings damaged</t>
  </si>
  <si>
    <t>HND002Buildings destroyed</t>
  </si>
  <si>
    <t>non-hosts, hosts, IDPs</t>
  </si>
  <si>
    <t>HND002Crisis affected groups</t>
  </si>
  <si>
    <t>HND002Denial of existence of humanitarian needs or entitlements to assistance</t>
  </si>
  <si>
    <t>HND002Economic Losses</t>
  </si>
  <si>
    <t>OCHA 27/11/2020; OCHA 23/11/2020</t>
  </si>
  <si>
    <t>https://reliefweb.int/sites/reliefweb.int/files/resources/Nota%20Informativa%20Tormentas%20Tropicales%20HN%2027%20nov%202020.pdf; https://reliefweb.int/sites/reliefweb.int/files/resources/2020-11-23%20Weekly%20Situation%20Update%2016-22%20November%202020.pdf</t>
  </si>
  <si>
    <t>Detailed breakdowns of severity of needs are not available. Level 1 = exposed population. Level 2 = affected population. Level 3 = evacuated population. Figures taken from OCHA reports. It is possible some people are facing severe conditions but there are no numbers available to inform this.</t>
  </si>
  <si>
    <t>HND002Extreme humanitarian conditions - Level 5</t>
  </si>
  <si>
    <t>OCHA 27/11/2020</t>
  </si>
  <si>
    <t>https://reliefweb.int/sites/reliefweb.int/files/resources/Nota%20Informativa%20Tormentas%20Tropicales%20HN%2027%20nov%202020.pdf</t>
  </si>
  <si>
    <t>Number of deaths according to OCHA</t>
  </si>
  <si>
    <t>HND002Fatalities reported</t>
  </si>
  <si>
    <t>HND002Illness cases reported</t>
  </si>
  <si>
    <t>HND002Impediments to entry into country (bureaucratic and administrative)</t>
  </si>
  <si>
    <t>HND002Injuries reported</t>
  </si>
  <si>
    <t>HND002Interference into implementation of humanitarian activities</t>
  </si>
  <si>
    <t>World Bank accessed 08/02/2019</t>
  </si>
  <si>
    <t>The whole country is affected by this crisis</t>
  </si>
  <si>
    <t>HND002Landmass affected</t>
  </si>
  <si>
    <t>HND002Ongoing insecurity/hostilities affecting humanitarian assistance</t>
  </si>
  <si>
    <t>HND002Physical constraints in the environment (obstacles related to terrain, climate, lack of infrastructure, etc.)</t>
  </si>
  <si>
    <t>HND002Presence of mines and improvised explosive devices</t>
  </si>
  <si>
    <t>HND002Restriction and obstruction of access to services and assistance</t>
  </si>
  <si>
    <t>HND002Restriction of movement (impediments to freedom of movement and/or administrative restrictions)</t>
  </si>
  <si>
    <t>HND002Severe humanitarian conditions - Level 4</t>
  </si>
  <si>
    <t>HND002Total population</t>
  </si>
  <si>
    <t>HND002Violence against personnel, facilities and assets</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</si>
  <si>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</si>
  <si>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</si>
  <si>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</si>
  <si>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</si>
  <si>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</si>
  <si>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</si>
  <si>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</si>
  <si>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</si>
  <si>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</si>
  <si>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ACLED June-Nov. 2020</t>
  </si>
  <si>
    <t>No reported fatalities</t>
  </si>
  <si>
    <t>JOR002Fatalities in all crises</t>
  </si>
  <si>
    <t>JOR002Fatalities reported</t>
  </si>
  <si>
    <t>Jordanian Department of Statistics 2017  UNHCR 04/11/2020</t>
  </si>
  <si>
    <t>http://dosweb.dos.gov.jo/DataBank/JordanInFigures/JORINFIGDetails2017.pdf https://data2.unhcr.org/en/documents/download/74619 https://data2.unhcr.org/en/situations/syria/location/36</t>
  </si>
  <si>
    <t>The figure takes into account migration and emigration trends, including new population dynamics following the 2011 Syrian conflict.</t>
  </si>
  <si>
    <t>JOR002Landmass affected</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</si>
  <si>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</si>
  <si>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</si>
  <si>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</si>
  <si>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</si>
  <si>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</si>
  <si>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</si>
  <si>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</si>
  <si>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</si>
  <si>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</si>
  <si>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</si>
  <si>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</si>
  <si>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</si>
  <si>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</si>
  <si>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</si>
  <si>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</si>
  <si>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</si>
  <si>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</si>
  <si>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</si>
  <si>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</si>
  <si>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</si>
  <si>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</si>
  <si>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</si>
  <si>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</si>
  <si>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</si>
  <si>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</si>
  <si>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</si>
  <si>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</si>
  <si>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</si>
  <si>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</si>
  <si>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</si>
  <si>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</si>
  <si>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</si>
  <si>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</si>
  <si>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</si>
  <si>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</si>
  <si>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</si>
  <si>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NER001Denial of existence of humanitarian needs or entitlements to assistance</t>
  </si>
  <si>
    <t>NER001Impediments to entry into country (bureaucratic and administrative)</t>
  </si>
  <si>
    <t>NER001Interference into implementation of humanitarian activities</t>
  </si>
  <si>
    <t>NER001Ongoing insecurity/hostilities affecting humanitarian assistance</t>
  </si>
  <si>
    <t>NER001Physical constraints in the environment (obstacles related to terrain, climate, lack of infrastructure, etc.)</t>
  </si>
  <si>
    <t>NER001Presence of mines and improvised explosive devices</t>
  </si>
  <si>
    <t>NER001Restriction and obstruction of access to services and assistance</t>
  </si>
  <si>
    <t>NER001Restriction of movement (impediments to freedom of movement and/or administrative restrictions)</t>
  </si>
  <si>
    <t>NER001Violence against personnel, facilities and assets</t>
  </si>
  <si>
    <t>NER002Denial of existence of humanitarian needs or entitlements to assistance</t>
  </si>
  <si>
    <t>NER002Impediments to entry into country (bureaucratic and administrative)</t>
  </si>
  <si>
    <t>NER002Interference into implementation of humanitarian activities</t>
  </si>
  <si>
    <t>NER002Ongoing insecurity/hostilities affecting humanitarian assistance</t>
  </si>
  <si>
    <t>NER002Physical constraints in the environment (obstacles related to terrain, climate, lack of infrastructure, etc.)</t>
  </si>
  <si>
    <t>NER002Presence of mines and improvised explosive devices</t>
  </si>
  <si>
    <t>NER002Restriction and obstruction of access to services and assistance</t>
  </si>
  <si>
    <t>NER002Restriction of movement (impediments to freedom of movement and/or administrative restrictions)</t>
  </si>
  <si>
    <t>NER002Violence against personnel, facilities and assets</t>
  </si>
  <si>
    <t>NER003Denial of existence of humanitarian needs or entitlements to assistance</t>
  </si>
  <si>
    <t>NER003Impediments to entry into country (bureaucratic and administrative)</t>
  </si>
  <si>
    <t>NER003Interference into implementation of humanitarian activities</t>
  </si>
  <si>
    <t>NER003Ongoing insecurity/hostilities affecting humanitarian assistance</t>
  </si>
  <si>
    <t>NER003Physical constraints in the environment (obstacles related to terrain, climate, lack of infrastructure, etc.)</t>
  </si>
  <si>
    <t>NER003Presence of mines and improvised explosive devices</t>
  </si>
  <si>
    <t>NER003Restriction and obstruction of access to services and assistance</t>
  </si>
  <si>
    <t>NER003Restriction of movement (impediments to freedom of movement and/or administrative restrictions)</t>
  </si>
  <si>
    <t>NER003Violence against personnel, facilities and assets</t>
  </si>
  <si>
    <t>NER004Denial of existence of humanitarian needs or entitlements to assistance</t>
  </si>
  <si>
    <t>NER004Impediments to entry into country (bureaucratic and administrative)</t>
  </si>
  <si>
    <t>NER004Interference into implementation of humanitarian activities</t>
  </si>
  <si>
    <t>NER004Ongoing insecurity/hostilities affecting humanitarian assistance</t>
  </si>
  <si>
    <t>NER004Physical constraints in the environment (obstacles related to terrain, climate, lack of infrastructure, etc.)</t>
  </si>
  <si>
    <t>NER004Presence of mines and improvised explosive devices</t>
  </si>
  <si>
    <t>NER004Restriction and obstruction of access to services and assistance</t>
  </si>
  <si>
    <t>NER004Restriction of movement (impediments to freedom of movement and/or administrative restrictions)</t>
  </si>
  <si>
    <t>NER004Violence against personnel, facilities and assets</t>
  </si>
  <si>
    <t>https://data.worldbank.org/country/nigeria?view=chart</t>
  </si>
  <si>
    <t>NGA001Total population</t>
  </si>
  <si>
    <t>National Bureau of Statistics 2011</t>
  </si>
  <si>
    <t>The sum of square km of Adamawa, Benue, Nasarawa, Plateau, and Taraba states. Adamawa is excluded to avoir double-counting.</t>
  </si>
  <si>
    <t>NGA003Landmass affected</t>
  </si>
  <si>
    <t>NGA003Total population</t>
  </si>
  <si>
    <t>NGA004Total population</t>
  </si>
  <si>
    <t>NGA007Total population</t>
  </si>
  <si>
    <t>The total PIN for the crisis includes the sum of people in level 3-5 according based on ACAPS methodology calculations. Total number of people experiencing level 1 humanitarian conditions are those exposed (populations Akwa Ibom, Benue, Cross River and Taraba states) minus Cameroonian refugees. Level 3 represents the number of Cameroonia refugees.</t>
  </si>
  <si>
    <t>NGA008Extreme humanitarian conditions - Level 5</t>
  </si>
  <si>
    <t>NGA008Fatalities reported</t>
  </si>
  <si>
    <t>Nigerian Population Commission and Bureau of Statistics 2016; UNHCR 31/10/2020</t>
  </si>
  <si>
    <t>https://data.humdata.org/dataset/nigeria-2016-population-data; https://data2.unhcr.org/en/country/nga</t>
  </si>
  <si>
    <t>NGA008Minimal humanitarian conditions - Level 1</t>
  </si>
  <si>
    <t>https://data2.unhcr.org/en/country/nga</t>
  </si>
  <si>
    <t>NGA008Moderate humanitarian conditions - Level 3</t>
  </si>
  <si>
    <t>The sum of people facing levels 2-5 humanitarian needs according to ACAPS methodology.</t>
  </si>
  <si>
    <t>NGA008People affected</t>
  </si>
  <si>
    <t>Total number of Cameroonian refugees registered in Nigeria by the UNHCR.</t>
  </si>
  <si>
    <t>NGA008People displaced</t>
  </si>
  <si>
    <t>The sum of people facing levels 1-5 humanitarian needs according to ACAPS methodology</t>
  </si>
  <si>
    <t>NGA008People exposed</t>
  </si>
  <si>
    <t>NGA008People in Need</t>
  </si>
  <si>
    <t>NGA008Severe humanitarian conditions - Level 4</t>
  </si>
  <si>
    <t>NGA008Stressed humanitarian conditions - Level 2</t>
  </si>
  <si>
    <t>NGA008Total population</t>
  </si>
  <si>
    <t>Hurricane Eta and Iota in Nicaragua</t>
  </si>
  <si>
    <t>NIC002</t>
  </si>
  <si>
    <t>OCHA 09/11/2020</t>
  </si>
  <si>
    <t>https://reliefweb.int/sites/reliefweb.int/files/resources/20201109%20CA%20Eta%20SitRep%202.pdf</t>
  </si>
  <si>
    <t>damaged in Eta, figures for Iota not yet available</t>
  </si>
  <si>
    <t>NIC002Buildings damaged</t>
  </si>
  <si>
    <t>OCHA 09/11/2020; IFRC 18/11/2020</t>
  </si>
  <si>
    <t>https://reliefweb.int/sites/reliefweb.int/files/resources/20201109%20CA%20Eta%20SitRep%202.pdf; https://reliefweb.int/sites/reliefweb.int/files/resources/IB18112020.pdf</t>
  </si>
  <si>
    <t>Houses destroyed: 1.890 by Eta, 4.000 by Iota</t>
  </si>
  <si>
    <t>NIC002Buildings destroyed</t>
  </si>
  <si>
    <t>N/a</t>
  </si>
  <si>
    <t>Host, non-host, IDPs</t>
  </si>
  <si>
    <t>NIC002Crisis affected groups</t>
  </si>
  <si>
    <t>NIC002Denial of existence of humanitarian needs or entitlements to assistance</t>
  </si>
  <si>
    <t>NIC002Economic Losses</t>
  </si>
  <si>
    <t>IFRC 18/11/2020; Plan International 20/11/2020; UNICEF 22/11/2020</t>
  </si>
  <si>
    <t>https://reliefweb.int/sites/reliefweb.int/files/resources/IB18112020.pdf; https://reliefweb.int/sites/reliefweb.int/files/resources/UNICEF%20Central%20America%20Humanitarian%20Situation%20Report%20No.%203%20%28Hurricanes%20Eta%20and%20Iota%20%20%29%20-%2011%20-20%20November%202020.pdf</t>
  </si>
  <si>
    <t>NIC002Extreme humanitarian conditions - Level 5</t>
  </si>
  <si>
    <t>UNICEF 22/11/2020; OCHA 04/11/2020</t>
  </si>
  <si>
    <t>https://reliefweb.int/sites/reliefweb.int/files/resources/UNICEF%20Central%20America%20Humanitarian%20Situation%20Report%20No.%203%20%28Hurricanes%20Eta%20and%20Iota%20%20%29%20-%2011%20-20%20November%202020.pdf https://reliefweb.int/sites/reliefweb.int/files/resources/Central%20America_%20Tropical%20Storm%20Eta%20-%20Flash%20Update%20No.%202%20%28as%20of%205_00pm%20EST%204%20November%202020%29.pdf</t>
  </si>
  <si>
    <t>2 from Eta and 21 from Iota</t>
  </si>
  <si>
    <t>NIC002Fatalities reported</t>
  </si>
  <si>
    <t>NIC002Illness cases reported</t>
  </si>
  <si>
    <t>NIC002Impediments to entry into country (bureaucratic and administrative)</t>
  </si>
  <si>
    <t>NIC002Injuries reported</t>
  </si>
  <si>
    <t>NIC002Interference into implementation of humanitarian activities</t>
  </si>
  <si>
    <t>IFRC 18/11/2020</t>
  </si>
  <si>
    <t>https://reliefweb.int/sites/reliefweb.int/files/resources/IB18112020.pdf</t>
  </si>
  <si>
    <t>Departments listed in the report: Caribe Norte, Jinotega, Nueva Segovia, Matagalpa, Caribe Sur, Rivas, Boaco and Chontales. Whole country was on yellow alert at some point. Took sqkm from baseline data</t>
  </si>
  <si>
    <t>NIC002Landmass affected</t>
  </si>
  <si>
    <t>NIC002Moderate humanitarian conditions - Level 3</t>
  </si>
  <si>
    <t>NIC002Ongoing insecurity/hostilities affecting humanitarian assistance</t>
  </si>
  <si>
    <t>number of people evacuated according to IFRC</t>
  </si>
  <si>
    <t>NIC002People displaced</t>
  </si>
  <si>
    <t>Departments listed in the report: Caribe Norte, Jinotega, Nueva Segovia, Matagalpa, Caribe Sur, Rivas, Boaco and Chontales. Whole country was on yellow alert at some point. Took population from baseline data</t>
  </si>
  <si>
    <t>NIC002People exposed</t>
  </si>
  <si>
    <t>NIC002People in Need</t>
  </si>
  <si>
    <t>NIC002Physical constraints in the environment (obstacles related to terrain, climate, lack of infrastructure, etc.)</t>
  </si>
  <si>
    <t>NIC002Presence of mines and improvised explosive devices</t>
  </si>
  <si>
    <t>NIC002Restriction and obstruction of access to services and assistance</t>
  </si>
  <si>
    <t>NIC002Restriction of movement (impediments to freedom of movement and/or administrative restrictions)</t>
  </si>
  <si>
    <t>NIC002Severe humanitarian conditions - Level 4</t>
  </si>
  <si>
    <t>NIC002Total population</t>
  </si>
  <si>
    <t>NIC002Violence against personnel, facilities and assets</t>
  </si>
  <si>
    <t>PAK001Denial of existence of humanitarian needs or entitlements to assistance</t>
  </si>
  <si>
    <t>PAK001Impediments to entry into country (bureaucratic and administrative)</t>
  </si>
  <si>
    <t>PAK001Interference into implementation of humanitarian activities</t>
  </si>
  <si>
    <t>PAK001Ongoing insecurity/hostilities affecting humanitarian assistance</t>
  </si>
  <si>
    <t>PAK001Physical constraints in the environment (obstacles related to terrain, climate, lack of infrastructure, etc.)</t>
  </si>
  <si>
    <t>PAK001Presence of mines and improvised explosive devices</t>
  </si>
  <si>
    <t>PAK001Restriction and obstruction of access to services and assistance</t>
  </si>
  <si>
    <t>PAK001Restriction of movement (impediments to freedom of movement and/or administrative restrictions)</t>
  </si>
  <si>
    <t>PAK001Violence against personnel, facilities and assets</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</si>
  <si>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</si>
  <si>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</si>
  <si>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</si>
  <si>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</si>
  <si>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</si>
  <si>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</si>
  <si>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</si>
  <si>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</si>
  <si>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</si>
  <si>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http://documents.worldbank.org/curated/en/882751468295210584/pdf/608050PUB0Asse10Box358332B01PUBLIC1.pdf</t>
  </si>
  <si>
    <t>Peru is a highly moutainous country. Median altitudes rang from 500 to more than 3,000 meters above sea level in mountainous areas, this could pose difficulties to travel throughout the country</t>
  </si>
  <si>
    <t>PER002People facing limited access constraints</t>
  </si>
  <si>
    <t>GoP UNFPA</t>
  </si>
  <si>
    <t>https://www.gob.pe/1063-obtener-visa-para-ingresar-al-peru-visa-humanitaria-para-ciudadanos-venezolanos; https://www.unfpa.org/data/emergencies/peru-humanitarian-emergency</t>
  </si>
  <si>
    <t>As of June 2019, Venezuelans entering Peru are required to present a passport and a visa. The visas can be obtained in Caracas y Puerto Ordaz (Venezuela); Bogotá, Leticia y Medellín (Colombia); Guayaquil, Quito, Cuenca, Machala y Loja (Ecuador) and in order to get it, other documents are required. Many migrants and refugees that have an irregular status or lack of documentation can't access basic services</t>
  </si>
  <si>
    <t>PER002Restriction and obstruction of access to services and assistance</t>
  </si>
  <si>
    <t>El Comercio</t>
  </si>
  <si>
    <t>https://www.elcomercio.com/actualidad/reapertura-frontera-ecuador-peru-encuentro.html</t>
  </si>
  <si>
    <t>Official crossing of the border remains closed due to Covid-19 restrictions. Informal crossings exist along the borders where people can cross but it is not safe</t>
  </si>
  <si>
    <t>PER002Restriction of movement (impediments to freedom of movement and/or administrative restrictions)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</si>
  <si>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</si>
  <si>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</si>
  <si>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</si>
  <si>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</si>
  <si>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</si>
  <si>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</si>
  <si>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</si>
  <si>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</si>
  <si>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</si>
  <si>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REG003Denial of existence of humanitarian needs or entitlements to assistance</t>
  </si>
  <si>
    <t>REG003Impediments to entry into country (bureaucratic and administrative)</t>
  </si>
  <si>
    <t>REG003Interference into implementation of humanitarian activities</t>
  </si>
  <si>
    <t>REG003Ongoing insecurity/hostilities affecting humanitarian assistance</t>
  </si>
  <si>
    <t>REG003Physical constraints in the environment (obstacles related to terrain, climate, lack of infrastructure, etc.)</t>
  </si>
  <si>
    <t>REG003Presence of mines and improvised explosive devices</t>
  </si>
  <si>
    <t>REG003Restriction and obstruction of access to services and assistance</t>
  </si>
  <si>
    <t>REG003Restriction of movement (impediments to freedom of movement and/or administrative restrictions)</t>
  </si>
  <si>
    <t>REG003Violence against personnel, facilities and assets</t>
  </si>
  <si>
    <t>See individual crises</t>
  </si>
  <si>
    <t>Sum of the individual crises</t>
  </si>
  <si>
    <t>REG004Fatalities in all crises</t>
  </si>
  <si>
    <t>REG004Fatalities reported</t>
  </si>
  <si>
    <t>Takes into account access scores from Turkey and Greece</t>
  </si>
  <si>
    <t>REG006Denial of existence of humanitarian needs or entitlements to assistance</t>
  </si>
  <si>
    <t>REG006Impediments to entry into country (bureaucratic and administrative)</t>
  </si>
  <si>
    <t>REG006Interference into implementation of humanitarian activities</t>
  </si>
  <si>
    <t>REG006Ongoing insecurity/hostilities affecting humanitarian assistance</t>
  </si>
  <si>
    <t>REG006Physical constraints in the environment (obstacles related to terrain, climate, lack of infrastructure, etc.)</t>
  </si>
  <si>
    <t>REG006Presence of mines and improvised explosive devices</t>
  </si>
  <si>
    <t>REG006Restriction and obstruction of access to services and assistance</t>
  </si>
  <si>
    <t>REG006Restriction of movement (impediments to freedom of movement and/or administrative restrictions)</t>
  </si>
  <si>
    <t>REG006Violence against personnel, facilities and assets</t>
  </si>
  <si>
    <t>Takes into account access scores from Libya, Algeria and Tunisia</t>
  </si>
  <si>
    <t>REG007Denial of existence of humanitarian needs or entitlements to assistance</t>
  </si>
  <si>
    <t>REG007Impediments to entry into country (bureaucratic and administrative)</t>
  </si>
  <si>
    <t>REG007Interference into implementation of humanitarian activities</t>
  </si>
  <si>
    <t>REG007Ongoing insecurity/hostilities affecting humanitarian assistance</t>
  </si>
  <si>
    <t>REG007Physical constraints in the environment (obstacles related to terrain, climate, lack of infrastructure, etc.)</t>
  </si>
  <si>
    <t>REG007Presence of mines and improvised explosive devices</t>
  </si>
  <si>
    <t>REG007Restriction and obstruction of access to services and assistance</t>
  </si>
  <si>
    <t>REG007Restriction of movement (impediments to freedom of movement and/or administrative restrictions)</t>
  </si>
  <si>
    <t>REG007Violence against personnel, facilities and assets</t>
  </si>
  <si>
    <t>Takes into account access scores from Algeria and Morocco</t>
  </si>
  <si>
    <t>REG008Denial of existence of humanitarian needs or entitlements to assistance</t>
  </si>
  <si>
    <t>REG008Impediments to entry into country (bureaucratic and administrative)</t>
  </si>
  <si>
    <t>REG008Interference into implementation of humanitarian activities</t>
  </si>
  <si>
    <t>REG008Ongoing insecurity/hostilities affecting humanitarian assistance</t>
  </si>
  <si>
    <t>REG008Physical constraints in the environment (obstacles related to terrain, climate, lack of infrastructure, etc.)</t>
  </si>
  <si>
    <t>REG008Presence of mines and improvised explosive devices</t>
  </si>
  <si>
    <t>REG008Restriction and obstruction of access to services and assistance</t>
  </si>
  <si>
    <t>REG008Restriction of movement (impediments to freedom of movement and/or administrative restrictions)</t>
  </si>
  <si>
    <t>REG008Violence against personnel, facilities and assets</t>
  </si>
  <si>
    <t>REG011Denial of existence of humanitarian needs or entitlements to assistance</t>
  </si>
  <si>
    <t>REG011Impediments to entry into country (bureaucratic and administrative)</t>
  </si>
  <si>
    <t>REG011Interference into implementation of humanitarian activities</t>
  </si>
  <si>
    <t>REG011Ongoing insecurity/hostilities affecting humanitarian assistance</t>
  </si>
  <si>
    <t>REG011Physical constraints in the environment (obstacles related to terrain, climate, lack of infrastructure, etc.)</t>
  </si>
  <si>
    <t>REG011Presence of mines and improvised explosive devices</t>
  </si>
  <si>
    <t>REG011Restriction and obstruction of access to services and assistance</t>
  </si>
  <si>
    <t>REG011Restriction of movement (impediments to freedom of movement and/or administrative restrictions)</t>
  </si>
  <si>
    <t>REG011Violence against personnel, facilities and assets</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</si>
  <si>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</si>
  <si>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</si>
  <si>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</si>
  <si>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</si>
  <si>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</si>
  <si>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</si>
  <si>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</si>
  <si>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</si>
  <si>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</si>
  <si>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THA001Denial of existence of humanitarian needs or entitlements to assistance</t>
  </si>
  <si>
    <t>THA001Impediments to entry into country (bureaucratic and administrative)</t>
  </si>
  <si>
    <t>THA001Interference into implementation of humanitarian activities</t>
  </si>
  <si>
    <t>THA001Ongoing insecurity/hostilities affecting humanitarian assistance</t>
  </si>
  <si>
    <t>THA001Physical constraints in the environment (obstacles related to terrain, climate, lack of infrastructure, etc.)</t>
  </si>
  <si>
    <t>THA001Presence of mines and improvised explosive devices</t>
  </si>
  <si>
    <t>THA001Restriction and obstruction of access to services and assistance</t>
  </si>
  <si>
    <t>THA001Restriction of movement (impediments to freedom of movement and/or administrative restrictions)</t>
  </si>
  <si>
    <t>THA001Violence against personnel, facilities and assets</t>
  </si>
  <si>
    <t>THA002Denial of existence of humanitarian needs or entitlements to assistance</t>
  </si>
  <si>
    <t>THA002Impediments to entry into country (bureaucratic and administrative)</t>
  </si>
  <si>
    <t>THA002Interference into implementation of humanitarian activities</t>
  </si>
  <si>
    <t>THA002Ongoing insecurity/hostilities affecting humanitarian assistance</t>
  </si>
  <si>
    <t>THA002Physical constraints in the environment (obstacles related to terrain, climate, lack of infrastructure, etc.)</t>
  </si>
  <si>
    <t>THA002Presence of mines and improvised explosive devices</t>
  </si>
  <si>
    <t>THA002Restriction and obstruction of access to services and assistance</t>
  </si>
  <si>
    <t>THA002Restriction of movement (impediments to freedom of movement and/or administrative restrictions)</t>
  </si>
  <si>
    <t>THA002Violence against personnel, facilities and assets</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</si>
  <si>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</si>
  <si>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</si>
  <si>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</si>
  <si>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</si>
  <si>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</si>
  <si>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</si>
  <si>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</si>
  <si>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</si>
  <si>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</si>
  <si>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</si>
  <si>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</si>
  <si>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</si>
  <si>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</si>
  <si>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</si>
  <si>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</si>
  <si>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</si>
  <si>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</si>
  <si>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</si>
  <si>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World Bank 2019; IOM 11/12/2020; State Statistical Committee of the Republic of Azerbaijan</t>
  </si>
  <si>
    <t>https://data.worldbank.org/country/AM; https://displacement.iom.int/system/tdf/reports/ARMENIA%20DTM%20Round%203%20Narrative_v4.pdf?file=1&amp;type=node&amp;id=10330; https://www.stat.gov.az/source/demoqraphy/ap/?lang=en</t>
  </si>
  <si>
    <t>Due to more granular data not being available, all of the exposed population is considered affected</t>
  </si>
  <si>
    <t>AZE002People affected</t>
  </si>
  <si>
    <t>2020-12-17</t>
  </si>
  <si>
    <t>Armenian populations + spontaneous arrivals registered in Armenia + population in the affected areas of Azerbaijan: Regions:  Ganja-Qazakh, Kalbajar-Lachin, Upper Karabakh. Districts/cities: Mingachevir, Yevlakh District, Yevlakh, Barda District, Aghjabadi District, Beylagan District</t>
  </si>
  <si>
    <t>AZE002People exposed</t>
  </si>
  <si>
    <t>IOM June-November 2020</t>
  </si>
  <si>
    <t>https://missingmigrants.iom.int/region/mediterranean</t>
  </si>
  <si>
    <t>all deaths and people missing recorded via the eastern Mediterranean route during the past 6 months</t>
  </si>
  <si>
    <t>REG006Fatalities in all crises</t>
  </si>
  <si>
    <t>All fatalities and people missing recorded on the Western Mediterranean Route. IOM data is intended to be "a minimum estimate of the number of migrant deaths." Deaths happening in detention centres or due to labour exploitation are not included.</t>
  </si>
  <si>
    <t>REG008Fatalities in all crises</t>
  </si>
  <si>
    <t>IPC October 2020 to March 2021 Projections</t>
  </si>
  <si>
    <t>http://www.ipcinfo.org/fileadmin/user_upload/ipcinfo/docs/IPC_Zambia_Acute_Food_Insecurity_2020July2021March_Report.pdf</t>
  </si>
  <si>
    <t>PIN is a summation of levels 3-5 of humanitarian needs according to ACAPS methodology. Levels 1-5 are according to IPC figures for levels of humanitarian needs.</t>
  </si>
  <si>
    <t>ZMB002Extreme humanitarian conditions - Level 5</t>
  </si>
  <si>
    <t>http://www.ipcinfo.org/ipc-country-analysis/details-map/en/c/1152931/?iso3=ZMB</t>
  </si>
  <si>
    <t>Square km of affected areas according to the latest IPC analysis.</t>
  </si>
  <si>
    <t>ZMB002Landmass affected</t>
  </si>
  <si>
    <t>ZMB002Minimal humanitarian conditions - Level 1</t>
  </si>
  <si>
    <t>ZMB002Moderate humanitarian conditions - Level 3</t>
  </si>
  <si>
    <t>This is the sum total of level 2-5 of needs according to ACAPS methodology for population affected by the crisis.</t>
  </si>
  <si>
    <t>ZMB002People affected</t>
  </si>
  <si>
    <t>This is the sum total of level 1-5 of needs according to ACAPS methodology for population living in affected areas.</t>
  </si>
  <si>
    <t>ZMB002People exposed</t>
  </si>
  <si>
    <t>ZMB002People in Need</t>
  </si>
  <si>
    <t>ZMB002Severe humanitarian conditions - Level 4</t>
  </si>
  <si>
    <t>ZMB002Stressed humanitarian conditions - Level 2</t>
  </si>
  <si>
    <t>Total population as estimated by the latest IPC analysis.</t>
  </si>
  <si>
    <t>ZMB002Total population</t>
  </si>
  <si>
    <t>OCHA Global HNO 2021</t>
  </si>
  <si>
    <t>https://www.humanitarianresponse.info/sites/www.humanitarianresponse.info/files/documents/files/hno_2020_colombia_esp.pdf; https://www.migracioncolombia.gov.co/infografias/distribucion-venezolanos-en-colombia-corte-a-30-de-septiembre</t>
  </si>
  <si>
    <t>Total population of the country according to the latest HNO</t>
  </si>
  <si>
    <t>COL002Total population</t>
  </si>
  <si>
    <t>2020-12-18</t>
  </si>
  <si>
    <t>https://www.acaps.org/sites/acaps/files/key-documents/files/hno_centroamerica_2020.pdf;</t>
  </si>
  <si>
    <t>HND001Minimal humanitarian conditions - Level 1</t>
  </si>
  <si>
    <t>HND001Moderate humanitarian conditions - Level 3</t>
  </si>
  <si>
    <t>HND001Severe humanitarian conditions - Level 4</t>
  </si>
  <si>
    <t>HND001Stressed humanitarian conditions - Level 2</t>
  </si>
  <si>
    <t>OCHA number of total population (entire population is affected, this also means that the figure is likely an overestimation)</t>
  </si>
  <si>
    <t>CAF001People affected</t>
  </si>
  <si>
    <t>2020-12-22</t>
  </si>
  <si>
    <t>OCHA number of 4,9 mio people for total population includes IDPs (641,000), returnees (92,000), host population (2,100,000) &amp; refugees (10,000)</t>
  </si>
  <si>
    <t>CAF001People exposed</t>
  </si>
  <si>
    <t>CAF001Total population</t>
  </si>
  <si>
    <t>People who are registered to have died or missing in Greece in the IOM missing persons database in the last 6 months (June-November)</t>
  </si>
  <si>
    <t>GRC002Fatalities in all crises</t>
  </si>
  <si>
    <t>State Statistical Committee of the Republic of Azerbaijan; IOM 11/12/2020; World Bank 2019</t>
  </si>
  <si>
    <t>https://www.stat.gov.az/source/demoqraphy/ap/?lang=en; https://displacement.iom.int/system/tdf/reports/ARMENIA%20DTM%20Round%203%20Narrative_v4.pdf?file=1&amp;type=node&amp;id=10330; https://data.worldbank.org/country/AM</t>
  </si>
  <si>
    <t>Population of Armenia, Nagorno-Karabakh and surrounding Azeri regions</t>
  </si>
  <si>
    <t>REG013Total population</t>
  </si>
  <si>
    <t>Refugees from Ethiopia</t>
  </si>
  <si>
    <t>SDN007</t>
  </si>
  <si>
    <t>The refugee influx has not lead to any reported building damages in Sudan.</t>
  </si>
  <si>
    <t>SDN007Buildings damaged</t>
  </si>
  <si>
    <t>The refugee influx has not lead to any reported destruction of buildings in Sudan.</t>
  </si>
  <si>
    <t>SDN007Buildings destroyed</t>
  </si>
  <si>
    <t>This includes the host community and the refugees from Tigray</t>
  </si>
  <si>
    <t>SDN007Crisis affected groups</t>
  </si>
  <si>
    <t>https://www.acaps.org/sites/acaps/files/products/files/20201214_acaps_humanitarian_access_overview_december_2020_0.pdf</t>
  </si>
  <si>
    <t>Rating based on ACAPS December 2020 Access report</t>
  </si>
  <si>
    <t>SDN007Denial of existence of humanitarian needs or entitlements to assistance</t>
  </si>
  <si>
    <t>The refugee influx has not lead to any reported economic losses in Sudan.</t>
  </si>
  <si>
    <t>SDN007Economic Losses</t>
  </si>
  <si>
    <t>The refugee influx has not lead to any reported fatalities in Sudan.</t>
  </si>
  <si>
    <t>SDN007Fatalities in all crises</t>
  </si>
  <si>
    <t>No avaliable data or estimation on the number of fatalities in Sudan.</t>
  </si>
  <si>
    <t>SDN007Fatalities reported</t>
  </si>
  <si>
    <t>Aid orgaisations have reported illnesses among the refugees such as chronic diseases and HIV. Furthermore, crowded camp situations often have threats of waterborne diseases. However, there are no accurate esimates or numbers of people with illnesses therefore this section is left blank for December 2020.</t>
  </si>
  <si>
    <t>SDN007Illness cases reported</t>
  </si>
  <si>
    <t>SDN007Impediments to entry into country (bureaucratic and administrative)</t>
  </si>
  <si>
    <t>Although there are no number of reported injuries, it can be assumed that some of the refugees arriving have been injurged by the conflict or by the long travel to East Sudan. But for December 2020, this section will be left blank.</t>
  </si>
  <si>
    <t>SDN007Injuries reported</t>
  </si>
  <si>
    <t>SDN007Interference into implementation of humanitarian activities</t>
  </si>
  <si>
    <t>SDN007Ongoing insecurity/hostilities affecting humanitarian assistance</t>
  </si>
  <si>
    <t>No information available for December 2020</t>
  </si>
  <si>
    <t>SDN007People facing limited access constraints</t>
  </si>
  <si>
    <t>SDN007People facing restricted access constraints</t>
  </si>
  <si>
    <t>Due to the remoteness of the border region in East Sudan between Ethiopia, the humanitarian aid is slow to arrive to the refugees. The nearest town is at least six hours from the border areas and entry points. Rating based on ACAPS December 2020 Access report.</t>
  </si>
  <si>
    <t>SDN007Physical constraints in the environment (obstacles related to terrain, climate, lack of infrastructure, etc.)</t>
  </si>
  <si>
    <t>SDN007Presence of mines and improvised explosive devices</t>
  </si>
  <si>
    <t>SDN007Restriction and obstruction of access to services and assistance</t>
  </si>
  <si>
    <t>SDN007Restriction of movement (impediments to freedom of movement and/or administrative restrictions)</t>
  </si>
  <si>
    <t>UN OCHA 21/12/2020</t>
  </si>
  <si>
    <t>https://gho.unocha.org/sudan</t>
  </si>
  <si>
    <t>The total population of Sudan according to the 2020 Global Humanitarian Overview is 43.8 million.</t>
  </si>
  <si>
    <t>SDN007Total population</t>
  </si>
  <si>
    <t>SDN007Violence against personnel, facilities and assets</t>
  </si>
  <si>
    <t>Complex crisis in Chad</t>
  </si>
  <si>
    <t>TCD001</t>
  </si>
  <si>
    <t>TCD001Buildings damaged</t>
  </si>
  <si>
    <t>TCD001Buildings destroyed</t>
  </si>
  <si>
    <t>Refugee, IDP, Host, non-host, returnees</t>
  </si>
  <si>
    <t>TCD001Crisis affected groups</t>
  </si>
  <si>
    <t>TCD001Denial of existence of humanitarian needs or entitlements to assistance</t>
  </si>
  <si>
    <t>TCD001Economic Losses</t>
  </si>
  <si>
    <t>OCHA 01/2020; OCHA 29/06/2020</t>
  </si>
  <si>
    <t>https://www.humanitarianresponse.info/sites/www.humanitarianresponse.info/files/documents/files/tcd_str_hno2020_20200210.pdf; https://www.humanitarianresponse.info/sites/www.humanitarianresponse.info/files/documents/files/tcd_str_hrp2020revision_20200616.pdf</t>
  </si>
  <si>
    <t>2020 Revised HRP PIN applied to 2020 HNO ratios. According to OCHA HNO 2020 the whole population of Chad lives in an area affected by one or more humanitarian crises (Level 1). The number of People in need estimated in the HNO have been placed in severity levels 3 and 4. In addition it is estimated that around 3% of the country's population should be placed in Level 5.</t>
  </si>
  <si>
    <t>TCD001Extreme humanitarian conditions - Level 5</t>
  </si>
  <si>
    <t>TCD001Illness cases reported</t>
  </si>
  <si>
    <t>TCD001Impediments to entry into country (bureaucratic and administrative)</t>
  </si>
  <si>
    <t>TCD001Injuries reported</t>
  </si>
  <si>
    <t>TCD001Interference into implementation of humanitarian activities</t>
  </si>
  <si>
    <t>https://www.cia.gov/library/publications/resources/the-world-factbook/geos/print_cd.html</t>
  </si>
  <si>
    <t>The entire country is affected by three humanitarian crisis: food insecurity and malnutrition, population movements and lack of health assistance</t>
  </si>
  <si>
    <t>TCD001Landmass affected</t>
  </si>
  <si>
    <t>TCD001Minimal humanitarian conditions - Level 1</t>
  </si>
  <si>
    <t>TCD001Moderate humanitarian conditions - Level 3</t>
  </si>
  <si>
    <t>TCD001Ongoing insecurity/hostilities affecting humanitarian assistance</t>
  </si>
  <si>
    <t>https://www.humanitarianresponse.info/es/operations/chad/document/tchad-aper%C3%A7u-des-besoins-humanitaires-2020-hno-2020; https://www.humanitarianresponse.info/sites/www.humanitarianresponse.info/files/documents/files/tcd_str_hno2020_20200210.pdf</t>
  </si>
  <si>
    <t>2020 HNO Affected/PIN ratio applied to 2020 revised HRP PIN</t>
  </si>
  <si>
    <t>TCD001People affected</t>
  </si>
  <si>
    <t>TCD001People facing limited access constraints</t>
  </si>
  <si>
    <t>TCD001People facing restricted access constraints</t>
  </si>
  <si>
    <t>TCD001People in Need</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</si>
  <si>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</si>
  <si>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</si>
  <si>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</si>
  <si>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</si>
  <si>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TCD001Severe humanitarian conditions - Level 4</t>
  </si>
  <si>
    <t>TCD001Stressed humanitarian conditions - Level 2</t>
  </si>
  <si>
    <t>TCD001Violence against personnel, facilities and assets</t>
  </si>
  <si>
    <t>Complex crisis in Congo</t>
  </si>
  <si>
    <t>COG001</t>
  </si>
  <si>
    <t>Congo</t>
  </si>
  <si>
    <t>World Bank 2019; UNICEF 14/12/2020</t>
  </si>
  <si>
    <t>https://databank.worldbank.org/data/reports.aspx?source=2&amp;country=COG; https://www.unicef.org/media/87101/file/2021-HAC-Congo.pdf</t>
  </si>
  <si>
    <t>5,380,508 population estimate for 2019 + refugees and asylum seekers from CAR, DRC and Rwanda</t>
  </si>
  <si>
    <t>COG001Total population</t>
  </si>
  <si>
    <t>2021-01-07</t>
  </si>
  <si>
    <t>CIA World Factbook 04/2020</t>
  </si>
  <si>
    <t>https://www.cia.gov/the-world-factbook/static/de6af332054faf76fe05b98fd99891fe/CF-summary.pdf</t>
  </si>
  <si>
    <t>Whole country is affected by the complex crisis</t>
  </si>
  <si>
    <t>COG001Landmass affected</t>
  </si>
  <si>
    <t>COG001People exposed</t>
  </si>
  <si>
    <t>UNICEF 14/12/2020</t>
  </si>
  <si>
    <t>https://www.unicef.org/media/87101/file/2021-HAC-Congo.pdf</t>
  </si>
  <si>
    <t>Specific data for people affected is unavailable, PIN number is used instead</t>
  </si>
  <si>
    <t>COG001People affected</t>
  </si>
  <si>
    <t>Includes refugees and asylum seekers from CAR, DRC and Rwanda as well as IDPs in Pool region</t>
  </si>
  <si>
    <t>COG001People displaced</t>
  </si>
  <si>
    <t>COG001Injuries reported</t>
  </si>
  <si>
    <t>COG001Illness cases reported</t>
  </si>
  <si>
    <t>Crisis does not involve conflict fatalities. Information on fatalities from other conflict drivers not available</t>
  </si>
  <si>
    <t>COG001Fatalities reported</t>
  </si>
  <si>
    <t>COG001Buildings damaged</t>
  </si>
  <si>
    <t>COG001Buildings destroyed</t>
  </si>
  <si>
    <t>COG001Economic Losses</t>
  </si>
  <si>
    <t>Disaggregated data on the severity of humanitarian needs not available. All PIN are considered L3, and no population is considered L2. All of the rest is L1</t>
  </si>
  <si>
    <t>COG001People in Need</t>
  </si>
  <si>
    <t>COG001Minimal humanitarian conditions - Level 1</t>
  </si>
  <si>
    <t>COG001Stressed humanitarian conditions - Level 2</t>
  </si>
  <si>
    <t>COG001Moderate humanitarian conditions - Level 3</t>
  </si>
  <si>
    <t>COG001Severe humanitarian conditions - Level 4</t>
  </si>
  <si>
    <t>COG001Extreme humanitarian conditions - Level 5</t>
  </si>
  <si>
    <t>COG001Fatalities in all crises</t>
  </si>
  <si>
    <t>IDPs, Returnees, Host, Non-Host and refugees are affected by the complex crisis</t>
  </si>
  <si>
    <t>COG001Crisis affected groups</t>
  </si>
  <si>
    <t>COG001People facing limited access constraints</t>
  </si>
  <si>
    <t>COG001People facing restricted access constraints</t>
  </si>
  <si>
    <t>COG001Denial of existence of humanitarian needs or entitlements to assistance</t>
  </si>
  <si>
    <t>COG001Restriction and obstruction of access to services and assistance</t>
  </si>
  <si>
    <t>COG001Impediments to entry into country (bureaucratic and administrative)</t>
  </si>
  <si>
    <t>COG001Restriction of movement (impediments to freedom of movement and/or administrative restrictions)</t>
  </si>
  <si>
    <t>COG001Interference into implementation of humanitarian activities</t>
  </si>
  <si>
    <t>COG001Violence against personnel, facilities and assets</t>
  </si>
  <si>
    <t>COG001Ongoing insecurity/hostilities affecting humanitarian assistance</t>
  </si>
  <si>
    <t>COG001Presence of mines and improvised explosive devices</t>
  </si>
  <si>
    <t>COG001Physical constraints in the environment (obstacles related to terrain, climate, lack of infrastructure, etc.)</t>
  </si>
  <si>
    <t>http://www.ipcinfo.org/fileadmin/user_upload/ipcinfo/docs/IPC_DRC_Acute_Food_Insecurity_2020July2021June_Report_French.pdf</t>
  </si>
  <si>
    <t>All people in IPC-2 to IPC-5 were included as affected, as no better data is currently available to make a more informed estimation of people affected. The latest analysis available is the January-July 2021 projection published in September 2020</t>
  </si>
  <si>
    <t>COD001People affected</t>
  </si>
  <si>
    <t>2021-01-08</t>
  </si>
  <si>
    <t>OCHA 01/01/2021</t>
  </si>
  <si>
    <t>https://www.humanitarianresponse.info/sites/www.humanitarianresponse.info/files/documents/files/hno_2021_drc_finalv2.pdf</t>
  </si>
  <si>
    <t>The PIN are broken down into 5 levels in the 2021 HNO. In order to remain consistent with the INFORM severity level methodology, PIN levels 1-3 are considered as L3. L4 and L5 are considered as is.</t>
  </si>
  <si>
    <t>COD001People in Need</t>
  </si>
  <si>
    <t>COD001Minimal humanitarian conditions - Level 1</t>
  </si>
  <si>
    <t>COD001Stressed humanitarian conditions - Level 2</t>
  </si>
  <si>
    <t>COD001Moderate humanitarian conditions - Level 3</t>
  </si>
  <si>
    <t>COD001Severe humanitarian conditions - Level 4</t>
  </si>
  <si>
    <t>COD001Extreme humanitarian conditions - Level 5</t>
  </si>
  <si>
    <t>HNO 2021; World Bank 2020</t>
  </si>
  <si>
    <t>https://reliefweb.int/sites/reliefweb.int/files/resources/afghanistan_humanitarian_needs_overview_2021_0.pdf; https://data.worldbank.org/indicator/SP.POP.TOTL?locations=AF</t>
  </si>
  <si>
    <t xml:space="preserve">Population according to the World Bank, slightly under the 40 million referenced in the HNO 2021. 
</t>
  </si>
  <si>
    <t>AFG001Total population</t>
  </si>
  <si>
    <t>2021-01-27</t>
  </si>
  <si>
    <t>While conflict affects the entire country and is the primary driver of need in Afghanistan, the country is also severely impacted by natural hazards such as drought and flooding. The entire country and therefore the entire population is exposed to various crises, though to different degrees.</t>
  </si>
  <si>
    <t>AFG001People exposed</t>
  </si>
  <si>
    <t>AFG001People affected</t>
  </si>
  <si>
    <t>HNO 2021, World Bank 2020</t>
  </si>
  <si>
    <t xml:space="preserve">Total PIN according to HNO 2021 severity distribution is 18.4 million. There was a significant increase in PIN between 2020 and 2021 due to methodological changes, the effects of COVID-19 and increasing levels of food insecurity. Level 1 (exposed) is zero because the entire country population is considered to be affected to a certain degree - meaning no one in the country is only exposed to the crisis. Level 2 is therefore the entire country population (all are affected by various drivers - food insecurity, conflict, drought, etc.) minus the number of people in need. Level 3-5 are PIN figures using the figures from 2021. Level 3 = HNO levels 3. Level 4 = HNO level 4. According to HNO data, there are 500,000 people in severity level 5. This is a 500,000 people increase compared to the last HNO. </t>
  </si>
  <si>
    <t>AFG001People in Need</t>
  </si>
  <si>
    <t>AFG001Minimal humanitarian conditions - Level 1</t>
  </si>
  <si>
    <t>AFG001Stressed humanitarian conditions - Level 2</t>
  </si>
  <si>
    <t>AFG001Moderate humanitarian conditions - Level 3</t>
  </si>
  <si>
    <t>AFG001Severe humanitarian conditions - Level 4</t>
  </si>
  <si>
    <t>AFG001Extreme humanitarian conditions - Level 5</t>
  </si>
  <si>
    <t>AFG001Crisis affected groups</t>
  </si>
  <si>
    <t>Government of Bangladesh 2011; ISCG 01/2019</t>
  </si>
  <si>
    <t>http://203.112.218.65:8008/WebTestApplication/userfiles/Image/PopCen2011/Com_Cox%27s%20Bazar.pdf; https://www.humanitarianresponse.info/sites/www.humanitarianresponse.info/files/documents/files/2019_jrp_for_rohingya_humanitarian_crisis_compressed.pdf</t>
  </si>
  <si>
    <t>Total Square kilometers of Teknaf and Ukhia Upazila</t>
  </si>
  <si>
    <t>BGD002Landmass affected</t>
  </si>
  <si>
    <t>GoI 2011, India Population 2018</t>
  </si>
  <si>
    <t xml:space="preserve">https://www.census2011.co.in/states.php http://indiapopulation2018.in/population-of-telangana-2018.html </t>
  </si>
  <si>
    <t>Based on the 2011 Indian census. This information is likely outdated.</t>
  </si>
  <si>
    <t>IND002Total population</t>
  </si>
  <si>
    <t>GoI 2011</t>
  </si>
  <si>
    <t>https://www.census2011.co.in/states.php</t>
  </si>
  <si>
    <t xml:space="preserve">The total geographic size of what India considers to be Jammu and Kashmir. </t>
  </si>
  <si>
    <t>IND002Landmass affected</t>
  </si>
  <si>
    <t>The entire population in Jammu and Kashmir according to 2011 Census</t>
  </si>
  <si>
    <t>IND002People exposed</t>
  </si>
  <si>
    <t>It is unclear how many people are directly affected. Recent escalations in conflict were concentrated in Srinagar and Puwama districts, though to a certain degree the entire area faces restrictions that could cause humanitarian needs (i.e. schools and markets closed, cerfews, communications blackouts) as well as insecurity caused by militants and Indian armed forces.</t>
  </si>
  <si>
    <t>IND002People affected</t>
  </si>
  <si>
    <t>The population exposed (Level 1) includes the total population of Jammua and Kashmir. While it can be assummed that there is a high population facing humanitarian needs, particularly following the crackdown that began in August 2019 which has resulted in anecdotal reports of shortages, protection concerns, and lack of access to education, healthcare, and food markets, the information is not verifiable.</t>
  </si>
  <si>
    <t>IND002Moderate humanitarian conditions - Level 3</t>
  </si>
  <si>
    <t>IND002People in Need</t>
  </si>
  <si>
    <t>IND002Minimal humanitarian conditions - Level 1</t>
  </si>
  <si>
    <t>IND002Stressed humanitarian conditions - Level 2</t>
  </si>
  <si>
    <t xml:space="preserve">x
</t>
  </si>
  <si>
    <t>IND002Severe humanitarian conditions - Level 4</t>
  </si>
  <si>
    <t>IND002Extreme humanitarian conditions - Level 5</t>
  </si>
  <si>
    <t>No conclusive information on displacement in the state available</t>
  </si>
  <si>
    <t>IND002People displaced</t>
  </si>
  <si>
    <t>UNCT Armenia 22/01/2021; UNHCR 17/01/2021</t>
  </si>
  <si>
    <t>https://reliefweb.int/sites/reliefweb.int/files/resources/Armenia%20Inter-Agency%20Response%20Plan.pdf; https://reliefweb.int/sites/reliefweb.int/files/resources/UNHCR%20Armenia_Operational%20Update_%20Dec_Jan%202021.pdf</t>
  </si>
  <si>
    <t>The UNCT targets the entire displaced population, which we have placed in L3. The plan also targets 18,000 members of the host communiy, mainly to strengthen cohesion between host and displaced populations, they are placed L2</t>
  </si>
  <si>
    <t>ARM002Severe humanitarian conditions - Level 4</t>
  </si>
  <si>
    <t>ARM002Extreme humanitarian conditions - Level 5</t>
  </si>
  <si>
    <t>UNCT Armenia 22/01/2021</t>
  </si>
  <si>
    <t>https://reliefweb.int/sites/reliefweb.int/files/resources/Armenia%20Inter-Agency%20Response%20Plan.pdf</t>
  </si>
  <si>
    <t>Host, IDPs</t>
  </si>
  <si>
    <t>ARM002Crisis affected groups</t>
  </si>
  <si>
    <t>World Bank 2019; UNHCR 17/01/2021; State Statistical Committee of the Republic of Azerbaijan</t>
  </si>
  <si>
    <t>https://data.worldbank.org/country/AM; https://reliefweb.int/sites/reliefweb.int/files/resources/UNHCR%20Armenia_Operational%20Update_%20Dec_Jan%202021.pdf; https://www.stat.gov.az/source/demoqraphy/ap/?lang=en</t>
  </si>
  <si>
    <t>REG013People exposed</t>
  </si>
  <si>
    <t>State Statistical Committee of the Republic of Azerbaijan; UNCT Armenia 22/01/2021; UNHCR 17/01/2021</t>
  </si>
  <si>
    <t>https://www.stat.gov.az/source/demoqraphy/ap/?lang=en; =CONCATENATE("https://reliefweb.int/sites/reliefweb.int/files/resources/Armenia%20Inter-Agency%20Response%20Plan.pdf; ", G8)</t>
  </si>
  <si>
    <t>In Azerbaijan, exposed population is considered affected due to shellings and population movement, and lack of more granular data. In Armenia, the two groups targetted by the UNCT response have been considered affected: the displaced population, and the host population</t>
  </si>
  <si>
    <t>REG013People affected</t>
  </si>
  <si>
    <t>UNHCR 17/01/2021; Key Informant Interview 14/12/2020</t>
  </si>
  <si>
    <t>https://reliefweb.int/sites/reliefweb.int/files/resources/UNHCR%20Armenia_Operational%20Update_%20Dec_Jan%202021.pdf</t>
  </si>
  <si>
    <t>People displaced according to Armenian and an estimate of people in Azerbaijan displaced by the 2020 conflict that still hadn't returned (350-400)</t>
  </si>
  <si>
    <t>REG013People displaced</t>
  </si>
  <si>
    <t>Approx. 5 million people live in the Tigray region. In this number is included the total number of refugees in Sudan since they fled from Tigray and would already have been accounted for in the population estimation. To this is added a further 96,223 to account for the Eritrean refugees currently in Tigray, as this number is unlikely to be included in the census.</t>
  </si>
  <si>
    <t>ETH004People exposed</t>
  </si>
  <si>
    <t>The number of people affected include the refugees residing in Sudan (60,000), and IDPs within Tigray (222,400), the Eritrean refugees  (96,000)</t>
  </si>
  <si>
    <t>ETH004People affected</t>
  </si>
  <si>
    <t>OCHA 06/01/2021; UNHCR 26/01/2021; UNHCR 19/01/2021</t>
  </si>
  <si>
    <t>https://www.unhcr.org/news/briefing/2021/1/6006a31a4/unhcr-finds-dire-need-eritrean-refugee-camps-cut-tigray-conflict.html; https://data2.unhcr.org/en/documents/details/82978; https://reliefweb.int/sites/reliefweb.int/files/resources/Situation%20Report%20-%20Ethiopia%20-%20Tigray%20Region%20Humanitarian%20Update%20-%206%20Jan%202021.pdf</t>
  </si>
  <si>
    <t>ETH004People in Need</t>
  </si>
  <si>
    <t>Currently, the situation in Tigray is severe. Therefore all those residing in the region or displaced from the region have been considered as in levels 4 and 5 humanitarian conditions.</t>
  </si>
  <si>
    <t>ETH004Minimal humanitarian conditions - Level 1</t>
  </si>
  <si>
    <t>ETH004Stressed humanitarian conditions - Level 2</t>
  </si>
  <si>
    <t xml:space="preserve">The situation in Tigray is severe. Therefore all those residing in the region (5 million) are considered as in need, in addition to the 96,000 registered Eritrean refugees. But not including the 60,000 refugees who have fled across the border to Sudan, because they are no longer in the region of Tigray.
</t>
  </si>
  <si>
    <t>ETH004Moderate humanitarian conditions - Level 3</t>
  </si>
  <si>
    <t xml:space="preserve">Currently, this figure is hard to disaggregate from the overall PIN, so it has been left blank. </t>
  </si>
  <si>
    <t>ETH004Severe humanitarian conditions - Level 4</t>
  </si>
  <si>
    <t xml:space="preserve">Shimelba and Hitsats camps in Tigray region -hosting some 30,000 Eritrean refugees- remain inaccessible for humanitarians since November 2020. The needs are likely to be very high.
</t>
  </si>
  <si>
    <t>ETH004Extreme humanitarian conditions - Level 5</t>
  </si>
  <si>
    <t>https://data.worldbank.org/country/ES</t>
  </si>
  <si>
    <t xml:space="preserve">The total population of Spain </t>
  </si>
  <si>
    <t>ESP002Total population</t>
  </si>
  <si>
    <t>2021-01-28</t>
  </si>
  <si>
    <t>Institute of Legal Medicine, National Civil Police, and Republican General Fiscal Authority July 2020-December 2020</t>
  </si>
  <si>
    <t xml:space="preserve">Figures for total number of homicides in the country from July until December 2020 (last available dataset). National Police is no longer including figures on homicides resulting from police confrontations in its data collection which accounts for the decrease of total homicides since July 2019, for what some have been calling political reasons. </t>
  </si>
  <si>
    <t>SLV001Fatalities reported</t>
  </si>
  <si>
    <t>IPC 2021, OCHA HNO 2020 15/06/2020</t>
  </si>
  <si>
    <t>http://www.ipcinfo.org/ipc-country-analysis/details-map/en/c/1152973/?iso3=SLV; https://www.acaps.org/sites/acaps/files/key-documents/files/hno_centroamerica_2020.pdf</t>
  </si>
  <si>
    <t>PIN number has been retrieved from the latest OCHA HNO. As there is a lack of classification by levels, level 4 numbers represent the number of people on IPC 4 levels. Level 2 = remaining affected and Level 1 = remaining exposed.</t>
  </si>
  <si>
    <t>SLV001Minimal humanitarian conditions - Level 1</t>
  </si>
  <si>
    <t>SLV001Stressed humanitarian conditions - Level 2</t>
  </si>
  <si>
    <t>SLV001Moderate humanitarian conditions - Level 3</t>
  </si>
  <si>
    <t>SLV001Severe humanitarian conditions - Level 4</t>
  </si>
  <si>
    <t>IOM Missing Migrants Project 2020; ACLED 01/08/2020-27/01/2021; OCHA 13/11/2020</t>
  </si>
  <si>
    <t>https://missingmigrants.iom.int/downloads; https://data.humdata.org/dataset/acled-data-for-mexico; https://reliefweb.int/sites/reliefweb.int/files/resources/MEXICO_Tormenta%20Eta%20y%20FF%2011%20OCHA_Flash%20Update%201%20%28ONUMX%29.pdf</t>
  </si>
  <si>
    <t>Fatalaties by cartels/gangs/militias/authorities in last 6 months according to ACLED dataset (3454) + Figure of dead migrants along the US-Mexican border according to IOM data base (233) + hurricane related fatalities (27)</t>
  </si>
  <si>
    <t>MEX001Fatalities reported</t>
  </si>
  <si>
    <t>MEX001Fatalities in all crises</t>
  </si>
  <si>
    <t>ACLED 01/08/2020-27/01/2021</t>
  </si>
  <si>
    <t>https://data.humdata.org/dataset/acled-data-for-mexico</t>
  </si>
  <si>
    <t>Fatalaties by cartels/gangs/militias/authorities in last 6 months according to ACLED dataset</t>
  </si>
  <si>
    <t>MEX002Fatalities reported</t>
  </si>
  <si>
    <t>MEX002Fatalities in all crises</t>
  </si>
  <si>
    <t>MEX003Fatalities in all crises</t>
  </si>
  <si>
    <t>IOM Missing Migrants Project 2020 last accessed 27/01/2021</t>
  </si>
  <si>
    <t xml:space="preserve">Figure of dead migrants along the US-Mexican border from Aug-Dec 2020 (latest data available). These deaths have been correlated with the undertaking of illicit migrant routes. Unlikely to account for all deaths. No sources available for all deaths along migration routes in Mexico. </t>
  </si>
  <si>
    <t>MEX003Fatalities reported</t>
  </si>
  <si>
    <t>Instituto Nacional de Ciencias Forenses de Guatemala 12/2020</t>
  </si>
  <si>
    <t>https://www.inacif.gob.gt/index.php/datos-numericos/informacion-mensual</t>
  </si>
  <si>
    <t>This is the total of homicides between July-December 2020 (latest month available) for the whole country.</t>
  </si>
  <si>
    <t>GTM001Fatalities reported</t>
  </si>
  <si>
    <t>Instituto Nacional de Ciencias Forenses de Guatemala 12/2020; CONRED 16/12/2020</t>
  </si>
  <si>
    <t>https://www.inacif.gob.gt/index.php/datos-numericos/informacion-mensual; https://conred.gob.gt/category/emergencia/emergencia-eta/</t>
  </si>
  <si>
    <t>This is the total of homicides between July - December 2020 (latest month available) for the whole country (1.876) plus hurricane related deaths (61)</t>
  </si>
  <si>
    <t>GTM001Fatalities in all crises</t>
  </si>
  <si>
    <t>GTM003Fatalities in all crises</t>
  </si>
  <si>
    <t>OCHA HNO 2020 15/06/2020; IPC 01/2021</t>
  </si>
  <si>
    <t>https://www.acaps.org/sites/acaps/files/key-documents/files/hno_centroamerica_2020.pdf; http://www.ipcinfo.org/ipc-country-analysis/details-map/en/c/1152979/?iso3=GTM</t>
  </si>
  <si>
    <t>GTM001Minimal humanitarian conditions - Level 1</t>
  </si>
  <si>
    <t>GTM001Stressed humanitarian conditions - Level 2</t>
  </si>
  <si>
    <t>GTM001Moderate humanitarian conditions - Level 3</t>
  </si>
  <si>
    <t>GTM001Severe humanitarian conditions - Level 4</t>
  </si>
  <si>
    <t>EHP 12/2020</t>
  </si>
  <si>
    <t>https://reliefweb.int/sites/reliefweb.int/files/resources/20201216_PLAN%20DE%20ACCION%20GUATEMALA.pdf</t>
  </si>
  <si>
    <t>16 of 22 departments affected. Landmass taken from baseline data</t>
  </si>
  <si>
    <t>GTM003Landmass affected</t>
  </si>
  <si>
    <t>16 of 22 departments affected. Population taken from baseline data</t>
  </si>
  <si>
    <t>GTM003People exposed</t>
  </si>
  <si>
    <t>CONRED 28/02/2021</t>
  </si>
  <si>
    <t xml:space="preserve">https://conred.gob.gt/category/emergencia/emergencia-iota/ </t>
  </si>
  <si>
    <t>Number of affected population is taken from Guatemalan gov coordinating agency for disaster reduction. Updated regularly</t>
  </si>
  <si>
    <t>GTM003People affected</t>
  </si>
  <si>
    <t>CONRED 26/01/2021</t>
  </si>
  <si>
    <t>Number of people displaced according to the country HT</t>
  </si>
  <si>
    <t>GTM003People displaced</t>
  </si>
  <si>
    <t xml:space="preserve">Number of deaths is taken from Guatemalan gov coordinating agency for disaster reduction. Updated regularly
</t>
  </si>
  <si>
    <t>GTM003Fatalities reported</t>
  </si>
  <si>
    <t>PiN taken from country HT evaluations. Level 1 = exposed population. Level 2 = affected population. It is possible some people are facing severe conditions but there are no numbers available to inform this.  Updated regularly</t>
  </si>
  <si>
    <t>GTM003People in Need</t>
  </si>
  <si>
    <t>GTM003Minimal humanitarian conditions - Level 1</t>
  </si>
  <si>
    <t>GTM003Stressed humanitarian conditions - Level 2</t>
  </si>
  <si>
    <t>GTM003Moderate humanitarian conditions - Level 3</t>
  </si>
  <si>
    <t>SEPOL 12/2020</t>
  </si>
  <si>
    <t>https://www.sepol.hn/sepol-estadisticas-honduras.php?id=134</t>
  </si>
  <si>
    <t>Total number of  homicides from July to December 2020.</t>
  </si>
  <si>
    <t>HND001Fatalities reported</t>
  </si>
  <si>
    <t>OCHA 27/11/2020; SEPOL 12/2020</t>
  </si>
  <si>
    <t>https://reliefweb.int/sites/reliefweb.int/files/resources/Nota%20Informativa%20Tormentas%20Tropicales%20HN%2027%20nov%202020.pdf; https://www.sepol.hn/sepol-estadisticas-honduras.php?id=134</t>
  </si>
  <si>
    <t>Total number of  homicides from July to December 2020 (1.882) plus hurricane fatalitites (98).</t>
  </si>
  <si>
    <t>HND001Fatalities in all crises</t>
  </si>
  <si>
    <t>HND002Fatalities in all crises</t>
  </si>
  <si>
    <t>HCT 12/2020</t>
  </si>
  <si>
    <t>https://reliefweb.int/sites/reliefweb.int/files/resources/HND_Flash_Appeal_Addendum_ES%20%281%29-2.pdf</t>
  </si>
  <si>
    <t>People living in affected municipalities according to the HCT. All departments were affected.</t>
  </si>
  <si>
    <t>HND002People exposed</t>
  </si>
  <si>
    <t>IFRC 20/01/2021; HCT 12/2020</t>
  </si>
  <si>
    <t>https://reliefweb.int/sites/reliefweb.int/files/resources/MDR43007OU2HON.pdf; https://reliefweb.int/sites/reliefweb.int/files/resources/HND_Flash_Appeal_Addendum_ES%20%281%29-2.pdf</t>
  </si>
  <si>
    <t>Total # of people affected according to Humanitarian Country Team</t>
  </si>
  <si>
    <t>HND002People affected</t>
  </si>
  <si>
    <t>Number in temporary shelters. The real number of displaced is expected to be higher since official figures don't include informal shelters or hosts</t>
  </si>
  <si>
    <t>HND002People displaced</t>
  </si>
  <si>
    <t>Detailed breakdowns of severity of needs are not available. Level 1 = exposed population. Level 2 = affected population. Level 3 = PiN according to the Humanitarian Country Team. It is possible some people are facing severe conditions but there are no numbers available to inform this.</t>
  </si>
  <si>
    <t>HND002People in Need</t>
  </si>
  <si>
    <t>HND002Minimal humanitarian conditions - Level 1</t>
  </si>
  <si>
    <t>HND002Stressed humanitarian conditions - Level 2</t>
  </si>
  <si>
    <t>HND002Moderate humanitarian conditions - Level 3</t>
  </si>
  <si>
    <t xml:space="preserve">ACLED 01/08/2020 - 27/01/2020 </t>
  </si>
  <si>
    <t xml:space="preserve">All fatalities reported on ACLED dataset. The figure is a minimum estimate rather than an accurate representation. </t>
  </si>
  <si>
    <t>NIC001Fatalities reported</t>
  </si>
  <si>
    <t>ACLED 01/08/2020 - 27/01/2020; UNICEF 22/11/2020; OCHA 04/11/2020</t>
  </si>
  <si>
    <t>https://acleddata.com/data-export-tool/; https://reliefweb.int/sites/reliefweb.int/files/resources/UNICEF%20Central%20America%20Humanitarian%20Situation%20Report%20No.%203%20%28Hurricanes%20Eta%20and%20Iota%20%20%29%20-%2011%20-20%20November%202020.pdf</t>
  </si>
  <si>
    <t xml:space="preserve">Fatalities related on ACLED dataset (3) + fatalities related to hurricanes (23). </t>
  </si>
  <si>
    <t>NIC001Fatalities in all crises</t>
  </si>
  <si>
    <t>https://reliefweb.int/sites/reliefweb.int/files/resources/Central%20America_%20Tropical%20Storm%20Eta%20-%20Flash%20Update%20No.%202%20%28as%20of%205_00pm%20EST%204%20November%202020%29.pdf</t>
  </si>
  <si>
    <t>NIC002Fatalities in all crises</t>
  </si>
  <si>
    <t>OCHA 04/12/2020</t>
  </si>
  <si>
    <t>https://reliefweb.int/sites/reliefweb.int/files/resources/2020-12-04%20Snapshot%20%28ENG%29.pdf</t>
  </si>
  <si>
    <t>People affected according to OCHA December snapshot</t>
  </si>
  <si>
    <t>NIC002People affected</t>
  </si>
  <si>
    <t>OCHA 04/12/2020; IFRC 18/11/2020; Plan International 20/11/2020; UNICEF 22/11/2020</t>
  </si>
  <si>
    <t>https://reliefweb.int/sites/reliefweb.int/files/resources/2020-12-04%20Snapshot%20%28ENG%29.pdf; https://reliefweb.int/sites/reliefweb.int/files/resources/IB18112020.pdf; https://reliefweb.int/sites/reliefweb.int/files/resources/UNICEF%20Central%20America%20Humanitarian%20Situation%20Report%20No.%203%20%28Hurricanes%20Eta%20and%20Iota%20%20%29%20-%2011%20-20%20November%202020.pdf</t>
  </si>
  <si>
    <t>NIC002Minimal humanitarian conditions - Level 1</t>
  </si>
  <si>
    <t>NIC002Stressed humanitarian conditions - Level 2</t>
  </si>
  <si>
    <t xml:space="preserve">INEC Costa Rica 2011; World Bank 2019; UNHCR 20/08/2020 </t>
  </si>
  <si>
    <t>www.inec.go.cr/poblacion/estimaciones-y-proyecciones-de-poblacion; https://data.worldbank.org/country/CR; https://www.unhcr.org/news/stories/2020/8/5f3ea3734/nicaraguan-refugee-heals-wounds-persecution-costa-rica.html</t>
  </si>
  <si>
    <t>Projections of the 2020 population of Costa Rica based on 2011 Census data estimate that the population is of 5.111.238 people. The calculations already take into account migration flows. However, since the influx of 86.000 Nicaraguans since April 2018 is out of the ordinary, this figure was added to the projection. Reliability is set as high as the figure also comes  close to the 2019 estimation of the World Bank (5,047,561).</t>
  </si>
  <si>
    <t>CRI002Total population</t>
  </si>
  <si>
    <t>UNHCR 28/08/2020</t>
  </si>
  <si>
    <t>https://www.unhcr.org/news/stories/2020/8/5f3ea3734/nicaraguan-refugee-heals-wounds-persecution-costa-rica.html</t>
  </si>
  <si>
    <t>Since the start of the Nicaraguan socio-economic crisis in April 2018 an estimated 86,000 Nicaraguans settled in Costa Rica. Host community is not really impacted by the number of Nicaraguans  residing in Costa Rica today (about 1.5% of the population). The actual number of Nicaraguans in the country might be higher as some might not be included in the refugee registration process.</t>
  </si>
  <si>
    <t>CRI002People affected</t>
  </si>
  <si>
    <t>CRI002People displaced</t>
  </si>
  <si>
    <t>UNHCR 31/10/2019; INEC Costa Rica; Government of Costa Rica; UNHCR 25/08/2020</t>
  </si>
  <si>
    <t>http://reporting.unhcr.org/sites/default/files/UNHCR%20Nicaragua%20Situation%20Fact%20Sheet%20-%20November%202018.pdf; https://www.unhcr.org/news/briefing/2020/3/5e6759934/years-political-social-crisis-nicaragua-forces-100000-flee.html; http://www.inec.go.cr/poblacion/estimaciones-y-proyecciones-de-poblacion; http://www.migracion.go.cr/Documentos%20compartidos/Centro%20de%20Estadísticas%20y%20Documentos/Documentos%20Varios/Plan%20Integral%20para%20la%20Atención%20de%20Flujos%20Migratorios%20Mixtos%202018%20-%202022.pdf; https://www.unhcr.org/news/stories/2020/8/5f3ea3734/nicaraguan-refugee-heals-wounds-persecution-costa-rica.html</t>
  </si>
  <si>
    <t>According to the United Nations High Commissioner for Refugees, 86.000 Nicaraguans have entered Costa Rica in the period April 2018- September 2020. 50% of  registered Nicaraguans have been identified as having special protection necessities,both legally and physically, as well as having serious medical conditions. As  disaggreated numbers of registered Nicaraguans are unavailable, the 50% figure has been taken from the total figure of registered Nicaraguans in Costa Rica and accounts for Level 3 severity. There is currently no exact number of people in need known. Level 1 is obtained subtracting the figures for people affected from the figure for people exposed. Level 2 is the remaining Nicaraguan population in Costa Rica. The hosting community is not really impacted by the limited number of Nicaraguans still residing in Costa Rica today and that is why it is not included beyond level 1.</t>
  </si>
  <si>
    <t>CRI002People in Need</t>
  </si>
  <si>
    <t>CRI002Minimal humanitarian conditions - Level 1</t>
  </si>
  <si>
    <t>CRI002Stressed humanitarian conditions - Level 2</t>
  </si>
  <si>
    <t>CRI002Moderate humanitarian conditions - Level 3</t>
  </si>
  <si>
    <t>UNHCR 24/01/2021
City Population 2020</t>
  </si>
  <si>
    <t>https://data2.unhcr.org/en/country/esp
https://www.citypopulation.de/en/spain/admin/</t>
  </si>
  <si>
    <t xml:space="preserve">Only the most affected areas are considered Canary Islands, Mainland Andalucia, Melilla, Balearic Islands, and Ceuta. </t>
  </si>
  <si>
    <t>ESP002Landmass affected</t>
  </si>
  <si>
    <t xml:space="preserve">Only the total population of the most affected areas are considered Canary Islands, Mainland Andalucia, Melilla, Balearic Islands, and Ceuta. 
</t>
  </si>
  <si>
    <t>ESP002People exposed</t>
  </si>
  <si>
    <t>UNHCR 24/01/2021</t>
  </si>
  <si>
    <t>https://data2.unhcr.org/en/country/esp</t>
  </si>
  <si>
    <t xml:space="preserve">We consider only the displaced community to be affected </t>
  </si>
  <si>
    <t>ESP002People affected</t>
  </si>
  <si>
    <t>Refugees and migrants arriving by sea to Spain according to UNHCR</t>
  </si>
  <si>
    <t>ESP002People displaced</t>
  </si>
  <si>
    <t>IOM 2021</t>
  </si>
  <si>
    <t xml:space="preserve">The total number of dead and missing according to IOM's missing migrants project </t>
  </si>
  <si>
    <t>ESP002Fatalities reported</t>
  </si>
  <si>
    <t>ESP002Fatalities in all crises</t>
  </si>
  <si>
    <t xml:space="preserve">The PIN includes refugees and migrants arriving by sea to Spain according to UNHCR in 2020, and in January 2021. This total arrivals are put in Level 3 (people facing moderate humanitarian conditions). People facing stressed conditions (HC2) are calculated as the affected population minus the PIN. People facing none/minor humanitarian conditions (HC 1) are calculated as the exposed population minus the affected population - there is no information on the breakdown on the severity of needs. </t>
  </si>
  <si>
    <t>ESP002People in Need</t>
  </si>
  <si>
    <t>ESP002Minimal humanitarian conditions - Level 1</t>
  </si>
  <si>
    <t>ESP002Stressed humanitarian conditions - Level 2</t>
  </si>
  <si>
    <t>ESP002Moderate humanitarian conditions - Level 3</t>
  </si>
  <si>
    <t>ESP002Severe humanitarian conditions - Level 4</t>
  </si>
  <si>
    <t>ESP002Extreme humanitarian conditions - Level 5</t>
  </si>
  <si>
    <t>Government of Thailand 2010; UNHCR 15/12/2020; Border Consortium 31/12/2018</t>
  </si>
  <si>
    <t>https://www.citypopulation.de/php/thailand-admin.php; https://data2.unhcr.org/en/situations/thailand; https://www.theborderconsortium.org/media/119470/2018-12-december-map-tbc-unhcr.pdf</t>
  </si>
  <si>
    <t>This figure includes the population living in the refugee camps established at the border with myanmar and districts affected by the conflict in the south</t>
  </si>
  <si>
    <t>THA001People exposed</t>
  </si>
  <si>
    <t>This figure includes population affected by the conflict and Myanmar refugees living in camps.</t>
  </si>
  <si>
    <t>THA001People affected</t>
  </si>
  <si>
    <t>UNHCR 15/12/2020</t>
  </si>
  <si>
    <t>https://data2.unhcr.org/en/situations/thailand</t>
  </si>
  <si>
    <t xml:space="preserve">This figure represents those displaced in the refugee camps across the country. This includes refugees along the Thai-Myanmar border: registered refugees in temporary shelters, unregistered people in a refugee-like situation in temporary shelters. Due to lack of information regarding displacement caused by the conflict in Southern Thailand, this is not included. </t>
  </si>
  <si>
    <t>THA001People displaced</t>
  </si>
  <si>
    <t>Government of Thailand 2010; UNHCR 12/11/2020; UN Thailand Migration Report 2019</t>
  </si>
  <si>
    <t>https://data2.unhcr.org/en/situations/thailand ; https://www.aidsdatahub.org/sites/default/files/publication/UN_Thailand_Migration_Report_2019.pdf</t>
  </si>
  <si>
    <t>Since all people in southern Thailand are considered to be affected, there is no one considered to be only exposed (Level 1). Level 2 includes all those affected by the conflict in southern Thailand minus the PIN. Because all refugees are considered in need, there is no one at Level 1 or Level 2 for the refugee crisis. Due to lack of information regarding the humanitarian needs caused by the conflict in Southern Thailand, the PIN (level 3-5) only represents PIN relating to the Myanmar refugees in the country.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</si>
  <si>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THA001People in Need</t>
  </si>
  <si>
    <t>THA001Minimal humanitarian conditions - Level 1</t>
  </si>
  <si>
    <t>THA001Stressed humanitarian conditions - Level 2</t>
  </si>
  <si>
    <t>THA001Moderate humanitarian conditions - Level 3</t>
  </si>
  <si>
    <t>THA001Severe humanitarian conditions - Level 4</t>
  </si>
  <si>
    <t>THA001Extreme humanitarian conditions - Level 5</t>
  </si>
  <si>
    <t>Only Myanmar refugees in camps are considered in this crisis. UNCHR reports on the total verified refugee population. Nine 'temporary shelters' along the Thai-Myanmar border</t>
  </si>
  <si>
    <t>THA003People exposed</t>
  </si>
  <si>
    <t>https://data.worldbank.org/indicator/SP.POP.TOTL?contextual=default&amp;locations=IQ</t>
  </si>
  <si>
    <t>World Bank population figure is the midyear estimate and it includes refugees' inflow and outflow. However, there is a small margin of error as the World Bank data is from 2019 and new refugee/returnee numbers are not accounted for. Therefore, the reliability is set as medium.</t>
  </si>
  <si>
    <t>IRQ001Total population</t>
  </si>
  <si>
    <t>https://databank.worldbank.org/reports.aspx?source=2&amp;country=IRQ</t>
  </si>
  <si>
    <t xml:space="preserve">This is the surface area (sq. km) of Iraq based on World Bank database. The surface area is a country's total area, including areas under inland bodies of water and some coastal waterways. This figure was estimated on FAO’s data that were collected through annual questionnaires and it has been slightly changes through the years. Therefore, the reliability is set as medium. The ongoing conflict and displacement have affected the whole country of Iraq. . The total # of square kilometers consists of all Iraq governorates that are recognized by Iraq and conflict-affected areas based on 2020 HNO. </t>
  </si>
  <si>
    <t>IRQ001Landmass affected</t>
  </si>
  <si>
    <t xml:space="preserve">As the whole country is considered exposed by the crisis based on the areas considered affected in the previous question. The whole population are exposed to the crisis. Since this figure is estimate, the reliability considers low as there is no evidence to support this claim. </t>
  </si>
  <si>
    <t>IRQ001People exposed</t>
  </si>
  <si>
    <t>HNO 2020 (Nov 2019, P. 28)</t>
  </si>
  <si>
    <t>https://reliefweb.int/sites/reliefweb.int/files/resources/iraq_hno_2020.pdf</t>
  </si>
  <si>
    <t xml:space="preserve">Based on 2020 HNO data, the figure represents the humanitarian profile in Iraq in 18 governorates. OCHA has estimated the humanitarian profile using CCCM data for in-camp population, IOM-DTM figures for IDPs out-of-camp and returnees, and UNHCR data for refugees. All the clusters and working groups have been using the OCHA-generated humanitarian profile (base file) for affected population. </t>
  </si>
  <si>
    <t>IRQ001People affected</t>
  </si>
  <si>
    <t>Only the displaced community is considered to be affected. Nine 'temporary shelters' along the Thai-Myanmar border</t>
  </si>
  <si>
    <t>THA003People affected</t>
  </si>
  <si>
    <t>All refugees along the Thai-Myanmar border, including registered refugees in temporary shelters and unregistered people in a refugee-like situation in temporary shelters.</t>
  </si>
  <si>
    <t>THA003People displaced</t>
  </si>
  <si>
    <t>THA003Fatalities reported</t>
  </si>
  <si>
    <t>UNHCR 15/12/2020; UN Thailand Migration Report 2019</t>
  </si>
  <si>
    <t>The total number of people affected and in need are the same and include the entire verified refugee population according to UNHCR.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</si>
  <si>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THA003People in Need</t>
  </si>
  <si>
    <t>THA003Minimal humanitarian conditions - Level 1</t>
  </si>
  <si>
    <t>THA003Stressed humanitarian conditions - Level 2</t>
  </si>
  <si>
    <t>THA003Moderate humanitarian conditions - Level 3</t>
  </si>
  <si>
    <t>THA003Severe humanitarian conditions - Level 4</t>
  </si>
  <si>
    <t>THA003Extreme humanitarian conditions - Level 5</t>
  </si>
  <si>
    <t>IRQ002Total population</t>
  </si>
  <si>
    <t>IRQ002Landmass affected</t>
  </si>
  <si>
    <t>IRQ003Total population</t>
  </si>
  <si>
    <t>Official Site of General Board of Tourism of Kurdistan - Iraq</t>
  </si>
  <si>
    <t>http://bot.gov.krd/about-kurdistan/geography-geology
https://reliefweb.int/sites/reliefweb.int/files/resources/01.%20Referral%20Care%20SOPs%20June%202020%20%28UPDATE%29_0.pdf</t>
  </si>
  <si>
    <t>The Kurdistan Region comprises parts of the three governorates of Erbil, Suleimaniah and Duhok.
99% of Syrian refugees are located in Kurdistan Region based on NHCR 2019 - Humanitarian Inter-Agency Achievements for Syrian Refugees Information Kit no. 19</t>
  </si>
  <si>
    <t>IRQ003Landmass affected</t>
  </si>
  <si>
    <t>ACLED 01/08/2020-25/01/2021</t>
  </si>
  <si>
    <t>https://data.humdata.org/dataset/acled-data-for-colombia</t>
  </si>
  <si>
    <t>All fatalities listed by ACLED for past 6 months</t>
  </si>
  <si>
    <t>COL001Fatalities reported</t>
  </si>
  <si>
    <t>ACLED 01/08/2020-25/01/2021; OCHA 21/11/2020</t>
  </si>
  <si>
    <t>https://data.humdata.org/dataset/acled-data-for-colombia; https://reliefweb.int/sites/reliefweb.int/files/resources/20102020_afectaciones_por_emergencias_de_la_temporada_de_lluvias_vf.pdf</t>
  </si>
  <si>
    <t xml:space="preserve">fatalities listed by ACLED (445) + hurricane related fatalities (26). Fatalities related to Venezuelan migrant crisis for past 6 months are unavailable </t>
  </si>
  <si>
    <t>COL001Fatalities in all crises</t>
  </si>
  <si>
    <t>COL002Fatalities in all crises</t>
  </si>
  <si>
    <t>World Bank 2018; Migracion Colombia 30/09/2020</t>
  </si>
  <si>
    <t>https://databank.worldbank.org/data/views/reports/reportwidget.aspx?Report_Name=CountryProfile&amp;Id=b450fd57&amp;tbar=y&amp;dd=y&amp;inf=n&amp;zm=n&amp;country=COL; https://www.migracioncolombia.gov.co/infografias/distribucion-venezolanos-en-colombia-corte-a-30-de-septiembre</t>
  </si>
  <si>
    <t>The departments where more than 100,000 Venezuelans migrants are reported are: Antioquia, Atlantico, Bogota, La Guajira, Norte de Santander, Santander</t>
  </si>
  <si>
    <t>COL002Landmass affected</t>
  </si>
  <si>
    <t>DANE Projection for 2019</t>
  </si>
  <si>
    <t>https://data.humdata.org/dataset/colombia-admin-level-4-boundaries</t>
  </si>
  <si>
    <t xml:space="preserve">Population living in the departments with over 100,000 Venezuelans migrants. </t>
  </si>
  <si>
    <t>COL002People exposed</t>
  </si>
  <si>
    <t>Regional Response Plan 2021 10/12/2020; Migracion Colombia 18/12/2020</t>
  </si>
  <si>
    <t>https://rmrp.r4v.info/; https://www.migracioncolombia.gov.co/infografias/distribucion-venezolanos-en-colombia-corte-a-30-de-octubre</t>
  </si>
  <si>
    <t>It includes Venezuelans with intention to stay (1,717,352) + Transit population (162,000) + Colombian returnees (980,000) + Host communities (742,000)</t>
  </si>
  <si>
    <t>COL002People affected</t>
  </si>
  <si>
    <t>It includes Venezuelans with intention to stay (1,717,352) + Transit population (162,000) + Colombian returnees (980,000)</t>
  </si>
  <si>
    <t>COL002People displaced</t>
  </si>
  <si>
    <t>RMRP 2021 31/12/2020; R4V Colombia 01/2021; Migracion Colombia 18/12/2020</t>
  </si>
  <si>
    <t>https://r4v.info/es/documents/details/82927; https://r4v.info/en/situations/platform/location/10044; https://www.migracioncolombia.gov.co/infografias/distribucion-venezolanos-en-colombia-corte-a-30-de-octubre</t>
  </si>
  <si>
    <t xml:space="preserve">PIN number includes the number of Venezuzelans with the intention to stay (1,717,352) + 162,000 of refugees and migrants in transit + 980,000 colombians returnees + 742,000 of the host communities. Level 1 takes into consideration the people exposed to Venezuelan inlux minus people affected and people in need. Level 3 includes the Venezuelans with intention to stay, the Colombian returnees and the host communities. Level 4 includes the refugees and migrants in transit. </t>
  </si>
  <si>
    <t>COL002People in Need</t>
  </si>
  <si>
    <t>COL002Minimal humanitarian conditions - Level 1</t>
  </si>
  <si>
    <t>COL002Moderate humanitarian conditions - Level 3</t>
  </si>
  <si>
    <t>COL002Severe humanitarian conditions - Level 4</t>
  </si>
  <si>
    <t>OCHA 05/2018; R4V 05/01/2021</t>
  </si>
  <si>
    <t>https://data.humdata.org/dataset/venezuela-administrative-level-0-1-2-and-3-population-statistics-and-gazeteer; https://r4v.info/es/situations/platform</t>
  </si>
  <si>
    <t>OCHA figures based on government data (the latest census in 2011) using projections for 2018. Subtracted number of Venezuelans who left the country since 2015 when the crisis began.</t>
  </si>
  <si>
    <t>VEN001Total population</t>
  </si>
  <si>
    <t>VEN001People exposed</t>
  </si>
  <si>
    <t xml:space="preserve">OCHA figures are based on government data (the latest census in 2011) using projections for 2018.
Subtracted number of Venezuelans who left the country since 2015 when the crisis began. Despite being affected by this crisis, they are included in the displacement indicator but their needs would have to be addressed outside of Venezuela, therefore they are not included as affected.
</t>
  </si>
  <si>
    <t>VEN001People affected</t>
  </si>
  <si>
    <t>R4V 05/01/2021; R4V 14/01/2021</t>
  </si>
  <si>
    <t>https://r4v.info/es/situations/platform; https://reliefweb.int/sites/reliefweb.int/files/resources/R4V_Stock_Jan21_Eng.pdf</t>
  </si>
  <si>
    <t xml:space="preserve">Number of Venezuelans who have left their country. 3.3m left after 2015 when the economic crisis started spiralling down. Out of the total 5.4m people displaced, 4.6m are in Latin American and Carribean countries (January 2021). </t>
  </si>
  <si>
    <t>VEN001People displaced</t>
  </si>
  <si>
    <t>ENCOVI 2020; RMRP 2021; OCHA 23/07/2020</t>
  </si>
  <si>
    <t>https://assets.website-files.com/5d14c6a5c4ad42a4e794d0f7/5f03875cac6fc11b6d67a8a5_Presentaci%C3%B3n%20%20ENCOVI%202019-Pobreza_compressed.pdf; https://rmrp.r4v.info/; https://data.humdata.org/dataset/venezuela-administrative-level-0-1-2-and-3-population-statistics-and-gazeteer</t>
  </si>
  <si>
    <t>54% of the total population in the country is considered to be 'structurally' poor based on a multidimension perspective which included living standards, employment and social protection, education, access to services and shelter conditions. This figure is used as the PIN (level 3). However it is hard to provide further reliable information. Level 2 = people affected - PiN</t>
  </si>
  <si>
    <t>VEN001People in Need</t>
  </si>
  <si>
    <t>VEN001Minimal humanitarian conditions - Level 1</t>
  </si>
  <si>
    <t>VEN001Stressed humanitarian conditions - Level 2</t>
  </si>
  <si>
    <t>VEN001Moderate humanitarian conditions - Level 3</t>
  </si>
  <si>
    <t>VEN: OCHA 05/2018; R4V 05/09/2020; ECU: OCHA, 2018; R4V Ecuador 19/08/2020; BRA: IBGE 2019;COL: OCHA HNO 2020; TRI: World Bank 2019; RMRP 2021</t>
  </si>
  <si>
    <t>VEN: https://data.humdata.org/dataset/venezuela-administrative-level-0-1-2-and-3-population-statistics-and-gazeteer; https://r4v.info/es/situations/platform; ECU: https://data.humdata.org/dataset/ecuador-admin-level-2-boundaries#; https://data2.unhcr.org/en/situations/platform/location/7512; BRA:https://www.ibge.gov.br/cidades-e-estados.html?&amp;t=destaques; COL: https://reliefweb.int/sites/reliefweb.int/files/resources/GHO2021_EN.pdf; T&amp;T: https://data.worldbank.org/country/trinidad-and-tobago; https://reliefweb.int/sites/reliefweb.int/files/resources/2%20Pagers%202021%20TT.pdf</t>
  </si>
  <si>
    <t>VEN: 27,412,335 - OCHA figures based on government data (the latest census in 2011) using projections for 2020. Substracted number of Venezuelans who left the country since 2015 when the crisis began.
ECU: 14,483,499 + 415,835 Venezuelans in Ecuador as of January 2021
BRA: 211,755,692 - 2020 population estimate, according to Brazilian government
COL: 50,900,000 - Total population of the country according to the latest HNO 
PER: 31,989,256- Population figures (31,989,256) according to World Bank's midyear estimates for 2020. Total population is based on the de facto definition of population, which counts all residents regardless of legal status or citizenship.  
T&amp;T: 1,394,973 local population + 30800 Venezuelan refugees</t>
  </si>
  <si>
    <t>REG002Total population</t>
  </si>
  <si>
    <t>VEN: OCHA 05/2018; R4V 05/09/2020; ECU: OCHA, 2018; BRA:IBGE 2019; R4V 14/08/2020; COL: DANE, Projections for 2019; PER: OCHA, July 2015; TRI:World Bank 2018; RMRP 2021</t>
  </si>
  <si>
    <t>VEN: https://data.humdata.org/dataset/venezuela-administrative-level-0-1-2-and-3-population-statistics-and-gazeteer; https://r4v.info/es/situations/platform; BRA: https://www.ibge.gov.br/cidades-e-estados/rr.html; ECU: https://data.humdata.org/dataset/ecuador-admin-level-2-boundaries#; COL: https://data.humdata.org/dataset/colombia-admin-level-4-boundaries; PER: https://data.humdata.org/dataset/proyeccion-de-poblacion-por-distrito-y-edad-de-peru; TRI:https://data.worldbank.org/country/trinidad-and-tobago; https://reliefweb.int/sites/reliefweb.int/files/resources/2%20Pagers%202021%20TT.pdf</t>
  </si>
  <si>
    <t xml:space="preserve">VEN: 27,412,335 - OCHA figures based on government data (the latest census in 2011) using projections for 2020. Substracted number of Venezuelans who left the country since 2015 when the crisis began.
ECU: 4816633 - Population living in the cities of the most affected regions: Tulcan, Quito, Santiago de Guayaquil, Huaquillas and Lago Agrio  
BRA: 892.622 - Figure represents the population of Roraima state+ total displaced Venezuelans.  The vast majority of Venezuelan refugees and migrants in Brazil have gone to Roraima, with a much smaller number choosing  Amazonas, specifically the city of Manaus.
COL: 22.193.934. Population living in the departments with over 100k Venezuelans migrants. Although not everyone is affected by the influx, it is a better estimate the calculating the total population + Venezuelans with intention to stay (1,032,000) + Transit population (537,000) + Colombian returnees (300,000)
PER: 16327560 - Number of people living in 6 provinces that were included as affected by the crisis. Based on OCHA population estimation. 
T&amp;T:1,394,973 local population + 30,800 Venezuelan refugees (+ ? number of Cubans and other migrants) </t>
  </si>
  <si>
    <t>REG002People exposed</t>
  </si>
  <si>
    <t>VEN: OCHA 05/2018; R4V 25/01/2021; ECU: R4V Ecuador 25/01/2021; RMRP 202110/12/2020; BRA: IBGE 2019; Reuters 11/2017; R4V Brazil 25/01/2021; COL: RMRP 2021 10/12/2020; Migracion Colombia 18/12/2020; PER: R4V 25/01/2021; RMRP 2021; TRI: RMRP 2021</t>
  </si>
  <si>
    <t>VEN:https://data.humdata.org/dataset/venezuela-administrative-level-0-1-2-and-3-population-statistics-and-gazeteer;https://r4v.info/es/situations/platform; ECU:https://data2.unhcr.org/es/situations/platform/location/7512; https://rmrp.r4v.info/; BRA: https://www.reuters.com/article/us-venezuela-crisis-brazil/venezuelan-migrants-pose-humanitarian-problem-in-brazil-idUSKBN1E51KV; https://www.ibge.gov.br/cidades-e-estados/rr/boa-vista.html; https://r4v.info/en/situations/platform/location/7509; COL: https://rmrp.r4v.info/; https://www.migracioncolombia.gov.co/infografias/distribucion-venezolanos-en-colombia-corte-a-30-de-octubre; PER:https://data2.unhcr.org/es/situations/platform/location/7416; https://rmrp.r4v.info/; TRI: https://reliefweb.int/sites/reliefweb.int/files/resources/2%20Pagers%202021%20TT.pdf</t>
  </si>
  <si>
    <t xml:space="preserve">VEN: 27,412,335 - OCHA figures based on government data (the latest census in 2011) using projections for 2020. Substracted number of Venezuelans who left the country since 2015 when the crisis began..
ECU: 622.835 - As of January 2021, 415.835 Venezuelans were estimated to be in Ecuador, many of whom were in need of food, health and nutrition assistance. It is also estimated that 207,000 people from host communitities are also in need of assistance. As information on how many people are in need as of now, this figure is used as people currently affected.
BRA: 660,654 - number of Venezuelans in Brazil + Boa Vista, the state capital of Roraima, has hosted a large percentage of Venezuelan refugees and migrants in Brazil. The city is home to approximately 399,213 people. The state is geographically isolated and has the lowest per capita income in the country and few economic opportunities available, increasing the baseline level of vulnerability. 
COL: 3.601.352 - It includes Venezuelans with intention to stay (1,717,352) + Transit population (162,000) + Colombian returnees (980,000) + Host communities (742,000)
PER: 1.543.460 - Venezuelan refugees, migrants (1,043,460) + host communities estimated to be in need as per Regional Response Plan (500,000). Likely an underestimation given the added strain on education and health facilities in several parts of the country.
T&amp;T: 1,394,973 local population + 30,800 Venezuelan refugees (+ ? number of Cubans and other migrants) 
</t>
  </si>
  <si>
    <t>REG002People affected</t>
  </si>
  <si>
    <t>R4V 30/11/2020</t>
  </si>
  <si>
    <t>https://r4v.info/es/situations/platform</t>
  </si>
  <si>
    <t xml:space="preserve">All Venezuelans who have left the country as of December 2020. </t>
  </si>
  <si>
    <t>REG002People displaced</t>
  </si>
  <si>
    <t>VEN: ENCOVI 2020; OCHA 05/2018; R4V 05/01/2021; ECU: R4V Ecuador 31/12/2020; RMRP 2021; BRA: R4V 31/10/2020; COL: RMRP 2021; R4V Colombia 01/2021; Migracion Colombia 18/12/2020; PER: Regional Response Plan  2021; TRI: T&amp;T RMRP 2021</t>
  </si>
  <si>
    <t>VEN: https://assets.website-files.com/5d14c6a5c4ad42a4e794d0f7/5f03875cac6fc11b6d67a8a5_Presentaci%C3%B3n%20%20ENCOVI%202019-Pobreza_compressed.pdf; https://data.humdata.org/dataset/venezuela-administrative-level-0-1-2-and-3-population-statistics-and-gazeteer; https://r4v.info/es/situations/platform; ECU: https://data2.unhcr.org/es/situations/platform/location/7512; COL: https://r4v.info/es/documents/details/82927; https://r4v.info/en/situations/platform/location/10044; https://www.migracioncolombia.gov.co/infografias/distribucion-venezolanos-en-colombia-corte-a-30-de-octubre; PER: https://reliefweb.int/report/colombia/rmrp-2021-regional-refugee-and-migrant-response-plan-refugees-and-migrants-venezuela; TRI: https://reliefweb.int/sites/reliefweb.int/files/resources/2%20Pagers%202021%20TT.pdf</t>
  </si>
  <si>
    <t xml:space="preserve">VEN: 54% of the total population (14.802.661) in the country is considered to be 'structurally' poor based on a multidimension perspective which included living standards, employment and social protection, education, access to services and shelter conditions. This figure is used as the PIN (level 3). However it is hard to provide further reliable information. Level 2 = total population - PiN (12.609.674). Level 1, 4, 5 = 0 
ECU: The estimated number of Venezuelan migrant and refugees currently in Ecuador 415,835 and around 207,000 people from the host communites considered to be in need of assitance are placed in Level 3 (622.835). The remaining population living in the most affected regions of the country are considered to be affected and in Level 1. Level 2,4,5 = 0
BRA: 261,441. PIN and level 3: Figure represents the number of Venezuelan refugees and migrants currently in Brazil. A detailed breakdown of severity of need is not available. Needs have been reported in the areas of shelter and nutrition. The remaining population living in the most affected regions of the country are considered to be affected and in Level 2. Level 1 = remaining exposed, 231.968. Level 4, 5 = 0
COL: PIN number includes the number of Venezuelans with the intention to stay (1,717,352) + 162,000 of refugees and migrants in transit + 980,000 colombians returnees + 742,000 of the host communities. 
Level 1 takes into consideration the people exposed to Venezuelan inlux minus people affected and people in need Level 3 includes the Venezuelans with intention to stay, the Colombian returnees and the host communities 
Level 4 includes the refugees and migrants in transit. 
PER: The latest Regional Response Plan 2021 estimates that 735,000 refugees and migrants from Venezuela and 500,000 members of the host communities in the country will be in need of some sort of humanitarian assistance. No other data on the current impact on hosting communities is available. It is estimated that the rest is able to meet their needs by applying (sometimes unsustainable) coping strategies. The remaining population living in the most affected regions of the country are considered to be affected and in Level 1.
T&amp;T: most recent estimate of 30,800 Venezuelans in T&amp;T from RMRP (used as PIN number, level 3). While Venezuelans present in the country likley add a strain to resources/services, the impact on the host community in terms of humanitarian needs seems to be low. They are placed in Level 1.
</t>
  </si>
  <si>
    <t>REG002People in Need</t>
  </si>
  <si>
    <t>REG002Minimal humanitarian conditions - Level 1</t>
  </si>
  <si>
    <t>REG002Stressed humanitarian conditions - Level 2</t>
  </si>
  <si>
    <t>REG002Moderate humanitarian conditions - Level 3</t>
  </si>
  <si>
    <t>REG002Severe humanitarian conditions - Level 4</t>
  </si>
  <si>
    <t>REG002Extreme humanitarian conditions - Level 5</t>
  </si>
  <si>
    <t xml:space="preserve">OCHA 10/11/2020
</t>
  </si>
  <si>
    <t xml:space="preserve">https://reliefweb.int/country/sdn?figures=all#key-figures </t>
  </si>
  <si>
    <t xml:space="preserve">Although the figure is from November, since there was a change in the numbers, it should be included in the updated GCSI. The total number of people affected as of 10 November 2020
</t>
  </si>
  <si>
    <t>SDN006People affected</t>
  </si>
  <si>
    <t xml:space="preserve">UNOCHA 10/11/2020
</t>
  </si>
  <si>
    <t xml:space="preserve">Although the figure is from November, since there was a change in the numbers, it should be included in the updated GCSI. This is the total number of houses that have been partially damaged.
</t>
  </si>
  <si>
    <t>SDN006Buildings damaged</t>
  </si>
  <si>
    <t xml:space="preserve">Although the figure is from November, since there was a change in the numbers, it should be included in the updated GCSI. This is the total number of houses that have been destroyed.
</t>
  </si>
  <si>
    <t>SDN006Buildings destroyed</t>
  </si>
  <si>
    <t xml:space="preserve">IPC 01/2021: Projection IPC January to March 2021
</t>
  </si>
  <si>
    <t>http://www.ipcinfo.org/fileadmin/user_upload/ipcinfo/docs/IPC_Mozambique_AcuteFoodInsec_2020Oct2021Sept_English_summary.pdf</t>
  </si>
  <si>
    <t xml:space="preserve">All figures were a summation for both crisis on all levels.
</t>
  </si>
  <si>
    <t>MOZ001Extreme humanitarian conditions - Level 5</t>
  </si>
  <si>
    <t xml:space="preserve">UNHCR 29/02/2020; IPC October 2019 to February 2021.
</t>
  </si>
  <si>
    <t>https://data2.unhcr.org/en/country/moz;
  http://www.ipcinfo.org/fileadmin/user_upload/ipcinfo/docs/IPC_AFI_AMN_Mozambique_2019April2020Feb_English.pdf</t>
  </si>
  <si>
    <t xml:space="preserve">IPC projection for January to March 2021 for whole of Mozambique although it should be noted that these figures may be an underestimation especially due to limited access to assess IPC levels in country because of COVID-19 movement restrictions, insecurity or poor weather and road infrastructure (Tropical Storms and Cyclones). The total affected by the crisis is based on the PIN number according to the ACAPS methodology.  Levels 2-5
</t>
  </si>
  <si>
    <t>MOZ006People affected</t>
  </si>
  <si>
    <t xml:space="preserve">http://www.ipcinfo.org/fileadmin/user_upload/ipcinfo/docs/IPC_Mozambique_AcuteFoodInsec_2020Oct2021Sept_English_summary.pdf </t>
  </si>
  <si>
    <t xml:space="preserve">IPC projection for January to March 2021 for whole of Mozambique although it should be noted that these figures may be an underestimation especially due to limited access to assess IPC levels in country because of COVID-19 movement restrictions, insecurity or poor weather and road infrastructure (Tropical Storms and Cyclones). The PIN is based on the sum of levels 3 and above according to the ACAPS methodology. The main factors leading to the increase of people in the
situation of high acute food insecurity (IPC Phase 3 or above) from January to March 2021
are armed conflict, drought and the impact of the pandemic on economic activity
</t>
  </si>
  <si>
    <t>MOZ006People in Need</t>
  </si>
  <si>
    <t>MOZ006Minimal humanitarian conditions - Level 1</t>
  </si>
  <si>
    <t>MOZ006Stressed humanitarian conditions - Level 2</t>
  </si>
  <si>
    <t>MOZ006Moderate humanitarian conditions - Level 3</t>
  </si>
  <si>
    <t>MOZ006Severe humanitarian conditions - Level 4</t>
  </si>
  <si>
    <t>MOZ006Extreme humanitarian conditions - Level 5</t>
  </si>
  <si>
    <t xml:space="preserve">USAID 19/01/2021
</t>
  </si>
  <si>
    <t>https://reliefweb.int/sites/reliefweb.int/files/resources/2021_01_19%20-%20%20USAID%20Haiti%20Complex%20Emergency%20Fact%20Sheet%20%231.pdf</t>
  </si>
  <si>
    <t xml:space="preserve">Total population of the country according USAID Fact Sheet no.1
</t>
  </si>
  <si>
    <t>HTI001Total population</t>
  </si>
  <si>
    <t xml:space="preserve">Number of people affected by the different crisis (political instability, economic crisis, violence) in the country according to USAID Fact Sheet no.1
</t>
  </si>
  <si>
    <t>HTI001People affected</t>
  </si>
  <si>
    <t xml:space="preserve">ACLED 01 June - 27 January 2021
</t>
  </si>
  <si>
    <t xml:space="preserve">Crisis-related fatalities (gangs, protests, violence against civilians).
</t>
  </si>
  <si>
    <t>HTI001Fatalities in all crises</t>
  </si>
  <si>
    <t>HTI001Fatalities reported</t>
  </si>
  <si>
    <t>R4V 03/08/2020, Regional Response Plan 2020</t>
  </si>
  <si>
    <t>https://reliefweb.int/report/peru/rmrp-2021-peru
  ;
  https://reporting.unhcr.org/peru#:~:text=By%20end%20of%202020%2C%20Peru,needed%20some%20form%20of%20assistance
  ;
  https://reliefweb.int/report/peru/joint-needs-analysis-refugees-and-migrant-response-plan-2021-report-gtrm-peru
  ; </t>
  </si>
  <si>
    <t xml:space="preserve">Venezuelan refugees, migrants (1100000) + host communities estimated to be in need as per Regional Response Plan (268,000). Likely an underestimation given the added strain on education and health facilities in several parts of the country.
</t>
  </si>
  <si>
    <t>PER002People affected</t>
  </si>
  <si>
    <t xml:space="preserve">R4V 04/01/2021 GTRM,R4V 08/01/2021
</t>
  </si>
  <si>
    <t>https://reliefweb.int/sites/reliefweb.int/files/resources/RMRP%202021%20-%20Peru.pdf
  ;
  https://reliefweb.int/report/peru/joint-needs-analysis-refugees-and-migrant-response-plan-2021-report-gtrm-peru</t>
  </si>
  <si>
    <t xml:space="preserve">According to UNHCR by the end of 2020 there are an estimated 1.1 million Venezuelans in Peru. 
</t>
  </si>
  <si>
    <t>PER002People displaced</t>
  </si>
  <si>
    <t>https://reliefweb.int/report/peru/rmrp-2021-peru
  ;
  https://reporting.unhcr.org/peru#:~:text=By%20end%20of%202020%2C%20Peru,needed%20some%20form%20of%20assistance
  ;
  https://reliefweb.int/report/peru/joint-needs-analysis-refugees-and-migrant-response-plan-2021-report-gtrm-peru
  ;
  https://data.humdata.org/dataset/proyeccion-de-poblacion-por-distrito-y-edad-de-peru;https://reliefweb.int/sites/reliefweb.int/files/resources/72254.pdf;
  https://data2.unhcr.org/en/documents/download/72315</t>
  </si>
  <si>
    <t>PER002People in Need</t>
  </si>
  <si>
    <t xml:space="preserve">R4V 04/01/2021
</t>
  </si>
  <si>
    <t>https://reliefweb.int/sites/reliefweb.int/files/resources/72254.pdf</t>
  </si>
  <si>
    <t xml:space="preserve">This number is the number of members of host community in the country needing some sort of humanitarian assistance.
</t>
  </si>
  <si>
    <t>PER002Minimal humanitarian conditions - Level 1</t>
  </si>
  <si>
    <t>R4V 04/01/2021</t>
  </si>
  <si>
    <t xml:space="preserve"> It was determined that the level of needs for the refugees is at level 3 while there is No / limited data / information available for levels 2, 4 and 5 based on ACAPS methodology. 
</t>
  </si>
  <si>
    <t>PER002Stressed humanitarian conditions - Level 2</t>
  </si>
  <si>
    <t>2021-01-29</t>
  </si>
  <si>
    <t xml:space="preserve">The figure is the baseline for the PIN number and comes from the total estimated Venezuelan refugees in Peru in January 2021. This is likley an underestimation as this figure does not take into account host communities or other vulnerabilities. 
</t>
  </si>
  <si>
    <t>PER002Moderate humanitarian conditions - Level 3</t>
  </si>
  <si>
    <t>PER002Severe humanitarian conditions - Level 4</t>
  </si>
  <si>
    <t>PER002Extreme humanitarian conditions - Level 5</t>
  </si>
  <si>
    <t>OCHA 18/03/2020; UNHCR 31/10/2020; UNHCR 31/10/2020; UNHCR 31/10/2020</t>
  </si>
  <si>
    <t>https://data.humdata.org/dataset/senegal-population-statistics; https://data2.unhcr.org/en/country/sen; https://data2.unhcr.org/en/country/gnb; https://data2.unhcr.org/en/country/gmb</t>
  </si>
  <si>
    <t xml:space="preserve">OCHA population data + refugees in Senegal - Senegalese refugees in Gambia and Guinea-Bissau
</t>
  </si>
  <si>
    <t>SEN002Total population</t>
  </si>
  <si>
    <t>SEN002People exposed</t>
  </si>
  <si>
    <t>Cadre Harmonise 11/12/2020</t>
  </si>
  <si>
    <t>https://data.humdata.org/dataset/cadre-harmonise</t>
  </si>
  <si>
    <t>Results of the 2020 Cadre Harmonise for the Sep-Dec 2020 period. Population in IPC2 and above is considered affected.</t>
  </si>
  <si>
    <t>SEN002People affected</t>
  </si>
  <si>
    <t>Estimated number of people in IPC phases 1-5 according to the Cadre Harmonise make up the "Current Humanitarian conditions" indicators (current period Sep-Dec 2020)</t>
  </si>
  <si>
    <t>SEN002People in Need</t>
  </si>
  <si>
    <t>SEN002Minimal humanitarian conditions - Level 1</t>
  </si>
  <si>
    <t>SEN002Stressed humanitarian conditions - Level 2</t>
  </si>
  <si>
    <t>SEN002Moderate humanitarian conditions - Level 3</t>
  </si>
  <si>
    <t>SEN002Severe humanitarian conditions - Level 4</t>
  </si>
  <si>
    <t>SEN002Extreme humanitarian conditions - Level 5</t>
  </si>
  <si>
    <t>OCHA 25/01/2021</t>
  </si>
  <si>
    <t>https://www.humanitarianresponse.info/sites/www.humanitarianresponse.info/files/documents/files/25012021_ner_hno_2021.pdf</t>
  </si>
  <si>
    <t>2021 population estimate as stated in the 2021 HNO</t>
  </si>
  <si>
    <t>NER001Total population</t>
  </si>
  <si>
    <t>NER001People exposed</t>
  </si>
  <si>
    <t>Sum of PIN and L2 needs from 2021 HNO</t>
  </si>
  <si>
    <t>NER001People affected</t>
  </si>
  <si>
    <t>PIN and severity figures for L2-L5 severity taken from 2021 HNO figures. L1 is the remaining population</t>
  </si>
  <si>
    <t>NER001People in Need</t>
  </si>
  <si>
    <t>NER001Minimal humanitarian conditions - Level 1</t>
  </si>
  <si>
    <t>NER001Stressed humanitarian conditions - Level 2</t>
  </si>
  <si>
    <t>NER001Moderate humanitarian conditions - Level 3</t>
  </si>
  <si>
    <t>NER001Severe humanitarian conditions - Level 4</t>
  </si>
  <si>
    <t>NER001Extreme humanitarian conditions - Level 5</t>
  </si>
  <si>
    <t>NER002Total population</t>
  </si>
  <si>
    <t>Whole population living in Diffa</t>
  </si>
  <si>
    <t>NER002People exposed</t>
  </si>
  <si>
    <t>Population facing L2-L5 needs according to 2021 HNO</t>
  </si>
  <si>
    <t>NER002People affected</t>
  </si>
  <si>
    <t>NER002People in Need</t>
  </si>
  <si>
    <t>NER002Minimal humanitarian conditions - Level 1</t>
  </si>
  <si>
    <t>NER002Stressed humanitarian conditions - Level 2</t>
  </si>
  <si>
    <t>NER002Moderate humanitarian conditions - Level 3</t>
  </si>
  <si>
    <t>NER002Severe humanitarian conditions - Level 4</t>
  </si>
  <si>
    <t>NER002Extreme humanitarian conditions - Level 5</t>
  </si>
  <si>
    <t>NER003Total population</t>
  </si>
  <si>
    <t>Population of Tahoua and Tillaberi according to 2021 HNO</t>
  </si>
  <si>
    <t>NER003People exposed</t>
  </si>
  <si>
    <t>NER003People affected</t>
  </si>
  <si>
    <t>NER003People in Need</t>
  </si>
  <si>
    <t>NER003Minimal humanitarian conditions - Level 1</t>
  </si>
  <si>
    <t>NER003Stressed humanitarian conditions - Level 2</t>
  </si>
  <si>
    <t>NER003Moderate humanitarian conditions - Level 3</t>
  </si>
  <si>
    <t>NER003Severe humanitarian conditions - Level 4</t>
  </si>
  <si>
    <t>NER003Extreme humanitarian conditions - Level 5</t>
  </si>
  <si>
    <t>NER004Total population</t>
  </si>
  <si>
    <t>Institut National de la Statistique de Niger 2018</t>
  </si>
  <si>
    <t>https://www.stat-niger.org/wp-content/uploads/2020/05/AS_Maradi_2013_2017.pdf</t>
  </si>
  <si>
    <t>Area size of Guidan-Roumdji and Madarounfa departments where IDPs and refugee presence has been recorded</t>
  </si>
  <si>
    <t>NER004Landmass affected</t>
  </si>
  <si>
    <t>OCHA 26/04/2018</t>
  </si>
  <si>
    <t>https://data.humdata.org/dataset/niger-administrative-level-0-3-population-statistics</t>
  </si>
  <si>
    <t>Population of Maradi's Guidan-Roumdji and Madarounfa departments + displaced population in Maradi. The latest available population data at this administrative level is from 2018.</t>
  </si>
  <si>
    <t>NER004People exposed</t>
  </si>
  <si>
    <t>NER004People affected</t>
  </si>
  <si>
    <t>NER004People in Need</t>
  </si>
  <si>
    <t>NER004Minimal humanitarian conditions - Level 1</t>
  </si>
  <si>
    <t>NER004Stressed humanitarian conditions - Level 2</t>
  </si>
  <si>
    <t>NER004Moderate humanitarian conditions - Level 3</t>
  </si>
  <si>
    <t>NER004Severe humanitarian conditions - Level 4</t>
  </si>
  <si>
    <t>NER004Extreme humanitarian conditions - Level 5</t>
  </si>
  <si>
    <t>ACLED 01/2021</t>
  </si>
  <si>
    <t>These are the number of fatalities related to political violence and protest events recorded in Burundi between 15 July 2020 to 15 January 2021.</t>
  </si>
  <si>
    <t>BDI001Fatalities in all crises</t>
  </si>
  <si>
    <t>UNHCR 31/05/2020; UNHCR, GoB and MIDIMAR 31/03/2020;  UNHCR 31/10/2020.</t>
  </si>
  <si>
    <t>https://data2.unhcr.org/en/situations/burundi; https://data2.unhcr.org/en/documents/download/77054; https://data2.unhcr.org/en/documents/download/77055; https://reporting.unhcr.org/sites/default/files/UNHCR%20Rwanda%20-%20Population%20Statistics%20-%20September%202020.pdf</t>
  </si>
  <si>
    <t>This is the sum total of level 1-5 needs according to ACAPS methodology for population living in affected areas.</t>
  </si>
  <si>
    <t>RWA002People exposed</t>
  </si>
  <si>
    <t>UNHCR 31/12/2020</t>
  </si>
  <si>
    <t>https://data2.unhcr.org/en/country/rwa</t>
  </si>
  <si>
    <t>This is the sum total of level 2-5 needs according to ACAPS methodology for population affected by a crisis.</t>
  </si>
  <si>
    <t>RWA002People affected</t>
  </si>
  <si>
    <t>PIN is the sum of levels 3-5 of humanitarian needs according to ACAPS methodology. Level 1 includes the total population in  districts hosting refugees (OCHA based on 2012 Census) minus the people on level 3 of humanitarian needs. Level 3  consists of displaced refugee population.  There is no one considered to be in severity levels 2, 4 and 5.</t>
  </si>
  <si>
    <t>RWA002People displaced</t>
  </si>
  <si>
    <t>RWA002People in Need</t>
  </si>
  <si>
    <t>RWA002Minimal humanitarian conditions - Level 1</t>
  </si>
  <si>
    <t>RWA002Stressed humanitarian conditions - Level 2</t>
  </si>
  <si>
    <t>RWA002Moderate humanitarian conditions - Level 3</t>
  </si>
  <si>
    <t>RWA002Severe humanitarian conditions - Level 4</t>
  </si>
  <si>
    <t>RWA002Extreme humanitarian conditions - Level 5</t>
  </si>
  <si>
    <t>IPC 11/2020</t>
  </si>
  <si>
    <t xml:space="preserve">Total country population as estimated by IPC analysis. </t>
  </si>
  <si>
    <t>MDG002Total population</t>
  </si>
  <si>
    <t>IPC assessed 22/01/2021</t>
  </si>
  <si>
    <t>http://www.ipcinfo.org/ipc-country-analysis/details-map/en/c/1152969/?iso3=MDG</t>
  </si>
  <si>
    <t xml:space="preserve">Districts Androy, Anosy, Atismo Andrefana, Atismo Atsinananana, and Vatovavy-Fitovinany are considred to be affected according to IPC figures (projection for October 2020-April 2021). </t>
  </si>
  <si>
    <t>MDG002Landmass affected</t>
  </si>
  <si>
    <t>IPC October 2020 to April 2021 Projection</t>
  </si>
  <si>
    <t>http://www.ipcinfo.org/fileadmin/user_upload/ipcinfo/docs/IPC_Madagascar_AFI_AMN_2020Oct2021April_French.pdf</t>
  </si>
  <si>
    <t>MDG002People exposed</t>
  </si>
  <si>
    <t>MDG002People affected</t>
  </si>
  <si>
    <t>PIN figures are the sum of levels 3-5 according to ACAPS methodology. Level 1-5 are as specified by IPC October 2020 to April 2021 projections.</t>
  </si>
  <si>
    <t>MDG002People in Need</t>
  </si>
  <si>
    <t>MDG002Minimal humanitarian conditions - Level 1</t>
  </si>
  <si>
    <t>MDG002Stressed humanitarian conditions - Level 2</t>
  </si>
  <si>
    <t>MDG002Moderate humanitarian conditions - Level 3</t>
  </si>
  <si>
    <t>MDG002Severe humanitarian conditions - Level 4</t>
  </si>
  <si>
    <t>MDG002Extreme humanitarian conditions - Level 5</t>
  </si>
  <si>
    <t>IPC 12/2020</t>
  </si>
  <si>
    <t>MWI002Total population</t>
  </si>
  <si>
    <t xml:space="preserve">IPC Analysis November 2020 to March 2021 </t>
  </si>
  <si>
    <t>http://www.ipcinfo.org/fileadmin/user_upload/ipcinfo/docs/IPC_Malawi_Acute_Food_Insecurity_2020Nov2021Mar_Report.pdf</t>
  </si>
  <si>
    <t>MWI002People exposed</t>
  </si>
  <si>
    <t>This is the sum total of level 2-5 needs according to ACAPS methodology for population living in affected areas.</t>
  </si>
  <si>
    <t>MWI002People affected</t>
  </si>
  <si>
    <t>PIN is the sum of levels 3-5 of humanitarian needs according to ACAPS methodology. Levels 1-5 are reflective of food insecurity figures as polished by IPC at different levels.</t>
  </si>
  <si>
    <t>MWI002People in Need</t>
  </si>
  <si>
    <t>MWI002Minimal humanitarian conditions - Level 1</t>
  </si>
  <si>
    <t>MWI002Stressed humanitarian conditions - Level 2</t>
  </si>
  <si>
    <t>MWI002Moderate humanitarian conditions - Level 3</t>
  </si>
  <si>
    <t>MWI002Severe humanitarian conditions - Level 4</t>
  </si>
  <si>
    <t>MWI002Extreme humanitarian conditions - Level 5</t>
  </si>
  <si>
    <t>This is the sum of fatalities related to political violence and protest events recorded in Malawi between 15 July 2020 to 15 January 2021.</t>
  </si>
  <si>
    <t>MWI002Fatalities reported</t>
  </si>
  <si>
    <t>MWI002Fatalities in all crises</t>
  </si>
  <si>
    <t xml:space="preserve">IBGE 2019; R4V 14/08/2020 OCHA 28/12/2020
</t>
  </si>
  <si>
    <t>https://reporting.unhcr.org/sites/default/files/pdfsummaries/GA2021-Brazil-eng.pdf;
  https://www.ibge.gov.br/cidades-e-estados/rr.html</t>
  </si>
  <si>
    <t xml:space="preserve">Based on calculation of levels 1-5 
</t>
  </si>
  <si>
    <t>BRA002People exposed</t>
  </si>
  <si>
    <t xml:space="preserve">IBGE 2019; Regional Response Plan 2020; R4V 14/08/2020 OCHA 28/12/2020
</t>
  </si>
  <si>
    <t>https://reporting.unhcr.org/sites/default/files/pdfsummaries/GA2021-Brazil-eng.pdf
  ;
  https://www.reuters.com/article/us-venezuela-crisis-brazil/venezuelan-migrants-pose-humanitarian-problem-in-brazil-idUSKBN1E51KV;
  https://data2.unhcr.org/en/documents/details/72332</t>
  </si>
  <si>
    <t xml:space="preserve">Boa Vista, the state capital of Roraima, has hosted a large percentage of Venezuelan refugees and migrants in Brazil. The city is home to approximately 399,213 people. The state is geographically isolated and has the lowest per capita income in the country and few economic opportunities available, increasing the baseline level of vulnerability. The final number is composed of the population of Boa Vista, the host community (399,213) and the estimated Venezuelan refugees (490,000) Levels 2-5
</t>
  </si>
  <si>
    <t>BRA002People affected</t>
  </si>
  <si>
    <t xml:space="preserve">OCHA 28/12/2020
</t>
  </si>
  <si>
    <t>https://reporting.unhcr.org/sites/default/files/pdfsummaries/GA2021-Brazil-eng.pdf</t>
  </si>
  <si>
    <t xml:space="preserve">In Brazil, which host some 490,000 people of concern to UNHCR by the end of 2020, it is estimated that this figure will surpass 515,000 by the end of 2021
</t>
  </si>
  <si>
    <t>BRA002People displaced</t>
  </si>
  <si>
    <t xml:space="preserve">UNHCR 11/2019; R4V 14/08/2020; Regional Response Plan 2020; IBGE 2017
</t>
  </si>
  <si>
    <t>https://reliefweb.int/sites/reliefweb.int/files/resources/72301.pdf;
  https://r4v.info/es/situations/platform/location/7509;
  https://data2.unhcr.org/es/documents/details/72332;
  https://www.ibge.gov.br/cidades-e-estados/rr.html       </t>
  </si>
  <si>
    <t>BRA002People in Need</t>
  </si>
  <si>
    <t xml:space="preserve">Levl 1 is based on: The vast majority of Venezuelan refugees and migrants in Brazil are located in Roraima state (specifically in cities like Pacaraima and Boa Vista), with a much smaller number choosing  Amazonas (city of Manaus), and Pará (city of Belém). The figure represents the population living in Roraima state (605761). 
</t>
  </si>
  <si>
    <t>BRA002Minimal humanitarian conditions - Level 1</t>
  </si>
  <si>
    <t>National Statistics Office, UNHCR 31/12/2020</t>
  </si>
  <si>
    <t>https://www.nbs.go.tz/nbs/takwimu/census2012/Tanzania_Total_Population_by_District-Regions-2016_2017r.pdf https://data2.unhcr.org/en/country/tza</t>
  </si>
  <si>
    <t>TZA002People exposed</t>
  </si>
  <si>
    <t>https://data2.unhcr.org/en/country/tza</t>
  </si>
  <si>
    <t>TZA002People affected</t>
  </si>
  <si>
    <t>Number of refugees and asylum seekers.</t>
  </si>
  <si>
    <t>TZA002People displaced</t>
  </si>
  <si>
    <t>PIN is the sum of levels 3-5 of humanitarian needs according to ACAPS methodology. Level 1 is displaced persons minus population living in affected area. Level 3 is the number of displaced persons in the crisis.</t>
  </si>
  <si>
    <t>TZA002People in Need</t>
  </si>
  <si>
    <t>TZA002Minimal humanitarian conditions - Level 1</t>
  </si>
  <si>
    <t>TZA002Stressed humanitarian conditions - Level 2</t>
  </si>
  <si>
    <t>TZA002Moderate humanitarian conditions - Level 3</t>
  </si>
  <si>
    <t>TZA002Severe humanitarian conditions - Level 4</t>
  </si>
  <si>
    <t>TZA002Extreme humanitarian conditions - Level 5</t>
  </si>
  <si>
    <t xml:space="preserve">Level 2 is based on the host population of Boa Vista. Boa Vista, the state capital of Roraima, has hosted a large percentage of Venezuelan refugees and migrants in Brazil. The city is home to approximately 399,213 people. The state is geographically isolated and has the lowest per capita income in the country and few economic opportunities available, increasing the baseline level of vulnerability. </t>
  </si>
  <si>
    <t>BRA002Stressed humanitarian conditions - Level 2</t>
  </si>
  <si>
    <t xml:space="preserve">Level 3:In Brazil, which host some 490,000 people of concern to UNHCR by the end of 2020, it is estimated that this figure will surpass 515,000 by the end of 2021.  Figure represents the number of Venezuelan refugees and migrants currently in Brazil. Reports suggest that near all of them had urgent unmet needs. Needs have been reported in the areas of shelter, nutrition and health, considering the poor socio-economic condition in the most affected states. 
</t>
  </si>
  <si>
    <t>BRA002Moderate humanitarian conditions - Level 3</t>
  </si>
  <si>
    <t xml:space="preserve">No comprehensive data available. Anecdotal accounts suggest that refugee-hosting areas have experienced an increase in crime. 
</t>
  </si>
  <si>
    <t>BRA002Severe humanitarian conditions - Level 4</t>
  </si>
  <si>
    <t>BRA002Extreme humanitarian conditions - Level 5</t>
  </si>
  <si>
    <t>Global Humanitarian Overview 2021; Word Bank 2019</t>
  </si>
  <si>
    <t>https://reliefweb.int/sites/reliefweb.int/files/resources/GHO2021_EN.pdf; https://data.worldbank.org/country/zimbabwe</t>
  </si>
  <si>
    <t>ZWE001People exposed</t>
  </si>
  <si>
    <t>Global Humanitarian Overview 2021</t>
  </si>
  <si>
    <t>https://reliefweb.int/sites/reliefweb.int/files/resources/GHO2021_EN.pdf</t>
  </si>
  <si>
    <t>This is the sum total of level 2-5 needs according to ACAPS methodology for populationaffected by a crisis.</t>
  </si>
  <si>
    <t>ZWE001People affected</t>
  </si>
  <si>
    <t xml:space="preserve">PIN is the sum of levels 3-5 of humanitarian needs according to ACAPS methodology. 6,8 million people are in urgent need of humanitarian assistance according to the Global Humanitarian Overviw 2021. The crisis affect the whole territory of the country. </t>
  </si>
  <si>
    <t>ZWE001People in Need</t>
  </si>
  <si>
    <t>ZWE001Minimal humanitarian conditions - Level 1</t>
  </si>
  <si>
    <t>ZWE001Stressed humanitarian conditions - Level 2</t>
  </si>
  <si>
    <t>ZWE001Moderate humanitarian conditions - Level 3</t>
  </si>
  <si>
    <t>ZWE001Severe humanitarian conditions - Level 4</t>
  </si>
  <si>
    <t>ZWE001Extreme humanitarian conditions - Level 5</t>
  </si>
  <si>
    <t xml:space="preserve">OCHA, 2018 R4V Ecuador 27/01/2021 UNHCR 31/12/2020 R4V Ecuador 19/08/2020
</t>
  </si>
  <si>
    <t>https://data2.unhcr.org/es/situations/platform/location/7512
  https://data.humdata.org/dataset/ecuador-admin-level-2-boundaries#
  https://data.humdata.org/dataset/ecuador-admin-level-2-boundaries#</t>
  </si>
  <si>
    <t xml:space="preserve">Population living in the cities of the most affected regions: Tulcan, Quito, Santiago de Guayaquil, Huaquillas and Lago Agrio  (4,816,633). Based on ACAPS methodology levels 1-5
</t>
  </si>
  <si>
    <t>ECU002People exposed</t>
  </si>
  <si>
    <t>CMR004Fatalities reported</t>
  </si>
  <si>
    <t xml:space="preserve">R4V Ecuador 16/09/2020 R4V Ecuador 19/08/2020
</t>
  </si>
  <si>
    <t>https://data2.unhcr.org/es/situations/platform/location/7512
  https://data2.unhcr.org/es/situations/platform/location/7512</t>
  </si>
  <si>
    <t xml:space="preserve">As of 27 January, 2021, 415,835 Venezuelans were estimated to be in Ecuador, many of whom were in need of food, health and nutrition assistance. It is also estimated that 209,000 people from host communities are also in need of assistance. As information on how many people are in need as of now, this figure is used as people currently affected. ACAPS methodology levels 2-5
</t>
  </si>
  <si>
    <t>ECU002People affected</t>
  </si>
  <si>
    <t xml:space="preserve">R4V Ecuador 27/01/2021 UNHCR 31/12/2020
</t>
  </si>
  <si>
    <t>https://data2.unhcr.org/es/situations/platform/location/7512
  ;
  https://reliefweb.int/sites/reliefweb.int/files/resources/Refugiados%20y%20migrantes%20en%20Ecuador%20-%20Reporte%20de%20situaci%C3%B3n%20%28Diciembre%202020%29.pdf</t>
  </si>
  <si>
    <t xml:space="preserve">As of 27 January,  2021, 415835 Venezuelans were estimated to be in Ecuador, many of whom were in need of food, health and nutrition assistance. 
</t>
  </si>
  <si>
    <t>ECU002People displaced</t>
  </si>
  <si>
    <t>https://data2.unhcr.org/es/situations/platform/location/7512</t>
  </si>
  <si>
    <t>ECU002People in Need</t>
  </si>
  <si>
    <t xml:space="preserve">OCHA, 2018
</t>
  </si>
  <si>
    <t>https://data.humdata.org/dataset/ecuador-admin-level-2-boundaries#</t>
  </si>
  <si>
    <t xml:space="preserve">The total population living in the most affected regions of the country are considered to be affected and in Level 1 need. Population living in the cities of the most affected regions: Tulcan, Quito, Santiago de Guayaquil, Huaquillas and Lago Agrio  (4,816,633)
</t>
  </si>
  <si>
    <t>ECU002Minimal humanitarian conditions - Level 1</t>
  </si>
  <si>
    <t xml:space="preserve">R4V Ecuador 19/08/2020
</t>
  </si>
  <si>
    <t xml:space="preserve">Some 209,000 people from the host communities are considered to be in need of of some sort of humanitarian assistance.
</t>
  </si>
  <si>
    <t>ECU002Stressed humanitarian conditions - Level 2</t>
  </si>
  <si>
    <t>ECU002Moderate humanitarian conditions - Level 3</t>
  </si>
  <si>
    <t xml:space="preserve">No comprehensive data available.
</t>
  </si>
  <si>
    <t>ECU002Severe humanitarian conditions - Level 4</t>
  </si>
  <si>
    <t>ECU002Extreme humanitarian conditions - Level 5</t>
  </si>
  <si>
    <t>https://data2.unhcr.org/en/documents/details/84123</t>
  </si>
  <si>
    <t>The sum of people facing levels 1-5 humanitarian needs according to ACAPS methodology.</t>
  </si>
  <si>
    <t>CMR004People exposed</t>
  </si>
  <si>
    <t>CMR004People affected</t>
  </si>
  <si>
    <t xml:space="preserve">People in need is the total number of CAR refugees in country. People experiencing level 1 humanitarian conditions represents the host population in Adamaoua, Est and North regions. </t>
  </si>
  <si>
    <t>CMR004People in Need</t>
  </si>
  <si>
    <t>CMR004Minimal humanitarian conditions - Level 1</t>
  </si>
  <si>
    <t>CMR004Stressed humanitarian conditions - Level 2</t>
  </si>
  <si>
    <t>CMR004Moderate humanitarian conditions - Level 3</t>
  </si>
  <si>
    <t>CMR004Severe humanitarian conditions - Level 4</t>
  </si>
  <si>
    <t>CMR004Extreme humanitarian conditions - Level 5</t>
  </si>
  <si>
    <t>CFR 28/01/2021</t>
  </si>
  <si>
    <t>https://www.cfr.org/nigeria/nigeria-security-tracker/p29483</t>
  </si>
  <si>
    <t xml:space="preserve">Total number of people killed in Nigeria in the last six months in the states that are affected by the Boko Haram crisis, the northwest banditry and the middle belt crisis. </t>
  </si>
  <si>
    <t>NGA008Fatalities in all crises</t>
  </si>
  <si>
    <t>National Bureau of Statistics 2011; UNHCR 11/2020</t>
  </si>
  <si>
    <t>http://istmat.info/files/uploads/53129/annual_abstract_of_statistics_2011.pdf; https://data2.unhcr.org/en/documents/details/83899</t>
  </si>
  <si>
    <t>Total of people living in Benue, Nasarawa, Plateau, and Taraba states. Adamawa is excluded to avoir double-counting.</t>
  </si>
  <si>
    <t>NGA003People exposed</t>
  </si>
  <si>
    <t>Nigeria Bureau of Statistics (NBS) 2012; OCHA 2016; UNHCR 11/2020</t>
  </si>
  <si>
    <t>https://reliefweb.int/sites/reliefweb.int/files/resources/77184.pdf; https://data2.unhcr.org/en/documents/details/83899</t>
  </si>
  <si>
    <t>NGA007People exposed</t>
  </si>
  <si>
    <t xml:space="preserve">UNICEF 09/01/2019; UNICEF 06/2018; OCHA 2019 Worldometers 11/2019; UNHCR 30/09/2019
</t>
  </si>
  <si>
    <t>http://www.worldometers.info/world-population/eritrea-population/
  https://reliefweb.int/sites/reliefweb.int/files/resources/RB_EHGL_RefAs_190930.pdf
  https://www.unicef.org/appeals/eritrea.html#1
  https://reliefweb.int/sites/reliefweb.int/files/resources/UNICEF%20Eritrea%202018%20Mid%20Year%20Humanitarian%20Situation%20Report.pdf
  https://www.unocha.org/southern-and-eastern-africa-rosea/eritrea</t>
  </si>
  <si>
    <t xml:space="preserve">Eritrea is characterized by harsh climatic conditions, exacerbating the vulnerability of communities. In recent years, the country’s climatic conditions have tested the coping capacities of the population, which is largely dependent (80%) on subsistence agriculture. Slower economic growth and the residual effects of war also perpetuate the vulnerability of approximately 66% of the population. The country is governed by a one-party state, human rights are systematically repressed, extrajudicial killings are reported, and elections have not been held since 1993. It is therefore considered that the whole population is affected by this complex crisis. The number also includes those displaced (refugees in Eritrea and Eritreans outside of country) and minus 10,000 estimated to be internally displaced in Eritrea as they would be already counted in the total population in country.
</t>
  </si>
  <si>
    <t>ERI001People affected</t>
  </si>
  <si>
    <t xml:space="preserve">UNHCR 23/11/2020 UNHCR 15/12/2020 31/12/2020  UNHCR 30/09/2019; IDMC 2014; IDMC 16/07/2010
</t>
  </si>
  <si>
    <t> https://reliefweb.int/sites/reliefweb.int/files/resources/RB_EHGL_RefAs_190930.pdf 
  http://www.internal-displacement.org/countries/eritrea
  https://www.refworld.org/topic,50ffbce526e,50ffbce5274,4c4030912,0,IDMC,,ERI.html
  ;
  https://reliefweb.int/sites/reliefweb.int/files/resources/UNHCR%20Fact%20Sheet%20Ethiopia-December%202020.pdf
  ;
  https://reliefweb.int/sites/reliefweb.int/files/resources/Overview%20of%20Refugees%20and%20Asylum-seekers%20in%20Sudan%20-%20Nov%202020.pdf
  ;
  https://reliefweb.int/sites/reliefweb.int/files/resources/Sudanese%20refugees%20in%20Eritrea_V3.pdf</t>
  </si>
  <si>
    <t xml:space="preserve">289,600 (Eritrean refugees and asylum seekers in neighboring countries) + 99 Sudanese (refugees and asylum seekers in Eritrea) + 10,000 (IDPs); UPDATE FROM OCTOBER TO DECEMBER 2020 no further updates as of 29/01/2021
</t>
  </si>
  <si>
    <t>ERI001People displaced</t>
  </si>
  <si>
    <t xml:space="preserve">ACLED  27/01/2021
</t>
  </si>
  <si>
    <t xml:space="preserve">No information available (June 2020-January 2021)
</t>
  </si>
  <si>
    <t>ERI001Fatalities reported</t>
  </si>
  <si>
    <t>ERI001Fatalities in all crises</t>
  </si>
  <si>
    <t>Jordanian Department of Statistics 2020</t>
  </si>
  <si>
    <t>http://dosweb.dos.gov.jo/DataBank/Population_Estimares/PopulationEstimates.pdf
http://dosweb.dos.gov.jo/ar/
http://www.dos.gov.jo/dos_home_e/main/Demograghy/Methodology.pdf</t>
  </si>
  <si>
    <t>The figure takes into account migration and emigration trends, including new population dynamics following the 2011 Syrian conflict. The figure represents the Estimated Population of all Jordan governorates, at End-year 2020</t>
  </si>
  <si>
    <t>JOR002Total population</t>
  </si>
  <si>
    <t>2021-01-31</t>
  </si>
  <si>
    <t>Jordanian Department of Statistics 2018
 UNHCR 04/11/2020</t>
  </si>
  <si>
    <t>http://dosweb.dos.gov.jo/DataBank/Population_Estimares/PopulationEstimates.pdf
https://data2.unhcr.org/en/documents/download/74619
https://data2.unhcr.org/en/situations/syria/location/36</t>
  </si>
  <si>
    <t>The figure represents the Estimated Population of the 4 governorates, at End-year 2020. According to the Jordanian Department of Statistics immigration and emigration, including of Syrian refugees after 2011, are already taken into account in their annual propulation estimates. Therefore the number of people exposed is the sum of the estimated population of the four governorates hosting around 87% of the registered Syrian refugees: Irbid, Amman, Mafraq and Zarqa. Each of the four governorates has more than 20,000 Syrian refugees per admin 1 level.
To avoid double counting UNHCR refugee figures per admin level 1 are therefore not added. The figure might thus be an underestimation of the total number of people exposed.</t>
  </si>
  <si>
    <t>JOR002People exposed</t>
  </si>
  <si>
    <t>https://data.worldbank.org/country/LB</t>
  </si>
  <si>
    <t>Worldbank population data includes the adjustments for people who have come into and gone out of Lebanon. Reliability is medium as the figure does not take into account the migratory dynamics during 2020</t>
  </si>
  <si>
    <t>LBN002Total population</t>
  </si>
  <si>
    <t>https://data.worldbank.org/indicator/sp.pop.totl?page=2</t>
  </si>
  <si>
    <t>Displacement involves the whole country and thus the whole population of Lebanon is reported. Worldbank population data includes the adjustments for people who have come into and gone out of Lebanon. Reliability is medium as the figure does not take into account the migratory dynamics in 2020</t>
  </si>
  <si>
    <t>LBN002People exposed</t>
  </si>
  <si>
    <t>https://data.worldbank.org/country/LB, https://data.worldbank.org/indicator/sp.pop.totl?page=2</t>
  </si>
  <si>
    <t>Worldbank population data includes the adjustments for people who have come into and gone out of Lebanon. Reliability is medium as the figure does not take into account the migratory dynamics in 2020.</t>
  </si>
  <si>
    <t>LBN004Total population</t>
  </si>
  <si>
    <t>The socio-economic crisis is affecting the whole of Lebanon and thus the whole population of Lebanon is reported. Worldbank population data includes the adjustments for people who have come into and gone out of Lebanon. Reliability is medium as the figure does not take into account the migratory dynamics in 2020.</t>
  </si>
  <si>
    <t>LBN004People exposed</t>
  </si>
  <si>
    <t>Myanmar Census 2014</t>
  </si>
  <si>
    <t>https://myanmar.unfpa.org/en/publications/union-report-volume-3k-rakhine-state-report</t>
  </si>
  <si>
    <t>The geographic size of the states affected by conflict. Even though the conflict in Shan state is localized in the north we assume the whole state is affected to a certain degree. Further, it is also assumed that the whole of the Kachin state is affected by the conflict. All of Rakhine is affected to a certain degree, and in Chin state, Paletwa township is affected.</t>
  </si>
  <si>
    <t>MMR001Landmass affected</t>
  </si>
  <si>
    <t>2021-02-01</t>
  </si>
  <si>
    <t>Myanmar National Census 2014; HNO 2021</t>
  </si>
  <si>
    <t>https://myanmar.unfpa.org/en/publications/union-report-volume-3k-rakhine-state-report; https://reliefweb.int/sites/reliefweb.int/files/resources/mmr_humanitarian_needs_overview_2021_final.pdf</t>
  </si>
  <si>
    <t>All of Rakhine state and Paletwa township in Chin state are affected by the conflict. The last census conducted in 2014 was used to determine how many people are living in the Rakhine state. Population for Rakhine is 3,188,807. Paletwa population is 97,053. As the census is not taking into account the Rohingya population, the estimated 596,000 Rohingya who have stayed in Myanmar are added. This also includes the entire population of both Kachin and Shan states. Although conflict in Shan is fairly limited to the north, the assumption is that throughout the state the conflict is likely to have indirect impact. Thus, the entire population of these states is considered to be exposed.</t>
  </si>
  <si>
    <t>MMR001People exposed</t>
  </si>
  <si>
    <t>The population directly affected by conflict in Rakhine, Chin, Shan and Kachin states is based off the HNO PIN data set. This includes the entire population in districts that have people in need - this was calculated by comparing the districts with PIN figures and the Myanmar census.This assumes that not only the PIN are affected but also the people living around the areas of conflict and displacement.</t>
  </si>
  <si>
    <t>MMR001People affected</t>
  </si>
  <si>
    <t xml:space="preserve">The country level is an aggregation of people in need across Rakhine states and Southern Chin state and Kachin and Shan states. Level 1 includes all people exposed to the conflict, which is considered to be the entire population of all four states, minus those directly affected or people in need. Level 2 is all people directly affected by the conflict. This is the population of townships where PIN are located. This is based on the assumption that anyone living in townships where there are PIN is likely to be experience direct humanitarian consequences from the conflict. The PIN is calculated using HNO severity data. Based off quantitative analysis, Level 3 includes all PIN considered to be in stressed and severe conditions (HNO level 2 and 3). Level 4 is considered equal to HNO level 4, those in extreme need. Level 5 is considered equal to HNO Level 5, which includes 150,000 non-displaced stateless people in Rakhine.  </t>
  </si>
  <si>
    <t>MMR001People in Need</t>
  </si>
  <si>
    <t>MMR001Minimal humanitarian conditions - Level 1</t>
  </si>
  <si>
    <t>MMR001Stressed humanitarian conditions - Level 2</t>
  </si>
  <si>
    <t>MMR001Moderate humanitarian conditions - Level 3</t>
  </si>
  <si>
    <t>MMR001Severe humanitarian conditions - Level 4</t>
  </si>
  <si>
    <t>MMR001Extreme humanitarian conditions - Level 5</t>
  </si>
  <si>
    <t>IDP, host, non-host, refugees</t>
  </si>
  <si>
    <t>MMR001Crisis affected groups</t>
  </si>
  <si>
    <t xml:space="preserve">The whole of the Rakhine state (36,778 km²) is affected by the conflict to a degree. Paletwa township in Chin is also affected (8,079 km²). </t>
  </si>
  <si>
    <t>MMR002Landmass affected</t>
  </si>
  <si>
    <t>All of Rakhine state and Paletwa township in Chin state are affected by the conflict. The last census conducted in 2014 was used to determine how many people are living in the Rakhine state. Population for Rakhine is 3,188,807. Paletwa population is 97,053. As the census is not taking into account the Rohingya population, the estimated 596,000 Rohingya who have stayed in Myanmar are added.</t>
  </si>
  <si>
    <t>MMR002People exposed</t>
  </si>
  <si>
    <t xml:space="preserve">This is based on the HNO PIN dataset and includes townships where PIN in Rakhine are living with the Census data to determine how many people are affected. This is based on the assumption that not only the PIN are affected but also the people living around the areas of conflict and displacement. Since Rohingya are affected regardless of their location in Rakhine, all 596,000 are included. The population of the following townships are considered affected: Kyaukpyu, Meybon, Pauktaw, Sittwe, Kyauktaw, Minbya, Mrauk-U, Ponnagyun, Buthidaung, Maungdaw, and Rathedaung townships in Rakhine and Paletwa township in Chin state. </t>
  </si>
  <si>
    <t>MMR002People affected</t>
  </si>
  <si>
    <t xml:space="preserve">The conflict in Rakhine is affecting all of Rakhine state and Southern Chin state (Paletwa township only) to a certain degree. Level 1 includes all people exposed to the conflict, which is considered to be the entire population of Rakhine state and Paletwa township in Chin state, minus those directly affected or people in need. Level 2 is all people directly affected by the conflict. This is the population of townships where PIN are located. This is based on the assumption that anyone living in townships where there are PIN is likely to be experience direct humanitarian consequences from the conflict. The PIN is calculated using HNO severity data. Based off quantitative analysis, Level 3 includes all PIN considered to be in stressed and severe conditions (HNO level 2 and 3). Level 4 is considered equal to HNO level 4, those in extreme need. Level 5 is considered equal to HNO Level 5, which includes 150,000 non-displaced stateless people in Rakhine.  </t>
  </si>
  <si>
    <t>MMR002People in Need</t>
  </si>
  <si>
    <t>MMR002Minimal humanitarian conditions - Level 1</t>
  </si>
  <si>
    <t>MMR002Stressed humanitarian conditions - Level 2</t>
  </si>
  <si>
    <t>MMR002Moderate humanitarian conditions - Level 3</t>
  </si>
  <si>
    <t>MMR002Severe humanitarian conditions - Level 4</t>
  </si>
  <si>
    <t>MMR002Extreme humanitarian conditions - Level 5</t>
  </si>
  <si>
    <t>MMR002Crisis affected groups</t>
  </si>
  <si>
    <t xml:space="preserve">Myanmar Census 2014
</t>
  </si>
  <si>
    <t>The geographic size of the two states affected by conflict. Even though the conflict in Shan state is localized in the north we assume the whole state is affected to a certain degree. Further, it is also assumed that the whole of the Kachin state is affected by the conflict.</t>
  </si>
  <si>
    <t>MMR003Landmass affected</t>
  </si>
  <si>
    <t>This is the entire population of both Kachin and Shan states. Although conflict in Shan is fairly limited to the north, the assumption is that throughout the state the conflict is likely to have indirect impact. Thus, the entire population of these states is considered to be exposed.</t>
  </si>
  <si>
    <t>MMR003People exposed</t>
  </si>
  <si>
    <t>The population directly affected by conflict in Shan and Kachin states is based off the HNO PIN data set. This includes the entire population in districts that have people in need - this was calculated by comparing the districts with PIN figures and the Myanmar census.This assumes that not only the PIN are affected but also the people living around the areas of conflict and displacement.</t>
  </si>
  <si>
    <t>MMR003People affected</t>
  </si>
  <si>
    <t xml:space="preserve">The Level 1 (exposed) includes the entire population of Kachin and Shan states minus the number of directly affected. Level 2 severity (affected population) is all those living in the districts where PIN are present - i.e. district populations minus the PIN. The PIN is calculated using HNO severity data. Based off quantitative analysis, Level 3 includes all PIN considered to be in stressed and severe conditions (HNO level 2 and 3). Level 4 is considered equal to HNO level 4, those in extreme need. Level 5 is considered equal to HNO Level 5, for Kachin and Shan, no one is considered to be in extreme need. </t>
  </si>
  <si>
    <t>MMR003People in Need</t>
  </si>
  <si>
    <t>MMR003Minimal humanitarian conditions - Level 1</t>
  </si>
  <si>
    <t>MMR003Stressed humanitarian conditions - Level 2</t>
  </si>
  <si>
    <t>MMR003Moderate humanitarian conditions - Level 3</t>
  </si>
  <si>
    <t>MMR003Severe humanitarian conditions - Level 4</t>
  </si>
  <si>
    <t>MMR003Extreme humanitarian conditions - Level 5</t>
  </si>
  <si>
    <t>HNO 2021</t>
  </si>
  <si>
    <t>https://myanmar.unfpa.org/en/publications/union-report-volume-3k-rakhine-state-report; https://reliefweb.int/report/myanmar/myanmar-humanitarian-needs-overview-2020-december-2019</t>
  </si>
  <si>
    <t xml:space="preserve">IDP, host, and non-host </t>
  </si>
  <si>
    <t>MMR003Crisis affected groups</t>
  </si>
  <si>
    <t>Tropical Cyclone Eloise in Mozambique</t>
  </si>
  <si>
    <t>MOZ007</t>
  </si>
  <si>
    <t>The total population of Mozambique based off 2017 census data.</t>
  </si>
  <si>
    <t>MOZ007Total population</t>
  </si>
  <si>
    <t>2021-02-10</t>
  </si>
  <si>
    <t>INE 2018; IOM 27/01/2021</t>
  </si>
  <si>
    <t>http://www.ine.gov.mz/estatisticas/estatisticas-territorias-distritais; https://displacement.iom.int/reports/mozambique-%E2%80%93-flash-report-16-tropical-cyclone-eloise-january-2021?close=true</t>
  </si>
  <si>
    <t>Total landmass of the affected provinces:  Sofala, Manica, Zambezia, Inhambane, and Gaza provinces. Only the southern part of Zambezia was affected so this may be a slight overestimate</t>
  </si>
  <si>
    <t>MOZ007Landmass affected</t>
  </si>
  <si>
    <t>Total population of the affected provinces:  Sofala, Manica, Zambezia, Inhambane, and Gaza provinces. Only the southern part of Zambezia was affected so this may be a slight overestimate</t>
  </si>
  <si>
    <t>MOZ007People exposed</t>
  </si>
  <si>
    <t>INGD 28/01/2021</t>
  </si>
  <si>
    <t>https://reliefweb.int/sites/reliefweb.int/files/resources/Snapshot-Nacional%206.pdf</t>
  </si>
  <si>
    <t>Total number of injuries according to INGD. The actual number is likely to be much higher</t>
  </si>
  <si>
    <t>MOZ007Injuries reported</t>
  </si>
  <si>
    <t>ACT Alliance 05/02/2021</t>
  </si>
  <si>
    <t>https://reliefweb.int/sites/reliefweb.int/files/resources/Mozambique_Response-to-Cyclone-Eloise-RRF-1.pdf</t>
  </si>
  <si>
    <t>Number of fatalities according to ACT Alliance</t>
  </si>
  <si>
    <t>MOZ007Fatalities reported</t>
  </si>
  <si>
    <t>Total number of destroyed houses according to INGD</t>
  </si>
  <si>
    <t>MOZ007Buildings destroyed</t>
  </si>
  <si>
    <t>DTM 05/02/2021</t>
  </si>
  <si>
    <t>https://reliefweb.int/sites/reliefweb.int/files/resources/Mozambique%20-%20Multi-sectorial%20Location%20Assessment%20Report%2019%20%2825%20-%2029%20January%202021%29.pdf</t>
  </si>
  <si>
    <t>IDPs, Hosts, Non-hosts</t>
  </si>
  <si>
    <t>MOZ007Crisis affected groups</t>
  </si>
  <si>
    <t>MOZ007Denial of existence of humanitarian needs or entitlements to assistance</t>
  </si>
  <si>
    <t>https://reliefweb.int/sites/reliefweb.int/files/resources/Mozambique%20-%20Multi-sectorial%20Location%20Assessment%20in%20Accommodation%20Centres%20Report.pdf</t>
  </si>
  <si>
    <t>MOZ007Restriction and obstruction of access to services and assistance</t>
  </si>
  <si>
    <t>Logistics Cluster 06/02/2021</t>
  </si>
  <si>
    <t>https://logcluster.org/logie/COVID-19-CEPU</t>
  </si>
  <si>
    <t>MOZ007Impediments to entry into country (bureaucratic and administrative)</t>
  </si>
  <si>
    <t>MOZ007Restriction of movement (impediments to freedom of movement and/or administrative restrictions)</t>
  </si>
  <si>
    <t>IFRC 25/01/2021</t>
  </si>
  <si>
    <t>https://reliefweb.int/report/mozambique/mozambique-tropical-storm-eloise-information-bulletin-no-2</t>
  </si>
  <si>
    <t>MOZ007Interference into implementation of humanitarian activities</t>
  </si>
  <si>
    <t>MOZ007Violence against personnel, facilities and assets</t>
  </si>
  <si>
    <t>MOZ007Ongoing insecurity/hostilities affecting humanitarian assistance</t>
  </si>
  <si>
    <t>Landmine Monitor 11/2020</t>
  </si>
  <si>
    <t>https://reliefweb.int/sites/reliefweb.int/files/resources/LM2020.pdf</t>
  </si>
  <si>
    <t>MOZ007Presence of mines and improvised explosive devices</t>
  </si>
  <si>
    <t>DTM 05/02/2021; INGD 28/01/2021</t>
  </si>
  <si>
    <t>https://reliefweb.int/sites/reliefweb.int/files/resources/LM2020.pdf; https://reliefweb.int/sites/reliefweb.int/files/resources/Snapshot-Nacional%206.pdf</t>
  </si>
  <si>
    <t>MOZ007Physical constraints in the environment (obstacles related to terrain, climate, lack of infrastructure, etc.)</t>
  </si>
  <si>
    <t>MOZ007Economic Losses</t>
  </si>
  <si>
    <t>MOZ007Illness cases reported</t>
  </si>
  <si>
    <t>CH 08/2020; UNHCR 30/09/2020</t>
  </si>
  <si>
    <t>https://data.humdata.org/dataset/cadre-harmonise; https://data2.unhcr.org/en/country/mrt https://reliefweb.int/sites/reliefweb.int/files/resources/72894.pdf</t>
  </si>
  <si>
    <t>4,077,344 total population of the counrty +  refugees and asylum seekers</t>
  </si>
  <si>
    <t>MRT002Total population</t>
  </si>
  <si>
    <t>2021-02-11</t>
  </si>
  <si>
    <t>City population, UNHCR 31/12/2020</t>
  </si>
  <si>
    <t>https://www.citypopulation.de/php/mauritania-admin.php https://reliefweb.int/sites/reliefweb.int/files/resources/72894https://data2.unhcr.org/en/country/mrt</t>
  </si>
  <si>
    <t>10,560 population of Bassikounou commune, next to which the Mbera camp is located (as of March 2013) + refugee population in Mbera camp (as of 30 June 2020)</t>
  </si>
  <si>
    <t>MRT002People exposed</t>
  </si>
  <si>
    <t>https://data2.unhcr.org/en/country/mrt;  https://reliefweb.int/sites/reliefweb.int/files/resources/72894.pdf</t>
  </si>
  <si>
    <t>Malian refugees in Mbera camp</t>
  </si>
  <si>
    <t>MRT002People affected</t>
  </si>
  <si>
    <t>MRT002People displaced</t>
  </si>
  <si>
    <t>UNHCR 31/12/2020, City Population</t>
  </si>
  <si>
    <t>https://data2.unhcr.org/en/country/mrt https://www.citypopulation.de/php/mauritania-admin.php</t>
  </si>
  <si>
    <t>Level 1 is calculated from the population of Bassikounou commune, next to which the Mbera camp is located.There is no Level 2. Level 3 is the number of Malian refugees in Mbera camp, which also accounts for the PIN figure. There are no Level 4 or 5.</t>
  </si>
  <si>
    <t>MRT002People in Need</t>
  </si>
  <si>
    <t xml:space="preserve">Level 1 is calculated from the population of Bassikounou commune, next to which the Mbera camp is located.There is no Level 2. Level 3 is the number of Malian refugees in Mbera camp, which also accounts for the PIN figure. There are no Level 4 or 5.
</t>
  </si>
  <si>
    <t>MRT002Minimal humanitarian conditions - Level 1</t>
  </si>
  <si>
    <t>MRT002Stressed humanitarian conditions - Level 2</t>
  </si>
  <si>
    <t>MRT002Moderate humanitarian conditions - Level 3</t>
  </si>
  <si>
    <t>MRT002Severe humanitarian conditions - Level 4</t>
  </si>
  <si>
    <t xml:space="preserve">Level 1 is calculated from the population of Bassikounou commune, next to which the Mbera camp is located.There is no Level 2. Level 3 is the number of Malian refugees in Mbera camp, which also accounts for the PIN figure. There are no Level 4 or 5.
</t>
  </si>
  <si>
    <t>MRT002Extreme humanitarian conditions - Level 5</t>
  </si>
  <si>
    <t>CH 11/12/2020; UNHCR 31/12/2020</t>
  </si>
  <si>
    <t>https://data.humdata.org/dataset/cadre-harmonise; https://data2.unhcr.org/en/country/mrt?secret=unhcrrestricted</t>
  </si>
  <si>
    <t>MRT003Total population</t>
  </si>
  <si>
    <t>CH 11/12/2020; UNHCR UNHCR 31/12/2020</t>
  </si>
  <si>
    <t>MRT003People exposed</t>
  </si>
  <si>
    <t>https://data.humdata.org/dataset/cadre-harmonise
https://data2.unhcr.org/en/country/mrt</t>
  </si>
  <si>
    <t>People in IPC Cadre Harmonisé level 2, refugees and asylum seekers are considered to be affected</t>
  </si>
  <si>
    <t>MRT003People affected</t>
  </si>
  <si>
    <t>The current humanitarian conditions indicators are based off of Cadre Harmonisé Levels 1-5 Food Insecurity analysis for September-December 2020. Level 3 also includes those refugees and asylum-seekers in the country. Despite Malian refugees receive food aid in Mbera camp, they are highly dependant on food distribution, due to very scarce resources in the local community, therefore they are still considered to face moderate humanitarian conditions.</t>
  </si>
  <si>
    <t>MRT003People in Need</t>
  </si>
  <si>
    <t>MRT003Minimal humanitarian conditions - Level 1</t>
  </si>
  <si>
    <t>MRT003Stressed humanitarian conditions - Level 2</t>
  </si>
  <si>
    <t>MRT003Moderate humanitarian conditions - Level 3</t>
  </si>
  <si>
    <t>MRT003Severe humanitarian conditions - Level 4</t>
  </si>
  <si>
    <t>MRT003Extreme humanitarian conditions - Level 5</t>
  </si>
  <si>
    <t xml:space="preserve">ACLED Aug-Jan. 2020 </t>
  </si>
  <si>
    <t xml:space="preserve">ACLED data reported for Jun-Nov. 2020 </t>
  </si>
  <si>
    <t>DJI001Fatalities reported</t>
  </si>
  <si>
    <t xml:space="preserve">IOM Aug-Jan. 2020; ACLED Aug-Jan. 2020
</t>
  </si>
  <si>
    <t xml:space="preserve">http://missingmigrants.iom.int/downloads; https://www.acleddata.com/data/  </t>
  </si>
  <si>
    <t>The total fatalities of all crises</t>
  </si>
  <si>
    <t>DJI001Fatalities in all crises</t>
  </si>
  <si>
    <t>xx</t>
  </si>
  <si>
    <t xml:space="preserve">Fatalities from the drought crisis is difficult to determine. 
</t>
  </si>
  <si>
    <t>DJI003Fatalities reported</t>
  </si>
  <si>
    <t>DJI003Fatalities in all crises</t>
  </si>
  <si>
    <t xml:space="preserve">IOM 2020
</t>
  </si>
  <si>
    <t xml:space="preserve">http://missingmigrants.iom.int/downloads  </t>
  </si>
  <si>
    <t xml:space="preserve">The number of migrants who are recorded dead or missing by IOM. This is likely a low estimate of crisis related fatalities. </t>
  </si>
  <si>
    <t>DJI002Fatalities reported</t>
  </si>
  <si>
    <t>DJI002Fatalities in all crises</t>
  </si>
  <si>
    <t>IPC 03/02/2021
UNCHR 30/09/2019</t>
  </si>
  <si>
    <t>http://www.ipcinfo.org/fileadmin/user_upload/ipcinfo/docs/1_IPC_Djibouti_CFI_20182023.pdf
https://reliefweb.int/sites/reliefweb.int/files/resources/RB_EHGL_RefAs_190930.pdf</t>
  </si>
  <si>
    <t>981,000 (total population in country) + 30 374 refugees and asylum-seekers (the number of people of concern in Djibouti)</t>
  </si>
  <si>
    <t>DJI001Total population</t>
  </si>
  <si>
    <t>981,000 (total population in country) + 30 374 refugees and asylum-seekers (the  number of people of concern in Djibouti). Number of people exposed includes the whole population of Djibouti both in the drought and mixed migration crises.</t>
  </si>
  <si>
    <t>DJI001People exposed</t>
  </si>
  <si>
    <t>IPC 03/02/2021; UNCHR 30/09/2019</t>
  </si>
  <si>
    <t>http://www.ipcinfo.org/fileadmin/user_upload/ipcinfo/docs/1_IPC_Djibouti_CFI_20182023.pdf; https://reliefweb.int/sites/reliefweb.int/files/resources/RB_EHGL_RefAs_190930.pdf</t>
  </si>
  <si>
    <t>People in IPC level 2 and above (609,220) + refugees and asylum seekers (30,374), which are not included in the food security analysis. This figure accounts for people affected both by the drought and mixed migration crisis.</t>
  </si>
  <si>
    <t>DJI001People affected</t>
  </si>
  <si>
    <t>PIN = People in IPC phases 3 and 4  (drought crisis) + 30,374 people of concern for UNHCR, including refugees and asylum seekers (mixed migration crisis).  Level 1:  population exposed - affected - PIN, Level 2: affected - PIN, Level 3: people in IPC level 3+ UNHCR number of migrants and refugees in Djibouti, Level 4: people in IPC level 4</t>
  </si>
  <si>
    <t>DJI001People in Need</t>
  </si>
  <si>
    <t>DJI001Minimal humanitarian conditions - Level 1</t>
  </si>
  <si>
    <t>DJI001Stressed humanitarian conditions - Level 2</t>
  </si>
  <si>
    <t>DJI001Moderate humanitarian conditions - Level 3</t>
  </si>
  <si>
    <t>DJI001Severe humanitarian conditions - Level 4</t>
  </si>
  <si>
    <t>DJI001Extreme humanitarian conditions - Level 5</t>
  </si>
  <si>
    <t>https://reliefweb.int/sites/reliefweb.int/files/resources/IPC_Djibouti_Acute_Food_Insecurity_2020Oct_2021Aug_English_summary.pdf
https://reliefweb.int/sites/reliefweb.int/files/resources/RB_EHGL_RefAs_190930.pdf</t>
  </si>
  <si>
    <t>DJI003Total population</t>
  </si>
  <si>
    <t>IPC 03/02/2021; USAID 28/09/2020;UNCHR 30/09/2019</t>
  </si>
  <si>
    <t>https://reliefweb.int/sites/reliefweb.int/files/resources/IPC_Djibouti_Acute_Food_Insecurity_2020Oct_2021Aug_English_summary.pdf; https://reliefweb.int/sites/reliefweb.int/files/resources/RB_EHGL_RefAs_190930.pdf; https://www.usaid.gov/djibouti/global-health/water-and-sanitation#:~:text=Since%202009%2C%20Djibouti%20has%20been,tables%20have%20been%20drawn%20down.</t>
  </si>
  <si>
    <t>981,000 (total population in country) + 30,374 refugees and asylum-seekers (the number of people of concern in Djibouti). Djibouti does not have any natural sources of surface freshwater (no rivers or lakes) and therefore depends entirely on its underground water table (source: rainfall) for its watering needs. Since 2009, Djibouti has had increasingly unreliable rainfall, placing the country into a perpetual drought and leaving it at risk of a major water crisis. Thus, the whole country is considered at risk from drought, which is slow onset, and long duration.</t>
  </si>
  <si>
    <t>DJI003People exposed</t>
  </si>
  <si>
    <t xml:space="preserve">People in IPC level 2 and above plus refugees and asylum seekers, which are usualy not included in the food security analysis. </t>
  </si>
  <si>
    <t>DJI003People affected</t>
  </si>
  <si>
    <t>https://reliefweb.int/sites/reliefweb.int/files/resources/IPC_Djibouti_Acute_Food_Insecurity_2020Oct_2021Aug_English_summary.pdf; https://reliefweb.int/sites/reliefweb.int/files/resources/RB_EHGL_RefAs_190930.pdf</t>
  </si>
  <si>
    <t xml:space="preserve">The PIN number is people in IPC phase 3 and higher (refugees and asylum seekers are already included in the IPC figures). They are added here since this crisis is a country level crisis and they are still considered in need, although it is not clear the extent to which they are affected by the drought, presumably mitigated by food distributions. Level 1 is IPC 1. Level 2 is IPC 2. Level 3 is IPC 3 + 30,374 people of concern. Level 4 is IPC 4. Based on the evidence, there are no people facing level 5. </t>
  </si>
  <si>
    <t>DJI003People in Need</t>
  </si>
  <si>
    <t>DJI003Minimal humanitarian conditions - Level 1</t>
  </si>
  <si>
    <t>DJI003Stressed humanitarian conditions - Level 2</t>
  </si>
  <si>
    <t>DJI003Moderate humanitarian conditions - Level 3</t>
  </si>
  <si>
    <t xml:space="preserve">The PIN number is people in IPC phase 3 and higher (refugees and asylum seekers are already included in the IPC figures). They are added here since this crisis is a country level crisis and they are still considered in need, although it is not clear the extent to which they are affected by the drought, presumably mitigated by food distributions. Level 1 is IPC 1. Level 2 is IPC 2. Level 3 is IPC 3 + 30,374 people of concern. Level 4 is IPC 4. Based on the evidence, there are no people facing level 5. 
</t>
  </si>
  <si>
    <t>DJI003Severe humanitarian conditions - Level 4</t>
  </si>
  <si>
    <t>DJI003Extreme humanitarian conditions - Level 5</t>
  </si>
  <si>
    <t>DJI002People exposed</t>
  </si>
  <si>
    <t>DJI002People affected</t>
  </si>
  <si>
    <t>UNHCR counted 30,374 asylum seekers and refugees in the country up to 30/09/2019, this is considered the PIN figure. Total population of Djibouti is considered to be exposed to the flux of mixed migration, this is an overestimate, but due to the nature of the crisis it is difficult to determine the areas and host populations most exposed to the event. Population exposed- (PIN level 2,3,4,5). The entire refugee and asylum population is placed under level 3</t>
  </si>
  <si>
    <t>DJI002People in Need</t>
  </si>
  <si>
    <t>DJI002Minimal humanitarian conditions - Level 1</t>
  </si>
  <si>
    <t>DJI002Stressed humanitarian conditions - Level 2</t>
  </si>
  <si>
    <t>DJI002Moderate humanitarian conditions - Level 3</t>
  </si>
  <si>
    <t>DJI002Severe humanitarian conditions - Level 4</t>
  </si>
  <si>
    <t>DJI002Extreme humanitarian conditions - Level 5</t>
  </si>
  <si>
    <t>MOZ007People facing limited access constraints</t>
  </si>
  <si>
    <t>2021-02-12</t>
  </si>
  <si>
    <t>MOZ007People facing restricted access constraints</t>
  </si>
  <si>
    <t>UN OCHA 26/01/2021</t>
  </si>
  <si>
    <t>https://reliefweb.int/sites/reliefweb.int/files/resources/south_sudan_2021_humanitarian_needs_overview.pdf</t>
  </si>
  <si>
    <t xml:space="preserve">The total PIN figure of 8.3 million is determined from the 2021 HNO. The PIN distribution across levels 3, 4, and 5 follows the HNO distribution, which was determined by PIN in counties experiencing levels 3 and 4 humanitarian conditions. No South Sudanese were considered to be on level 5. The entire country is considered to be affected by the complex crisis, and therefore was calculated by taking the total population minus the PIN figure. </t>
  </si>
  <si>
    <t>SSD001People in Need</t>
  </si>
  <si>
    <t>2021-02-22</t>
  </si>
  <si>
    <t>SSD001Minimal humanitarian conditions - Level 1</t>
  </si>
  <si>
    <t>SSD001Stressed humanitarian conditions - Level 2</t>
  </si>
  <si>
    <t>SSD001Moderate humanitarian conditions - Level 3</t>
  </si>
  <si>
    <t>SSD001Severe humanitarian conditions - Level 4</t>
  </si>
  <si>
    <t>SSD001Extreme humanitarian conditions - Level 5</t>
  </si>
  <si>
    <t xml:space="preserve">IOM 01/09/2020; UNHCR 31/12/2020; OCHA 16/02/2020
</t>
  </si>
  <si>
    <t>https://data2.unhcr.org/en/situations/southsudan ;https://dtm.iom.int/south-sudan; https://reliefweb.int/sites/reliefweb.int/files/resources/south_sudan_flooding_situation_report_31jan2021.pdf</t>
  </si>
  <si>
    <t>This figure includes the IDPs determined from IOM Round 9 (1,615,765) and the refugees and asylum seekers from South Sudan who are in other countries according to UNHCR data (2,316,738), and OCHA situation report on the number displaced due to floods in 2020 (504,000).</t>
  </si>
  <si>
    <t>SSD001People displaced</t>
  </si>
  <si>
    <t>OCHA 06/01/2021; UNHCR 19/02/2021; UNFPA 19/02/2021</t>
  </si>
  <si>
    <t>https://data2.unhcr.org/en/documents/details/82978; https://reliefweb.int/sites/reliefweb.int/files/resources/ethp_-_situation_report_1.pdf; https://reliefweb.int/sites/reliefweb.int/files/resources/Situation%20Report%20-%20Ethiopia%20-%20Tigray%20Region%20Humanitarian%20Update%20-%206%20Jan%202021.pdf</t>
  </si>
  <si>
    <t xml:space="preserve">There are around 61,000 refugees from Tigray displaced in Sudan. While more than 222,400 people are displaced within Tigray due to the conflict, and at least 63,600 displaced to Amhara and Afar regions. This is only an estimate, the number is expected to change as more access is granted in the region. </t>
  </si>
  <si>
    <t>ETH004People displaced</t>
  </si>
  <si>
    <t>ACLED 22/02/2021</t>
  </si>
  <si>
    <t>All conflict-related fatalities in the last six months (22 August - 22 February 2021) across all provinces as counted by ACLED. Information gaps and access constraints make it very likely that not all casualties are being counted. So far no health (i.e. malnutrition) deaths have been included due to data gaps.</t>
  </si>
  <si>
    <t>PAK004Fatalities in all crises</t>
  </si>
  <si>
    <t>2021-02-23</t>
  </si>
  <si>
    <t>Deep South Watch 15/02/2021</t>
  </si>
  <si>
    <t>https://deepsouthwatch.org/th/dsid</t>
  </si>
  <si>
    <t>Number of people killed as part of the conflict registered by the Deep South Watch organisation in last 6 months (August - February 2021). They are unlikely linked to deaths related to the refugee crisis along the Myanmar border.</t>
  </si>
  <si>
    <t>THA001Fatalities reported</t>
  </si>
  <si>
    <t>THA001Fatalities in all crises</t>
  </si>
  <si>
    <t>THA002Fatalities reported</t>
  </si>
  <si>
    <t>THA002Fatalities in all crises</t>
  </si>
  <si>
    <t>THA003Fatalities in all crises</t>
  </si>
  <si>
    <t>IPC January 2021 to March 2021 (published 02/2021)</t>
  </si>
  <si>
    <t>http://www.ipcinfo.org/fileadmin/user_upload/ipcinfo/docs/IPC_Eswatini_Acute_Food_Insecurity_2021JanSept_Report.pdf</t>
  </si>
  <si>
    <t>The sum of levels 1-5 needs according to ACAPS methodology for population living in affected areas.</t>
  </si>
  <si>
    <t>SWZ001People exposed</t>
  </si>
  <si>
    <t>2021-02-25</t>
  </si>
  <si>
    <t>The sum of levels 2-5 needs according to ACAPS methodology for population affected by a crisis.</t>
  </si>
  <si>
    <t>SWZ001People affected</t>
  </si>
  <si>
    <t xml:space="preserve">PIN is the sum of humanitarian levels 3 to 5. Levels 1 to 5 are correspond to the IPC Analysis for January 2021 to March 2021. </t>
  </si>
  <si>
    <t>SWZ001People in Need</t>
  </si>
  <si>
    <t>SWZ001Minimal humanitarian conditions - Level 1</t>
  </si>
  <si>
    <t>SWZ001Stressed humanitarian conditions - Level 2</t>
  </si>
  <si>
    <t>SWZ001Moderate humanitarian conditions - Level 3</t>
  </si>
  <si>
    <t>SWZ001Severe humanitarian conditions - Level 4</t>
  </si>
  <si>
    <t>SWZ001Extreme humanitarian conditions - Level 5</t>
  </si>
  <si>
    <t xml:space="preserve">OCHA 22/02/2021
</t>
  </si>
  <si>
    <t>https://reliefweb.int/sites/reliefweb.int/files/resources/SDN_2021HNO.pdf</t>
  </si>
  <si>
    <t xml:space="preserve">Numbers are from OCHA Humanitarian Needds Overview 2021.The number represent the overall humanitarian needs in Sudan including displacements, refugees, returnees and vulenrable groups with humanitarian need conditions. 
</t>
  </si>
  <si>
    <t>SDN001People exposed</t>
  </si>
  <si>
    <t>SDN001People affected</t>
  </si>
  <si>
    <t xml:space="preserve">OCHA HNO 22/02/2021 IDMC 22/02/2021 OCHA 24/02/2021
</t>
  </si>
  <si>
    <t>https://reliefweb.int/sites/reliefweb.int/files/resources/SDN_2021HNO.pdf
  ; https://data2.unhcr.org/fr/documents/details/82978 ;
  https://reliefweb.int/report/sudan/burst-violence-darfur-triggers-sudans-highest-number-conflict-displacements-six-years#:~:text=Sudan-,Burst%20of%20violence%20in%20Darfur%20triggers%20Sudan's%20highest,conflict%20displacements%20in%20six%20years&amp;text=A%20surge%20in%20inter%2Dcommunal,the%20numbers%20continue%20to%20rise.</t>
  </si>
  <si>
    <t xml:space="preserve">Numbers are from OCHA Humanitarian Needds Overview 2021. The number represent the overall humanitarian needs in Sudan including displacements, refugees, returnees and vulenrable groups with humanitarian need conditions. The changes are the additional 183,000 IDPs in Darfur and the new arrivals of refugees in East Sudan that are not reported in the 2021 HNO.
</t>
  </si>
  <si>
    <t>SDN001People displaced</t>
  </si>
  <si>
    <t>Cadre Harmonise (Harmonised Framework) 12/10/2020 for October to December 2020</t>
  </si>
  <si>
    <t>https://fscluster.org/sites/default/files/documents/cmr_ch_fiche_communication_october_2020_vfinal_eng.pdf</t>
  </si>
  <si>
    <t>This is the sum of people facing levels 1-5 humanitarian needs according to ACAPS methodology.</t>
  </si>
  <si>
    <t>CMR002People exposed</t>
  </si>
  <si>
    <t>This is the sum of people facing levels 2-5 humanitarian needs according to ACAPS methodology.</t>
  </si>
  <si>
    <t>CMR002People affected</t>
  </si>
  <si>
    <t>PIN is the sum of populations on levels 3-5. Levels 1-5 correspond to the Cadre Harmonise.</t>
  </si>
  <si>
    <t>CMR002People in Need</t>
  </si>
  <si>
    <t>CMR002Minimal humanitarian conditions - Level 1</t>
  </si>
  <si>
    <t>CMR002Stressed humanitarian conditions - Level 2</t>
  </si>
  <si>
    <t>CMR002Moderate humanitarian conditions - Level 3</t>
  </si>
  <si>
    <t>CMR002Severe humanitarian conditions - Level 4</t>
  </si>
  <si>
    <t>CMR002Extreme humanitarian conditions - Level 5</t>
  </si>
  <si>
    <t>CMR003People exposed</t>
  </si>
  <si>
    <t>CMR003People affected</t>
  </si>
  <si>
    <t>CMR003People in Need</t>
  </si>
  <si>
    <t>CMR003Minimal humanitarian conditions - Level 1</t>
  </si>
  <si>
    <t>CMR003Stressed humanitarian conditions - Level 2</t>
  </si>
  <si>
    <t>CMR003Moderate humanitarian conditions - Level 3</t>
  </si>
  <si>
    <t>CMR003Severe humanitarian conditions - Level 4</t>
  </si>
  <si>
    <t>CMR003Extreme humanitarian conditions - Level 5</t>
  </si>
  <si>
    <t>SDN001People in Need</t>
  </si>
  <si>
    <t xml:space="preserve">Numbers are from OCHA Humanitarian Needds Overview 2021. Level 1 OCHA estimation. The number represent the overall humanitarian needs in Sudan including displacements, refugees, returnees and vulenrable groups with humanitarian need conditions. 
</t>
  </si>
  <si>
    <t>SDN001Minimal humanitarian conditions - Level 1</t>
  </si>
  <si>
    <t xml:space="preserve">Numbers are from OCHA Humanitarian Needds Overview 2021. Level 2 OCHA estimation. The number represent the overall humanitarian needs in Sudan including displacements, refugees, returnees and vulenrable groups with humanitarian need conditions.
</t>
  </si>
  <si>
    <t>SDN001Stressed humanitarian conditions - Level 2</t>
  </si>
  <si>
    <t>Numbers are from OCHA Humanitarian Needds Overview 2021. Level 3 OCHA estimation. The number represent the overall humanitarian needs in Sudan including displacements, refugees, returnees and vulenrable groups with humanitarian need conditions.</t>
  </si>
  <si>
    <t>SDN001Moderate humanitarian conditions - Level 3</t>
  </si>
  <si>
    <t xml:space="preserve">Numbers are from OCHA Humanitarian Needds Overview 2021.Level 4 OCHA estimation. The number represent the overall humanitarian needs in Sudan including displacements, refugees, returnees and vulenrable groups with humanitarian need conditions.
</t>
  </si>
  <si>
    <t>SDN001Severe humanitarian conditions - Level 4</t>
  </si>
  <si>
    <t>SDN001Extreme humanitarian conditions - Level 5</t>
  </si>
  <si>
    <t xml:space="preserve">OCHA 22/02/2021 OCHA 17/01/2021 UNHCR 28/01/2021 UNHCR 22/01/2021 OCHA 21/01/2021 OCHA 12/01/2020
</t>
  </si>
  <si>
    <t>https://reliefweb.int/sites/reliefweb.int/files/resources/SDN_2021HNO.pdf;
  https://reports.unocha.org/en/country/sudan/ ;
  https://data2.unhcr.org/en/country/sdn;
  https://reliefweb.int/report/sudan/over-100000-displaced-resurgence-violence-sudan-s-darfur-region
  ;
  https://reliefweb.int/report/sudan/sudan-flash-update-3-conflict-west-darfur-and-south-darfur-21-jan-2021-enar
  ;
  https://reliefweb.int/report/sudan/sudan-humanitarian-response-plan-2020-january-2020</t>
  </si>
  <si>
    <t xml:space="preserve">All states are hosting  refugees. However, it is reported that the impact of the refugee influx on the host community can have both negative and positive impacts. Furthermore, it is difficult to differentiate that whether the needs of host communities are as a result of the presence of refugees, or rather based on pre-existing conditions.    Therefore, only the the number of host population who are to be targeted for assistance and total number of refugees were counted as exposed.
</t>
  </si>
  <si>
    <t>SDN005People exposed</t>
  </si>
  <si>
    <t>https://reliefweb.int/sites/reliefweb.int/files/resources/SDN_2021HNO.pdf
  ; https://reports.unocha.org/en/country/sudan/ ;
  https://data2.unhcr.org/en/country/sdn;
  https://reliefweb.int/report/sudan/over-100000-displaced-resurgence-violence-sudan-s-darfur-region
  ;
  https://reliefweb.int/report/sudan/sudan-flash-update-3-conflict-west-darfur-and-south-darfur-21-jan-2021-enar
  ;
  https://reliefweb.int/report/sudan/sudan-humanitarian-response-plan-2020-january-2020</t>
  </si>
  <si>
    <t xml:space="preserve">Refugees are typically living in areas with previously strained and weak services and infrastructure. Host communities are generally quite welcoming and can often benefit from the influx of refugee populations. However, according to the 2020 HRP, there around 226,000 host community beneficiaries who will receive some form of assistance due to the impact of refugee populations on the surrounding communities (the 2021 HNO did not mention the size of the host community, there it is assumed that the same figure applies for 2021). This number was taken as the total number of affected in addition to the total number of refugees and IDPs as reported by OCHA on Sudan 24 Feb.
</t>
  </si>
  <si>
    <t>SDN005People affected</t>
  </si>
  <si>
    <t>OCHA HNO 22/02/2021 OCHA 08/01/2020 UNHCR 12/01/2020</t>
  </si>
  <si>
    <t xml:space="preserve">https://reliefweb.int/sites/reliefweb.int/files/resources/SDN_2021HNO.pdf; https://reliefweb.int/sites/reliefweb.int/files/resources/Sudan_2020_HNO.pdf https://reliefweb.int/sites/reliefweb.int/files/resources/Digital%20Virsion_Sudan%20Countrry%20CRP%202020-V4-20200113.pdf 
</t>
  </si>
  <si>
    <t xml:space="preserve">According to the 2021 HNO there are currently 1.1 million refugees in Sudan, all of whom are in need. This number is primarily comprised of those from South Sudan, who account for at least 762,704 of the total refugee population. In addition, 61,182 refugees resident in East Sudan from Ethiopia. While the 2021 HNO does not specifically indicate the needs of refugees and IDPs in Sudan, the 2020 HNO indicated that of the refugee population in Sudan there are 200,000 currently facing extreme needs. There are 500,000 facing severe (level 4) needs. The remaining 400,000 were placed on level 3 needs - they typically reside in smaller camp (less than 1,000) or live in urban areaswhere access to basic services is higher. Total population of affected was determined by the population of host communities (226,000) who will be targeted for assistance in 2020. The reason that these numbers are not changed is that the reported numbers of IDPs and refugees have been the same (1.1M refugees, 2.5M IDPS) since the 2020 HNO. The changes are the additional 183,000 IDPs in Darfur and the new arrivals of refugees in East Sudan that are not reported in the 2021 HNO. The February numbers do not include the numbers of refugees in Blue Nile since there are no official numbers as of 25 Feb. 
</t>
  </si>
  <si>
    <t>SDN005People in Need</t>
  </si>
  <si>
    <t>SDN005Minimal humanitarian conditions - Level 1</t>
  </si>
  <si>
    <t xml:space="preserve">According to the 2021 HNO there are currently 1.1 million refugees in Sudan, all of whom are in need. This number is primarily comprised of those from South Sudan, who account for at least 762,704 of the total refugee population. In addition, 61,182 refugees resident in East Sudan from Ethiopia. While the 2021 HNO does not specifically indicate the needs of refugees and IDPs in Sudan, the 2020 HNO indicated that of the refugee population in Sudan there are 200,000 currently facing extreme needs. There are 500,000 facing severe (level 4) needs. The remaining 400,000 were placed on level 3 needs - they typically reside in smaller camp (less than 1,000) or live in urban areaswhere access to basic services is higher. Total population of affected was determined by the population of host communities (226,000) who will be targeted for assistance in 2020. The reason that these numbers are not changed is that the reported numbers of IDPs and refugees have been the same (1.1M refugees, 2.5M IDPS) since the 2020 HNO. The changes are the additional 183,000 IDPs in Darfur and the new arrivals of refugees in East Sudan that are not reported in the 2021 HNO. The February numbers do not include the numbers of refugees in Blue Nile since there are no official numbers as of 25 Feb. </t>
  </si>
  <si>
    <t>SDN005Stressed humanitarian conditions - Level 2</t>
  </si>
  <si>
    <t>SDN005Moderate humanitarian conditions - Level 3</t>
  </si>
  <si>
    <t>SDN005Severe humanitarian conditions - Level 4</t>
  </si>
  <si>
    <t>SDN005Extreme humanitarian conditions - Level 5</t>
  </si>
  <si>
    <t>HRP overview 2021; National Bureau of Statistics 2011; UNHCR 11/2020; OCHA 2016; UNHCR 10/2020</t>
  </si>
  <si>
    <t>https://hum-insight.info/plan/1032; http://istmat.info/files/uploads/53129/annual_abstract_of_statistics_2011.pdf; https://data2.unhcr.org/en/documents/details/83899 https://data2.unhcr.org/en/country/nga; http://istmat.info/files/uploads/53129/annual_abstract_of_statistics_2011.pdf</t>
  </si>
  <si>
    <t>The sum of people facing levels 1-5 humanitarian needs according to ACAPS methodology for all the crises in Nigeria.</t>
  </si>
  <si>
    <t>NGA001People exposed</t>
  </si>
  <si>
    <t>The sum of people facing levels 2-5 humanitarian needs according to ACAPS methodology for all the crises in Nigeria.</t>
  </si>
  <si>
    <t>NGA001People affected</t>
  </si>
  <si>
    <t xml:space="preserve">The PIN and levels 1-5 are the sum of the crises' figures. </t>
  </si>
  <si>
    <t>NGA001People in Need</t>
  </si>
  <si>
    <t>NGA001Minimal humanitarian conditions - Level 1</t>
  </si>
  <si>
    <t>NGA001Stressed humanitarian conditions - Level 2</t>
  </si>
  <si>
    <t>NGA001Moderate humanitarian conditions - Level 3</t>
  </si>
  <si>
    <t>NGA001Severe humanitarian conditions - Level 4</t>
  </si>
  <si>
    <t>NGA001Extreme humanitarian conditions - Level 5</t>
  </si>
  <si>
    <t>Kenya 2019 Census 11/2019; UNHCR 31/01/2021</t>
  </si>
  <si>
    <t>https://www.knbs.or.ke/download/population-distribution-by-sex-number-of-households-area-and-density-by-county-and-district/; https://www.unhcr.org/ke/wp-content/uploads/sites/2/2021/02/Kenya-Infographics-31-January-2021.pdf; https://www.unhcr.org/ke/wp-content/uploads/sites/2/2019/02/Kenya-Infographics_January-2019.pdf</t>
  </si>
  <si>
    <t>To come up with the affected area we looked at the districts (admin 2) where the majority of the displacement is registered by UNHCR and linked those areas to the 2019 census. The districts identified are:  Turkana (Kalobeyei and Kakuma camps), Garissa (Alinjugur and Dabaab camps), and Nairobi (urban refugeee location).</t>
  </si>
  <si>
    <t>KEN002Landmass affected</t>
  </si>
  <si>
    <t>2021-02-26</t>
  </si>
  <si>
    <t>UNHCR 31/12/2020 UNHCR last accessed 26/02/2021</t>
  </si>
  <si>
    <t>https://www.unhcr.org/ke/wp-content/uploads/sites/2/2021/02/Kenya-Infographics-31-January-2021.pdf; https://www.unhcr.org/ke/figures-at-a-glance#:~:text=Almost%20half%20of%20the%20refugees,)%2C%20alongside%2018%2C500%20stateless%20persons</t>
  </si>
  <si>
    <t>Total of registered refugees, asylum seekers, and stateless people as reported by UNHCR. However, the number of affected by the crisis could be much higher as this number does not include host communities.</t>
  </si>
  <si>
    <t>KEN002People affected</t>
  </si>
  <si>
    <t>UNHCR 05/2020; Kenya National Bureau of Statistics, 2019</t>
  </si>
  <si>
    <t>https://reliefweb.int/report/kenya/kenya-registered-refugees-and-asylum-seekers-31st-may-2020; http://housingfinanceafrica.org/app/uploads/VOLUME-I-KPHC-2019.pdf</t>
  </si>
  <si>
    <t xml:space="preserve">To come up with the # people living in the affected area we looked at the districts (admin 2) where the majority of the displacement is registered by UNHCR and linked those areas to the 2019 census. The districts identified are:  Turkana (Kalobeyei and Kakuma camps), Garissa (Alinjugur and Dabaab camps), and Nairobi (urban refugeee location). The total refugee, asylum seeker and stateless population was then added. </t>
  </si>
  <si>
    <t>KEN002People exposed</t>
  </si>
  <si>
    <t xml:space="preserve">Total of registered refugees and asylum seekers, and statless persons as reported by UNHCR </t>
  </si>
  <si>
    <t>KEN002People displaced</t>
  </si>
  <si>
    <t>ACLED last accessed 26/02/2021</t>
  </si>
  <si>
    <t>Total number of fatalities due to armed clashes, attacks, protests, mob volence . Due to information gaps, fatalities related to the displacement crisis are not considered.</t>
  </si>
  <si>
    <t>KEN002Fatalities in all crises</t>
  </si>
  <si>
    <t>UNHCR 31/12/2020 UNHCR last accessed 26/02/2021; Kenya National Bureau of Statistics, 2019</t>
  </si>
  <si>
    <t>https://www.unhcr.org/ke/wp-content/uploads/sites/2/2021/02/Kenya-Infographics-31-January-2021.pdf; https://www.unhcr.org/ke/figures-at-a-glance#:~:text=Almost%20half%20of%20the%20refugees,)%2C%20alongside%2018%2C500%20stateless%20persons; http://housingfinanceafrica.org/app/uploads/VOLUME-I-KPHC-2019.pdf</t>
  </si>
  <si>
    <t>The total displaced population is the considered to be in need on level 3. There were no refugees considered to be on level 4 or 5. Level 1 is the total exposed population  minus the PIN.</t>
  </si>
  <si>
    <t>KEN002People in Need</t>
  </si>
  <si>
    <t>KEN002Minimal humanitarian conditions - Level 1</t>
  </si>
  <si>
    <t>KEN002Moderate humanitarian conditions - Level 3</t>
  </si>
  <si>
    <t>IOM 23/02/2021</t>
  </si>
  <si>
    <t>https://reliefweb.int/sites/reliefweb.int/files/resources/iom_mozambique_eloise_cyclone_response_plan_final_rev011-2.pdf</t>
  </si>
  <si>
    <t xml:space="preserve">Affected people according to INGD. </t>
  </si>
  <si>
    <t>MOZ007People affected</t>
  </si>
  <si>
    <t>Total number of IDPs according to IOM</t>
  </si>
  <si>
    <t>MOZ007People displaced</t>
  </si>
  <si>
    <t>Total number of houses partially damaged or totally destroyed according to IOM. A disaggregation of damaged/destroyed was not given.</t>
  </si>
  <si>
    <t>MOZ007Buildings damaged</t>
  </si>
  <si>
    <t>Oxfam 02/02/2021; DTM 07/02/2021; INGD 28/01/2021;  IOM 27/01/2021</t>
  </si>
  <si>
    <t>https://reliefweb.int/report/mozambique/climate-fuelled-cyclone-eloise-compounded-covid-19-leaves-over-260k-urgenthttps://reliefweb.int/sites/reliefweb.int/files/resources/Mozambique%20-%20Multi-sectorial%20Location%20Assessment%20in%20Accommodation%20Centres%20Report.pdf; https://reliefweb.int/sites/reliefweb.int/files/resources/Snapshot-Nacional%206.pdf; https://displacement.iom.int/reports/mozambique-%E2%80%93-flash-report-16-tropical-cyclone-eloise-january-2021?close=true</t>
  </si>
  <si>
    <t>According to Oxfam 260.000 people are in urgent need of humanitarian assistance. This has been broken down into Level 4: total number displaced and Level 3: remaining in need. Level 2 = those affected - PiN and Level 1 = those exposed - those affected</t>
  </si>
  <si>
    <t>MOZ007People in Need</t>
  </si>
  <si>
    <t>MOZ007Minimal humanitarian conditions - Level 1</t>
  </si>
  <si>
    <t>MOZ007Stressed humanitarian conditions - Level 2</t>
  </si>
  <si>
    <t>MOZ007Moderate humanitarian conditions - Level 3</t>
  </si>
  <si>
    <t>MOZ007Severe humanitarian conditions - Level 4</t>
  </si>
  <si>
    <t>MOZ007Extreme humanitarian conditions - Level 5</t>
  </si>
  <si>
    <t>INE 2018; OCHA 23/02/2021</t>
  </si>
  <si>
    <t>http://www.ine.gov.mz/estatisticas/estatisticas-territorias-distritais; https://reliefweb.int/sites/reliefweb.int/files/resources/ROSEA_20210223_MOZ_Snapshot.pdf</t>
  </si>
  <si>
    <t xml:space="preserve">Total surface area of Cabo Delgado, Niassa and Nampula. Although Cabo Delgado is by far the most affected province, the two neighbouring provinces host displaced people and people in need because of the conflict. However not all parts of these two provinces may be affected by the crisis. </t>
  </si>
  <si>
    <t>MOZ004Landmass affected</t>
  </si>
  <si>
    <t>IPC 01/2021: Projection IPC January to March 2021 UNHCR 15/01/2021</t>
  </si>
  <si>
    <t>http://www.ipcinfo.org/fileadmin/user_upload/ipcinfo/docs/IPC_Mozambique_AcuteFoodInsec_2020Oct2021Sept_English_summary.pdf https://reliefweb.int/sites/reliefweb.int/files/resources/UNHCR%20Mozambique%20Update%20on%20Cabo%20Delgado%20situation_15Dec20-15Jan21-2.pdfhttps://www.cabodelgado.gov.mz/por/A-Provincia/Populacao</t>
  </si>
  <si>
    <t xml:space="preserve">Estimation based on levels 1-5. To be noted that the estimation may be an underestimation. </t>
  </si>
  <si>
    <t>MOZ004People exposed</t>
  </si>
  <si>
    <t>UNHCR 15/01/2021         IPC 01/021</t>
  </si>
  <si>
    <t>http://www.ipcinfo.org/fileadmin/user_upload/ipcinfo/docs/IPC_Mozambique_AcuteFoodInsec_2020Oct2021Sept_English_summary.pdf ; https://reliefweb.int/sites/reliefweb.int/files/resources/UNHCR Mozambique Update on Cabo Delgado situation_15Dec20-15Jan21-2.pdf</t>
  </si>
  <si>
    <t>This is assumed to be the summation of levels 2-5 of humanitarian needs and displaced according to ACAPS methodology</t>
  </si>
  <si>
    <t>MOZ004People affected</t>
  </si>
  <si>
    <t>OCHA 23/02/202</t>
  </si>
  <si>
    <t>https://reliefweb.int/sites/reliefweb.int/files/resources/ROSEA_20210223_MOZ_Snapshot.pdf</t>
  </si>
  <si>
    <t>Total number of people displaced by Cabo delgado since the start of the crisis in 2017 to date.</t>
  </si>
  <si>
    <t>MOZ004People displaced</t>
  </si>
  <si>
    <t>This number includes all fatalities in the country due to all factors between 26 August 2020 and 26 Febuary 2021.</t>
  </si>
  <si>
    <t>MOZ004Fatalities reported</t>
  </si>
  <si>
    <t>IPC 01/2021: Projection IPC January to March 2021; OCHA 23/02/2021</t>
  </si>
  <si>
    <t>http://www.ipcinfo.org/fileadmin/user_upload/ipcinfo/docs/IPC_Mozambique_AcuteFoodInsec_2020Oct2021Sept_English_summary.pdf; https://reliefweb.int/sites/reliefweb.int/files/resources/ROSEA_20210223_MOZ_Snapshot.pdf</t>
  </si>
  <si>
    <t xml:space="preserve">PIN figures are the combination of IPC figures 1-3 according to ACAPS methodology. IPC 1-5 data is based off IPC projections for January to March 2021 for Cabo Delgado, Niassa and Nampula. Data collection has been challenging in Cabo Delgado because of COVID-19 and increased insecurity (therefore it was done virtually and used historical data and current available and relevant secondary data), and an unreliable internet connection (therefore poor coordination). It is likely that there are additional needs associated with the conflict in Cabo Delgado, however, access constraints and severe information gaps limit data collection in the region. This is likely to be a massive underestimate of needs in the country and constitutes a methodology change for the GCSI for Mozambique during the estimated months.
</t>
  </si>
  <si>
    <t>MOZ004People in Need</t>
  </si>
  <si>
    <t>MOZ004Minimal humanitarian conditions - Level 1</t>
  </si>
  <si>
    <t>MOZ004Stressed humanitarian conditions - Level 2</t>
  </si>
  <si>
    <t>MOZ004Moderate humanitarian conditions - Level 3</t>
  </si>
  <si>
    <t>MOZ004Severe humanitarian conditions - Level 4</t>
  </si>
  <si>
    <t>MOZ004Extreme humanitarian conditions - Level 5</t>
  </si>
  <si>
    <t>INE 2013; IPC 2021</t>
  </si>
  <si>
    <t>http://www.ine.gov.mz/estatisticas/estatisticas-territorias-distritais; http://www.ipcinfo.org/ipc-country-analysis/details-map/en/c/1152980/?iso3=MOZ</t>
  </si>
  <si>
    <t>Landmass of districts affected by acute food security is assumed to be the total landmass of Mozambique.</t>
  </si>
  <si>
    <t>MOZ006Landmass affected</t>
  </si>
  <si>
    <t>UNHCR 29/02/2020; IPC October 2019 to February 2020.</t>
  </si>
  <si>
    <t>https://data2.unhcr.org/en/country/moz; http://www.ipcinfo.org/fileadmin/user_upload/ipcinfo/docs/IPC_AFI_AMN_Mozambique_2019April2020Feb_English.pdf</t>
  </si>
  <si>
    <t>This is assumed to be the summation of all levels of humanitarian needs according to ACAPS methodology.</t>
  </si>
  <si>
    <t>MOZ006People exposed</t>
  </si>
  <si>
    <t>INE 2013</t>
  </si>
  <si>
    <t>http://www.ine.gov.mz/estatisticas/estatisticas-territorias-distritais</t>
  </si>
  <si>
    <t>The whole country is affected by acute food insecurity. Population in  Cabo Delgado affected by violence and CD, Niassa, and Nampula by displacement. Sofala, Manica, Zambezia, Inhambane, and Gaza provinces are affected bz TC Eloise.</t>
  </si>
  <si>
    <t>MOZ001Landmass affected</t>
  </si>
  <si>
    <t>IPC 01/2021: Projection IPC January to March 2021; UNHCR 15/01/2021; INE 2018; IOM 27/01/2021</t>
  </si>
  <si>
    <t>https://reliefweb.int/sites/reliefweb.int/files/resources/UNHCR%20Mozambique%20Update%20on%20Cabo%20Delgado%20situation_15Dec20-15Jan21-2.pdf; http://www.ine.gov.mz/estatisticas/estatisticas-territorias-distritais; https://displacement.iom.int/reports/mozambique-%E2%80%93-flash-report-16-tropical-cyclone-eloise-january-2021?close=true http://www.ipcinfo.org/fileadmin/user_upload/ipcinfo/docs/IPC_Mozambique_AcuteFoodInsec_2020Oct2021Sept_English_summary.pdf ; https://www.cabodelgado.gov.mz/por/A-Provincia/Populacao</t>
  </si>
  <si>
    <t>This includes the people exposed to Cyclone Eloise and Cabo Delgado crisis and those exposed to food insecurity in remaining provinces not affected by the previous two crises.</t>
  </si>
  <si>
    <t>MOZ001People exposed</t>
  </si>
  <si>
    <t>IPC 01/2021: Projection IPC January to March 2021; UNHCR 15/01/2021 ; UNHCR 29/02/2020;  IOM 23/02/2021</t>
  </si>
  <si>
    <t>http://www.ipcinfo.org/ipc-country-analysis/details-map/en/c/1152980/?iso3=MOZ; https://reliefweb.int/sites/reliefweb.int/files/resources/UNHCR Mozambique Update on Cabo Delgado situation_15Dec20-15Jan21-2.pdf; https://data2.unhcr.org/en/country/moz; https://reliefweb.int/sites/reliefweb.int/files/resources/ROSEA_20210223_MOZ_Snapshot.pdf</t>
  </si>
  <si>
    <t>This includes the peopleaffected by Cyclone Eloise and Cabo Delgado crisis and those affected by food insecurity in remaining provinces not affected by the previous two crises.</t>
  </si>
  <si>
    <t>MOZ001People affected</t>
  </si>
  <si>
    <t>OCHA 23/02/2021; UNHCR 22/06/2020; IOM 23/02/2021</t>
  </si>
  <si>
    <t>https://reliefweb.int/sites/reliefweb.int/files/resources/ROSEA_20210223_MOZ_Snapshot.pdf; https://data2.unhcr.org/en/country/moz; https://reliefweb.int/sites/reliefweb.int/files/resources/iom_mozambique_eloise_cyclone_response_plan_final_rev011-2.pdf</t>
  </si>
  <si>
    <t>This includes the people affected by food insecurity, Cyclone Eloise and Cabo Delgado crisis.</t>
  </si>
  <si>
    <t>MOZ001People displaced</t>
  </si>
  <si>
    <t>ACLEDlast accessed 26/02/2021; ACT Alliance 05/02/2021</t>
  </si>
  <si>
    <t>https://www.acleddata.com/data/; https://reliefweb.int/sites/reliefweb.int/files/resources/Mozambique_Response-to-Cyclone-Eloise-RRF-1.pdf</t>
  </si>
  <si>
    <t>This number includes all fatalities in the country due to all factors between 26 August 2020 and 26 February 2021 and deaths from Cyclone Eloise</t>
  </si>
  <si>
    <t>MOZ001Fatalities reported</t>
  </si>
  <si>
    <t>MOZ001Fatalities in all crises</t>
  </si>
  <si>
    <t>MOZ004Fatalities in all crises</t>
  </si>
  <si>
    <t>MOZ006Fatalities in all crises</t>
  </si>
  <si>
    <t>MOZ007Fatalities in all crises</t>
  </si>
  <si>
    <t>IPC 01/2021: Projection IPC January to March 2021; Oxfam 02/02/2021; DTM 07/02/2021; INGD 28/01/2021;  IOM 27/01/2021</t>
  </si>
  <si>
    <t>; https://reliefweb.int/report/mozambique/climate-fuelled-cyclone-eloise-compounded-covid-19-leaves-over-260k-urgenthttps://reliefweb.int/sites/reliefweb.int/files/resources/Mozambique%20-%20Multi-sectorial%20Location%20Assessment%20in%20Accommodation%20Centres%20Report.pdf; https://reliefweb.int/sites/reliefweb.int/files/resources/Snapshot-Nacional%206.pdf; https://displacement.iom.int/reports/mozambique-%E2%80%93-flash-report-16-tropical-cyclone-eloise-january-2021?close=true; http://www.ipcinfo.org/fileadmin/user_upload/ipcinfo/docs/IPC_Mozambique_AcuteFoodInsec_2020Oct2021Sept_English_summary.pdf:</t>
  </si>
  <si>
    <t>All figures were a summation of Cabo Delgado and TC Eloise crises plus Food security levels in the provinces not affected by the above two crises.</t>
  </si>
  <si>
    <t>MOZ001People in Need</t>
  </si>
  <si>
    <t>MOZ001Minimal humanitarian conditions - Level 1</t>
  </si>
  <si>
    <t>MOZ001Stressed humanitarian conditions - Level 2</t>
  </si>
  <si>
    <t>MOZ001Moderate humanitarian conditions - Level 3</t>
  </si>
  <si>
    <t>MOZ001Severe humanitarian conditions - Level 4</t>
  </si>
  <si>
    <t>World Bank 2019; UNHCR 19/02/2021</t>
  </si>
  <si>
    <t>https://data.worldbank.org/indicator/SP.POP.TOTL?locations=GR; https://data2.unhcr.org/en/documents/details/85006</t>
  </si>
  <si>
    <t>Total population is based on the de facto definition of population of the World Bank 20219, which counts all residents regardless of legal status or citizenship + UNHCR figure of the asylum-seekers in Greece (as of end December 2020).</t>
  </si>
  <si>
    <t>GRC002Total population</t>
  </si>
  <si>
    <t>2021-02-27</t>
  </si>
  <si>
    <t>HNO 2020 (Nov 2019)</t>
  </si>
  <si>
    <t xml:space="preserve">This number is based on the HNO 2020 and represents the humanitarian profile which is the estimated population living in conflict affected areas. </t>
  </si>
  <si>
    <t>IRQ002People exposed</t>
  </si>
  <si>
    <t xml:space="preserve">It is difficult to establish how many Lebanese and refugees left the country due to the socio-economic crisis. The last  figure for Lebanese emigration between 1990 and mid 2019 was around 844,200 people. Up to 300,000 people have been displaced due to Beirut Port Explosion. Mostly have returned to their home.
</t>
  </si>
  <si>
    <t>LBN004People displaced</t>
  </si>
  <si>
    <t>HNO 2021 (12/2020); HRP 2021 (12/2020); the Palestinian Central Bureau of Statistics</t>
  </si>
  <si>
    <t>https://www.ochaopt.org/sites/default/files/hno_2021.pdf;
  https://www.ochaopt.org/sites/default/files/hrp_2021.pdf;
  http://www.pcbs.gov.ps/Portals/_Rainbow/Documents/%D8%A7%D9%84%D9%85%D8%AD%D8%A7%D9%81%D8%B8%D8%A7%D8%AA%20%D8%A7%D9%86%D8%AC%D9%84%D9%8A%D8%B2%D9%8A%2097-2017.html</t>
  </si>
  <si>
    <t xml:space="preserve">The 2021 HNO estimate of 5.2 million, which matches the Palestinian Central Bureau of Statistics estimates a total of 5,227,193
</t>
  </si>
  <si>
    <t>PSE002Total population</t>
  </si>
  <si>
    <t>the Palestinian Central Bureau of Statistics (2011)</t>
  </si>
  <si>
    <t>http://www.pcbs.gov.ps/Portals/_Rainbow/Documents/LandUse-2011-02e.htm</t>
  </si>
  <si>
    <t xml:space="preserve">Palestinian central bureau of statistics square kilometre of admin level 1 in the West Bank and Gaza and occupied East Jerusalem
</t>
  </si>
  <si>
    <t>PSE002Landmass affected</t>
  </si>
  <si>
    <t xml:space="preserve">Everyone in the West Bank and Gaza is considered living in the area affected by the conflict, occupation and in Gaza also by the air, land and sea blockade
</t>
  </si>
  <si>
    <t>PSE002People exposed</t>
  </si>
  <si>
    <t>Everyone in the West Bank and Gaza is affected by the conflict, occupation and in Gaza also by the air, land and sea blockade</t>
  </si>
  <si>
    <t>PSE002People affected</t>
  </si>
  <si>
    <t>UNRWA registered population dashboard (31/12//2020)</t>
  </si>
  <si>
    <t>https://www.unrwa.org/what-we-do/relief-and-social-services/unrwa-registered-population-dashboard</t>
  </si>
  <si>
    <t>Total registered Palestine refugees (5,703,546) in Jordan, Lebanon, Syria, West Bank and Gaza Strip + Other registered persons (685,348)</t>
  </si>
  <si>
    <t>PSE002People displaced</t>
  </si>
  <si>
    <t>HNO 2021 (12/2020); HRP 2021 (12/2020)</t>
  </si>
  <si>
    <t>https://www.ochaopt.org/sites/default/files/hno_2021.pdf;
  https://www.ochaopt.org/sites/default/files/hrp_2021.pdf; </t>
  </si>
  <si>
    <t>PSE002People in Need</t>
  </si>
  <si>
    <t>2.45 million people are in need according to the Humanitarian Needs Overview 2021. 40% of the PIN are in stress level needs; placed in level 4. 60% of the PIN have sever level needs; placed in level 5. (There is no PiN in Level 3)
The total population is considered facing at least minor humanitarian conditions. The entire population (5.2) are considered exposed = affected.</t>
  </si>
  <si>
    <t>PSE002Minimal humanitarian conditions - Level 1</t>
  </si>
  <si>
    <t>PSE002Stressed humanitarian conditions - Level 2</t>
  </si>
  <si>
    <t>PSE002Moderate humanitarian conditions - Level 3</t>
  </si>
  <si>
    <t>PSE002Severe humanitarian conditions - Level 4</t>
  </si>
  <si>
    <t>PSE002Extreme humanitarian conditions - Level 5</t>
  </si>
  <si>
    <t>OCHA, GHO 2021 (12/2020)</t>
  </si>
  <si>
    <t>https://gho.unocha.org/syria</t>
  </si>
  <si>
    <t>The total population in Syria, according to OCHA latest figure</t>
  </si>
  <si>
    <t>SYR001Total population</t>
  </si>
  <si>
    <t>https://data.worldbank.org/indicator/AG.SRF.TOTL.K2?locations=SY</t>
  </si>
  <si>
    <t xml:space="preserve">The whole country landmass of Syria is affected by the crisis.
</t>
  </si>
  <si>
    <t>SYR001Landmass affected</t>
  </si>
  <si>
    <t xml:space="preserve">The whole population of Syria is affected by the crisis.
</t>
  </si>
  <si>
    <t>SYR001People exposed</t>
  </si>
  <si>
    <t>Everyone has been impacted by the war due to its protracted nature.</t>
  </si>
  <si>
    <t>SYR001People affected</t>
  </si>
  <si>
    <t>RNO 2021 (11/2020); UNHCR (10/02/2021); BBC (18/09/2018); OCHA 2021 Needs and Response Summary (22/02/2021)</t>
  </si>
  <si>
    <t>http://www.3rpsyriacrisis.org/wp-content/uploads/2021/02/RNO_3RP.pdf;https://data2.unhcr.org/en/situations/syria;https://www.bbc.com/news/world-europe-44660699
  https://www.pewresearch.org/fact-tank/2018/01/29/where-displaced-syrians-have-resettled/;https://reliefweb.int/sites/reliefweb.int/files/resources/som_summary_2021.pdf</t>
  </si>
  <si>
    <t>The figure is the total IDPs in Syria + refugees outside of Syria (Jordan, Lebanon, Turkey, Iraq, Egypt, other countries in North Africa, and Europe). Palestinian refugees from Syria are not included in this count. 
The figures for Syrian refugees in Lebanon and Jordan are an estimation that includes the registered refugees with UNHCR and unregistered based on government estimation. 
There are no reliable figures for Syrian refugees residing in Europe. However, it was estimated based on  Syrian asylum seekers number between 2014/2017. 
Figures on Syrian refugees in other countries are not available.  
The number of IDPs may be an underestimation as the last updated figure dates back to August 2020.</t>
  </si>
  <si>
    <t>SYR001People displaced</t>
  </si>
  <si>
    <t>OCHA 2021 Needs and Response Summary (22/02/2021)</t>
  </si>
  <si>
    <t>https://reliefweb.int/sites/reliefweb.int/files/resources/som_summary_2021.pdf</t>
  </si>
  <si>
    <t xml:space="preserve">PiN based on latest figure produced by OCHA which is 13.4 m people in Syria. 
Level 1 = Exposed population – Affected population – PiN. The total population is considered facing at least minor humanitarian conditions. The entire population (17.5 m) are considered exposed = affected.
Level 2 = Affected population – PiN. All the population are affected
The accumulation of 3, 4, &amp;5 is equal to PiN which is 13.4 million. 
Needs summary 2021 Syria (Feb/2021 issue) has been published. The 2020 Inter-Sector Need Severity Classification: the severity is minimal 0.01 m, stress 0.62 m, sever, 6.76 m, extreme 4.51 m, and catastrophic 1.48
The whole country is affected and facing humanitarian conditions. As the whole country is affected, level 1 is equal 0, while Level 2 is the whole population minus the PIN. Level 3, 4 &amp; 5 are calculated according to the number of people classified  by severity level and the number of people in need at that level using OCHA needs summary. Redistribution SI levels for humanitarian conditions: Needs minimal = SI 3, Needs stress + sever = SI 4 , Needs extreme + catastrophic= SI 5. </t>
  </si>
  <si>
    <t>SYR001People in Need</t>
  </si>
  <si>
    <t>SYR001Minimal humanitarian conditions - Level 1</t>
  </si>
  <si>
    <t>SYR001Stressed humanitarian conditions - Level 2</t>
  </si>
  <si>
    <t>SYR001Moderate humanitarian conditions - Level 3</t>
  </si>
  <si>
    <t>SYR001Severe humanitarian conditions - Level 4</t>
  </si>
  <si>
    <t>SYR001Extreme humanitarian conditions - Level 5</t>
  </si>
  <si>
    <t xml:space="preserve">See the individual crises </t>
  </si>
  <si>
    <t>See the individual crises </t>
  </si>
  <si>
    <t xml:space="preserve">Sum of the population of the individual crises. 
</t>
  </si>
  <si>
    <t>REG004Total population</t>
  </si>
  <si>
    <t>2021-02-28</t>
  </si>
  <si>
    <t xml:space="preserve">Sum of the affected areas in the individual crises 
</t>
  </si>
  <si>
    <t>REG004Landmass affected</t>
  </si>
  <si>
    <t>UNHCR Protection Cluster 25/02/2021; Govt of Philippines 2015</t>
  </si>
  <si>
    <t xml:space="preserve">http://www.protectionclusterphilippines.org/?p=2982; https://data.humdata.org/dataset/philippines-2015-census-population-administrative-level-1-to-4 </t>
  </si>
  <si>
    <t xml:space="preserve">The entire Mindanao island and surrounding region is considered affected by conflict. Level 1 includes the entire population of this area. There is limited information regarding how the conflict affects people in the region. Level 2 are those affected but not displaced.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There is no one considered to be on Level 4 or 5. </t>
  </si>
  <si>
    <t>PHL003Minimal humanitarian conditions - Level 1</t>
  </si>
  <si>
    <t>2021-03-03</t>
  </si>
  <si>
    <t>PHL003Stressed humanitarian conditions - Level 2</t>
  </si>
  <si>
    <t>PHL003Severe humanitarian conditions - Level 4</t>
  </si>
  <si>
    <t>PHL003Extreme humanitarian conditions - Level 5</t>
  </si>
  <si>
    <t>OCHA 31/01/2021</t>
  </si>
  <si>
    <t>https://reliefweb.int/sites/reliefweb.int/files/resources/MMR_Kachin_IDP_Site_A0_Jan_2021.pdf; https://reliefweb.int/sites/reliefweb.int/files/resources/MMR_Shan_IDP_Site_A0_Jan_2021.pdf</t>
  </si>
  <si>
    <t>Total number of IDPs in Kachin (94,956) and Shan (15,565) as of 31 January 2021. This is an estimate with limited reliability given that access restrictions make it difficult to assess exact numbers and scale of displacement.</t>
  </si>
  <si>
    <t>MMR003People displaced</t>
  </si>
  <si>
    <t>ACLED 19/03/2021</t>
  </si>
  <si>
    <t>Total number of crisis related fatalities in the last six months (19 September 2020 to 19 March 2021)</t>
  </si>
  <si>
    <t>EGY002Fatalities reported</t>
  </si>
  <si>
    <t>2021-03-04</t>
  </si>
  <si>
    <t xml:space="preserve">Total number of crisis related fatalities in the last six months (19 September 2020 to 19 March 2021). This figure is based on all the fatalities in the country, not just related to the refugee situation in Egypt. Most deaths related to conflict, armed attacks, mine explosives and protests. </t>
  </si>
  <si>
    <t>EGY002Fatalities in all crises</t>
  </si>
  <si>
    <t>UN 01/11/2020</t>
  </si>
  <si>
    <t>Total population of the country according USAID Fact Sheet no.1</t>
  </si>
  <si>
    <t>HTI001People exposed</t>
  </si>
  <si>
    <t>2021-03-07</t>
  </si>
  <si>
    <t>OCHA 04/03/2021</t>
  </si>
  <si>
    <t>https://reliefweb.int/sites/reliefweb.int/files/resources/hti_hno_2021_summary-en.pdf</t>
  </si>
  <si>
    <t>HTI001People in Need</t>
  </si>
  <si>
    <t>The humanitarian needs overview analysis in Haiti
has revealed that  1.9 million Haitians are facing severe needs (Reduced access/availability of social/basic goods and services.
Inability to meet some basic needs without
adopting crisis/emergency).</t>
  </si>
  <si>
    <t>HTI001Moderate humanitarian conditions - Level 3</t>
  </si>
  <si>
    <t>The humanitarian needs overview analysis in Haiti
has revealed that  1.5 million Haitians are facing extreme needs (Extreme loss/liquidation of livelihood assets that will lead to large gaps/needs in the short term.
Widespread grave violations of human rights.).</t>
  </si>
  <si>
    <t>HTI001Severe humanitarian conditions - Level 4</t>
  </si>
  <si>
    <t>The humanitarian needs overview analysis in Haiti
has revealed that  1 million Haitians are facing catastrophic needs (Total collapse of Living Standards 
Near/Full exhaustion of coping options.
Last resort Coping Mechanisms/exhausted.
Widespread mortality (CDR, U5DR) and/or
irreversible harm.).</t>
  </si>
  <si>
    <t>HTI001Extreme humanitarian conditions - Level 5</t>
  </si>
  <si>
    <t>OCHA 24/01/2020; UNHCR 28/02/2021; UNHCR 31/01/2021; UNHCR 31/01/2021; UNHCR 31/01/2021; UNHCR 31/01/2021</t>
  </si>
  <si>
    <t>https://www.humanitarianresponse.info/sites/www.humanitarianresponse.info/files/documents/files/ocha_mli_hno_2020_20200124_version_finale.pdf; https://data2.unhcr.org/en/country/ner; https://data2.unhcr.org/en/country/mrt; https://data2.unhcr.org/en/country/bfa; https://data2.unhcr.org/en/country/mli; https://data2.unhcr.org/en/country/mli</t>
  </si>
  <si>
    <t>Total population -  Malian refugees in third countries + refugees in Mali + asylum seekers in Mali</t>
  </si>
  <si>
    <t>MLI001Total population</t>
  </si>
  <si>
    <t>2021-03-12</t>
  </si>
  <si>
    <t>The whole population is affected by the complex crisis</t>
  </si>
  <si>
    <t>MLI001People exposed</t>
  </si>
  <si>
    <t>OCHA 03/02/2021</t>
  </si>
  <si>
    <t>https://www.humanitarianresponse.info/sites/www.humanitarianresponse.info/files/documents/files/mli_hno_2021_mali_v4.pdf</t>
  </si>
  <si>
    <t>Affected population based on 2021 HNO</t>
  </si>
  <si>
    <t>MLI001People affected</t>
  </si>
  <si>
    <t>UNHCR 31/01/2021; UNHCR 28/02/2021; UNHCR 31/01/2021; UNHCR 31/01/2021</t>
  </si>
  <si>
    <t>https://data2.unhcr.org/en/country/mli; https://data2.unhcr.org/en/country/ner; https://data2.unhcr.org/en/country/mrt; https://data2.unhcr.org/en/country/bfa</t>
  </si>
  <si>
    <t>Sum of IDPs, , refugees, and Malian refugees in third countries</t>
  </si>
  <si>
    <t>MLI001People displaced</t>
  </si>
  <si>
    <t>MLI001People in Need</t>
  </si>
  <si>
    <t>The population of people in need of humanitarian assistance has been spread across levels 3, 4, and 5 according to increasing severity of needs. L2 PIN in the 2021 HNO are counted as L3 in the Severity Index, so that they get considered as PIN according to the methodology.</t>
  </si>
  <si>
    <t>MLI001Minimal humanitarian conditions - Level 1</t>
  </si>
  <si>
    <t>MLI001Stressed humanitarian conditions - Level 2</t>
  </si>
  <si>
    <t>MLI001Moderate humanitarian conditions - Level 3</t>
  </si>
  <si>
    <t>MLI001Severe humanitarian conditions - Level 4</t>
  </si>
  <si>
    <t>MLI001Extreme humanitarian conditions - Level 5</t>
  </si>
  <si>
    <t>State Statistical Committee of the Republic of Azerbaijan; 
UNHCR 17/02/2021</t>
  </si>
  <si>
    <t>https://www.stat.gov.az/source/demoqraphy/ap/?lang=en ; https://data2.unhcr.org/en/country/arm?secret=unhcrrestricted</t>
  </si>
  <si>
    <t>Population within the international recognized borders of Azerbaijan minus displacements from Nagorno-Karabakh to Armenia</t>
  </si>
  <si>
    <t>AZE002Total population</t>
  </si>
  <si>
    <t>2021-03-14</t>
  </si>
  <si>
    <t>IMWG  24/02/2021</t>
  </si>
  <si>
    <t>https://data2.unhcr.org/en/documents/details/85321</t>
  </si>
  <si>
    <t>refugee-like arrivals + returnees</t>
  </si>
  <si>
    <t>AZE002People displaced</t>
  </si>
  <si>
    <t>UNHCR 27/10/2020</t>
  </si>
  <si>
    <t>https://app.powerbi.com/view?r=eyJrIjoiY2RhMmExMjgtZWRlMS00YjcwLWI0MzktNmEwNDkwYzdmYTM0IiwidCI6ImU1YzM3OTgxLTY2NjQtNDEzNC04YTBjLTY1NDNkMmFmODBiZSIsImMiOjh9</t>
  </si>
  <si>
    <t xml:space="preserve">Over 1.4 million people are registered as IDPs by 
the Government of Ukraine, 734,000 of whom reside 
permanently in GCA. </t>
  </si>
  <si>
    <t>UKR002People displaced</t>
  </si>
  <si>
    <t>2021-03-15</t>
  </si>
  <si>
    <t>OCHA 15/02/2021</t>
  </si>
  <si>
    <t>https://www.humanitarianresponse.info/sites/www.humanitarianresponse.info/files/documents/files/hno_2021-eng_-_2021-02-09.pdf</t>
  </si>
  <si>
    <t xml:space="preserve">Level 1 - Exposed - affected (908,827): Total population of Donetska and Luhansk oblasts.
Level 2 - Affected - PiN (2,000,000): population living in the area along the contact line (from 0 – 20+ km).
Level 3 – Moderate (1,700,000): PiN excluding elderly and PWD.
Level 4 – Sever (1,700,000): PiN who are elderly or PWD.
Level 5: Zero.
Level 1 - Exposed (6,308,827). Total population of Donetska and Luhansk oblasts. Level 2 - Affected (5,400,000). Estimated population living in the area along the contact line (from 0 – 20+ km). Includes non-government controlled areas and government controlled areas. Due to conflict, mine contamination, and restrictions on movement and humanitarian access on both sides, anyone living within 20km of the contact lines is likely to be directly affected by the conflict. Areas closer to the contact line are likely to face higher needs and worse humanitarian conditions, though this is not always the case, as people living in rural areas far away from the contact line also experience severe humanitarian conditions due to access challenges.
PIN: 3,400,000 – which includes 1.675 million people living in NGCA, 1.36 million in GCAs and 343K IDPs. The highest humanitarian needs are found in WASH, Protection, and Health/FSL. These sectoral needs are particularly severe for the elderly, which make up approximately 37% of the PIN population. People with disabilities makes 12.9% o0f PiN. Elderly and PWD are likely to have more extreme humanitarian needs. This is due to limited mobility and isolation, economic insecurity, and access challenges in reaching healthcare or clean water, due to disabilities or physical limitations. Therefore, the 1,700,000 elderly and PWD living in GCAs and NGCAs are considered to be Level 4 severity. The remaining 1,700,000 are assumed to be on Level 3, experiencing moderate humanitarian conditions. Level 5: There is no one classified as being in level 5 severity. </t>
  </si>
  <si>
    <t>UKR002People in Need</t>
  </si>
  <si>
    <t>UKR002Minimal humanitarian conditions - Level 1</t>
  </si>
  <si>
    <t>UKR002Stressed humanitarian conditions - Level 2</t>
  </si>
  <si>
    <t>UKR002Moderate humanitarian conditions - Level 3</t>
  </si>
  <si>
    <t>UKR002Severe humanitarian conditions - Level 4</t>
  </si>
  <si>
    <t>UKR002Extreme humanitarian conditions - Level 5</t>
  </si>
  <si>
    <t>Government of Bangladesh 2011; UNHCR 08/2019; JRP 28/02/2020; UNHCR 28/02/2021</t>
  </si>
  <si>
    <t>http://203.112.218.65:8008/WebTestApplication/userfiles/Image/PopCen2011/Com_Cox%27s%20Bazar.pdf; https://reliefweb.int/sites/reliefweb.int/files/resources/70123.pdf; https://www.humanitarianresponse.info/sites/www.humanitarianresponse.info/files/documents/files/jrp_2020_summary_2-pager_280220.pdf; https://data2.unhcr.org/en/documents/details/79611; http://data2.unhcr.org/en/situations/myanmar_refugees</t>
  </si>
  <si>
    <t>2011 Census data + 877710 Rohingya refugees as of 28/02/2021</t>
  </si>
  <si>
    <t>BGD002Total population</t>
  </si>
  <si>
    <t>http://203.112.218.65:8008/WebTestApplication/userfiles/Image/PopCen2011/Com_Cox%27s%20Bazar.pdf; 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</si>
  <si>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 xml:space="preserve">There is no population that is simply considered to be only exposed (Level 1). The host population in Cox’s Bazar is considered to be affected by the influx of Rohingya that occurred after September 2017 (Level 2). The PIN includes the Rohingya refugee population living in Cox’s Bazar as of February 2020. There was a significant decrease in the number of refugees with the publication of the 2020 Joint Humanitarian Response Plan - this was due largely to a change in registration process that identified host community members that registered as refugees to receive aid distributions, marking a sharp decrease in the number of refugees. According to Multi-Sector Needs Assessments from the ISCG, the Joint Humanitarian Response Plan, Settlement and Protection Profiling by UNHCR and REACH, and ACAPS’ analysis on vulnerability within Rohingya camps, there are specific groups that are more likely to face additional challenges in accessing humanitarian assistance. These groups include those living in female-headed households (134,428), elderly (30,026), unaccompanied or separated children (8,596), and individuals with a physical disability (34,196). Challenges include physically accessing food distribution, medical care, or income-generating opportunities (social hierarchies, hilly and unstable terrain, long distances), as well as increased risk of security incidents such as robbery or assault – particularly in Teknaf camps. Thus, this population is classified as Level 4 as they are assumed to have a more severe need than other groups within the camp population. All remaining refugees are placed on Level 3 severity. Where necessary, vulnerable population is calculated based on HH size and number of families, with the assumption that the average household size is 4. Thus, vulnerable population (Level 4) is estimated to be 207,246.  Due to the provision of humanitarian aid and an active international response, it is assumed that no Rohingya living in the camps are experiencing severity Level 5 humanitarian conditions. </t>
  </si>
  <si>
    <t>BGD002People in Need</t>
  </si>
  <si>
    <t>BGD002Minimal humanitarian conditions - Level 1</t>
  </si>
  <si>
    <t>BGD002Stressed humanitarian conditions - Level 2</t>
  </si>
  <si>
    <t>BGD002Moderate humanitarian conditions - Level 3</t>
  </si>
  <si>
    <t>BGD002Severe humanitarian conditions - Level 4</t>
  </si>
  <si>
    <t>BGD002Extreme humanitarian conditions - Level 5</t>
  </si>
  <si>
    <t>Worldbank 2017; UNHCR 28/02/2021</t>
  </si>
  <si>
    <t>https://data.worldbank.org/indicator/sp.pop.totl?page=2; https://www.unhcr.org/figures-at-a-glance-in-malaysia.html; https://reliefweb.int/sites/reliefweb.int/files/resources/78231.pdf; https://data2.unhcr.org/en/situations/thailand; https://data2.unhcr.org/en/documents/details/79611</t>
  </si>
  <si>
    <t>Worldbank population figure (53.3 million), minus (877,710 Rohingyas in Bangladesh, 154,140 MMR refugees in Malaysia, 91,809 MMR refugees in Thailand).</t>
  </si>
  <si>
    <t>MMR001Total population</t>
  </si>
  <si>
    <t>OCHA 31/01/2021; UNHCR 12/2020; UNHCR 31/01/2021; OCHA 28/02/2021; OCHA 2020; UNHCR 06/2020; UNHCR 15/12/2020; CCCM 31/12/2020</t>
  </si>
  <si>
    <t>https://reliefweb.int/sites/reliefweb.int/files/resources/MMR_Kachin_IDP_Site_A0_Jan_2021.pdf; https://reliefweb.int/sites/reliefweb.int/files/resources/MMR_Shan_IDP_Site_A0_Jan_2021.pdf; https://www.unhcr.org/figures-at-a-glance-in-malaysia.html; http://data2.unhcr.org/en/situations/myanmar_refugees; https://reliefweb.int/sites/reliefweb.int/files/resources/ROAP_Snapshot_200616.pdf; https://reliefweb.int/sites/reliefweb.int/files/resources/MMR_Rakhine_MAF_AA_Displacement_16Jan2021.pdf; https://reliefweb.int/sites/reliefweb.int/files/resources/MMR_HNO_2020_FINAL_131219.pdf; https://data2.unhcr.org/en/situations/thailand; https://reliefweb.int/sites/reliefweb.int/files/resources/Shelter-NFI-CCCM_Rakhine_Cluster_Analysis_Report_31_December%202020.pdf</t>
  </si>
  <si>
    <t>Rohingya in Bangladesh (877,710), MMR refugees in Malaysia (154,140), and MMR refugees in Thailand (91,809) according to UNHCR. IDPs in Rakhine in camp settings since 2012 (134,098) and other IDPs in Rakhine and Chin (101,798). IDPs in Kachin and Shan (110,521). This is an estimate with limited reliability given that access restrictions make it difficult to assess exact numbers and scale of displacement.</t>
  </si>
  <si>
    <t>MMR001People displaced</t>
  </si>
  <si>
    <t>MMR002Total population</t>
  </si>
  <si>
    <t>UNHCR 01/2021; UNHCR 28/02/2021; OCHA 16/01/2021; OCHA 2020; UNHCR 06/2020; UNHCR 05/03/2021; CCCM 31/12/2020</t>
  </si>
  <si>
    <t>https://www.unhcr.org/figures-at-a-glance-in-malaysia.html; http://data2.unhcr.org/en/situations/myanmar_refugees; https://reliefweb.int/sites/reliefweb.int/files/resources/ROAP_Snapshot_200616.pdf; https://reliefweb.int/sites/reliefweb.int/files/resources/MMR_Rakhine_MAF_AA_Displacement_16Jan2021.pdf; https://reliefweb.int/sites/reliefweb.int/files/resources/MMR_HNO_2020_FINAL_131219.pdf; https://data2.unhcr.org/en/situations/thailand; https://reliefweb.int/sites/reliefweb.int/files/resources/Shelter-NFI-CCCM_Rakhine_Cluster_Analysis_Report_31_December%202020.pdf</t>
  </si>
  <si>
    <t>Rohingya in Bangladesh (877,710), MMR refugees in Malaysia (154,140), and MMR refugees in Thailand (91,809) according to UNHCR. IDPs in Rakhine in camp settings since 2012 (134,098) and other IDPs in Rakhine and Chin (101,798). This is likely an underestimate. Displaced population movements are monitored closely in Bangladesh, however, IDPs inside Rakhine State are difficult to track due to recurring temporary displacement and access restrictions in conflict-affected townships. Additionally, an unknown number of Rohingya attempt to cross to Malaysia across the Bay of Bengal, which are likley undetected by displacement counts either before or after they reach their destination.</t>
  </si>
  <si>
    <t>MMR002People displaced</t>
  </si>
  <si>
    <t>MMR003Total population</t>
  </si>
  <si>
    <t>Worldbank 2017; UNHCR 31/01/2021; Government of Bangladesh 2011; UNHCR 08/2019; JRP 28/02/2020; UNHCR 28/02/2021</t>
  </si>
  <si>
    <t>https://data.worldbank.org/indicator/sp.pop.totl?page=2; https://www.unhcr.org/figures-at-a-glance-in-malaysia.html; https://reliefweb.int/sites/reliefweb.int/files/resources/78231.pdf; https://data2.unhcr.org/en/situations/thailand; https://data2.unhcr.org/en/documents/details/79611; http://203.112.218.65:8008/WebTestApplication/userfiles/Image/PopCen2011/Com_Cox%27s%20Bazar.pdf; https://reliefweb.int/sites/reliefweb.int/files/resources/70123.pdf; https://www.humanitarianresponse.info/sites/www.humanitarianresponse.info/files/documents/files/jrp_2020_summary_2-pager_280220.pdf; https://data2.unhcr.org/en/documents/details/79611; http://data2.unhcr.org/en/situations/myanmar_refugees</t>
  </si>
  <si>
    <t>Myanmar Worldbank population figure (53.3 million), minus 877,710 Rohingyas in Bangladesh, 154,410 MMR refugees in Malaysia, 91,809 MMR refugees in Thailand. Bangladesh population according to 2011 Census data (142.3 million)</t>
  </si>
  <si>
    <t>REG011Total population</t>
  </si>
  <si>
    <t>Myanmar Census 2014, Government of Bangladesh 2011, ISCG 01/2019</t>
  </si>
  <si>
    <t>https://myanmar.unfpa.org/en/publications/union-report-volume-3k-rakhine-state-report; http://203.112.218.65:8008/WebTestApplication/userfiles/Image/PopCen2011/Com_Cox%27s%20Bazar.pdf; https://www.humanitarianresponse.info/sites/www.humanitarianresponse.info/files/documents/files/2019_jrp_for_rohingya_humanitarian_crisis_compressed.pdf; https://reliefweb.int/sites/reliefweb.int/files/resources/69524.pdf</t>
  </si>
  <si>
    <t>Total Square kilometers affected. The whole of the Rakhine state (36,778 km²) is affected by the conflict to a degree. Paletwa township in Chin is also affected (8,079 km²). Teknaf and Ukhia Upazila in Bangladesh (650)</t>
  </si>
  <si>
    <t>REG011Landmass affected</t>
  </si>
  <si>
    <t>Myanmar National Census 2014; HNO 2021; Government of Bangladesh 2011; JRP 02/2020; UNHCR 28/02/2021</t>
  </si>
  <si>
    <t>https://myanmar.unfpa.org/en/publications/union-report-volume-3k-rakhine-state-report; https://reliefweb.int/sites/reliefweb.int/files/resources/mmr_humanitarian_needs_overview_2021_final.pdf; https://www.humanitarianresponse.info/sites/www.humanitarianresponse.info; https://www.humanitarianresponse.info/sites/www.humanitarianresponse.info/files/documents/files/jrp_2020_summary_2-pager_280220.pdf; http://data2.unhcr.org/en/situations/myanmar_refugees</t>
  </si>
  <si>
    <t xml:space="preserve">In Myanmar, all of Rakhine state and Paletwa township in Chin state are affected by the conflict to a certain extent. According to the 2014 census, the population for Rakhine is 3,188,807. Paletwa population is 97,053. As the census does not take into account the Rohingya population, the estimated 596,000 Rohingya who have stayed in Myanmar are added. For Bangladesh, this is the total number of people living in Teknaf and Uknia Upazilia (471,768), in addition to Rohingya refugees (877,710) that are all living in the affected area. </t>
  </si>
  <si>
    <t>REG011People exposed</t>
  </si>
  <si>
    <t>In Rakhine, this is based on the HNO PIN dataset and includes townships where PIN in Rakhine are living with the Census data to determine how many people are affected (1,563,449). This is based on the assumption that not only the PIN are affected but also the people living around the areas of conflict and displacement. Since Rohingya are affected regardless of their location in Rakhine, all 596,000 are included. In Bangladesh, this includes host community (471,768), in addition to Rohingya refugees (877,710) .The Rohingya influx in Cox’s Bazar has put pressure on the district’s Bangladeshi community, particularly in the upazilas of Teknaf d Ukhia where the Rohingya now constitute at least one third of the total population. Given the size of the influx the entire population of Ukhia and Teknaf are expected to be affected by the influx.</t>
  </si>
  <si>
    <t>REG011People affected</t>
  </si>
  <si>
    <t>UNHCR 01/2021; UNHCR 28/02/2021; OCHA 16/01/2021; OCHA 2020; UNHCR 06/2020; UNHCR 05/03/2021; CCCM 31/12/2020; JRP 02/2020</t>
  </si>
  <si>
    <t>https://www.unhcr.org/figures-at-a-glance-in-malaysia.html; http://data2.unhcr.org/en/situations/myanmar_refugees; https://reliefweb.int/sites/reliefweb.int/files/resources/ROAP_Snapshot_200616.pdf; https://reliefweb.int/sites/reliefweb.int/files/resources/MMR_Rakhine_MAF_AA_Displacement_16Jan2021.pdf; https://reliefweb.int/sites/reliefweb.int/files/resources/MMR_HNO_2020_FINAL_131219.pdf; https://data2.unhcr.org/en/situations/thailand; https://reliefweb.int/sites/reliefweb.int/files/resources/Shelter-NFI-CCCM_Rakhine_Cluster_Analysis_Report_31_December%202020.pdf; https://www.humanitarianresponse.info/sites/www.humanitarianresponse.info/files/documents/files/jrp_2020_summary_2-pager_280220.pdf</t>
  </si>
  <si>
    <t>Rohingya in Bangladesh (871,924), Rohingya in Malaysia (102,250), Rohingya IDPs in Rakhine since 2012 (134,098) and recent displacement in Rakhine and Chin (101,798). Given that 596,000 Rohingya remain in Rakhine state but not categorised as displaced (since 2012), we assume that the majority of displacement in Rakhine and Chin affect the Rohingya. This is likely an underestimate. Displaced population movements are monitored closely in Bangladesh, however, IDPs inside Rakhine State are difficult to track due to recurring temporary displacement and access restrictions in conflict-affected townships. Additionally, an unknown number of Rohingya attempt to cross to Malaysia across the Bay of Bengal, which are likley undetected by displacement counts either before or after they reach their destination.</t>
  </si>
  <si>
    <t>REG011People displaced</t>
  </si>
  <si>
    <t>Myanmar National Census 2014; HNO 2021; Government of Bangladesh 2011, JRP 28/02/2020, ISCG MSNA 30/09/2019, REACH-UNHCR 26/01/2020, ACAPS 20/12/2020</t>
  </si>
  <si>
    <t>https://myanmar.unfpa.org/en/publications/union-report-volume-3k-rakhine-state-report; https://reliefweb.int/sites/reliefweb.int/files/resources/mmr_humanitarian_needs_overview_2021_final.pdf; http://203.112.218.65:8008/WebTestApplication/userfiles/Image/PopCen2011/Com_Cox%27s%20Bazar.pdf; 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</si>
  <si>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 xml:space="preserve">Level 1 includes all people exposed to the crisis. This includes all people exposed to the conflict, which is considered to be the entire population of Rakhine state and Paletwa township in Chin state, minus those directly affected or people in need (2,318,411). In Bangladesh, there is no population that is simply considered to be only exposed. Level 2 includes all people directly affected by the conflict in Rakhine / Rohingya refugee influx. In Rakhine, this is the population of townships where PIN are located (805,162 people). This is based on the assumption that anyone living in townships where there are PIN is likely to be experience direct humanitarian consequences from the conflict.  In Bangladesh, this number includes the host population (471,768). The host population in Cox’s Bazar is considered to be affected by the influx of Rohingya that occurred after September 2017. The PIN includes all people in need in Rakhine state and all Rohingya refugees. In Rakhine, the PIN is calculated using HNO severity data. Level 3 includes all PIN considered to be in stressed and severe conditions (HNO level 2 and 3). In Bangladesh, this includes all refugees that are not classified as particularly vulnerable or experiencing additional needs (647,549). Level 4 in Rakhine includes all those placed in level 4 severity in the HNO as it is considered equal to ACAPS severity methodolody. Level 4 in Bangladesh includes vulnerable populations of refugees (207,246). According to Multi-Sector Needs Assessments from the ISCG, the Joint Humanitarian Response Plan, Settlement and Protection Profiling by UNHCR and REACH, and ACAPS’ analysis on vulnerability within Rohingya camps, there are specific groups that are more likely to face additional challenges in accessing humanitarian assistance. These groups include those living in female-headed households, elderly, unaccompanied or separated children, and individuals with a physical disability. Challenges include physically accessing food distribution, medical care, or income-generating opportunities (social hierarchies, hilly and unstable terrain, long distances), as well as increased risk of security incidents such as robbery or assault – particularly in Teknaf camps. Thus, this population is classified as Level 4 as they are assumed to have a more severe need than other groups within the camp population. According to the new HNO 2021, 150,000 non-displaced Rohingya in Rakhine are facing extreme humanitarian needs. </t>
  </si>
  <si>
    <t>REG011People in Need</t>
  </si>
  <si>
    <t>REG011Minimal humanitarian conditions - Level 1</t>
  </si>
  <si>
    <t>REG011Stressed humanitarian conditions - Level 2</t>
  </si>
  <si>
    <t>REG011Moderate humanitarian conditions - Level 3</t>
  </si>
  <si>
    <t>REG011Severe humanitarian conditions - Level 4</t>
  </si>
  <si>
    <t>REG011Extreme humanitarian conditions - Level 5</t>
  </si>
  <si>
    <t>REG011Crisis affected groups</t>
  </si>
  <si>
    <t>Iran Statistical Centre 2016 (Census), UNHCR 2021</t>
  </si>
  <si>
    <t>https://www.amar.org.ir/english/Population-and-Housing-Censuses http://reporting.unhcr.org/node/2527#_ga=2.90842078.552184647.1580732886-2131988880.1565351050</t>
  </si>
  <si>
    <t>Population of Iran according to the 2016 census (79,926,270). It is estimated that approximately 3 million undocumented afghans and registered afghan refugees also live in the country. These 3 million are not included in the census but are added to the population total.</t>
  </si>
  <si>
    <t>IRN004Total population</t>
  </si>
  <si>
    <t>Iran Statistical Centre 2016 (Census), UNHCR 31/01/2021 Statoids 02/2020</t>
  </si>
  <si>
    <t>https://www.amar.org.ir/english/Population-and-Housing-Censuses; https://reliefweb.int/sites/reliefweb.int/files/resources/IRN%20Population%20movement%20snapshot%20Jan%202021.pdf; http://www.statoids.com/uir.html</t>
  </si>
  <si>
    <t>While refugee settlements are limited to specific provinces, only 4% of the 780,000 registered Afghan refugees in Iran live in 20 refugee settlements. The vast majority live in urban areas. An additional 2 million undocumented Afghans also live in urban areas. To avoid making a dramatic overestimate, the top 3 refugee-hosting regions are used to determine the geographic and human exposure to the refugee situation. This includes the provinces of Tehran, Isfahan, and Khorasan Razavi. This is still an overestimate.</t>
  </si>
  <si>
    <t>IRN004Landmass affected</t>
  </si>
  <si>
    <t>Although undocumented Afghans and Afghan refugees are located throughout the country, it is assumed that not the entire country is actually exposed or affected by the crisis. To avoid making a dramatic overestimate, the top 3 refugee-hosting regions are used to determine the geographic and human exposure to the refugee situation. This includes the provinces of Tehran, Isfahan, and Khorasan Razavi. This is still an overestimate.</t>
  </si>
  <si>
    <t>IRN004People exposed</t>
  </si>
  <si>
    <t>UNHCR 01/03/2020, Europa EU 21/10/2019</t>
  </si>
  <si>
    <t>https://reliefweb.int/sites/reliefweb.int/files/resources/IRN%20Population%20movement%20snapshot%20Jan%202021.pdf; http://ec.europa.eu/echo/printpdf/4437_en</t>
  </si>
  <si>
    <t>The only people considered to be directly affected are the refugees and undocumented Afghans. Many of whom have been living in Iran for decades without access to basic goods and services or livelihood opportunities.</t>
  </si>
  <si>
    <t>IRN004People affected</t>
  </si>
  <si>
    <t>There are 780,000 registered Afghan refugees in Iran. According to UNHCR estimates, approximately 2 million undocumented Afghans live in the country.</t>
  </si>
  <si>
    <t>IRN004People displaced</t>
  </si>
  <si>
    <t>UNHCR 03/03/2021; UNHCR 31/01/2021; Amnesty International 20/06/2019</t>
  </si>
  <si>
    <t>https://data2.unhcr.org/en/documents/details/85215; https://reliefweb.int/sites/reliefweb.int/files/resources/IRN%20Population%20movement%20snapshot%20Jan%202021.pdf; https://www.amnesty.org/en/latest/news/2019/06/afghanistan-refugees-forty-years/</t>
  </si>
  <si>
    <t xml:space="preserve">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There is no one considered to be in Level 2, because everyone who is affected (undocumented Afghans and Afghan refugees in the country) is also assumed to be in need. The PIN includes all 2 million undocumented Afghans and 780,000 registered Afghan refugees. Level 3 includes registered Afghan refugees. There is a government response as well as UNHCR and limited NGO response to the refugees in the country. There are provisions to provide easier access to healthcare and education for refugees, alleviating the severity of some needs. However, they are still in need, particularly in terms of shelter, livelihood, and WASH support. They are considered to be in moderate need. The 2 million undocumented Afghans are considered to be on Level 4. This is because undocumented Afghans have extremely limited access to healthcare, economic opportunity, education, and are constantly under threat of forced deportation from Iranian authorities. The dispersal of this population in urban areas means there is limited coordinated response to their needs, putting them in severe humanitarian need.  There is no population considered to be in Level 5 severity. </t>
  </si>
  <si>
    <t>IRN004People in Need</t>
  </si>
  <si>
    <t>IRN004Minimal humanitarian conditions - Level 1</t>
  </si>
  <si>
    <t>IRN004Stressed humanitarian conditions - Level 2</t>
  </si>
  <si>
    <t>IRN004Moderate humanitarian conditions - Level 3</t>
  </si>
  <si>
    <t>IRN004Severe humanitarian conditions - Level 4</t>
  </si>
  <si>
    <t>IRN004Extreme humanitarian conditions - Level 5</t>
  </si>
  <si>
    <t>Refugees, host communities (especially in largest refugee-hosting provinces)</t>
  </si>
  <si>
    <t>IRN004Crisis affected groups</t>
  </si>
  <si>
    <t>IDMC 31/12/2019; UNHCR 31/12/2020; OCHA 26/01/2021; IOM 10/03/2021</t>
  </si>
  <si>
    <t>https://www.internal-displacement.org/countries/afghanistan; https://data2.unhcr.org/en/country/pak; https://reliefweb.int/sites/reliefweb.int/files/resources/afg_population_movement_snapshot_20210114.pdf; https://reliefweb.int/sites/reliefweb.int/files/resources/2020%20-%2021%20Undocumented%20Afghan%20Return%20Statistics%2C%2010%20March%202021.pdf</t>
  </si>
  <si>
    <t>IDPs (natural disaster and conflict): 2,993,000 (IDMC 2020). Returnees from January - December 2020: 865,793 and an additional 145,781 since January 2021. Only those who have returned since January 2020 were included as it can be expected that many share the characteristics (needs and vulnerabities) of IDPs and have not actually been able to return to their place of origin. This number also includes registered refugees in Pakistan (1,422,588). Does not consider refugees and asylum seekers in other countries because it is difficult to determine whether they fall within the 10 year period of inclusion.</t>
  </si>
  <si>
    <t>AFG001People displaced</t>
  </si>
  <si>
    <t>https://data.worldbank.org/indicator/SP.POP.TOTL</t>
  </si>
  <si>
    <t>Total population in country</t>
  </si>
  <si>
    <t>PRK001Total population</t>
  </si>
  <si>
    <t>2021-03-23</t>
  </si>
  <si>
    <t xml:space="preserve">World Bank 2018
</t>
  </si>
  <si>
    <t>https://data.worldbank.org/indicator/AG.LND.TOTL.K2?locations=KP</t>
  </si>
  <si>
    <t>The whole of the country is considered affected</t>
  </si>
  <si>
    <t>PRK001Landmass affected</t>
  </si>
  <si>
    <t>The whole country is considered affected, this figure therefore includes total population</t>
  </si>
  <si>
    <t>PRK001People exposed</t>
  </si>
  <si>
    <t>Total population is considered affected by the various crises</t>
  </si>
  <si>
    <t>PRK001People affected</t>
  </si>
  <si>
    <t xml:space="preserve">The number displaced is unclear. 31,339 North Koreans arrived in South Korea from 1998 and 2017. The number of North Koreans in other host countries is also unclear. </t>
  </si>
  <si>
    <t>PRK001People displaced</t>
  </si>
  <si>
    <t xml:space="preserve">ACLED 22/03/2021
</t>
  </si>
  <si>
    <t>The total number of fatalities in the past 6 months (22 September 2020 - 22 March 2021)</t>
  </si>
  <si>
    <t>PRK001Fatalities reported</t>
  </si>
  <si>
    <t>PRK001Fatalities in all crises</t>
  </si>
  <si>
    <t>ACLED23/02/2021; IOM 08/09/2020</t>
  </si>
  <si>
    <t xml:space="preserve">All casualties in previous 6 months (22 September - 22 March 2021). It can be assumed that this is an understimate given that insecurity in the country and remote locations where military offensives can occur make it difficult to track all fatalities. This is also only including conflict fatalities - it is possible that there are additional premature deaths associated with food insecurity or illnesses and lack of health access, though this data is not available. </t>
  </si>
  <si>
    <t>AFG001Fatalities in all crises</t>
  </si>
  <si>
    <t>Jammu and Kashmir from 22 September 2020 - 22 March 2021. Likely an underestimate since reporting is now extremely restricted in the region.</t>
  </si>
  <si>
    <t>IND002Fatalities reported</t>
  </si>
  <si>
    <t>All fatalities in Cox's Bazar in the last 6 months (22 September - 22 March 2021). Only conflict related. It is likely there are premature deaths related to the refugee camp conditions, especially related to health access, sanitation, or safety. However, it is challenging to verify this number. Thus, only 'conflict related' fatalities are considered.</t>
  </si>
  <si>
    <t>BGD002Fatalities in all crises</t>
  </si>
  <si>
    <t>IND002Fatalities in all crises</t>
  </si>
  <si>
    <t>ACLED 22/03/2021</t>
  </si>
  <si>
    <t xml:space="preserve">Total number of fatalities (Papua conflict) in the last six months (22 September - 22 March 2021). Numbers include all reported fatalities from Papua and West Papua. </t>
  </si>
  <si>
    <t>IDN002Fatalities reported</t>
  </si>
  <si>
    <t>ACLED 22/03/2021;  AHA Centre 25/01/2021</t>
  </si>
  <si>
    <t>https://www.acleddata.com/data/; http://adinet.ahacentre.org/reports/view/2114</t>
  </si>
  <si>
    <t xml:space="preserve">The total number of fatalities in the last six months due to the earthquake and conflict in Papua. </t>
  </si>
  <si>
    <t>IDN002Fatalities in all crises</t>
  </si>
  <si>
    <t xml:space="preserve">Combined fatalities in Rakhine, Kachin, Shan, and Chin states overall in last 6 months (22 September 2020 - 22 February 2021). Likely an underestimate given restrictions in information and access, particularly given the recent military coup. </t>
  </si>
  <si>
    <t>MMR001Fatalities reported</t>
  </si>
  <si>
    <t>MMR001Fatalities in all crises</t>
  </si>
  <si>
    <t>ACLED data for fatalities in Rakhine and Chin states in the last 6 months (22 September 2020 - 22 March 2021). Given the ongoing military coup, it is possible that not all casualties will be picked up by sources used by ACLED (i.e. government or media). This could be an underestimate.</t>
  </si>
  <si>
    <t>MMR002Fatalities reported</t>
  </si>
  <si>
    <t>MMR002Fatalities in all crises</t>
  </si>
  <si>
    <t>ACLED data for fatalities in Kachin and Shan states in last 6 months (22 September 2020 - 22 March 2021). Information gaps and limited access due to insecurity are barriers to data collection - this is likely an underestimate.</t>
  </si>
  <si>
    <t>MMR003Fatalities reported</t>
  </si>
  <si>
    <t>MMR003Fatalities in all crises</t>
  </si>
  <si>
    <t>Conflict fatalities in Mindanao (Bangsmoro, Caraga, Davao, Northern Mindanao, Soccskargen, Zamboanga Peninsula) in the last 6 months (22 September 2020 - 22 March 2021).</t>
  </si>
  <si>
    <t>PHL003Fatalities reported</t>
  </si>
  <si>
    <t xml:space="preserve">https://www.acleddata.com/data/ </t>
  </si>
  <si>
    <t xml:space="preserve">Casualties in last 6 month (22 September 2020 - 22 March 2021). ACLED data covers all conflict related fatalities in Jammu and Kashmir. Fatalities from major natural disasters are included, but small disasters - this could pose a challenge for data consistency. It is likely that illnesses related to conflict or drought/food insecurity have resulted in deaths, though there is a lack of data on this. Likely an underestimate since reporting is now extremely restricted in the region (since the August 2019 communications blackout and additional restrictions on movement and information flow to and from the region). </t>
  </si>
  <si>
    <t>REG003Fatalities in all crises</t>
  </si>
  <si>
    <t>Casualties in last 6 months for the crises in India and Pakistan (22 September 2020 - 22 March 2021).</t>
  </si>
  <si>
    <t>REG003Fatalities reported</t>
  </si>
  <si>
    <t xml:space="preserve">All fatalities in Rakhine state and in Cox's Bazar in the last 6 months  (22 September 2020 - 22 March 2021)
</t>
  </si>
  <si>
    <t>REG011Fatalities in all crises</t>
  </si>
  <si>
    <t>All fatalities in Myanmar (Rakhine and Kachin and Shan states) and Bangladesh (Cox's Bazar) 22 September 2020 - 22 March 2021</t>
  </si>
  <si>
    <t>REG011Fatalities reported</t>
  </si>
  <si>
    <t>OCHA 09/07/2019; INSD; UNHCR 28/02/2021; IOM 25/02/2021</t>
  </si>
  <si>
    <t>https://data.humdata.org/dataset/burkina-faso-population-statistic; http://www.insd.bf/n/contenu/Tableaux/T0316.htm; https://data2.unhcr.org/en/country/bfa; https://displacement.iom.int/system/tdf/reports/LGC_Monthly_Dashboard_February_2021_v5_0.pdf?file=1&amp;type=node&amp;id=10848</t>
  </si>
  <si>
    <t>Total population in BF inlcuding refugees in Burkina and minus Burkinabe refugees in other countries</t>
  </si>
  <si>
    <t>BFA002Total population</t>
  </si>
  <si>
    <t>Population living in regions affected by the conflict (Boucle du Mouhoun, Centre-Nord, Est, Nord and Sahel) + Malian refugees and asylum seekers</t>
  </si>
  <si>
    <t>BFA002People exposed</t>
  </si>
  <si>
    <t>OCHA 05/06/2020; UNHCR 31/01/2021</t>
  </si>
  <si>
    <t>https://www.humanitarianresponse.info/sites/www.humanitarianresponse.info/files/documents/files/bfa_hno_2020_04062020_web.pdf; https://data2.unhcr.org/en/country/bfa</t>
  </si>
  <si>
    <t>The 2020 HNO has a population affected figure (p. 24-25) that also takes into account refugees. For better consistency with the rest of our data, the refugee figure given in the HNO was removed from the population affected and replaced with the Malian refugees and asylum seekers from the estimation page</t>
  </si>
  <si>
    <t>BFA002People affected</t>
  </si>
  <si>
    <t>IOM 25/02/2021; UNHCR 31/01/2021</t>
  </si>
  <si>
    <t>https://displacement.iom.int/system/tdf/reports/LGC_Monthly_Dashboard_February_2021_v5_0.pdf?file=1&amp;type=node&amp;id=10848; https://data2.unhcr.org/en/country/bfa</t>
  </si>
  <si>
    <t>IDPs + Burkinabe refugees in other countries</t>
  </si>
  <si>
    <t>BFA002People displaced</t>
  </si>
  <si>
    <t>ACLED 01/09/2020-28/02/2021</t>
  </si>
  <si>
    <t>https://data.humdata.org/dataset/acled-data-for-burkina-faso</t>
  </si>
  <si>
    <t>All casualties in the Boucle du Mouhoun, Centre-Nord, Est, Nord and Sahel in the last 6 months (01 September - 29 February).</t>
  </si>
  <si>
    <t>BFA002Fatalities reported</t>
  </si>
  <si>
    <t>BFA002Fatalities in all crises</t>
  </si>
  <si>
    <t xml:space="preserve">HNO (11/03/2021)
</t>
  </si>
  <si>
    <t>https://reliefweb.int/sites/reliefweb.int/files/resources/hno_2021-burundi_v10_.pdf</t>
  </si>
  <si>
    <t xml:space="preserve">Total population based on the most recent published Humanitarian Needs Overview of 2021
</t>
  </si>
  <si>
    <t>BDI001Total population</t>
  </si>
  <si>
    <t>2021-03-24</t>
  </si>
  <si>
    <t xml:space="preserve">Total population exposed to the crisis
</t>
  </si>
  <si>
    <t>BDI001People exposed</t>
  </si>
  <si>
    <t>All the population is affected by the crisis</t>
  </si>
  <si>
    <t>BDI001People affected</t>
  </si>
  <si>
    <t xml:space="preserve">UNHCR 14/03/2021; IOM DTM 21/02/2020
</t>
  </si>
  <si>
    <t>https://data2.unhcr.org/en/documents/details/79632;
  https://reliefweb.int/report/burundi/iom-burundi-internal-displacement-dashboard-january-2021</t>
  </si>
  <si>
    <t xml:space="preserve">Burundian refugees + IDP's in Burundi.  
</t>
  </si>
  <si>
    <t>BDI001People displaced</t>
  </si>
  <si>
    <t xml:space="preserve">ACLED database
</t>
  </si>
  <si>
    <t xml:space="preserve">These are the number of fatalities related to political violence and protest events recorded in Burundi between 1 September 2020 to 28 February 2021.
</t>
  </si>
  <si>
    <t>BDI001Fatalities reported</t>
  </si>
  <si>
    <t>OCHA Burundi 2021 HNO 11/03/2021</t>
  </si>
  <si>
    <t>BDI001People in Need</t>
  </si>
  <si>
    <t>2.4 million people are in need according to the Humanitarian Needs Overview 2021. The 2021 severity, 53% of the PiN has minimal level needs; 30% in stress level needs, 13% sever needs, 4% of PiN are in extreme needs; and 0% PiN in catastrophic level.
Redistribution OCHA SI levels for humanitarian conditions: Needs minimal = SI 3, Needs stress + sever = SI 4 , Needs extreme + catastrophic= SI 5. 
The total population is considered facing at least minor humanitarian condtions. The entire population are considered exposed = affected.</t>
  </si>
  <si>
    <t>BDI001Minimal humanitarian conditions - Level 1</t>
  </si>
  <si>
    <t>BDI001Stressed humanitarian conditions - Level 2</t>
  </si>
  <si>
    <t>BDI001Moderate humanitarian conditions - Level 3</t>
  </si>
  <si>
    <t>BDI001Severe humanitarian conditions - Level 4</t>
  </si>
  <si>
    <t>BDI001Extreme humanitarian conditions - Level 5</t>
  </si>
  <si>
    <t>OCHA 2021 HNO Somalia (09/03/2021)</t>
  </si>
  <si>
    <t>https://reliefweb.int/sites/reliefweb.int/files/resources/20200903_HNO_Somalia.pdf</t>
  </si>
  <si>
    <t xml:space="preserve">Total population in country according to the Humanitarian Needs Overview 2021 and includes Non-Internally Displaced Persons, Internally Displaced Persons, Refugees, Asylum Seekers and Returnees.
</t>
  </si>
  <si>
    <t>SOM001Total population</t>
  </si>
  <si>
    <t xml:space="preserve">All the country is affected by the crisis and all the population </t>
  </si>
  <si>
    <t>SOM001People exposed</t>
  </si>
  <si>
    <t>The total population is considered to be affected by the complex crisis. Therefore, the affected was calculated as the total population in country according to the HNO 2021.</t>
  </si>
  <si>
    <t>SOM001People affected</t>
  </si>
  <si>
    <t>UNHCR Somalia Operational Update (02/2021) ;UNHCR (07/08/2020); UNHCR (01/2018)</t>
  </si>
  <si>
    <t>https://reporting.unhcr.org/sites/default/files/UNHCR%20Somalia%20Operational%20Update%20-%20February%202021.pdf
  ;https://www.unhcr.org/news/briefing/2020/8/5f2cf86c4/floods-drive-650000-somalis-homes-2020.html;
  https://www.unhcr.org/somalia.html</t>
  </si>
  <si>
    <t xml:space="preserve">Total displaced population is Internally Displaced Persons, Refugees, Asylum Seekers and Returnees 
</t>
  </si>
  <si>
    <t>SOM001People displaced</t>
  </si>
  <si>
    <t xml:space="preserve">ACLED 24/03/2021
</t>
  </si>
  <si>
    <t xml:space="preserve">Total number of fatalities include conflict related death from ACLED between 1 September 2020 and 28 February 2021
</t>
  </si>
  <si>
    <t>SOM001Fatalities reported</t>
  </si>
  <si>
    <t>SOM001People in Need</t>
  </si>
  <si>
    <t xml:space="preserve">PiN based on latest figure produced by OCHA which is 12.3 m people in Somalia
Level 1 = Exposed population – Affected population – PiN. The total population is considered facing at least minor humanitarian conditions. The entire population (12.3 m) are considered exposed = affected.
Level 2 = Affected population – PiN. All the population are affected
The accumulation of 3, 4, &amp;5 is equal to PiN which is 5.9 million. 
2021 HNO (Feb/2021 issue), the Severity Classification: minimal 0%, stress 52%, sever 46%, extreme 2%, and catastrophic 0%.
The whole country is affected and facing humanitarian conditions. As the whole country is affected, level 1 is equal 0, while Level 2 is the whole population minus the PIN. Level 3, 4 &amp; 5 are calculated according to the number of people classified  by severity level and the number of people in need at that level using OCHA needs summary. Redistribution SI levels for humanitarian conditions: Needs minimal = SI 3, Needs stress + sever = SI 4 , Needs extreme + catastrophic= SI 5. </t>
  </si>
  <si>
    <t>SOM001Minimal humanitarian conditions - Level 1</t>
  </si>
  <si>
    <t>SOM001Stressed humanitarian conditions - Level 2</t>
  </si>
  <si>
    <t>SOM001Moderate humanitarian conditions - Level 3</t>
  </si>
  <si>
    <t>SOM001Severe humanitarian conditions - Level 4</t>
  </si>
  <si>
    <t>SOM001Extreme humanitarian conditions - Level 5</t>
  </si>
  <si>
    <t>OCHA 2021 HNO Ethiopia (05/03/2021)</t>
  </si>
  <si>
    <t>https://reliefweb.int/sites/reliefweb.int/files/resources/ethiopia_2021_humanitarian_needs_overview_hno.pdf</t>
  </si>
  <si>
    <t xml:space="preserve">Total population in country according to the 2021 HNO </t>
  </si>
  <si>
    <t>ETH001Total population</t>
  </si>
  <si>
    <t xml:space="preserve">Total number of people exposed is the summation of Level 1-5 humanitarian needs according to ACAPS methodology.
</t>
  </si>
  <si>
    <t>ETH001People exposed</t>
  </si>
  <si>
    <t xml:space="preserve">Total number of people affected by the crisis is the summation of Level 2-5 humanitarian needs according to ACAPS methodology.
</t>
  </si>
  <si>
    <t>ETH001People affected</t>
  </si>
  <si>
    <t>ACLED database</t>
  </si>
  <si>
    <t>https://www.internal-displacement.org/countries/ethiopia#:~:text=According%20to%20IOM%2DDTM%2C%2012%2C222,between%20January%202nd%20and%208th.&amp;text=According%20to%20the%20International%20Organization%20for%20Migration%2C%205%2C239%20people%20were,2020%20and%20January%201st%2C%202021.;
  https://reporting.unhcr.org/sites/default/files/UNHCR%20ETHIOPIA%20COVID%20and%20Operational%20Update%2024%20February.pdf;
  https://dtm.iom.int/ethiopia</t>
  </si>
  <si>
    <t xml:space="preserve">Total number of IDPs, refugees and Asylme seekers displaced by conflicts, violence and disasters in Ethiopia.
</t>
  </si>
  <si>
    <t>ETH001People displaced</t>
  </si>
  <si>
    <t>This figure cites only the number of fatalities as reported by ACLED between 1 September 2020 and 28 February 2021. The last recorded fatalities for the floods crisis in Ethiopia were in May 2020, and are therefore no longer a composite part of this figure. Since there are no other recorded fatalities across the other crises in Ethiopia (International Displacement has 0; and there are no reports to show figures for Tigray as of yet).</t>
  </si>
  <si>
    <t>ETH001Fatalities reported</t>
  </si>
  <si>
    <t>ETH001People in Need</t>
  </si>
  <si>
    <t xml:space="preserve">PiN based on latest figure produced by OCHA which is 23.5 m people in Ethiopia. 
Level 1 = Exposed population – Affected population – PiN. The total population is considered facing at least minor humanitarian conditions. The entire population (103.7 m) are considered exposed = affected.
Level 2 = Affected population – PiN. All the population are affected
The accumulation of 3, 4, &amp;5 is equal to PiN which is 23.5 million. 
2021 HNO (Feb/2021 issue), the Severity Classification: minimal 0.9m, stress 5.4 m, sever 11.7 m, extreme 4.8 m, and catastrophic 0.06.
The whole country is affected and facing humanitarian conditions. As the whole country is affected, level 1 is equal 0, while Level 2 is the whole population minus the PIN. Level 3, 4 &amp; 5 are calculated according to the number of people classified  by severity level and the number of people in need at that level using OCHA needs summary. Redistribution SI levels for humanitarian conditions: Needs minimal = SI 3, Needs stress + sever = SI 4 , Needs extreme + catastrophic= SI 5. </t>
  </si>
  <si>
    <t>ETH001Minimal humanitarian conditions - Level 1</t>
  </si>
  <si>
    <t>ETH001Stressed humanitarian conditions - Level 2</t>
  </si>
  <si>
    <t>ETH001Moderate humanitarian conditions - Level 3</t>
  </si>
  <si>
    <t>ETH001Severe humanitarian conditions - Level 4</t>
  </si>
  <si>
    <t>ETH001Extreme humanitarian conditions - Level 5</t>
  </si>
  <si>
    <t>ACLED 02/2021</t>
  </si>
  <si>
    <t>Total number of fatalities reported by ACLED in Cameroon between 15 August 2020 to 15 February 2021.</t>
  </si>
  <si>
    <t>CMR001Fatalities in all crises</t>
  </si>
  <si>
    <t>2021-03-26</t>
  </si>
  <si>
    <t>UNHCR 28/02/2021; UNHCR 09/03/2021</t>
  </si>
  <si>
    <t>https://data2.unhcr.org/en/country/cmr; https://data2.unhcr.org/en/documents/download/85302</t>
  </si>
  <si>
    <t>The sum of IDPs and refugees displaced by Boko Haram insurgency in the Far North region.</t>
  </si>
  <si>
    <t>CMR002People displaced</t>
  </si>
  <si>
    <t>Total of fatalities reported in the Far North region between 15 August 2020 to 15 February 2021.</t>
  </si>
  <si>
    <t>CMR002Fatalities reported</t>
  </si>
  <si>
    <t>CMR002Fatalities in all crises</t>
  </si>
  <si>
    <t>UNHCR 28/02/2020; UNHCR 09/03/2021</t>
  </si>
  <si>
    <t>https://data2.unhcr.org/en/country/nga; https://data2.unhcr.org/en/country/cmr; https://data2.unhcr.org/en/documents/download/85302</t>
  </si>
  <si>
    <t xml:space="preserve">Total number of people internally displaced plus the total number of Cameroonian refugees in Nigeria. 
</t>
  </si>
  <si>
    <t>CMR003People displaced</t>
  </si>
  <si>
    <t>Total of fatalities reported in the Southwest and Northwest regions between 15 August 2020 to 15 February2021.</t>
  </si>
  <si>
    <t>CMR003Fatalities reported</t>
  </si>
  <si>
    <t>CMR003Fatalities in all crises</t>
  </si>
  <si>
    <t>UNHCR 28/02/2021</t>
  </si>
  <si>
    <t>https://data2.unhcr.org/en/country/cmr</t>
  </si>
  <si>
    <t xml:space="preserve">Total number of CAR refugees currently in Cameroon. </t>
  </si>
  <si>
    <t>CMR004People displaced</t>
  </si>
  <si>
    <t>CMR004Fatalities in all crises</t>
  </si>
  <si>
    <t>UNHCR 11/03/2021; OCHA 04/02/2021</t>
  </si>
  <si>
    <t>https://www.humanitarianresponse.info/sites/www.humanitarianresponse.info/files/documents/files/ocha_carte_displacement_eng_february_2021_vf.pdf; https://reliefweb.int/sites/reliefweb.int/files/resources/ocha_carte_displacement_eng_decembre_2020.pdf</t>
  </si>
  <si>
    <t>Figure represents sum of IDPs (742,000 UNHCR) + CAR refugees abroad (648,000 UNHCR) + returnees jan-dec2020 (183,000 OCHA) + returnees jan-feb2021 (42,800)</t>
  </si>
  <si>
    <t>CAF001People displaced</t>
  </si>
  <si>
    <t>Conflict-related fatalities September-February. Fatalities reported include civilians, armed groups and peace keepers. Given the dynamic of the crisis, the number is likely to not be respresentative of the situation on the ground as many fatalities go unreported.</t>
  </si>
  <si>
    <t>CAF001Fatalities reported</t>
  </si>
  <si>
    <t>CAF001Fatalities in all crises</t>
  </si>
  <si>
    <t>OCHA 01/2020; UNHCR 28/02/2021</t>
  </si>
  <si>
    <t>https://www.humanitarianresponse.info/es/operations/chad/document/tchad-aper%C3%A7u-des-besoins-humanitaires-2020-hno-2020; https://data2.unhcr.org/en/country/tcd</t>
  </si>
  <si>
    <t xml:space="preserve">Total country popluation according to OCHA HNO 2020 (16,300,000) + Refugees + asylum seekers </t>
  </si>
  <si>
    <t>TCD001Total population</t>
  </si>
  <si>
    <t>TCD001People exposed</t>
  </si>
  <si>
    <t>https://data2.unhcr.org/en/country/tcd</t>
  </si>
  <si>
    <t>Refugees  + IDPs + Chadian returnees + asylum seekers</t>
  </si>
  <si>
    <t>TCD001People displaced</t>
  </si>
  <si>
    <t>ACLED 01/09/2020 - 28/02/2021</t>
  </si>
  <si>
    <t>https://acleddata.com/dashboard/#/dashboard</t>
  </si>
  <si>
    <t>Number of casualties across Chad between September-February. Figure is likely an underestimation, as violent incidents often go unreported.</t>
  </si>
  <si>
    <t>TCD001Fatalities reported</t>
  </si>
  <si>
    <t>TCD001Fatalities in all crises</t>
  </si>
  <si>
    <t>TCD005Total population</t>
  </si>
  <si>
    <t>Recent figures from UNHCR on number of Sudanese refugees in Chad</t>
  </si>
  <si>
    <t>TCD005People displaced</t>
  </si>
  <si>
    <t>Number of reported fatalities between September-February in Ennedi Est, Wadi Fira, Ouaddai and Sila.</t>
  </si>
  <si>
    <t>TCD005Fatalities reported</t>
  </si>
  <si>
    <t>TCD005Fatalities in all crises</t>
  </si>
  <si>
    <t>TCD003Total population</t>
  </si>
  <si>
    <t xml:space="preserve">Baseline population of Lac region (639,000) + Nigerian refugees  + Chadian returnees from Lake Chad bassin as they come from abroad and increase baseline population. However most IDPs originate from Lac region so likely counted within baseline estimates, therefore not taken into account here. </t>
  </si>
  <si>
    <t>TCD003People exposed</t>
  </si>
  <si>
    <t>The entire population of Lac region is affected by the crisis.</t>
  </si>
  <si>
    <t>TCD003People affected</t>
  </si>
  <si>
    <t>Nigerian refugee population + IDPs in Lac region + Returnees from Lake Chad Bassin</t>
  </si>
  <si>
    <t>TCD003People displaced</t>
  </si>
  <si>
    <t xml:space="preserve">Total number of fatilities recorded by ACLED in Lac region September-February. Figure is likely an under-estimation, as violent incidents often go unreported.  </t>
  </si>
  <si>
    <t>TCD003Fatalities reported</t>
  </si>
  <si>
    <t>TCD003Fatalities in all crises</t>
  </si>
  <si>
    <t>TCD004Total population</t>
  </si>
  <si>
    <t xml:space="preserve">Sum of CAR refugees + Chadian returnees from CAR . Both refugees and returnees have been forcibly displaced for the same reasons. </t>
  </si>
  <si>
    <t>TCD004People displaced</t>
  </si>
  <si>
    <t>TCD004Fatalities in all crises</t>
  </si>
  <si>
    <t>TCD006Total population</t>
  </si>
  <si>
    <t>Number of casualties in Tibesti region between September-February. This figure is almost certainly an underestimation, due to attacks that go unreported, and the fact that very little information is available about the Tibesti conflict.</t>
  </si>
  <si>
    <t>TCD006Fatalities reported</t>
  </si>
  <si>
    <t>TCD006Fatalities in all crises</t>
  </si>
  <si>
    <t>OCHA 01/01/2021; UNHCR 28/02/2021; UNHCR 28/02/2021</t>
  </si>
  <si>
    <t>https://www.humanitarianresponse.info/sites/www.humanitarianresponse.info/files/documents/files/hno_2021_drc_finalv2.pdf; https://data2.unhcr.org/en/situations/drc; https://data2.unhcr.org/en/documents/download/85384</t>
  </si>
  <si>
    <t>103,200,000 OCHA population projection from Jan 2021 HNO. There hasn't been a census since 1984. + refugees from neighbouring countries - refugees and asylum seekers from DRC. Returnees are assumed to be included in the projections from the census and are therefore not taken into account in these calculations</t>
  </si>
  <si>
    <t>COD001Total population</t>
  </si>
  <si>
    <t>COD001People exposed</t>
  </si>
  <si>
    <t>https://www.humanitarianresponse.info/sites/www.humanitarianresponse.info/files/documents/files/drc_hno_2020_final_web.pdf; https://data2.unhcr.org/en/situations/drc; https://data2.unhcr.org/en/documents/download/85384</t>
  </si>
  <si>
    <t>refugees and asylum seekers in DRC + refugees and asylum seekers from DRC + 5.2 million IDPs  + 1.4M returnees</t>
  </si>
  <si>
    <t>COD001People displaced</t>
  </si>
  <si>
    <t xml:space="preserve">All deaths  as counted by ACLED. </t>
  </si>
  <si>
    <t>COD001Fatalities reported</t>
  </si>
  <si>
    <t>COD001Fatalities in all crises</t>
  </si>
  <si>
    <t>UNHCR 12/03/2021; UNHCR 31/01/2021</t>
  </si>
  <si>
    <t>https://data2.unhcr.org/en/documents/download/85369; https://data2.unhcr.org/en/country/mli</t>
  </si>
  <si>
    <t>UNHCR persons of concern in Niger + Nigerien refugees in Mali</t>
  </si>
  <si>
    <t>NER001People displaced</t>
  </si>
  <si>
    <t>ACLED 01/09/2020-29/02/2021</t>
  </si>
  <si>
    <t>Figure represents the number of fatalities across Niger (September-February), according to ACLED. The data may not reflect the reality on the ground, as attacks often go unreported.</t>
  </si>
  <si>
    <t>NER001Fatalities reported</t>
  </si>
  <si>
    <t>NER001Fatalities in all crises</t>
  </si>
  <si>
    <t>UNHCR 12/03/2021</t>
  </si>
  <si>
    <t>https://data2.unhcr.org/en/documents/download/78940</t>
  </si>
  <si>
    <t>Population of concern in Diffa</t>
  </si>
  <si>
    <t>NER002People displaced</t>
  </si>
  <si>
    <t>Figure represents the number of fatalities in Diffa region (September-February), according to ACLED. The data may not reflect the reality on the ground, as attacks often go unreported.</t>
  </si>
  <si>
    <t>NER002Fatalities reported</t>
  </si>
  <si>
    <t>NER002Fatalities in all crises</t>
  </si>
  <si>
    <t>Population of concern in Tahoua and Tillaberi + Nigerien refugees in Mali, as they have been displaced by the same crisis</t>
  </si>
  <si>
    <t>NER003People displaced</t>
  </si>
  <si>
    <t>Figure represents the number of fatalities in Taouha and Tillaberi (September-February),  according to ACLED. The data may not reflect the reality on the ground, as attacks often go unreported.</t>
  </si>
  <si>
    <t>NER003Fatalities reported</t>
  </si>
  <si>
    <t>NER003Fatalities in all crises</t>
  </si>
  <si>
    <t>https://data2.unhcr.org/en/documents/download/85366</t>
  </si>
  <si>
    <t>Registered Nigerian refugees, unregistered Nigerian refugees (UNHCR estimate), IDPs</t>
  </si>
  <si>
    <t>NER004People displaced</t>
  </si>
  <si>
    <t>Figure represents the number of fatalities in Maradi (September-February), according to ACLED. The data may not reflect the reality on the ground, as attacks often go unreported.</t>
  </si>
  <si>
    <t>NER004Fatalities reported</t>
  </si>
  <si>
    <t>NER004Fatalities in all crises</t>
  </si>
  <si>
    <t>Total number of casualties country-wide from September-February. Total number of casualties is very likely to be an underestimation, some events go unreported.</t>
  </si>
  <si>
    <t>MLI001Fatalities reported</t>
  </si>
  <si>
    <t>MLI001Fatalities in all crises</t>
  </si>
  <si>
    <t>UNHCR 15/03/2021; UNHCR 15/03/2021</t>
  </si>
  <si>
    <t>https://data2.unhcr.org/en/country/nga; https://data2.unhcr.org/en/country/nga</t>
  </si>
  <si>
    <t>Total number of people displaced by the Boko Haram crisis, the middle belt crisis, the northwest banditry and the Cameroonian refugee crisis.</t>
  </si>
  <si>
    <t>NGA001People displaced</t>
  </si>
  <si>
    <t>CFR 09/2020-03/2021</t>
  </si>
  <si>
    <t>NGA001Fatalities reported</t>
  </si>
  <si>
    <t>NGA001Fatalities in all crises</t>
  </si>
  <si>
    <t>UNHCR 15/03/2021; UNHCR 12/03/2021</t>
  </si>
  <si>
    <t>https://data2.unhcr.org/en/documents/download/85463; https://data2.unhcr.org/en/documents/download/85366</t>
  </si>
  <si>
    <t>The sum of total number of people internally displaced by Boko Haram, total number of returnees to the northeast, Nigerian refugees in Niger, Chad, and Cameroon.</t>
  </si>
  <si>
    <t>NGA004People displaced</t>
  </si>
  <si>
    <t>Total number of fatalities in Adamawa, Borno, and Yobe in the last six months.</t>
  </si>
  <si>
    <t>NGA004Fatalities reported</t>
  </si>
  <si>
    <t>NGA004Fatalities in all crises</t>
  </si>
  <si>
    <t>UNHCR 15/03/2021</t>
  </si>
  <si>
    <t>https://data2.unhcr.org/en/documents/download/85463</t>
  </si>
  <si>
    <t>Total number of people internally displaced in Benue, Nasarawa, Plateau, and Taraba states. Adamawa is excluded to avoir double-counting.</t>
  </si>
  <si>
    <t>NGA003People displaced</t>
  </si>
  <si>
    <t>Total number of fatalities in Benue, Nasarawa, Plateau, and Taraba states in the last six months. Adamawa is excluded to avoir double-counting.</t>
  </si>
  <si>
    <t>NGA003Fatalities reported</t>
  </si>
  <si>
    <t>NGA003Fatalities in all crises</t>
  </si>
  <si>
    <t xml:space="preserve">The sum of levels 2 to 5 according to ACAPS methodology. </t>
  </si>
  <si>
    <t>NGA003People affected</t>
  </si>
  <si>
    <t xml:space="preserve">The total PIN for the crisis includes the sum of people in  levels 3-5 according to ACAPS methodology. Due to the lack of information, level 3 represent the number of IDPs due to the crisis and level 1 is the number of people living in the affected areas minus the number of IDPs. </t>
  </si>
  <si>
    <t>NGA003People in Need</t>
  </si>
  <si>
    <t>NGA003Minimal humanitarian conditions - Level 1</t>
  </si>
  <si>
    <t xml:space="preserve">x
</t>
  </si>
  <si>
    <t>NGA003Stressed humanitarian conditions - Level 2</t>
  </si>
  <si>
    <t>NGA003Moderate humanitarian conditions - Level 3</t>
  </si>
  <si>
    <t>NGA003Severe humanitarian conditions - Level 4</t>
  </si>
  <si>
    <t>NGA003Extreme humanitarian conditions - Level 5</t>
  </si>
  <si>
    <t>Total # of internally displaced persons + refugees from Zamfara, Sokoto, Kebbi and Katsina living in Maradi, Niger. Reliability is medium because some refugees and IDPs settled with friends and family. These group of displaced persons were not included in the estimates. Some IDPs also moved out of the affected states to other states to stay with family. The families who absorb displaced persons out of the affected states  are not recorded officially as host communities. Numbers are thus likely underestimated.</t>
  </si>
  <si>
    <t>NGA007People displaced</t>
  </si>
  <si>
    <t xml:space="preserve">Total number of fatalities in the affected areas (Sokoto, Kebbi, Niger, Kaduna, Katsina and Zamfara states) in the last six months. </t>
  </si>
  <si>
    <t>NGA007Fatalities reported</t>
  </si>
  <si>
    <t>NGA007Fatalities in all crises</t>
  </si>
  <si>
    <t>NGA007People affected</t>
  </si>
  <si>
    <t>The total PIN for the crisis includes the sum of people in level 3-5 according based on ACAPS methodology calculations. Level 1 is total population lving in the 6 northwest states affected by the crisis minus the number of displaced people by the crisis. Level 3 is assumed to be the number of people displaced by the crisis.</t>
  </si>
  <si>
    <t>NGA007People in Need</t>
  </si>
  <si>
    <t>NGA007Minimal humanitarian conditions - Level 1</t>
  </si>
  <si>
    <t>NGA007Stressed humanitarian conditions - Level 2</t>
  </si>
  <si>
    <t>NGA007Moderate humanitarian conditions - Level 3</t>
  </si>
  <si>
    <t>NGA007Severe humanitarian conditions - Level 4</t>
  </si>
  <si>
    <t>NGA007Extreme humanitarian conditions - Level 5</t>
  </si>
  <si>
    <t>Total # of crisis related fatalities between 15 Agust 2020 and 15 February2021</t>
  </si>
  <si>
    <t>ZWE001Fatalities reported</t>
  </si>
  <si>
    <t>ZWE001Fatalities in all crises</t>
  </si>
  <si>
    <t>OCHA 08/03/2021</t>
  </si>
  <si>
    <t>https://www.humanitarianresponse.info/sites/www.humanitarianresponse.info/files/documents/files/ocha_nga_humanitarian_needs_overview_march2021.pdf</t>
  </si>
  <si>
    <t>This is following ACAPS methodology for populations living in affected areas: The summation of people at Level 1 to 5 needing humanitarian assistance.</t>
  </si>
  <si>
    <t>NGA004People exposed</t>
  </si>
  <si>
    <t>NGA004People affected</t>
  </si>
  <si>
    <t>Figures for L2-L5 from 2021 HNO. L1 is Exposed population-(L2:L5) according to ACAPS methodology</t>
  </si>
  <si>
    <t>NGA004People in Need</t>
  </si>
  <si>
    <t>NGA004Minimal humanitarian conditions - Level 1</t>
  </si>
  <si>
    <t>NGA004Stressed humanitarian conditions - Level 2</t>
  </si>
  <si>
    <t>NGA004Moderate humanitarian conditions - Level 3</t>
  </si>
  <si>
    <t>NGA004Severe humanitarian conditions - Level 4</t>
  </si>
  <si>
    <t>NGA004Extreme humanitarian conditions - Level 5</t>
  </si>
  <si>
    <t>The number is the total population of all countries affected by the Boko Haram crisis. These are Cameroon, Chad, Niger and Cameroon.</t>
  </si>
  <si>
    <t>REG001Total population</t>
  </si>
  <si>
    <t>This is the total number of people exposed to the Boko Haram crisis in all 4 countries.</t>
  </si>
  <si>
    <t>REG001People exposed</t>
  </si>
  <si>
    <t>This is the total number of people affected by the Boko Haram crisis in all 4 countries.</t>
  </si>
  <si>
    <t>REG001People affected</t>
  </si>
  <si>
    <t>This is the total number of IDPs and refugees displaced by the Boko Haram crisis in all 4 countries.</t>
  </si>
  <si>
    <t>REG001People displaced</t>
  </si>
  <si>
    <t>This is the total number of people killed in the Boko Haram crisis in the last six months in all 4 countries.</t>
  </si>
  <si>
    <t>REG001Fatalities reported</t>
  </si>
  <si>
    <t>This is the total number of people killed in all crises in the 4 countries affected by Boko Haram in the last six months. Some of these crises include complex, drought, displacement, intercommunal, farmer/herder and banditry crisis.</t>
  </si>
  <si>
    <t>REG001Fatalities in all crises</t>
  </si>
  <si>
    <t>PIN figures and levels 1 to 5 are a combination of figures for all 4 affected countries.</t>
  </si>
  <si>
    <t>REG001People in Need</t>
  </si>
  <si>
    <t>REG001Minimal humanitarian conditions - Level 1</t>
  </si>
  <si>
    <t>REG001Stressed humanitarian conditions - Level 2</t>
  </si>
  <si>
    <t>REG001Moderate humanitarian conditions - Level 3</t>
  </si>
  <si>
    <t>REG001Severe humanitarian conditions - Level 4</t>
  </si>
  <si>
    <t>REG001Extreme humanitarian conditions - Level 5</t>
  </si>
  <si>
    <t>The number is the total population of all countries experiencing the southern African drought and food crises. They include Eswatini, Namibia, Malawi, Zambia, Zimbabwe, Lesotho, Mozambique and Madagascar.</t>
  </si>
  <si>
    <t>REG012Total population</t>
  </si>
  <si>
    <t>Total SQ of all countries experiencing the southern African drought and food crises which include Eswatini, Namibia, Malawi, Zambia, Zimbabwe, Lesotho, Mozambique and Madagascar.</t>
  </si>
  <si>
    <t>REG012Landmass affected</t>
  </si>
  <si>
    <t>This is the total number of people exposed to drought and food insecurity across southern Africa.</t>
  </si>
  <si>
    <t>REG012People exposed</t>
  </si>
  <si>
    <t>This is the total number of people affected by drought and food insecurity in southern African countries.</t>
  </si>
  <si>
    <t>REG012People affected</t>
  </si>
  <si>
    <t>These are the number of people displaced by cyclones and other food security inducing factors in Moyambique. No data is available for other countries.</t>
  </si>
  <si>
    <t>REG012People displaced</t>
  </si>
  <si>
    <t>Total # of crisis related fatalities (last 6 months)</t>
  </si>
  <si>
    <t>REG012Fatalities reported</t>
  </si>
  <si>
    <t>Total # of crisis related fatalities (for the country overall)</t>
  </si>
  <si>
    <t>REG012Fatalities in all crises</t>
  </si>
  <si>
    <t>PIN figures and levels 1 to 5 are a combination of figures for all 8 affected countries.</t>
  </si>
  <si>
    <t>REG012People in Need</t>
  </si>
  <si>
    <t>REG012Minimal humanitarian conditions - Level 1</t>
  </si>
  <si>
    <t>REG012Stressed humanitarian conditions - Level 2</t>
  </si>
  <si>
    <t>REG012Moderate humanitarian conditions - Level 3</t>
  </si>
  <si>
    <t>REG012Severe humanitarian conditions - Level 4</t>
  </si>
  <si>
    <t>REG012Extreme humanitarian conditions - Level 5</t>
  </si>
  <si>
    <t>International Refugees in Malaysia</t>
  </si>
  <si>
    <t>MYS001</t>
  </si>
  <si>
    <t>Malaysia</t>
  </si>
  <si>
    <t>Department of statistics Malaysia 2010</t>
  </si>
  <si>
    <t>https://www.dosm.gov.my/v1/index.php?r=column/cthemeByCat&amp;cat=117&amp;bul_id=MDMxdHZjWTk1SjFzTzNkRXYzcVZjdz09&amp;menu_id=L0pheU43NWJwRWVSZklWdzQ4TlhUUT09</t>
  </si>
  <si>
    <t>Total population of Malaysia according to a 2010 census.</t>
  </si>
  <si>
    <t>MYS001Total population</t>
  </si>
  <si>
    <t>Department of statistics Malaysia 2010; UNHCR 31/01/2021</t>
  </si>
  <si>
    <t>https://www.dosm.gov.my/v1/index.php?r=column/cthemeByCat&amp;cat=117&amp;bul_id=MDMxdHZjWTk1SjFzTzNkRXYzcVZjdz09&amp;menu_id=L0pheU43NWJwRWVSZklWdzQ4TlhUUT09; https://www.unhcr.org/en-us/figures-at-a-glance-in-malaysia.html</t>
  </si>
  <si>
    <t xml:space="preserve">The areas affected are considered Selangor, Pulau Pinang and Kuala Lumpur. To avoid overestimating, only the areas with a refugee/state population ratio of 1% or higher was included. </t>
  </si>
  <si>
    <t>MYS001Landmass affected</t>
  </si>
  <si>
    <t xml:space="preserve">Level 1 includes all those living in the affected area but not considered a refugee or asylum seeker. No one is considered on level 2. Level 3, is all those seeking asylum and registered as a refugee in Malaysia. Due to information gaps, it is unclear whether those in need are facing different levels of severity. </t>
  </si>
  <si>
    <t>MYS001People in Need</t>
  </si>
  <si>
    <t>MYS001Minimal humanitarian conditions - Level 1</t>
  </si>
  <si>
    <t xml:space="preserve">No fatalities reported, however this has low reliability. </t>
  </si>
  <si>
    <t>MYS001Fatalities reported</t>
  </si>
  <si>
    <t>MYS001Stressed humanitarian conditions - Level 2</t>
  </si>
  <si>
    <t>MYS001Moderate humanitarian conditions - Level 3</t>
  </si>
  <si>
    <t>OCHA (09/03/2021)</t>
  </si>
  <si>
    <t>https://reliefweb.int/sites/reliefweb.int/files/resources/Iraq%20Humanitarian%20Needs%20Overview%20%28February%202021%29.pdf</t>
  </si>
  <si>
    <t>Based on 2021 HNO data, the figure represents the people affected in Iraq by the in-camp population, IDPs out-of-camp and returnees.</t>
  </si>
  <si>
    <t>IRQ002People affected</t>
  </si>
  <si>
    <t>2021-03-28</t>
  </si>
  <si>
    <t>IOM (28/02/2021);Migration Portal (31/12/2020)</t>
  </si>
  <si>
    <t>http://iraqdtm.iom.int/;https://migrationdataportal.org/data?t=2020&amp;i=stock_abs_origin&amp;cm49=368</t>
  </si>
  <si>
    <t xml:space="preserve">This number is the result of summing the most recent IDPs and Returnees figures &amp; international emigrant (2,100,000 Individuals) in 2020. 
Syrian Refugees (255,000 Individuals) registered with UNHCR in 2020 were not included in this figure. 
This figure is an estimate since it is hard to capture the accurate number Iraqi who departures the country as a result of the conflict and IDPs who are not registered with UNHCR. 
</t>
  </si>
  <si>
    <t>IRQ002People displaced</t>
  </si>
  <si>
    <t>IRQ002People in Need</t>
  </si>
  <si>
    <t>Level 1 = Exposed population – Affected population – PiN.</t>
  </si>
  <si>
    <t>IRQ002Minimal humanitarian conditions - Level 1</t>
  </si>
  <si>
    <t xml:space="preserve">Level 2 = Affected population – PiN
</t>
  </si>
  <si>
    <t>IRQ002Stressed humanitarian conditions - Level 2</t>
  </si>
  <si>
    <t xml:space="preserve">PiN based on latest figure produced by OCHA which is 4.1 m people in Iraq due to conflict. 
The accumulation of 3, 4, &amp; 5 is equal to PiN which is 4.1 million. 
2021 HNO (Feb/2021 issue), the Severity Classification: minimal 4%, stress 28%, sever 33%, extreme 34%, and catastrophic 2%. Level 3, 4 &amp; 5 are calculated according to the number of people classified  by severity level and the number of people in need at that level using OCHA needs summary. Redistribution SI levels for humanitarian conditions: Needs minimal = SI 3, Needs stress + sever = SI 4 , Needs extreme + catastrophic= SI 5. 
</t>
  </si>
  <si>
    <t>IRQ002Moderate humanitarian conditions - Level 3</t>
  </si>
  <si>
    <t>IRQ002Severe humanitarian conditions - Level 4</t>
  </si>
  <si>
    <t>IRQ002Extreme humanitarian conditions - Level 5</t>
  </si>
  <si>
    <t>USAID 19/01/2021; OCHA 04/03/2021</t>
  </si>
  <si>
    <t xml:space="preserve">https://reliefweb.int/sites/reliefweb.int/files/resources/2021_01_19%20-%20%20USAID%20Haiti%20Complex%20Emergency%20Fact%20Sheet%20%231.pdf;  https://reliefweb.int/sites/reliefweb.int/files/resources/hti_hno_2021_summary-en.pdf </t>
  </si>
  <si>
    <t>(Number of people affected - number of PiN)
Number of people affected by the different crisis (political instability, economic crisis, violence) in the country according to USAID Fact Sheet no.1
PiN based HNO 2021.</t>
  </si>
  <si>
    <t>HTI001Stressed humanitarian conditions - Level 2</t>
  </si>
  <si>
    <t>(Number of people exposed - number of affected)
Number of people exposed = number of population. Number of people affected by the different crisis (political instability, economic crisis, violence) in the country according to USAID Fact Sheet no.1</t>
  </si>
  <si>
    <t>HTI001Minimal humanitarian conditions - Level 1</t>
  </si>
  <si>
    <t>LCRP 2021 (12/03/2021); UNHCR (31/12/2020); UNRWA (02/2021)</t>
  </si>
  <si>
    <t>https://reliefweb.int/sites/reliefweb.int/files/resources/LCRP_2021FINAL_v1.pdf; http://data2.unhcr.org/en/situations/syria/location/71; https://www.unrwa.org/where-we-work/lebanon</t>
  </si>
  <si>
    <t xml:space="preserve">The figure includes the populaiton groups who are affected by the displacment; registered and unregistered Syrian refugees + Palestinian refugees from syria + vulnerable Lebanese + Palestinian refugees from Lebanon.
The unregistered Syrian refugees figure is an estimation </t>
  </si>
  <si>
    <t>LBN002People affected</t>
  </si>
  <si>
    <t>LCRP 2021 (12/03/2021)</t>
  </si>
  <si>
    <t>https://reliefweb.int/sites/reliefweb.int/files/resources/LCRP_2021FINAL_v1.pdf</t>
  </si>
  <si>
    <t>LBN002People in Need</t>
  </si>
  <si>
    <t xml:space="preserve">Level 1 = Exposed population – Affected population – PiN.
All the population are exposed to this crisis. </t>
  </si>
  <si>
    <t>LBN002Minimal humanitarian conditions - Level 1</t>
  </si>
  <si>
    <t xml:space="preserve">Level 2 = Affected population – PiN
 </t>
  </si>
  <si>
    <t>LBN002Stressed humanitarian conditions - Level 2</t>
  </si>
  <si>
    <t>UNHCR, UNICEF, &amp; WFP (31/12/2020); LCRP 2021 (12/03/2021); WFP (14/12/2020); UNHCR (31/12/2020);  UNRWA (02/2021)</t>
  </si>
  <si>
    <t>https://reliefweb.int/sites/reliefweb.int/files/resources/LCRP_2021FINAL_v1.pdf; https://reliefweb.int/sites/reliefweb.int/files/resources/WFP-0000121982.pdf; https://www.unhcr.org/lb/wp-content/uploads/sites/16/2020/12/VASyR-2020-Dashboard.pdf; http://data2.unhcr.org/en/situations/syria/location/71; https://www.unrwa.org/where-we-work/lebanon</t>
  </si>
  <si>
    <t xml:space="preserve">The PiN severity redistribution were based on the following: Level 4  was calculated based on that the 45% of the Syrian Refugees households are moderatly food insecure + 46% of Lebanese HHs faced access challenges to food and other basic needs + 95% of surveyed Palestine refugees from Syria were generally food insecure + PRL generally life is characterized by overcrowding, poor housing conditions, unemployment, poverty and lack of access to justice.
No reports of catastrophic humanitarian conditions, however, 4% of the Syrian refguees are severly food insecure and located in Level 5.
The remaining % were located in the Level 3. </t>
  </si>
  <si>
    <t>LBN002Moderate humanitarian conditions - Level 3</t>
  </si>
  <si>
    <t>LBN002Severe humanitarian conditions - Level 4</t>
  </si>
  <si>
    <t>LBN002Extreme humanitarian conditions - Level 5</t>
  </si>
  <si>
    <t>All the population is affected by the socio-economic crisis and thus the whole population of Lebanon is reported.Worldbank population data includes the adjustments for people who have come into and gone out of Lebanon. Reliability is medium as the figure does not take into account the migratory dinamycs in 2020.</t>
  </si>
  <si>
    <t>LBN004People affected</t>
  </si>
  <si>
    <t>ESCWA 19/08/2020; UNHCR, UNICEF, &amp; WFP (31/12/2020); LCRP 2021 (12/03/2021)</t>
  </si>
  <si>
    <t>https://www.unescwa.org/sites/www.unescwa.org/files/20-00268_pb15_beirut-explosion-rising-poverty-en.pdf; https://www.unhcr.org/lb/wp-content/uploads/sites/16/2020/12/VASyR-2020-Dashboard.pdf; https://reliefweb.int/sites/reliefweb.int/files/resources/LCRP_2021FINAL_v1.pdf</t>
  </si>
  <si>
    <t>LBN004People in Need</t>
  </si>
  <si>
    <t>Level 1 = Exposed population – Affected population – PiN. All the population are exposed and affected to this crisis. 
Level 2 = Affected population – PiN
PiN = Level 3+4+5
The PiN figure based on assessment by ESCWA,  states that 55% of the Lebanese qualify as poor; 23% in extreme poverty and 32% in poverty. The LCRP was used to estimate the refugees PiN and severity withing refugees in Lebanon. The economic crisis hit all the population groups which include Lebanese, Syrian Refugees, and Palestinian refugees who are from Lebanon or syria. 
Level 5: No reports of catastrophic humanitarian conditions, however 4% of the Syrian refguees are severly food insecure and located in Level 5.
Level 4: 23% of the Lebanese population who are extreme poor + 89% of the Syrian Refugees households who live under the SMEB + All Palestine refugees from Syria/Lebanon. All of them are located in level 4 
Level 3: 32% of the Lebanese population who are poor + 7% of the Syrian Refugees households who are above the SMEB and not severly food insecure.
(There is One million people in need due to Beirut Port Explosion according to the UN appeal to support relief and recovery efforts that was produced after that happened. However, this figure was not inlcuded to avoid double counting).</t>
  </si>
  <si>
    <t>LBN004Minimal humanitarian conditions - Level 1</t>
  </si>
  <si>
    <t>LBN004Stressed humanitarian conditions - Level 2</t>
  </si>
  <si>
    <t>LBN004Moderate humanitarian conditions - Level 3</t>
  </si>
  <si>
    <t>LBN004Severe humanitarian conditions - Level 4</t>
  </si>
  <si>
    <t>LBN004Extreme humanitarian conditions - Level 5</t>
  </si>
  <si>
    <t>MYS001Fatalities in all crises</t>
  </si>
  <si>
    <t>2021-03-29</t>
  </si>
  <si>
    <t>MYS001Severe humanitarian conditions - Level 4</t>
  </si>
  <si>
    <t>MYS001Extreme humanitarian conditions - Level 5</t>
  </si>
  <si>
    <t>The population affected are those living in Selangor, Pulau Pinang and Kuala Lumpur. To avoid overestimating the population affected, only the states with a refugee/state population ratio of 1% or higher was included.</t>
  </si>
  <si>
    <t>MYS001People exposed</t>
  </si>
  <si>
    <t>UNHCR 31/01/2021</t>
  </si>
  <si>
    <t>https://www.unhcr.org/en-us/figures-at-a-glance-in-malaysia.html</t>
  </si>
  <si>
    <t xml:space="preserve">Only those considered to be seeking asylum or registered as a refugee is considered affected by the crisis. </t>
  </si>
  <si>
    <t>MYS001People affected</t>
  </si>
  <si>
    <t xml:space="preserve">There are 178,710 asylum seekers and refugees in Malaysia. 154,140 of them escaped conflict in Myanmar, the remaining 24,600 are from over 50 countries. </t>
  </si>
  <si>
    <t>MYS001People displaced</t>
  </si>
  <si>
    <t>https://www.dosm.gov.my/v1/index.php?r=column/cthemeByCat&amp;cat=117&amp;bul_id=MDMxdHZjWTk1SjFzTzNkRXYzcVZjdz09&amp;menu_id=L0pheU43NWJwRWVSZklWdzQ4TlhUUT09;
  https://www.unhcr.org/en-us/figures-at-a-glance-in-malaysia.html</t>
  </si>
  <si>
    <t xml:space="preserve">Asylum seekers, refugees and host population. </t>
  </si>
  <si>
    <t>MYS001Crisis affected groups</t>
  </si>
  <si>
    <t>ACAPS Access March 2021</t>
  </si>
  <si>
    <t>MYS001Denial of existence of humanitarian needs or entitlements to assistance</t>
  </si>
  <si>
    <t>MYS001Violence against personnel, facilities and assets</t>
  </si>
  <si>
    <t>MYS001Restriction and obstruction of access to services and assistance</t>
  </si>
  <si>
    <t>MYS001Impediments to entry into country (bureaucratic and administrative)</t>
  </si>
  <si>
    <t>MYS001Restriction of movement (impediments to freedom of movement and/or administrative restrictions)</t>
  </si>
  <si>
    <t>MYS001Interference into implementation of humanitarian activities</t>
  </si>
  <si>
    <t>MYS001Ongoing insecurity/hostilities affecting humanitarian assistance</t>
  </si>
  <si>
    <t>MYS001Presence of mines and improvised explosive devices</t>
  </si>
  <si>
    <t>MYS001Physical constraints in the environment (obstacles related to terrain, climate, lack of infrastructure, etc.)</t>
  </si>
  <si>
    <t>UNFPA (03/2017)</t>
  </si>
  <si>
    <t>https://egypt.unfpa.org/sites/default/files/pub-pdf/Egypt%20DDI%20%28edited%29%20-%205_Low.pdf</t>
  </si>
  <si>
    <t xml:space="preserve">Host population at admin level 1: Cairo+ Giza +Alexandria are exposed to the displacement. The figure is from 2017 and it is not clear whether the admin 1 population figures given include migrants and refugees to avoid double counting the refugee figure is not included. </t>
  </si>
  <si>
    <t>EGY002People exposed</t>
  </si>
  <si>
    <t>2021-03-30</t>
  </si>
  <si>
    <t>OCHA HNO 2021</t>
  </si>
  <si>
    <t>https://www.humanitarianresponse.info/sites/www.humanitarianresponse.info/files/documents/files/hno_2021-final.pdf</t>
  </si>
  <si>
    <t>Population of Libya as identified by OCHA HNO 2021</t>
  </si>
  <si>
    <t>LBY001Total population</t>
  </si>
  <si>
    <t>The whole country is affected by the crisis: total population.</t>
  </si>
  <si>
    <t>LBY001People exposed</t>
  </si>
  <si>
    <t>LBY002Total population</t>
  </si>
  <si>
    <t>LBY002People exposed</t>
  </si>
  <si>
    <t>IOM 29/03/2021</t>
  </si>
  <si>
    <t>https://missingmigrants.iom.int/region/mediterranean?migrant_route%5B%5D=1376 ; http://missingmigrants.iom.int/downloads</t>
  </si>
  <si>
    <t># fatalities and missing migrants on the Central Mediterranean route off the coast of Libya (Libya-Italy) + # migrant fatalities registered on Libyan territory as counted by IOM. Missing Migrants Project (IOM) data include the deaths of migrants who die in transportation accidents, shipwrecks, violent attacks, or due to medical complications during their journeys.  IOM data is intended to be "a minimum estimate of the number of migrant deaths." Deaths happening in detention centres or due to labour exploitation are not included. Data gaps regarding migration routes within North Africa have also been highlighted.</t>
  </si>
  <si>
    <t>LBY002Fatalities reported</t>
  </si>
  <si>
    <t xml:space="preserve">PiN =1,300,000 HNO 2021.
Level 5: corresponds to extreme and catastrophic humanitarian conditions as identified on p.5 of the 2021 HNO (12% of PiN=156,000).
Level 4: corresponds to severe and stress humanitarian conditions, as identified on p.5 of the 2021 HNO (21% of PiN=273,000).
Level 3: corresponds to stress humanitarian conditions identified on p.5 of the 2021 HNO (67% of PiN-871,000).
Level 2: corresponds to minimal levels of humanitarian conditions. Affected – PiN = 1,200,000
Level 1: people exposed-people affected = 4,900,000.
</t>
  </si>
  <si>
    <t>LBY001People in Need</t>
  </si>
  <si>
    <t>2021-03-31</t>
  </si>
  <si>
    <t>LBY001Minimal humanitarian conditions - Level 1</t>
  </si>
  <si>
    <t>LBY001Stressed humanitarian conditions - Level 2</t>
  </si>
  <si>
    <t>LBY001Moderate humanitarian conditions - Level 3</t>
  </si>
  <si>
    <t>LBY001Severe humanitarian conditions - Level 4</t>
  </si>
  <si>
    <t>LBY001Extreme humanitarian conditions - Level 5</t>
  </si>
  <si>
    <t xml:space="preserve">OCHA HRP 2021
UNHCR 12/03/2021 </t>
  </si>
  <si>
    <t xml:space="preserve">https://reliefweb.int/sites/reliefweb.int/files/resources/libya_hrp_2021-final.pdf ; https://reliefweb.int/sites/reliefweb.int/files/resources/UNHCR%20Libya%20Update%2012%20March%202021.pdf </t>
  </si>
  <si>
    <t>PiN = 348000 Migrants and refugees
Level 5: 4,000 migrants estimated to be in detention centres have limited or no access to aid workers, multiple needs, and are often victims of human rights abuses and serious protection violations. While conditions in detention centres might vary from one to another,  
Level 4: corresponds to extreme and catastrophic humanitarian conditions, as identified on p.20 of the 2021 HRP (283,000 – migrants in detention = 279,000).
Level 3: corresponds to severe humanitarian conditions, as identified on p.20 of the 2021 HRP (65,000).
Level 2: Population affected –PIN = 571,464 – 348,000 = 223,464
Level 1: population exposed-population affected</t>
  </si>
  <si>
    <t>LBY002People in Need</t>
  </si>
  <si>
    <t>LBY002Moderate humanitarian conditions - Level 3</t>
  </si>
  <si>
    <t>LBY002Severe humanitarian conditions - Level 4</t>
  </si>
  <si>
    <t>ACLED 26/03/2021
IOM 30/03/2021</t>
  </si>
  <si>
    <t>https://www.acleddata.com/data/ https://missingmigrants.iom.int/region/mediterranean?migrant_route%5B%5D=1376  http://missingmigrants.iom.int/downloads https://missingmigrants.iom.int/methodology</t>
  </si>
  <si>
    <t xml:space="preserve">Acled data on conflict fatalities including all actors + MMF dead and missing migrants. </t>
  </si>
  <si>
    <t>LBY001Fatalities reported</t>
  </si>
  <si>
    <t>LBY001Fatalities in all crises</t>
  </si>
  <si>
    <t>LBY002Fatalities in all crises</t>
  </si>
  <si>
    <t>IOM 30/03/2021</t>
  </si>
  <si>
    <t xml:space="preserve">http://missingmigrants.iom.int/downloads ; https://missingmigrants.iom.int/region/mediterranean?migrant_route%5B%5D=1378 </t>
  </si>
  <si>
    <t>Fatalities + missing migrants within Morocco and along the Western Mediterranean Route (off the Moroccan coast or involving migrants departing from Morocco if the incident happened off the coast of Spain).</t>
  </si>
  <si>
    <t>MAR002Fatalities reported</t>
  </si>
  <si>
    <t>IOM 30/03/2021
Acled 26/03/2021</t>
  </si>
  <si>
    <t xml:space="preserve">http://missingmigrants.iom.int/downloads ; https://missingmigrants.iom.int/region/mediterranean?migrant_route%5B%5D=1378 ; https://acleddata.com/data-export-tool/ </t>
  </si>
  <si>
    <t xml:space="preserve">Fatalities + missing migrants within Morocco and along the Western Mediterranean Route (off the Moroccan coast or involving migrants departing from Morocco if the incident happened off the coast of Spain). + Acled fatailities from all crisis. </t>
  </si>
  <si>
    <t>MAR002Fatalities in all crises</t>
  </si>
  <si>
    <t>Acled 26/03/2021</t>
  </si>
  <si>
    <t>All conflict fatalities in Donetsk and Luhansk oblasts in Last 6 months (26 Sep 2020 -26 Mar 2021).  Military casualties were not counted</t>
  </si>
  <si>
    <t>UKR002Fatalities reported</t>
  </si>
  <si>
    <t>All fatalities in 6 months (26 Sep 2020 -26 Mar 2021).  Military casualties were counted</t>
  </si>
  <si>
    <t>UKR002Fatalities in all crises</t>
  </si>
  <si>
    <t>REG007Fatalities reported</t>
  </si>
  <si>
    <t>REG007Fatalities in all crises</t>
  </si>
  <si>
    <t>REG008Fatalities reported</t>
  </si>
  <si>
    <t>World Bank 2019
UNHCR 24/03/2021</t>
  </si>
  <si>
    <t>https://data.worldbank.org/country/AM; https://data2.unhcr.org/en/country/arm?secret=unhcrrestricted</t>
  </si>
  <si>
    <t>Population of Armenia according to World Bank + refugee-like arrivals</t>
  </si>
  <si>
    <t>ARM002Total population</t>
  </si>
  <si>
    <t>2021-04-26</t>
  </si>
  <si>
    <t>ARM002People exposed</t>
  </si>
  <si>
    <t>UNCT Armenia 22/01/2021; 
UNHCR 24/03/2021</t>
  </si>
  <si>
    <t>https://reliefweb.int/sites/reliefweb.int/files/resources/Armenia%20Inter-Agency%20Response%20Plan.pdf; https://data2.unhcr.org/en/country/arm?secret=unhcrrestricted</t>
  </si>
  <si>
    <t>The two groups targetted by the UNCT response have been considered affected: the refugee-like population, and the host population</t>
  </si>
  <si>
    <t>ARM002People affected</t>
  </si>
  <si>
    <t>UNHCR 24/03/2021</t>
  </si>
  <si>
    <t>https://data2.unhcr.org/en/country/arm?secret=unhcrrestricted</t>
  </si>
  <si>
    <t>Refugee-like arrivals =66051</t>
  </si>
  <si>
    <t>ARM002People displaced</t>
  </si>
  <si>
    <t>ACLED 16/04/2021</t>
  </si>
  <si>
    <t xml:space="preserve">https://acleddata.com/data-export-tool/ </t>
  </si>
  <si>
    <t>Total fatalities within the internationally-recognized Armenian according to ACLED.</t>
  </si>
  <si>
    <t>ARM002Fatalities in all crises</t>
  </si>
  <si>
    <t>The UNCT targets the entire refugee-like population, which we have placed in L3. The plan also targets 18,000 members of the host communiy, mainly to strengthen cohesion between host and displaced populations, they are placed L2</t>
  </si>
  <si>
    <t>ARM002People in Need</t>
  </si>
  <si>
    <t>ARM002Minimal humanitarian conditions - Level 1</t>
  </si>
  <si>
    <t>ARM002Stressed humanitarian conditions - Level 2</t>
  </si>
  <si>
    <t>ARM002Moderate humanitarian conditions - Level 3</t>
  </si>
  <si>
    <t>IOM DTM 25/04/2021; IOM DTM 19/04/2021; UNHCR 18/06/2020</t>
  </si>
  <si>
    <t>https://displacement.iom.int/system/tdf/reports/DTM_R35_IDP_Returnee_Report_Final_0.pdf?file=1&amp;type=node&amp;id=11325; https://displacement.iom.int/system/tdf/reports/DTM_Libya_R35_Migrant_Report.pdf?file=1&amp;type=node&amp;id=11261 ; https://www.unhcr.org/statistics/unhcrstats/5ee200e37/unhcr-global-trends-2019.html</t>
  </si>
  <si>
    <t>Total # people displaced by the conflict + # people displaced by the MMF crisis. 
Total # displaced by the conflict = # IDPs according to IOM DTM round 35  + # Returnees in Libya according to IOM DTM round 35+  # Libyan nationals who have left Libya as of end 2019 and are counted as refugees or asylum seekers  by UNHCR.
Total # displaced in the MMF crisis: # of Migrants in Libya as counted by IOM DTM Round 35.
Categories of migrants and refugees already accounted for in the Central Mediterranean Route (e.g. arrivals to Italy, arrivals to Malta) are not taken into account in the Complex Crisis displacement indicator.</t>
  </si>
  <si>
    <t>LBY001People displaced</t>
  </si>
  <si>
    <t>La Soufrière Volcano Eruption</t>
  </si>
  <si>
    <t>VCT002</t>
  </si>
  <si>
    <t>St. Vincent and the Grenadines</t>
  </si>
  <si>
    <t xml:space="preserve">World Bank 2019 </t>
  </si>
  <si>
    <t>https://data.worldbank.org/indicator/SP.POP.TOTL?locations=VC</t>
  </si>
  <si>
    <t>Total population of the country</t>
  </si>
  <si>
    <t>VCT002Total population</t>
  </si>
  <si>
    <t>2021-04-27</t>
  </si>
  <si>
    <t xml:space="preserve">World Bank 2018 </t>
  </si>
  <si>
    <t>https://data.worldbank.org/indicator/AG.LND.TOTL.K2?locations=TL</t>
  </si>
  <si>
    <t>Total landmass (sq km) of the two parishes most affected by the volcanic eruption: Charlotte and Saint David</t>
  </si>
  <si>
    <t>VCT002Landmass affected</t>
  </si>
  <si>
    <t>OCHA 2012</t>
  </si>
  <si>
    <t>https://data.humdata.org/dataset/saint-vincent-and-the-grenadines-subnational-population-statistics</t>
  </si>
  <si>
    <t xml:space="preserve">Total population living in the two most affected parishes (Charlotte and Saint David), according to the latest population census available </t>
  </si>
  <si>
    <t>VCT002People exposed</t>
  </si>
  <si>
    <t>IFRC 19/04/2021</t>
  </si>
  <si>
    <t>https://reliefweb.int/report/saint-vincent-and-grenadines/la-soufri-re-volcanic-eruptions-ifrc-warns-immediate-and-long</t>
  </si>
  <si>
    <t xml:space="preserve">Nearly 20,000 people (18% of the island’s population) have been directly affected by the eruptions.  </t>
  </si>
  <si>
    <t>VCT002People affected</t>
  </si>
  <si>
    <t>CDEM 20/04/2021</t>
  </si>
  <si>
    <t>https://reliefweb.int/sites/reliefweb.int/files/resources/CDEMA_Situation_Report_19_SVG_VH_20_April_2021pptx.pdf</t>
  </si>
  <si>
    <t xml:space="preserve">As of 20 April 13,303 people have been displaced. Of those: 6,208 people are located in 88 shelters and 6,567 are housed in private shelters or with family and friends </t>
  </si>
  <si>
    <t>VCT002People displaced</t>
  </si>
  <si>
    <t>VCT002Injuries reported</t>
  </si>
  <si>
    <t>VCT002Illness cases reported</t>
  </si>
  <si>
    <t xml:space="preserve">No deaths have been reported </t>
  </si>
  <si>
    <t>VCT002Fatalities reported</t>
  </si>
  <si>
    <t>VCT002Fatalities in all crises</t>
  </si>
  <si>
    <t>VCT002Buildings damaged</t>
  </si>
  <si>
    <t>VCT002Buildings destroyed</t>
  </si>
  <si>
    <t>VCT002Economic Losses</t>
  </si>
  <si>
    <t>People in temporary shelters  are considered to be in need and placed in level 3. The population exposed minus those temporary displaced are placed in level 1 and level 2</t>
  </si>
  <si>
    <t>VCT002People in Need</t>
  </si>
  <si>
    <t>VCT002Minimal humanitarian conditions - Level 1</t>
  </si>
  <si>
    <t>VCT002Stressed humanitarian conditions - Level 2</t>
  </si>
  <si>
    <t>VCT002Moderate humanitarian conditions - Level 3</t>
  </si>
  <si>
    <t>VCT002Severe humanitarian conditions - Level 4</t>
  </si>
  <si>
    <t>VCT002Extreme humanitarian conditions - Level 5</t>
  </si>
  <si>
    <t xml:space="preserve">IDPs, host and non-host communities </t>
  </si>
  <si>
    <t>VCT002Crisis affected groups</t>
  </si>
  <si>
    <t>VCT002People facing limited access constraints</t>
  </si>
  <si>
    <t>VCT002People facing restricted access constraints</t>
  </si>
  <si>
    <t>Tropical Cyclone Seroja</t>
  </si>
  <si>
    <t>TLS002</t>
  </si>
  <si>
    <t>Timor Leste</t>
  </si>
  <si>
    <t>https://data.worldbank.org/indicator/SP.POP.TOTL?locations=TL</t>
  </si>
  <si>
    <t>TLS002Total population</t>
  </si>
  <si>
    <t>Torrential rains caused by the cyclone triggered flash floods and landslides in Timor-Leste affecting all 13 municipalities in the country to varying degrees.</t>
  </si>
  <si>
    <t>TLS002Landmass affected</t>
  </si>
  <si>
    <t>TLS002People exposed</t>
  </si>
  <si>
    <t>IFRC 13/04/2021</t>
  </si>
  <si>
    <t>https://media.ifrc.org/ifrc/press-release/indonesia-timor-leste-race-to-contain-covid-19-after-deadly-floods/</t>
  </si>
  <si>
    <t xml:space="preserve">More than 33,000 people have been directly affected by floods and landslides in the country </t>
  </si>
  <si>
    <t>TLS002People affected</t>
  </si>
  <si>
    <t>TLS002Injuries reported</t>
  </si>
  <si>
    <t>TLS002Illness cases reported</t>
  </si>
  <si>
    <t>UNHCR 16/04/2021</t>
  </si>
  <si>
    <t>https://reliefweb.int/sites/reliefweb.int/files/resources/TL%20April%20Flood%20Response%20Situation%20Report%205%20%2815%20Apr%2021%29.pdf</t>
  </si>
  <si>
    <t>People dead as 16 of April due to floods and landslides among 13 districts</t>
  </si>
  <si>
    <t>TLS002Fatalities reported</t>
  </si>
  <si>
    <t>TLS002Fatalities in all crises</t>
  </si>
  <si>
    <t>TLS002Buildings damaged</t>
  </si>
  <si>
    <t xml:space="preserve">4,546 houses across all municipalities have been destroyed or damaged due to the floods </t>
  </si>
  <si>
    <t>TLS002Buildings destroyed</t>
  </si>
  <si>
    <t>TLS002Economic Losses</t>
  </si>
  <si>
    <t xml:space="preserve">People in temporary shelters, particularly in Dili municipality are considered to be in need and placed in level 3. The population exposed minus those temporary displaced are placed in level 1 </t>
  </si>
  <si>
    <t>TLS002Minimal humanitarian conditions - Level 1</t>
  </si>
  <si>
    <t>TLS002Stressed humanitarian conditions - Level 2</t>
  </si>
  <si>
    <t>TLS002Severe humanitarian conditions - Level 4</t>
  </si>
  <si>
    <t>TLS002Extreme humanitarian conditions - Level 5</t>
  </si>
  <si>
    <t>TLS002Crisis affected groups</t>
  </si>
  <si>
    <t>TLS002People facing limited access constraints</t>
  </si>
  <si>
    <t>TLS002People facing restricted access constraints</t>
  </si>
  <si>
    <t>IOM DTM 19/04/2021</t>
  </si>
  <si>
    <t>https://displacement.iom.int/system/tdf/reports/DTM_Libya_R35_Migrant_Report.pdf?file=1&amp;type=node&amp;id=11261</t>
  </si>
  <si>
    <t>This figure includes the # of Migrants from over 41 different nations in Libya as counted by IOM DTM Round 35. Migrants and refugee categories part of the Central Mediterranean crisis (e.g. sea arrivals to Italy and Malta) are not taken into account in the displacement indicator of the Mixed Migration Crisis.</t>
  </si>
  <si>
    <t>LBY002People displaced</t>
  </si>
  <si>
    <t>2021-04-28</t>
  </si>
  <si>
    <t>We count the total # migrants as the the total # people affected as it is safe to assume that they are the most (directly) affected by the crisis in a humanitarian way and as there is no reliable way of measuring  the indirectly affected.</t>
  </si>
  <si>
    <t>LBY002People affected</t>
  </si>
  <si>
    <t xml:space="preserve">IOM DTM 19/04/2021
OCHA HRP 2021
UNHCR 12/03/2021 </t>
  </si>
  <si>
    <t xml:space="preserve">https://displacement.iom.int/system/tdf/reports/DTM_Libya_R35_Migrant_Report.pdf?file=1&amp;type=node&amp;id=11261 ; https://reliefweb.int/sites/reliefweb.int/files/resources/libya_hrp_2021-final.pdf ; https://reliefweb.int/sites/reliefweb.int/files/resources/UNHCR%20Libya%20Update%2012%20March%202021.pdf </t>
  </si>
  <si>
    <t>PiN = 348000 Migrants and refugees
Level 5: 4,000 migrants estimated to be in detention centres have limited or no access to aid workers, multiple needs, and are often victims of human rights abuses and serious protection violations. While conditions in detention centres might vary from one to another,  
Level 4: corresponds to extreme and catastrophic humanitarian conditions, as identified on p.20 of the 2021 HRP (283,000 – migrants in detention = 279,000).
Level 3: corresponds to severe humanitarian conditions, as identified on p.20 of the 2021 HRP (65,000).
Level 2: Population affected –PIN = 575,874 – 348,000 = 227,874
Level 1: population exposed-population affected</t>
  </si>
  <si>
    <t>LBY002Minimal humanitarian conditions - Level 1</t>
  </si>
  <si>
    <t>LBY002Stressed humanitarian conditions - Level 2</t>
  </si>
  <si>
    <t>ACAPS Metholodology</t>
  </si>
  <si>
    <t>See ACAPS Metholodogy</t>
  </si>
  <si>
    <t>TLS002Denial of existence of humanitarian needs or entitlements to assistance</t>
  </si>
  <si>
    <t>TLS002Restriction and obstruction of access to services and assistance</t>
  </si>
  <si>
    <t>TLS002Impediments to entry into country (bureaucratic and administrative)</t>
  </si>
  <si>
    <t>TLS002Restriction of movement (impediments to freedom of movement and/or administrative restrictions)</t>
  </si>
  <si>
    <t>TLS002Interference into implementation of humanitarian activities</t>
  </si>
  <si>
    <t>TLS002Violence against personnel, facilities and assets</t>
  </si>
  <si>
    <t>TLS002Ongoing insecurity/hostilities affecting humanitarian assistance</t>
  </si>
  <si>
    <t>TLS002Presence of mines and improvised explosive devices</t>
  </si>
  <si>
    <t>Sydney Morning Herald 09/04/2021; Garda 08/04/2021; MundoAoMinuto 11/04/2021</t>
  </si>
  <si>
    <t xml:space="preserve">https://www.garda.com/fr/crisis24/alertes-de-securite/464626/indonesia-timor-leste-emergency-response-ongoing-as-of-april-8-following-recent-passage-of-tc-seroja; https://www.smh.com.au/world/asia/cocktail-of-disaster-east-timor-asks-for-australian-aid-as-floods-trigger-disease-outbreak-20210409-p57hw2.html#Echobox=1617952242 </t>
  </si>
  <si>
    <t>At least 21 national, regional and urban roads and 8 bridges are impassable impacting overland travel in and around affected areas, distrupting transport and affecting rescue attempts.
Water, electricity and internet supply have been affected. Power disruptions could persist in the country through at least early May 
Authorities and aid organisations are still discovering the full extent of the impact of the floods in hard-to-reach regions, due to travel complications caused by damaged roads</t>
  </si>
  <si>
    <t>TLS002Physical constraints in the environment (obstacles related to terrain, climate, lack of infrastructure, etc.)</t>
  </si>
  <si>
    <t>VCT002Denial of existence of humanitarian needs or entitlements to assistance</t>
  </si>
  <si>
    <t>VCT002Restriction and obstruction of access to services and assistance</t>
  </si>
  <si>
    <t>VCT002Impediments to entry into country (bureaucratic and administrative)</t>
  </si>
  <si>
    <t>VCT002Restriction of movement (impediments to freedom of movement and/or administrative restrictions)</t>
  </si>
  <si>
    <t>VCT002Interference into implementation of humanitarian activities</t>
  </si>
  <si>
    <t>VCT002Violence against personnel, facilities and assets</t>
  </si>
  <si>
    <t>VCT002Ongoing insecurity/hostilities affecting humanitarian assistance</t>
  </si>
  <si>
    <t>VCT002Presence of mines and improvised explosive devices</t>
  </si>
  <si>
    <t>OCHA Daily Briefing 12/04/2021; UN News 12/04/2021</t>
  </si>
  <si>
    <t>https://www.unocha.org/story/daily-noon-briefing-highlights-nigeria-st-vincent-and-grenadines; https://news.un.org/en/story/2021/04/1089592</t>
  </si>
  <si>
    <t xml:space="preserve">Ash and lava flows have caused extensive damage to infrastructure, particularly roads in the north of the country, hampering the movement of people and goods. 
For several days after the first eruption the entire population of the main island remained without access to clean water and electricity. Airports and ports are closed and access to the island is very limited. </t>
  </si>
  <si>
    <t>VCT002Physical constraints in the environment (obstacles related to terrain, climate, lack of infrastructure, etc.)</t>
  </si>
  <si>
    <t xml:space="preserve">UNFPA 2018; UNHCR 2014; UNHCR 31/03/2021
</t>
  </si>
  <si>
    <t>https://iraq.unfpa.org/sites/default/files/pub-pdf/KRSO%20IOM%20UNFPA%20Demographic%20Survey%20Kurdistan%20Region%20of%20Iraq_0.pdf;
  http://reporting.unhcr.org/node/2547?y=2014#year
    http://data2.unhcr.org/en/situations/syria/location/5</t>
  </si>
  <si>
    <t xml:space="preserve">Total population of KR-I according to 2014 estimates was of 5,122,747, including Syrian refugees. The number of Syrian refugees in the KR-I in 2014 was of around 230,000 Syrians. The current figure of Syrian refugees in Iraq was added to the exposed figure - 230,000 which were Syrian refugees already accounted for in the 2014 population estimates. 99% of the Syrian population in Iraq lives in KR-I. Reliability assessed as low as returns of Syrian refugees between 2014 and 2020 were not taken into account.
</t>
  </si>
  <si>
    <t>IRQ003People exposed</t>
  </si>
  <si>
    <t xml:space="preserve">RNO (17/12/2021);UNHCR (31/03/2021)
</t>
  </si>
  <si>
    <t>https://reliefweb.int/sites/reliefweb.int/files/resources/RNO_17Dec2020_0.pdf;http://data2.unhcr.org/en/situations/syria/location/5</t>
  </si>
  <si>
    <t xml:space="preserve">The whole Syrian refugee population and part of the hosting population residing in the area is affected by the crisis. This figure includes Syrian Refugees and Memebers of Impacted Communites.
</t>
  </si>
  <si>
    <t>IRQ003People affected</t>
  </si>
  <si>
    <t xml:space="preserve">UNHCR (31/03/2021)
</t>
  </si>
  <si>
    <t>http://data2.unhcr.org/en/situations/syria/location/5</t>
  </si>
  <si>
    <t xml:space="preserve">Total number of Syrian refugees registered in UNHCR Iraq and consider persons of concern
</t>
  </si>
  <si>
    <t>IRQ003People displaced</t>
  </si>
  <si>
    <t>IRQ003People in Need</t>
  </si>
  <si>
    <t xml:space="preserve">UNFPA demographic survey/Kurdistan Region of Iraq (Jul 2018) &amp;  RNO 2021
</t>
  </si>
  <si>
    <t>https://iraq.unfpa.org/sites/default/files/pub-pdf/KRSO%20IOM%20UNFPA%20Demographic%20Survey%20Kurdistan%20Region%20of%20Iraq_0.pdf
    https://reliefweb.int/sites/reliefweb.int/files/resources/74758.pdf</t>
  </si>
  <si>
    <t>Level 1 = Exposed population – Affected population – PiN.
Level 2 is 0 since the affected population equals the PiN. 
All kurdistan region population are exposed to this crisis. The Syrian refugees and memebers of impacted communities were removed to avoid possible double counting of vulnerable Iraqis.</t>
  </si>
  <si>
    <t>IRQ003Minimal humanitarian conditions - Level 1</t>
  </si>
  <si>
    <t xml:space="preserve">UNHCR and WFP 2018; UNHCR and IMPACT 2019; UNHCR 28/02/2021
</t>
  </si>
  <si>
    <t>https://reliefweb.int/sites/reliefweb.int/files/resources/65023-2.pdf;
    https://data2.unhcr.org/en/documents/download/69906;
    https://data2.unhcr.org/en/documents/download/77192
    http://data2.unhcr.org/en/situations/syria/location/5</t>
  </si>
  <si>
    <t xml:space="preserve">"Level 2 = Affected population – PiN
The affected population is equal to PiN in this crisis. "
</t>
  </si>
  <si>
    <t>IRQ003Stressed humanitarian conditions - Level 2</t>
  </si>
  <si>
    <t xml:space="preserve">RNO 2021 (Nov 2020), MSNA UNCHR/Impact (may2019), &amp; UNHCR/Syrian refugees statistics (March 2021)  
</t>
  </si>
  <si>
    <t xml:space="preserve">https://reliefweb.int/sites/reliefweb.int/files/resources/RNO_17Dec2020_0.pdf
    https://reliefweb.int/sites/reliefweb.int/files/resources/74758.pdf
    https://reliefweb.int/sites/reliefweb.int/files/resources/69906.pdf
    https://data2.unhcr.org/en/documents/details/83655
    </t>
  </si>
  <si>
    <t xml:space="preserve">The accumualtion of 3, 4, &amp;5 is equal to PiN. 
All Syrian refugees resident in Iraq are considered in need and members of impacted communities based on the RNO 2021. They were divided between level 3 and level 4 as a consequence. 
the remaining from level 4 and 5, Syrian refugees in camp settings in Kurdistan region and member of impacted communities, are identified in level 3. 
Syrian refugees in urban settings in Kurdistan region are identified in the category "high income vulnerability" are on level 4 (60% of the total refugees). 
No mention of extreme or catastrophic humanitarian conditions. However, in the MSNA report, it was mentioned that 8% of the Syrian Refugees are food insecure. Therefore, they are considered in Level 5. </t>
  </si>
  <si>
    <t>IRQ003Moderate humanitarian conditions - Level 3</t>
  </si>
  <si>
    <t>IRQ003Severe humanitarian conditions - Level 4</t>
  </si>
  <si>
    <t>IRQ003Extreme humanitarian conditions - Level 5</t>
  </si>
  <si>
    <t xml:space="preserve">ACLED, 1 Oct 2020 - 31 Mar 2021
</t>
  </si>
  <si>
    <t xml:space="preserve">The fatalities figure in the past six months. This figure includes people who killed in protests, riots, violence against civilians, explosions/remote violence and battles.
</t>
  </si>
  <si>
    <t>IRQ002Fatalities reported</t>
  </si>
  <si>
    <t xml:space="preserve">IOM (28/02/2021);UNHCR (31/03/2021);Migration Portal (31/12/2020)
</t>
  </si>
  <si>
    <t>http://iraqdtm.iom.int/;http://data2.unhcr.org/en/situations/syria/location/5;https://migrationdataportal.org/data?t=2020&amp;i=stock_abs_origin&amp;cm49=368</t>
  </si>
  <si>
    <t xml:space="preserve">"This number is the result of summing the IDPs Feb 28, 2021, Returnees Feb 28, 2021, Syrian Refugees Mar 31 2021 &amp; international emigrant (2,100,000 Individuals) in 2020. 
This figure is an estimate since it is hard to capture the accurate number Iraqi who departures the country as a result of the conflict and IDPs who are not registered with UNHCR. 
"
</t>
  </si>
  <si>
    <t>IRQ001People displaced</t>
  </si>
  <si>
    <t xml:space="preserve">The cumulative fatalities figure in the past six months from all type of crisis. This figure includes people who killed in protests, riots, violence against civilians, explosions/remote violence and battles.
</t>
  </si>
  <si>
    <t>IRQ001Fatalities reported</t>
  </si>
  <si>
    <t xml:space="preserve">OCHA (09/03/2021);RNO (17/12/2021);UNHCR (31/03/2021)
</t>
  </si>
  <si>
    <t>https://reliefweb.int/sites/reliefweb.int/files/resources/Iraq%20Humanitarian%20Needs%20Overview%20%28February%202021%29.pdf;
  https://reliefweb.int/sites/reliefweb.int/files/resources/RNO_17Dec2020_0.pdf;http://data2.unhcr.org/en/situations/syria/location/5</t>
  </si>
  <si>
    <t>IRQ001People in Need</t>
  </si>
  <si>
    <t xml:space="preserve">"Level 1 = Exposed population – Affected population – PiN.
The country level number represents the sum of PiN from the HNO data (4.10 m) and int. displacement numbers including Syrian refugees.
The members of impacted communities from the displacement crisis were not added to this figure to avoid possible double counting of vulnerable Iraqis."
</t>
  </si>
  <si>
    <t>IRQ001Minimal humanitarian conditions - Level 1</t>
  </si>
  <si>
    <t xml:space="preserve">"Level 2 = Affected population – PiN
The country level number represents the sum of PiN from the HNO data (4.10 m) and int. displacement numbers including Syrian refugees.
The members of impacted communities from the displacement crisis were not added to this figure to avoid possible double counting of vulnerable Iraqis."
</t>
  </si>
  <si>
    <t>IRQ001Stressed humanitarian conditions - Level 2</t>
  </si>
  <si>
    <t xml:space="preserve">"The accumualtion of 3, 4, &amp;5 is equal to PiN of the conflict crisis and international displacement (Syrain Refugees). 
The country level number represents the sum of PiN from the HNO data (4.10 m) and int. displacement numbers including Syrian refugee. The severity needs of the 
Conflict: 2021 HNO (Feb/2021 issue) is the following: minimal 4%, stress 28%, sever 33%, extreme 34%, and catastrophic 2%. Level 3, 4 &amp; 5 are calculated according to the number of people classified  by severity level and the number of people in need at that level using OCHA needs summary. Redistribution SI levels for humanitarian conditions: Needs minimal = SI 3, Needs stress + sever = SI 4 , Needs extreme + catastrophic= SI 5. 
Syrian refugees: 32% in Level 3, Syrian refugees in urban settings in Kurdistan region are identified in the category ""high income vulnerability"" are on level 4 (60% of the total refugees). 8% of the Syrian Refugees are food insecure. Therefore, they are considered in Level 5. 
"
</t>
  </si>
  <si>
    <t>IRQ001Moderate humanitarian conditions - Level 3</t>
  </si>
  <si>
    <t>IRQ001Severe humanitarian conditions - Level 4</t>
  </si>
  <si>
    <t>IRQ001Extreme humanitarian conditions - Level 5</t>
  </si>
  <si>
    <t>ACLED (1 Oct 2020-31 Marc 2021)</t>
  </si>
  <si>
    <t xml:space="preserve">This data includes the number of all deaths from conflict in the last 6 months as calculated by ACLED. This figure includes people who killed in protests, riots, violence against civilians, explosions/remote violence and battles between 1 Oct 2020 and 31 Mar 2021.
</t>
  </si>
  <si>
    <t>SYR001Fatalities reported</t>
  </si>
  <si>
    <t xml:space="preserve">UNHCR 31/03/2021; UNRWA June/2020; 2019/2020 3RP, 3RP, Dec 2020 (REGIONAL STRATEGIC OVERVIEW 2021-2022)
</t>
  </si>
  <si>
    <t>https://reliefweb.int/sites/reliefweb.int/files/resources/SUMMARY.pdf
  https://www.unrwa.org/sites/default/files/unrwa_jfo_prs_snapshot_june_2020.pdf
    https://data2.unhcr.org/en/situations/syria/location/36
    https://reliefweb.int/sites/reliefweb.int/files/resources/RSO2021.pdf</t>
  </si>
  <si>
    <t xml:space="preserve">"There are 1,380,000 Syrian refugees in Jordan (665,404 are registered Syrian refugees with UNHCR + the difference are the Unregistered Syrian refugees) + 17,495 Palestine refugees from Syria + 520,000 number of impacted host community members. 
This figure has low reliability since the number of unregistered syrian refugees is an estimation (The total number of refugees - 1,380,000 people- was provided by the Goverment of Jordan which might be over- or under-estimated and the unregistered was obtained by subtracting the current number of registered Syrian refugees from the estimated total figure)
Previousely the number of vulnerable Jordanian was not available before, however it was estimated in the recent published Regional strategic Overview 2021-2022. The figure is not finlized yet as is is pending and under review by the Government of Jordan and subject to change in due course."
</t>
  </si>
  <si>
    <t>JOR002People affected</t>
  </si>
  <si>
    <t xml:space="preserve">"There are 1,380,000 Syrian refugees in Jordan (665,404 are registered Syrian refugees with UNHCR + difference is estimated to be Unregistered Syrian refugees)  + 17,495 Palestine refugees from Syria 
This figure has low reliability since the number of unregistered syrian refugees is an estimation (The total number of refugees - 1,380,000 people- was provided by the Goverment of Jordan which might be over- or under-estimated and the unregistered was obtained by subtracting the current number of registered Syrian refugees from the estimated total figure)"
</t>
  </si>
  <si>
    <t>JOR002People displaced</t>
  </si>
  <si>
    <t xml:space="preserve">"UNHCR, ACF, &amp; ILO/ Vulnerability Assessment Framework (2019); 
UNHCR/Registered Syrians in Jordan (Mar/2021), 
UNRWA (Jun/2020)
Regional Strategic Overview 2021-2022 (Dec/2020)
Regional Needs Overview (Nov 2020)
Jordan Response Plan for the Syria Crisis 2020-2022"
</t>
  </si>
  <si>
    <t>https://reliefweb.int/sites/reliefweb.int/files/resources/68856.pdf
    https://data2.unhcr.org/en/situations/syria/location/36
  https://www.unrwa.org/sites/default/files/unrwa_jfo_prs_snapshot_june_2020.pdf
    https://reliefweb.int/sites/reliefweb.int/files/resources/RSO2021.pdf
  http://www.3rpsyriacrisis.org/wp-content/uploads/2020/12/RNO_17Dec2020.pdf
    for the Syria Crisis 2020-2022</t>
  </si>
  <si>
    <t>There is no clear figure about the number of people in need in Jordan. However, in the Regional Strategic Overview 2021-2022, More than 800,000 Syrian refugees and vulnerable Jordanians are targeted to receive food assistance through cash-based transfers in 2020. Additionally, 78% of the population are highly or severely vulnerable, living below the Jordanian poverty line and Nearly 55% of the population are identified as severely vulnerable and 40% as highly vulnerable, 95% in total  based on the Vulnerability Assessment Framework conducted in 2019. Moreover, there is no severe food insecurity in the sample. 13% were moderately food
insecure and 67% were marginally food secure. But these figures only represtent the Syrian refugees residing in urban, peri-urban and rural settings, but excludes those living in refugee camps. In the 2018 Vulnerability Assessment Framework (VAF) highlighted that about half of Syrian households have severe or high health vulnerability. Moreover, in Jordan, 78% of Syrian refugees outside camps live below Jordanian poverty line, according to the UN; and almost 6 in 10 Syrian refugees of working age are unemployed. The majority of Syrian families rely on humanitarian assistance to meet their most basic needs at a time of aid cuts and economic downturn. As a result, many families are forced to miss meals or spend less on healthcare. 
Vulnerable Jordanians are also might be in need, but a definitive figure for tihs category was not found as well.
The most recent analysis is the mobile vulnerability analysis and mapping approach (mVAM) that was conducted in Jordan to assess the Implications of COVID-19. The COVID-19 crisis and its socio-economic impact made pressure over the food security status in Jordan. 53% of Jordanian were vulnerable to food insecurity and 3.3% werebfood insecure. 17% of Jordanian have lost their jobs and the unemployment rate has reached 26% in 2020. Among the refugees, 21%.3 of HHs were food insecure and 67.2% were vulnerable to food insecurity. 
Therefore, the number of PiN is estimated based on all the mentioned indicators, assuming that 75% of the Syrian refugees and PRS are in need and 50% of the impacted community are in need. PiN = level 3 (0% - no refugees or members of the host communties reported to face extreme humanitarian conditions) + level 4 (40%) + level 5 (60%)</t>
  </si>
  <si>
    <t>JOR002People in Need</t>
  </si>
  <si>
    <t>Level 1 = Exposed population – Affected population – PiN
This figure is the substraction of people affetced by the crisis (Syrian Refugees, Palestinian Refugees from syria, and impacted community) and PiN estimation form the propulation exposed to the crisis</t>
  </si>
  <si>
    <t>JOR002Minimal humanitarian conditions - Level 1</t>
  </si>
  <si>
    <t xml:space="preserve">Level 2 = Affected population – PiN
This figure is the substraction of people affetced by the crisis (Syrian Refugees, Palestinian Refugees from syria and impacted community) from the PiN estimation
</t>
  </si>
  <si>
    <t>JOR002Stressed humanitarian conditions - Level 2</t>
  </si>
  <si>
    <t>JOR002Moderate humanitarian conditions - Level 3</t>
  </si>
  <si>
    <t>JOR002Severe humanitarian conditions - Level 4</t>
  </si>
  <si>
    <t>JOR002Extreme humanitarian conditions - Level 5</t>
  </si>
  <si>
    <t>ACLED Oct 2020 - Mar 2021</t>
  </si>
  <si>
    <t xml:space="preserve">Figure represents the number of fatalities from the Kurdish conflict during the past 6 months (1 Oct 2020 - 31 Mar 2021) as recorded by ACLED. Includes both combatants and civilians. As a result of the  nature of the conflict and the data available, it is not possible to reliably distinguish combatants and civilians from one another. The figure from across Turkey. </t>
  </si>
  <si>
    <t>TUR004Fatalities reported</t>
  </si>
  <si>
    <t>UNHCR (14/04/2021); IOM (15/04/2021); RNO (17/12/2020)</t>
  </si>
  <si>
    <t>https://data2.unhcr.org/en/situations/syria/location/113;
  https://reliefweb.int/sites/reliefweb.int/files/resources/Q1_quarterly-Jan-Feb-Mar-21.pdf;
  https://reliefweb.int/sites/reliefweb.int/files/resources/RNO_17Dec2020_0.pdf</t>
  </si>
  <si>
    <t xml:space="preserve">Figure represents the total number of Syrian refugees and asylum seekers + Non-Syrian refugees and asylum seekers in Turkey + Host communities in Turkey affected as well by the Syrian Refugee which is estimated (1,8 m) based on the Regional Needs Overview produced in Dec 2020. 
</t>
  </si>
  <si>
    <t>TUR003People affected</t>
  </si>
  <si>
    <t>UNHCR (14/04/2021); IOM (15/04/2021)</t>
  </si>
  <si>
    <t>https://data2.unhcr.org/en/situations/syria/location/113; https://reliefweb.int/sites/reliefweb.int/files/resources/Q1_quarterly-Jan-Feb-Mar-21.pdf</t>
  </si>
  <si>
    <t xml:space="preserve">Figure represents the total number of refugees and asylum seekers in Turkey of all nationalities.  
</t>
  </si>
  <si>
    <t>TUR003People displaced</t>
  </si>
  <si>
    <t>IOM Oct 2020 - Mar 2021</t>
  </si>
  <si>
    <t xml:space="preserve">Figure represents the number of fatalities and missing among migrants in Turkey during the past 6 months (1 Oct 20 - 31 Mar 21), according to IOM's Missing Migrant Database. The true number of fatalities may be higher as a result of unreported incidents and missing cases that are not yet considered dead.
</t>
  </si>
  <si>
    <t>TUR003Fatalities reported</t>
  </si>
  <si>
    <t>UNHCR (14/04/2021); IOM (15/04/2021); WFP (03/07/2020)</t>
  </si>
  <si>
    <t>https://data2.unhcr.org/en/situations/syria/location/113;
  https://reliefweb.int/sites/reliefweb.int/files/resources/Q1_quarterly-Jan-Feb-Mar-21.pdf;
  https://reliefweb.int/sites/reliefweb.int/files/resources/CVME5_03072020.pdf</t>
  </si>
  <si>
    <t xml:space="preserve">PIN Figure represents the total number of Syrian refugees and asylum seekers living below the poverty line added to the number of non-Syrian refugees and asylum seekers.  The impacted host community is not included in the PiN figure and consider a gap, they are only included in the affected people and therefore inn the Level 2.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t>
  </si>
  <si>
    <t>TUR003People in Need</t>
  </si>
  <si>
    <t>TUR003Minimal humanitarian conditions - Level 1</t>
  </si>
  <si>
    <t>TUR003Stressed humanitarian conditions - Level 2</t>
  </si>
  <si>
    <t>TUR003Moderate humanitarian conditions - Level 3</t>
  </si>
  <si>
    <t>TUR003Severe humanitarian conditions - Level 4</t>
  </si>
  <si>
    <t>TUR003Extreme humanitarian conditions - Level 5</t>
  </si>
  <si>
    <t>UNHCR (14/04/2021); RNO (17/12/2020)</t>
  </si>
  <si>
    <t>https://data2.unhcr.org/en/situations/syria/location/113;
  https://reliefweb.int/sites/reliefweb.int/files/resources/RNO_17Dec2020_0.pdf</t>
  </si>
  <si>
    <t xml:space="preserve">Figure represents registered Syrian refugees in Turkey which drawn from the most recent operational update for UNHCR Turkey. Host communities in Turkey affected as well, and it is estimated (1,8 m) based on the Regional Needs Overview produced in Dec 2020. </t>
  </si>
  <si>
    <t>TUR002People affected</t>
  </si>
  <si>
    <t>UNHCR (14/04/2021)</t>
  </si>
  <si>
    <t>https://data2.unhcr.org/en/situations/syria/location/113</t>
  </si>
  <si>
    <t xml:space="preserve">Figure represents registered Syrian refugees in Turkey. Data comes from the most recent operational update for UNHCR Turkey </t>
  </si>
  <si>
    <t>TUR002People displaced</t>
  </si>
  <si>
    <t>UNHCR (14/04/2021); WFP (03/07/2020)</t>
  </si>
  <si>
    <t>https://data2.unhcr.org/en/situations/syria/location/113; https://reliefweb.int/sites/reliefweb.int/files/resources/CVME5_03072020.pdf</t>
  </si>
  <si>
    <t xml:space="preserve">The latest data on refugee poverty does not give information on the poverty level of Syrian refugees specifically, the proportions used are those of the entire refugee population applied to the Syrian population numbers
PIN: Figure represents the number of refugees falling below the poverty line or extreme poverty line. Refugees above the poverty line are assumed to be affected but not in need. The impacted host community is not included in the PiN figure and consider a gap, they are only included in the affected people and therefore inn the Level 2.
HC1:Figure represents the number of refugees falling below the poverty line or extreme poverty line. Refugees above the poverty line are assumed to be affected but not in need.  
HC2: 48% of the refugee population in Turkey falls above the poverty line. Syrian refugees who are above the poverty line are considered to be affected by the crisis, but not necessarily have humanitarian needs. 
HC3:This figure was calculated by subtracting the number of  refugees below the extreme poverty line (7%) from the total population of refugees living under the poverty line (42%). Refugees living below the poverty line but above the extreme poverty line are assumed to have moderate needs.
HC4: 7% of refugees fall below the extreme poverty line. Refugees who fall below the extreme poverty line are assumed to have severe needs.  </t>
  </si>
  <si>
    <t>TUR002People in Need</t>
  </si>
  <si>
    <t>TUR002Minimal humanitarian conditions - Level 1</t>
  </si>
  <si>
    <t>TUR002Stressed humanitarian conditions - Level 2</t>
  </si>
  <si>
    <t>TUR002Moderate humanitarian conditions - Level 3</t>
  </si>
  <si>
    <t>TUR002Severe humanitarian conditions - Level 4</t>
  </si>
  <si>
    <t>TUR002Extreme humanitarian conditions - Level 5</t>
  </si>
  <si>
    <t>https://data2.unhcr.org/en/situations/syria/location/113; https://reliefweb.int/sites/reliefweb.int/files/resources/Q1_quarterly-Jan-Feb-Mar-21.pdf; https://reliefweb.int/sites/reliefweb.int/files/resources/RNO_17Dec2020_0.pdf</t>
  </si>
  <si>
    <t xml:space="preserve">Figure represents the total number of Syrian refugees and asylum seekers + Non-Syrian refugees and asylum seekers in Turkey + Host communities in Turkey affected as well by the Syrian Refugee which is estimated (1,8 m) based on the Regional Needs Overview produced in Dec 2020. However, the number of affected host community by the Kurdish conflict is not available and considers a significant data gap. </t>
  </si>
  <si>
    <t>TUR001People affected</t>
  </si>
  <si>
    <t xml:space="preserve">Figure represents the total number of refugees and asylum seekers in Turkey of all nationalities. Due to significant information gaps, it is not possible to determine how many IDPs have been displaced as a result of the Kurdish conflict.  </t>
  </si>
  <si>
    <t>TUR001People displaced</t>
  </si>
  <si>
    <t>IOM Oct 2020 - Mar 2021; ACLED Oct 2020 - Mar 2021</t>
  </si>
  <si>
    <t>Figure represents the number of fatalities from the Kurdish conflict from 1 Sep 20 - 28 Feb 21 as recorded by ACLED and the the number of migrants and refugees who died in Turkey as recorded by IOM  in the last six months.</t>
  </si>
  <si>
    <t>TUR001Fatalities reported</t>
  </si>
  <si>
    <t>https://data2.unhcr.org/en/situations/syria/location/113; https://reliefweb.int/sites/reliefweb.int/files/resources/Q1_quarterly-Jan-Feb-Mar-21.pdf; https://reliefweb.int/sites/reliefweb.int/files/resources/CVME5_03072020.pdf</t>
  </si>
  <si>
    <t>PIN Figure represents the total number of Syrian refugees and asylum seekers living below the poverty line added to the number of non-Syrian refugees and asylum seekers.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Number of impacted host community members who are in need is not available and is not included in the figure, representing a data gap, as well the PiN from the Kurdish conflict.</t>
  </si>
  <si>
    <t>TUR001People in Need</t>
  </si>
  <si>
    <t>TUR001Minimal humanitarian conditions - Level 1</t>
  </si>
  <si>
    <t>TUR001Stressed humanitarian conditions - Level 2</t>
  </si>
  <si>
    <t>TUR001Moderate humanitarian conditions - Level 3</t>
  </si>
  <si>
    <t>TUR001Severe humanitarian conditions - Level 4</t>
  </si>
  <si>
    <t>TUR001Extreme humanitarian conditions - Level 5</t>
  </si>
  <si>
    <t>OCHA Data on casualties (1/10/2020-31/03/2021)</t>
  </si>
  <si>
    <t>https://www.ochaopt.org/data/casualties</t>
  </si>
  <si>
    <t>Total number of injuries resulting directly from conflict in the last six months (Palestinians), reporting period from 1 Oct 2020 to 31 Mar 2021</t>
  </si>
  <si>
    <t>PSE002Injuries reported</t>
  </si>
  <si>
    <t>Total number of fatalities resulting directly from conflict in the last six months (Palestinians), reporting period from 1 Oct 2020 to 31 Mar 2021</t>
  </si>
  <si>
    <t>PSE002Fatalities reported</t>
  </si>
  <si>
    <t>ACLED (Oct 2020 - Mar 2021)</t>
  </si>
  <si>
    <t xml:space="preserve">The figure is the total number of fatalities killed by the Battles, Riots, Violence against civilians, Protest, Explosions/Remote violence &amp; Strategic developments between the period of 1/Oct/2020 and 31/Mar/2021 from ACLED database </t>
  </si>
  <si>
    <t>LBN004Fatalities reported</t>
  </si>
  <si>
    <t xml:space="preserve">LCRP 2021 (12/03/2021); UNHCR (31/03/2021); UNRWA (02/2021)
</t>
  </si>
  <si>
    <t>https://reliefweb.int/sites/reliefweb.int/files/resources/LCRP_2021FINAL_v1.pdf;
  http://data2.unhcr.org/en/situations/syria/location/71;
  https://www.unrwa.org/where-we-work/lebanon</t>
  </si>
  <si>
    <t>LBN002People displaced</t>
  </si>
  <si>
    <t>World Bank 2019; UNHCR 09/03/2021</t>
  </si>
  <si>
    <t>https://data.worldbank.org/indicator/SP.POP.TOTL?locations=GR; https://data2.unhcr.org/en/documents/details/85353</t>
  </si>
  <si>
    <t>Only the areas most affected are counted: Lesvos, Samos, Chios, Kos, Leros.  Displacement data is added.</t>
  </si>
  <si>
    <t>GRC002People exposed</t>
  </si>
  <si>
    <t xml:space="preserve">UNHCR - Regional Bureau for Europe - GREECE UPDATE #16 (9 March 2021)
</t>
  </si>
  <si>
    <t>https://data2.unhcr.org/en/documents/details/85353</t>
  </si>
  <si>
    <t>GRC002People affected</t>
  </si>
  <si>
    <t>Refugees and migrants in Greece according to UNHCR. There are approximately 119,300 asylum-seekers in Greece (as of March). 101,200 in the mainland and 18,100 in the islands.</t>
  </si>
  <si>
    <t>GRC002People displaced</t>
  </si>
  <si>
    <t xml:space="preserve">IOM Oct 2020 - Mar 2021
</t>
  </si>
  <si>
    <t xml:space="preserve">People who are registered to have died in Greece in the IOM missing persons database in the last 6 months (1  Oct 2020 - 31 Mar 2021). The true number of fatalities may be higher as a result of unreported incidents and missing cases that are not yet considered dead.
</t>
  </si>
  <si>
    <t>GRC002Fatalities reported</t>
  </si>
  <si>
    <t>UNHCR - Regional Bureau for Europe - GREECE UPDATE #16 (09/03/2021); UNHCR – Operational portal Refugee situation (21/02/2021); UNHCR - Greece Factsheet Dec 2020 (27/01/ 2021);</t>
  </si>
  <si>
    <t xml:space="preserve">https://data2.unhcr.org/en/documents/details/85353; https://data2.unhcr.org/en/situations/mediterranean/location/5179; https://reliefweb.int/sites/reliefweb.int/files/resources/2020.12%20-%20Greece%20Factsheet.pdf
</t>
  </si>
  <si>
    <t xml:space="preserve">The PIN includes refugees and migrants living on the islands as registered by UNHCR. We decided to allocate the island population to the lowest PIN category (HC3: people facing moderate humanitarian conditions). People facing stressed conditions (HC2) are calculated as the affected population minus the PIN. People facing none/minor humanitarian conditions (HC 1) are calculated as the exposed population minus the affected population. 
</t>
  </si>
  <si>
    <t>GRC002People in Need</t>
  </si>
  <si>
    <t>GRC002Minimal humanitarian conditions - Level 1</t>
  </si>
  <si>
    <t>GRC002Stressed humanitarian conditions - Level 2</t>
  </si>
  <si>
    <t>GRC002Moderate humanitarian conditions - Level 3</t>
  </si>
  <si>
    <t>GRC002Severe humanitarian conditions - Level 4</t>
  </si>
  <si>
    <t>GRC002Extreme humanitarian conditions - Level 5</t>
  </si>
  <si>
    <t>World Bank 2019 ;World Bank 2019; UNHCR 19/02/2021</t>
  </si>
  <si>
    <t>https://data.worldbank.org/country/turkey; https://data.worldbank.org/indicator/SP.POP.TOTL?locations=GR; https://data2.unhcr.org/en/documents/details/85006</t>
  </si>
  <si>
    <t xml:space="preserve">Population of Greece and Turkey </t>
  </si>
  <si>
    <t>REG006Total population</t>
  </si>
  <si>
    <t>All deaths and people missing recorded via the eastern Mediterranean route during the past 6 months. The true number of fatalities may be higher as a result of unreported incidents and missing cases that are not yet considered dead.</t>
  </si>
  <si>
    <t>REG006Fatalities reported</t>
  </si>
  <si>
    <t>ACLED (01/10/2020 - 31/03/2021)</t>
  </si>
  <si>
    <t xml:space="preserve">All casualties in previous 6 months (1 Oct 20 - 31 Mar 21). It can be assumed that this is an understimate given that insecurity in the country and remote locations where military offensives can occur make it difficult to track all fatalities. This is also only including conflict fatalities - it is possible that there are additional premature deaths associated with food insecurity or illnesses and lack of health access, though this data is not available. 
</t>
  </si>
  <si>
    <t>AFG001Fatalities reported</t>
  </si>
  <si>
    <t xml:space="preserve">Sum of the people living in the affected areas in the individual crises </t>
  </si>
  <si>
    <t>REG004People exposed</t>
  </si>
  <si>
    <t xml:space="preserve">Sum of the people affected in the individual crises </t>
  </si>
  <si>
    <t>REG004People affected</t>
  </si>
  <si>
    <t xml:space="preserve">The number of people displaced by the Syrian conflict, including IDPs registered in Syria, and Syrians who have left Syria including to countries in the region and to Europe and North Africa. 
</t>
  </si>
  <si>
    <t>REG004People displaced</t>
  </si>
  <si>
    <t>REG004People in Need</t>
  </si>
  <si>
    <t xml:space="preserve">Sum of the individual crises </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</si>
  <si>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</si>
  <si>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</si>
  <si>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</si>
  <si>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</si>
  <si>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</si>
  <si>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UNHCR 28/02/2021;
RSO 2021-2022 28/01/2021; RNO (28/02/2021);
UNHCR 01/2020; 
Regional Refugee &amp; Resilience Plan 2019-2020 26/05/2020</t>
  </si>
  <si>
    <t>http://data2.unhcr.org/en/situations/syria/location/1 ; http://www.3rpsyriacrisis.org/wp-content/uploads/2021/01/28jan.pdf ; http://www.3rpsyriacrisis.org/wp-content/uploads/2021/02/RNO_3RP.pdf ; https://reporting.unhcr.org/sites/default/files/UNHCR%20Egypt%20-%20Operational%20Update_October-December%202020.pdf ; https://data2.unhcr.org/en/documents/details/69672</t>
  </si>
  <si>
    <t xml:space="preserve">The figure of pepole who are affected includes Syrian refugees, Palestinian refugees, refugees and asylme seekers from other nationalities and the number of impacted host community members. The unregistered Syrian refugees is calculated based on govermental estimatation which could be inaccurate. </t>
  </si>
  <si>
    <t>EGY002People affected</t>
  </si>
  <si>
    <t>2021-04-29</t>
  </si>
  <si>
    <t xml:space="preserve">People displaced = registered Syrian refigees + unregistered Syrian refigees + Palestinian Refugees came from Syria.
The unregistered Syrian refugees is calculated based on govermental estimatation which could be inaccurate. </t>
  </si>
  <si>
    <t>EGY002People displaced</t>
  </si>
  <si>
    <t xml:space="preserve">PiN = L3+L4+L5 and it includes Syrian refugees (registered and unregistered), Palestinian refugees from Syrian.
Level 5: No reports of either host or refugee facing extreme humanitarian conditions.
Level 4: 67% of Syrian refugees are extremely poor and in need of assistance and are located in Level 4, as well including the Palestinian Syrian refugees.
Level 3: The remaining 33% of Syrian refugees are located in Level 3.
Level 2: The people who are affected by the displacement
Level 1: The people who are exposed to the crisis.
</t>
  </si>
  <si>
    <t>EGY002People in Need</t>
  </si>
  <si>
    <t>EGY002Minimal humanitarian conditions - Level 1</t>
  </si>
  <si>
    <t>EGY002Stressed humanitarian conditions - Level 2</t>
  </si>
  <si>
    <t>EGY002Moderate humanitarian conditions - Level 3</t>
  </si>
  <si>
    <t>EGY002Severe humanitarian conditions - Level 4</t>
  </si>
  <si>
    <t>EGY002Extreme humanitarian conditions - Level 5</t>
  </si>
  <si>
    <t>SDN001Fatalities reported</t>
  </si>
  <si>
    <t>2021-04-30</t>
  </si>
  <si>
    <t>SDN001Fatalities in all crises</t>
  </si>
  <si>
    <t>OCHA HNO 22/02/2021 UNCHR 31/03/2021</t>
  </si>
  <si>
    <t>https://reliefweb.int/sites/reliefweb.int/files/resources/SDN_2021HNO.pdf ; https://data2.unhcr.org/fr/documents/details/82978 ; https://reliefweb.int/report/sudan/burst-violence-darfur-triggers-sudans-highest-number-conflict-displacements-six-years#:~:text=Sudan-,Burst%20of%20violence%20in%20Darfur%20triggers%20Sudan's%20highest,conflict%20displacements%20in%20six%20years&amp;text=A%20surge%20in%20inter%2Dcommunal,the%20numbers%20continue%20to%20rise.</t>
  </si>
  <si>
    <t xml:space="preserve">Figure taken from the latest HNO 2021. The figure includes the total number of refugees estimated by OCHA 1.1 million and internally displaced 2.5 million. In addition, there are about 82,292 refugees in East Sudan from Ethiopia since 7 November </t>
  </si>
  <si>
    <t>SDN005People displaced</t>
  </si>
  <si>
    <t>Violence West-Darfur</t>
  </si>
  <si>
    <t>SDN008</t>
  </si>
  <si>
    <t xml:space="preserve">UN OCHA 21/12/2020
</t>
  </si>
  <si>
    <t xml:space="preserve">The total population of Sudan according to the 2020 Global Humanitarian Overview is 43.8 million. </t>
  </si>
  <si>
    <t>SDN008Total population</t>
  </si>
  <si>
    <t>OCHA Rosea 20/03/2021</t>
  </si>
  <si>
    <t>https://data.humdata.org/dataset/sudan-administrative-boundaries-levels-0-2</t>
  </si>
  <si>
    <t xml:space="preserve">The state of West Darfur has experienced a sharp increse of intercommunal violence since the beginning of 2021 </t>
  </si>
  <si>
    <t>SDN008Landmass affected</t>
  </si>
  <si>
    <t>OCHA 20/01/2021</t>
  </si>
  <si>
    <t>Intercommunal violence has affected the whole state. Projection of the population and refugees located in West Darfur according to OCHA 2021</t>
  </si>
  <si>
    <t>SDN008People exposed</t>
  </si>
  <si>
    <t>SDN008People affected</t>
  </si>
  <si>
    <t>OCHA 27/04/2021</t>
  </si>
  <si>
    <t>https://reliefweb.int/report/sudan/sudan-west-darfur-emergency-situation-report-no-01-27-april-2021</t>
  </si>
  <si>
    <t>As of April 169,000 people have been internally due to intercommunal violence in West Darfur, most of them to and within El Geneina town and the surrounding areas since the beginning of 2021</t>
  </si>
  <si>
    <t>SDN008People displaced</t>
  </si>
  <si>
    <t>SDN008Injuries reported</t>
  </si>
  <si>
    <t>SDN008Illness cases reported</t>
  </si>
  <si>
    <t>ACLED 30/04/2021</t>
  </si>
  <si>
    <t>Number of people killed due to intercommunal violence in West Darfur in the last six months (Nov 2020 - April 2021). The figure is likely an underestimation</t>
  </si>
  <si>
    <t>SDN008Fatalities reported</t>
  </si>
  <si>
    <t>SDN008Fatalities in all crises</t>
  </si>
  <si>
    <t>OCHA 26/04/2021</t>
  </si>
  <si>
    <t>https://reliefweb.int/sites/reliefweb.int/files/resources/West%20Darfur%20Emergency%20Situation%20Report%20%2301_27%20April%202021.pdf</t>
  </si>
  <si>
    <t>At least 55 schools have been damaged by the violence in West Darfur state. The figure is likely an underestimation</t>
  </si>
  <si>
    <t>SDN008Buildings damaged</t>
  </si>
  <si>
    <t>SDN008Buildings destroyed</t>
  </si>
  <si>
    <t>SDN008Economic Losses</t>
  </si>
  <si>
    <t xml:space="preserve">PIN number includes all IDPs affected by violence, most of them are being sheltered in public buildings or in open areas. Protection, food and WASH are critical needs amongs them with humanitarian aid temporarlly suspended in the area because of insecurity. Level 2 also includes all of those living in the state and affected by the conflict </t>
  </si>
  <si>
    <t>SDN008People in Need</t>
  </si>
  <si>
    <t>SDN008Minimal humanitarian conditions - Level 1</t>
  </si>
  <si>
    <t>SDN008Stressed humanitarian conditions - Level 2</t>
  </si>
  <si>
    <t>SDN008Moderate humanitarian conditions - Level 3</t>
  </si>
  <si>
    <t>SDN008Severe humanitarian conditions - Level 4</t>
  </si>
  <si>
    <t>SDN008Extreme humanitarian conditions - Level 5</t>
  </si>
  <si>
    <t xml:space="preserve">Host and non-host communities and IDPs </t>
  </si>
  <si>
    <t>SDN008Crisis affected groups</t>
  </si>
  <si>
    <t>SDN008People facing limited access constraints</t>
  </si>
  <si>
    <t>SDN008People facing restricted access constraints</t>
  </si>
  <si>
    <t>Area size of the two states that currently host the larges number of refugees from Ethipia (Gedaref and Kassala State)</t>
  </si>
  <si>
    <t>SDN007Landmass affected</t>
  </si>
  <si>
    <t>https://data.humdata.org/dataset/hno-baseline-data</t>
  </si>
  <si>
    <t>Projection of the population and refugees located in Gedaref and Kassala according to OCHA 2021</t>
  </si>
  <si>
    <t>SDN007People exposed</t>
  </si>
  <si>
    <t xml:space="preserve">Kassala, Gedaref and Blue Nile states are hosting the new refugees. However, it is reported that the impact of the refugee influx on the host community can have both negative and positive impacts. Furthermore, it is difficult to differentiate that whether the needs of host communities are as a result of the presence of refugees, or rather based on pre-exisiting conditions. Therefore the whole states of Kassala and Gedaref are included in the total number as well as the number of new arrivals. The arrivals to Blue Nile is only 705 from Ethiopia and therefore Blue Nile state is not included as it will less likely be impacted by the refugees. </t>
  </si>
  <si>
    <t>SDN007People affected</t>
  </si>
  <si>
    <t>UNHCR 27/04/2021</t>
  </si>
  <si>
    <t>https://data2.unhcr.org/fr/documents/details/82978</t>
  </si>
  <si>
    <t xml:space="preserve">Number of Ethiopian refugees in Kassala and Gedaref as of UNHCR Sudan Ethiopia Situation - Daily New Arrivals Updates (Eastern Sudan Border) - 27 April 2021  </t>
  </si>
  <si>
    <t>SDN007People displaced</t>
  </si>
  <si>
    <t xml:space="preserve">PIN Number includes the refugees from Tigray located in Kassala and Gedaref State </t>
  </si>
  <si>
    <t>SDN007People in Need</t>
  </si>
  <si>
    <t>SDN007Minimal humanitarian conditions - Level 1</t>
  </si>
  <si>
    <t>SDN007Stressed humanitarian conditions - Level 2</t>
  </si>
  <si>
    <t>SDN007Moderate humanitarian conditions - Level 3</t>
  </si>
  <si>
    <t>SDN007Severe humanitarian conditions - Level 4</t>
  </si>
  <si>
    <t>SDN007Extreme humanitarian conditions - Level 5</t>
  </si>
  <si>
    <t>SDN008Denial of existence of humanitarian needs or entitlements to assistance</t>
  </si>
  <si>
    <t>SDN008Restriction and obstruction of access to services and assistance</t>
  </si>
  <si>
    <t>SDN008Impediments to entry into country (bureaucratic and administrative)</t>
  </si>
  <si>
    <t>SDN008Restriction of movement (impediments to freedom of movement and/or administrative restrictions)</t>
  </si>
  <si>
    <t>SDN008Violence against personnel, facilities and assets</t>
  </si>
  <si>
    <t>SDN008Ongoing insecurity/hostilities affecting humanitarian assistance</t>
  </si>
  <si>
    <t>SDN008Presence of mines and improvised explosive devices</t>
  </si>
  <si>
    <t>SDN008Physical constraints in the environment (obstacles related to terrain, climate, lack of infrastructure, etc.)</t>
  </si>
  <si>
    <t>SDN008Interference into implementation of humanitarian activities</t>
  </si>
  <si>
    <t>https://population.un.org/wpp/DataQuery/</t>
  </si>
  <si>
    <t xml:space="preserve">The country population of Pakistan estimates in 2021. The number of registerd refugees, undocumented Afghans living in Pakistan, and Pakistani refugees in Afghanistan are not counted to avoid double counting. The recent census information is from 2017, and the 2021 figure is an estimate, therefore it is not completely accurate as there are large population movements in and out of the country, especially for Afghan refugees and returnees along the border areas. This means the exact population is difficult to track. 
</t>
  </si>
  <si>
    <t>PAK001Total population</t>
  </si>
  <si>
    <t>2021-05-10</t>
  </si>
  <si>
    <t>https://data.worldbank.org/indicator/AG.SRF.TOTL.K2?locations=PK</t>
  </si>
  <si>
    <t xml:space="preserve">This is the geographic size of Pakistan - the whole country is affected by different types of conflict, drought, and natural hazards. Landmass data is from the last World Bank figure of 2019, which is recent and is unlikely to have changed dramatically.  
</t>
  </si>
  <si>
    <t>PAK001Landmass affected</t>
  </si>
  <si>
    <t xml:space="preserve">UN World Population Prospects 2019
</t>
  </si>
  <si>
    <t>Given that the whole country is affected by different types of conflict, drought, and natural hazards, the entire population is considered to be exposed.</t>
  </si>
  <si>
    <t>PAK001People exposed</t>
  </si>
  <si>
    <t>HumData (05/2020); IDMC (12/2019)</t>
  </si>
  <si>
    <t>https://data.humdata.org/dataset/idmc-idp-data-for-pakistan#:~:text=Internally%20displaced%20persons%20are%20defined,places%20of%20habitual%20residence%2C%20in
; https://www.internal-displacement.org/countries/pakistan</t>
  </si>
  <si>
    <t xml:space="preserve">The figure includes conflict and violence IDPs and disaster IDPs in Pakistan as of 31 December 2019. No recent figures for 2020 or 2021. Pakistani refugees are not included because it is difficult to track the numbers. </t>
  </si>
  <si>
    <t>PAK001People displaced</t>
  </si>
  <si>
    <t>ACLED (01/11/2020 - 30/04/2021)</t>
  </si>
  <si>
    <t>All conflict-related fatalities in the last six months (01 Nov 2020 - 30 Apr 2021) across all provinces as counted by ACLED. These do not include fatalities from the Jammu and Kashmir region. Information gaps and access constraints make it very likely that not all casualties are being counted. So far no health (i.e. malnutrition) deaths have been included due to data gaps.</t>
  </si>
  <si>
    <t>PAK001Fatalities reported</t>
  </si>
  <si>
    <t>All conflict-related fatalities in the last six months 01 Nov 2020 - 30 Apr 2021) across all provinces as counted by ACLED. Information gaps and access constraints make it very likely that not all casualties are being counted. So far no health (i.e. malnutrition) deaths have been included due to data gaps.</t>
  </si>
  <si>
    <t>PAK001Fatalities in all crises</t>
  </si>
  <si>
    <t>PAK004Total population</t>
  </si>
  <si>
    <t>All conflict-related fatalities in Azad Jammu and Kashmir in the last six months (1 Nov 2020 - 30 Apr 2021) as counted by ACLED. Information gaps and access constraints make it very likely that not all casualties are being counted</t>
  </si>
  <si>
    <t>PAK004Fatalities reported</t>
  </si>
  <si>
    <t>JRP 18/05/2021</t>
  </si>
  <si>
    <t>https://reliefweb.int/sites/reliefweb.int/files/resources/2021_jrp_with_annexes.pdf</t>
  </si>
  <si>
    <t>This includes host community (472,002), in addition to Rohingya refugees (884,041) as per the JRP 18/05/2021</t>
  </si>
  <si>
    <t>BGD002People exposed</t>
  </si>
  <si>
    <t>2021-05-18</t>
  </si>
  <si>
    <t>BGD002People affected</t>
  </si>
  <si>
    <t>This figure is from the newly released JRP 18/05/2021</t>
  </si>
  <si>
    <t>BGD002People displaced</t>
  </si>
  <si>
    <t>BGD002Illness cases reported</t>
  </si>
  <si>
    <t>ISCG 25 March 2021</t>
  </si>
  <si>
    <t>final_jna_report_300321.pdf (fscluster.org)</t>
  </si>
  <si>
    <t>People injured and required medical assistance because of the Coz Bazaar fire accident on 22 March 2021. This number is crisis related. The figure was not reported earlier due to new Analyst boarding.</t>
  </si>
  <si>
    <t>BGD002Injuries reported</t>
  </si>
  <si>
    <t>UNHCR 23/03/2021</t>
  </si>
  <si>
    <t>https://www.unhcr.org/news/briefing/2021/3/6059d3874/bangladeshi-authorities-aid-agencies-refugee-volunteers-rush-respond-massive.html</t>
  </si>
  <si>
    <t>15 people died in the Coz Bazaar fire accident on 22 March 2021. This number is crisis related. The figure was not reported earlier due to new Analyst boarding.</t>
  </si>
  <si>
    <t>BGD002Fatalities reported</t>
  </si>
  <si>
    <t>OCHA HNO COLOMBIA 2021</t>
  </si>
  <si>
    <t>https://www.humanitarianresponse.info/sites/www.humanitarianresponse.info/files/documents/files/hno_colombia_2021_vf.pdf</t>
  </si>
  <si>
    <t>COL001Total population</t>
  </si>
  <si>
    <t>2021-05-19</t>
  </si>
  <si>
    <t>Data taken from the latest HNO for Colombia</t>
  </si>
  <si>
    <t>COL001People exposed</t>
  </si>
  <si>
    <t xml:space="preserve">Data taken from the latest HNO for Colombia. IDPs + affected by natural disasters + people with mobility constraints + host communities + refugees and migrants </t>
  </si>
  <si>
    <t>COL001People affected</t>
  </si>
  <si>
    <t>COL001People displaced</t>
  </si>
  <si>
    <t>COL001Minimal humanitarian conditions - Level 1</t>
  </si>
  <si>
    <t>COL001Stressed humanitarian conditions - Level 2</t>
  </si>
  <si>
    <t>COL001Moderate humanitarian conditions - Level 3</t>
  </si>
  <si>
    <t>COL001Severe humanitarian conditions - Level 4</t>
  </si>
  <si>
    <t>COL001Extreme humanitarian conditions - Level 5</t>
  </si>
  <si>
    <t>COL001People in Need</t>
  </si>
  <si>
    <t>OCHA 2021</t>
  </si>
  <si>
    <t>https://reliefweb.int/sites/reliefweb.int/files/resources/Yemen_HNO_2021_Final.pdf</t>
  </si>
  <si>
    <t xml:space="preserve">People in level 1 </t>
  </si>
  <si>
    <t>YEM001Minimal humanitarian conditions - Level 1</t>
  </si>
  <si>
    <t xml:space="preserve">People in level 2 </t>
  </si>
  <si>
    <t>YEM001Stressed humanitarian conditions - Level 2</t>
  </si>
  <si>
    <t>People in level 3</t>
  </si>
  <si>
    <t>YEM001Moderate humanitarian conditions - Level 3</t>
  </si>
  <si>
    <t>People in level 4</t>
  </si>
  <si>
    <t>YEM001Severe humanitarian conditions - Level 4</t>
  </si>
  <si>
    <t>People in level 5</t>
  </si>
  <si>
    <t>YEM001Extreme humanitarian conditions - Level 5</t>
  </si>
  <si>
    <t>OCHA UNHCR 2021</t>
  </si>
  <si>
    <t>https://reliefweb.int/sites/reliefweb.int/files/resources/Yemen_HNO_2021_Final.pdf   https://reliefweb.int/sites/reliefweb.int/files/resources/UNHCR%20Yemen%20Operational%20Update%20-%2015%20April%202021.pdf</t>
  </si>
  <si>
    <t>30,800,000 population in country + 127,666 refugees + 11,452 migrants</t>
  </si>
  <si>
    <t>YEM001Total population</t>
  </si>
  <si>
    <t>World bank 2017</t>
  </si>
  <si>
    <t>https://data.worldbank.org/indicator/AG.LND.TOTL.K2?locations=YE</t>
  </si>
  <si>
    <t>YEM001Landmass affected</t>
  </si>
  <si>
    <t>Total population as the whole country is considered affected by the complex crisis</t>
  </si>
  <si>
    <t>YEM001People exposed</t>
  </si>
  <si>
    <t>YEM001People affected</t>
  </si>
  <si>
    <t>UNHCR 2021</t>
  </si>
  <si>
    <t>https://reliefweb.int/sites/reliefweb.int/files/resources/UNHCR%20Yemen%20Operational%20Update%20-%2015%20April%202021.pdf</t>
  </si>
  <si>
    <t>4 million displaced since March 2015</t>
  </si>
  <si>
    <t>YEM001People displaced</t>
  </si>
  <si>
    <t>CIMP 2021</t>
  </si>
  <si>
    <t>Internal Source through email</t>
  </si>
  <si>
    <t>Total number of crisis related civillian Injuries in the last six months</t>
  </si>
  <si>
    <t>YEM001Injuries reported</t>
  </si>
  <si>
    <t>EOC Yemen 2021</t>
  </si>
  <si>
    <t>https://app.powerbi.com/view?r=eyJrIjoiNTY3YmU0NTItMmFjYy00OTUxLWI2NzEtOTU5N2Q0MDBjMjE5IiwidCI6ImI3ZTNlYmJjLTE2ZTctNGVmMi05NmE5LTVkODc4ZDg3MDM5ZCIsImMiOjl9</t>
  </si>
  <si>
    <t>Total number of suspected cholera cases in the last six months</t>
  </si>
  <si>
    <t>YEM001Illness cases reported</t>
  </si>
  <si>
    <t>ACLED EOC 2021</t>
  </si>
  <si>
    <t>https://www.acleddata.com/data/  https://app.powerbi.com/view?r=eyJrIjoiNTY3YmU0NTItMmFjYy00OTUxLWI2NzEtOTU5N2Q0MDBjMjE5IiwidCI6ImI3ZTNlYmJjLTE2ZTctNGVmMi05NmE5LTVkODc4ZDg3MDM5ZCIsImMiOjl9</t>
  </si>
  <si>
    <t>Total number of fatalities (conflict, cholera ) the last six months</t>
  </si>
  <si>
    <t>YEM001Fatalities reported</t>
  </si>
  <si>
    <t>ACLED EOC IOM 2021</t>
  </si>
  <si>
    <t>https://www.acleddata.com/data/ http://yemeneoc.org/bi/ https://missingmigrants.iom.int/region/africa?region=1410</t>
  </si>
  <si>
    <t xml:space="preserve">Total number of fatalities (conflict, cholera and sea crossings) the last six months </t>
  </si>
  <si>
    <t>YEM001Fatalities in all crises</t>
  </si>
  <si>
    <t xml:space="preserve">OCHA UNHCR 2021
</t>
  </si>
  <si>
    <t>YEM002Total population</t>
  </si>
  <si>
    <t>Only Amanat Al Asimah and Aden are considered affected, as refugee numbers are higher than 100,000.</t>
  </si>
  <si>
    <t>YEM002Landmass affected</t>
  </si>
  <si>
    <t xml:space="preserve">https://reliefweb.int/sites/reliefweb.int/files/resources/UNHCR%20Yemen%20Operational%20Update%20-%2015%20April%202021.pdf  https://reliefweb.int/sites/reliefweb.int/files/resources/Yemen_HNO_2021_Final.pdf </t>
  </si>
  <si>
    <t>YEM002People in Need</t>
  </si>
  <si>
    <t xml:space="preserve">IOM 2021
</t>
  </si>
  <si>
    <t>https://missingmigrants.iom.int/region/africa?region=1410</t>
  </si>
  <si>
    <t xml:space="preserve">Total number of fatalities sea crossings the last six months </t>
  </si>
  <si>
    <t>YEM002Fatalities reported</t>
  </si>
  <si>
    <t>YEM002Fatalities in all crises</t>
  </si>
  <si>
    <t>OCHA HNO 01/2021</t>
  </si>
  <si>
    <t>HNO figure incorporated incoming/outgoing; More up to date than World Bank figure</t>
  </si>
  <si>
    <t>SOM004Total population</t>
  </si>
  <si>
    <t>2021-05-20</t>
  </si>
  <si>
    <t>OCHA 17/05/2021; OCHA 9/05/2021; City Population</t>
  </si>
  <si>
    <t>https://reliefweb.int/sites/reliefweb.int/files/resources/Somalia%20-%202021%20Gu%E2%80%99%20Season%20Floods%20Update%20%232%20-%20As%20of%2017%20May%202021.pdf; https://reliefweb.int/sites/reliefweb.int/files/resources/Gu%202021%20flash%20floods%20update%201%20final%202.pdf; https://www.citypopulation.de/Somalia.html</t>
  </si>
  <si>
    <t xml:space="preserve">Total landmass for affected areas. Jowhar district (Middle Shabelle Region) has been the most affected. Hirshabelle(Lower Shabelle Region), Buurkhaba(Bay Region), Belet Weyne(Hiran Region), Doolow(Gedo Region) also affected by 2021 Gu Flood.
</t>
  </si>
  <si>
    <t>SOM004Landmass affected</t>
  </si>
  <si>
    <t>HDX 10/07/2019</t>
  </si>
  <si>
    <t>https://data.humdata.org/dataset/somalia-population-data</t>
  </si>
  <si>
    <t>Total population of Jowhar district (Middle Shabelle Region), Hirshabelle(Lower Shabelle Region), Buurkhaba(Bay Region), Belet Weyne(Hiran Region), Doolow(Gedo Region). Using 2019 population data for these Regions</t>
  </si>
  <si>
    <t>SOM004People exposed</t>
  </si>
  <si>
    <t xml:space="preserve">OCHA 17/05/2021
</t>
  </si>
  <si>
    <t>https://reliefweb.int/sites/reliefweb.int/files/resources/Somalia%20-%202021%20Gu%E2%80%99%20Season%20Floods%20Update%20%232%20-%20As%20of%2017%20May%202021.pdf</t>
  </si>
  <si>
    <t xml:space="preserve">Latest figure for people affected by 2021 Gu flood
</t>
  </si>
  <si>
    <t>SOM004People affected</t>
  </si>
  <si>
    <t xml:space="preserve">PAH 18/05/2021
</t>
  </si>
  <si>
    <t>https://www.humanitarianresponse.info/sites/www.humanitarianresponse.info/files/documents/files/middle_shebelle_region_joint_multi-cluster_rapid_assessment_report_on_floods_in_jowhar.pdf</t>
  </si>
  <si>
    <t xml:space="preserve">Total displaced in 2021 floods; Number of displacements is constantly changing as people return to their homes when flooding reduces and others become newly displaced when their homes are flooded.
</t>
  </si>
  <si>
    <t>SOM004People displaced</t>
  </si>
  <si>
    <t xml:space="preserve"> OCHA 9/05/2021
</t>
  </si>
  <si>
    <t>https://reliefweb.int/sites/reliefweb.int/files/resources/20200903_HNO_Somalia.pdf; https://reliefweb.int/sites/reliefweb.int/files/resources/Gu%202021%20flash%20floods%20update%201%20final%202.pdf</t>
  </si>
  <si>
    <t>Flood-related injuries reported in 2021; Actual figure possibly be higher than what was reported.</t>
  </si>
  <si>
    <t>SOM004Injuries reported</t>
  </si>
  <si>
    <t xml:space="preserve">OCHA 17/05/2021
</t>
  </si>
  <si>
    <t>199 cases of AWD/Cholera from April to May 2021 and attributed to the floods. Possibly under-reported since many people may not have access to health facilities due to flooded roads.</t>
  </si>
  <si>
    <t>SOM004Illness cases reported</t>
  </si>
  <si>
    <t xml:space="preserve">OCHA 9/05/2021; OCHA 17/05/2021
</t>
  </si>
  <si>
    <t>https://reliefweb.int/sites/reliefweb.int/files/resources/Gu%202021%20flash%20floods%20update%201%20final%202.pdf; https://reliefweb.int/sites/reliefweb.int/files/resources/Somalia%20-%202021%20Gu%E2%80%99%20Season%20Floods%20Update%20%232%20-%20As%20of%2017%20May%202021.pdf</t>
  </si>
  <si>
    <t>Includes only 2021 fatalities; Small possibility that numbers are under-reported</t>
  </si>
  <si>
    <t>SOM004Fatalities reported</t>
  </si>
  <si>
    <t>SOM004Buildings damaged</t>
  </si>
  <si>
    <t>PAH 18/05/2021</t>
  </si>
  <si>
    <t>Total number of houses destroyed as discovered by assessors in Somalia; Figure is for Jowhar district only</t>
  </si>
  <si>
    <t>SOM004Buildings destroyed</t>
  </si>
  <si>
    <t>SOM004Economic Losses</t>
  </si>
  <si>
    <t xml:space="preserve">All of those who are affected have some level of needs, particularly food,and WASH. Therefore, the total number of people affected were considered to be people in need. Level 1 humanitarian conditions was the total exposed population minus the affected and the PIN. Level 2 humanitarian conditions was determined by taking the affected population minus the total PIN figure. Needs of IDPs are greater than for those who haven't been displaced. IDPs need food, WASH, shelter and protection. People in Need excluding IDPs were categorized as Level 3. All IDPs were categorized as Level 4. No information from sources suggests that any of the people in need had Level 5 needs.
</t>
  </si>
  <si>
    <t>SOM004People in Need</t>
  </si>
  <si>
    <t>OCHA 9/05/2021; OCHA 17/05/2021</t>
  </si>
  <si>
    <t>SOM004Minimal humanitarian conditions - Level 1</t>
  </si>
  <si>
    <t xml:space="preserve">OCHA 9/05/2021; OCHA 17/05/2021
</t>
  </si>
  <si>
    <t>SOM004Stressed humanitarian conditions - Level 2</t>
  </si>
  <si>
    <t xml:space="preserve">
All of those who are affected have some level of needs, particularly food,and WASH. Therefore, the total number of people affected were considered to be people in need. Level 1 humanitarian conditions was the total exposed population minus the affected and the PIN. Level 2 humanitarian conditions was determined by taking the affected population minus the total PIN figure. Needs of IDPs are greater than for those who haven't been displaced. IDPs need food, WASH, shelter and protection. People in Need excluding IDPs were categorized as Level 3. All IDPs were categorized as Level 4. No information from sources suggests that any of the people in need had Level 5 needs.</t>
  </si>
  <si>
    <t>SOM004Moderate humanitarian conditions - Level 3</t>
  </si>
  <si>
    <t>SOM004Severe humanitarian conditions - Level 4</t>
  </si>
  <si>
    <t>All of those who are affected have some level of needs, particularly food,and WASH. Therefore, the total number of people affected were considered to be people in need. Level 1 humanitarian conditions was the total exposed population minus the affected and the PIN. Level 2 humanitarian conditions was determined by taking the affected population minus the total PIN figure. Needs of IDPs are greater than for those who haven't been displaced. IDPs need food, WASH, shelter and protection. People in Need excluding IDPs were categorized as Level 3. All IDPs were categorized as Level 4. No information from sources suggests that any of the people in need had Level 5 needs.</t>
  </si>
  <si>
    <t>SOM004Extreme humanitarian conditions - Level 5</t>
  </si>
  <si>
    <t xml:space="preserve">ACLED 17/05/2021; OCHA 9/05/2021; OCHA 17/05/2021; IOM 20/05/2021
</t>
  </si>
  <si>
    <t>https://acleddata.com/data; https://reliefweb.int/sites/reliefweb.int/files/resources/Gu%202021%20flash%20floods%20update%201%20final%202.pdf; https://reliefweb.int/sites/reliefweb.int/files/resources/Somalia%20-%202021%20Gu%E2%80%99%20Season%20Floods%20Update%20%232%20-%20As%20of%2017%20May%202021.pdf; https://missingmigrants.iom.int/region/africa?region=1410</t>
  </si>
  <si>
    <t xml:space="preserve">Includes flood related fatalities for 2021, Deaths of migrants at sea from 1 Nov 2020 to 30 April 2021 and ACLED Data on conflict related fatalities from 1 Nov 2020 to 30 April 2021.
</t>
  </si>
  <si>
    <t>SOM004Fatalities in all crises</t>
  </si>
  <si>
    <t>IDPs and host</t>
  </si>
  <si>
    <t>SOM004Crisis affected groups</t>
  </si>
  <si>
    <t>SOM002Total population</t>
  </si>
  <si>
    <t>2021-05-24</t>
  </si>
  <si>
    <t>UNHCR 17/05/2021; City Population</t>
  </si>
  <si>
    <t>https://data2.unhcr.org/en/documents/details/86676; https://www.citypopulation.de/Somalia.html</t>
  </si>
  <si>
    <t>Total landmass of Woqooyi Galbeed, which has the highest number of refugees (13,256 refugees).</t>
  </si>
  <si>
    <t>SOM002Landmass affected</t>
  </si>
  <si>
    <t>UNHCR 17/05/2021; HDX 10/07/2019</t>
  </si>
  <si>
    <t>https://data2.unhcr.org/en/documents/details/86676; https://data.humdata.org/dataset/somalia-population-data</t>
  </si>
  <si>
    <t>Total population of Woqooyi Galbeed, which hosts the most refugees; Population data from 2019.</t>
  </si>
  <si>
    <t>SOM002People exposed</t>
  </si>
  <si>
    <t>UNHCR 17/05/2021</t>
  </si>
  <si>
    <t>https://data2.unhcr.org/en/documents/details/86676</t>
  </si>
  <si>
    <t>Number of refugees/asylum seekers in Somalia by 30 April 2021.</t>
  </si>
  <si>
    <t>SOM002People affected</t>
  </si>
  <si>
    <t>SOM002People displaced</t>
  </si>
  <si>
    <t>IOM 20/05/2021</t>
  </si>
  <si>
    <t>91 deaths at sea of migrants originating from the Horn of Africa; From Nov 2020 to April 2021.</t>
  </si>
  <si>
    <t>SOM002Fatalities reported</t>
  </si>
  <si>
    <t>SOM002People in Need</t>
  </si>
  <si>
    <t>Level 1 = Exposed population – Affected population – People in Need</t>
  </si>
  <si>
    <t>SOM002Minimal humanitarian conditions - Level 1</t>
  </si>
  <si>
    <t>Number of People affected= Number of People in Need so Level 2=0</t>
  </si>
  <si>
    <t>SOM002Stressed humanitarian conditions - Level 2</t>
  </si>
  <si>
    <t xml:space="preserve">According to the UNHCR 3W Map, Woqooyi Galbeed has 26 humanitarian activities currently ongoing(one of the highest in Somalia regions). It is also one of 2 regions in Somalia where every humanitarian cluster is represented. This is possibly to cater for the refugees hosted there. So all the refugees may have Level 4 needs. Level 3=0
</t>
  </si>
  <si>
    <t>SOM002Moderate humanitarian conditions - Level 3</t>
  </si>
  <si>
    <t>SOM002Severe humanitarian conditions - Level 4</t>
  </si>
  <si>
    <t>Limited information to suggest that any of the refugees have Level 5 needs.</t>
  </si>
  <si>
    <t>SOM002Extreme humanitarian conditions - Level 5</t>
  </si>
  <si>
    <t>ACLED 17/05/2021; OCHA 9/05/2021; OCHA 17/05/2021; IOM 20/05/2021</t>
  </si>
  <si>
    <t>Includes flood related fatalities for 2021, Deaths of migrants at sea from 1 Nov 2020 to 30 April 2021 and ACLED Data on conflict related fatalities from 1 Nov 2020 to 30 April 2021.</t>
  </si>
  <si>
    <t>SOM002Fatalities in all crises</t>
  </si>
  <si>
    <t>Refugees/Asylum seekers</t>
  </si>
  <si>
    <t>SOM002Crisis affected groups</t>
  </si>
  <si>
    <t>YEM002Minimal humanitarian conditions - Level 1</t>
  </si>
  <si>
    <t>2021-05-26</t>
  </si>
  <si>
    <t>YEM002Stressed humanitarian conditions - Level 2</t>
  </si>
  <si>
    <t>YEM002Moderate humanitarian conditions - Level 3</t>
  </si>
  <si>
    <t>YEM002Severe humanitarian conditions - Level 4</t>
  </si>
  <si>
    <t>YEM002Extreme humanitarian conditions - Level 5</t>
  </si>
  <si>
    <t>YEM002People exposed</t>
  </si>
  <si>
    <t>YEM002People affected</t>
  </si>
  <si>
    <t>UNICEF 21/05/2021</t>
  </si>
  <si>
    <t>https://reliefweb.int/sites/reliefweb.int/files/resources/UNICEF%20Timor-Leste%20Humanitarian%20Situation%20Report%20No.%205%20%28Floods%29%20-%2021%20May%202021.pdf</t>
  </si>
  <si>
    <t xml:space="preserve">1,743 people are temporary sheltered in 13 evacuation facilities in Dili municipality </t>
  </si>
  <si>
    <t>TLS002People displaced</t>
  </si>
  <si>
    <t>2021-05-27</t>
  </si>
  <si>
    <t>TLS002People in Need</t>
  </si>
  <si>
    <t>TLS002Moderate humanitarian conditions - Level 3</t>
  </si>
  <si>
    <t>UNHCR Protection Cluster 31/03/2021</t>
  </si>
  <si>
    <t>http://www.protectionclusterphilippines.org/wp-content/uploads/2021/05/Mindanao-Displacement-Dashboard_-MARCH-2021.pdf</t>
  </si>
  <si>
    <t xml:space="preserve">The entire Mindanao island and surrounding region is considered affected by conflict. There is limited information regarding how the conflict affects people in the region. </t>
  </si>
  <si>
    <t>PHL003People affected</t>
  </si>
  <si>
    <t>2021-05-30</t>
  </si>
  <si>
    <t xml:space="preserve">The total number of displaced people becaause of Mindanao Conflict according to the latest displacement dashboard from UNHCR. </t>
  </si>
  <si>
    <t>PHL003People displaced</t>
  </si>
  <si>
    <t>ACLED 21/05/2021</t>
  </si>
  <si>
    <t>Reported fatalities at country level between 21 January 2020 - 21 May 2021</t>
  </si>
  <si>
    <t>PHL003Fatalities in all crises</t>
  </si>
  <si>
    <t>PHL003People in Need</t>
  </si>
  <si>
    <t xml:space="preserve">The entire Mindanao island and surrounding region is considered affected by conflict.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
  </si>
  <si>
    <t>PHL003Moderate humanitarian conditions - Level 3</t>
  </si>
  <si>
    <t xml:space="preserve">IPC (Jun 2020 - Aug 2020); IPC (05/2021);IPC (04/2021); OCHA (22/05/2020); GHO 2021 (page 77)
</t>
  </si>
  <si>
    <t>http://www.ipcinfo.org/ipc-country-analysis/population-tracking-tool/en/;
  http://www.ipcinfo.org/fileadmin/user_upload/ipcinfo/docs/IPC_Pakistan_Sindh_Acute_Food_Insecurity_2021MarSept_Report.pdf;http://www.ipcinfo.org/fileadmin/user_upload/ipcinfo/docs/IPC_Pakistan_Balochistan_Acute_Food_Insecurity_2021MarSept_Report.pdf;
  https://reliefweb.int/sites/reliefweb.int/files/resources/globalhumanitresponseplancovid19-200510.v1.pdf;
  https://reliefweb.int/sites/reliefweb.int/files/resources/GHO2021_EN.pdf</t>
  </si>
  <si>
    <t>Severe drought conditions prevailed in 18 districts of Balochistan and eight districts of Sindh and severely conflict and insecurity is in FATA/Khyber Pakhtunkhwa. This population includes: people living in drought affected districts (IPC Phase 1-5) in Sindh, the entire population of Balochistan - given that it is affected by drought and conflict, the entire province is considered affected not just drought affected districts, and the entire population of the newly merged FATA/Khyber Pakhtunkhwa is also included due to ongoing conflict and insecurity. It is difficult to know the affected population from natural hazards and sudden-onset crises such as flooding in 2021. The IPC figures are restricted to three provinces (Sindh, Balochistan, and Khyber Pakhtunkhwa). The COVID-19 precautionary measure has had devastating impact on the economy and people living below the poverty line are estimated to be 125 million. While people who are severely or moderately food insecure are estimated to be 49 million and another 2.5 million  at a high risk of becoming food insecure.</t>
  </si>
  <si>
    <t>PAK001People affected</t>
  </si>
  <si>
    <t>PAK001People in Need</t>
  </si>
  <si>
    <t>GHO 2021 (page 77); OCHA HRP (11/05/2021);IPC (Jun 2020 - Aug 2020); IPC (05/2021);IPC (04/2021); OCHA (22/05/2020)</t>
  </si>
  <si>
    <t>https://reliefweb.int/sites/reliefweb.int/files/resources/PAK_HRP_2021.pdf; http://www.ipcinfo.org/ipc-country-analysis/population-tracking-tool/en/; http://www.ipcinfo.org/fileadmin/user_upload/ipcinfo/docs/IPC_Pakistan_Sindh_Acute_Food_Insecurity_2021MarSept_Report.pdf;http://www.ipcinfo.org/fileadmin/user_upload/ipcinfo/docs/IPC_Pakistan_Balochistan_Acute_Food_Insecurity_2021MarSept_Report.pdf; https://reliefweb.int/sites/reliefweb.int/files/resources/globalhumanitresponseplancovid19-200510.v1.pdf</t>
  </si>
  <si>
    <t xml:space="preserve">"Level 1 = Exposed population – Affected population – PiN.
Level 2 = Affected population – PiN
The accumulation of 3, 4, &amp; 5 is equal to PiN of the conflict, violence and natural disasters. 
The PiN is 11 m based on 2021 HRP, however the severity of the needs are not clarified.  Additionally, the IPC figures are restricted to three provinces (Sindh, Balochistan, and Khyber Pakhtunkhwa) and it is a bit out dated for Khyber Pakhtunkhwa. 
IPC data indicated no one are in phase 5, therefore, level 5 is 0. 
People who are in phase 4 are located in Level 4.
While people in Level 3 are the PiN minus the people in IPC level 4. 
This severity of needs is likely to be an underestimation of the total people in need."
</t>
  </si>
  <si>
    <t>PAK001Minimal humanitarian conditions - Level 1</t>
  </si>
  <si>
    <t>PAK001Stressed humanitarian conditions - Level 2</t>
  </si>
  <si>
    <t>PAK001Moderate humanitarian conditions - Level 3</t>
  </si>
  <si>
    <t>PAK001Severe humanitarian conditions - Level 4</t>
  </si>
  <si>
    <t>PAK001Extreme humanitarian conditions - Level 5</t>
  </si>
  <si>
    <t xml:space="preserve">OCHA 03/2021
</t>
  </si>
  <si>
    <t>https://reliefweb.int/sites/reliefweb.int/files/resources/Cameroon%20Humanitarian%20Needs%20Overview%202021%20%28issued%20Mar%202021%29.pdf</t>
  </si>
  <si>
    <t xml:space="preserve">All regions of Cameroon are affected
</t>
  </si>
  <si>
    <t>CMR001Landmass affected</t>
  </si>
  <si>
    <t xml:space="preserve">The whole country is affected
</t>
  </si>
  <si>
    <t>CMR001People exposed</t>
  </si>
  <si>
    <t xml:space="preserve">OCHA 18/05/2021
</t>
  </si>
  <si>
    <t>https://data.humdata.org/dataset/aa08eb7c-2951-44d0-aac2-d6ed3b839ae0/resource/766b1c71-4040-4eef-b0fe-51087bbd0b70/download/cmr_hpc21_pin_vs_targets_aggregation_v15.xlsx</t>
  </si>
  <si>
    <t xml:space="preserve">People affected (level2 +) are distributed all over the country
</t>
  </si>
  <si>
    <t>CMR001People affected</t>
  </si>
  <si>
    <t xml:space="preserve">UNHCR 06/05/2021
</t>
  </si>
  <si>
    <t>https://reliefweb.int/sites/reliefweb.int/files/resources/CMR-Stats_April2021.pdf</t>
  </si>
  <si>
    <t>Overall displaced people in Cameroon</t>
  </si>
  <si>
    <t>CMR001People displaced</t>
  </si>
  <si>
    <t xml:space="preserve">ACLED 2021
</t>
  </si>
  <si>
    <t xml:space="preserve">From 7 December to 7 May
</t>
  </si>
  <si>
    <t>CMR001Fatalities reported</t>
  </si>
  <si>
    <t>2021-05-31</t>
  </si>
  <si>
    <t xml:space="preserve">OCHA 07/04/2021
</t>
  </si>
  <si>
    <t>PIN is the sum of populations on levels 3-5.</t>
  </si>
  <si>
    <t>CMR001People in Need</t>
  </si>
  <si>
    <t>The number of all people exposed 
not in level 2+</t>
  </si>
  <si>
    <t>CMR001Minimal humanitarian conditions - Level 1</t>
  </si>
  <si>
    <t>OCHA 07/04/2021</t>
  </si>
  <si>
    <t>CMR001Stressed humanitarian conditions - Level 2</t>
  </si>
  <si>
    <t>CMR001Moderate humanitarian conditions - Level 3</t>
  </si>
  <si>
    <t>CMR001Severe humanitarian conditions - Level 4</t>
  </si>
  <si>
    <t>CMR001Extreme humanitarian conditions - Level 5</t>
  </si>
  <si>
    <t>release:</t>
  </si>
  <si>
    <t>31/05/2021</t>
  </si>
  <si>
    <t>INFORM SEVERITY INDEX</t>
  </si>
  <si>
    <t>May 2021</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</si>
  <si>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</si>
  <si>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</si>
  <si>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</si>
  <si>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</si>
  <si>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</si>
  <si>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</si>
  <si>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</si>
  <si>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</si>
  <si>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</si>
  <si>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</si>
  <si>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</si>
  <si>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CRISIS</t>
  </si>
  <si>
    <t>Website name</t>
  </si>
  <si>
    <t>CRISIS ID</t>
  </si>
  <si>
    <t>COUNTRY</t>
  </si>
  <si>
    <t>ISO3</t>
  </si>
  <si>
    <t>TYPE OF CRISIS</t>
  </si>
  <si>
    <t>INFORM Severity Index</t>
  </si>
  <si>
    <t>INFORM Severity category</t>
  </si>
  <si>
    <t>Trend (last 3 months)</t>
  </si>
  <si>
    <t>Impact of the crisis</t>
  </si>
  <si>
    <t>Geographical Impact</t>
  </si>
  <si>
    <t>Human Impact</t>
  </si>
  <si>
    <t>Conditions of people affected</t>
  </si>
  <si>
    <t>People in need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</si>
  <si>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</si>
  <si>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</si>
  <si>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</si>
  <si>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</si>
  <si>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</si>
  <si>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</si>
  <si>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</si>
  <si>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</si>
  <si>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</si>
  <si>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</si>
  <si>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</si>
  <si>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</si>
  <si>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</si>
  <si>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</si>
  <si>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</si>
  <si>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</si>
  <si>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</si>
  <si>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</si>
  <si>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</si>
  <si>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</si>
  <si>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</si>
  <si>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</si>
  <si>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</si>
  <si>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</si>
  <si>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</si>
  <si>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xml:space="preserve">% of total population displaced on the  </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</si>
  <si>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</si>
  <si>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</si>
  <si>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</si>
  <si>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</si>
  <si>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</si>
  <si>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</si>
  <si>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</si>
  <si>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</si>
  <si>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</si>
  <si>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</si>
  <si>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</si>
  <si>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</si>
  <si>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</si>
  <si>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</si>
  <si>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</si>
  <si>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</si>
  <si>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</si>
  <si>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</si>
  <si>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</si>
  <si>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</si>
  <si>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</si>
  <si>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</si>
  <si>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</si>
  <si>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</si>
  <si>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</si>
  <si>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</si>
  <si>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</si>
  <si>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</si>
  <si>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</si>
  <si>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</si>
  <si>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</si>
  <si>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</si>
  <si>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</si>
  <si>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</si>
  <si>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</si>
  <si>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</si>
  <si>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</si>
  <si>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</si>
  <si>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</si>
  <si>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</si>
  <si>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</si>
  <si>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</si>
  <si>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</si>
  <si>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</si>
  <si>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TYPE</t>
  </si>
  <si>
    <t>Type of crisis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</si>
  <si>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</si>
  <si>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</si>
  <si>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</si>
  <si>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</si>
  <si>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</si>
  <si>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</si>
  <si>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</si>
  <si>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</si>
  <si>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</si>
  <si>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</si>
  <si>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</si>
  <si>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</si>
  <si>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</si>
  <si>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</si>
  <si>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</si>
  <si>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</si>
  <si>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</si>
  <si>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</si>
  <si>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</si>
  <si>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</si>
  <si>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</si>
  <si>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</si>
  <si>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</si>
  <si>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</si>
  <si>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</si>
  <si>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</si>
  <si>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</si>
  <si>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</si>
  <si>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</si>
  <si>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</si>
  <si>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</si>
  <si>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</si>
  <si>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</si>
  <si>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</si>
  <si>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</si>
  <si>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</si>
  <si>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</si>
  <si>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</si>
  <si>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</si>
  <si>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</si>
  <si>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</si>
  <si>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</si>
  <si>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</si>
  <si>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</si>
  <si>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</si>
  <si>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</si>
  <si>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</si>
  <si>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</si>
  <si>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</si>
  <si>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</si>
  <si>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</si>
  <si>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</si>
  <si>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</si>
  <si>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</si>
  <si>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</si>
  <si>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</si>
  <si>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</si>
  <si>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</si>
  <si>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</si>
  <si>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</si>
  <si>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</si>
  <si>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</si>
  <si>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</si>
  <si>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</si>
  <si>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</si>
  <si>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</si>
  <si>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</si>
  <si>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</si>
  <si>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</si>
  <si>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</si>
  <si>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</si>
  <si>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</si>
  <si>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</si>
  <si>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2017</t>
  </si>
  <si>
    <t>2011</t>
  </si>
  <si>
    <t>2004 - 2006</t>
  </si>
  <si>
    <t>2020</t>
  </si>
  <si>
    <t>2018</t>
  </si>
  <si>
    <t>2006 - 2018</t>
  </si>
  <si>
    <t>2019</t>
  </si>
  <si>
    <t>Unit of Measurement</t>
  </si>
  <si>
    <t>Index</t>
  </si>
  <si>
    <t>%</t>
  </si>
  <si>
    <t>AFG</t>
  </si>
  <si>
    <t>Albania</t>
  </si>
  <si>
    <t>ALB</t>
  </si>
  <si>
    <t>DZA</t>
  </si>
  <si>
    <t>Angola</t>
  </si>
  <si>
    <t>AGO</t>
  </si>
  <si>
    <t>Antigua and Barbuda</t>
  </si>
  <si>
    <t>ATG</t>
  </si>
  <si>
    <t>Argentina</t>
  </si>
  <si>
    <t>ARG</t>
  </si>
  <si>
    <t>ARM</t>
  </si>
  <si>
    <t>Australia</t>
  </si>
  <si>
    <t>AUS</t>
  </si>
  <si>
    <t>Austria</t>
  </si>
  <si>
    <t>AUT</t>
  </si>
  <si>
    <t>AZE</t>
  </si>
  <si>
    <t>Bahamas</t>
  </si>
  <si>
    <t>BHS</t>
  </si>
  <si>
    <t>Bahrain</t>
  </si>
  <si>
    <t>BHR</t>
  </si>
  <si>
    <t>BGD</t>
  </si>
  <si>
    <t>Barbados</t>
  </si>
  <si>
    <t>BRB</t>
  </si>
  <si>
    <t>Belarus</t>
  </si>
  <si>
    <t>BLR</t>
  </si>
  <si>
    <t>Belgium</t>
  </si>
  <si>
    <t>BEL</t>
  </si>
  <si>
    <t>Belize</t>
  </si>
  <si>
    <t>BLZ</t>
  </si>
  <si>
    <t>Benin</t>
  </si>
  <si>
    <t>BEN</t>
  </si>
  <si>
    <t>Bhutan</t>
  </si>
  <si>
    <t>BTN</t>
  </si>
  <si>
    <t>Bolivia</t>
  </si>
  <si>
    <t>BOL</t>
  </si>
  <si>
    <t>Bosnia and Herzegovina</t>
  </si>
  <si>
    <t>BIH</t>
  </si>
  <si>
    <t>Botswana</t>
  </si>
  <si>
    <t>BWA</t>
  </si>
  <si>
    <t>BRA</t>
  </si>
  <si>
    <t>Brunei</t>
  </si>
  <si>
    <t>BRN</t>
  </si>
  <si>
    <t>Bulgaria</t>
  </si>
  <si>
    <t>BGR</t>
  </si>
  <si>
    <t>BFA</t>
  </si>
  <si>
    <t>BDI</t>
  </si>
  <si>
    <t>CAF</t>
  </si>
  <si>
    <t>Cambodia</t>
  </si>
  <si>
    <t>KHM</t>
  </si>
  <si>
    <t>CMR</t>
  </si>
  <si>
    <t>Canada</t>
  </si>
  <si>
    <t>CAN</t>
  </si>
  <si>
    <t>Cape Verde</t>
  </si>
  <si>
    <t>CPV</t>
  </si>
  <si>
    <t>TCD</t>
  </si>
  <si>
    <t>Chile</t>
  </si>
  <si>
    <t>CHL</t>
  </si>
  <si>
    <t>China</t>
  </si>
  <si>
    <t>CHN</t>
  </si>
  <si>
    <t>COL</t>
  </si>
  <si>
    <t>Comoros</t>
  </si>
  <si>
    <t>COM</t>
  </si>
  <si>
    <t>COG</t>
  </si>
  <si>
    <t>CRI</t>
  </si>
  <si>
    <t>Croatia</t>
  </si>
  <si>
    <t>HRV</t>
  </si>
  <si>
    <t>Cuba</t>
  </si>
  <si>
    <t>CUB</t>
  </si>
  <si>
    <t>Cyprus</t>
  </si>
  <si>
    <t>CYP</t>
  </si>
  <si>
    <t>Czech Republic</t>
  </si>
  <si>
    <t>CZE</t>
  </si>
  <si>
    <t>Côte d'Ivoire</t>
  </si>
  <si>
    <t>CIV</t>
  </si>
  <si>
    <t>PRK</t>
  </si>
  <si>
    <t>COD</t>
  </si>
  <si>
    <t>Denmark</t>
  </si>
  <si>
    <t>DNK</t>
  </si>
  <si>
    <t>DJI</t>
  </si>
  <si>
    <t>Dominica</t>
  </si>
  <si>
    <t>DMA</t>
  </si>
  <si>
    <t>Dominican Republic</t>
  </si>
  <si>
    <t>DOM</t>
  </si>
  <si>
    <t>ECU</t>
  </si>
  <si>
    <t>EGY</t>
  </si>
  <si>
    <t>SLV</t>
  </si>
  <si>
    <t>Equatorial Guinea</t>
  </si>
  <si>
    <t>GNQ</t>
  </si>
  <si>
    <t>ERI</t>
  </si>
  <si>
    <t>Estonia</t>
  </si>
  <si>
    <t>EST</t>
  </si>
  <si>
    <t>SWZ</t>
  </si>
  <si>
    <t>ETH</t>
  </si>
  <si>
    <t>Fiji</t>
  </si>
  <si>
    <t>FJI</t>
  </si>
  <si>
    <t>Finland</t>
  </si>
  <si>
    <t>FIN</t>
  </si>
  <si>
    <t>France</t>
  </si>
  <si>
    <t>FRA</t>
  </si>
  <si>
    <t>Gabon</t>
  </si>
  <si>
    <t>GAB</t>
  </si>
  <si>
    <t>Gambia</t>
  </si>
  <si>
    <t>GMB</t>
  </si>
  <si>
    <t>Georgia</t>
  </si>
  <si>
    <t>GEO</t>
  </si>
  <si>
    <t>Germany</t>
  </si>
  <si>
    <t>DEU</t>
  </si>
  <si>
    <t>Ghana</t>
  </si>
  <si>
    <t>GHA</t>
  </si>
  <si>
    <t>GRC</t>
  </si>
  <si>
    <t>Grenada</t>
  </si>
  <si>
    <t>GRD</t>
  </si>
  <si>
    <t>GTM</t>
  </si>
  <si>
    <t>Guinea</t>
  </si>
  <si>
    <t>GIN</t>
  </si>
  <si>
    <t>Guinea-Bissau</t>
  </si>
  <si>
    <t>GNB</t>
  </si>
  <si>
    <t>Guyana</t>
  </si>
  <si>
    <t>GUY</t>
  </si>
  <si>
    <t>HTI</t>
  </si>
  <si>
    <t>HND</t>
  </si>
  <si>
    <t>Hungary</t>
  </si>
  <si>
    <t>HUN</t>
  </si>
  <si>
    <t>Iceland</t>
  </si>
  <si>
    <t>ISL</t>
  </si>
  <si>
    <t>IND</t>
  </si>
  <si>
    <t>IDN</t>
  </si>
  <si>
    <t>IRN</t>
  </si>
  <si>
    <t>IRQ</t>
  </si>
  <si>
    <t>Ireland</t>
  </si>
  <si>
    <t>IRL</t>
  </si>
  <si>
    <t>Israel</t>
  </si>
  <si>
    <t>ISR</t>
  </si>
  <si>
    <t>ITA</t>
  </si>
  <si>
    <t>Jamaica</t>
  </si>
  <si>
    <t>JAM</t>
  </si>
  <si>
    <t>Japan</t>
  </si>
  <si>
    <t>JPN</t>
  </si>
  <si>
    <t>JOR</t>
  </si>
  <si>
    <t>Kazakhstan</t>
  </si>
  <si>
    <t>KAZ</t>
  </si>
  <si>
    <t>KEN</t>
  </si>
  <si>
    <t>Kiribati</t>
  </si>
  <si>
    <t>KIR</t>
  </si>
  <si>
    <t>Korea, Republic of</t>
  </si>
  <si>
    <t>KOR</t>
  </si>
  <si>
    <t>Kuwait</t>
  </si>
  <si>
    <t>KWT</t>
  </si>
  <si>
    <t>Kyrgyzstan</t>
  </si>
  <si>
    <t>KGZ</t>
  </si>
  <si>
    <t>Laos</t>
  </si>
  <si>
    <t>LAO</t>
  </si>
  <si>
    <t>Latvia</t>
  </si>
  <si>
    <t>LVA</t>
  </si>
  <si>
    <t>LBN</t>
  </si>
  <si>
    <t>LSO</t>
  </si>
  <si>
    <t>Liberia</t>
  </si>
  <si>
    <t>LBR</t>
  </si>
  <si>
    <t>LBY</t>
  </si>
  <si>
    <t>Liechtenstein</t>
  </si>
  <si>
    <t>LIE</t>
  </si>
  <si>
    <t>Lithuania</t>
  </si>
  <si>
    <t>LTU</t>
  </si>
  <si>
    <t>Luxembourg</t>
  </si>
  <si>
    <t>LUX</t>
  </si>
  <si>
    <t>Macedonia</t>
  </si>
  <si>
    <t>MKD</t>
  </si>
  <si>
    <t>MDG</t>
  </si>
  <si>
    <t>MWI</t>
  </si>
  <si>
    <t>MYS</t>
  </si>
  <si>
    <t>Maldives</t>
  </si>
  <si>
    <t>MDV</t>
  </si>
  <si>
    <t>MLI</t>
  </si>
  <si>
    <t>Malta</t>
  </si>
  <si>
    <t>MLT</t>
  </si>
  <si>
    <t>Marshall Islands</t>
  </si>
  <si>
    <t>MHL</t>
  </si>
  <si>
    <t>MRT</t>
  </si>
  <si>
    <t>Mauritius</t>
  </si>
  <si>
    <t>MUS</t>
  </si>
  <si>
    <t>MEX</t>
  </si>
  <si>
    <t>Micronesia</t>
  </si>
  <si>
    <t>FSM</t>
  </si>
  <si>
    <t>Moldova</t>
  </si>
  <si>
    <t>MDA</t>
  </si>
  <si>
    <t>Mongolia</t>
  </si>
  <si>
    <t>MNG</t>
  </si>
  <si>
    <t>Montenegro</t>
  </si>
  <si>
    <t>MNE</t>
  </si>
  <si>
    <t>MAR</t>
  </si>
  <si>
    <t>MOZ</t>
  </si>
  <si>
    <t>MMR</t>
  </si>
  <si>
    <t>NAM</t>
  </si>
  <si>
    <t>Nauru</t>
  </si>
  <si>
    <t>NRU</t>
  </si>
  <si>
    <t>Nepal</t>
  </si>
  <si>
    <t>NPL</t>
  </si>
  <si>
    <t>Netherlands</t>
  </si>
  <si>
    <t>NLD</t>
  </si>
  <si>
    <t>New Zealand</t>
  </si>
  <si>
    <t>NZL</t>
  </si>
  <si>
    <t>NIC</t>
  </si>
  <si>
    <t>NER</t>
  </si>
  <si>
    <t>NGA</t>
  </si>
  <si>
    <t>Norway</t>
  </si>
  <si>
    <t>NOR</t>
  </si>
  <si>
    <t>Oman</t>
  </si>
  <si>
    <t>OMN</t>
  </si>
  <si>
    <t>PAK</t>
  </si>
  <si>
    <t>Palau</t>
  </si>
  <si>
    <t>PLW</t>
  </si>
  <si>
    <t>PSE</t>
  </si>
  <si>
    <t>Panama</t>
  </si>
  <si>
    <t>PAN</t>
  </si>
  <si>
    <t>Papua New Guinea</t>
  </si>
  <si>
    <t>PNG</t>
  </si>
  <si>
    <t>Paraguay</t>
  </si>
  <si>
    <t>PRY</t>
  </si>
  <si>
    <t>PER</t>
  </si>
  <si>
    <t>PHL</t>
  </si>
  <si>
    <t>Poland</t>
  </si>
  <si>
    <t>POL</t>
  </si>
  <si>
    <t>Portugal</t>
  </si>
  <si>
    <t>PRT</t>
  </si>
  <si>
    <t>Qatar</t>
  </si>
  <si>
    <t>QAT</t>
  </si>
  <si>
    <t>Romania</t>
  </si>
  <si>
    <t>ROU</t>
  </si>
  <si>
    <t>Russia</t>
  </si>
  <si>
    <t>RUS</t>
  </si>
  <si>
    <t>RWA</t>
  </si>
  <si>
    <t>Saint Lucia</t>
  </si>
  <si>
    <t>LCA</t>
  </si>
  <si>
    <t>Samoa</t>
  </si>
  <si>
    <t>WSM</t>
  </si>
  <si>
    <t>Sao Tome and Principe</t>
  </si>
  <si>
    <t>STP</t>
  </si>
  <si>
    <t>Saudi Arabia</t>
  </si>
  <si>
    <t>SAU</t>
  </si>
  <si>
    <t>SEN</t>
  </si>
  <si>
    <t>Serbia</t>
  </si>
  <si>
    <t>SRB</t>
  </si>
  <si>
    <t>Seychelles</t>
  </si>
  <si>
    <t>SYC</t>
  </si>
  <si>
    <t>Sierra Leone</t>
  </si>
  <si>
    <t>SLE</t>
  </si>
  <si>
    <t>Singapore</t>
  </si>
  <si>
    <t>SGP</t>
  </si>
  <si>
    <t>Slovakia</t>
  </si>
  <si>
    <t>SVK</t>
  </si>
  <si>
    <t>Slovenia</t>
  </si>
  <si>
    <t>SVN</t>
  </si>
  <si>
    <t>Solomon Islands</t>
  </si>
  <si>
    <t>SLB</t>
  </si>
  <si>
    <t>SOM</t>
  </si>
  <si>
    <t>South Africa</t>
  </si>
  <si>
    <t>ZAF</t>
  </si>
  <si>
    <t>SSD</t>
  </si>
  <si>
    <t>ESP</t>
  </si>
  <si>
    <t>Sri Lanka</t>
  </si>
  <si>
    <t>LKA</t>
  </si>
  <si>
    <t>St. Kitts and Nevis</t>
  </si>
  <si>
    <t>KNA</t>
  </si>
  <si>
    <t>VCT</t>
  </si>
  <si>
    <t>SDN</t>
  </si>
  <si>
    <t>Suriname</t>
  </si>
  <si>
    <t>SUR</t>
  </si>
  <si>
    <t>Sweden</t>
  </si>
  <si>
    <t>SWE</t>
  </si>
  <si>
    <t>Switzerland</t>
  </si>
  <si>
    <t>CHE</t>
  </si>
  <si>
    <t>SYR</t>
  </si>
  <si>
    <t>Tajikistan</t>
  </si>
  <si>
    <t>TJK</t>
  </si>
  <si>
    <t>TZA</t>
  </si>
  <si>
    <t>THA</t>
  </si>
  <si>
    <t>TLS</t>
  </si>
  <si>
    <t>Togo</t>
  </si>
  <si>
    <t>TGO</t>
  </si>
  <si>
    <t>Tonga</t>
  </si>
  <si>
    <t>TON</t>
  </si>
  <si>
    <t>TTO</t>
  </si>
  <si>
    <t>TUN</t>
  </si>
  <si>
    <t>TUR</t>
  </si>
  <si>
    <t>Turkmenistan</t>
  </si>
  <si>
    <t>TKM</t>
  </si>
  <si>
    <t>Tuvalu</t>
  </si>
  <si>
    <t>TUV</t>
  </si>
  <si>
    <t>UGA</t>
  </si>
  <si>
    <t>UKR</t>
  </si>
  <si>
    <t>United Arab Emirates</t>
  </si>
  <si>
    <t>ARE</t>
  </si>
  <si>
    <t>United Kingdom</t>
  </si>
  <si>
    <t>GBR</t>
  </si>
  <si>
    <t>United States</t>
  </si>
  <si>
    <t>USA</t>
  </si>
  <si>
    <t>Uruguay</t>
  </si>
  <si>
    <t>URY</t>
  </si>
  <si>
    <t>Uzbekistan</t>
  </si>
  <si>
    <t>UZB</t>
  </si>
  <si>
    <t>Vanuatu</t>
  </si>
  <si>
    <t>VUT</t>
  </si>
  <si>
    <t>VEN</t>
  </si>
  <si>
    <t>Vietnam</t>
  </si>
  <si>
    <t>VNM</t>
  </si>
  <si>
    <t>YEM</t>
  </si>
  <si>
    <t>ZMB</t>
  </si>
  <si>
    <t>ZWE</t>
  </si>
  <si>
    <t>Total sq.km.</t>
  </si>
  <si>
    <t>NGA, NER, TCD, CMR</t>
  </si>
  <si>
    <t>VEN, BRA, COL, ECU, PER, TTO</t>
  </si>
  <si>
    <t>IND, PAK</t>
  </si>
  <si>
    <t>SYR, TUR, IRQ, EGY, JOR, LBN</t>
  </si>
  <si>
    <t>TUR, GRC</t>
  </si>
  <si>
    <t>DZA, TUN, LBY, ITA</t>
  </si>
  <si>
    <t>DZA, MAR, ESP</t>
  </si>
  <si>
    <t>BGD, MMR</t>
  </si>
  <si>
    <t>LSO, MDG, MWI, MOZ, NAM, SWZ, ZMB, ZWE</t>
  </si>
  <si>
    <t>ARM, AZE</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</si>
  <si>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</si>
  <si>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</si>
  <si>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</si>
  <si>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</si>
  <si>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</si>
  <si>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</si>
  <si>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</si>
  <si>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</si>
  <si>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</si>
  <si>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</si>
  <si>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</si>
  <si>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</si>
  <si>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</si>
  <si>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</si>
  <si>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</si>
  <si>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</si>
  <si>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</si>
  <si>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</si>
  <si>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</si>
  <si>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</si>
  <si>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</si>
  <si>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</si>
  <si>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</si>
  <si>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</si>
  <si>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</si>
  <si>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</si>
  <si>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</si>
  <si>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</si>
  <si>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</si>
  <si>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</si>
  <si>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</si>
  <si>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</si>
  <si>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</si>
  <si>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</si>
  <si>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</si>
  <si>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 of total population displaced on the total population affected</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</si>
  <si>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</si>
  <si>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</si>
  <si>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</si>
  <si>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</si>
  <si>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</si>
  <si>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</si>
  <si>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</si>
  <si>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</si>
  <si>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</si>
  <si>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</si>
  <si>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</si>
  <si>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</si>
  <si>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</si>
  <si>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</si>
  <si>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</si>
  <si>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</si>
  <si>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</si>
  <si>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</si>
  <si>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</si>
  <si>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</si>
  <si>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</si>
  <si>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</si>
  <si>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</si>
  <si>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</si>
  <si>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</si>
  <si>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</si>
  <si>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</si>
  <si>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</si>
  <si>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</si>
  <si>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</si>
  <si>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</si>
  <si>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</si>
  <si>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</si>
  <si>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</si>
  <si>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</si>
  <si>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</si>
  <si>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</si>
  <si>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</si>
  <si>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</si>
  <si>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</si>
  <si>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</si>
  <si>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</si>
  <si>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</si>
  <si>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</si>
  <si>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</si>
  <si>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</si>
  <si>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</si>
  <si>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</si>
  <si>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</si>
  <si>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</si>
  <si>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</si>
  <si>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</si>
  <si>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</si>
  <si>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</si>
  <si>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</si>
  <si>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</si>
  <si>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</si>
  <si>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</si>
  <si>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</si>
  <si>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</si>
  <si>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</si>
  <si>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</si>
  <si>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</si>
  <si>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</si>
  <si>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</si>
  <si>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</si>
  <si>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</si>
  <si>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</si>
  <si>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</si>
  <si>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</si>
  <si>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</si>
  <si>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</si>
  <si>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</si>
  <si>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</si>
  <si>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</si>
  <si>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</si>
  <si>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</si>
  <si>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</si>
  <si>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</si>
  <si>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</si>
  <si>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</si>
  <si>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</si>
  <si>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</si>
  <si>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</si>
  <si>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</si>
  <si>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</si>
  <si>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</si>
  <si>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</si>
  <si>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</si>
  <si>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</si>
  <si>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Conflict in Afghanistan</t>
  </si>
  <si>
    <t>AFG002</t>
  </si>
  <si>
    <t>-</t>
  </si>
  <si>
    <t>Drought in Afghanistan</t>
  </si>
  <si>
    <t>AFG003</t>
  </si>
  <si>
    <t>Floods in Afghanistan</t>
  </si>
  <si>
    <t>AFG004</t>
  </si>
  <si>
    <t>Venezuela displacement in Argentina</t>
  </si>
  <si>
    <t>ARG002</t>
  </si>
  <si>
    <t>Political and economic crisis in Burundi</t>
  </si>
  <si>
    <t>BDI002</t>
  </si>
  <si>
    <t>Flooding in Burundi</t>
  </si>
  <si>
    <t>BDI003</t>
  </si>
  <si>
    <t>Floods in Burkina Faso</t>
  </si>
  <si>
    <t>BFA003</t>
  </si>
  <si>
    <t>Multiple crises in Burkina Faso</t>
  </si>
  <si>
    <t>BFA004</t>
  </si>
  <si>
    <t>Mutliple crises in Bangladesh</t>
  </si>
  <si>
    <t>BGD001</t>
  </si>
  <si>
    <t>Multiple Crises in Bangladesh</t>
  </si>
  <si>
    <t>BGD004</t>
  </si>
  <si>
    <t>Cyclone Amphan Bangladesh</t>
  </si>
  <si>
    <t>BGD006</t>
  </si>
  <si>
    <t>Floods in Bangladesh</t>
  </si>
  <si>
    <t>BGD007</t>
  </si>
  <si>
    <t xml:space="preserve">Hurricane Dorian in Bahamas </t>
  </si>
  <si>
    <t>BHS002</t>
  </si>
  <si>
    <t>Mixed migration flows in Bosnia and Herzegovina</t>
  </si>
  <si>
    <t>BIH002</t>
  </si>
  <si>
    <t>Floods in CAR</t>
  </si>
  <si>
    <t>CAF002</t>
  </si>
  <si>
    <t>Floods in China</t>
  </si>
  <si>
    <t>CHN002</t>
  </si>
  <si>
    <t>Floods in DRC</t>
  </si>
  <si>
    <t>COD002</t>
  </si>
  <si>
    <t>Floods in south-eastern DRC</t>
  </si>
  <si>
    <t>COD003</t>
  </si>
  <si>
    <t>Pool conflict</t>
  </si>
  <si>
    <t>COG002</t>
  </si>
  <si>
    <t>Floods in Congo</t>
  </si>
  <si>
    <t>COG004</t>
  </si>
  <si>
    <t>Hurricane Eta and Iota in Colombia</t>
  </si>
  <si>
    <t>COL003</t>
  </si>
  <si>
    <t>Tropical Cyclone Kenneth in Comoros</t>
  </si>
  <si>
    <t>COM002</t>
  </si>
  <si>
    <t>Floods in Djibouti</t>
  </si>
  <si>
    <t>DJI004</t>
  </si>
  <si>
    <t>Tropical cyclone Yasa in Fiji</t>
  </si>
  <si>
    <t>FJI002</t>
  </si>
  <si>
    <t xml:space="preserve">Complex Crisis in Indonesia </t>
  </si>
  <si>
    <t>IDN001</t>
  </si>
  <si>
    <t>Sunda Strait Tsunami</t>
  </si>
  <si>
    <t>IDN003</t>
  </si>
  <si>
    <t>Jakarta Floods</t>
  </si>
  <si>
    <t>IDN005</t>
  </si>
  <si>
    <t>Sulawesi Earthquake</t>
  </si>
  <si>
    <t>IDN006</t>
  </si>
  <si>
    <t>Country Level</t>
  </si>
  <si>
    <t>IDN007</t>
  </si>
  <si>
    <t>Multiple Crises in India</t>
  </si>
  <si>
    <t>IND001</t>
  </si>
  <si>
    <t>Cyclone Amphan India</t>
  </si>
  <si>
    <t>IND003</t>
  </si>
  <si>
    <t>Floods in Assam</t>
  </si>
  <si>
    <t>IND004</t>
  </si>
  <si>
    <t>Floods in India</t>
  </si>
  <si>
    <t>IND005</t>
  </si>
  <si>
    <t>Iran Floods</t>
  </si>
  <si>
    <t>IRN002</t>
  </si>
  <si>
    <t xml:space="preserve">Floods in Sistan - Baluchestan </t>
  </si>
  <si>
    <t>IRN003</t>
  </si>
  <si>
    <t>Refugee situation in Jordan</t>
  </si>
  <si>
    <t>JOR001</t>
  </si>
  <si>
    <t>Palestinian refugees in Jordan</t>
  </si>
  <si>
    <t>JOR003</t>
  </si>
  <si>
    <t xml:space="preserve">Multiple crisis in Kenya </t>
  </si>
  <si>
    <t>KEN001</t>
  </si>
  <si>
    <t>Drought in Kenya</t>
  </si>
  <si>
    <t>KEN003</t>
  </si>
  <si>
    <t>Floods in Kenya</t>
  </si>
  <si>
    <t>KEN004</t>
  </si>
  <si>
    <t>Flooding and Landslides in Kenya</t>
  </si>
  <si>
    <t>KEN005</t>
  </si>
  <si>
    <t xml:space="preserve">Tropical Storm Podul in Laos </t>
  </si>
  <si>
    <t>LAO002</t>
  </si>
  <si>
    <t>Refugee situation in Lebanon</t>
  </si>
  <si>
    <t>LBN001</t>
  </si>
  <si>
    <t>Palestinians in Lebanon</t>
  </si>
  <si>
    <t>LBN003</t>
  </si>
  <si>
    <t>Explosion in Beirut</t>
  </si>
  <si>
    <t>LBN005</t>
  </si>
  <si>
    <t>Complex situation in Madagascar</t>
  </si>
  <si>
    <t>MDG001</t>
  </si>
  <si>
    <t>Measles in Madagascar</t>
  </si>
  <si>
    <t>MDG003</t>
  </si>
  <si>
    <t>Floods in Madagascar</t>
  </si>
  <si>
    <t>MDG004</t>
  </si>
  <si>
    <t>Complex Country Crisis in Madagascar</t>
  </si>
  <si>
    <t>MDG005</t>
  </si>
  <si>
    <t>Hurricane Eta and Iota in Southern Mexico</t>
  </si>
  <si>
    <t>MEX004</t>
  </si>
  <si>
    <t>Drought in Mozambique</t>
  </si>
  <si>
    <t>MOZ002</t>
  </si>
  <si>
    <t>Tropical Cyclone Idai in mozambique</t>
  </si>
  <si>
    <t>MOZ003</t>
  </si>
  <si>
    <t>Tropical Cyclone Kenneth in Mozambique</t>
  </si>
  <si>
    <t>MOZ005</t>
  </si>
  <si>
    <t>Complex situation in Mauritania</t>
  </si>
  <si>
    <t>MRT001</t>
  </si>
  <si>
    <t>Tropical Cyclone Idai in Malawi</t>
  </si>
  <si>
    <t>MWI003</t>
  </si>
  <si>
    <t>Floods in Niger</t>
  </si>
  <si>
    <t>NER005</t>
  </si>
  <si>
    <t>Food insecurity in Nigeria</t>
  </si>
  <si>
    <t>NGA002</t>
  </si>
  <si>
    <t>Cameroon refugees in Nigeria</t>
  </si>
  <si>
    <t>NGA005</t>
  </si>
  <si>
    <t>Floods in Nepal</t>
  </si>
  <si>
    <t>NPL002</t>
  </si>
  <si>
    <t>Drought in Pakistan</t>
  </si>
  <si>
    <t>PAK002</t>
  </si>
  <si>
    <t>Conflict in Pakistan</t>
  </si>
  <si>
    <t>PAK003</t>
  </si>
  <si>
    <t>Venezuela displacement in Panama</t>
  </si>
  <si>
    <t>PAN002</t>
  </si>
  <si>
    <t>Multiple crises in the Philippines</t>
  </si>
  <si>
    <t>PHL001</t>
  </si>
  <si>
    <t>Mindanao Earthquake</t>
  </si>
  <si>
    <t>PHL004</t>
  </si>
  <si>
    <t>Typhoon Tisoy</t>
  </si>
  <si>
    <t>PHL005</t>
  </si>
  <si>
    <t>Typhoon Phanfone</t>
  </si>
  <si>
    <t>PHL006</t>
  </si>
  <si>
    <t>Taal Volcano in Philippines</t>
  </si>
  <si>
    <t>PHL007</t>
  </si>
  <si>
    <t>Typhoon Ambo Philippines</t>
  </si>
  <si>
    <t>PHL008</t>
  </si>
  <si>
    <t>Typhoon Goni (Rolly) and Typhoon Vamco (Ulysses)</t>
  </si>
  <si>
    <t>PHL009</t>
  </si>
  <si>
    <t>Complex crisis in PNG</t>
  </si>
  <si>
    <t>PNG002</t>
  </si>
  <si>
    <t>Nigeria,Niger,Chad,Cameroon</t>
  </si>
  <si>
    <t>Venezuela,Brazil,Colombia,Ecuador,Peru,Trinidad and Tobago</t>
  </si>
  <si>
    <t>India,Pakistan</t>
  </si>
  <si>
    <t>Syria,Turkey,Iraq,Egypt,Jordan,Lebanon</t>
  </si>
  <si>
    <t>Turkey,Greece</t>
  </si>
  <si>
    <t>Algeria,Tunisia,Libya,Italy</t>
  </si>
  <si>
    <t>Algeria,Morocco,Spain</t>
  </si>
  <si>
    <t>Bangladesh,Myanmar</t>
  </si>
  <si>
    <t>Lesotho,Madagascar,Malawi,Mozambique,Namibia,Eswatini,Zambia,Zimbabwe</t>
  </si>
  <si>
    <t>Armenia,Azerbaijan</t>
  </si>
  <si>
    <t>Conflict and food insecurity in Sudan</t>
  </si>
  <si>
    <t>SDN002</t>
  </si>
  <si>
    <t>Eritrean refugees in Sudan</t>
  </si>
  <si>
    <t>SDN003</t>
  </si>
  <si>
    <t>South Sudanese refugees in Sudan</t>
  </si>
  <si>
    <t>SDN004</t>
  </si>
  <si>
    <t>Floods in South Sudan</t>
  </si>
  <si>
    <t>SSD002</t>
  </si>
  <si>
    <t>Drought in Chad</t>
  </si>
  <si>
    <t>TCD002</t>
  </si>
  <si>
    <t>Floods in Chad</t>
  </si>
  <si>
    <t>TCD008</t>
  </si>
  <si>
    <t>South sudanese refugees in Uganda</t>
  </si>
  <si>
    <t>UGA002</t>
  </si>
  <si>
    <t>DRC refugees in Uganda</t>
  </si>
  <si>
    <t>UGA003</t>
  </si>
  <si>
    <t>Drought in Uganda</t>
  </si>
  <si>
    <t>UGA004</t>
  </si>
  <si>
    <t>Floods and Landslides in Uganda</t>
  </si>
  <si>
    <t>UGA006</t>
  </si>
  <si>
    <t>Floods in central Vietnam</t>
  </si>
  <si>
    <t>VNM002</t>
  </si>
  <si>
    <t>Cyclone Harold in Vanuatu</t>
  </si>
  <si>
    <t>VUT002</t>
  </si>
  <si>
    <t>Monsoon in Philippines</t>
  </si>
  <si>
    <t>XXX002</t>
  </si>
  <si>
    <t>XXX003</t>
  </si>
  <si>
    <t>Tropical Cyclone Idai in Zimbabwe</t>
  </si>
  <si>
    <t>ZWE002</t>
  </si>
  <si>
    <t>Malaria Outbreak in Zimbabwe</t>
  </si>
  <si>
    <t>ZWE003</t>
  </si>
  <si>
    <t>GlideNumber</t>
  </si>
  <si>
    <t>SeverityGlideNumber</t>
  </si>
  <si>
    <t>ISO3 code</t>
  </si>
  <si>
    <t>Region</t>
  </si>
  <si>
    <t>First country</t>
  </si>
  <si>
    <t>Crisis description</t>
  </si>
  <si>
    <t>Related crisis</t>
  </si>
  <si>
    <t>Starting date</t>
  </si>
  <si>
    <t>Duration (days)</t>
  </si>
  <si>
    <t>Asia</t>
  </si>
  <si>
    <t>Complex crisis</t>
  </si>
  <si>
    <t>https://www.acaps.org/country/Afghanistan/crisis/Complex-crisis</t>
  </si>
  <si>
    <t>Before 2019</t>
  </si>
  <si>
    <t>More than 2 years</t>
  </si>
  <si>
    <t>Middle east</t>
  </si>
  <si>
    <t>Conflict</t>
  </si>
  <si>
    <t>https://www.acaps.org/country/Armenia/crisis/Nagorno-Karabakh-Conflict-in-Armenia</t>
  </si>
  <si>
    <t>04/11/2020</t>
  </si>
  <si>
    <t>https://www.acaps.org/country/Azerbaijan/crisis/Nagorno-Karabakh-conflict-in-Azerbaijan</t>
  </si>
  <si>
    <t>Africa</t>
  </si>
  <si>
    <t xml:space="preserve">Complex crisis </t>
  </si>
  <si>
    <t>https://www.acaps.org/country/Burundi/crisis/Complex-crisis</t>
  </si>
  <si>
    <t>https://www.acaps.org/country/Burkina Faso/crisis/Conflict</t>
  </si>
  <si>
    <t>International displacement</t>
  </si>
  <si>
    <t>Rohingya Refugees</t>
  </si>
  <si>
    <t>https://www.acaps.org/country/Bangladesh/crisis/Rohingya-Refugees</t>
  </si>
  <si>
    <t>Americas</t>
  </si>
  <si>
    <t>Venezuelan refugees</t>
  </si>
  <si>
    <t>https://www.acaps.org/country/Brazil/crisis/Venezuelan-refugees</t>
  </si>
  <si>
    <t>https://www.acaps.org/country/CAR/crisis/Complex-crisis</t>
  </si>
  <si>
    <t>Multiple crises country</t>
  </si>
  <si>
    <t>Country level</t>
  </si>
  <si>
    <t>https://www.acaps.org/country/Cameroon/crisis/Country-level</t>
  </si>
  <si>
    <t>Boko Haram</t>
  </si>
  <si>
    <t>https://www.acaps.org/country/Cameroon/crisis/Boko-Haram</t>
  </si>
  <si>
    <t>Anglophone crisis</t>
  </si>
  <si>
    <t>https://www.acaps.org/country/Cameroon/crisis/Anglophone-crisis</t>
  </si>
  <si>
    <t>CAR refugees</t>
  </si>
  <si>
    <t>https://www.acaps.org/country/Cameroon/crisis/CAR-refugees</t>
  </si>
  <si>
    <t>https://www.acaps.org/country/DRC/crisis/Complex-crisis</t>
  </si>
  <si>
    <t>https://www.acaps.org/country/Congo/crisis/Complex-crisis</t>
  </si>
  <si>
    <t>01/12/2019</t>
  </si>
  <si>
    <t>https://www.acaps.org/country/Colombia/crisis/Complex-crisis</t>
  </si>
  <si>
    <t xml:space="preserve">Venezuelan refugees </t>
  </si>
  <si>
    <t>https://www.acaps.org/country/Colombia/crisis/Venezuelan-refugees</t>
  </si>
  <si>
    <t>Nicaraguan refugees</t>
  </si>
  <si>
    <t>https://www.acaps.org/country/Costa Rica/crisis/Nicaraguan-refugees</t>
  </si>
  <si>
    <t>01/04/2019</t>
  </si>
  <si>
    <t>https://www.acaps.org/country/Djibouti/crisis/Country-level</t>
  </si>
  <si>
    <t>Mixed Migration</t>
  </si>
  <si>
    <t>https://www.acaps.org/country/Djibouti/crisis/Mixed-Migration</t>
  </si>
  <si>
    <t>Drought</t>
  </si>
  <si>
    <t>https://www.acaps.org/country/Djibouti/crisis/Drought</t>
  </si>
  <si>
    <t>https://www.acaps.org/country/Algeria/crisis/Mixed-Migration</t>
  </si>
  <si>
    <t>Sahrawi refugees</t>
  </si>
  <si>
    <t>https://www.acaps.org/country/Algeria/crisis/Sahrawi-refugees</t>
  </si>
  <si>
    <t>https://www.acaps.org/country/Algeria/crisis/Country-level</t>
  </si>
  <si>
    <t>23/06/2020</t>
  </si>
  <si>
    <t>https://www.acaps.org/country/Ecuador/crisis/Venezuelan-refugees</t>
  </si>
  <si>
    <t>Refugee crisis</t>
  </si>
  <si>
    <t>https://www.acaps.org/country/Egypt/crisis/Refugee-crisis</t>
  </si>
  <si>
    <t>https://www.acaps.org/country/Eritrea/crisis/Complex-crisis</t>
  </si>
  <si>
    <t>Europe</t>
  </si>
  <si>
    <t>https://www.acaps.org/country/Spain/crisis/Mixed-Migration</t>
  </si>
  <si>
    <t>https://www.acaps.org/country/Ethiopia/crisis/Complex-crisis</t>
  </si>
  <si>
    <t>Flood</t>
  </si>
  <si>
    <t>Floods</t>
  </si>
  <si>
    <t>https://www.acaps.org/country/Ethiopia/crisis/Floods</t>
  </si>
  <si>
    <t>01/06/2020</t>
  </si>
  <si>
    <t>https://www.acaps.org/country/Ethiopia/crisis/International-Displacement</t>
  </si>
  <si>
    <t>https://www.acaps.org/country/Ethiopia/crisis/Crisis-in-Tigray</t>
  </si>
  <si>
    <t>04/12/2020</t>
  </si>
  <si>
    <t>https://www.acaps.org/country/Greece/crisis/Mixed-Migration</t>
  </si>
  <si>
    <t>https://www.acaps.org/country/Guatemala/crisis/Complex-crisis</t>
  </si>
  <si>
    <t>Tropical cyclone</t>
  </si>
  <si>
    <t>Hurricane Eta and Iota</t>
  </si>
  <si>
    <t>https://www.acaps.org/country/Guatemala/crisis/Hurricane-Eta-and-Iota</t>
  </si>
  <si>
    <t>https://www.acaps.org/country/Honduras/crisis/Complex-crisis</t>
  </si>
  <si>
    <t>https://www.acaps.org/country/Honduras/crisis/Hurricane-Eta-and-Iota</t>
  </si>
  <si>
    <t>https://www.acaps.org/country/Haiti/crisis/Complex-crisis</t>
  </si>
  <si>
    <t>https://www.acaps.org/country/Indonesia/crisis/Papua-Conflict</t>
  </si>
  <si>
    <t>01/07/2019</t>
  </si>
  <si>
    <t xml:space="preserve">Kashmir conflict </t>
  </si>
  <si>
    <t>https://www.acaps.org/country/India/crisis/Kashmir-conflict</t>
  </si>
  <si>
    <t>01/03/2019</t>
  </si>
  <si>
    <t>Afghan Refugees</t>
  </si>
  <si>
    <t>https://www.acaps.org/country/Iran/crisis/Afghan-Refugees</t>
  </si>
  <si>
    <t>01/03/2020</t>
  </si>
  <si>
    <t>https://www.acaps.org/country/Iraq/crisis/Country-level</t>
  </si>
  <si>
    <t>https://www.acaps.org/country/Iraq/crisis/Conflict</t>
  </si>
  <si>
    <t>Syrian Refugees</t>
  </si>
  <si>
    <t>https://www.acaps.org/country/Iraq/crisis/Syrian-Refugees</t>
  </si>
  <si>
    <t>https://www.acaps.org/country/Italy/crisis/Mixed-Migration</t>
  </si>
  <si>
    <t>Syrian refugees</t>
  </si>
  <si>
    <t>https://www.acaps.org/country/Jordan/crisis/Syrian-refugees</t>
  </si>
  <si>
    <t>Refugee situation</t>
  </si>
  <si>
    <t>https://www.acaps.org/country/Kenya/crisis/Refugee-situation</t>
  </si>
  <si>
    <t>https://www.acaps.org/country/Lebanon/crisis/Syrian-refugees</t>
  </si>
  <si>
    <t>Political and economic crisis</t>
  </si>
  <si>
    <t>Socioeconomic crisis</t>
  </si>
  <si>
    <t>https://www.acaps.org/country/Lebanon/crisis/Socioeconomic-crisis</t>
  </si>
  <si>
    <t>01/04/2020</t>
  </si>
  <si>
    <t>https://www.acaps.org/country/Libya/crisis/Complex-crisis</t>
  </si>
  <si>
    <t>https://www.acaps.org/country/Libya/crisis/Mixed-Migration</t>
  </si>
  <si>
    <t>https://www.acaps.org/country/Lesotho/crisis/Drought</t>
  </si>
  <si>
    <t>https://www.acaps.org/country/Morocco/crisis/Mixed-Migration</t>
  </si>
  <si>
    <t>https://www.acaps.org/country/Madagascar/crisis/Drought</t>
  </si>
  <si>
    <t>https://www.acaps.org/country/Mexico/crisis/Country-Level</t>
  </si>
  <si>
    <t>01/11/2019</t>
  </si>
  <si>
    <t>Other type of violence</t>
  </si>
  <si>
    <t>Criminal Violence</t>
  </si>
  <si>
    <t>https://www.acaps.org/country/Mexico/crisis/Criminal-Violence</t>
  </si>
  <si>
    <t>https://www.acaps.org/country/Mexico/crisis/Mixed-Migration</t>
  </si>
  <si>
    <t>https://www.acaps.org/country/Mali/crisis/Complex-crisis</t>
  </si>
  <si>
    <t>https://www.acaps.org/country/Myanmar/crisis/Country-level</t>
  </si>
  <si>
    <t>Rakhine conflict</t>
  </si>
  <si>
    <t>https://www.acaps.org/country/Myanmar/crisis/Rakhine-conflict</t>
  </si>
  <si>
    <t>Kachin and Shan conflict</t>
  </si>
  <si>
    <t>https://www.acaps.org/country/Myanmar/crisis/Kachin-and-Shan-conflict</t>
  </si>
  <si>
    <t>https://www.acaps.org/country/Mozambique/crisis/Complex-crisis</t>
  </si>
  <si>
    <t>Violent Insurgency in Cabo Delgado</t>
  </si>
  <si>
    <t>https://www.acaps.org/country/Mozambique/crisis/Violent-Insurgency-in-Cabo-Delgado</t>
  </si>
  <si>
    <t>Food Security</t>
  </si>
  <si>
    <t>Food Security Crisis</t>
  </si>
  <si>
    <t>https://www.acaps.org/country/Mozambique/crisis/Food-Security-Crisis</t>
  </si>
  <si>
    <t>01/01/2020</t>
  </si>
  <si>
    <t>Tropical Cyclone Eloise</t>
  </si>
  <si>
    <t>https://www.acaps.org/country/Mozambique/crisis/Tropical-Cyclone-Eloise</t>
  </si>
  <si>
    <t>09/02/2021</t>
  </si>
  <si>
    <t>Malian refugees</t>
  </si>
  <si>
    <t>https://www.acaps.org/country/Mauritania/crisis/Malian-refugees</t>
  </si>
  <si>
    <t>Food security</t>
  </si>
  <si>
    <t>https://www.acaps.org/country/Mauritania/crisis/Food-security</t>
  </si>
  <si>
    <t>Complex</t>
  </si>
  <si>
    <t>https://www.acaps.org/country/Malawi/crisis/Complex</t>
  </si>
  <si>
    <t>International Refugees</t>
  </si>
  <si>
    <t>https://www.acaps.org/country/Malaysia/crisis/International-Refugees</t>
  </si>
  <si>
    <t>26/03/2021</t>
  </si>
  <si>
    <t>https://www.acaps.org/country/Namibia/crisis/Food-Security-Crisis</t>
  </si>
  <si>
    <t>https://www.acaps.org/country/Niger/crisis/Country-level</t>
  </si>
  <si>
    <t>https://www.acaps.org/country/Niger/crisis/Boko-Haram</t>
  </si>
  <si>
    <t xml:space="preserve">Cross-border violence </t>
  </si>
  <si>
    <t>https://www.acaps.org/country/Niger/crisis/Cross-border-violence</t>
  </si>
  <si>
    <t>https://www.acaps.org/country/Niger/crisis/Nigerian-Refugees</t>
  </si>
  <si>
    <t>https://www.acaps.org/country/Nigeria/crisis/Complex-crisis</t>
  </si>
  <si>
    <t>Middle Belt</t>
  </si>
  <si>
    <t>https://www.acaps.org/country/Nigeria/crisis/Middle-Belt</t>
  </si>
  <si>
    <t xml:space="preserve">Boko Haram </t>
  </si>
  <si>
    <t>https://www.acaps.org/country/Nigeria/crisis/Boko-Haram</t>
  </si>
  <si>
    <t>https://www.acaps.org/country/Nigeria/crisis/Northwest-Banditry</t>
  </si>
  <si>
    <t>Cameroonian Refugees</t>
  </si>
  <si>
    <t>https://www.acaps.org/country/Nigeria/crisis/Cameroonian-Refugees</t>
  </si>
  <si>
    <t>https://www.acaps.org/country/Nicaragua/crisis/Socioeconomic-crisis</t>
  </si>
  <si>
    <t>https://www.acaps.org/country/Nicaragua/crisis/Hurricane-Eta-and-Iota</t>
  </si>
  <si>
    <t>https://www.acaps.org/country/Pakistan/crisis/Complex-crisis</t>
  </si>
  <si>
    <t>Kashmir conflict</t>
  </si>
  <si>
    <t>https://www.acaps.org/country/Pakistan/crisis/Kashmir-conflict</t>
  </si>
  <si>
    <t>01/02/2019</t>
  </si>
  <si>
    <t>https://www.acaps.org/country/Peru/crisis/Venezuelan-refugees</t>
  </si>
  <si>
    <t>Mindanao Conflict</t>
  </si>
  <si>
    <t>https://www.acaps.org/country/Philippines/crisis/Mindanao-Conflict</t>
  </si>
  <si>
    <t>https://www.acaps.org/country/DPRK/crisis/Complex-crisis</t>
  </si>
  <si>
    <t>https://www.acaps.org/country/Palestine/crisis/Conflict</t>
  </si>
  <si>
    <t>NGA,NER,TCD,CMR</t>
  </si>
  <si>
    <t>Africa,Africa,Africa,Africa</t>
  </si>
  <si>
    <t>Regional crisis</t>
  </si>
  <si>
    <t>Regional Boko Haram</t>
  </si>
  <si>
    <t>https://www.acaps.org/country/Nigeria/crisis/Regional-Boko-Haram</t>
  </si>
  <si>
    <t>VEN,BRA,COL,ECU,PER,TTO</t>
  </si>
  <si>
    <t>Americas,Americas,Americas,Americas,Americas,Americas</t>
  </si>
  <si>
    <t>https://www.acaps.org/country/Venezuela/crisis/Venezuela-Regional-Crisis</t>
  </si>
  <si>
    <t>IND,PAK</t>
  </si>
  <si>
    <t>Asia,Asia</t>
  </si>
  <si>
    <t>https://www.acaps.org/country/India/crisis/Regional-Kashmir-conflict</t>
  </si>
  <si>
    <t>SYR,TUR,IRQ,EGY,JOR,LBN</t>
  </si>
  <si>
    <t>Middle east,Middle east,Middle east,Africa,Middle east,Middle east</t>
  </si>
  <si>
    <t>https://www.acaps.org/country/Syria/crisis/Syrian-Regional-Crisis</t>
  </si>
  <si>
    <t>01/05/2019</t>
  </si>
  <si>
    <t>TUR,GRC</t>
  </si>
  <si>
    <t>Middle east,Europe</t>
  </si>
  <si>
    <t>https://www.acaps.org/country/Turkey/crisis/Eastern-Mediterranean-Route</t>
  </si>
  <si>
    <t>DZA,TUN,LBY,ITA</t>
  </si>
  <si>
    <t>Africa,Africa,Africa,Europe</t>
  </si>
  <si>
    <t>https://www.acaps.org/country/Algeria/crisis/Central-Mediterranean-Route</t>
  </si>
  <si>
    <t>DZA,MAR,ESP</t>
  </si>
  <si>
    <t>Africa,Africa,Europe</t>
  </si>
  <si>
    <t>https://www.acaps.org/country/Algeria/crisis/Western-Mediterranean-Route</t>
  </si>
  <si>
    <t>BGD,MMR</t>
  </si>
  <si>
    <t>https://www.acaps.org/country/Bangladesh/crisis/Rohingya-Regional-Crisis</t>
  </si>
  <si>
    <t>LSO,MDG,MWI,MOZ,NAM,SWZ,ZMB,ZWE</t>
  </si>
  <si>
    <t>Africa,Africa,Africa,Africa,Africa,Africa,Africa,Africa</t>
  </si>
  <si>
    <t>https://www.acaps.org/country/Lesotho/crisis/Southern-Africa-Regional-Food-Security-Crisis</t>
  </si>
  <si>
    <t>01/02/2020</t>
  </si>
  <si>
    <t>ARM,AZE</t>
  </si>
  <si>
    <t>Middle east,Middle east</t>
  </si>
  <si>
    <t>Regional Nagorno-Karabakh Conflict</t>
  </si>
  <si>
    <t>https://www.acaps.org/country/Armenia/crisis/Regional-Nagorno-Karabakh-Conflict</t>
  </si>
  <si>
    <t>29/10/2020</t>
  </si>
  <si>
    <t>https://www.acaps.org/country/Rwanda/crisis/Refugees</t>
  </si>
  <si>
    <t>https://www.acaps.org/country/Sudan/crisis/Complex-crisis</t>
  </si>
  <si>
    <t>https://www.acaps.org/country/Sudan/crisis/Refugees</t>
  </si>
  <si>
    <t>https://www.acaps.org/country/Sudan/crisis/Floods</t>
  </si>
  <si>
    <t>01/08/2020</t>
  </si>
  <si>
    <t>Refugee influx from Tigray</t>
  </si>
  <si>
    <t>https://www.acaps.org/country/Sudan/crisis/Refugee-influx-from-Tigray</t>
  </si>
  <si>
    <t>07/01/2021</t>
  </si>
  <si>
    <t>West-Darfur Violence</t>
  </si>
  <si>
    <t>https://www.acaps.org/country/Sudan/crisis/West-Darfur-Violence</t>
  </si>
  <si>
    <t>27/04/2021</t>
  </si>
  <si>
    <t>https://www.acaps.org/country/Senegal/crisis/Drought</t>
  </si>
  <si>
    <t>https://www.acaps.org/country/El Salvador/crisis/Complex-crisis</t>
  </si>
  <si>
    <t>https://www.acaps.org/country/Somalia/crisis/Complex-crisis</t>
  </si>
  <si>
    <t>https://www.acaps.org/country/Somalia/crisis/Mixed-Migration</t>
  </si>
  <si>
    <t>https://www.acaps.org/country/Somalia/crisis/Floods</t>
  </si>
  <si>
    <t>https://www.acaps.org/country/South Sudan/crisis/Complex-crisis</t>
  </si>
  <si>
    <t>https://www.acaps.org/country/Eswatini/crisis/Food-Security-Crisis</t>
  </si>
  <si>
    <t>11/11/2020</t>
  </si>
  <si>
    <t>https://www.acaps.org/country/Syria/crisis/Conflict</t>
  </si>
  <si>
    <t>https://www.acaps.org/country/Chad/crisis/Complex-crisis</t>
  </si>
  <si>
    <t>https://www.acaps.org/country/Chad/crisis/Boko-Haram</t>
  </si>
  <si>
    <t>https://www.acaps.org/country/Chad/crisis/CAR-refugees</t>
  </si>
  <si>
    <t>Darfur refugees</t>
  </si>
  <si>
    <t>https://www.acaps.org/country/Chad/crisis/Darfur-refugees</t>
  </si>
  <si>
    <t>Tibesti conflict</t>
  </si>
  <si>
    <t>https://www.acaps.org/country/Chad/crisis/Tibesti-conflict</t>
  </si>
  <si>
    <t>https://www.acaps.org/country/Thailand/crisis/Country-level</t>
  </si>
  <si>
    <t>https://www.acaps.org/country/Thailand/crisis/Conflict</t>
  </si>
  <si>
    <t>https://www.acaps.org/country/Thailand/crisis/Refugees</t>
  </si>
  <si>
    <t>https://www.acaps.org/country/Timor Leste/crisis/Tropical-Cyclone-Seroja</t>
  </si>
  <si>
    <t>https://www.acaps.org/country/Trinidad and Tobago/crisis/Venezuelan-refugees</t>
  </si>
  <si>
    <t>https://www.acaps.org/country/Tunisia/crisis/Mixed-Migration</t>
  </si>
  <si>
    <t>https://www.acaps.org/country/Turkey/crisis/Country-level</t>
  </si>
  <si>
    <t>https://www.acaps.org/country/Turkey/crisis/Syrian-refugees</t>
  </si>
  <si>
    <t>https://www.acaps.org/country/Turkey/crisis/Mixed-Migration</t>
  </si>
  <si>
    <t>Kurdish conflict</t>
  </si>
  <si>
    <t>https://www.acaps.org/country/Turkey/crisis/Kurdish-conflict</t>
  </si>
  <si>
    <t>https://www.acaps.org/country/Tanzania/crisis/Refugees</t>
  </si>
  <si>
    <t>https://www.acaps.org/country/Uganda/crisis/Country-level</t>
  </si>
  <si>
    <t>https://www.acaps.org/country/Uganda/crisis/Refugees</t>
  </si>
  <si>
    <t>https://www.acaps.org/country/Ukraine/crisis/Conflict</t>
  </si>
  <si>
    <t>Volcano</t>
  </si>
  <si>
    <t>https://www.acaps.org/country/St. Vincent and the Grenadines/crisis/La-Soufrière-Volcano-Eruption</t>
  </si>
  <si>
    <t>https://www.acaps.org/country/Venezuela/crisis/Complex-crisis</t>
  </si>
  <si>
    <t>https://www.acaps.org/country/Yemen/crisis/Complex-crisis</t>
  </si>
  <si>
    <t>https://www.acaps.org/country/Yemen/crisis/Mixed-Migration</t>
  </si>
  <si>
    <t>https://www.acaps.org/country/Zambia/crisis/Drought</t>
  </si>
  <si>
    <t>https://www.acaps.org/country/Zimbabwe/crisis/Complex-crisis</t>
  </si>
  <si>
    <t>Individual or aggregated</t>
  </si>
  <si>
    <t>Yes</t>
  </si>
  <si>
    <t>Individual</t>
  </si>
  <si>
    <t>Aggregated</t>
  </si>
  <si>
    <t>No</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</si>
  <si>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</si>
  <si>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</si>
  <si>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</si>
  <si>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</si>
  <si>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</si>
  <si>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</si>
  <si>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</si>
  <si>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</si>
  <si>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</si>
  <si>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</si>
  <si>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</si>
  <si>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</si>
  <si>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</si>
  <si>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</si>
  <si>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</si>
  <si>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</si>
  <si>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</si>
  <si>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</si>
  <si>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</si>
  <si>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</si>
  <si>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</si>
  <si>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</si>
  <si>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</si>
  <si>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</si>
  <si>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</si>
  <si>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</si>
  <si>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</si>
  <si>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</si>
  <si>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</si>
  <si>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</si>
  <si>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</si>
  <si>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</si>
  <si>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</si>
  <si>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</si>
  <si>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</si>
  <si>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</si>
  <si>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</si>
  <si>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</si>
  <si>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</si>
  <si>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</si>
  <si>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</si>
  <si>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</si>
  <si>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</si>
  <si>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</si>
  <si>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</si>
  <si>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</si>
  <si>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</si>
  <si>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</si>
  <si>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</si>
  <si>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</si>
  <si>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</si>
  <si>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</si>
  <si>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</si>
  <si>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</si>
  <si>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</si>
  <si>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</si>
  <si>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No data</t>
  </si>
  <si>
    <t>Moldova Republic of</t>
  </si>
  <si>
    <t>Russian Federation</t>
  </si>
  <si>
    <t>Saint Kitts and Nevis</t>
  </si>
  <si>
    <t>Saint Vincent and the Grenadines</t>
  </si>
  <si>
    <t>Swaziland</t>
  </si>
  <si>
    <t>The former Yugoslav Republic of Macedonia</t>
  </si>
  <si>
    <t>Timor-Leste</t>
  </si>
  <si>
    <t>United States of America</t>
  </si>
  <si>
    <t>Viet Nam</t>
  </si>
  <si>
    <t>SUM YEAR</t>
  </si>
  <si>
    <t>AVG YEAR</t>
  </si>
  <si>
    <t>NUMBER OF</t>
  </si>
  <si>
    <t>STDEV</t>
  </si>
  <si>
    <t>MEDIAN</t>
  </si>
  <si>
    <t>SUM MISSING</t>
  </si>
  <si>
    <t>% MISSING</t>
  </si>
  <si>
    <t>AFG001Buildings in the affected area</t>
  </si>
  <si>
    <t>ARM002Buildings in the affected area</t>
  </si>
  <si>
    <t>AZE002Buildings in the affected area</t>
  </si>
  <si>
    <t>BDI001Buildings in the affected area</t>
  </si>
  <si>
    <t>BFA002Buildings in the affected area</t>
  </si>
  <si>
    <t>BGD002Buildings in the affected area</t>
  </si>
  <si>
    <t>BRA002Buildings in the affected area</t>
  </si>
  <si>
    <t>CAF001Buildings in the affected area</t>
  </si>
  <si>
    <t>CMR001Buildings in the affected area</t>
  </si>
  <si>
    <t>CMR002Buildings in the affected area</t>
  </si>
  <si>
    <t>CMR003Buildings in the affected area</t>
  </si>
  <si>
    <t>CMR004Buildings in the affected area</t>
  </si>
  <si>
    <t>COD001Buildings in the affected area</t>
  </si>
  <si>
    <t>COG001Buildings in the affected area</t>
  </si>
  <si>
    <t>COL001Buildings in the affected area</t>
  </si>
  <si>
    <t>COL002Buildings in the affected area</t>
  </si>
  <si>
    <t>CRI002Buildings in the affected area</t>
  </si>
  <si>
    <t>CRI002People facing restricted access constraints</t>
  </si>
  <si>
    <t>DJI001Buildings in the affected area</t>
  </si>
  <si>
    <t>DJI002Buildings in the affected area</t>
  </si>
  <si>
    <t>DJI003Buildings in the affected area</t>
  </si>
  <si>
    <t>DZA002Buildings in the affected area</t>
  </si>
  <si>
    <t>DZA003Buildings in the affected area</t>
  </si>
  <si>
    <t>DZA004Buildings in the affected area</t>
  </si>
  <si>
    <t>ECU002Buildings in the affected area</t>
  </si>
  <si>
    <t>EGY002Buildings in the affected area</t>
  </si>
  <si>
    <t>ERI001Buildings in the affected area</t>
  </si>
  <si>
    <t>ESP002Buildings in the affected area</t>
  </si>
  <si>
    <t>ETH001Buildings in the affected area</t>
  </si>
  <si>
    <t>ETH002Buildings in the affected area</t>
  </si>
  <si>
    <t>ETH003Buildings in the affected area</t>
  </si>
  <si>
    <t>ETH004Illness cases reported</t>
  </si>
  <si>
    <t>ETH004Buildings damaged</t>
  </si>
  <si>
    <t>ETH004Buildings destroyed</t>
  </si>
  <si>
    <t>ETH004Buildings in the affected area</t>
  </si>
  <si>
    <t>ETH004Economic Losses</t>
  </si>
  <si>
    <t>ETH004People facing limited access constraints</t>
  </si>
  <si>
    <t>ETH004People facing restricted access constraints</t>
  </si>
  <si>
    <t>GRC002Buildings in the affected area</t>
  </si>
  <si>
    <t>GTM001Buildings in the affected area</t>
  </si>
  <si>
    <t>GTM003Buildings in the affected area</t>
  </si>
  <si>
    <t>GTM003People facing limited access constraints</t>
  </si>
  <si>
    <t>GTM003People facing restricted access constraints</t>
  </si>
  <si>
    <t>HND001Buildings in the affected area</t>
  </si>
  <si>
    <t>HND002Buildings in the affected area</t>
  </si>
  <si>
    <t>HND002People facing limited access constraints</t>
  </si>
  <si>
    <t>HND002People facing restricted access constraints</t>
  </si>
  <si>
    <t>HTI001Buildings in the affected area</t>
  </si>
  <si>
    <t>IDN002Buildings in the affected area</t>
  </si>
  <si>
    <t>IND002Buildings in the affected area</t>
  </si>
  <si>
    <t>IRN004Buildings in the affected area</t>
  </si>
  <si>
    <t>IRQ001Buildings in the affected area</t>
  </si>
  <si>
    <t>IRQ002Buildings in the affected area</t>
  </si>
  <si>
    <t>IRQ003Buildings in the affected area</t>
  </si>
  <si>
    <t>ITA002Buildings in the affected area</t>
  </si>
  <si>
    <t>JOR002Buildings in the affected area</t>
  </si>
  <si>
    <t>KEN002Buildings in the affected area</t>
  </si>
  <si>
    <t>LBN002Buildings in the affected area</t>
  </si>
  <si>
    <t>LBN004Buildings in the affected area</t>
  </si>
  <si>
    <t>LBY001Buildings in the affected area</t>
  </si>
  <si>
    <t>LBY002Buildings in the affected area</t>
  </si>
  <si>
    <t>LSO002Buildings in the affected area</t>
  </si>
  <si>
    <t>MAR002Buildings in the affected area</t>
  </si>
  <si>
    <t>MDG002Buildings in the affected area</t>
  </si>
  <si>
    <t>MEX001Buildings in the affected area</t>
  </si>
  <si>
    <t>MEX002Buildings in the affected area</t>
  </si>
  <si>
    <t>MEX002People in Need</t>
  </si>
  <si>
    <t>MEX003Buildings in the affected area</t>
  </si>
  <si>
    <t>MEX003People in Need</t>
  </si>
  <si>
    <t>MLI001Buildings in the affected area</t>
  </si>
  <si>
    <t>MMR001Buildings in the affected area</t>
  </si>
  <si>
    <t>MMR002Buildings in the affected area</t>
  </si>
  <si>
    <t>MMR003Buildings in the affected area</t>
  </si>
  <si>
    <t>MOZ001Buildings in the affected area</t>
  </si>
  <si>
    <t>MOZ004Buildings in the affected area</t>
  </si>
  <si>
    <t>MOZ006Buildings damaged</t>
  </si>
  <si>
    <t>MOZ006Buildings destroyed</t>
  </si>
  <si>
    <t>MOZ006Buildings in the affected area</t>
  </si>
  <si>
    <t>MOZ006Economic Losses</t>
  </si>
  <si>
    <t>MOZ006People facing limited access constraints</t>
  </si>
  <si>
    <t>MOZ006People facing restricted access constraints</t>
  </si>
  <si>
    <t>MOZ007Buildings in the affected area</t>
  </si>
  <si>
    <t>MRT002Buildings in the affected area</t>
  </si>
  <si>
    <t>MRT003Buildings in the affected area</t>
  </si>
  <si>
    <t>MWI002Buildings in the affected area</t>
  </si>
  <si>
    <t>MYS001Injuries reported</t>
  </si>
  <si>
    <t>MYS001Illness cases reported</t>
  </si>
  <si>
    <t>MYS001Buildings damaged</t>
  </si>
  <si>
    <t>MYS001Buildings destroyed</t>
  </si>
  <si>
    <t>MYS001Buildings in the affected area</t>
  </si>
  <si>
    <t>MYS001Economic Losses</t>
  </si>
  <si>
    <t>MYS001People facing limited access constraints</t>
  </si>
  <si>
    <t>MYS001People facing restricted access constraints</t>
  </si>
  <si>
    <t>NAM002Buildings damaged</t>
  </si>
  <si>
    <t>NAM002Buildings destroyed</t>
  </si>
  <si>
    <t>NAM002Buildings in the affected area</t>
  </si>
  <si>
    <t>NAM002Economic Losses</t>
  </si>
  <si>
    <t>NAM002People facing limited access constraints</t>
  </si>
  <si>
    <t>NAM002People facing restricted access constraints</t>
  </si>
  <si>
    <t>NER001Buildings in the affected area</t>
  </si>
  <si>
    <t>NER002Buildings in the affected area</t>
  </si>
  <si>
    <t>NER003Buildings in the affected area</t>
  </si>
  <si>
    <t>NER004Buildings in the affected area</t>
  </si>
  <si>
    <t>NGA001Buildings in the affected area</t>
  </si>
  <si>
    <t>NGA003Buildings in the affected area</t>
  </si>
  <si>
    <t>NGA004Buildings in the affected area</t>
  </si>
  <si>
    <t>NGA007Buildings in the affected area</t>
  </si>
  <si>
    <t>NGA008Buildings in the affected area</t>
  </si>
  <si>
    <t>NIC001Buildings in the affected area</t>
  </si>
  <si>
    <t>NIC002Buildings in the affected area</t>
  </si>
  <si>
    <t>NIC002People facing limited access constraints</t>
  </si>
  <si>
    <t>NIC002People facing restricted access constraints</t>
  </si>
  <si>
    <t>PAK001Buildings in the affected area</t>
  </si>
  <si>
    <t>PAK004Buildings in the affected area</t>
  </si>
  <si>
    <t>PER002Buildings in the affected area</t>
  </si>
  <si>
    <t>PHL003Buildings in the affected area</t>
  </si>
  <si>
    <t>PRK001Buildings in the affected area</t>
  </si>
  <si>
    <t>PSE002Buildings in the affected area</t>
  </si>
  <si>
    <t>REG001Buildings in the affected area</t>
  </si>
  <si>
    <t>REG002Buildings in the affected area</t>
  </si>
  <si>
    <t>REG003Buildings in the affected area</t>
  </si>
  <si>
    <t>REG004Buildings in the affected area</t>
  </si>
  <si>
    <t>REG004People facing limited access constraints</t>
  </si>
  <si>
    <t>REG006Buildings in the affected area</t>
  </si>
  <si>
    <t>REG007Buildings in the affected area</t>
  </si>
  <si>
    <t>REG008Buildings in the affected area</t>
  </si>
  <si>
    <t>REG011Buildings in the affected area</t>
  </si>
  <si>
    <t>REG012Buildings in the affected area</t>
  </si>
  <si>
    <t>REG012People facing limited access constraints</t>
  </si>
  <si>
    <t>REG012People facing restricted access constraints</t>
  </si>
  <si>
    <t>REG013Buildings in the affected area</t>
  </si>
  <si>
    <t>RWA002Buildings in the affected area</t>
  </si>
  <si>
    <t>SDN001Buildings in the affected area</t>
  </si>
  <si>
    <t>SDN005Buildings in the affected area</t>
  </si>
  <si>
    <t>SDN005People facing limited access constraints</t>
  </si>
  <si>
    <t>SDN005People facing restricted access constraints</t>
  </si>
  <si>
    <t>SDN006Buildings in the affected area</t>
  </si>
  <si>
    <t>SDN007Buildings in the affected area</t>
  </si>
  <si>
    <t>SDN008Buildings in the affected area</t>
  </si>
  <si>
    <t>SEN002Buildings in the affected area</t>
  </si>
  <si>
    <t>SLV001Buildings in the affected area</t>
  </si>
  <si>
    <t>SOM001Buildings in the affected area</t>
  </si>
  <si>
    <t>SOM002Buildings in the affected area</t>
  </si>
  <si>
    <t>SOM004Buildings in the affected area</t>
  </si>
  <si>
    <t>SSD001Buildings in the affected area</t>
  </si>
  <si>
    <t>SWZ001Buildings damaged</t>
  </si>
  <si>
    <t>SWZ001Buildings destroyed</t>
  </si>
  <si>
    <t>SWZ001Buildings in the affected area</t>
  </si>
  <si>
    <t>SWZ001Economic Losses</t>
  </si>
  <si>
    <t>SWZ001People facing limited access constraints</t>
  </si>
  <si>
    <t>SWZ001People facing restricted access constraints</t>
  </si>
  <si>
    <t>SYR001Buildings in the affected area</t>
  </si>
  <si>
    <t>TCD001Buildings in the affected area</t>
  </si>
  <si>
    <t>TCD003Buildings in the affected area</t>
  </si>
  <si>
    <t>TCD004Buildings in the affected area</t>
  </si>
  <si>
    <t>TCD005Buildings in the affected area</t>
  </si>
  <si>
    <t>TCD006Buildings in the affected area</t>
  </si>
  <si>
    <t>THA001Buildings in the affected area</t>
  </si>
  <si>
    <t>THA002Buildings in the affected area</t>
  </si>
  <si>
    <t>THA003Buildings in the affected area</t>
  </si>
  <si>
    <t>TLS002Buildings in the affected area</t>
  </si>
  <si>
    <t>TTO002Buildings in the affected area</t>
  </si>
  <si>
    <t>TUN002Buildings in the affected area</t>
  </si>
  <si>
    <t>TUR001Buildings in the affected area</t>
  </si>
  <si>
    <t>TUR002Buildings in the affected area</t>
  </si>
  <si>
    <t>TUR003Buildings in the affected area</t>
  </si>
  <si>
    <t>TUR004Buildings in the affected area</t>
  </si>
  <si>
    <t>TZA002Buildings in the affected area</t>
  </si>
  <si>
    <t>UGA001Buildings in the affected area</t>
  </si>
  <si>
    <t>UGA005Buildings in the affected area</t>
  </si>
  <si>
    <t>UGA005People facing limited access constraints</t>
  </si>
  <si>
    <t>UGA005People facing restricted access constraints</t>
  </si>
  <si>
    <t>UKR002Buildings in the affected area</t>
  </si>
  <si>
    <t>VCT002Buildings in the affected area</t>
  </si>
  <si>
    <t>VEN001Buildings in the affected area</t>
  </si>
  <si>
    <t>YEM001Buildings in the affected area</t>
  </si>
  <si>
    <t>YEM002Buildings in the affected area</t>
  </si>
  <si>
    <t>ZMB002Buildings in the affected area</t>
  </si>
  <si>
    <t>ZWE001Buildings in the affected area</t>
  </si>
  <si>
    <t>Citation
INFORM. 2021. INFORM Severity Index May 2021.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</si>
</sst>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0.0"/>
    <numFmt numFmtId="165" formatCode="#,##0.0"/>
    <numFmt numFmtId="166" formatCode="0.0%"/>
    <numFmt numFmtId="167" formatCode="0.000%"/>
    <numFmt numFmtId="168" formatCode="_-* #,##0.00_-;_-* #,##0.00\-;_-* &quot;-&quot;??_-;_-@_-"/>
    <numFmt numFmtId="169" formatCode="&quot;£&quot;#,##0\ ;\(&quot;£&quot;#,##0\)"/>
    <numFmt numFmtId="170" formatCode="_(&quot;€&quot;* #,##0.00_);_(&quot;€&quot;* \(#,##0.00\);_(&quot;€&quot;* &quot;-&quot;??_);_(@_)"/>
    <numFmt numFmtId="171" formatCode="##0.0"/>
    <numFmt numFmtId="172" formatCode="##0.0\ \|"/>
    <numFmt numFmtId="173" formatCode="_ * #,##0.00_ ;_ * \-#,##0.00_ ;_ * &quot;-&quot;??_ ;_ @_ "/>
    <numFmt numFmtId="174" formatCode="&quot;$&quot;#,##0\ ;\(&quot;$&quot;#,##0\)"/>
    <numFmt numFmtId="175" formatCode="#0"/>
    <numFmt numFmtId="176" formatCode="##,##0.000"/>
  </numFmts>
  <fonts count="133"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0"/>
      <color rgb="FF000000"/>
      <name val="Arial"/>
    </font>
    <font>
      <b/>
      <sz val="10"/>
      <name val="Arial"/>
    </font>
  </fonts>
  <fills count="101">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2F2F2"/>
        <bgColor rgb="FFF2F2F2"/>
      </patternFill>
    </fill>
    <fill>
      <patternFill patternType="solid">
        <fgColor rgb="FFFFFFFF"/>
        <bgColor rgb="FFFFFFFF"/>
      </patternFill>
    </fill>
    <fill>
      <patternFill patternType="solid">
        <fgColor rgb="FFF2F2F2"/>
        <bgColor rgb="FFF2F2F2"/>
      </patternFill>
    </fill>
    <fill>
      <patternFill patternType="solid"/>
    </fill>
  </fills>
  <borders count="89">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
      <left/>
      <right/>
      <top/>
      <bottom style="thin">
        <color auto="1"/>
      </bottom>
      <diagonal/>
    </border>
    <border>
      <left/>
      <right style="thin">
        <color auto="1"/>
      </right>
      <top/>
      <bottom/>
      <diagonal/>
    </border>
    <border>
      <left/>
      <right style="thin">
        <color auto="1"/>
      </right>
      <top style="thin">
        <color auto="1"/>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4" fillId="0" borderId="0"/>
    <xf numFmtId="0" fontId="104" fillId="0" borderId="0"/>
    <xf numFmtId="0" fontId="104" fillId="0" borderId="0"/>
    <xf numFmtId="0" fontId="12" fillId="5" borderId="6"/>
    <xf numFmtId="0" fontId="3" fillId="21" borderId="3"/>
    <xf numFmtId="0" fontId="17" fillId="0" borderId="0"/>
    <xf numFmtId="0" fontId="8" fillId="0" borderId="54"/>
    <xf numFmtId="43" fontId="104" fillId="0" borderId="0"/>
    <xf numFmtId="0" fontId="83" fillId="0" borderId="0"/>
    <xf numFmtId="0" fontId="83" fillId="5" borderId="6"/>
    <xf numFmtId="9" fontId="83" fillId="0" borderId="0"/>
    <xf numFmtId="0" fontId="83" fillId="5" borderId="6"/>
    <xf numFmtId="0" fontId="104" fillId="0" borderId="0"/>
    <xf numFmtId="43" fontId="104" fillId="0" borderId="0"/>
    <xf numFmtId="0" fontId="104" fillId="0" borderId="0"/>
    <xf numFmtId="0" fontId="103" fillId="0" borderId="0">
      <alignment vertical="top"/>
    </xf>
    <xf numFmtId="0" fontId="103"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4"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4" fillId="35" borderId="0">
      <alignment horizontal="center" wrapText="1"/>
    </xf>
    <xf numFmtId="0" fontId="28" fillId="25" borderId="0">
      <alignment horizontal="center"/>
    </xf>
    <xf numFmtId="168" fontId="19" fillId="0" borderId="0"/>
    <xf numFmtId="43" fontId="104" fillId="0" borderId="0"/>
    <xf numFmtId="43" fontId="12" fillId="0" borderId="0"/>
    <xf numFmtId="3" fontId="104" fillId="0" borderId="0"/>
    <xf numFmtId="0" fontId="25" fillId="34" borderId="57"/>
    <xf numFmtId="169" fontId="104" fillId="0" borderId="0"/>
    <xf numFmtId="0" fontId="29" fillId="26" borderId="64">
      <protection locked="0"/>
    </xf>
    <xf numFmtId="0" fontId="104" fillId="0" borderId="0"/>
    <xf numFmtId="0" fontId="30" fillId="26" borderId="64">
      <protection locked="0"/>
    </xf>
    <xf numFmtId="0" fontId="104" fillId="26" borderId="55"/>
    <xf numFmtId="0" fontId="104" fillId="25" borderId="0"/>
    <xf numFmtId="170" fontId="104" fillId="0" borderId="0"/>
    <xf numFmtId="0" fontId="31" fillId="0" borderId="0"/>
    <xf numFmtId="2" fontId="104" fillId="0" borderId="0"/>
    <xf numFmtId="0" fontId="32" fillId="25" borderId="55">
      <alignment horizontal="left"/>
    </xf>
    <xf numFmtId="0" fontId="103"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4" fillId="25" borderId="55">
      <alignment horizontal="centerContinuous" wrapText="1"/>
    </xf>
    <xf numFmtId="0" fontId="38" fillId="37" borderId="0">
      <alignment horizontal="center" wrapText="1"/>
    </xf>
    <xf numFmtId="168"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4" fillId="0" borderId="0"/>
    <xf numFmtId="0" fontId="42" fillId="38" borderId="0"/>
    <xf numFmtId="0" fontId="42" fillId="38" borderId="0"/>
    <xf numFmtId="0" fontId="12" fillId="0" borderId="0"/>
    <xf numFmtId="0" fontId="12"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2" fillId="0" borderId="0"/>
    <xf numFmtId="0" fontId="104" fillId="0" borderId="0"/>
    <xf numFmtId="0" fontId="19" fillId="0" borderId="0"/>
    <xf numFmtId="0" fontId="12" fillId="0" borderId="0"/>
    <xf numFmtId="0" fontId="19" fillId="0" borderId="0"/>
    <xf numFmtId="0" fontId="19" fillId="0" borderId="0"/>
    <xf numFmtId="0" fontId="104" fillId="0" borderId="0"/>
    <xf numFmtId="0" fontId="19" fillId="0" borderId="0"/>
    <xf numFmtId="0" fontId="12" fillId="0" borderId="0"/>
    <xf numFmtId="0" fontId="19" fillId="0" borderId="0"/>
    <xf numFmtId="0" fontId="104" fillId="0" borderId="0"/>
    <xf numFmtId="0" fontId="12" fillId="0" borderId="0"/>
    <xf numFmtId="0" fontId="104" fillId="0" borderId="0"/>
    <xf numFmtId="0" fontId="104" fillId="0" borderId="0"/>
    <xf numFmtId="0" fontId="104" fillId="0" borderId="0"/>
    <xf numFmtId="0" fontId="104" fillId="0" borderId="0"/>
    <xf numFmtId="0" fontId="12" fillId="39" borderId="59"/>
    <xf numFmtId="0" fontId="19" fillId="39" borderId="59"/>
    <xf numFmtId="0" fontId="44" fillId="9" borderId="0"/>
    <xf numFmtId="9" fontId="104"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4" fillId="40" borderId="0">
      <alignment horizontal="left" vertical="center"/>
    </xf>
    <xf numFmtId="0" fontId="104" fillId="0" borderId="62">
      <alignment horizontal="left" vertical="center" wrapText="1" indent="1"/>
    </xf>
    <xf numFmtId="171" fontId="104" fillId="0" borderId="62">
      <alignment horizontal="right" vertical="center" wrapText="1"/>
    </xf>
    <xf numFmtId="0" fontId="104" fillId="0" borderId="0">
      <alignment horizontal="left" vertical="center" wrapText="1"/>
    </xf>
    <xf numFmtId="0" fontId="104" fillId="0" borderId="0">
      <alignment horizontal="left" vertical="center" wrapText="1" indent="1"/>
    </xf>
    <xf numFmtId="171" fontId="104" fillId="0" borderId="0">
      <alignment horizontal="right" vertical="center" wrapText="1"/>
    </xf>
    <xf numFmtId="172" fontId="104" fillId="0" borderId="0">
      <alignment horizontal="right" vertical="center" wrapText="1"/>
    </xf>
    <xf numFmtId="0" fontId="104" fillId="0" borderId="19">
      <alignment horizontal="left" vertical="center" wrapText="1"/>
    </xf>
    <xf numFmtId="0" fontId="104" fillId="0" borderId="19">
      <alignment horizontal="left" vertical="center" wrapText="1" indent="1"/>
    </xf>
    <xf numFmtId="171" fontId="104" fillId="0" borderId="19">
      <alignment horizontal="right" vertical="center" wrapText="1"/>
    </xf>
    <xf numFmtId="0" fontId="104" fillId="0" borderId="0">
      <alignment vertical="center" wrapText="1"/>
    </xf>
    <xf numFmtId="0" fontId="104" fillId="0" borderId="0"/>
    <xf numFmtId="0" fontId="104" fillId="0" borderId="0">
      <alignment vertical="center" wrapText="1"/>
    </xf>
    <xf numFmtId="0" fontId="104" fillId="0" borderId="0">
      <alignment vertical="center" wrapText="1"/>
    </xf>
    <xf numFmtId="0" fontId="104"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4"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4" fillId="0" borderId="62">
      <alignment horizontal="left" vertical="center" wrapText="1"/>
    </xf>
    <xf numFmtId="0" fontId="19" fillId="0" borderId="0"/>
    <xf numFmtId="0" fontId="50" fillId="0" borderId="0"/>
    <xf numFmtId="0" fontId="104" fillId="0" borderId="0">
      <alignment horizontal="left" wrapText="1"/>
    </xf>
    <xf numFmtId="0" fontId="104"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5" fillId="0" borderId="0">
      <alignment vertical="top"/>
      <protection locked="0"/>
    </xf>
    <xf numFmtId="0" fontId="68" fillId="0" borderId="0"/>
    <xf numFmtId="164" fontId="103"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73" fontId="96" fillId="0" borderId="0"/>
    <xf numFmtId="0" fontId="96" fillId="0" borderId="0"/>
    <xf numFmtId="0" fontId="83" fillId="7" borderId="0"/>
    <xf numFmtId="173" fontId="104" fillId="0" borderId="0"/>
    <xf numFmtId="173"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43" fontId="104" fillId="0" borderId="0"/>
    <xf numFmtId="43" fontId="12" fillId="0" borderId="0"/>
    <xf numFmtId="174" fontId="104" fillId="0" borderId="0"/>
    <xf numFmtId="0" fontId="104" fillId="26" borderId="46"/>
    <xf numFmtId="0" fontId="32" fillId="25" borderId="46">
      <alignment horizontal="left"/>
    </xf>
    <xf numFmtId="0" fontId="104"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3"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73"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4" fillId="26" borderId="55"/>
    <xf numFmtId="0" fontId="32" fillId="25" borderId="55">
      <alignment horizontal="left"/>
    </xf>
    <xf numFmtId="0" fontId="36" fillId="28" borderId="56"/>
    <xf numFmtId="0" fontId="36" fillId="28" borderId="56"/>
    <xf numFmtId="0" fontId="104"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4" fillId="0" borderId="62">
      <alignment horizontal="left" vertical="center" wrapText="1" indent="1"/>
    </xf>
    <xf numFmtId="171" fontId="104" fillId="0" borderId="62">
      <alignment horizontal="right" vertical="center" wrapText="1"/>
    </xf>
    <xf numFmtId="0" fontId="29" fillId="26" borderId="64">
      <protection locked="0"/>
    </xf>
    <xf numFmtId="0" fontId="104"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4" fillId="26" borderId="55"/>
    <xf numFmtId="0" fontId="32" fillId="25" borderId="55">
      <alignment horizontal="left"/>
    </xf>
    <xf numFmtId="0" fontId="104"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43" fontId="104" fillId="0" borderId="0"/>
    <xf numFmtId="0" fontId="22" fillId="21" borderId="56"/>
    <xf numFmtId="0" fontId="23" fillId="0" borderId="55"/>
    <xf numFmtId="0" fontId="25" fillId="34" borderId="57"/>
    <xf numFmtId="43" fontId="104" fillId="0" borderId="0"/>
    <xf numFmtId="43" fontId="12" fillId="0" borderId="0"/>
    <xf numFmtId="0" fontId="25" fillId="34" borderId="57"/>
    <xf numFmtId="0" fontId="104" fillId="26" borderId="55"/>
    <xf numFmtId="0" fontId="32" fillId="25" borderId="55">
      <alignment horizontal="left"/>
    </xf>
    <xf numFmtId="0" fontId="36" fillId="28" borderId="56"/>
    <xf numFmtId="0" fontId="36" fillId="28" borderId="56"/>
    <xf numFmtId="0" fontId="104"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4" fillId="0" borderId="62">
      <alignment horizontal="left" vertical="center" wrapText="1" indent="1"/>
    </xf>
    <xf numFmtId="171" fontId="104" fillId="0" borderId="62">
      <alignment horizontal="right" vertical="center" wrapText="1"/>
    </xf>
    <xf numFmtId="0" fontId="104"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43" fontId="104" fillId="0" borderId="0"/>
    <xf numFmtId="43" fontId="12" fillId="0" borderId="0"/>
    <xf numFmtId="0" fontId="104" fillId="26" borderId="55"/>
    <xf numFmtId="0" fontId="32" fillId="25" borderId="55">
      <alignment horizontal="left"/>
    </xf>
    <xf numFmtId="0" fontId="104"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73" fontId="104" fillId="0" borderId="0"/>
    <xf numFmtId="173" fontId="104" fillId="0" borderId="0"/>
    <xf numFmtId="173" fontId="12" fillId="0" borderId="0"/>
    <xf numFmtId="173" fontId="12" fillId="0" borderId="0"/>
    <xf numFmtId="173" fontId="96" fillId="0" borderId="0"/>
    <xf numFmtId="173" fontId="96" fillId="0" borderId="0"/>
    <xf numFmtId="0" fontId="23" fillId="32" borderId="64"/>
    <xf numFmtId="0" fontId="29" fillId="26" borderId="64">
      <protection locked="0"/>
    </xf>
  </cellStyleXfs>
  <cellXfs count="315">
    <xf numFmtId="0" fontId="0" fillId="0" borderId="0" xfId="0"/>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2" fontId="0" fillId="0" borderId="0" xfId="0" applyNumberFormat="1"/>
    <xf numFmtId="9" fontId="0" fillId="0" borderId="0" xfId="37" applyFon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23" borderId="0" xfId="0"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0" fontId="70" fillId="23" borderId="0" xfId="0" applyFont="1" applyFill="1" applyAlignment="1">
      <alignment horizontal="left" indent="1"/>
    </xf>
    <xf numFmtId="0" fontId="102" fillId="23" borderId="10" xfId="220" applyFont="1" applyFill="1" applyBorder="1" applyAlignment="1">
      <alignment horizontal="left" indent="1"/>
    </xf>
    <xf numFmtId="1" fontId="103" fillId="24" borderId="53" xfId="220" applyNumberFormat="1" applyFont="1" applyFill="1" applyBorder="1" applyAlignment="1">
      <alignment horizontal="center" vertical="center"/>
    </xf>
    <xf numFmtId="0" fontId="105" fillId="22" borderId="0" xfId="0" applyFont="1" applyFill="1" applyAlignment="1">
      <alignment horizontal="right" wrapText="1"/>
    </xf>
    <xf numFmtId="0" fontId="106" fillId="23" borderId="46" xfId="0" applyFont="1" applyFill="1" applyBorder="1" applyAlignment="1">
      <alignment horizontal="left" wrapText="1" indent="1"/>
    </xf>
    <xf numFmtId="3" fontId="23" fillId="22" borderId="0" xfId="71" applyNumberFormat="1"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9" fontId="23" fillId="22" borderId="0" xfId="37"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5" fillId="22" borderId="0" xfId="0" applyNumberFormat="1" applyFont="1" applyFill="1" applyAlignment="1">
      <alignment horizontal="right" wrapText="1"/>
    </xf>
    <xf numFmtId="0" fontId="107" fillId="23" borderId="30" xfId="203" applyFont="1" applyFill="1" applyBorder="1" applyAlignment="1">
      <alignment horizontal="center" textRotation="90" wrapText="1"/>
    </xf>
    <xf numFmtId="0" fontId="107"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09" fillId="23" borderId="30" xfId="204" applyFont="1" applyFill="1" applyBorder="1" applyAlignment="1">
      <alignment horizontal="center" textRotation="90" wrapText="1"/>
    </xf>
    <xf numFmtId="0" fontId="108" fillId="75" borderId="30" xfId="204" applyFont="1" applyFill="1" applyBorder="1" applyAlignment="1">
      <alignment horizontal="center" textRotation="90" wrapText="1"/>
    </xf>
    <xf numFmtId="0" fontId="110" fillId="23" borderId="30" xfId="204" applyFont="1" applyFill="1" applyBorder="1" applyAlignment="1">
      <alignment horizontal="center" textRotation="90" wrapText="1"/>
    </xf>
    <xf numFmtId="0" fontId="111" fillId="87" borderId="30" xfId="203" applyFont="1" applyFill="1" applyBorder="1" applyAlignment="1">
      <alignment horizontal="center" textRotation="90" wrapText="1"/>
    </xf>
    <xf numFmtId="0" fontId="112"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6" fontId="70" fillId="48" borderId="28" xfId="5" applyNumberFormat="1" applyFont="1" applyFill="1" applyBorder="1" applyAlignment="1">
      <alignment horizontal="center" textRotation="90" wrapText="1"/>
    </xf>
    <xf numFmtId="166"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3"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1" fontId="103" fillId="24" borderId="66" xfId="220" applyNumberFormat="1" applyFont="1" applyFill="1" applyBorder="1" applyAlignment="1">
      <alignment horizontal="center" vertical="center"/>
    </xf>
    <xf numFmtId="0" fontId="114" fillId="23" borderId="0" xfId="0" applyFont="1" applyFill="1" applyAlignment="1">
      <alignment horizontal="center" vertical="center"/>
    </xf>
    <xf numFmtId="0" fontId="0" fillId="23" borderId="0" xfId="0" applyFill="1" applyAlignment="1">
      <alignment vertical="top"/>
    </xf>
    <xf numFmtId="0" fontId="116" fillId="23" borderId="0" xfId="0" applyFont="1" applyFill="1"/>
    <xf numFmtId="0" fontId="121" fillId="23" borderId="0" xfId="204" applyFont="1" applyFill="1" applyBorder="1"/>
    <xf numFmtId="14" fontId="116"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20" fillId="43" borderId="0" xfId="32" applyFont="1" applyFill="1" applyAlignment="1">
      <alignment horizontal="left" indent="1"/>
    </xf>
    <xf numFmtId="0" fontId="37" fillId="94" borderId="46" xfId="204" applyFont="1" applyFill="1" applyBorder="1" applyAlignment="1">
      <alignment horizontal="center" textRotation="90" wrapText="1"/>
    </xf>
    <xf numFmtId="1"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 fontId="18" fillId="23" borderId="80" xfId="220" applyNumberFormat="1" applyFont="1" applyFill="1" applyBorder="1" applyAlignment="1">
      <alignment horizontal="center" vertical="center"/>
    </xf>
    <xf numFmtId="166" fontId="70" fillId="23" borderId="68" xfId="52" applyNumberFormat="1" applyFont="1" applyFill="1" applyBorder="1" applyAlignment="1">
      <alignment horizontal="center" vertical="center"/>
    </xf>
    <xf numFmtId="166" fontId="100" fillId="23" borderId="68" xfId="52"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14" fontId="70" fillId="23" borderId="70" xfId="0" applyNumberFormat="1" applyFont="1" applyFill="1" applyBorder="1"/>
    <xf numFmtId="0" fontId="116" fillId="23" borderId="0" xfId="0" applyFont="1" applyFill="1" applyAlignment="1">
      <alignment horizontal="left" vertical="top" wrapText="1" indent="1"/>
    </xf>
    <xf numFmtId="0" fontId="119"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2" fillId="43" borderId="0" xfId="0" applyFont="1" applyFill="1"/>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6" borderId="0" xfId="0" applyFont="1" applyFill="1" applyAlignment="1">
      <alignment horizontal="center"/>
    </xf>
    <xf numFmtId="0" fontId="76" fillId="85" borderId="33" xfId="0" applyFont="1" applyFill="1" applyBorder="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23" borderId="35" xfId="0" applyFont="1" applyFill="1" applyBorder="1"/>
    <xf numFmtId="14" fontId="70" fillId="23" borderId="40" xfId="0" applyNumberFormat="1" applyFont="1" applyFill="1" applyBorder="1"/>
    <xf numFmtId="0" fontId="70" fillId="22" borderId="37" xfId="0" applyFont="1" applyFill="1" applyBorder="1"/>
    <xf numFmtId="2" fontId="70" fillId="0" borderId="35" xfId="0" applyNumberFormat="1" applyFont="1" applyBorder="1"/>
    <xf numFmtId="0" fontId="70" fillId="0" borderId="0" xfId="0" applyFont="1"/>
    <xf numFmtId="0" fontId="70" fillId="0" borderId="34" xfId="0" applyFont="1" applyBorder="1"/>
    <xf numFmtId="0" fontId="70" fillId="0" borderId="35" xfId="0" applyFont="1" applyBorder="1"/>
    <xf numFmtId="14" fontId="70" fillId="0" borderId="40"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14" fontId="70" fillId="0" borderId="37" xfId="0" applyNumberFormat="1" applyFont="1" applyBorder="1"/>
    <xf numFmtId="14"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0" fontId="70" fillId="23"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 fontId="70" fillId="95" borderId="0" xfId="0" applyNumberFormat="1" applyFont="1" applyFill="1" applyAlignment="1">
      <alignment horizontal="center"/>
    </xf>
    <xf numFmtId="0" fontId="123" fillId="93" borderId="0" xfId="0" applyFont="1" applyFill="1" applyAlignment="1">
      <alignment horizontal="center"/>
    </xf>
    <xf numFmtId="0" fontId="124" fillId="93" borderId="0" xfId="0" applyFont="1" applyFill="1"/>
    <xf numFmtId="0" fontId="124" fillId="0" borderId="0" xfId="0" applyFont="1"/>
    <xf numFmtId="17" fontId="115" fillId="23" borderId="0" xfId="0" quotePrefix="1" applyNumberFormat="1" applyFont="1" applyFill="1" applyAlignment="1">
      <alignment horizontal="center" vertical="top"/>
    </xf>
    <xf numFmtId="0" fontId="0" fillId="0" borderId="0" xfId="0" applyAlignment="1">
      <alignment textRotation="90"/>
    </xf>
    <xf numFmtId="0" fontId="6" fillId="0" borderId="0" xfId="71" applyFont="1" applyFill="1"/>
    <xf numFmtId="0" fontId="0" fillId="0" borderId="0" xfId="0" applyAlignment="1">
      <alignment horizontal="center"/>
    </xf>
    <xf numFmtId="0" fontId="6" fillId="0" borderId="0" xfId="72" applyFont="1" applyFill="1"/>
    <xf numFmtId="0" fontId="11" fillId="0" borderId="0" xfId="52" applyFont="1" applyFill="1"/>
    <xf numFmtId="0" fontId="0" fillId="0" borderId="0" xfId="0"/>
    <xf numFmtId="14" fontId="0" fillId="0" borderId="0" xfId="0" applyNumberFormat="1"/>
    <xf numFmtId="0" fontId="74" fillId="0" borderId="10" xfId="220" applyFont="1" applyBorder="1" applyAlignment="1">
      <alignment horizontal="left" indent="1"/>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 fontId="18" fillId="0" borderId="53" xfId="220" applyNumberFormat="1" applyFont="1" applyBorder="1" applyAlignment="1">
      <alignment horizontal="center" vertical="center"/>
    </xf>
    <xf numFmtId="0" fontId="70" fillId="0" borderId="0" xfId="220" applyFont="1"/>
    <xf numFmtId="14" fontId="70" fillId="0" borderId="0" xfId="0" applyNumberFormat="1" applyFont="1"/>
    <xf numFmtId="0" fontId="1" fillId="0" borderId="0" xfId="220" applyFont="1"/>
    <xf numFmtId="0" fontId="117" fillId="23" borderId="0" xfId="0" applyFont="1" applyFill="1" applyAlignment="1">
      <alignment horizontal="left" vertical="top" wrapText="1" indent="1"/>
    </xf>
    <xf numFmtId="0" fontId="118" fillId="23" borderId="0" xfId="0" applyFont="1" applyFill="1" applyAlignment="1">
      <alignment horizontal="left" vertical="top" wrapText="1" indent="1"/>
    </xf>
    <xf numFmtId="0" fontId="76" fillId="94" borderId="0" xfId="0" applyFont="1" applyFill="1" applyAlignment="1">
      <alignment horizontal="center" wrapText="1"/>
    </xf>
    <xf numFmtId="164" fontId="81" fillId="24" borderId="32" xfId="220" applyNumberFormat="1" applyFont="1" applyFill="1" applyBorder="1" applyAlignment="1">
      <alignment horizontal="center" vertical="center"/>
    </xf>
    <xf numFmtId="164" fontId="80" fillId="23" borderId="67" xfId="0" applyNumberFormat="1" applyFont="1" applyFill="1" applyBorder="1" applyAlignment="1">
      <alignment horizontal="center"/>
    </xf>
    <xf numFmtId="164" fontId="18" fillId="24" borderId="25" xfId="220" applyNumberFormat="1" applyFont="1" applyFill="1" applyBorder="1" applyAlignment="1">
      <alignment horizontal="center" vertical="center"/>
    </xf>
    <xf numFmtId="164" fontId="18" fillId="24" borderId="11" xfId="220" applyNumberFormat="1" applyFont="1" applyFill="1" applyBorder="1" applyAlignment="1">
      <alignment horizontal="center" vertical="center"/>
    </xf>
    <xf numFmtId="164" fontId="81" fillId="0" borderId="32" xfId="220" applyNumberFormat="1" applyFont="1" applyBorder="1" applyAlignment="1">
      <alignment horizontal="center" vertical="center"/>
    </xf>
    <xf numFmtId="164" fontId="80" fillId="0" borderId="67" xfId="0" applyNumberFormat="1" applyFont="1" applyBorder="1" applyAlignment="1">
      <alignment horizontal="center"/>
    </xf>
    <xf numFmtId="164" fontId="18" fillId="0" borderId="25" xfId="220" applyNumberFormat="1" applyFont="1" applyBorder="1" applyAlignment="1">
      <alignment horizontal="center" vertical="center"/>
    </xf>
    <xf numFmtId="164" fontId="18" fillId="0" borderId="11" xfId="220" applyNumberFormat="1" applyFont="1" applyBorder="1" applyAlignment="1">
      <alignment horizontal="center" vertical="center"/>
    </xf>
    <xf numFmtId="164" fontId="99" fillId="24" borderId="11" xfId="220" applyNumberFormat="1" applyFont="1" applyFill="1" applyBorder="1" applyAlignment="1">
      <alignment horizontal="center" vertical="center"/>
    </xf>
    <xf numFmtId="164" fontId="103" fillId="24" borderId="11" xfId="220" applyNumberFormat="1" applyFont="1" applyFill="1" applyBorder="1" applyAlignment="1">
      <alignment horizontal="center" vertical="center"/>
    </xf>
    <xf numFmtId="164" fontId="81" fillId="23" borderId="68" xfId="220" applyNumberFormat="1" applyFont="1" applyFill="1" applyBorder="1" applyAlignment="1">
      <alignment horizontal="center" vertical="center"/>
    </xf>
    <xf numFmtId="164" fontId="80" fillId="23" borderId="68" xfId="0" applyNumberFormat="1" applyFont="1" applyFill="1" applyBorder="1" applyAlignment="1">
      <alignment horizontal="center"/>
    </xf>
    <xf numFmtId="164" fontId="18" fillId="23" borderId="68" xfId="220" applyNumberFormat="1" applyFont="1" applyFill="1" applyBorder="1" applyAlignment="1">
      <alignment horizontal="center" vertical="center"/>
    </xf>
    <xf numFmtId="164" fontId="81" fillId="23" borderId="80" xfId="220" applyNumberFormat="1" applyFont="1" applyFill="1" applyBorder="1" applyAlignment="1">
      <alignment horizontal="center" vertical="center"/>
    </xf>
    <xf numFmtId="164" fontId="80" fillId="23" borderId="80" xfId="0" applyNumberFormat="1" applyFont="1" applyFill="1" applyBorder="1" applyAlignment="1">
      <alignment horizontal="center"/>
    </xf>
    <xf numFmtId="164" fontId="18" fillId="23" borderId="80" xfId="220" applyNumberFormat="1" applyFont="1" applyFill="1" applyBorder="1" applyAlignment="1">
      <alignment horizontal="center" vertical="center"/>
    </xf>
    <xf numFmtId="164" fontId="18" fillId="23" borderId="79" xfId="220" applyNumberFormat="1" applyFont="1" applyFill="1" applyBorder="1" applyAlignment="1">
      <alignment horizontal="center" vertical="center"/>
    </xf>
    <xf numFmtId="165" fontId="23" fillId="22" borderId="0" xfId="61" applyNumberFormat="1" applyFont="1" applyFill="1" applyAlignment="1">
      <alignment horizontal="center"/>
    </xf>
    <xf numFmtId="164" fontId="18" fillId="23" borderId="71" xfId="220"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164" fontId="18" fillId="23" borderId="81" xfId="220" applyNumberFormat="1" applyFont="1" applyFill="1" applyBorder="1" applyAlignment="1">
      <alignment horizontal="center" vertical="center"/>
    </xf>
    <xf numFmtId="165" fontId="23" fillId="22" borderId="0" xfId="13" applyNumberFormat="1" applyFont="1" applyFill="1" applyAlignment="1">
      <alignment horizontal="center"/>
    </xf>
    <xf numFmtId="164" fontId="10" fillId="23" borderId="83" xfId="73" applyNumberFormat="1" applyFont="1" applyFill="1" applyBorder="1" applyAlignment="1">
      <alignment horizontal="center" vertical="center"/>
    </xf>
    <xf numFmtId="164" fontId="70" fillId="0" borderId="0" xfId="0" applyNumberFormat="1" applyFont="1"/>
    <xf numFmtId="0" fontId="127" fillId="0" borderId="85" xfId="0" applyFont="1" applyBorder="1" applyAlignment="1">
      <alignment indent="1"/>
    </xf>
    <xf numFmtId="0" fontId="127" fillId="0" borderId="85" xfId="0" applyFont="1" applyBorder="1" applyAlignment="1"/>
    <xf numFmtId="0" fontId="129" fillId="99" borderId="85" xfId="0" applyFont="1" applyFill="1" applyBorder="1" applyAlignment="1">
      <alignment horizontal="center" textRotation="90" wrapText="1"/>
    </xf>
    <xf numFmtId="0" fontId="0" fillId="98" borderId="0" xfId="0" applyFill="1"/>
    <xf numFmtId="0" fontId="127" fillId="0" borderId="0" xfId="0" applyFont="1" applyAlignment="1">
      <alignment indent="1"/>
    </xf>
    <xf numFmtId="0" fontId="127" fillId="0" borderId="0" xfId="0" applyFont="1"/>
    <xf numFmtId="0" fontId="129" fillId="99" borderId="0" xfId="0" applyFont="1" applyFill="1" applyAlignment="1">
      <alignment horizontal="center" wrapText="1"/>
    </xf>
    <xf numFmtId="0" fontId="128" fillId="0" borderId="0" xfId="0" applyFont="1" applyAlignment="1">
      <alignment horizontal="center"/>
    </xf>
    <xf numFmtId="4" fontId="130" fillId="0" borderId="0" xfId="0" applyNumberFormat="1" applyFont="1" applyAlignment="1">
      <alignment horizontal="center"/>
    </xf>
    <xf numFmtId="175" fontId="130" fillId="0" borderId="0" xfId="0" applyNumberFormat="1" applyFont="1" applyAlignment="1">
      <alignment horizontal="center"/>
    </xf>
    <xf numFmtId="176" fontId="130" fillId="0" borderId="0" xfId="0" applyNumberFormat="1" applyFont="1" applyAlignment="1">
      <alignment horizontal="center"/>
    </xf>
    <xf numFmtId="0" fontId="127" fillId="98" borderId="85" xfId="0" applyFont="1" applyFill="1" applyBorder="1" applyAlignment="1">
      <alignment horizontal="center"/>
    </xf>
    <xf numFmtId="0" fontId="127" fillId="98" borderId="87" xfId="0" applyFont="1" applyFill="1" applyBorder="1" applyAlignment="1">
      <alignment horizontal="center"/>
    </xf>
    <xf numFmtId="0" fontId="127" fillId="97" borderId="85" xfId="0" applyFont="1" applyFill="1" applyBorder="1" applyAlignment="1">
      <alignment horizontal="center" textRotation="90" wrapText="1"/>
    </xf>
    <xf numFmtId="0" fontId="127" fillId="98" borderId="86" xfId="0" applyFont="1" applyFill="1" applyBorder="1" applyAlignment="1">
      <alignment horizontal="center" wrapText="1"/>
    </xf>
    <xf numFmtId="0" fontId="127" fillId="98" borderId="87" xfId="0" applyFont="1" applyFill="1" applyBorder="1" applyAlignment="1">
      <alignment horizontal="center" wrapText="1"/>
    </xf>
    <xf numFmtId="0" fontId="128" fillId="0" borderId="86" xfId="0" applyFont="1" applyBorder="1" applyAlignment="1">
      <alignment horizontal="center" wrapText="1"/>
    </xf>
    <xf numFmtId="0" fontId="127" fillId="98" borderId="0" xfId="0" applyFont="1" applyFill="1"/>
    <xf numFmtId="0" fontId="127" fillId="98" borderId="88" xfId="0" applyFont="1" applyFill="1" applyBorder="1"/>
    <xf numFmtId="3" fontId="127" fillId="0" borderId="0" xfId="0" applyNumberFormat="1" applyFont="1"/>
    <xf numFmtId="4" fontId="127" fillId="0" borderId="0" xfId="0" applyNumberFormat="1" applyFont="1"/>
    <xf numFmtId="0" fontId="127" fillId="98" borderId="87" xfId="0" applyFont="1" applyFill="1" applyBorder="1"/>
    <xf numFmtId="164" fontId="70" fillId="0" borderId="0" xfId="0" applyNumberFormat="1" applyFont="1" applyAlignment="1">
      <alignment horizontal="center"/>
    </xf>
    <xf numFmtId="0" fontId="0" fillId="100" borderId="0" xfId="0" applyFill="1"/>
    <xf numFmtId="0" fontId="131" fillId="0" borderId="84" xfId="0" applyFont="1" applyBorder="1" applyAlignment="1">
      <alignment horizontal="center" vertical="center"/>
    </xf>
    <xf numFmtId="17" fontId="131" fillId="0" borderId="84" xfId="0" applyNumberFormat="1" applyFont="1" applyBorder="1" applyAlignment="1">
      <alignment horizontal="center" vertical="center"/>
    </xf>
    <xf numFmtId="0" fontId="132" fillId="0" borderId="0" xfId="0" applyFont="1" applyAlignment="1">
      <alignment horizontal="center" vertical="center"/>
    </xf>
    <xf numFmtId="0" fontId="126" fillId="96" borderId="84" xfId="0" applyFont="1" applyFill="1" applyBorder="1" applyAlignment="1">
      <alignment horizontal="center" vertical="center"/>
    </xf>
    <xf numFmtId="0" fontId="126" fillId="96" borderId="85" xfId="0" applyFont="1" applyFill="1" applyBorder="1" applyAlignment="1">
      <alignment horizontal="center" vertical="center"/>
    </xf>
    <xf numFmtId="0" fontId="129" fillId="96" borderId="0" xfId="0" applyFont="1" applyFill="1"/>
    <xf numFmtId="0" fontId="129" fillId="0" borderId="0" xfId="0" applyFont="1"/>
    <xf numFmtId="164" fontId="0" fillId="0" borderId="0" xfId="0" applyNumberFormat="1"/>
    <xf numFmtId="0" fontId="0" fillId="0" borderId="0" xfId="0"/>
    <xf numFmtId="0" fontId="76" fillId="92" borderId="33" xfId="0" applyFont="1" applyFill="1" applyBorder="1" applyAlignment="1">
      <alignment horizontal="center"/>
    </xf>
    <xf numFmtId="0" fontId="70" fillId="0" borderId="0" xfId="0" applyFont="1"/>
    <xf numFmtId="0" fontId="0" fillId="0" borderId="33" xfId="0" applyBorder="1"/>
    <xf numFmtId="0" fontId="76" fillId="80" borderId="0" xfId="0" applyFont="1" applyFill="1" applyAlignment="1">
      <alignment horizontal="center"/>
    </xf>
    <xf numFmtId="0" fontId="76" fillId="85" borderId="0" xfId="0" applyFont="1" applyFill="1" applyAlignment="1">
      <alignment horizontal="center"/>
    </xf>
    <xf numFmtId="0" fontId="76" fillId="86" borderId="0" xfId="0" applyFont="1" applyFill="1" applyAlignment="1">
      <alignment horizontal="center"/>
    </xf>
    <xf numFmtId="0" fontId="76" fillId="79" borderId="0" xfId="0" applyFont="1" applyFill="1" applyAlignment="1">
      <alignment horizontal="center"/>
    </xf>
    <xf numFmtId="0" fontId="76" fillId="92" borderId="0" xfId="0" applyFont="1" applyFill="1" applyAlignment="1">
      <alignment horizontal="center"/>
    </xf>
    <xf numFmtId="0" fontId="76" fillId="45" borderId="0" xfId="0" applyFont="1" applyFill="1" applyAlignment="1">
      <alignment horizontal="center"/>
    </xf>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77" borderId="0" xfId="0" applyFont="1" applyFill="1" applyAlignment="1">
      <alignment horizontal="center" vertical="top"/>
    </xf>
    <xf numFmtId="0" fontId="76" fillId="79" borderId="0" xfId="0" applyFont="1" applyFill="1" applyAlignment="1">
      <alignment horizontal="center"/>
    </xf>
    <xf numFmtId="0" fontId="76" fillId="80" borderId="0" xfId="0" applyFont="1" applyFill="1" applyAlignment="1">
      <alignment horizontal="center"/>
    </xf>
    <xf numFmtId="0" fontId="76" fillId="92" borderId="0" xfId="0" applyFont="1" applyFill="1" applyAlignment="1">
      <alignment horizontal="center"/>
    </xf>
    <xf numFmtId="0" fontId="76" fillId="44" borderId="0" xfId="0" applyFont="1" applyFill="1" applyAlignment="1">
      <alignment horizontal="center" vertical="top"/>
    </xf>
    <xf numFmtId="0" fontId="76" fillId="45" borderId="0" xfId="0" applyFont="1" applyFill="1" applyAlignment="1">
      <alignment horizontal="center"/>
    </xf>
    <xf numFmtId="0" fontId="76" fillId="92" borderId="85" xfId="0" applyFont="1" applyFill="1" applyBorder="1" applyAlignment="1">
      <alignment horizontal="center"/>
    </xf>
    <xf numFmtId="0" fontId="76" fillId="92" borderId="87" xfId="0" applyFont="1" applyFill="1" applyBorder="1" applyAlignment="1">
      <alignment horizontal="center"/>
    </xf>
    <xf numFmtId="0" fontId="76" fillId="85" borderId="0" xfId="0" applyFont="1" applyFill="1" applyAlignment="1">
      <alignment horizontal="center"/>
    </xf>
    <xf numFmtId="0" fontId="76" fillId="86" borderId="0" xfId="0" applyFont="1" applyFill="1" applyAlignment="1">
      <alignment horizontal="center"/>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552">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FF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E2EBF0"/>
        </patternFill>
      </fill>
    </dxf>
    <dxf>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ill>
        <patternFill>
          <bgColor rgb="FFE2EBF0"/>
        </patternFill>
      </fill>
    </dxf>
    <dxf>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929644" cy="154686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17216</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4763</xdr:colOff>
      <xdr:row>1</xdr:row>
      <xdr:rowOff>1385560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16121</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tabSelected="1" zoomScaleNormal="100" workbookViewId="0">
      <selection activeCell="A2" sqref="A2"/>
    </sheetView>
  </sheetViews>
  <sheetFormatPr defaultColWidth="9.44140625" defaultRowHeight="14.4" x14ac:dyDescent="0.3"/>
  <cols>
    <col min="1" max="1" width="115.5546875" style="51" customWidth="1"/>
    <col min="2" max="2" width="9.44140625" style="51" customWidth="1"/>
    <col min="3" max="16384" width="9.44140625" style="51"/>
  </cols>
  <sheetData>
    <row r="1" spans="1:1" ht="122.1" customHeight="1" x14ac:dyDescent="0.3"/>
    <row r="2" spans="1:1" ht="20.85" customHeight="1" x14ac:dyDescent="0.3">
      <c r="A2" s="58" t="s">
        <v>7119</v>
      </c>
    </row>
    <row r="3" spans="1:1" ht="18.600000000000001" customHeight="1" x14ac:dyDescent="0.3">
      <c r="A3" s="70" t="s">
        <v>7120</v>
      </c>
    </row>
    <row r="4" spans="1:1" ht="60" customHeight="1" x14ac:dyDescent="0.3">
      <c r="A4" s="119" t="s">
        <v>7121</v>
      </c>
    </row>
    <row r="5" spans="1:1" ht="81" customHeight="1" x14ac:dyDescent="0.3">
      <c r="A5" s="205" t="s">
        <v>7122</v>
      </c>
    </row>
    <row r="6" spans="1:1" ht="21.75" customHeight="1" x14ac:dyDescent="0.3">
      <c r="A6" s="220" t="s">
        <v>7123</v>
      </c>
    </row>
    <row r="7" spans="1:1" s="120" customFormat="1" ht="168" customHeight="1" x14ac:dyDescent="0.3">
      <c r="A7" s="152" t="s">
        <v>7124</v>
      </c>
    </row>
    <row r="8" spans="1:1" s="120" customFormat="1" ht="22.35" customHeight="1" x14ac:dyDescent="0.3">
      <c r="A8" s="220" t="s">
        <v>7125</v>
      </c>
    </row>
    <row r="9" spans="1:1" s="120" customFormat="1" ht="232.35" customHeight="1" x14ac:dyDescent="0.3">
      <c r="A9" s="152" t="s">
        <v>7126</v>
      </c>
    </row>
    <row r="10" spans="1:1" ht="344.85" customHeight="1" x14ac:dyDescent="0.3">
      <c r="A10" s="121"/>
    </row>
    <row r="11" spans="1:1" ht="22.65" customHeight="1" x14ac:dyDescent="0.3">
      <c r="A11" s="220" t="s">
        <v>7127</v>
      </c>
    </row>
    <row r="12" spans="1:1" ht="213.6" customHeight="1" x14ac:dyDescent="0.3">
      <c r="A12" s="152" t="s">
        <v>7128</v>
      </c>
    </row>
    <row r="13" spans="1:1" ht="21" customHeight="1" x14ac:dyDescent="0.3">
      <c r="A13" s="220" t="s">
        <v>7129</v>
      </c>
    </row>
    <row r="14" spans="1:1" ht="145.35" customHeight="1" x14ac:dyDescent="0.3">
      <c r="A14" s="221" t="s">
        <v>7130</v>
      </c>
    </row>
    <row r="15" spans="1:1" ht="30" customHeight="1" x14ac:dyDescent="0.3">
      <c r="A15" s="153" t="s">
        <v>7131</v>
      </c>
    </row>
    <row r="16" spans="1:1" ht="80.099999999999994" customHeight="1" x14ac:dyDescent="0.3">
      <c r="A16" s="153" t="s">
        <v>7132</v>
      </c>
    </row>
    <row r="17" spans="1:1" ht="46.35" customHeight="1" x14ac:dyDescent="0.3">
      <c r="A17" s="59" t="s">
        <v>7133</v>
      </c>
    </row>
    <row r="18" spans="1:1" ht="64.05" customHeight="1" x14ac:dyDescent="0.3">
      <c r="A18" s="59" t="s">
        <v>8434</v>
      </c>
    </row>
  </sheetData>
  <hyperlinks>
    <hyperlink ref="A15" r:id="rId1" xr:uid="{00000000-0004-0000-0100-000000000000}"/>
    <hyperlink ref="A16" r:id="rId2" display="Click here to read the INFORM Severity Index User Guide"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37"/>
  <sheetViews>
    <sheetView topLeftCell="A117" workbookViewId="0">
      <selection activeCell="G145" sqref="G145"/>
    </sheetView>
  </sheetViews>
  <sheetFormatPr defaultColWidth="8.44140625" defaultRowHeight="14.4" x14ac:dyDescent="0.3"/>
  <cols>
    <col min="1" max="1" width="8.44140625" style="211" customWidth="1"/>
    <col min="2" max="5" width="9.44140625" style="211" customWidth="1"/>
    <col min="6" max="6" width="7" style="211" customWidth="1"/>
    <col min="7" max="7" width="6.44140625" style="211" customWidth="1"/>
  </cols>
  <sheetData>
    <row r="1" spans="1:9" x14ac:dyDescent="0.3">
      <c r="A1" s="309"/>
      <c r="B1" s="292"/>
      <c r="C1" s="292"/>
      <c r="D1" s="292"/>
      <c r="E1" s="292"/>
      <c r="F1" s="292"/>
      <c r="G1" s="292"/>
      <c r="H1" s="292"/>
    </row>
    <row r="2" spans="1:9" ht="147" customHeight="1" x14ac:dyDescent="0.3">
      <c r="A2" s="222" t="s">
        <v>1</v>
      </c>
      <c r="B2" s="156" t="s">
        <v>7277</v>
      </c>
      <c r="C2" s="156" t="s">
        <v>7278</v>
      </c>
      <c r="D2" s="156" t="s">
        <v>7279</v>
      </c>
      <c r="E2" s="156" t="s">
        <v>7280</v>
      </c>
      <c r="F2" s="157" t="s">
        <v>7278</v>
      </c>
      <c r="G2" s="157" t="s">
        <v>7281</v>
      </c>
      <c r="H2" s="158" t="s">
        <v>7282</v>
      </c>
      <c r="I2" s="73" t="s">
        <v>5</v>
      </c>
    </row>
    <row r="3" spans="1:9" x14ac:dyDescent="0.3">
      <c r="A3" s="159" t="str">
        <f>Lists!C:C</f>
        <v>AFG001</v>
      </c>
      <c r="B3" s="246">
        <f t="shared" ref="B3:B34" si="0">ROUND(AVERAGE(C3:E3),1)</f>
        <v>1.2</v>
      </c>
      <c r="C3" s="246">
        <f t="shared" ref="C3:C34" si="1">IF(F3="x","x",ROUND((5-(3-F3)/2*5),1))</f>
        <v>2</v>
      </c>
      <c r="D3" s="246">
        <f t="shared" ref="D3:D34" si="2">IF(G3&gt;365,5,ROUND((5-(365-G3)/364*5),1))</f>
        <v>1.6</v>
      </c>
      <c r="E3" s="246">
        <f t="shared" ref="E3:E34" si="3">IF(H3&gt;3,5,ROUND((5-(3-H3)/3*5),1))</f>
        <v>0</v>
      </c>
      <c r="F3" s="246">
        <f>'Data Reliability'!B3</f>
        <v>1.8</v>
      </c>
      <c r="G3" s="160">
        <f>Reliability_updated!V3</f>
        <v>116.3</v>
      </c>
      <c r="H3" s="160">
        <f>'Data Reliability'!C3</f>
        <v>0</v>
      </c>
      <c r="I3" t="str">
        <f>IF(Reliability!B3="x","x",(IF(ROUNDUP(Reliability!B3,0)=1,"Very High",IF(ROUNDUP(Reliability!B3,0)=2,"High",IF(ROUNDUP(Reliability!B3,0)=3,"Medium",IF(ROUNDUP(Reliability!B3,0)=4,"Low","Very Low"))))))</f>
        <v>High</v>
      </c>
    </row>
    <row r="4" spans="1:9" x14ac:dyDescent="0.3">
      <c r="A4" s="159" t="str">
        <f>Lists!C:C</f>
        <v>ARM002</v>
      </c>
      <c r="B4" s="246">
        <f t="shared" si="0"/>
        <v>1.2</v>
      </c>
      <c r="C4" s="246">
        <f t="shared" si="1"/>
        <v>2.2999999999999998</v>
      </c>
      <c r="D4" s="246">
        <f t="shared" si="2"/>
        <v>1.3</v>
      </c>
      <c r="E4" s="246">
        <f t="shared" si="3"/>
        <v>0</v>
      </c>
      <c r="F4" s="246">
        <f>'Data Reliability'!B4</f>
        <v>1.9</v>
      </c>
      <c r="G4" s="160">
        <f>Reliability_updated!V4</f>
        <v>92.1</v>
      </c>
      <c r="H4" s="160">
        <f>'Data Reliability'!C4</f>
        <v>0</v>
      </c>
      <c r="I4" t="str">
        <f>IF(Reliability!B4="x","x",(IF(ROUNDUP(Reliability!B4,0)=1,"Very High",IF(ROUNDUP(Reliability!B4,0)=2,"High",IF(ROUNDUP(Reliability!B4,0)=3,"Medium",IF(ROUNDUP(Reliability!B4,0)=4,"Low","Very Low"))))))</f>
        <v>High</v>
      </c>
    </row>
    <row r="5" spans="1:9" x14ac:dyDescent="0.3">
      <c r="A5" s="159" t="str">
        <f>Lists!C:C</f>
        <v>AZE002</v>
      </c>
      <c r="B5" s="246">
        <f t="shared" si="0"/>
        <v>2.9</v>
      </c>
      <c r="C5" s="246" t="str">
        <f t="shared" si="1"/>
        <v>x</v>
      </c>
      <c r="D5" s="246">
        <f t="shared" si="2"/>
        <v>2.5</v>
      </c>
      <c r="E5" s="246">
        <f t="shared" si="3"/>
        <v>3.3</v>
      </c>
      <c r="F5" s="246" t="str">
        <f>'Data Reliability'!B5</f>
        <v>x</v>
      </c>
      <c r="G5" s="160">
        <f>Reliability_updated!V5</f>
        <v>186.5</v>
      </c>
      <c r="H5" s="160">
        <f>'Data Reliability'!C5</f>
        <v>2</v>
      </c>
      <c r="I5" t="str">
        <f>IF(Reliability!B5="x","x",(IF(ROUNDUP(Reliability!B5,0)=1,"Very High",IF(ROUNDUP(Reliability!B5,0)=2,"High",IF(ROUNDUP(Reliability!B5,0)=3,"Medium",IF(ROUNDUP(Reliability!B5,0)=4,"Low","Very Low"))))))</f>
        <v>Medium</v>
      </c>
    </row>
    <row r="6" spans="1:9" x14ac:dyDescent="0.3">
      <c r="A6" s="159" t="str">
        <f>Lists!C:C</f>
        <v>BDI001</v>
      </c>
      <c r="B6" s="246">
        <f t="shared" si="0"/>
        <v>1.5</v>
      </c>
      <c r="C6" s="246">
        <f t="shared" si="1"/>
        <v>2.2999999999999998</v>
      </c>
      <c r="D6" s="246">
        <f t="shared" si="2"/>
        <v>2.1</v>
      </c>
      <c r="E6" s="246">
        <f t="shared" si="3"/>
        <v>0</v>
      </c>
      <c r="F6" s="246">
        <f>'Data Reliability'!B6</f>
        <v>1.9</v>
      </c>
      <c r="G6" s="160">
        <f>Reliability_updated!V6</f>
        <v>155.4</v>
      </c>
      <c r="H6" s="160">
        <f>'Data Reliability'!C6</f>
        <v>0</v>
      </c>
      <c r="I6" t="str">
        <f>IF(Reliability!B6="x","x",(IF(ROUNDUP(Reliability!B6,0)=1,"Very High",IF(ROUNDUP(Reliability!B6,0)=2,"High",IF(ROUNDUP(Reliability!B6,0)=3,"Medium",IF(ROUNDUP(Reliability!B6,0)=4,"Low","Very Low"))))))</f>
        <v>High</v>
      </c>
    </row>
    <row r="7" spans="1:9" x14ac:dyDescent="0.3">
      <c r="A7" s="159" t="str">
        <f>Lists!C:C</f>
        <v>BFA002</v>
      </c>
      <c r="B7" s="246">
        <f t="shared" si="0"/>
        <v>1.8</v>
      </c>
      <c r="C7" s="246">
        <f t="shared" si="1"/>
        <v>2.2999999999999998</v>
      </c>
      <c r="D7" s="246">
        <f t="shared" si="2"/>
        <v>3.2</v>
      </c>
      <c r="E7" s="246">
        <f t="shared" si="3"/>
        <v>0</v>
      </c>
      <c r="F7" s="246">
        <f>'Data Reliability'!B7</f>
        <v>1.9</v>
      </c>
      <c r="G7" s="160">
        <f>Reliability_updated!V7</f>
        <v>237</v>
      </c>
      <c r="H7" s="160">
        <f>'Data Reliability'!C7</f>
        <v>0</v>
      </c>
      <c r="I7" t="str">
        <f>IF(Reliability!B7="x","x",(IF(ROUNDUP(Reliability!B7,0)=1,"Very High",IF(ROUNDUP(Reliability!B7,0)=2,"High",IF(ROUNDUP(Reliability!B7,0)=3,"Medium",IF(ROUNDUP(Reliability!B7,0)=4,"Low","Very Low"))))))</f>
        <v>High</v>
      </c>
    </row>
    <row r="8" spans="1:9" x14ac:dyDescent="0.3">
      <c r="A8" s="159" t="str">
        <f>Lists!C:C</f>
        <v>BGD002</v>
      </c>
      <c r="B8" s="246">
        <f t="shared" si="0"/>
        <v>1</v>
      </c>
      <c r="C8" s="246">
        <f t="shared" si="1"/>
        <v>1.5</v>
      </c>
      <c r="D8" s="246">
        <f t="shared" si="2"/>
        <v>1.4</v>
      </c>
      <c r="E8" s="246">
        <f t="shared" si="3"/>
        <v>0</v>
      </c>
      <c r="F8" s="246">
        <f>'Data Reliability'!B8</f>
        <v>1.6</v>
      </c>
      <c r="G8" s="160">
        <f>Reliability_updated!V8</f>
        <v>103.6</v>
      </c>
      <c r="H8" s="160">
        <f>'Data Reliability'!C8</f>
        <v>0</v>
      </c>
      <c r="I8" t="str">
        <f>IF(Reliability!B8="x","x",(IF(ROUNDUP(Reliability!B8,0)=1,"Very High",IF(ROUNDUP(Reliability!B8,0)=2,"High",IF(ROUNDUP(Reliability!B8,0)=3,"Medium",IF(ROUNDUP(Reliability!B8,0)=4,"Low","Very Low"))))))</f>
        <v>Very High</v>
      </c>
    </row>
    <row r="9" spans="1:9" x14ac:dyDescent="0.3">
      <c r="A9" s="159" t="str">
        <f>Lists!C:C</f>
        <v>BRA002</v>
      </c>
      <c r="B9" s="246">
        <f t="shared" si="0"/>
        <v>2.2999999999999998</v>
      </c>
      <c r="C9" s="246">
        <f t="shared" si="1"/>
        <v>3.5</v>
      </c>
      <c r="D9" s="246">
        <f t="shared" si="2"/>
        <v>3.4</v>
      </c>
      <c r="E9" s="246">
        <f t="shared" si="3"/>
        <v>0</v>
      </c>
      <c r="F9" s="246">
        <f>'Data Reliability'!B9</f>
        <v>2.4</v>
      </c>
      <c r="G9" s="160">
        <f>Reliability_updated!V9</f>
        <v>250.4</v>
      </c>
      <c r="H9" s="160">
        <f>'Data Reliability'!C9</f>
        <v>0</v>
      </c>
      <c r="I9" t="str">
        <f>IF(Reliability!B9="x","x",(IF(ROUNDUP(Reliability!B9,0)=1,"Very High",IF(ROUNDUP(Reliability!B9,0)=2,"High",IF(ROUNDUP(Reliability!B9,0)=3,"Medium",IF(ROUNDUP(Reliability!B9,0)=4,"Low","Very Low"))))))</f>
        <v>Medium</v>
      </c>
    </row>
    <row r="10" spans="1:9" x14ac:dyDescent="0.3">
      <c r="A10" s="159" t="str">
        <f>Lists!C:C</f>
        <v>CAF001</v>
      </c>
      <c r="B10" s="246">
        <f t="shared" si="0"/>
        <v>2.2000000000000002</v>
      </c>
      <c r="C10" s="246">
        <f t="shared" si="1"/>
        <v>3.8</v>
      </c>
      <c r="D10" s="246">
        <f t="shared" si="2"/>
        <v>2.7</v>
      </c>
      <c r="E10" s="246">
        <f t="shared" si="3"/>
        <v>0</v>
      </c>
      <c r="F10" s="246">
        <f>'Data Reliability'!B10</f>
        <v>2.5</v>
      </c>
      <c r="G10" s="160">
        <f>Reliability_updated!V10</f>
        <v>198.6</v>
      </c>
      <c r="H10" s="160">
        <f>'Data Reliability'!C10</f>
        <v>0</v>
      </c>
      <c r="I10" t="str">
        <f>IF(Reliability!B10="x","x",(IF(ROUNDUP(Reliability!B10,0)=1,"Very High",IF(ROUNDUP(Reliability!B10,0)=2,"High",IF(ROUNDUP(Reliability!B10,0)=3,"Medium",IF(ROUNDUP(Reliability!B10,0)=4,"Low","Very Low"))))))</f>
        <v>Medium</v>
      </c>
    </row>
    <row r="11" spans="1:9" x14ac:dyDescent="0.3">
      <c r="A11" s="159" t="str">
        <f>Lists!C:C</f>
        <v>CMR001</v>
      </c>
      <c r="B11" s="246">
        <f t="shared" si="0"/>
        <v>0.6</v>
      </c>
      <c r="C11" s="246">
        <f t="shared" si="1"/>
        <v>0.5</v>
      </c>
      <c r="D11" s="246">
        <f t="shared" si="2"/>
        <v>1.4</v>
      </c>
      <c r="E11" s="246">
        <f t="shared" si="3"/>
        <v>0</v>
      </c>
      <c r="F11" s="246">
        <f>'Data Reliability'!B11</f>
        <v>1.2</v>
      </c>
      <c r="G11" s="160">
        <f>Reliability_updated!V11</f>
        <v>102.6</v>
      </c>
      <c r="H11" s="160">
        <f>'Data Reliability'!C11</f>
        <v>0</v>
      </c>
      <c r="I11" t="str">
        <f>IF(Reliability!B11="x","x",(IF(ROUNDUP(Reliability!B11,0)=1,"Very High",IF(ROUNDUP(Reliability!B11,0)=2,"High",IF(ROUNDUP(Reliability!B11,0)=3,"Medium",IF(ROUNDUP(Reliability!B11,0)=4,"Low","Very Low"))))))</f>
        <v>Very High</v>
      </c>
    </row>
    <row r="12" spans="1:9" x14ac:dyDescent="0.3">
      <c r="A12" s="159" t="str">
        <f>Lists!C:C</f>
        <v>CMR002</v>
      </c>
      <c r="B12" s="246">
        <f t="shared" si="0"/>
        <v>1.4</v>
      </c>
      <c r="C12" s="246">
        <f t="shared" si="1"/>
        <v>1.8</v>
      </c>
      <c r="D12" s="246">
        <f t="shared" si="2"/>
        <v>2.2999999999999998</v>
      </c>
      <c r="E12" s="246">
        <f t="shared" si="3"/>
        <v>0</v>
      </c>
      <c r="F12" s="246">
        <f>'Data Reliability'!B12</f>
        <v>1.7</v>
      </c>
      <c r="G12" s="160">
        <f>Reliability_updated!V12</f>
        <v>165.1</v>
      </c>
      <c r="H12" s="160">
        <f>'Data Reliability'!C12</f>
        <v>0</v>
      </c>
      <c r="I12" t="str">
        <f>IF(Reliability!B12="x","x",(IF(ROUNDUP(Reliability!B12,0)=1,"Very High",IF(ROUNDUP(Reliability!B12,0)=2,"High",IF(ROUNDUP(Reliability!B12,0)=3,"Medium",IF(ROUNDUP(Reliability!B12,0)=4,"Low","Very Low"))))))</f>
        <v>High</v>
      </c>
    </row>
    <row r="13" spans="1:9" x14ac:dyDescent="0.3">
      <c r="A13" s="159" t="str">
        <f>Lists!C:C</f>
        <v>CMR003</v>
      </c>
      <c r="B13" s="246">
        <f t="shared" si="0"/>
        <v>1.5</v>
      </c>
      <c r="C13" s="246">
        <f t="shared" si="1"/>
        <v>2.2999999999999998</v>
      </c>
      <c r="D13" s="246">
        <f t="shared" si="2"/>
        <v>2.1</v>
      </c>
      <c r="E13" s="246">
        <f t="shared" si="3"/>
        <v>0</v>
      </c>
      <c r="F13" s="246">
        <f>'Data Reliability'!B13</f>
        <v>1.9</v>
      </c>
      <c r="G13" s="160">
        <f>Reliability_updated!V13</f>
        <v>153.80000000000001</v>
      </c>
      <c r="H13" s="160">
        <f>'Data Reliability'!C13</f>
        <v>0</v>
      </c>
      <c r="I13" t="str">
        <f>IF(Reliability!B13="x","x",(IF(ROUNDUP(Reliability!B13,0)=1,"Very High",IF(ROUNDUP(Reliability!B13,0)=2,"High",IF(ROUNDUP(Reliability!B13,0)=3,"Medium",IF(ROUNDUP(Reliability!B13,0)=4,"Low","Very Low"))))))</f>
        <v>High</v>
      </c>
    </row>
    <row r="14" spans="1:9" x14ac:dyDescent="0.3">
      <c r="A14" s="159" t="str">
        <f>Lists!C:C</f>
        <v>CMR004</v>
      </c>
      <c r="B14" s="246">
        <f t="shared" si="0"/>
        <v>2.2000000000000002</v>
      </c>
      <c r="C14" s="246">
        <f t="shared" si="1"/>
        <v>2.2999999999999998</v>
      </c>
      <c r="D14" s="246">
        <f t="shared" si="2"/>
        <v>2.7</v>
      </c>
      <c r="E14" s="246">
        <f t="shared" si="3"/>
        <v>1.7</v>
      </c>
      <c r="F14" s="246">
        <f>'Data Reliability'!B14</f>
        <v>1.9</v>
      </c>
      <c r="G14" s="160">
        <f>Reliability_updated!V14</f>
        <v>194.4</v>
      </c>
      <c r="H14" s="160">
        <f>'Data Reliability'!C14</f>
        <v>1</v>
      </c>
      <c r="I14" t="str">
        <f>IF(Reliability!B14="x","x",(IF(ROUNDUP(Reliability!B14,0)=1,"Very High",IF(ROUNDUP(Reliability!B14,0)=2,"High",IF(ROUNDUP(Reliability!B14,0)=3,"Medium",IF(ROUNDUP(Reliability!B14,0)=4,"Low","Very Low"))))))</f>
        <v>Medium</v>
      </c>
    </row>
    <row r="15" spans="1:9" x14ac:dyDescent="0.3">
      <c r="A15" s="159" t="str">
        <f>Lists!C:C</f>
        <v>COD001</v>
      </c>
      <c r="B15" s="246">
        <f t="shared" si="0"/>
        <v>1.9</v>
      </c>
      <c r="C15" s="246">
        <f t="shared" si="1"/>
        <v>2.8</v>
      </c>
      <c r="D15" s="246">
        <f t="shared" si="2"/>
        <v>2.8</v>
      </c>
      <c r="E15" s="246">
        <f t="shared" si="3"/>
        <v>0</v>
      </c>
      <c r="F15" s="246">
        <f>'Data Reliability'!B15</f>
        <v>2.1</v>
      </c>
      <c r="G15" s="160">
        <f>Reliability_updated!V15</f>
        <v>201.4</v>
      </c>
      <c r="H15" s="160">
        <f>'Data Reliability'!C15</f>
        <v>0</v>
      </c>
      <c r="I15" t="str">
        <f>IF(Reliability!B15="x","x",(IF(ROUNDUP(Reliability!B15,0)=1,"Very High",IF(ROUNDUP(Reliability!B15,0)=2,"High",IF(ROUNDUP(Reliability!B15,0)=3,"Medium",IF(ROUNDUP(Reliability!B15,0)=4,"Low","Very Low"))))))</f>
        <v>High</v>
      </c>
    </row>
    <row r="16" spans="1:9" x14ac:dyDescent="0.3">
      <c r="A16" s="159" t="str">
        <f>Lists!C:C</f>
        <v>COG001</v>
      </c>
      <c r="B16" s="246">
        <f t="shared" si="0"/>
        <v>2.9</v>
      </c>
      <c r="C16" s="246">
        <f t="shared" si="1"/>
        <v>3.3</v>
      </c>
      <c r="D16" s="246">
        <f t="shared" si="2"/>
        <v>2</v>
      </c>
      <c r="E16" s="246">
        <f t="shared" si="3"/>
        <v>3.3</v>
      </c>
      <c r="F16" s="246">
        <f>'Data Reliability'!B16</f>
        <v>2.2999999999999998</v>
      </c>
      <c r="G16" s="160">
        <f>Reliability_updated!V16</f>
        <v>144</v>
      </c>
      <c r="H16" s="160">
        <f>'Data Reliability'!C16</f>
        <v>2</v>
      </c>
      <c r="I16" t="str">
        <f>IF(Reliability!B16="x","x",(IF(ROUNDUP(Reliability!B16,0)=1,"Very High",IF(ROUNDUP(Reliability!B16,0)=2,"High",IF(ROUNDUP(Reliability!B16,0)=3,"Medium",IF(ROUNDUP(Reliability!B16,0)=4,"Low","Very Low"))))))</f>
        <v>Medium</v>
      </c>
    </row>
    <row r="17" spans="1:9" x14ac:dyDescent="0.3">
      <c r="A17" s="159" t="str">
        <f>Lists!C:C</f>
        <v>COL001</v>
      </c>
      <c r="B17" s="246">
        <f t="shared" si="0"/>
        <v>1.5</v>
      </c>
      <c r="C17" s="246">
        <f t="shared" si="1"/>
        <v>2.2999999999999998</v>
      </c>
      <c r="D17" s="246">
        <f t="shared" si="2"/>
        <v>2.2000000000000002</v>
      </c>
      <c r="E17" s="246">
        <f t="shared" si="3"/>
        <v>0</v>
      </c>
      <c r="F17" s="246">
        <f>'Data Reliability'!B17</f>
        <v>1.9</v>
      </c>
      <c r="G17" s="160">
        <f>Reliability_updated!V17</f>
        <v>162.1</v>
      </c>
      <c r="H17" s="160">
        <f>'Data Reliability'!C17</f>
        <v>0</v>
      </c>
      <c r="I17" t="str">
        <f>IF(Reliability!B17="x","x",(IF(ROUNDUP(Reliability!B17,0)=1,"Very High",IF(ROUNDUP(Reliability!B17,0)=2,"High",IF(ROUNDUP(Reliability!B17,0)=3,"Medium",IF(ROUNDUP(Reliability!B17,0)=4,"Low","Very Low"))))))</f>
        <v>High</v>
      </c>
    </row>
    <row r="18" spans="1:9" x14ac:dyDescent="0.3">
      <c r="A18" s="159" t="str">
        <f>Lists!C:C</f>
        <v>COL002</v>
      </c>
      <c r="B18" s="246">
        <f t="shared" si="0"/>
        <v>2.7</v>
      </c>
      <c r="C18" s="246">
        <f t="shared" si="1"/>
        <v>2.2999999999999998</v>
      </c>
      <c r="D18" s="246">
        <f t="shared" si="2"/>
        <v>4.0999999999999996</v>
      </c>
      <c r="E18" s="246">
        <f t="shared" si="3"/>
        <v>1.7</v>
      </c>
      <c r="F18" s="246">
        <f>'Data Reliability'!B18</f>
        <v>1.9</v>
      </c>
      <c r="G18" s="160">
        <f>Reliability_updated!V18</f>
        <v>298.3</v>
      </c>
      <c r="H18" s="160">
        <f>'Data Reliability'!C18</f>
        <v>1</v>
      </c>
      <c r="I18" t="str">
        <f>IF(Reliability!B18="x","x",(IF(ROUNDUP(Reliability!B18,0)=1,"Very High",IF(ROUNDUP(Reliability!B18,0)=2,"High",IF(ROUNDUP(Reliability!B18,0)=3,"Medium",IF(ROUNDUP(Reliability!B18,0)=4,"Low","Very Low"))))))</f>
        <v>Medium</v>
      </c>
    </row>
    <row r="19" spans="1:9" x14ac:dyDescent="0.3">
      <c r="A19" s="159" t="str">
        <f>Lists!C:C</f>
        <v>CRI002</v>
      </c>
      <c r="B19" s="246">
        <f t="shared" si="0"/>
        <v>2.2999999999999998</v>
      </c>
      <c r="C19" s="246">
        <f t="shared" si="1"/>
        <v>3</v>
      </c>
      <c r="D19" s="246">
        <f t="shared" si="2"/>
        <v>3.8</v>
      </c>
      <c r="E19" s="246">
        <f t="shared" si="3"/>
        <v>0</v>
      </c>
      <c r="F19" s="246">
        <f>'Data Reliability'!B19</f>
        <v>2.2000000000000002</v>
      </c>
      <c r="G19" s="160">
        <f>Reliability_updated!V19</f>
        <v>278.3</v>
      </c>
      <c r="H19" s="160">
        <f>'Data Reliability'!C19</f>
        <v>0</v>
      </c>
      <c r="I19" t="str">
        <f>IF(Reliability!B19="x","x",(IF(ROUNDUP(Reliability!B19,0)=1,"Very High",IF(ROUNDUP(Reliability!B19,0)=2,"High",IF(ROUNDUP(Reliability!B19,0)=3,"Medium",IF(ROUNDUP(Reliability!B19,0)=4,"Low","Very Low"))))))</f>
        <v>Medium</v>
      </c>
    </row>
    <row r="20" spans="1:9" x14ac:dyDescent="0.3">
      <c r="A20" s="159" t="str">
        <f>Lists!C:C</f>
        <v>DJI001</v>
      </c>
      <c r="B20" s="246">
        <f t="shared" si="0"/>
        <v>2.7</v>
      </c>
      <c r="C20" s="246">
        <f t="shared" si="1"/>
        <v>3.8</v>
      </c>
      <c r="D20" s="246">
        <f t="shared" si="2"/>
        <v>2.7</v>
      </c>
      <c r="E20" s="246">
        <f t="shared" si="3"/>
        <v>1.7</v>
      </c>
      <c r="F20" s="246">
        <f>'Data Reliability'!B20</f>
        <v>2.5</v>
      </c>
      <c r="G20" s="160">
        <f>Reliability_updated!V20</f>
        <v>200.8</v>
      </c>
      <c r="H20" s="160">
        <f>'Data Reliability'!C20</f>
        <v>1</v>
      </c>
      <c r="I20" t="str">
        <f>IF(Reliability!B20="x","x",(IF(ROUNDUP(Reliability!B20,0)=1,"Very High",IF(ROUNDUP(Reliability!B20,0)=2,"High",IF(ROUNDUP(Reliability!B20,0)=3,"Medium",IF(ROUNDUP(Reliability!B20,0)=4,"Low","Very Low"))))))</f>
        <v>Medium</v>
      </c>
    </row>
    <row r="21" spans="1:9" x14ac:dyDescent="0.3">
      <c r="A21" s="159" t="str">
        <f>Lists!C:C</f>
        <v>DJI002</v>
      </c>
      <c r="B21" s="246">
        <f t="shared" si="0"/>
        <v>2.5</v>
      </c>
      <c r="C21" s="246">
        <f t="shared" si="1"/>
        <v>3.8</v>
      </c>
      <c r="D21" s="246">
        <f t="shared" si="2"/>
        <v>3.7</v>
      </c>
      <c r="E21" s="246">
        <f t="shared" si="3"/>
        <v>0</v>
      </c>
      <c r="F21" s="246">
        <f>'Data Reliability'!B21</f>
        <v>2.5</v>
      </c>
      <c r="G21" s="160">
        <f>Reliability_updated!V21</f>
        <v>272.60000000000002</v>
      </c>
      <c r="H21" s="160">
        <f>'Data Reliability'!C21</f>
        <v>0</v>
      </c>
      <c r="I21" t="str">
        <f>IF(Reliability!B21="x","x",(IF(ROUNDUP(Reliability!B21,0)=1,"Very High",IF(ROUNDUP(Reliability!B21,0)=2,"High",IF(ROUNDUP(Reliability!B21,0)=3,"Medium",IF(ROUNDUP(Reliability!B21,0)=4,"Low","Very Low"))))))</f>
        <v>Medium</v>
      </c>
    </row>
    <row r="22" spans="1:9" x14ac:dyDescent="0.3">
      <c r="A22" s="159" t="str">
        <f>Lists!C:C</f>
        <v>DJI003</v>
      </c>
      <c r="B22" s="246">
        <f t="shared" si="0"/>
        <v>2.7</v>
      </c>
      <c r="C22" s="246">
        <f t="shared" si="1"/>
        <v>2.5</v>
      </c>
      <c r="D22" s="246">
        <f t="shared" si="2"/>
        <v>3.9</v>
      </c>
      <c r="E22" s="246">
        <f t="shared" si="3"/>
        <v>1.7</v>
      </c>
      <c r="F22" s="246">
        <f>'Data Reliability'!B22</f>
        <v>2</v>
      </c>
      <c r="G22" s="160">
        <f>Reliability_updated!V22</f>
        <v>287.10000000000002</v>
      </c>
      <c r="H22" s="160">
        <f>'Data Reliability'!C22</f>
        <v>1</v>
      </c>
      <c r="I22" t="str">
        <f>IF(Reliability!B22="x","x",(IF(ROUNDUP(Reliability!B22,0)=1,"Very High",IF(ROUNDUP(Reliability!B22,0)=2,"High",IF(ROUNDUP(Reliability!B22,0)=3,"Medium",IF(ROUNDUP(Reliability!B22,0)=4,"Low","Very Low"))))))</f>
        <v>Medium</v>
      </c>
    </row>
    <row r="23" spans="1:9" x14ac:dyDescent="0.3">
      <c r="A23" s="159" t="str">
        <f>Lists!C:C</f>
        <v>DZA002</v>
      </c>
      <c r="B23" s="246">
        <f t="shared" si="0"/>
        <v>5</v>
      </c>
      <c r="C23" s="246" t="str">
        <f t="shared" si="1"/>
        <v>x</v>
      </c>
      <c r="D23" s="246">
        <f t="shared" si="2"/>
        <v>5</v>
      </c>
      <c r="E23" s="246">
        <f t="shared" si="3"/>
        <v>5</v>
      </c>
      <c r="F23" s="246" t="str">
        <f>'Data Reliability'!B23</f>
        <v>x</v>
      </c>
      <c r="G23" s="160">
        <f>Reliability_updated!V23</f>
        <v>418.3</v>
      </c>
      <c r="H23" s="160">
        <f>'Data Reliability'!C23</f>
        <v>3</v>
      </c>
      <c r="I23" t="str">
        <f>IF(Reliability!B23="x","x",(IF(ROUNDUP(Reliability!B23,0)=1,"Very High",IF(ROUNDUP(Reliability!B23,0)=2,"High",IF(ROUNDUP(Reliability!B23,0)=3,"Medium",IF(ROUNDUP(Reliability!B23,0)=4,"Low","Very Low"))))))</f>
        <v>Very Low</v>
      </c>
    </row>
    <row r="24" spans="1:9" x14ac:dyDescent="0.3">
      <c r="A24" s="159" t="str">
        <f>Lists!C:C</f>
        <v>DZA003</v>
      </c>
      <c r="B24" s="246">
        <f t="shared" si="0"/>
        <v>2.9</v>
      </c>
      <c r="C24" s="246">
        <f t="shared" si="1"/>
        <v>3.8</v>
      </c>
      <c r="D24" s="246">
        <f t="shared" si="2"/>
        <v>5</v>
      </c>
      <c r="E24" s="246">
        <f t="shared" si="3"/>
        <v>0</v>
      </c>
      <c r="F24" s="246">
        <f>'Data Reliability'!B24</f>
        <v>2.5</v>
      </c>
      <c r="G24" s="160">
        <f>Reliability_updated!V24</f>
        <v>505.2</v>
      </c>
      <c r="H24" s="160">
        <f>'Data Reliability'!C24</f>
        <v>0</v>
      </c>
      <c r="I24" t="str">
        <f>IF(Reliability!B24="x","x",(IF(ROUNDUP(Reliability!B24,0)=1,"Very High",IF(ROUNDUP(Reliability!B24,0)=2,"High",IF(ROUNDUP(Reliability!B24,0)=3,"Medium",IF(ROUNDUP(Reliability!B24,0)=4,"Low","Very Low"))))))</f>
        <v>Medium</v>
      </c>
    </row>
    <row r="25" spans="1:9" x14ac:dyDescent="0.3">
      <c r="A25" s="159" t="str">
        <f>Lists!C:C</f>
        <v>DZA004</v>
      </c>
      <c r="B25" s="246">
        <f t="shared" si="0"/>
        <v>4.7</v>
      </c>
      <c r="C25" s="246" t="str">
        <f t="shared" si="1"/>
        <v>x</v>
      </c>
      <c r="D25" s="246">
        <f t="shared" si="2"/>
        <v>4.3</v>
      </c>
      <c r="E25" s="246">
        <f t="shared" si="3"/>
        <v>5</v>
      </c>
      <c r="F25" s="246" t="str">
        <f>'Data Reliability'!B25</f>
        <v>x</v>
      </c>
      <c r="G25" s="160">
        <f>Reliability_updated!V25</f>
        <v>310.89999999999998</v>
      </c>
      <c r="H25" s="160">
        <f>'Data Reliability'!C25</f>
        <v>3</v>
      </c>
      <c r="I25" t="str">
        <f>IF(Reliability!B25="x","x",(IF(ROUNDUP(Reliability!B25,0)=1,"Very High",IF(ROUNDUP(Reliability!B25,0)=2,"High",IF(ROUNDUP(Reliability!B25,0)=3,"Medium",IF(ROUNDUP(Reliability!B25,0)=4,"Low","Very Low"))))))</f>
        <v>Very Low</v>
      </c>
    </row>
    <row r="26" spans="1:9" x14ac:dyDescent="0.3">
      <c r="A26" s="159" t="str">
        <f>Lists!C:C</f>
        <v>ECU002</v>
      </c>
      <c r="B26" s="246">
        <f t="shared" si="0"/>
        <v>2.2999999999999998</v>
      </c>
      <c r="C26" s="246">
        <f t="shared" si="1"/>
        <v>3.8</v>
      </c>
      <c r="D26" s="246">
        <f t="shared" si="2"/>
        <v>3</v>
      </c>
      <c r="E26" s="246">
        <f t="shared" si="3"/>
        <v>0</v>
      </c>
      <c r="F26" s="246">
        <f>'Data Reliability'!B26</f>
        <v>2.5</v>
      </c>
      <c r="G26" s="160">
        <f>Reliability_updated!V26</f>
        <v>220.8</v>
      </c>
      <c r="H26" s="160">
        <f>'Data Reliability'!C26</f>
        <v>0</v>
      </c>
      <c r="I26" t="str">
        <f>IF(Reliability!B26="x","x",(IF(ROUNDUP(Reliability!B26,0)=1,"Very High",IF(ROUNDUP(Reliability!B26,0)=2,"High",IF(ROUNDUP(Reliability!B26,0)=3,"Medium",IF(ROUNDUP(Reliability!B26,0)=4,"Low","Very Low"))))))</f>
        <v>Medium</v>
      </c>
    </row>
    <row r="27" spans="1:9" x14ac:dyDescent="0.3">
      <c r="A27" s="159" t="str">
        <f>Lists!C:C</f>
        <v>EGY002</v>
      </c>
      <c r="B27" s="246">
        <f t="shared" si="0"/>
        <v>1.9</v>
      </c>
      <c r="C27" s="246">
        <f t="shared" si="1"/>
        <v>3.8</v>
      </c>
      <c r="D27" s="246">
        <f t="shared" si="2"/>
        <v>1.8</v>
      </c>
      <c r="E27" s="246">
        <f t="shared" si="3"/>
        <v>0</v>
      </c>
      <c r="F27" s="246">
        <f>'Data Reliability'!B27</f>
        <v>2.5</v>
      </c>
      <c r="G27" s="160">
        <f>Reliability_updated!V27</f>
        <v>133.5</v>
      </c>
      <c r="H27" s="160">
        <f>'Data Reliability'!C27</f>
        <v>0</v>
      </c>
      <c r="I27" t="str">
        <f>IF(Reliability!B27="x","x",(IF(ROUNDUP(Reliability!B27,0)=1,"Very High",IF(ROUNDUP(Reliability!B27,0)=2,"High",IF(ROUNDUP(Reliability!B27,0)=3,"Medium",IF(ROUNDUP(Reliability!B27,0)=4,"Low","Very Low"))))))</f>
        <v>High</v>
      </c>
    </row>
    <row r="28" spans="1:9" x14ac:dyDescent="0.3">
      <c r="A28" s="159" t="str">
        <f>Lists!C:C</f>
        <v>ERI001</v>
      </c>
      <c r="B28" s="246">
        <f t="shared" si="0"/>
        <v>2.4</v>
      </c>
      <c r="C28" s="246">
        <f t="shared" si="1"/>
        <v>4</v>
      </c>
      <c r="D28" s="246">
        <f t="shared" si="2"/>
        <v>3.1</v>
      </c>
      <c r="E28" s="246">
        <f t="shared" si="3"/>
        <v>0</v>
      </c>
      <c r="F28" s="246">
        <f>'Data Reliability'!B28</f>
        <v>2.6</v>
      </c>
      <c r="G28" s="160">
        <f>Reliability_updated!V28</f>
        <v>230.2</v>
      </c>
      <c r="H28" s="160">
        <f>'Data Reliability'!C28</f>
        <v>0</v>
      </c>
      <c r="I28" t="str">
        <f>IF(Reliability!B28="x","x",(IF(ROUNDUP(Reliability!B28,0)=1,"Very High",IF(ROUNDUP(Reliability!B28,0)=2,"High",IF(ROUNDUP(Reliability!B28,0)=3,"Medium",IF(ROUNDUP(Reliability!B28,0)=4,"Low","Very Low"))))))</f>
        <v>Medium</v>
      </c>
    </row>
    <row r="29" spans="1:9" x14ac:dyDescent="0.3">
      <c r="A29" s="159" t="str">
        <f>Lists!C:C</f>
        <v>ESP002</v>
      </c>
      <c r="B29" s="246">
        <f t="shared" si="0"/>
        <v>2.4</v>
      </c>
      <c r="C29" s="246">
        <f t="shared" si="1"/>
        <v>3.5</v>
      </c>
      <c r="D29" s="246">
        <f t="shared" si="2"/>
        <v>3.6</v>
      </c>
      <c r="E29" s="246">
        <f t="shared" si="3"/>
        <v>0</v>
      </c>
      <c r="F29" s="246">
        <f>'Data Reliability'!B29</f>
        <v>2.4</v>
      </c>
      <c r="G29" s="160">
        <f>Reliability_updated!V29</f>
        <v>265.8</v>
      </c>
      <c r="H29" s="160">
        <f>'Data Reliability'!C29</f>
        <v>0</v>
      </c>
      <c r="I29" t="str">
        <f>IF(Reliability!B29="x","x",(IF(ROUNDUP(Reliability!B29,0)=1,"Very High",IF(ROUNDUP(Reliability!B29,0)=2,"High",IF(ROUNDUP(Reliability!B29,0)=3,"Medium",IF(ROUNDUP(Reliability!B29,0)=4,"Low","Very Low"))))))</f>
        <v>Medium</v>
      </c>
    </row>
    <row r="30" spans="1:9" x14ac:dyDescent="0.3">
      <c r="A30" s="159" t="str">
        <f>Lists!C:C</f>
        <v>ETH001</v>
      </c>
      <c r="B30" s="246">
        <f t="shared" si="0"/>
        <v>1.5</v>
      </c>
      <c r="C30" s="246">
        <f t="shared" si="1"/>
        <v>2.5</v>
      </c>
      <c r="D30" s="246">
        <f t="shared" si="2"/>
        <v>2.1</v>
      </c>
      <c r="E30" s="246">
        <f t="shared" si="3"/>
        <v>0</v>
      </c>
      <c r="F30" s="246">
        <f>'Data Reliability'!B30</f>
        <v>2</v>
      </c>
      <c r="G30" s="160">
        <f>Reliability_updated!V30</f>
        <v>156.30000000000001</v>
      </c>
      <c r="H30" s="160">
        <f>'Data Reliability'!C30</f>
        <v>0</v>
      </c>
      <c r="I30" t="str">
        <f>IF(Reliability!B30="x","x",(IF(ROUNDUP(Reliability!B30,0)=1,"Very High",IF(ROUNDUP(Reliability!B30,0)=2,"High",IF(ROUNDUP(Reliability!B30,0)=3,"Medium",IF(ROUNDUP(Reliability!B30,0)=4,"Low","Very Low"))))))</f>
        <v>High</v>
      </c>
    </row>
    <row r="31" spans="1:9" x14ac:dyDescent="0.3">
      <c r="A31" s="159" t="str">
        <f>Lists!C:C</f>
        <v>ETH002</v>
      </c>
      <c r="B31" s="246">
        <f t="shared" si="0"/>
        <v>1.9</v>
      </c>
      <c r="C31" s="246">
        <f t="shared" si="1"/>
        <v>1.5</v>
      </c>
      <c r="D31" s="246">
        <f t="shared" si="2"/>
        <v>4.0999999999999996</v>
      </c>
      <c r="E31" s="246">
        <f t="shared" si="3"/>
        <v>0</v>
      </c>
      <c r="F31" s="246">
        <f>'Data Reliability'!B31</f>
        <v>1.6</v>
      </c>
      <c r="G31" s="160">
        <f>Reliability_updated!V31</f>
        <v>296.7</v>
      </c>
      <c r="H31" s="160">
        <f>'Data Reliability'!C31</f>
        <v>0</v>
      </c>
      <c r="I31" t="str">
        <f>IF(Reliability!B31="x","x",(IF(ROUNDUP(Reliability!B31,0)=1,"Very High",IF(ROUNDUP(Reliability!B31,0)=2,"High",IF(ROUNDUP(Reliability!B31,0)=3,"Medium",IF(ROUNDUP(Reliability!B31,0)=4,"Low","Very Low"))))))</f>
        <v>High</v>
      </c>
    </row>
    <row r="32" spans="1:9" x14ac:dyDescent="0.3">
      <c r="A32" s="159" t="str">
        <f>Lists!C:C</f>
        <v>ETH003</v>
      </c>
      <c r="B32" s="246">
        <f t="shared" si="0"/>
        <v>2.7</v>
      </c>
      <c r="C32" s="246">
        <f t="shared" si="1"/>
        <v>2.2999999999999998</v>
      </c>
      <c r="D32" s="246">
        <f t="shared" si="2"/>
        <v>4</v>
      </c>
      <c r="E32" s="246">
        <f t="shared" si="3"/>
        <v>1.7</v>
      </c>
      <c r="F32" s="246">
        <f>'Data Reliability'!B32</f>
        <v>1.9</v>
      </c>
      <c r="G32" s="160">
        <f>Reliability_updated!V32</f>
        <v>292.7</v>
      </c>
      <c r="H32" s="160">
        <f>'Data Reliability'!C32</f>
        <v>1</v>
      </c>
      <c r="I32" t="str">
        <f>IF(Reliability!B32="x","x",(IF(ROUNDUP(Reliability!B32,0)=1,"Very High",IF(ROUNDUP(Reliability!B32,0)=2,"High",IF(ROUNDUP(Reliability!B32,0)=3,"Medium",IF(ROUNDUP(Reliability!B32,0)=4,"Low","Very Low"))))))</f>
        <v>Medium</v>
      </c>
    </row>
    <row r="33" spans="1:9" x14ac:dyDescent="0.3">
      <c r="A33" s="159" t="str">
        <f>Lists!C:C</f>
        <v>ETH004</v>
      </c>
      <c r="B33" s="246">
        <f t="shared" si="0"/>
        <v>1.8</v>
      </c>
      <c r="C33" s="246">
        <f t="shared" si="1"/>
        <v>3.5</v>
      </c>
      <c r="D33" s="246">
        <f t="shared" si="2"/>
        <v>1.9</v>
      </c>
      <c r="E33" s="246">
        <f t="shared" si="3"/>
        <v>0</v>
      </c>
      <c r="F33" s="246">
        <f>'Data Reliability'!B33</f>
        <v>2.4</v>
      </c>
      <c r="G33" s="160">
        <f>Reliability_updated!V33</f>
        <v>138.80000000000001</v>
      </c>
      <c r="H33" s="160">
        <f>'Data Reliability'!C33</f>
        <v>0</v>
      </c>
      <c r="I33" t="str">
        <f>IF(Reliability!B33="x","x",(IF(ROUNDUP(Reliability!B33,0)=1,"Very High",IF(ROUNDUP(Reliability!B33,0)=2,"High",IF(ROUNDUP(Reliability!B33,0)=3,"Medium",IF(ROUNDUP(Reliability!B33,0)=4,"Low","Very Low"))))))</f>
        <v>High</v>
      </c>
    </row>
    <row r="34" spans="1:9" x14ac:dyDescent="0.3">
      <c r="A34" s="159" t="str">
        <f>Lists!C:C</f>
        <v>GRC002</v>
      </c>
      <c r="B34" s="246">
        <f t="shared" si="0"/>
        <v>1.4</v>
      </c>
      <c r="C34" s="246">
        <f t="shared" si="1"/>
        <v>2.2999999999999998</v>
      </c>
      <c r="D34" s="246">
        <f t="shared" si="2"/>
        <v>1.8</v>
      </c>
      <c r="E34" s="246">
        <f t="shared" si="3"/>
        <v>0</v>
      </c>
      <c r="F34" s="246">
        <f>'Data Reliability'!B34</f>
        <v>1.9</v>
      </c>
      <c r="G34" s="160">
        <f>Reliability_updated!V34</f>
        <v>129.6</v>
      </c>
      <c r="H34" s="160">
        <f>'Data Reliability'!C34</f>
        <v>0</v>
      </c>
      <c r="I34" t="str">
        <f>IF(Reliability!B34="x","x",(IF(ROUNDUP(Reliability!B34,0)=1,"Very High",IF(ROUNDUP(Reliability!B34,0)=2,"High",IF(ROUNDUP(Reliability!B34,0)=3,"Medium",IF(ROUNDUP(Reliability!B34,0)=4,"Low","Very Low"))))))</f>
        <v>High</v>
      </c>
    </row>
    <row r="35" spans="1:9" x14ac:dyDescent="0.3">
      <c r="A35" s="159" t="str">
        <f>Lists!C:C</f>
        <v>GTM001</v>
      </c>
      <c r="B35" s="246">
        <f t="shared" ref="B35:B66" si="4">ROUND(AVERAGE(C35:E35),1)</f>
        <v>1.8</v>
      </c>
      <c r="C35" s="246">
        <f t="shared" ref="C35:C66" si="5">IF(F35="x","x",ROUND((5-(3-F35)/2*5),1))</f>
        <v>1.8</v>
      </c>
      <c r="D35" s="246">
        <f t="shared" ref="D35:D66" si="6">IF(G35&gt;365,5,ROUND((5-(365-G35)/364*5),1))</f>
        <v>3.6</v>
      </c>
      <c r="E35" s="246">
        <f t="shared" ref="E35:E66" si="7">IF(H35&gt;3,5,ROUND((5-(3-H35)/3*5),1))</f>
        <v>0</v>
      </c>
      <c r="F35" s="246">
        <f>'Data Reliability'!B35</f>
        <v>1.7</v>
      </c>
      <c r="G35" s="160">
        <f>Reliability_updated!V35</f>
        <v>260.7</v>
      </c>
      <c r="H35" s="160">
        <f>'Data Reliability'!C35</f>
        <v>0</v>
      </c>
      <c r="I35" t="str">
        <f>IF(Reliability!B35="x","x",(IF(ROUNDUP(Reliability!B35,0)=1,"Very High",IF(ROUNDUP(Reliability!B35,0)=2,"High",IF(ROUNDUP(Reliability!B35,0)=3,"Medium",IF(ROUNDUP(Reliability!B35,0)=4,"Low","Very Low"))))))</f>
        <v>High</v>
      </c>
    </row>
    <row r="36" spans="1:9" x14ac:dyDescent="0.3">
      <c r="A36" s="159" t="str">
        <f>Lists!C:C</f>
        <v>GTM003</v>
      </c>
      <c r="B36" s="246">
        <f t="shared" si="4"/>
        <v>1.4</v>
      </c>
      <c r="C36" s="246">
        <f t="shared" si="5"/>
        <v>2.2999999999999998</v>
      </c>
      <c r="D36" s="246">
        <f t="shared" si="6"/>
        <v>2</v>
      </c>
      <c r="E36" s="246">
        <f t="shared" si="7"/>
        <v>0</v>
      </c>
      <c r="F36" s="246">
        <f>'Data Reliability'!B36</f>
        <v>1.9</v>
      </c>
      <c r="G36" s="160">
        <f>Reliability_updated!V36</f>
        <v>146.6</v>
      </c>
      <c r="H36" s="160">
        <f>'Data Reliability'!C36</f>
        <v>0</v>
      </c>
      <c r="I36" t="str">
        <f>IF(Reliability!B36="x","x",(IF(ROUNDUP(Reliability!B36,0)=1,"Very High",IF(ROUNDUP(Reliability!B36,0)=2,"High",IF(ROUNDUP(Reliability!B36,0)=3,"Medium",IF(ROUNDUP(Reliability!B36,0)=4,"Low","Very Low"))))))</f>
        <v>High</v>
      </c>
    </row>
    <row r="37" spans="1:9" x14ac:dyDescent="0.3">
      <c r="A37" s="159" t="str">
        <f>Lists!C:C</f>
        <v>HND001</v>
      </c>
      <c r="B37" s="246">
        <f t="shared" si="4"/>
        <v>1.9</v>
      </c>
      <c r="C37" s="246">
        <f t="shared" si="5"/>
        <v>1.8</v>
      </c>
      <c r="D37" s="246">
        <f t="shared" si="6"/>
        <v>4</v>
      </c>
      <c r="E37" s="246">
        <f t="shared" si="7"/>
        <v>0</v>
      </c>
      <c r="F37" s="246">
        <f>'Data Reliability'!B37</f>
        <v>1.7</v>
      </c>
      <c r="G37" s="160">
        <f>Reliability_updated!V37</f>
        <v>290.60000000000002</v>
      </c>
      <c r="H37" s="160">
        <f>'Data Reliability'!C37</f>
        <v>0</v>
      </c>
      <c r="I37" t="str">
        <f>IF(Reliability!B37="x","x",(IF(ROUNDUP(Reliability!B37,0)=1,"Very High",IF(ROUNDUP(Reliability!B37,0)=2,"High",IF(ROUNDUP(Reliability!B37,0)=3,"Medium",IF(ROUNDUP(Reliability!B37,0)=4,"Low","Very Low"))))))</f>
        <v>High</v>
      </c>
    </row>
    <row r="38" spans="1:9" x14ac:dyDescent="0.3">
      <c r="A38" s="159" t="str">
        <f>Lists!C:C</f>
        <v>HND002</v>
      </c>
      <c r="B38" s="246">
        <f t="shared" si="4"/>
        <v>1.5</v>
      </c>
      <c r="C38" s="246">
        <f t="shared" si="5"/>
        <v>2.5</v>
      </c>
      <c r="D38" s="246">
        <f t="shared" si="6"/>
        <v>2.1</v>
      </c>
      <c r="E38" s="246">
        <f t="shared" si="7"/>
        <v>0</v>
      </c>
      <c r="F38" s="246">
        <f>'Data Reliability'!B38</f>
        <v>2</v>
      </c>
      <c r="G38" s="160">
        <f>Reliability_updated!V38</f>
        <v>152.5</v>
      </c>
      <c r="H38" s="160">
        <f>'Data Reliability'!C38</f>
        <v>0</v>
      </c>
      <c r="I38" t="str">
        <f>IF(Reliability!B38="x","x",(IF(ROUNDUP(Reliability!B38,0)=1,"Very High",IF(ROUNDUP(Reliability!B38,0)=2,"High",IF(ROUNDUP(Reliability!B38,0)=3,"Medium",IF(ROUNDUP(Reliability!B38,0)=4,"Low","Very Low"))))))</f>
        <v>High</v>
      </c>
    </row>
    <row r="39" spans="1:9" x14ac:dyDescent="0.3">
      <c r="A39" s="159" t="str">
        <f>Lists!C:C</f>
        <v>HTI001</v>
      </c>
      <c r="B39" s="246">
        <f t="shared" si="4"/>
        <v>1.5</v>
      </c>
      <c r="C39" s="246">
        <f t="shared" si="5"/>
        <v>2</v>
      </c>
      <c r="D39" s="246">
        <f t="shared" si="6"/>
        <v>2.6</v>
      </c>
      <c r="E39" s="246">
        <f t="shared" si="7"/>
        <v>0</v>
      </c>
      <c r="F39" s="246">
        <f>'Data Reliability'!B39</f>
        <v>1.8</v>
      </c>
      <c r="G39" s="160">
        <f>Reliability_updated!V39</f>
        <v>192.7</v>
      </c>
      <c r="H39" s="160">
        <f>'Data Reliability'!C39</f>
        <v>0</v>
      </c>
      <c r="I39" t="str">
        <f>IF(Reliability!B39="x","x",(IF(ROUNDUP(Reliability!B39,0)=1,"Very High",IF(ROUNDUP(Reliability!B39,0)=2,"High",IF(ROUNDUP(Reliability!B39,0)=3,"Medium",IF(ROUNDUP(Reliability!B39,0)=4,"Low","Very Low"))))))</f>
        <v>High</v>
      </c>
    </row>
    <row r="40" spans="1:9" x14ac:dyDescent="0.3">
      <c r="A40" s="159" t="str">
        <f>Lists!C:C</f>
        <v>IDN002</v>
      </c>
      <c r="B40" s="246">
        <f t="shared" si="4"/>
        <v>4.2</v>
      </c>
      <c r="C40" s="246" t="str">
        <f t="shared" si="5"/>
        <v>x</v>
      </c>
      <c r="D40" s="246">
        <f t="shared" si="6"/>
        <v>5</v>
      </c>
      <c r="E40" s="246">
        <f t="shared" si="7"/>
        <v>3.3</v>
      </c>
      <c r="F40" s="246" t="str">
        <f>'Data Reliability'!B40</f>
        <v>x</v>
      </c>
      <c r="G40" s="160">
        <f>Reliability_updated!V40</f>
        <v>434.1</v>
      </c>
      <c r="H40" s="160">
        <f>'Data Reliability'!C40</f>
        <v>2</v>
      </c>
      <c r="I40" t="str">
        <f>IF(Reliability!B40="x","x",(IF(ROUNDUP(Reliability!B40,0)=1,"Very High",IF(ROUNDUP(Reliability!B40,0)=2,"High",IF(ROUNDUP(Reliability!B40,0)=3,"Medium",IF(ROUNDUP(Reliability!B40,0)=4,"Low","Very Low"))))))</f>
        <v>Very Low</v>
      </c>
    </row>
    <row r="41" spans="1:9" x14ac:dyDescent="0.3">
      <c r="A41" s="159" t="str">
        <f>Lists!C:C</f>
        <v>IND002</v>
      </c>
      <c r="B41" s="246">
        <f t="shared" si="4"/>
        <v>3.4</v>
      </c>
      <c r="C41" s="246">
        <f t="shared" si="5"/>
        <v>2.8</v>
      </c>
      <c r="D41" s="246">
        <f t="shared" si="6"/>
        <v>2.2999999999999998</v>
      </c>
      <c r="E41" s="246">
        <f t="shared" si="7"/>
        <v>5</v>
      </c>
      <c r="F41" s="246">
        <f>'Data Reliability'!B41</f>
        <v>2.1</v>
      </c>
      <c r="G41" s="160">
        <f>Reliability_updated!V41</f>
        <v>167.3</v>
      </c>
      <c r="H41" s="160">
        <f>'Data Reliability'!C41</f>
        <v>3</v>
      </c>
      <c r="I41" t="str">
        <f>IF(Reliability!B41="x","x",(IF(ROUNDUP(Reliability!B41,0)=1,"Very High",IF(ROUNDUP(Reliability!B41,0)=2,"High",IF(ROUNDUP(Reliability!B41,0)=3,"Medium",IF(ROUNDUP(Reliability!B41,0)=4,"Low","Very Low"))))))</f>
        <v>Low</v>
      </c>
    </row>
    <row r="42" spans="1:9" x14ac:dyDescent="0.3">
      <c r="A42" s="159" t="str">
        <f>Lists!C:C</f>
        <v>IRN004</v>
      </c>
      <c r="B42" s="246">
        <f t="shared" si="4"/>
        <v>2</v>
      </c>
      <c r="C42" s="246">
        <f t="shared" si="5"/>
        <v>4.3</v>
      </c>
      <c r="D42" s="246">
        <f t="shared" si="6"/>
        <v>1.7</v>
      </c>
      <c r="E42" s="246">
        <f t="shared" si="7"/>
        <v>0</v>
      </c>
      <c r="F42" s="246">
        <f>'Data Reliability'!B42</f>
        <v>2.7</v>
      </c>
      <c r="G42" s="160">
        <f>Reliability_updated!V42</f>
        <v>122.5</v>
      </c>
      <c r="H42" s="160">
        <f>'Data Reliability'!C42</f>
        <v>0</v>
      </c>
      <c r="I42" t="str">
        <f>IF(Reliability!B42="x","x",(IF(ROUNDUP(Reliability!B42,0)=1,"Very High",IF(ROUNDUP(Reliability!B42,0)=2,"High",IF(ROUNDUP(Reliability!B42,0)=3,"Medium",IF(ROUNDUP(Reliability!B42,0)=4,"Low","Very Low"))))))</f>
        <v>High</v>
      </c>
    </row>
    <row r="43" spans="1:9" x14ac:dyDescent="0.3">
      <c r="A43" s="159" t="str">
        <f>Lists!C:C</f>
        <v>IRQ001</v>
      </c>
      <c r="B43" s="246">
        <f t="shared" si="4"/>
        <v>1.2</v>
      </c>
      <c r="C43" s="246">
        <f t="shared" si="5"/>
        <v>2.2999999999999998</v>
      </c>
      <c r="D43" s="246">
        <f t="shared" si="6"/>
        <v>1.3</v>
      </c>
      <c r="E43" s="246">
        <f t="shared" si="7"/>
        <v>0</v>
      </c>
      <c r="F43" s="246">
        <f>'Data Reliability'!B43</f>
        <v>1.9</v>
      </c>
      <c r="G43" s="160">
        <f>Reliability_updated!V43</f>
        <v>93.6</v>
      </c>
      <c r="H43" s="160">
        <f>'Data Reliability'!C43</f>
        <v>0</v>
      </c>
      <c r="I43" t="str">
        <f>IF(Reliability!B43="x","x",(IF(ROUNDUP(Reliability!B43,0)=1,"Very High",IF(ROUNDUP(Reliability!B43,0)=2,"High",IF(ROUNDUP(Reliability!B43,0)=3,"Medium",IF(ROUNDUP(Reliability!B43,0)=4,"Low","Very Low"))))))</f>
        <v>High</v>
      </c>
    </row>
    <row r="44" spans="1:9" x14ac:dyDescent="0.3">
      <c r="A44" s="159" t="str">
        <f>Lists!C:C</f>
        <v>IRQ002</v>
      </c>
      <c r="B44" s="246">
        <f t="shared" si="4"/>
        <v>1</v>
      </c>
      <c r="C44" s="246">
        <f t="shared" si="5"/>
        <v>1.3</v>
      </c>
      <c r="D44" s="246">
        <f t="shared" si="6"/>
        <v>1.6</v>
      </c>
      <c r="E44" s="246">
        <f t="shared" si="7"/>
        <v>0</v>
      </c>
      <c r="F44" s="246">
        <f>'Data Reliability'!B44</f>
        <v>1.5</v>
      </c>
      <c r="G44" s="160">
        <f>Reliability_updated!V44</f>
        <v>114.6</v>
      </c>
      <c r="H44" s="160">
        <f>'Data Reliability'!C44</f>
        <v>0</v>
      </c>
      <c r="I44" t="str">
        <f>IF(Reliability!B44="x","x",(IF(ROUNDUP(Reliability!B44,0)=1,"Very High",IF(ROUNDUP(Reliability!B44,0)=2,"High",IF(ROUNDUP(Reliability!B44,0)=3,"Medium",IF(ROUNDUP(Reliability!B44,0)=4,"Low","Very Low"))))))</f>
        <v>Very High</v>
      </c>
    </row>
    <row r="45" spans="1:9" x14ac:dyDescent="0.3">
      <c r="A45" s="159" t="str">
        <f>Lists!C:C</f>
        <v>IRQ003</v>
      </c>
      <c r="B45" s="246">
        <f t="shared" si="4"/>
        <v>1.5</v>
      </c>
      <c r="C45" s="246">
        <f t="shared" si="5"/>
        <v>2.5</v>
      </c>
      <c r="D45" s="246">
        <f t="shared" si="6"/>
        <v>2</v>
      </c>
      <c r="E45" s="246">
        <f t="shared" si="7"/>
        <v>0</v>
      </c>
      <c r="F45" s="246">
        <f>'Data Reliability'!B45</f>
        <v>2</v>
      </c>
      <c r="G45" s="160">
        <f>Reliability_updated!V45</f>
        <v>143.80000000000001</v>
      </c>
      <c r="H45" s="160">
        <f>'Data Reliability'!C45</f>
        <v>0</v>
      </c>
      <c r="I45" t="str">
        <f>IF(Reliability!B45="x","x",(IF(ROUNDUP(Reliability!B45,0)=1,"Very High",IF(ROUNDUP(Reliability!B45,0)=2,"High",IF(ROUNDUP(Reliability!B45,0)=3,"Medium",IF(ROUNDUP(Reliability!B45,0)=4,"Low","Very Low"))))))</f>
        <v>High</v>
      </c>
    </row>
    <row r="46" spans="1:9" x14ac:dyDescent="0.3">
      <c r="A46" s="159" t="str">
        <f>Lists!C:C</f>
        <v>ITA002</v>
      </c>
      <c r="B46" s="246">
        <f t="shared" si="4"/>
        <v>3.5</v>
      </c>
      <c r="C46" s="246">
        <f t="shared" si="5"/>
        <v>2.2999999999999998</v>
      </c>
      <c r="D46" s="246">
        <f t="shared" si="6"/>
        <v>5</v>
      </c>
      <c r="E46" s="246">
        <f t="shared" si="7"/>
        <v>3.3</v>
      </c>
      <c r="F46" s="246">
        <f>'Data Reliability'!B46</f>
        <v>1.9</v>
      </c>
      <c r="G46" s="160">
        <f>Reliability_updated!V46</f>
        <v>782</v>
      </c>
      <c r="H46" s="160">
        <f>'Data Reliability'!C46</f>
        <v>2</v>
      </c>
      <c r="I46" t="str">
        <f>IF(Reliability!B46="x","x",(IF(ROUNDUP(Reliability!B46,0)=1,"Very High",IF(ROUNDUP(Reliability!B46,0)=2,"High",IF(ROUNDUP(Reliability!B46,0)=3,"Medium",IF(ROUNDUP(Reliability!B46,0)=4,"Low","Very Low"))))))</f>
        <v>Low</v>
      </c>
    </row>
    <row r="47" spans="1:9" x14ac:dyDescent="0.3">
      <c r="A47" s="159" t="str">
        <f>Lists!C:C</f>
        <v>JOR002</v>
      </c>
      <c r="B47" s="246">
        <f t="shared" si="4"/>
        <v>1.4</v>
      </c>
      <c r="C47" s="246">
        <f t="shared" si="5"/>
        <v>2.8</v>
      </c>
      <c r="D47" s="246">
        <f t="shared" si="6"/>
        <v>1.3</v>
      </c>
      <c r="E47" s="246">
        <f t="shared" si="7"/>
        <v>0</v>
      </c>
      <c r="F47" s="246">
        <f>'Data Reliability'!B47</f>
        <v>2.1</v>
      </c>
      <c r="G47" s="160">
        <f>Reliability_updated!V47</f>
        <v>93</v>
      </c>
      <c r="H47" s="160">
        <f>'Data Reliability'!C47</f>
        <v>0</v>
      </c>
      <c r="I47" t="str">
        <f>IF(Reliability!B47="x","x",(IF(ROUNDUP(Reliability!B47,0)=1,"Very High",IF(ROUNDUP(Reliability!B47,0)=2,"High",IF(ROUNDUP(Reliability!B47,0)=3,"Medium",IF(ROUNDUP(Reliability!B47,0)=4,"Low","Very Low"))))))</f>
        <v>High</v>
      </c>
    </row>
    <row r="48" spans="1:9" x14ac:dyDescent="0.3">
      <c r="A48" s="159" t="str">
        <f>Lists!C:C</f>
        <v>KEN002</v>
      </c>
      <c r="B48" s="246">
        <f t="shared" si="4"/>
        <v>2.9</v>
      </c>
      <c r="C48" s="246">
        <f t="shared" si="5"/>
        <v>2</v>
      </c>
      <c r="D48" s="246">
        <f t="shared" si="6"/>
        <v>5</v>
      </c>
      <c r="E48" s="246">
        <f t="shared" si="7"/>
        <v>1.7</v>
      </c>
      <c r="F48" s="246">
        <f>'Data Reliability'!B48</f>
        <v>1.8</v>
      </c>
      <c r="G48" s="160">
        <f>Reliability_updated!V48</f>
        <v>390.9</v>
      </c>
      <c r="H48" s="160">
        <f>'Data Reliability'!C48</f>
        <v>1</v>
      </c>
      <c r="I48" t="str">
        <f>IF(Reliability!B48="x","x",(IF(ROUNDUP(Reliability!B48,0)=1,"Very High",IF(ROUNDUP(Reliability!B48,0)=2,"High",IF(ROUNDUP(Reliability!B48,0)=3,"Medium",IF(ROUNDUP(Reliability!B48,0)=4,"Low","Very Low"))))))</f>
        <v>Medium</v>
      </c>
    </row>
    <row r="49" spans="1:9" x14ac:dyDescent="0.3">
      <c r="A49" s="159" t="str">
        <f>Lists!C:C</f>
        <v>LBN002</v>
      </c>
      <c r="B49" s="246">
        <f t="shared" si="4"/>
        <v>1.4</v>
      </c>
      <c r="C49" s="246">
        <f t="shared" si="5"/>
        <v>2.5</v>
      </c>
      <c r="D49" s="246">
        <f t="shared" si="6"/>
        <v>1.6</v>
      </c>
      <c r="E49" s="246">
        <f t="shared" si="7"/>
        <v>0</v>
      </c>
      <c r="F49" s="246">
        <f>'Data Reliability'!B49</f>
        <v>2</v>
      </c>
      <c r="G49" s="160">
        <f>Reliability_updated!V49</f>
        <v>117.7</v>
      </c>
      <c r="H49" s="160">
        <f>'Data Reliability'!C49</f>
        <v>0</v>
      </c>
      <c r="I49" t="str">
        <f>IF(Reliability!B49="x","x",(IF(ROUNDUP(Reliability!B49,0)=1,"Very High",IF(ROUNDUP(Reliability!B49,0)=2,"High",IF(ROUNDUP(Reliability!B49,0)=3,"Medium",IF(ROUNDUP(Reliability!B49,0)=4,"Low","Very Low"))))))</f>
        <v>High</v>
      </c>
    </row>
    <row r="50" spans="1:9" x14ac:dyDescent="0.3">
      <c r="A50" s="159" t="str">
        <f>Lists!C:C</f>
        <v>LBN004</v>
      </c>
      <c r="B50" s="246">
        <f t="shared" si="4"/>
        <v>1.7</v>
      </c>
      <c r="C50" s="246">
        <f t="shared" si="5"/>
        <v>2</v>
      </c>
      <c r="D50" s="246">
        <f t="shared" si="6"/>
        <v>1.5</v>
      </c>
      <c r="E50" s="246">
        <f t="shared" si="7"/>
        <v>1.7</v>
      </c>
      <c r="F50" s="246">
        <f>'Data Reliability'!B50</f>
        <v>1.8</v>
      </c>
      <c r="G50" s="160">
        <f>Reliability_updated!V50</f>
        <v>109.2</v>
      </c>
      <c r="H50" s="160">
        <f>'Data Reliability'!C50</f>
        <v>1</v>
      </c>
      <c r="I50" t="str">
        <f>IF(Reliability!B50="x","x",(IF(ROUNDUP(Reliability!B50,0)=1,"Very High",IF(ROUNDUP(Reliability!B50,0)=2,"High",IF(ROUNDUP(Reliability!B50,0)=3,"Medium",IF(ROUNDUP(Reliability!B50,0)=4,"Low","Very Low"))))))</f>
        <v>High</v>
      </c>
    </row>
    <row r="51" spans="1:9" x14ac:dyDescent="0.3">
      <c r="A51" s="159" t="str">
        <f>Lists!C:C</f>
        <v>LBY001</v>
      </c>
      <c r="B51" s="246">
        <f t="shared" si="4"/>
        <v>1.2</v>
      </c>
      <c r="C51" s="246">
        <f t="shared" si="5"/>
        <v>1.8</v>
      </c>
      <c r="D51" s="246">
        <f t="shared" si="6"/>
        <v>1.9</v>
      </c>
      <c r="E51" s="246">
        <f t="shared" si="7"/>
        <v>0</v>
      </c>
      <c r="F51" s="246">
        <f>'Data Reliability'!B51</f>
        <v>1.7</v>
      </c>
      <c r="G51" s="160">
        <f>Reliability_updated!V51</f>
        <v>138</v>
      </c>
      <c r="H51" s="160">
        <f>'Data Reliability'!C51</f>
        <v>0</v>
      </c>
      <c r="I51" t="str">
        <f>IF(Reliability!B51="x","x",(IF(ROUNDUP(Reliability!B51,0)=1,"Very High",IF(ROUNDUP(Reliability!B51,0)=2,"High",IF(ROUNDUP(Reliability!B51,0)=3,"Medium",IF(ROUNDUP(Reliability!B51,0)=4,"Low","Very Low"))))))</f>
        <v>High</v>
      </c>
    </row>
    <row r="52" spans="1:9" x14ac:dyDescent="0.3">
      <c r="A52" s="159" t="str">
        <f>Lists!C:C</f>
        <v>LBY002</v>
      </c>
      <c r="B52" s="246">
        <f t="shared" si="4"/>
        <v>1.2</v>
      </c>
      <c r="C52" s="246">
        <f t="shared" si="5"/>
        <v>2</v>
      </c>
      <c r="D52" s="246">
        <f t="shared" si="6"/>
        <v>1.6</v>
      </c>
      <c r="E52" s="246">
        <f t="shared" si="7"/>
        <v>0</v>
      </c>
      <c r="F52" s="246">
        <f>'Data Reliability'!B52</f>
        <v>1.8</v>
      </c>
      <c r="G52" s="160">
        <f>Reliability_updated!V52</f>
        <v>114.3</v>
      </c>
      <c r="H52" s="160">
        <f>'Data Reliability'!C52</f>
        <v>0</v>
      </c>
      <c r="I52" t="str">
        <f>IF(Reliability!B52="x","x",(IF(ROUNDUP(Reliability!B52,0)=1,"Very High",IF(ROUNDUP(Reliability!B52,0)=2,"High",IF(ROUNDUP(Reliability!B52,0)=3,"Medium",IF(ROUNDUP(Reliability!B52,0)=4,"Low","Very Low"))))))</f>
        <v>High</v>
      </c>
    </row>
    <row r="53" spans="1:9" x14ac:dyDescent="0.3">
      <c r="A53" s="159" t="str">
        <f>Lists!C:C</f>
        <v>LSO002</v>
      </c>
      <c r="B53" s="246">
        <f t="shared" si="4"/>
        <v>2.2999999999999998</v>
      </c>
      <c r="C53" s="246">
        <f t="shared" si="5"/>
        <v>2.2999999999999998</v>
      </c>
      <c r="D53" s="246">
        <f t="shared" si="6"/>
        <v>4.7</v>
      </c>
      <c r="E53" s="246">
        <f t="shared" si="7"/>
        <v>0</v>
      </c>
      <c r="F53" s="246">
        <f>'Data Reliability'!B53</f>
        <v>1.9</v>
      </c>
      <c r="G53" s="160">
        <f>Reliability_updated!V53</f>
        <v>340.2</v>
      </c>
      <c r="H53" s="160">
        <f>'Data Reliability'!C53</f>
        <v>0</v>
      </c>
      <c r="I53" t="str">
        <f>IF(Reliability!B53="x","x",(IF(ROUNDUP(Reliability!B53,0)=1,"Very High",IF(ROUNDUP(Reliability!B53,0)=2,"High",IF(ROUNDUP(Reliability!B53,0)=3,"Medium",IF(ROUNDUP(Reliability!B53,0)=4,"Low","Very Low"))))))</f>
        <v>Medium</v>
      </c>
    </row>
    <row r="54" spans="1:9" x14ac:dyDescent="0.3">
      <c r="A54" s="159" t="str">
        <f>Lists!C:C</f>
        <v>MAR002</v>
      </c>
      <c r="B54" s="246">
        <f t="shared" si="4"/>
        <v>5</v>
      </c>
      <c r="C54" s="246" t="str">
        <f t="shared" si="5"/>
        <v>x</v>
      </c>
      <c r="D54" s="246">
        <f t="shared" si="6"/>
        <v>5</v>
      </c>
      <c r="E54" s="246">
        <f t="shared" si="7"/>
        <v>5</v>
      </c>
      <c r="F54" s="246" t="str">
        <f>'Data Reliability'!B54</f>
        <v>x</v>
      </c>
      <c r="G54" s="160">
        <f>Reliability_updated!V54</f>
        <v>453.7</v>
      </c>
      <c r="H54" s="160">
        <f>'Data Reliability'!C54</f>
        <v>3</v>
      </c>
      <c r="I54" t="str">
        <f>IF(Reliability!B54="x","x",(IF(ROUNDUP(Reliability!B54,0)=1,"Very High",IF(ROUNDUP(Reliability!B54,0)=2,"High",IF(ROUNDUP(Reliability!B54,0)=3,"Medium",IF(ROUNDUP(Reliability!B54,0)=4,"Low","Very Low"))))))</f>
        <v>Very Low</v>
      </c>
    </row>
    <row r="55" spans="1:9" x14ac:dyDescent="0.3">
      <c r="A55" s="159" t="str">
        <f>Lists!C:C</f>
        <v>MDG002</v>
      </c>
      <c r="B55" s="246">
        <f t="shared" si="4"/>
        <v>2.2000000000000002</v>
      </c>
      <c r="C55" s="246">
        <f t="shared" si="5"/>
        <v>2</v>
      </c>
      <c r="D55" s="246">
        <f t="shared" si="6"/>
        <v>2.8</v>
      </c>
      <c r="E55" s="246">
        <f t="shared" si="7"/>
        <v>1.7</v>
      </c>
      <c r="F55" s="246">
        <f>'Data Reliability'!B55</f>
        <v>1.8</v>
      </c>
      <c r="G55" s="160">
        <f>Reliability_updated!V55</f>
        <v>206.2</v>
      </c>
      <c r="H55" s="160">
        <f>'Data Reliability'!C55</f>
        <v>1</v>
      </c>
      <c r="I55" t="str">
        <f>IF(Reliability!B55="x","x",(IF(ROUNDUP(Reliability!B55,0)=1,"Very High",IF(ROUNDUP(Reliability!B55,0)=2,"High",IF(ROUNDUP(Reliability!B55,0)=3,"Medium",IF(ROUNDUP(Reliability!B55,0)=4,"Low","Very Low"))))))</f>
        <v>Medium</v>
      </c>
    </row>
    <row r="56" spans="1:9" x14ac:dyDescent="0.3">
      <c r="A56" s="159" t="str">
        <f>Lists!C:C</f>
        <v>MEX001</v>
      </c>
      <c r="B56" s="246">
        <f t="shared" si="4"/>
        <v>4.2</v>
      </c>
      <c r="C56" s="246" t="str">
        <f t="shared" si="5"/>
        <v>x</v>
      </c>
      <c r="D56" s="246">
        <f t="shared" si="6"/>
        <v>5</v>
      </c>
      <c r="E56" s="246">
        <f t="shared" si="7"/>
        <v>3.3</v>
      </c>
      <c r="F56" s="246" t="str">
        <f>'Data Reliability'!B56</f>
        <v>x</v>
      </c>
      <c r="G56" s="160">
        <f>Reliability_updated!V56</f>
        <v>482.4</v>
      </c>
      <c r="H56" s="160">
        <f>'Data Reliability'!C56</f>
        <v>2</v>
      </c>
      <c r="I56" t="str">
        <f>IF(Reliability!B56="x","x",(IF(ROUNDUP(Reliability!B56,0)=1,"Very High",IF(ROUNDUP(Reliability!B56,0)=2,"High",IF(ROUNDUP(Reliability!B56,0)=3,"Medium",IF(ROUNDUP(Reliability!B56,0)=4,"Low","Very Low"))))))</f>
        <v>Very Low</v>
      </c>
    </row>
    <row r="57" spans="1:9" x14ac:dyDescent="0.3">
      <c r="A57" s="159" t="str">
        <f>Lists!C:C</f>
        <v>MEX002</v>
      </c>
      <c r="B57" s="246">
        <f t="shared" si="4"/>
        <v>4.2</v>
      </c>
      <c r="C57" s="246" t="str">
        <f t="shared" si="5"/>
        <v>x</v>
      </c>
      <c r="D57" s="246">
        <f t="shared" si="6"/>
        <v>5</v>
      </c>
      <c r="E57" s="246">
        <f t="shared" si="7"/>
        <v>3.3</v>
      </c>
      <c r="F57" s="246" t="str">
        <f>'Data Reliability'!B57</f>
        <v>x</v>
      </c>
      <c r="G57" s="160">
        <f>Reliability_updated!V57</f>
        <v>502.5</v>
      </c>
      <c r="H57" s="160">
        <f>'Data Reliability'!C57</f>
        <v>2</v>
      </c>
      <c r="I57" t="str">
        <f>IF(Reliability!B57="x","x",(IF(ROUNDUP(Reliability!B57,0)=1,"Very High",IF(ROUNDUP(Reliability!B57,0)=2,"High",IF(ROUNDUP(Reliability!B57,0)=3,"Medium",IF(ROUNDUP(Reliability!B57,0)=4,"Low","Very Low"))))))</f>
        <v>Very Low</v>
      </c>
    </row>
    <row r="58" spans="1:9" x14ac:dyDescent="0.3">
      <c r="A58" s="159" t="str">
        <f>Lists!C:C</f>
        <v>MEX003</v>
      </c>
      <c r="B58" s="246">
        <f t="shared" si="4"/>
        <v>3.4</v>
      </c>
      <c r="C58" s="246" t="str">
        <f t="shared" si="5"/>
        <v>x</v>
      </c>
      <c r="D58" s="246">
        <f t="shared" si="6"/>
        <v>5</v>
      </c>
      <c r="E58" s="246">
        <f t="shared" si="7"/>
        <v>1.7</v>
      </c>
      <c r="F58" s="246" t="str">
        <f>'Data Reliability'!B58</f>
        <v>x</v>
      </c>
      <c r="G58" s="160">
        <f>Reliability_updated!V58</f>
        <v>499.9</v>
      </c>
      <c r="H58" s="160">
        <f>'Data Reliability'!C58</f>
        <v>1</v>
      </c>
      <c r="I58" t="str">
        <f>IF(Reliability!B58="x","x",(IF(ROUNDUP(Reliability!B58,0)=1,"Very High",IF(ROUNDUP(Reliability!B58,0)=2,"High",IF(ROUNDUP(Reliability!B58,0)=3,"Medium",IF(ROUNDUP(Reliability!B58,0)=4,"Low","Very Low"))))))</f>
        <v>Low</v>
      </c>
    </row>
    <row r="59" spans="1:9" x14ac:dyDescent="0.3">
      <c r="A59" s="159" t="str">
        <f>Lists!C:C</f>
        <v>MLI001</v>
      </c>
      <c r="B59" s="246">
        <f t="shared" si="4"/>
        <v>1.4</v>
      </c>
      <c r="C59" s="246">
        <f t="shared" si="5"/>
        <v>2</v>
      </c>
      <c r="D59" s="246">
        <f t="shared" si="6"/>
        <v>2.2999999999999998</v>
      </c>
      <c r="E59" s="246">
        <f t="shared" si="7"/>
        <v>0</v>
      </c>
      <c r="F59" s="246">
        <f>'Data Reliability'!B59</f>
        <v>1.8</v>
      </c>
      <c r="G59" s="160">
        <f>Reliability_updated!V59</f>
        <v>166.6</v>
      </c>
      <c r="H59" s="160">
        <f>'Data Reliability'!C59</f>
        <v>0</v>
      </c>
      <c r="I59" t="str">
        <f>IF(Reliability!B59="x","x",(IF(ROUNDUP(Reliability!B59,0)=1,"Very High",IF(ROUNDUP(Reliability!B59,0)=2,"High",IF(ROUNDUP(Reliability!B59,0)=3,"Medium",IF(ROUNDUP(Reliability!B59,0)=4,"Low","Very Low"))))))</f>
        <v>High</v>
      </c>
    </row>
    <row r="60" spans="1:9" x14ac:dyDescent="0.3">
      <c r="A60" s="159" t="str">
        <f>Lists!C:C</f>
        <v>MMR001</v>
      </c>
      <c r="B60" s="246">
        <f t="shared" si="4"/>
        <v>1.4</v>
      </c>
      <c r="C60" s="246">
        <f t="shared" si="5"/>
        <v>2.5</v>
      </c>
      <c r="D60" s="246">
        <f t="shared" si="6"/>
        <v>1.6</v>
      </c>
      <c r="E60" s="246">
        <f t="shared" si="7"/>
        <v>0</v>
      </c>
      <c r="F60" s="246">
        <f>'Data Reliability'!B60</f>
        <v>2</v>
      </c>
      <c r="G60" s="160">
        <f>Reliability_updated!V60</f>
        <v>116.1</v>
      </c>
      <c r="H60" s="160">
        <f>'Data Reliability'!C60</f>
        <v>0</v>
      </c>
      <c r="I60" t="str">
        <f>IF(Reliability!B60="x","x",(IF(ROUNDUP(Reliability!B60,0)=1,"Very High",IF(ROUNDUP(Reliability!B60,0)=2,"High",IF(ROUNDUP(Reliability!B60,0)=3,"Medium",IF(ROUNDUP(Reliability!B60,0)=4,"Low","Very Low"))))))</f>
        <v>High</v>
      </c>
    </row>
    <row r="61" spans="1:9" x14ac:dyDescent="0.3">
      <c r="A61" s="159" t="str">
        <f>Lists!C:C</f>
        <v>MMR002</v>
      </c>
      <c r="B61" s="246">
        <f t="shared" si="4"/>
        <v>1.4</v>
      </c>
      <c r="C61" s="246">
        <f t="shared" si="5"/>
        <v>2.5</v>
      </c>
      <c r="D61" s="246">
        <f t="shared" si="6"/>
        <v>1.6</v>
      </c>
      <c r="E61" s="246">
        <f t="shared" si="7"/>
        <v>0</v>
      </c>
      <c r="F61" s="246">
        <f>'Data Reliability'!B61</f>
        <v>2</v>
      </c>
      <c r="G61" s="160">
        <f>Reliability_updated!V61</f>
        <v>116.1</v>
      </c>
      <c r="H61" s="160">
        <f>'Data Reliability'!C61</f>
        <v>0</v>
      </c>
      <c r="I61" t="str">
        <f>IF(Reliability!B61="x","x",(IF(ROUNDUP(Reliability!B61,0)=1,"Very High",IF(ROUNDUP(Reliability!B61,0)=2,"High",IF(ROUNDUP(Reliability!B61,0)=3,"Medium",IF(ROUNDUP(Reliability!B61,0)=4,"Low","Very Low"))))))</f>
        <v>High</v>
      </c>
    </row>
    <row r="62" spans="1:9" x14ac:dyDescent="0.3">
      <c r="A62" s="159" t="str">
        <f>Lists!C:C</f>
        <v>MMR003</v>
      </c>
      <c r="B62" s="246">
        <f t="shared" si="4"/>
        <v>1.4</v>
      </c>
      <c r="C62" s="246">
        <f t="shared" si="5"/>
        <v>2.5</v>
      </c>
      <c r="D62" s="246">
        <f t="shared" si="6"/>
        <v>1.6</v>
      </c>
      <c r="E62" s="246">
        <f t="shared" si="7"/>
        <v>0</v>
      </c>
      <c r="F62" s="246">
        <f>'Data Reliability'!B62</f>
        <v>2</v>
      </c>
      <c r="G62" s="160">
        <f>Reliability_updated!V62</f>
        <v>117.3</v>
      </c>
      <c r="H62" s="160">
        <f>'Data Reliability'!C62</f>
        <v>0</v>
      </c>
      <c r="I62" t="str">
        <f>IF(Reliability!B62="x","x",(IF(ROUNDUP(Reliability!B62,0)=1,"Very High",IF(ROUNDUP(Reliability!B62,0)=2,"High",IF(ROUNDUP(Reliability!B62,0)=3,"Medium",IF(ROUNDUP(Reliability!B62,0)=4,"Low","Very Low"))))))</f>
        <v>High</v>
      </c>
    </row>
    <row r="63" spans="1:9" x14ac:dyDescent="0.3">
      <c r="A63" s="159" t="str">
        <f>Lists!C:C</f>
        <v>MOZ001</v>
      </c>
      <c r="B63" s="246">
        <f t="shared" si="4"/>
        <v>1.7</v>
      </c>
      <c r="C63" s="246">
        <f t="shared" si="5"/>
        <v>3</v>
      </c>
      <c r="D63" s="246">
        <f t="shared" si="6"/>
        <v>2.2000000000000002</v>
      </c>
      <c r="E63" s="246">
        <f t="shared" si="7"/>
        <v>0</v>
      </c>
      <c r="F63" s="246">
        <f>'Data Reliability'!B63</f>
        <v>2.2000000000000002</v>
      </c>
      <c r="G63" s="160">
        <f>Reliability_updated!V63</f>
        <v>163.5</v>
      </c>
      <c r="H63" s="160">
        <f>'Data Reliability'!C63</f>
        <v>0</v>
      </c>
      <c r="I63" t="str">
        <f>IF(Reliability!B63="x","x",(IF(ROUNDUP(Reliability!B63,0)=1,"Very High",IF(ROUNDUP(Reliability!B63,0)=2,"High",IF(ROUNDUP(Reliability!B63,0)=3,"Medium",IF(ROUNDUP(Reliability!B63,0)=4,"Low","Very Low"))))))</f>
        <v>High</v>
      </c>
    </row>
    <row r="64" spans="1:9" x14ac:dyDescent="0.3">
      <c r="A64" s="159" t="str">
        <f>Lists!C:C</f>
        <v>MOZ004</v>
      </c>
      <c r="B64" s="246">
        <f t="shared" si="4"/>
        <v>2</v>
      </c>
      <c r="C64" s="246">
        <f t="shared" si="5"/>
        <v>3.8</v>
      </c>
      <c r="D64" s="246">
        <f t="shared" si="6"/>
        <v>2.1</v>
      </c>
      <c r="E64" s="246">
        <f t="shared" si="7"/>
        <v>0</v>
      </c>
      <c r="F64" s="246">
        <f>'Data Reliability'!B64</f>
        <v>2.5</v>
      </c>
      <c r="G64" s="160">
        <f>Reliability_updated!V64</f>
        <v>151.5</v>
      </c>
      <c r="H64" s="160">
        <f>'Data Reliability'!C64</f>
        <v>0</v>
      </c>
      <c r="I64" t="str">
        <f>IF(Reliability!B64="x","x",(IF(ROUNDUP(Reliability!B64,0)=1,"Very High",IF(ROUNDUP(Reliability!B64,0)=2,"High",IF(ROUNDUP(Reliability!B64,0)=3,"Medium",IF(ROUNDUP(Reliability!B64,0)=4,"Low","Very Low"))))))</f>
        <v>High</v>
      </c>
    </row>
    <row r="65" spans="1:9" x14ac:dyDescent="0.3">
      <c r="A65" s="159" t="str">
        <f>Lists!C:C</f>
        <v>MOZ006</v>
      </c>
      <c r="B65" s="246">
        <f t="shared" si="4"/>
        <v>2.5</v>
      </c>
      <c r="C65" s="246">
        <f t="shared" si="5"/>
        <v>2.5</v>
      </c>
      <c r="D65" s="246">
        <f t="shared" si="6"/>
        <v>3.4</v>
      </c>
      <c r="E65" s="246">
        <f t="shared" si="7"/>
        <v>1.7</v>
      </c>
      <c r="F65" s="246">
        <f>'Data Reliability'!B65</f>
        <v>2</v>
      </c>
      <c r="G65" s="160">
        <f>Reliability_updated!V65</f>
        <v>248.2</v>
      </c>
      <c r="H65" s="160">
        <f>'Data Reliability'!C65</f>
        <v>1</v>
      </c>
      <c r="I65" t="str">
        <f>IF(Reliability!B65="x","x",(IF(ROUNDUP(Reliability!B65,0)=1,"Very High",IF(ROUNDUP(Reliability!B65,0)=2,"High",IF(ROUNDUP(Reliability!B65,0)=3,"Medium",IF(ROUNDUP(Reliability!B65,0)=4,"Low","Very Low"))))))</f>
        <v>Medium</v>
      </c>
    </row>
    <row r="66" spans="1:9" x14ac:dyDescent="0.3">
      <c r="A66" s="159" t="str">
        <f>Lists!C:C</f>
        <v>MOZ007</v>
      </c>
      <c r="B66" s="246">
        <f t="shared" si="4"/>
        <v>1.6</v>
      </c>
      <c r="C66" s="246">
        <f t="shared" si="5"/>
        <v>3.5</v>
      </c>
      <c r="D66" s="246">
        <f t="shared" si="6"/>
        <v>1.3</v>
      </c>
      <c r="E66" s="246">
        <f t="shared" si="7"/>
        <v>0</v>
      </c>
      <c r="F66" s="246">
        <f>'Data Reliability'!B66</f>
        <v>2.4</v>
      </c>
      <c r="G66" s="160">
        <f>Reliability_updated!V66</f>
        <v>98.8</v>
      </c>
      <c r="H66" s="160">
        <f>'Data Reliability'!C66</f>
        <v>0</v>
      </c>
      <c r="I66" t="str">
        <f>IF(Reliability!B66="x","x",(IF(ROUNDUP(Reliability!B66,0)=1,"Very High",IF(ROUNDUP(Reliability!B66,0)=2,"High",IF(ROUNDUP(Reliability!B66,0)=3,"Medium",IF(ROUNDUP(Reliability!B66,0)=4,"Low","Very Low"))))))</f>
        <v>High</v>
      </c>
    </row>
    <row r="67" spans="1:9" x14ac:dyDescent="0.3">
      <c r="A67" s="159" t="str">
        <f>Lists!C:C</f>
        <v>MRT002</v>
      </c>
      <c r="B67" s="246">
        <f t="shared" ref="B67:B98" si="8">ROUND(AVERAGE(C67:E67),1)</f>
        <v>3</v>
      </c>
      <c r="C67" s="246">
        <f t="shared" ref="C67:C98" si="9">IF(F67="x","x",ROUND((5-(3-F67)/2*5),1))</f>
        <v>2.2999999999999998</v>
      </c>
      <c r="D67" s="246">
        <f t="shared" ref="D67:D98" si="10">IF(G67&gt;365,5,ROUND((5-(365-G67)/364*5),1))</f>
        <v>3.4</v>
      </c>
      <c r="E67" s="246">
        <f t="shared" ref="E67:E98" si="11">IF(H67&gt;3,5,ROUND((5-(3-H67)/3*5),1))</f>
        <v>3.3</v>
      </c>
      <c r="F67" s="246">
        <f>'Data Reliability'!B67</f>
        <v>1.9</v>
      </c>
      <c r="G67" s="160">
        <f>Reliability_updated!V67</f>
        <v>248.8</v>
      </c>
      <c r="H67" s="160">
        <f>'Data Reliability'!C67</f>
        <v>2</v>
      </c>
      <c r="I67" t="str">
        <f>IF(Reliability!B67="x","x",(IF(ROUNDUP(Reliability!B67,0)=1,"Very High",IF(ROUNDUP(Reliability!B67,0)=2,"High",IF(ROUNDUP(Reliability!B67,0)=3,"Medium",IF(ROUNDUP(Reliability!B67,0)=4,"Low","Very Low"))))))</f>
        <v>Medium</v>
      </c>
    </row>
    <row r="68" spans="1:9" x14ac:dyDescent="0.3">
      <c r="A68" s="159" t="str">
        <f>Lists!C:C</f>
        <v>MRT003</v>
      </c>
      <c r="B68" s="246">
        <f t="shared" si="8"/>
        <v>3.2</v>
      </c>
      <c r="C68" s="246">
        <f t="shared" si="9"/>
        <v>2.2999999999999998</v>
      </c>
      <c r="D68" s="246">
        <f t="shared" si="10"/>
        <v>2.2999999999999998</v>
      </c>
      <c r="E68" s="246">
        <f t="shared" si="11"/>
        <v>5</v>
      </c>
      <c r="F68" s="246">
        <f>'Data Reliability'!B68</f>
        <v>1.9</v>
      </c>
      <c r="G68" s="160">
        <f>Reliability_updated!V68</f>
        <v>167.3</v>
      </c>
      <c r="H68" s="160">
        <f>'Data Reliability'!C68</f>
        <v>4</v>
      </c>
      <c r="I68" t="str">
        <f>IF(Reliability!B68="x","x",(IF(ROUNDUP(Reliability!B68,0)=1,"Very High",IF(ROUNDUP(Reliability!B68,0)=2,"High",IF(ROUNDUP(Reliability!B68,0)=3,"Medium",IF(ROUNDUP(Reliability!B68,0)=4,"Low","Very Low"))))))</f>
        <v>Low</v>
      </c>
    </row>
    <row r="69" spans="1:9" x14ac:dyDescent="0.3">
      <c r="A69" s="159" t="str">
        <f>Lists!C:C</f>
        <v>MWI002</v>
      </c>
      <c r="B69" s="246">
        <f t="shared" si="8"/>
        <v>2.2999999999999998</v>
      </c>
      <c r="C69" s="246">
        <f t="shared" si="9"/>
        <v>2</v>
      </c>
      <c r="D69" s="246">
        <f t="shared" si="10"/>
        <v>3.2</v>
      </c>
      <c r="E69" s="246">
        <f t="shared" si="11"/>
        <v>1.7</v>
      </c>
      <c r="F69" s="246">
        <f>'Data Reliability'!B69</f>
        <v>1.8</v>
      </c>
      <c r="G69" s="160">
        <f>Reliability_updated!V69</f>
        <v>232.1</v>
      </c>
      <c r="H69" s="160">
        <f>'Data Reliability'!C69</f>
        <v>1</v>
      </c>
      <c r="I69" t="str">
        <f>IF(Reliability!B69="x","x",(IF(ROUNDUP(Reliability!B69,0)=1,"Very High",IF(ROUNDUP(Reliability!B69,0)=2,"High",IF(ROUNDUP(Reliability!B69,0)=3,"Medium",IF(ROUNDUP(Reliability!B69,0)=4,"Low","Very Low"))))))</f>
        <v>Medium</v>
      </c>
    </row>
    <row r="70" spans="1:9" x14ac:dyDescent="0.3">
      <c r="A70" s="159" t="str">
        <f>Lists!C:C</f>
        <v>MYS001</v>
      </c>
      <c r="B70" s="246">
        <f t="shared" si="8"/>
        <v>1.1000000000000001</v>
      </c>
      <c r="C70" s="246">
        <f t="shared" si="9"/>
        <v>2.5</v>
      </c>
      <c r="D70" s="246">
        <f t="shared" si="10"/>
        <v>0.9</v>
      </c>
      <c r="E70" s="246">
        <f t="shared" si="11"/>
        <v>0</v>
      </c>
      <c r="F70" s="246">
        <f>'Data Reliability'!B70</f>
        <v>2</v>
      </c>
      <c r="G70" s="160">
        <f>Reliability_updated!V70</f>
        <v>64.2</v>
      </c>
      <c r="H70" s="160">
        <f>'Data Reliability'!C70</f>
        <v>0</v>
      </c>
      <c r="I70" t="str">
        <f>IF(Reliability!B70="x","x",(IF(ROUNDUP(Reliability!B70,0)=1,"Very High",IF(ROUNDUP(Reliability!B70,0)=2,"High",IF(ROUNDUP(Reliability!B70,0)=3,"Medium",IF(ROUNDUP(Reliability!B70,0)=4,"Low","Very Low"))))))</f>
        <v>High</v>
      </c>
    </row>
    <row r="71" spans="1:9" x14ac:dyDescent="0.3">
      <c r="A71" s="159" t="str">
        <f>Lists!C:C</f>
        <v>NAM002</v>
      </c>
      <c r="B71" s="246">
        <f t="shared" si="8"/>
        <v>3.5</v>
      </c>
      <c r="C71" s="246">
        <f t="shared" si="9"/>
        <v>2</v>
      </c>
      <c r="D71" s="246">
        <f t="shared" si="10"/>
        <v>3.6</v>
      </c>
      <c r="E71" s="246">
        <f t="shared" si="11"/>
        <v>5</v>
      </c>
      <c r="F71" s="246">
        <f>'Data Reliability'!B71</f>
        <v>1.8</v>
      </c>
      <c r="G71" s="160">
        <f>Reliability_updated!V71</f>
        <v>263.5</v>
      </c>
      <c r="H71" s="160">
        <f>'Data Reliability'!C71</f>
        <v>3</v>
      </c>
      <c r="I71" t="str">
        <f>IF(Reliability!B71="x","x",(IF(ROUNDUP(Reliability!B71,0)=1,"Very High",IF(ROUNDUP(Reliability!B71,0)=2,"High",IF(ROUNDUP(Reliability!B71,0)=3,"Medium",IF(ROUNDUP(Reliability!B71,0)=4,"Low","Very Low"))))))</f>
        <v>Low</v>
      </c>
    </row>
    <row r="72" spans="1:9" x14ac:dyDescent="0.3">
      <c r="A72" s="159" t="str">
        <f>Lists!C:C</f>
        <v>NER001</v>
      </c>
      <c r="B72" s="246">
        <f t="shared" si="8"/>
        <v>1.5</v>
      </c>
      <c r="C72" s="246">
        <f t="shared" si="9"/>
        <v>2</v>
      </c>
      <c r="D72" s="246">
        <f t="shared" si="10"/>
        <v>2.6</v>
      </c>
      <c r="E72" s="246">
        <f t="shared" si="11"/>
        <v>0</v>
      </c>
      <c r="F72" s="246">
        <f>'Data Reliability'!B72</f>
        <v>1.8</v>
      </c>
      <c r="G72" s="160">
        <f>Reliability_updated!V72</f>
        <v>188.5</v>
      </c>
      <c r="H72" s="160">
        <f>'Data Reliability'!C72</f>
        <v>0</v>
      </c>
      <c r="I72" t="str">
        <f>IF(Reliability!B72="x","x",(IF(ROUNDUP(Reliability!B72,0)=1,"Very High",IF(ROUNDUP(Reliability!B72,0)=2,"High",IF(ROUNDUP(Reliability!B72,0)=3,"Medium",IF(ROUNDUP(Reliability!B72,0)=4,"Low","Very Low"))))))</f>
        <v>High</v>
      </c>
    </row>
    <row r="73" spans="1:9" x14ac:dyDescent="0.3">
      <c r="A73" s="159" t="str">
        <f>Lists!C:C</f>
        <v>NER002</v>
      </c>
      <c r="B73" s="246">
        <f t="shared" si="8"/>
        <v>2</v>
      </c>
      <c r="C73" s="246">
        <f t="shared" si="9"/>
        <v>3.3</v>
      </c>
      <c r="D73" s="246">
        <f t="shared" si="10"/>
        <v>2.6</v>
      </c>
      <c r="E73" s="246">
        <f t="shared" si="11"/>
        <v>0</v>
      </c>
      <c r="F73" s="246">
        <f>'Data Reliability'!B73</f>
        <v>2.2999999999999998</v>
      </c>
      <c r="G73" s="160">
        <f>Reliability_updated!V73</f>
        <v>188.5</v>
      </c>
      <c r="H73" s="160">
        <f>'Data Reliability'!C73</f>
        <v>0</v>
      </c>
      <c r="I73" t="str">
        <f>IF(Reliability!B73="x","x",(IF(ROUNDUP(Reliability!B73,0)=1,"Very High",IF(ROUNDUP(Reliability!B73,0)=2,"High",IF(ROUNDUP(Reliability!B73,0)=3,"Medium",IF(ROUNDUP(Reliability!B73,0)=4,"Low","Very Low"))))))</f>
        <v>High</v>
      </c>
    </row>
    <row r="74" spans="1:9" x14ac:dyDescent="0.3">
      <c r="A74" s="159" t="str">
        <f>Lists!C:C</f>
        <v>NER003</v>
      </c>
      <c r="B74" s="246">
        <f t="shared" si="8"/>
        <v>2</v>
      </c>
      <c r="C74" s="246">
        <f t="shared" si="9"/>
        <v>3.5</v>
      </c>
      <c r="D74" s="246">
        <f t="shared" si="10"/>
        <v>2.6</v>
      </c>
      <c r="E74" s="246">
        <f t="shared" si="11"/>
        <v>0</v>
      </c>
      <c r="F74" s="246">
        <f>'Data Reliability'!B74</f>
        <v>2.4</v>
      </c>
      <c r="G74" s="160">
        <f>Reliability_updated!V74</f>
        <v>188.5</v>
      </c>
      <c r="H74" s="160">
        <f>'Data Reliability'!C74</f>
        <v>0</v>
      </c>
      <c r="I74" t="str">
        <f>IF(Reliability!B74="x","x",(IF(ROUNDUP(Reliability!B74,0)=1,"Very High",IF(ROUNDUP(Reliability!B74,0)=2,"High",IF(ROUNDUP(Reliability!B74,0)=3,"Medium",IF(ROUNDUP(Reliability!B74,0)=4,"Low","Very Low"))))))</f>
        <v>High</v>
      </c>
    </row>
    <row r="75" spans="1:9" x14ac:dyDescent="0.3">
      <c r="A75" s="159" t="str">
        <f>Lists!C:C</f>
        <v>NER004</v>
      </c>
      <c r="B75" s="246">
        <f t="shared" si="8"/>
        <v>2</v>
      </c>
      <c r="C75" s="246">
        <f t="shared" si="9"/>
        <v>3.8</v>
      </c>
      <c r="D75" s="246">
        <f t="shared" si="10"/>
        <v>2.2000000000000002</v>
      </c>
      <c r="E75" s="246">
        <f t="shared" si="11"/>
        <v>0</v>
      </c>
      <c r="F75" s="246">
        <f>'Data Reliability'!B75</f>
        <v>2.5</v>
      </c>
      <c r="G75" s="160">
        <f>Reliability_updated!V75</f>
        <v>157.80000000000001</v>
      </c>
      <c r="H75" s="160">
        <f>'Data Reliability'!C75</f>
        <v>0</v>
      </c>
      <c r="I75" t="str">
        <f>IF(Reliability!B75="x","x",(IF(ROUNDUP(Reliability!B75,0)=1,"Very High",IF(ROUNDUP(Reliability!B75,0)=2,"High",IF(ROUNDUP(Reliability!B75,0)=3,"Medium",IF(ROUNDUP(Reliability!B75,0)=4,"Low","Very Low"))))))</f>
        <v>High</v>
      </c>
    </row>
    <row r="76" spans="1:9" x14ac:dyDescent="0.3">
      <c r="A76" s="159" t="str">
        <f>Lists!C:C</f>
        <v>NGA001</v>
      </c>
      <c r="B76" s="246">
        <f t="shared" si="8"/>
        <v>2</v>
      </c>
      <c r="C76" s="246">
        <f t="shared" si="9"/>
        <v>3.8</v>
      </c>
      <c r="D76" s="246">
        <f t="shared" si="10"/>
        <v>2.2000000000000002</v>
      </c>
      <c r="E76" s="246">
        <f t="shared" si="11"/>
        <v>0</v>
      </c>
      <c r="F76" s="246">
        <f>'Data Reliability'!B76</f>
        <v>2.5</v>
      </c>
      <c r="G76" s="160">
        <f>Reliability_updated!V76</f>
        <v>158.6</v>
      </c>
      <c r="H76" s="160">
        <f>'Data Reliability'!C76</f>
        <v>0</v>
      </c>
      <c r="I76" t="str">
        <f>IF(Reliability!B76="x","x",(IF(ROUNDUP(Reliability!B76,0)=1,"Very High",IF(ROUNDUP(Reliability!B76,0)=2,"High",IF(ROUNDUP(Reliability!B76,0)=3,"Medium",IF(ROUNDUP(Reliability!B76,0)=4,"Low","Very Low"))))))</f>
        <v>High</v>
      </c>
    </row>
    <row r="77" spans="1:9" x14ac:dyDescent="0.3">
      <c r="A77" s="159" t="str">
        <f>Lists!C:C</f>
        <v>NGA003</v>
      </c>
      <c r="B77" s="246">
        <f t="shared" si="8"/>
        <v>1.7</v>
      </c>
      <c r="C77" s="246">
        <f t="shared" si="9"/>
        <v>3.3</v>
      </c>
      <c r="D77" s="246">
        <f t="shared" si="10"/>
        <v>1.9</v>
      </c>
      <c r="E77" s="246">
        <f t="shared" si="11"/>
        <v>0</v>
      </c>
      <c r="F77" s="246">
        <f>'Data Reliability'!B77</f>
        <v>2.2999999999999998</v>
      </c>
      <c r="G77" s="160">
        <f>Reliability_updated!V77</f>
        <v>141.30000000000001</v>
      </c>
      <c r="H77" s="160">
        <f>'Data Reliability'!C77</f>
        <v>0</v>
      </c>
      <c r="I77" t="str">
        <f>IF(Reliability!B77="x","x",(IF(ROUNDUP(Reliability!B77,0)=1,"Very High",IF(ROUNDUP(Reliability!B77,0)=2,"High",IF(ROUNDUP(Reliability!B77,0)=3,"Medium",IF(ROUNDUP(Reliability!B77,0)=4,"Low","Very Low"))))))</f>
        <v>High</v>
      </c>
    </row>
    <row r="78" spans="1:9" x14ac:dyDescent="0.3">
      <c r="A78" s="159" t="str">
        <f>Lists!C:C</f>
        <v>NGA004</v>
      </c>
      <c r="B78" s="246">
        <f t="shared" si="8"/>
        <v>2.4</v>
      </c>
      <c r="C78" s="246">
        <f t="shared" si="9"/>
        <v>3.5</v>
      </c>
      <c r="D78" s="246">
        <f t="shared" si="10"/>
        <v>1.9</v>
      </c>
      <c r="E78" s="246">
        <f t="shared" si="11"/>
        <v>1.7</v>
      </c>
      <c r="F78" s="246">
        <f>'Data Reliability'!B78</f>
        <v>2.4</v>
      </c>
      <c r="G78" s="160">
        <f>Reliability_updated!V78</f>
        <v>141.4</v>
      </c>
      <c r="H78" s="160">
        <f>'Data Reliability'!C78</f>
        <v>1</v>
      </c>
      <c r="I78" t="str">
        <f>IF(Reliability!B78="x","x",(IF(ROUNDUP(Reliability!B78,0)=1,"Very High",IF(ROUNDUP(Reliability!B78,0)=2,"High",IF(ROUNDUP(Reliability!B78,0)=3,"Medium",IF(ROUNDUP(Reliability!B78,0)=4,"Low","Very Low"))))))</f>
        <v>Medium</v>
      </c>
    </row>
    <row r="79" spans="1:9" x14ac:dyDescent="0.3">
      <c r="A79" s="159" t="str">
        <f>Lists!C:C</f>
        <v>NGA007</v>
      </c>
      <c r="B79" s="246">
        <f t="shared" si="8"/>
        <v>1.7</v>
      </c>
      <c r="C79" s="246">
        <f t="shared" si="9"/>
        <v>3.3</v>
      </c>
      <c r="D79" s="246">
        <f t="shared" si="10"/>
        <v>1.7</v>
      </c>
      <c r="E79" s="246">
        <f t="shared" si="11"/>
        <v>0</v>
      </c>
      <c r="F79" s="246">
        <f>'Data Reliability'!B79</f>
        <v>2.2999999999999998</v>
      </c>
      <c r="G79" s="160">
        <f>Reliability_updated!V79</f>
        <v>124.6</v>
      </c>
      <c r="H79" s="160">
        <f>'Data Reliability'!C79</f>
        <v>0</v>
      </c>
      <c r="I79" t="str">
        <f>IF(Reliability!B79="x","x",(IF(ROUNDUP(Reliability!B79,0)=1,"Very High",IF(ROUNDUP(Reliability!B79,0)=2,"High",IF(ROUNDUP(Reliability!B79,0)=3,"Medium",IF(ROUNDUP(Reliability!B79,0)=4,"Low","Very Low"))))))</f>
        <v>High</v>
      </c>
    </row>
    <row r="80" spans="1:9" x14ac:dyDescent="0.3">
      <c r="A80" s="159" t="str">
        <f>Lists!C:C</f>
        <v>NGA008</v>
      </c>
      <c r="B80" s="246">
        <f t="shared" si="8"/>
        <v>2.2000000000000002</v>
      </c>
      <c r="C80" s="246">
        <f t="shared" si="9"/>
        <v>2</v>
      </c>
      <c r="D80" s="246">
        <f t="shared" si="10"/>
        <v>2.9</v>
      </c>
      <c r="E80" s="246">
        <f t="shared" si="11"/>
        <v>1.7</v>
      </c>
      <c r="F80" s="246">
        <f>'Data Reliability'!B80</f>
        <v>1.8</v>
      </c>
      <c r="G80" s="160">
        <f>Reliability_updated!V80</f>
        <v>213</v>
      </c>
      <c r="H80" s="160">
        <f>'Data Reliability'!C80</f>
        <v>1</v>
      </c>
      <c r="I80" t="str">
        <f>IF(Reliability!B80="x","x",(IF(ROUNDUP(Reliability!B80,0)=1,"Very High",IF(ROUNDUP(Reliability!B80,0)=2,"High",IF(ROUNDUP(Reliability!B80,0)=3,"Medium",IF(ROUNDUP(Reliability!B80,0)=4,"Low","Very Low"))))))</f>
        <v>Medium</v>
      </c>
    </row>
    <row r="81" spans="1:9" x14ac:dyDescent="0.3">
      <c r="A81" s="159" t="str">
        <f>Lists!C:C</f>
        <v>NIC001</v>
      </c>
      <c r="B81" s="246">
        <f t="shared" si="8"/>
        <v>3.4</v>
      </c>
      <c r="C81" s="246" t="str">
        <f t="shared" si="9"/>
        <v>x</v>
      </c>
      <c r="D81" s="246">
        <f t="shared" si="10"/>
        <v>5</v>
      </c>
      <c r="E81" s="246">
        <f t="shared" si="11"/>
        <v>1.7</v>
      </c>
      <c r="F81" s="246" t="str">
        <f>'Data Reliability'!B81</f>
        <v>x</v>
      </c>
      <c r="G81" s="160">
        <f>Reliability_updated!V81</f>
        <v>610.4</v>
      </c>
      <c r="H81" s="160">
        <f>'Data Reliability'!C81</f>
        <v>1</v>
      </c>
      <c r="I81" t="str">
        <f>IF(Reliability!B81="x","x",(IF(ROUNDUP(Reliability!B81,0)=1,"Very High",IF(ROUNDUP(Reliability!B81,0)=2,"High",IF(ROUNDUP(Reliability!B81,0)=3,"Medium",IF(ROUNDUP(Reliability!B81,0)=4,"Low","Very Low"))))))</f>
        <v>Low</v>
      </c>
    </row>
    <row r="82" spans="1:9" x14ac:dyDescent="0.3">
      <c r="A82" s="159" t="str">
        <f>Lists!C:C</f>
        <v>NIC002</v>
      </c>
      <c r="B82" s="246">
        <f t="shared" si="8"/>
        <v>1.5</v>
      </c>
      <c r="C82" s="246">
        <f t="shared" si="9"/>
        <v>2.2999999999999998</v>
      </c>
      <c r="D82" s="246">
        <f t="shared" si="10"/>
        <v>2.2000000000000002</v>
      </c>
      <c r="E82" s="246">
        <f t="shared" si="11"/>
        <v>0</v>
      </c>
      <c r="F82" s="246">
        <f>'Data Reliability'!B82</f>
        <v>1.9</v>
      </c>
      <c r="G82" s="160">
        <f>Reliability_updated!V82</f>
        <v>164.3</v>
      </c>
      <c r="H82" s="160">
        <f>'Data Reliability'!C82</f>
        <v>0</v>
      </c>
      <c r="I82" t="str">
        <f>IF(Reliability!B82="x","x",(IF(ROUNDUP(Reliability!B82,0)=1,"Very High",IF(ROUNDUP(Reliability!B82,0)=2,"High",IF(ROUNDUP(Reliability!B82,0)=3,"Medium",IF(ROUNDUP(Reliability!B82,0)=4,"Low","Very Low"))))))</f>
        <v>High</v>
      </c>
    </row>
    <row r="83" spans="1:9" x14ac:dyDescent="0.3">
      <c r="A83" s="159" t="str">
        <f>Lists!C:C</f>
        <v>PAK001</v>
      </c>
      <c r="B83" s="246">
        <f t="shared" si="8"/>
        <v>1.7</v>
      </c>
      <c r="C83" s="246">
        <f t="shared" si="9"/>
        <v>3.5</v>
      </c>
      <c r="D83" s="246">
        <f t="shared" si="10"/>
        <v>1.5</v>
      </c>
      <c r="E83" s="246">
        <f t="shared" si="11"/>
        <v>0</v>
      </c>
      <c r="F83" s="246">
        <f>'Data Reliability'!B83</f>
        <v>2.4</v>
      </c>
      <c r="G83" s="160">
        <f>Reliability_updated!V83</f>
        <v>107.4</v>
      </c>
      <c r="H83" s="160">
        <f>'Data Reliability'!C83</f>
        <v>0</v>
      </c>
      <c r="I83" t="str">
        <f>IF(Reliability!B83="x","x",(IF(ROUNDUP(Reliability!B83,0)=1,"Very High",IF(ROUNDUP(Reliability!B83,0)=2,"High",IF(ROUNDUP(Reliability!B83,0)=3,"Medium",IF(ROUNDUP(Reliability!B83,0)=4,"Low","Very Low"))))))</f>
        <v>High</v>
      </c>
    </row>
    <row r="84" spans="1:9" x14ac:dyDescent="0.3">
      <c r="A84" s="159" t="str">
        <f>Lists!C:C</f>
        <v>PAK004</v>
      </c>
      <c r="B84" s="246">
        <f t="shared" si="8"/>
        <v>3.4</v>
      </c>
      <c r="C84" s="246">
        <f t="shared" si="9"/>
        <v>3.5</v>
      </c>
      <c r="D84" s="246">
        <f t="shared" si="10"/>
        <v>5</v>
      </c>
      <c r="E84" s="246">
        <f t="shared" si="11"/>
        <v>1.7</v>
      </c>
      <c r="F84" s="246">
        <f>'Data Reliability'!B84</f>
        <v>2.4</v>
      </c>
      <c r="G84" s="160">
        <f>Reliability_updated!V84</f>
        <v>618.6</v>
      </c>
      <c r="H84" s="160">
        <f>'Data Reliability'!C84</f>
        <v>1</v>
      </c>
      <c r="I84" t="str">
        <f>IF(Reliability!B84="x","x",(IF(ROUNDUP(Reliability!B84,0)=1,"Very High",IF(ROUNDUP(Reliability!B84,0)=2,"High",IF(ROUNDUP(Reliability!B84,0)=3,"Medium",IF(ROUNDUP(Reliability!B84,0)=4,"Low","Very Low"))))))</f>
        <v>Low</v>
      </c>
    </row>
    <row r="85" spans="1:9" x14ac:dyDescent="0.3">
      <c r="A85" s="159" t="str">
        <f>Lists!C:C</f>
        <v>PER002</v>
      </c>
      <c r="B85" s="246">
        <f t="shared" si="8"/>
        <v>2.4</v>
      </c>
      <c r="C85" s="246">
        <f t="shared" si="9"/>
        <v>3.8</v>
      </c>
      <c r="D85" s="246">
        <f t="shared" si="10"/>
        <v>3.4</v>
      </c>
      <c r="E85" s="246">
        <f t="shared" si="11"/>
        <v>0</v>
      </c>
      <c r="F85" s="246">
        <f>'Data Reliability'!B85</f>
        <v>2.5</v>
      </c>
      <c r="G85" s="160">
        <f>Reliability_updated!V85</f>
        <v>250.7</v>
      </c>
      <c r="H85" s="160">
        <f>'Data Reliability'!C85</f>
        <v>0</v>
      </c>
      <c r="I85" t="str">
        <f>IF(Reliability!B85="x","x",(IF(ROUNDUP(Reliability!B85,0)=1,"Very High",IF(ROUNDUP(Reliability!B85,0)=2,"High",IF(ROUNDUP(Reliability!B85,0)=3,"Medium",IF(ROUNDUP(Reliability!B85,0)=4,"Low","Very Low"))))))</f>
        <v>Medium</v>
      </c>
    </row>
    <row r="86" spans="1:9" x14ac:dyDescent="0.3">
      <c r="A86" s="159" t="str">
        <f>Lists!C:C</f>
        <v>PHL003</v>
      </c>
      <c r="B86" s="246">
        <f t="shared" si="8"/>
        <v>1.4</v>
      </c>
      <c r="C86" s="246">
        <f t="shared" si="9"/>
        <v>2.5</v>
      </c>
      <c r="D86" s="246">
        <f t="shared" si="10"/>
        <v>1.6</v>
      </c>
      <c r="E86" s="246">
        <f t="shared" si="11"/>
        <v>0</v>
      </c>
      <c r="F86" s="246">
        <f>'Data Reliability'!B86</f>
        <v>2</v>
      </c>
      <c r="G86" s="160">
        <f>Reliability_updated!V86</f>
        <v>115.9</v>
      </c>
      <c r="H86" s="160">
        <f>'Data Reliability'!C86</f>
        <v>0</v>
      </c>
      <c r="I86" t="str">
        <f>IF(Reliability!B86="x","x",(IF(ROUNDUP(Reliability!B86,0)=1,"Very High",IF(ROUNDUP(Reliability!B86,0)=2,"High",IF(ROUNDUP(Reliability!B86,0)=3,"Medium",IF(ROUNDUP(Reliability!B86,0)=4,"Low","Very Low"))))))</f>
        <v>High</v>
      </c>
    </row>
    <row r="87" spans="1:9" x14ac:dyDescent="0.3">
      <c r="A87" s="159" t="str">
        <f>Lists!C:C</f>
        <v>PRK001</v>
      </c>
      <c r="B87" s="246">
        <f t="shared" si="8"/>
        <v>2.9</v>
      </c>
      <c r="C87" s="246">
        <f t="shared" si="9"/>
        <v>2.5</v>
      </c>
      <c r="D87" s="246">
        <f t="shared" si="10"/>
        <v>4.5999999999999996</v>
      </c>
      <c r="E87" s="246">
        <f t="shared" si="11"/>
        <v>1.7</v>
      </c>
      <c r="F87" s="246">
        <f>'Data Reliability'!B87</f>
        <v>2</v>
      </c>
      <c r="G87" s="160">
        <f>Reliability_updated!V87</f>
        <v>338.1</v>
      </c>
      <c r="H87" s="160">
        <f>'Data Reliability'!C87</f>
        <v>1</v>
      </c>
      <c r="I87" t="str">
        <f>IF(Reliability!B87="x","x",(IF(ROUNDUP(Reliability!B87,0)=1,"Very High",IF(ROUNDUP(Reliability!B87,0)=2,"High",IF(ROUNDUP(Reliability!B87,0)=3,"Medium",IF(ROUNDUP(Reliability!B87,0)=4,"Low","Very Low"))))))</f>
        <v>Medium</v>
      </c>
    </row>
    <row r="88" spans="1:9" x14ac:dyDescent="0.3">
      <c r="A88" s="159" t="str">
        <f>Lists!C:C</f>
        <v>PSE002</v>
      </c>
      <c r="B88" s="246">
        <f t="shared" si="8"/>
        <v>1.1000000000000001</v>
      </c>
      <c r="C88" s="246">
        <f t="shared" si="9"/>
        <v>1</v>
      </c>
      <c r="D88" s="246">
        <f t="shared" si="10"/>
        <v>2.2999999999999998</v>
      </c>
      <c r="E88" s="246">
        <f t="shared" si="11"/>
        <v>0</v>
      </c>
      <c r="F88" s="246">
        <f>'Data Reliability'!B88</f>
        <v>1.4</v>
      </c>
      <c r="G88" s="160">
        <f>Reliability_updated!V88</f>
        <v>171.3</v>
      </c>
      <c r="H88" s="160">
        <f>'Data Reliability'!C88</f>
        <v>0</v>
      </c>
      <c r="I88" t="str">
        <f>IF(Reliability!B88="x","x",(IF(ROUNDUP(Reliability!B88,0)=1,"Very High",IF(ROUNDUP(Reliability!B88,0)=2,"High",IF(ROUNDUP(Reliability!B88,0)=3,"Medium",IF(ROUNDUP(Reliability!B88,0)=4,"Low","Very Low"))))))</f>
        <v>High</v>
      </c>
    </row>
    <row r="89" spans="1:9" x14ac:dyDescent="0.3">
      <c r="A89" s="159" t="str">
        <f>Lists!C:C</f>
        <v>REG001</v>
      </c>
      <c r="B89" s="246">
        <f t="shared" si="8"/>
        <v>1.3</v>
      </c>
      <c r="C89" s="246">
        <f t="shared" si="9"/>
        <v>2</v>
      </c>
      <c r="D89" s="246">
        <f t="shared" si="10"/>
        <v>2</v>
      </c>
      <c r="E89" s="246">
        <f t="shared" si="11"/>
        <v>0</v>
      </c>
      <c r="F89" s="246">
        <f>'Data Reliability'!B89</f>
        <v>1.8</v>
      </c>
      <c r="G89" s="160">
        <f>Reliability_updated!V89</f>
        <v>147.5</v>
      </c>
      <c r="H89" s="160">
        <f>'Data Reliability'!C89</f>
        <v>0</v>
      </c>
      <c r="I89" t="str">
        <f>IF(Reliability!B89="x","x",(IF(ROUNDUP(Reliability!B89,0)=1,"Very High",IF(ROUNDUP(Reliability!B89,0)=2,"High",IF(ROUNDUP(Reliability!B89,0)=3,"Medium",IF(ROUNDUP(Reliability!B89,0)=4,"Low","Very Low"))))))</f>
        <v>High</v>
      </c>
    </row>
    <row r="90" spans="1:9" x14ac:dyDescent="0.3">
      <c r="A90" s="159" t="str">
        <f>Lists!C:C</f>
        <v>REG002</v>
      </c>
      <c r="B90" s="246">
        <f t="shared" si="8"/>
        <v>3.5</v>
      </c>
      <c r="C90" s="246">
        <f t="shared" si="9"/>
        <v>3.3</v>
      </c>
      <c r="D90" s="246">
        <f t="shared" si="10"/>
        <v>3.8</v>
      </c>
      <c r="E90" s="246">
        <f t="shared" si="11"/>
        <v>3.3</v>
      </c>
      <c r="F90" s="246">
        <f>'Data Reliability'!B90</f>
        <v>2.2999999999999998</v>
      </c>
      <c r="G90" s="160">
        <f>Reliability_updated!V90</f>
        <v>274.89999999999998</v>
      </c>
      <c r="H90" s="160">
        <f>'Data Reliability'!C90</f>
        <v>2</v>
      </c>
      <c r="I90" t="str">
        <f>IF(Reliability!B90="x","x",(IF(ROUNDUP(Reliability!B90,0)=1,"Very High",IF(ROUNDUP(Reliability!B90,0)=2,"High",IF(ROUNDUP(Reliability!B90,0)=3,"Medium",IF(ROUNDUP(Reliability!B90,0)=4,"Low","Very Low"))))))</f>
        <v>Low</v>
      </c>
    </row>
    <row r="91" spans="1:9" x14ac:dyDescent="0.3">
      <c r="A91" s="159" t="str">
        <f>Lists!C:C</f>
        <v>REG003</v>
      </c>
      <c r="B91" s="246">
        <f t="shared" si="8"/>
        <v>4.2</v>
      </c>
      <c r="C91" s="246" t="str">
        <f t="shared" si="9"/>
        <v>x</v>
      </c>
      <c r="D91" s="246">
        <f t="shared" si="10"/>
        <v>5</v>
      </c>
      <c r="E91" s="246">
        <f t="shared" si="11"/>
        <v>3.3</v>
      </c>
      <c r="F91" s="246" t="str">
        <f>'Data Reliability'!B91</f>
        <v>x</v>
      </c>
      <c r="G91" s="160">
        <f>Reliability_updated!V91</f>
        <v>544.29999999999995</v>
      </c>
      <c r="H91" s="160">
        <f>'Data Reliability'!C91</f>
        <v>2</v>
      </c>
      <c r="I91" t="str">
        <f>IF(Reliability!B91="x","x",(IF(ROUNDUP(Reliability!B91,0)=1,"Very High",IF(ROUNDUP(Reliability!B91,0)=2,"High",IF(ROUNDUP(Reliability!B91,0)=3,"Medium",IF(ROUNDUP(Reliability!B91,0)=4,"Low","Very Low"))))))</f>
        <v>Very Low</v>
      </c>
    </row>
    <row r="92" spans="1:9" x14ac:dyDescent="0.3">
      <c r="A92" s="159" t="str">
        <f>Lists!C:C</f>
        <v>REG004</v>
      </c>
      <c r="B92" s="246">
        <f t="shared" si="8"/>
        <v>1.9</v>
      </c>
      <c r="C92" s="246">
        <f t="shared" si="9"/>
        <v>3.8</v>
      </c>
      <c r="D92" s="246">
        <f t="shared" si="10"/>
        <v>1.8</v>
      </c>
      <c r="E92" s="246">
        <f t="shared" si="11"/>
        <v>0</v>
      </c>
      <c r="F92" s="246">
        <f>'Data Reliability'!B92</f>
        <v>2.5</v>
      </c>
      <c r="G92" s="160">
        <f>Reliability_updated!V92</f>
        <v>133.9</v>
      </c>
      <c r="H92" s="160">
        <f>'Data Reliability'!C92</f>
        <v>0</v>
      </c>
      <c r="I92" t="str">
        <f>IF(Reliability!B92="x","x",(IF(ROUNDUP(Reliability!B92,0)=1,"Very High",IF(ROUNDUP(Reliability!B92,0)=2,"High",IF(ROUNDUP(Reliability!B92,0)=3,"Medium",IF(ROUNDUP(Reliability!B92,0)=4,"Low","Very Low"))))))</f>
        <v>High</v>
      </c>
    </row>
    <row r="93" spans="1:9" x14ac:dyDescent="0.3">
      <c r="A93" s="159" t="str">
        <f>Lists!C:C</f>
        <v>REG006</v>
      </c>
      <c r="B93" s="246">
        <f t="shared" si="8"/>
        <v>5</v>
      </c>
      <c r="C93" s="246" t="str">
        <f t="shared" si="9"/>
        <v>x</v>
      </c>
      <c r="D93" s="246">
        <f t="shared" si="10"/>
        <v>5</v>
      </c>
      <c r="E93" s="246">
        <f t="shared" si="11"/>
        <v>5</v>
      </c>
      <c r="F93" s="246" t="str">
        <f>'Data Reliability'!B93</f>
        <v>x</v>
      </c>
      <c r="G93" s="160">
        <f>Reliability_updated!V93</f>
        <v>616.70000000000005</v>
      </c>
      <c r="H93" s="160">
        <f>'Data Reliability'!C93</f>
        <v>6</v>
      </c>
      <c r="I93" t="str">
        <f>IF(Reliability!B93="x","x",(IF(ROUNDUP(Reliability!B93,0)=1,"Very High",IF(ROUNDUP(Reliability!B93,0)=2,"High",IF(ROUNDUP(Reliability!B93,0)=3,"Medium",IF(ROUNDUP(Reliability!B93,0)=4,"Low","Very Low"))))))</f>
        <v>Very Low</v>
      </c>
    </row>
    <row r="94" spans="1:9" x14ac:dyDescent="0.3">
      <c r="A94" s="159" t="str">
        <f>Lists!C:C</f>
        <v>REG007</v>
      </c>
      <c r="B94" s="246">
        <f t="shared" si="8"/>
        <v>5</v>
      </c>
      <c r="C94" s="246" t="str">
        <f t="shared" si="9"/>
        <v>x</v>
      </c>
      <c r="D94" s="246">
        <f t="shared" si="10"/>
        <v>5</v>
      </c>
      <c r="E94" s="246">
        <f t="shared" si="11"/>
        <v>5</v>
      </c>
      <c r="F94" s="246" t="str">
        <f>'Data Reliability'!B94</f>
        <v>x</v>
      </c>
      <c r="G94" s="160">
        <f>Reliability_updated!V94</f>
        <v>637.1</v>
      </c>
      <c r="H94" s="160">
        <f>'Data Reliability'!C94</f>
        <v>5</v>
      </c>
      <c r="I94" t="str">
        <f>IF(Reliability!B94="x","x",(IF(ROUNDUP(Reliability!B94,0)=1,"Very High",IF(ROUNDUP(Reliability!B94,0)=2,"High",IF(ROUNDUP(Reliability!B94,0)=3,"Medium",IF(ROUNDUP(Reliability!B94,0)=4,"Low","Very Low"))))))</f>
        <v>Very Low</v>
      </c>
    </row>
    <row r="95" spans="1:9" x14ac:dyDescent="0.3">
      <c r="A95" s="159" t="str">
        <f>Lists!C:C</f>
        <v>REG008</v>
      </c>
      <c r="B95" s="246">
        <f t="shared" si="8"/>
        <v>5</v>
      </c>
      <c r="C95" s="246" t="str">
        <f t="shared" si="9"/>
        <v>x</v>
      </c>
      <c r="D95" s="246">
        <f t="shared" si="10"/>
        <v>5</v>
      </c>
      <c r="E95" s="246">
        <f t="shared" si="11"/>
        <v>5</v>
      </c>
      <c r="F95" s="246" t="str">
        <f>'Data Reliability'!B95</f>
        <v>x</v>
      </c>
      <c r="G95" s="160">
        <f>Reliability_updated!V95</f>
        <v>637.1</v>
      </c>
      <c r="H95" s="160">
        <f>'Data Reliability'!C95</f>
        <v>5</v>
      </c>
      <c r="I95" t="str">
        <f>IF(Reliability!B95="x","x",(IF(ROUNDUP(Reliability!B95,0)=1,"Very High",IF(ROUNDUP(Reliability!B95,0)=2,"High",IF(ROUNDUP(Reliability!B95,0)=3,"Medium",IF(ROUNDUP(Reliability!B95,0)=4,"Low","Very Low"))))))</f>
        <v>Very Low</v>
      </c>
    </row>
    <row r="96" spans="1:9" x14ac:dyDescent="0.3">
      <c r="A96" s="159" t="str">
        <f>Lists!C:C</f>
        <v>REG011</v>
      </c>
      <c r="B96" s="246">
        <f t="shared" si="8"/>
        <v>1.2</v>
      </c>
      <c r="C96" s="246">
        <f t="shared" si="9"/>
        <v>2.2999999999999998</v>
      </c>
      <c r="D96" s="246">
        <f t="shared" si="10"/>
        <v>1.2</v>
      </c>
      <c r="E96" s="246">
        <f t="shared" si="11"/>
        <v>0</v>
      </c>
      <c r="F96" s="246">
        <f>'Data Reliability'!B96</f>
        <v>1.9</v>
      </c>
      <c r="G96" s="160">
        <f>Reliability_updated!V96</f>
        <v>86.7</v>
      </c>
      <c r="H96" s="160">
        <f>'Data Reliability'!C96</f>
        <v>0</v>
      </c>
      <c r="I96" t="str">
        <f>IF(Reliability!B96="x","x",(IF(ROUNDUP(Reliability!B96,0)=1,"Very High",IF(ROUNDUP(Reliability!B96,0)=2,"High",IF(ROUNDUP(Reliability!B96,0)=3,"Medium",IF(ROUNDUP(Reliability!B96,0)=4,"Low","Very Low"))))))</f>
        <v>High</v>
      </c>
    </row>
    <row r="97" spans="1:9" x14ac:dyDescent="0.3">
      <c r="A97" s="159" t="str">
        <f>Lists!C:C</f>
        <v>REG012</v>
      </c>
      <c r="B97" s="246">
        <f t="shared" si="8"/>
        <v>1.2</v>
      </c>
      <c r="C97" s="246">
        <f t="shared" si="9"/>
        <v>2</v>
      </c>
      <c r="D97" s="246">
        <f t="shared" si="10"/>
        <v>1.6</v>
      </c>
      <c r="E97" s="246">
        <f t="shared" si="11"/>
        <v>0</v>
      </c>
      <c r="F97" s="246">
        <f>'Data Reliability'!B97</f>
        <v>1.8</v>
      </c>
      <c r="G97" s="160">
        <f>Reliability_updated!V97</f>
        <v>118.7</v>
      </c>
      <c r="H97" s="160">
        <f>'Data Reliability'!C97</f>
        <v>0</v>
      </c>
      <c r="I97" t="str">
        <f>IF(Reliability!B97="x","x",(IF(ROUNDUP(Reliability!B97,0)=1,"Very High",IF(ROUNDUP(Reliability!B97,0)=2,"High",IF(ROUNDUP(Reliability!B97,0)=3,"Medium",IF(ROUNDUP(Reliability!B97,0)=4,"Low","Very Low"))))))</f>
        <v>High</v>
      </c>
    </row>
    <row r="98" spans="1:9" x14ac:dyDescent="0.3">
      <c r="A98" s="159" t="str">
        <f>Lists!C:C</f>
        <v>REG013</v>
      </c>
      <c r="B98" s="246">
        <f t="shared" si="8"/>
        <v>3</v>
      </c>
      <c r="C98" s="246" t="str">
        <f t="shared" si="9"/>
        <v>x</v>
      </c>
      <c r="D98" s="246">
        <f t="shared" si="10"/>
        <v>2.6</v>
      </c>
      <c r="E98" s="246">
        <f t="shared" si="11"/>
        <v>3.3</v>
      </c>
      <c r="F98" s="246" t="str">
        <f>'Data Reliability'!B98</f>
        <v>x</v>
      </c>
      <c r="G98" s="160">
        <f>Reliability_updated!V98</f>
        <v>189.1</v>
      </c>
      <c r="H98" s="160">
        <f>'Data Reliability'!C98</f>
        <v>2</v>
      </c>
      <c r="I98" t="str">
        <f>IF(Reliability!B98="x","x",(IF(ROUNDUP(Reliability!B98,0)=1,"Very High",IF(ROUNDUP(Reliability!B98,0)=2,"High",IF(ROUNDUP(Reliability!B98,0)=3,"Medium",IF(ROUNDUP(Reliability!B98,0)=4,"Low","Very Low"))))))</f>
        <v>Medium</v>
      </c>
    </row>
    <row r="99" spans="1:9" x14ac:dyDescent="0.3">
      <c r="A99" s="159" t="str">
        <f>Lists!C:C</f>
        <v>RWA002</v>
      </c>
      <c r="B99" s="246">
        <f t="shared" ref="B99:B130" si="12">ROUND(AVERAGE(C99:E99),1)</f>
        <v>2.7</v>
      </c>
      <c r="C99" s="246">
        <f t="shared" ref="C99:C130" si="13">IF(F99="x","x",ROUND((5-(3-F99)/2*5),1))</f>
        <v>2</v>
      </c>
      <c r="D99" s="246">
        <f t="shared" ref="D99:D130" si="14">IF(G99&gt;365,5,ROUND((5-(365-G99)/364*5),1))</f>
        <v>2.9</v>
      </c>
      <c r="E99" s="246">
        <f t="shared" ref="E99:E130" si="15">IF(H99&gt;3,5,ROUND((5-(3-H99)/3*5),1))</f>
        <v>3.3</v>
      </c>
      <c r="F99" s="246">
        <f>'Data Reliability'!B99</f>
        <v>1.8</v>
      </c>
      <c r="G99" s="160">
        <f>Reliability_updated!V99</f>
        <v>208.9</v>
      </c>
      <c r="H99" s="160">
        <f>'Data Reliability'!C99</f>
        <v>2</v>
      </c>
      <c r="I99" t="str">
        <f>IF(Reliability!B99="x","x",(IF(ROUNDUP(Reliability!B99,0)=1,"Very High",IF(ROUNDUP(Reliability!B99,0)=2,"High",IF(ROUNDUP(Reliability!B99,0)=3,"Medium",IF(ROUNDUP(Reliability!B99,0)=4,"Low","Very Low"))))))</f>
        <v>Medium</v>
      </c>
    </row>
    <row r="100" spans="1:9" x14ac:dyDescent="0.3">
      <c r="A100" s="159" t="str">
        <f>Lists!C:C</f>
        <v>SDN001</v>
      </c>
      <c r="B100" s="246">
        <f t="shared" si="12"/>
        <v>2.2999999999999998</v>
      </c>
      <c r="C100" s="246">
        <f t="shared" si="13"/>
        <v>1.8</v>
      </c>
      <c r="D100" s="246">
        <f t="shared" si="14"/>
        <v>1.9</v>
      </c>
      <c r="E100" s="246">
        <f t="shared" si="15"/>
        <v>3.3</v>
      </c>
      <c r="F100" s="246">
        <f>'Data Reliability'!B100</f>
        <v>1.7</v>
      </c>
      <c r="G100" s="160">
        <f>Reliability_updated!V100</f>
        <v>135.80000000000001</v>
      </c>
      <c r="H100" s="160">
        <f>'Data Reliability'!C100</f>
        <v>2</v>
      </c>
      <c r="I100" t="str">
        <f>IF(Reliability!B100="x","x",(IF(ROUNDUP(Reliability!B100,0)=1,"Very High",IF(ROUNDUP(Reliability!B100,0)=2,"High",IF(ROUNDUP(Reliability!B100,0)=3,"Medium",IF(ROUNDUP(Reliability!B100,0)=4,"Low","Very Low"))))))</f>
        <v>Medium</v>
      </c>
    </row>
    <row r="101" spans="1:9" x14ac:dyDescent="0.3">
      <c r="A101" s="159" t="str">
        <f>Lists!C:C</f>
        <v>SDN005</v>
      </c>
      <c r="B101" s="246">
        <f t="shared" si="12"/>
        <v>2</v>
      </c>
      <c r="C101" s="246">
        <f t="shared" si="13"/>
        <v>2</v>
      </c>
      <c r="D101" s="246">
        <f t="shared" si="14"/>
        <v>2.4</v>
      </c>
      <c r="E101" s="246">
        <f t="shared" si="15"/>
        <v>1.7</v>
      </c>
      <c r="F101" s="246">
        <f>'Data Reliability'!B101</f>
        <v>1.8</v>
      </c>
      <c r="G101" s="160">
        <f>Reliability_updated!V101</f>
        <v>174.2</v>
      </c>
      <c r="H101" s="160">
        <f>'Data Reliability'!C101</f>
        <v>1</v>
      </c>
      <c r="I101" t="str">
        <f>IF(Reliability!B101="x","x",(IF(ROUNDUP(Reliability!B101,0)=1,"Very High",IF(ROUNDUP(Reliability!B101,0)=2,"High",IF(ROUNDUP(Reliability!B101,0)=3,"Medium",IF(ROUNDUP(Reliability!B101,0)=4,"Low","Very Low"))))))</f>
        <v>High</v>
      </c>
    </row>
    <row r="102" spans="1:9" x14ac:dyDescent="0.3">
      <c r="A102" s="159" t="str">
        <f>Lists!C:C</f>
        <v>SDN006</v>
      </c>
      <c r="B102" s="246">
        <f t="shared" si="12"/>
        <v>2.9</v>
      </c>
      <c r="C102" s="246">
        <f t="shared" si="13"/>
        <v>3.8</v>
      </c>
      <c r="D102" s="246">
        <f t="shared" si="14"/>
        <v>3.1</v>
      </c>
      <c r="E102" s="246">
        <f t="shared" si="15"/>
        <v>1.7</v>
      </c>
      <c r="F102" s="246">
        <f>'Data Reliability'!B102</f>
        <v>2.5</v>
      </c>
      <c r="G102" s="160">
        <f>Reliability_updated!V102</f>
        <v>226.8</v>
      </c>
      <c r="H102" s="160">
        <f>'Data Reliability'!C102</f>
        <v>1</v>
      </c>
      <c r="I102" t="str">
        <f>IF(Reliability!B102="x","x",(IF(ROUNDUP(Reliability!B102,0)=1,"Very High",IF(ROUNDUP(Reliability!B102,0)=2,"High",IF(ROUNDUP(Reliability!B102,0)=3,"Medium",IF(ROUNDUP(Reliability!B102,0)=4,"Low","Very Low"))))))</f>
        <v>Medium</v>
      </c>
    </row>
    <row r="103" spans="1:9" x14ac:dyDescent="0.3">
      <c r="A103" s="159" t="str">
        <f>Lists!C:C</f>
        <v>SDN007</v>
      </c>
      <c r="B103" s="246">
        <f t="shared" si="12"/>
        <v>1.5</v>
      </c>
      <c r="C103" s="246">
        <f t="shared" si="13"/>
        <v>2</v>
      </c>
      <c r="D103" s="246">
        <f t="shared" si="14"/>
        <v>0.9</v>
      </c>
      <c r="E103" s="246">
        <f t="shared" si="15"/>
        <v>1.7</v>
      </c>
      <c r="F103" s="246">
        <f>'Data Reliability'!B103</f>
        <v>1.8</v>
      </c>
      <c r="G103" s="160">
        <f>Reliability_updated!V103</f>
        <v>69.7</v>
      </c>
      <c r="H103" s="160">
        <f>'Data Reliability'!C103</f>
        <v>1</v>
      </c>
      <c r="I103" t="str">
        <f>IF(Reliability!B103="x","x",(IF(ROUNDUP(Reliability!B103,0)=1,"Very High",IF(ROUNDUP(Reliability!B103,0)=2,"High",IF(ROUNDUP(Reliability!B103,0)=3,"Medium",IF(ROUNDUP(Reliability!B103,0)=4,"Low","Very Low"))))))</f>
        <v>High</v>
      </c>
    </row>
    <row r="104" spans="1:9" x14ac:dyDescent="0.3">
      <c r="A104" s="159" t="str">
        <f>Lists!C:C</f>
        <v>SDN008</v>
      </c>
      <c r="B104" s="246">
        <f t="shared" si="12"/>
        <v>1.4</v>
      </c>
      <c r="C104" s="246">
        <f t="shared" si="13"/>
        <v>2</v>
      </c>
      <c r="D104" s="246">
        <f t="shared" si="14"/>
        <v>0.4</v>
      </c>
      <c r="E104" s="246">
        <f t="shared" si="15"/>
        <v>1.7</v>
      </c>
      <c r="F104" s="246">
        <f>'Data Reliability'!B104</f>
        <v>1.8</v>
      </c>
      <c r="G104" s="160">
        <f>Reliability_updated!V104</f>
        <v>31</v>
      </c>
      <c r="H104" s="160">
        <f>'Data Reliability'!C104</f>
        <v>1</v>
      </c>
      <c r="I104" t="str">
        <f>IF(Reliability!B104="x","x",(IF(ROUNDUP(Reliability!B104,0)=1,"Very High",IF(ROUNDUP(Reliability!B104,0)=2,"High",IF(ROUNDUP(Reliability!B104,0)=3,"Medium",IF(ROUNDUP(Reliability!B104,0)=4,"Low","Very Low"))))))</f>
        <v>High</v>
      </c>
    </row>
    <row r="105" spans="1:9" x14ac:dyDescent="0.3">
      <c r="A105" s="159" t="str">
        <f>Lists!C:C</f>
        <v>SEN002</v>
      </c>
      <c r="B105" s="246">
        <f t="shared" si="12"/>
        <v>2.6</v>
      </c>
      <c r="C105" s="246">
        <f t="shared" si="13"/>
        <v>1.8</v>
      </c>
      <c r="D105" s="246">
        <f t="shared" si="14"/>
        <v>4.3</v>
      </c>
      <c r="E105" s="246">
        <f t="shared" si="15"/>
        <v>1.7</v>
      </c>
      <c r="F105" s="246">
        <f>'Data Reliability'!B105</f>
        <v>1.7</v>
      </c>
      <c r="G105" s="160">
        <f>Reliability_updated!V105</f>
        <v>316.60000000000002</v>
      </c>
      <c r="H105" s="160">
        <f>'Data Reliability'!C105</f>
        <v>1</v>
      </c>
      <c r="I105" t="str">
        <f>IF(Reliability!B105="x","x",(IF(ROUNDUP(Reliability!B105,0)=1,"Very High",IF(ROUNDUP(Reliability!B105,0)=2,"High",IF(ROUNDUP(Reliability!B105,0)=3,"Medium",IF(ROUNDUP(Reliability!B105,0)=4,"Low","Very Low"))))))</f>
        <v>Medium</v>
      </c>
    </row>
    <row r="106" spans="1:9" x14ac:dyDescent="0.3">
      <c r="A106" s="159" t="str">
        <f>Lists!C:C</f>
        <v>SLV001</v>
      </c>
      <c r="B106" s="246">
        <f t="shared" si="12"/>
        <v>1.9</v>
      </c>
      <c r="C106" s="246">
        <f t="shared" si="13"/>
        <v>2</v>
      </c>
      <c r="D106" s="246">
        <f t="shared" si="14"/>
        <v>3.8</v>
      </c>
      <c r="E106" s="246">
        <f t="shared" si="15"/>
        <v>0</v>
      </c>
      <c r="F106" s="246">
        <f>'Data Reliability'!B106</f>
        <v>1.8</v>
      </c>
      <c r="G106" s="160">
        <f>Reliability_updated!V106</f>
        <v>274.2</v>
      </c>
      <c r="H106" s="160">
        <f>'Data Reliability'!C106</f>
        <v>0</v>
      </c>
      <c r="I106" t="str">
        <f>IF(Reliability!B106="x","x",(IF(ROUNDUP(Reliability!B106,0)=1,"Very High",IF(ROUNDUP(Reliability!B106,0)=2,"High",IF(ROUNDUP(Reliability!B106,0)=3,"Medium",IF(ROUNDUP(Reliability!B106,0)=4,"Low","Very Low"))))))</f>
        <v>High</v>
      </c>
    </row>
    <row r="107" spans="1:9" x14ac:dyDescent="0.3">
      <c r="A107" s="159" t="str">
        <f>Lists!C:C</f>
        <v>SOM001</v>
      </c>
      <c r="B107" s="246">
        <f t="shared" si="12"/>
        <v>1.4</v>
      </c>
      <c r="C107" s="246">
        <f t="shared" si="13"/>
        <v>2</v>
      </c>
      <c r="D107" s="246">
        <f t="shared" si="14"/>
        <v>2.2000000000000002</v>
      </c>
      <c r="E107" s="246">
        <f t="shared" si="15"/>
        <v>0</v>
      </c>
      <c r="F107" s="246">
        <f>'Data Reliability'!B107</f>
        <v>1.8</v>
      </c>
      <c r="G107" s="160">
        <f>Reliability_updated!V107</f>
        <v>157.80000000000001</v>
      </c>
      <c r="H107" s="160">
        <f>'Data Reliability'!C107</f>
        <v>0</v>
      </c>
      <c r="I107" t="str">
        <f>IF(Reliability!B107="x","x",(IF(ROUNDUP(Reliability!B107,0)=1,"Very High",IF(ROUNDUP(Reliability!B107,0)=2,"High",IF(ROUNDUP(Reliability!B107,0)=3,"Medium",IF(ROUNDUP(Reliability!B107,0)=4,"Low","Very Low"))))))</f>
        <v>High</v>
      </c>
    </row>
    <row r="108" spans="1:9" x14ac:dyDescent="0.3">
      <c r="A108" s="159" t="str">
        <f>Lists!C:C</f>
        <v>SOM002</v>
      </c>
      <c r="B108" s="246">
        <f t="shared" si="12"/>
        <v>0.9</v>
      </c>
      <c r="C108" s="246">
        <f t="shared" si="13"/>
        <v>1.8</v>
      </c>
      <c r="D108" s="246">
        <f t="shared" si="14"/>
        <v>0.9</v>
      </c>
      <c r="E108" s="246">
        <f t="shared" si="15"/>
        <v>0</v>
      </c>
      <c r="F108" s="246">
        <f>'Data Reliability'!B108</f>
        <v>1.7</v>
      </c>
      <c r="G108" s="160">
        <f>Reliability_updated!V108</f>
        <v>64.099999999999994</v>
      </c>
      <c r="H108" s="160">
        <f>'Data Reliability'!C108</f>
        <v>0</v>
      </c>
      <c r="I108" t="str">
        <f>IF(Reliability!B108="x","x",(IF(ROUNDUP(Reliability!B108,0)=1,"Very High",IF(ROUNDUP(Reliability!B108,0)=2,"High",IF(ROUNDUP(Reliability!B108,0)=3,"Medium",IF(ROUNDUP(Reliability!B108,0)=4,"Low","Very Low"))))))</f>
        <v>Very High</v>
      </c>
    </row>
    <row r="109" spans="1:9" x14ac:dyDescent="0.3">
      <c r="A109" s="159" t="str">
        <f>Lists!C:C</f>
        <v>SOM004</v>
      </c>
      <c r="B109" s="246">
        <f t="shared" si="12"/>
        <v>1.1000000000000001</v>
      </c>
      <c r="C109" s="246">
        <f t="shared" si="13"/>
        <v>2.5</v>
      </c>
      <c r="D109" s="246">
        <f t="shared" si="14"/>
        <v>0.7</v>
      </c>
      <c r="E109" s="246">
        <f t="shared" si="15"/>
        <v>0</v>
      </c>
      <c r="F109" s="246">
        <f>'Data Reliability'!B109</f>
        <v>2</v>
      </c>
      <c r="G109" s="160">
        <f>Reliability_updated!V109</f>
        <v>49.5</v>
      </c>
      <c r="H109" s="160">
        <f>'Data Reliability'!C109</f>
        <v>0</v>
      </c>
      <c r="I109" t="str">
        <f>IF(Reliability!B109="x","x",(IF(ROUNDUP(Reliability!B109,0)=1,"Very High",IF(ROUNDUP(Reliability!B109,0)=2,"High",IF(ROUNDUP(Reliability!B109,0)=3,"Medium",IF(ROUNDUP(Reliability!B109,0)=4,"Low","Very Low"))))))</f>
        <v>High</v>
      </c>
    </row>
    <row r="110" spans="1:9" x14ac:dyDescent="0.3">
      <c r="A110" s="159" t="str">
        <f>Lists!C:C</f>
        <v>SSD001</v>
      </c>
      <c r="B110" s="246">
        <f t="shared" si="12"/>
        <v>1.7</v>
      </c>
      <c r="C110" s="246">
        <f t="shared" si="13"/>
        <v>1.8</v>
      </c>
      <c r="D110" s="246">
        <f t="shared" si="14"/>
        <v>3.2</v>
      </c>
      <c r="E110" s="246">
        <f t="shared" si="15"/>
        <v>0</v>
      </c>
      <c r="F110" s="246">
        <f>'Data Reliability'!B110</f>
        <v>1.7</v>
      </c>
      <c r="G110" s="160">
        <f>Reliability_updated!V110</f>
        <v>232.8</v>
      </c>
      <c r="H110" s="160">
        <f>'Data Reliability'!C110</f>
        <v>0</v>
      </c>
      <c r="I110" t="str">
        <f>IF(Reliability!B110="x","x",(IF(ROUNDUP(Reliability!B110,0)=1,"Very High",IF(ROUNDUP(Reliability!B110,0)=2,"High",IF(ROUNDUP(Reliability!B110,0)=3,"Medium",IF(ROUNDUP(Reliability!B110,0)=4,"Low","Very Low"))))))</f>
        <v>High</v>
      </c>
    </row>
    <row r="111" spans="1:9" x14ac:dyDescent="0.3">
      <c r="A111" s="159" t="str">
        <f>Lists!C:C</f>
        <v>SWZ001</v>
      </c>
      <c r="B111" s="246">
        <f t="shared" si="12"/>
        <v>3.2</v>
      </c>
      <c r="C111" s="246">
        <f t="shared" si="13"/>
        <v>2</v>
      </c>
      <c r="D111" s="246">
        <f t="shared" si="14"/>
        <v>2.6</v>
      </c>
      <c r="E111" s="246">
        <f t="shared" si="15"/>
        <v>5</v>
      </c>
      <c r="F111" s="246">
        <f>'Data Reliability'!B111</f>
        <v>1.8</v>
      </c>
      <c r="G111" s="160">
        <f>Reliability_updated!V111</f>
        <v>192.1</v>
      </c>
      <c r="H111" s="160">
        <f>'Data Reliability'!C111</f>
        <v>3</v>
      </c>
      <c r="I111" t="str">
        <f>IF(Reliability!B111="x","x",(IF(ROUNDUP(Reliability!B111,0)=1,"Very High",IF(ROUNDUP(Reliability!B111,0)=2,"High",IF(ROUNDUP(Reliability!B111,0)=3,"Medium",IF(ROUNDUP(Reliability!B111,0)=4,"Low","Very Low"))))))</f>
        <v>Low</v>
      </c>
    </row>
    <row r="112" spans="1:9" x14ac:dyDescent="0.3">
      <c r="A112" s="159" t="str">
        <f>Lists!C:C</f>
        <v>SYR001</v>
      </c>
      <c r="B112" s="246">
        <f t="shared" si="12"/>
        <v>1.1000000000000001</v>
      </c>
      <c r="C112" s="246">
        <f t="shared" si="13"/>
        <v>1</v>
      </c>
      <c r="D112" s="246">
        <f t="shared" si="14"/>
        <v>2.4</v>
      </c>
      <c r="E112" s="246">
        <f t="shared" si="15"/>
        <v>0</v>
      </c>
      <c r="F112" s="246">
        <f>'Data Reliability'!B112</f>
        <v>1.4</v>
      </c>
      <c r="G112" s="160">
        <f>Reliability_updated!V112</f>
        <v>172.1</v>
      </c>
      <c r="H112" s="160">
        <f>'Data Reliability'!C112</f>
        <v>0</v>
      </c>
      <c r="I112" t="str">
        <f>IF(Reliability!B112="x","x",(IF(ROUNDUP(Reliability!B112,0)=1,"Very High",IF(ROUNDUP(Reliability!B112,0)=2,"High",IF(ROUNDUP(Reliability!B112,0)=3,"Medium",IF(ROUNDUP(Reliability!B112,0)=4,"Low","Very Low"))))))</f>
        <v>High</v>
      </c>
    </row>
    <row r="113" spans="1:9" x14ac:dyDescent="0.3">
      <c r="A113" s="159" t="str">
        <f>Lists!C:C</f>
        <v>TCD001</v>
      </c>
      <c r="B113" s="246">
        <f t="shared" si="12"/>
        <v>1.8</v>
      </c>
      <c r="C113" s="246">
        <f t="shared" si="13"/>
        <v>3.5</v>
      </c>
      <c r="D113" s="246">
        <f t="shared" si="14"/>
        <v>1.9</v>
      </c>
      <c r="E113" s="246">
        <f t="shared" si="15"/>
        <v>0</v>
      </c>
      <c r="F113" s="246">
        <f>'Data Reliability'!B113</f>
        <v>2.4</v>
      </c>
      <c r="G113" s="160">
        <f>Reliability_updated!V113</f>
        <v>141.19999999999999</v>
      </c>
      <c r="H113" s="160">
        <f>'Data Reliability'!C113</f>
        <v>0</v>
      </c>
      <c r="I113" t="str">
        <f>IF(Reliability!B113="x","x",(IF(ROUNDUP(Reliability!B113,0)=1,"Very High",IF(ROUNDUP(Reliability!B113,0)=2,"High",IF(ROUNDUP(Reliability!B113,0)=3,"Medium",IF(ROUNDUP(Reliability!B113,0)=4,"Low","Very Low"))))))</f>
        <v>High</v>
      </c>
    </row>
    <row r="114" spans="1:9" x14ac:dyDescent="0.3">
      <c r="A114" s="159" t="str">
        <f>Lists!C:C</f>
        <v>TCD003</v>
      </c>
      <c r="B114" s="246">
        <f t="shared" si="12"/>
        <v>2.4</v>
      </c>
      <c r="C114" s="246">
        <f t="shared" si="13"/>
        <v>4</v>
      </c>
      <c r="D114" s="246">
        <f t="shared" si="14"/>
        <v>3.2</v>
      </c>
      <c r="E114" s="246">
        <f t="shared" si="15"/>
        <v>0</v>
      </c>
      <c r="F114" s="246">
        <f>'Data Reliability'!B114</f>
        <v>2.6</v>
      </c>
      <c r="G114" s="160">
        <f>Reliability_updated!V114</f>
        <v>236</v>
      </c>
      <c r="H114" s="160">
        <f>'Data Reliability'!C114</f>
        <v>0</v>
      </c>
      <c r="I114" t="str">
        <f>IF(Reliability!B114="x","x",(IF(ROUNDUP(Reliability!B114,0)=1,"Very High",IF(ROUNDUP(Reliability!B114,0)=2,"High",IF(ROUNDUP(Reliability!B114,0)=3,"Medium",IF(ROUNDUP(Reliability!B114,0)=4,"Low","Very Low"))))))</f>
        <v>Medium</v>
      </c>
    </row>
    <row r="115" spans="1:9" x14ac:dyDescent="0.3">
      <c r="A115" s="159" t="str">
        <f>Lists!C:C</f>
        <v>TCD004</v>
      </c>
      <c r="B115" s="246">
        <f t="shared" si="12"/>
        <v>2.4</v>
      </c>
      <c r="C115" s="246">
        <f t="shared" si="13"/>
        <v>2.2999999999999998</v>
      </c>
      <c r="D115" s="246">
        <f t="shared" si="14"/>
        <v>5</v>
      </c>
      <c r="E115" s="246">
        <f t="shared" si="15"/>
        <v>0</v>
      </c>
      <c r="F115" s="246">
        <f>'Data Reliability'!B115</f>
        <v>1.9</v>
      </c>
      <c r="G115" s="160">
        <f>Reliability_updated!V115</f>
        <v>452.2</v>
      </c>
      <c r="H115" s="160">
        <f>'Data Reliability'!C115</f>
        <v>0</v>
      </c>
      <c r="I115" t="str">
        <f>IF(Reliability!B115="x","x",(IF(ROUNDUP(Reliability!B115,0)=1,"Very High",IF(ROUNDUP(Reliability!B115,0)=2,"High",IF(ROUNDUP(Reliability!B115,0)=3,"Medium",IF(ROUNDUP(Reliability!B115,0)=4,"Low","Very Low"))))))</f>
        <v>Medium</v>
      </c>
    </row>
    <row r="116" spans="1:9" x14ac:dyDescent="0.3">
      <c r="A116" s="159" t="str">
        <f>Lists!C:C</f>
        <v>TCD005</v>
      </c>
      <c r="B116" s="246">
        <f t="shared" si="12"/>
        <v>2.5</v>
      </c>
      <c r="C116" s="246">
        <f t="shared" si="13"/>
        <v>2.5</v>
      </c>
      <c r="D116" s="246">
        <f t="shared" si="14"/>
        <v>5</v>
      </c>
      <c r="E116" s="246">
        <f t="shared" si="15"/>
        <v>0</v>
      </c>
      <c r="F116" s="246">
        <f>'Data Reliability'!B116</f>
        <v>2</v>
      </c>
      <c r="G116" s="160">
        <f>Reliability_updated!V116</f>
        <v>375.2</v>
      </c>
      <c r="H116" s="160">
        <f>'Data Reliability'!C116</f>
        <v>0</v>
      </c>
      <c r="I116" t="str">
        <f>IF(Reliability!B116="x","x",(IF(ROUNDUP(Reliability!B116,0)=1,"Very High",IF(ROUNDUP(Reliability!B116,0)=2,"High",IF(ROUNDUP(Reliability!B116,0)=3,"Medium",IF(ROUNDUP(Reliability!B116,0)=4,"Low","Very Low"))))))</f>
        <v>Medium</v>
      </c>
    </row>
    <row r="117" spans="1:9" x14ac:dyDescent="0.3">
      <c r="A117" s="159" t="str">
        <f>Lists!C:C</f>
        <v>TCD006</v>
      </c>
      <c r="B117" s="246">
        <f t="shared" si="12"/>
        <v>2.9</v>
      </c>
      <c r="C117" s="246">
        <f t="shared" si="13"/>
        <v>3.8</v>
      </c>
      <c r="D117" s="246">
        <f t="shared" si="14"/>
        <v>5</v>
      </c>
      <c r="E117" s="246">
        <f t="shared" si="15"/>
        <v>0</v>
      </c>
      <c r="F117" s="246">
        <f>'Data Reliability'!B117</f>
        <v>2.5</v>
      </c>
      <c r="G117" s="160">
        <f>Reliability_updated!V117</f>
        <v>362.9</v>
      </c>
      <c r="H117" s="160">
        <f>'Data Reliability'!C117</f>
        <v>0</v>
      </c>
      <c r="I117" t="str">
        <f>IF(Reliability!B117="x","x",(IF(ROUNDUP(Reliability!B117,0)=1,"Very High",IF(ROUNDUP(Reliability!B117,0)=2,"High",IF(ROUNDUP(Reliability!B117,0)=3,"Medium",IF(ROUNDUP(Reliability!B117,0)=4,"Low","Very Low"))))))</f>
        <v>Medium</v>
      </c>
    </row>
    <row r="118" spans="1:9" x14ac:dyDescent="0.3">
      <c r="A118" s="159" t="str">
        <f>Lists!C:C</f>
        <v>THA001</v>
      </c>
      <c r="B118" s="246">
        <f t="shared" si="12"/>
        <v>1.7</v>
      </c>
      <c r="C118" s="246">
        <f t="shared" si="13"/>
        <v>2.2999999999999998</v>
      </c>
      <c r="D118" s="246">
        <f t="shared" si="14"/>
        <v>2.7</v>
      </c>
      <c r="E118" s="246">
        <f t="shared" si="15"/>
        <v>0</v>
      </c>
      <c r="F118" s="246">
        <f>'Data Reliability'!B118</f>
        <v>1.9</v>
      </c>
      <c r="G118" s="160">
        <f>Reliability_updated!V118</f>
        <v>197.8</v>
      </c>
      <c r="H118" s="160">
        <f>'Data Reliability'!C118</f>
        <v>0</v>
      </c>
      <c r="I118" t="str">
        <f>IF(Reliability!B118="x","x",(IF(ROUNDUP(Reliability!B118,0)=1,"Very High",IF(ROUNDUP(Reliability!B118,0)=2,"High",IF(ROUNDUP(Reliability!B118,0)=3,"Medium",IF(ROUNDUP(Reliability!B118,0)=4,"Low","Very Low"))))))</f>
        <v>High</v>
      </c>
    </row>
    <row r="119" spans="1:9" x14ac:dyDescent="0.3">
      <c r="A119" s="159" t="str">
        <f>Lists!C:C</f>
        <v>THA002</v>
      </c>
      <c r="B119" s="246">
        <f t="shared" si="12"/>
        <v>4.2</v>
      </c>
      <c r="C119" s="246" t="str">
        <f t="shared" si="13"/>
        <v>x</v>
      </c>
      <c r="D119" s="246">
        <f t="shared" si="14"/>
        <v>5</v>
      </c>
      <c r="E119" s="246">
        <f t="shared" si="15"/>
        <v>3.3</v>
      </c>
      <c r="F119" s="246" t="str">
        <f>'Data Reliability'!B119</f>
        <v>x</v>
      </c>
      <c r="G119" s="160">
        <f>Reliability_updated!V119</f>
        <v>459.4</v>
      </c>
      <c r="H119" s="160">
        <f>'Data Reliability'!C119</f>
        <v>2</v>
      </c>
      <c r="I119" t="str">
        <f>IF(Reliability!B119="x","x",(IF(ROUNDUP(Reliability!B119,0)=1,"Very High",IF(ROUNDUP(Reliability!B119,0)=2,"High",IF(ROUNDUP(Reliability!B119,0)=3,"Medium",IF(ROUNDUP(Reliability!B119,0)=4,"Low","Very Low"))))))</f>
        <v>Very Low</v>
      </c>
    </row>
    <row r="120" spans="1:9" x14ac:dyDescent="0.3">
      <c r="A120" s="159" t="str">
        <f>Lists!C:C</f>
        <v>THA003</v>
      </c>
      <c r="B120" s="246">
        <f t="shared" si="12"/>
        <v>2.2000000000000002</v>
      </c>
      <c r="C120" s="246">
        <f t="shared" si="13"/>
        <v>2.2999999999999998</v>
      </c>
      <c r="D120" s="246">
        <f t="shared" si="14"/>
        <v>2.7</v>
      </c>
      <c r="E120" s="246">
        <f t="shared" si="15"/>
        <v>1.7</v>
      </c>
      <c r="F120" s="246">
        <f>'Data Reliability'!B120</f>
        <v>1.9</v>
      </c>
      <c r="G120" s="160">
        <f>Reliability_updated!V120</f>
        <v>200.4</v>
      </c>
      <c r="H120" s="160">
        <f>'Data Reliability'!C120</f>
        <v>1</v>
      </c>
      <c r="I120" t="str">
        <f>IF(Reliability!B120="x","x",(IF(ROUNDUP(Reliability!B120,0)=1,"Very High",IF(ROUNDUP(Reliability!B120,0)=2,"High",IF(ROUNDUP(Reliability!B120,0)=3,"Medium",IF(ROUNDUP(Reliability!B120,0)=4,"Low","Very Low"))))))</f>
        <v>Medium</v>
      </c>
    </row>
    <row r="121" spans="1:9" x14ac:dyDescent="0.3">
      <c r="A121" s="159" t="str">
        <f>Lists!C:C</f>
        <v>TLS002</v>
      </c>
      <c r="B121" s="246">
        <f t="shared" si="12"/>
        <v>0.6</v>
      </c>
      <c r="C121" s="246">
        <f t="shared" si="13"/>
        <v>1.5</v>
      </c>
      <c r="D121" s="246">
        <f t="shared" si="14"/>
        <v>0.4</v>
      </c>
      <c r="E121" s="246">
        <f t="shared" si="15"/>
        <v>0</v>
      </c>
      <c r="F121" s="246">
        <f>'Data Reliability'!B121</f>
        <v>1.6</v>
      </c>
      <c r="G121" s="160">
        <f>Reliability_updated!V121</f>
        <v>27.9</v>
      </c>
      <c r="H121" s="160">
        <f>'Data Reliability'!C121</f>
        <v>0</v>
      </c>
      <c r="I121" t="str">
        <f>IF(Reliability!B121="x","x",(IF(ROUNDUP(Reliability!B121,0)=1,"Very High",IF(ROUNDUP(Reliability!B121,0)=2,"High",IF(ROUNDUP(Reliability!B121,0)=3,"Medium",IF(ROUNDUP(Reliability!B121,0)=4,"Low","Very Low"))))))</f>
        <v>Very High</v>
      </c>
    </row>
    <row r="122" spans="1:9" x14ac:dyDescent="0.3">
      <c r="A122" s="159" t="str">
        <f>Lists!C:C</f>
        <v>TTO002</v>
      </c>
      <c r="B122" s="246">
        <f t="shared" si="12"/>
        <v>2.8</v>
      </c>
      <c r="C122" s="246">
        <f t="shared" si="13"/>
        <v>3.3</v>
      </c>
      <c r="D122" s="246">
        <f t="shared" si="14"/>
        <v>5</v>
      </c>
      <c r="E122" s="246">
        <f t="shared" si="15"/>
        <v>0</v>
      </c>
      <c r="F122" s="246">
        <f>'Data Reliability'!B122</f>
        <v>2.2999999999999998</v>
      </c>
      <c r="G122" s="160">
        <f>Reliability_updated!V122</f>
        <v>466</v>
      </c>
      <c r="H122" s="160">
        <f>'Data Reliability'!C122</f>
        <v>0</v>
      </c>
      <c r="I122" t="str">
        <f>IF(Reliability!B122="x","x",(IF(ROUNDUP(Reliability!B122,0)=1,"Very High",IF(ROUNDUP(Reliability!B122,0)=2,"High",IF(ROUNDUP(Reliability!B122,0)=3,"Medium",IF(ROUNDUP(Reliability!B122,0)=4,"Low","Very Low"))))))</f>
        <v>Medium</v>
      </c>
    </row>
    <row r="123" spans="1:9" x14ac:dyDescent="0.3">
      <c r="A123" s="159" t="str">
        <f>Lists!C:C</f>
        <v>TUN002</v>
      </c>
      <c r="B123" s="246">
        <f t="shared" si="12"/>
        <v>3.7</v>
      </c>
      <c r="C123" s="246">
        <f t="shared" si="13"/>
        <v>2.8</v>
      </c>
      <c r="D123" s="246">
        <f t="shared" si="14"/>
        <v>5</v>
      </c>
      <c r="E123" s="246">
        <f t="shared" si="15"/>
        <v>3.3</v>
      </c>
      <c r="F123" s="246">
        <f>'Data Reliability'!B123</f>
        <v>2.1</v>
      </c>
      <c r="G123" s="160">
        <f>Reliability_updated!V123</f>
        <v>609.9</v>
      </c>
      <c r="H123" s="160">
        <f>'Data Reliability'!C123</f>
        <v>2</v>
      </c>
      <c r="I123" t="str">
        <f>IF(Reliability!B123="x","x",(IF(ROUNDUP(Reliability!B123,0)=1,"Very High",IF(ROUNDUP(Reliability!B123,0)=2,"High",IF(ROUNDUP(Reliability!B123,0)=3,"Medium",IF(ROUNDUP(Reliability!B123,0)=4,"Low","Very Low"))))))</f>
        <v>Low</v>
      </c>
    </row>
    <row r="124" spans="1:9" x14ac:dyDescent="0.3">
      <c r="A124" s="159" t="str">
        <f>Lists!C:C</f>
        <v>TUR001</v>
      </c>
      <c r="B124" s="246">
        <f t="shared" si="12"/>
        <v>1.8</v>
      </c>
      <c r="C124" s="246">
        <f t="shared" si="13"/>
        <v>3.5</v>
      </c>
      <c r="D124" s="246">
        <f t="shared" si="14"/>
        <v>1.8</v>
      </c>
      <c r="E124" s="246">
        <f t="shared" si="15"/>
        <v>0</v>
      </c>
      <c r="F124" s="246">
        <f>'Data Reliability'!B124</f>
        <v>2.4</v>
      </c>
      <c r="G124" s="160">
        <f>Reliability_updated!V124</f>
        <v>128.6</v>
      </c>
      <c r="H124" s="160">
        <f>'Data Reliability'!C124</f>
        <v>0</v>
      </c>
      <c r="I124" t="str">
        <f>IF(Reliability!B124="x","x",(IF(ROUNDUP(Reliability!B124,0)=1,"Very High",IF(ROUNDUP(Reliability!B124,0)=2,"High",IF(ROUNDUP(Reliability!B124,0)=3,"Medium",IF(ROUNDUP(Reliability!B124,0)=4,"Low","Very Low"))))))</f>
        <v>High</v>
      </c>
    </row>
    <row r="125" spans="1:9" x14ac:dyDescent="0.3">
      <c r="A125" s="159" t="str">
        <f>Lists!C:C</f>
        <v>TUR002</v>
      </c>
      <c r="B125" s="246">
        <f t="shared" si="12"/>
        <v>2.1</v>
      </c>
      <c r="C125" s="246">
        <f t="shared" si="13"/>
        <v>3.5</v>
      </c>
      <c r="D125" s="246">
        <f t="shared" si="14"/>
        <v>2.9</v>
      </c>
      <c r="E125" s="246">
        <f t="shared" si="15"/>
        <v>0</v>
      </c>
      <c r="F125" s="246">
        <f>'Data Reliability'!B125</f>
        <v>2.4</v>
      </c>
      <c r="G125" s="160">
        <f>Reliability_updated!V125</f>
        <v>208.9</v>
      </c>
      <c r="H125" s="160">
        <f>'Data Reliability'!C125</f>
        <v>0</v>
      </c>
      <c r="I125" t="str">
        <f>IF(Reliability!B125="x","x",(IF(ROUNDUP(Reliability!B125,0)=1,"Very High",IF(ROUNDUP(Reliability!B125,0)=2,"High",IF(ROUNDUP(Reliability!B125,0)=3,"Medium",IF(ROUNDUP(Reliability!B125,0)=4,"Low","Very Low"))))))</f>
        <v>Medium</v>
      </c>
    </row>
    <row r="126" spans="1:9" x14ac:dyDescent="0.3">
      <c r="A126" s="159" t="str">
        <f>Lists!C:C</f>
        <v>TUR003</v>
      </c>
      <c r="B126" s="246">
        <f t="shared" si="12"/>
        <v>1.8</v>
      </c>
      <c r="C126" s="246">
        <f t="shared" si="13"/>
        <v>3.5</v>
      </c>
      <c r="D126" s="246">
        <f t="shared" si="14"/>
        <v>1.8</v>
      </c>
      <c r="E126" s="246">
        <f t="shared" si="15"/>
        <v>0</v>
      </c>
      <c r="F126" s="246">
        <f>'Data Reliability'!B126</f>
        <v>2.4</v>
      </c>
      <c r="G126" s="160">
        <f>Reliability_updated!V126</f>
        <v>128.6</v>
      </c>
      <c r="H126" s="160">
        <f>'Data Reliability'!C126</f>
        <v>0</v>
      </c>
      <c r="I126" t="str">
        <f>IF(Reliability!B126="x","x",(IF(ROUNDUP(Reliability!B126,0)=1,"Very High",IF(ROUNDUP(Reliability!B126,0)=2,"High",IF(ROUNDUP(Reliability!B126,0)=3,"Medium",IF(ROUNDUP(Reliability!B126,0)=4,"Low","Very Low"))))))</f>
        <v>High</v>
      </c>
    </row>
    <row r="127" spans="1:9" x14ac:dyDescent="0.3">
      <c r="A127" s="159" t="str">
        <f>Lists!C:C</f>
        <v>TUR004</v>
      </c>
      <c r="B127" s="246">
        <f t="shared" si="12"/>
        <v>2.5</v>
      </c>
      <c r="C127" s="246">
        <f t="shared" si="13"/>
        <v>2.5</v>
      </c>
      <c r="D127" s="246">
        <f t="shared" si="14"/>
        <v>5</v>
      </c>
      <c r="E127" s="246">
        <f t="shared" si="15"/>
        <v>0</v>
      </c>
      <c r="F127" s="246">
        <f>'Data Reliability'!B127</f>
        <v>2</v>
      </c>
      <c r="G127" s="160">
        <f>Reliability_updated!V127</f>
        <v>690.7</v>
      </c>
      <c r="H127" s="160">
        <f>'Data Reliability'!C127</f>
        <v>0</v>
      </c>
      <c r="I127" t="str">
        <f>IF(Reliability!B127="x","x",(IF(ROUNDUP(Reliability!B127,0)=1,"Very High",IF(ROUNDUP(Reliability!B127,0)=2,"High",IF(ROUNDUP(Reliability!B127,0)=3,"Medium",IF(ROUNDUP(Reliability!B127,0)=4,"Low","Very Low"))))))</f>
        <v>Medium</v>
      </c>
    </row>
    <row r="128" spans="1:9" x14ac:dyDescent="0.3">
      <c r="A128" s="159" t="str">
        <f>Lists!C:C</f>
        <v>TZA002</v>
      </c>
      <c r="B128" s="246">
        <f t="shared" si="12"/>
        <v>1.8</v>
      </c>
      <c r="C128" s="246">
        <f t="shared" si="13"/>
        <v>2</v>
      </c>
      <c r="D128" s="246">
        <f t="shared" si="14"/>
        <v>3.5</v>
      </c>
      <c r="E128" s="246">
        <f t="shared" si="15"/>
        <v>0</v>
      </c>
      <c r="F128" s="246">
        <f>'Data Reliability'!B128</f>
        <v>1.8</v>
      </c>
      <c r="G128" s="160">
        <f>Reliability_updated!V128</f>
        <v>256.89999999999998</v>
      </c>
      <c r="H128" s="160">
        <f>'Data Reliability'!C128</f>
        <v>0</v>
      </c>
      <c r="I128" t="str">
        <f>IF(Reliability!B128="x","x",(IF(ROUNDUP(Reliability!B128,0)=1,"Very High",IF(ROUNDUP(Reliability!B128,0)=2,"High",IF(ROUNDUP(Reliability!B128,0)=3,"Medium",IF(ROUNDUP(Reliability!B128,0)=4,"Low","Very Low"))))))</f>
        <v>High</v>
      </c>
    </row>
    <row r="129" spans="1:9" x14ac:dyDescent="0.3">
      <c r="A129" s="159" t="str">
        <f>Lists!C:C</f>
        <v>UGA001</v>
      </c>
      <c r="B129" s="246">
        <f t="shared" si="12"/>
        <v>1.9</v>
      </c>
      <c r="C129" s="246">
        <f t="shared" si="13"/>
        <v>2.2999999999999998</v>
      </c>
      <c r="D129" s="246">
        <f t="shared" si="14"/>
        <v>3.4</v>
      </c>
      <c r="E129" s="246">
        <f t="shared" si="15"/>
        <v>0</v>
      </c>
      <c r="F129" s="246">
        <f>'Data Reliability'!B129</f>
        <v>1.9</v>
      </c>
      <c r="G129" s="160">
        <f>Reliability_updated!V129</f>
        <v>247.9</v>
      </c>
      <c r="H129" s="160">
        <f>'Data Reliability'!C129</f>
        <v>0</v>
      </c>
      <c r="I129" t="str">
        <f>IF(Reliability!B129="x","x",(IF(ROUNDUP(Reliability!B129,0)=1,"Very High",IF(ROUNDUP(Reliability!B129,0)=2,"High",IF(ROUNDUP(Reliability!B129,0)=3,"Medium",IF(ROUNDUP(Reliability!B129,0)=4,"Low","Very Low"))))))</f>
        <v>High</v>
      </c>
    </row>
    <row r="130" spans="1:9" x14ac:dyDescent="0.3">
      <c r="A130" s="159" t="str">
        <f>Lists!C:C</f>
        <v>UGA005</v>
      </c>
      <c r="B130" s="246">
        <f t="shared" si="12"/>
        <v>2.7</v>
      </c>
      <c r="C130" s="246">
        <f t="shared" si="13"/>
        <v>2.2999999999999998</v>
      </c>
      <c r="D130" s="246">
        <f t="shared" si="14"/>
        <v>4.0999999999999996</v>
      </c>
      <c r="E130" s="246">
        <f t="shared" si="15"/>
        <v>1.7</v>
      </c>
      <c r="F130" s="246">
        <f>'Data Reliability'!B130</f>
        <v>1.9</v>
      </c>
      <c r="G130" s="160">
        <f>Reliability_updated!V130</f>
        <v>299.8</v>
      </c>
      <c r="H130" s="160">
        <f>'Data Reliability'!C130</f>
        <v>1</v>
      </c>
      <c r="I130" t="str">
        <f>IF(Reliability!B130="x","x",(IF(ROUNDUP(Reliability!B130,0)=1,"Very High",IF(ROUNDUP(Reliability!B130,0)=2,"High",IF(ROUNDUP(Reliability!B130,0)=3,"Medium",IF(ROUNDUP(Reliability!B130,0)=4,"Low","Very Low"))))))</f>
        <v>Medium</v>
      </c>
    </row>
    <row r="131" spans="1:9" x14ac:dyDescent="0.3">
      <c r="A131" s="159" t="str">
        <f>Lists!C:C</f>
        <v>UKR002</v>
      </c>
      <c r="B131" s="246">
        <f t="shared" ref="B131:B137" si="16">ROUND(AVERAGE(C131:E131),1)</f>
        <v>1.3</v>
      </c>
      <c r="C131" s="246">
        <f t="shared" ref="C131:C137" si="17">IF(F131="x","x",ROUND((5-(3-F131)/2*5),1))</f>
        <v>1.8</v>
      </c>
      <c r="D131" s="246">
        <f t="shared" ref="D131:D137" si="18">IF(G131&gt;365,5,ROUND((5-(365-G131)/364*5),1))</f>
        <v>2.1</v>
      </c>
      <c r="E131" s="246">
        <f t="shared" ref="E131:E137" si="19">IF(H131&gt;3,5,ROUND((5-(3-H131)/3*5),1))</f>
        <v>0</v>
      </c>
      <c r="F131" s="246">
        <f>'Data Reliability'!B131</f>
        <v>1.7</v>
      </c>
      <c r="G131" s="160">
        <f>Reliability_updated!V131</f>
        <v>155.9</v>
      </c>
      <c r="H131" s="160">
        <f>'Data Reliability'!C131</f>
        <v>0</v>
      </c>
      <c r="I131" t="str">
        <f>IF(Reliability!B131="x","x",(IF(ROUNDUP(Reliability!B131,0)=1,"Very High",IF(ROUNDUP(Reliability!B131,0)=2,"High",IF(ROUNDUP(Reliability!B131,0)=3,"Medium",IF(ROUNDUP(Reliability!B131,0)=4,"Low","Very Low"))))))</f>
        <v>High</v>
      </c>
    </row>
    <row r="132" spans="1:9" x14ac:dyDescent="0.3">
      <c r="A132" s="159" t="str">
        <f>Lists!C:C</f>
        <v>VCT002</v>
      </c>
      <c r="B132" s="246">
        <f t="shared" si="16"/>
        <v>0.8</v>
      </c>
      <c r="C132" s="246">
        <f t="shared" si="17"/>
        <v>1.8</v>
      </c>
      <c r="D132" s="246">
        <f t="shared" si="18"/>
        <v>0.5</v>
      </c>
      <c r="E132" s="246">
        <f t="shared" si="19"/>
        <v>0</v>
      </c>
      <c r="F132" s="246">
        <f>'Data Reliability'!B132</f>
        <v>1.7</v>
      </c>
      <c r="G132" s="160">
        <f>Reliability_updated!V132</f>
        <v>33.9</v>
      </c>
      <c r="H132" s="160">
        <f>'Data Reliability'!C132</f>
        <v>0</v>
      </c>
      <c r="I132" t="str">
        <f>IF(Reliability!B132="x","x",(IF(ROUNDUP(Reliability!B132,0)=1,"Very High",IF(ROUNDUP(Reliability!B132,0)=2,"High",IF(ROUNDUP(Reliability!B132,0)=3,"Medium",IF(ROUNDUP(Reliability!B132,0)=4,"Low","Very Low"))))))</f>
        <v>Very High</v>
      </c>
    </row>
    <row r="133" spans="1:9" x14ac:dyDescent="0.3">
      <c r="A133" s="159" t="str">
        <f>Lists!C:C</f>
        <v>VEN001</v>
      </c>
      <c r="B133" s="246">
        <f t="shared" si="16"/>
        <v>2.4</v>
      </c>
      <c r="C133" s="246">
        <f t="shared" si="17"/>
        <v>3.3</v>
      </c>
      <c r="D133" s="246">
        <f t="shared" si="18"/>
        <v>3.8</v>
      </c>
      <c r="E133" s="246">
        <f t="shared" si="19"/>
        <v>0</v>
      </c>
      <c r="F133" s="246">
        <f>'Data Reliability'!B133</f>
        <v>2.2999999999999998</v>
      </c>
      <c r="G133" s="160">
        <f>Reliability_updated!V133</f>
        <v>278.89999999999998</v>
      </c>
      <c r="H133" s="160">
        <f>'Data Reliability'!C133</f>
        <v>0</v>
      </c>
      <c r="I133" t="str">
        <f>IF(Reliability!B133="x","x",(IF(ROUNDUP(Reliability!B133,0)=1,"Very High",IF(ROUNDUP(Reliability!B133,0)=2,"High",IF(ROUNDUP(Reliability!B133,0)=3,"Medium",IF(ROUNDUP(Reliability!B133,0)=4,"Low","Very Low"))))))</f>
        <v>Medium</v>
      </c>
    </row>
    <row r="134" spans="1:9" x14ac:dyDescent="0.3">
      <c r="A134" s="159" t="str">
        <f>Lists!C:C</f>
        <v>YEM001</v>
      </c>
      <c r="B134" s="246">
        <f t="shared" si="16"/>
        <v>1.5</v>
      </c>
      <c r="C134" s="246">
        <f t="shared" si="17"/>
        <v>2</v>
      </c>
      <c r="D134" s="246">
        <f t="shared" si="18"/>
        <v>2.4</v>
      </c>
      <c r="E134" s="246">
        <f t="shared" si="19"/>
        <v>0</v>
      </c>
      <c r="F134" s="246">
        <f>'Data Reliability'!B134</f>
        <v>1.8</v>
      </c>
      <c r="G134" s="160">
        <f>Reliability_updated!V134</f>
        <v>172.5</v>
      </c>
      <c r="H134" s="160">
        <f>'Data Reliability'!C134</f>
        <v>0</v>
      </c>
      <c r="I134" t="str">
        <f>IF(Reliability!B134="x","x",(IF(ROUNDUP(Reliability!B134,0)=1,"Very High",IF(ROUNDUP(Reliability!B134,0)=2,"High",IF(ROUNDUP(Reliability!B134,0)=3,"Medium",IF(ROUNDUP(Reliability!B134,0)=4,"Low","Very Low"))))))</f>
        <v>High</v>
      </c>
    </row>
    <row r="135" spans="1:9" x14ac:dyDescent="0.3">
      <c r="A135" s="159" t="str">
        <f>Lists!C:C</f>
        <v>YEM002</v>
      </c>
      <c r="B135" s="246">
        <f t="shared" si="16"/>
        <v>1.6</v>
      </c>
      <c r="C135" s="246">
        <f t="shared" si="17"/>
        <v>2.2999999999999998</v>
      </c>
      <c r="D135" s="246">
        <f t="shared" si="18"/>
        <v>2.5</v>
      </c>
      <c r="E135" s="246">
        <f t="shared" si="19"/>
        <v>0</v>
      </c>
      <c r="F135" s="246">
        <f>'Data Reliability'!B135</f>
        <v>1.9</v>
      </c>
      <c r="G135" s="160">
        <f>Reliability_updated!V135</f>
        <v>186.5</v>
      </c>
      <c r="H135" s="160">
        <f>'Data Reliability'!C135</f>
        <v>0</v>
      </c>
      <c r="I135" t="str">
        <f>IF(Reliability!B135="x","x",(IF(ROUNDUP(Reliability!B135,0)=1,"Very High",IF(ROUNDUP(Reliability!B135,0)=2,"High",IF(ROUNDUP(Reliability!B135,0)=3,"Medium",IF(ROUNDUP(Reliability!B135,0)=4,"Low","Very Low"))))))</f>
        <v>High</v>
      </c>
    </row>
    <row r="136" spans="1:9" x14ac:dyDescent="0.3">
      <c r="A136" s="159" t="str">
        <f>Lists!C:C</f>
        <v>ZMB002</v>
      </c>
      <c r="B136" s="246">
        <f t="shared" si="16"/>
        <v>3.2</v>
      </c>
      <c r="C136" s="246">
        <f t="shared" si="17"/>
        <v>2.2999999999999998</v>
      </c>
      <c r="D136" s="246">
        <f t="shared" si="18"/>
        <v>3.9</v>
      </c>
      <c r="E136" s="246">
        <f t="shared" si="19"/>
        <v>3.3</v>
      </c>
      <c r="F136" s="246">
        <f>'Data Reliability'!B136</f>
        <v>1.9</v>
      </c>
      <c r="G136" s="160">
        <f>Reliability_updated!V136</f>
        <v>286.7</v>
      </c>
      <c r="H136" s="160">
        <f>'Data Reliability'!C136</f>
        <v>2</v>
      </c>
      <c r="I136" t="str">
        <f>IF(Reliability!B136="x","x",(IF(ROUNDUP(Reliability!B136,0)=1,"Very High",IF(ROUNDUP(Reliability!B136,0)=2,"High",IF(ROUNDUP(Reliability!B136,0)=3,"Medium",IF(ROUNDUP(Reliability!B136,0)=4,"Low","Very Low"))))))</f>
        <v>Low</v>
      </c>
    </row>
    <row r="137" spans="1:9" x14ac:dyDescent="0.3">
      <c r="A137" s="159" t="str">
        <f>Lists!C:C</f>
        <v>ZWE001</v>
      </c>
      <c r="B137" s="246">
        <f t="shared" si="16"/>
        <v>1.4</v>
      </c>
      <c r="C137" s="246">
        <f t="shared" si="17"/>
        <v>2</v>
      </c>
      <c r="D137" s="246">
        <f t="shared" si="18"/>
        <v>2.2999999999999998</v>
      </c>
      <c r="E137" s="246">
        <f t="shared" si="19"/>
        <v>0</v>
      </c>
      <c r="F137" s="246">
        <f>'Data Reliability'!B137</f>
        <v>1.8</v>
      </c>
      <c r="G137" s="160">
        <f>Reliability_updated!V137</f>
        <v>165.8</v>
      </c>
      <c r="H137" s="160">
        <f>'Data Reliability'!C137</f>
        <v>0</v>
      </c>
      <c r="I137" t="str">
        <f>IF(Reliability!B137="x","x",(IF(ROUNDUP(Reliability!B137,0)=1,"Very High",IF(ROUNDUP(Reliability!B137,0)=2,"High",IF(ROUNDUP(Reliability!B137,0)=3,"Medium",IF(ROUNDUP(Reliability!B137,0)=4,"Low","Very Low"))))))</f>
        <v>High</v>
      </c>
    </row>
  </sheetData>
  <mergeCells count="1">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294"/>
  <sheetViews>
    <sheetView topLeftCell="A202" workbookViewId="0"/>
  </sheetViews>
  <sheetFormatPr defaultRowHeight="14.4" x14ac:dyDescent="0.3"/>
  <cols>
    <col min="1" max="1" width="48" style="211" customWidth="1"/>
    <col min="2" max="2" width="6.44140625" style="211" customWidth="1"/>
    <col min="3" max="9" width="6" style="211" customWidth="1"/>
    <col min="10" max="10" width="9" style="211" customWidth="1"/>
    <col min="11" max="14" width="6" style="211" customWidth="1"/>
    <col min="15" max="16" width="9" style="211" customWidth="1"/>
  </cols>
  <sheetData>
    <row r="1" spans="1:116" ht="124.95" customHeight="1" x14ac:dyDescent="0.3">
      <c r="A1" s="247" t="s">
        <v>2</v>
      </c>
      <c r="B1" s="248" t="s">
        <v>7138</v>
      </c>
      <c r="C1" s="249" t="s">
        <v>7283</v>
      </c>
      <c r="D1" s="249" t="s">
        <v>7284</v>
      </c>
      <c r="E1" s="249" t="s">
        <v>7197</v>
      </c>
      <c r="F1" s="249" t="s">
        <v>7194</v>
      </c>
      <c r="G1" s="249" t="s">
        <v>7285</v>
      </c>
      <c r="H1" s="249" t="s">
        <v>7200</v>
      </c>
      <c r="I1" s="249" t="s">
        <v>7286</v>
      </c>
      <c r="J1" s="249" t="s">
        <v>7287</v>
      </c>
      <c r="K1" s="249" t="s">
        <v>7207</v>
      </c>
      <c r="L1" s="249" t="s">
        <v>7208</v>
      </c>
      <c r="M1" s="249" t="s">
        <v>7288</v>
      </c>
      <c r="N1" s="249" t="s">
        <v>7289</v>
      </c>
      <c r="O1" s="249" t="s">
        <v>7290</v>
      </c>
      <c r="P1" s="249" t="s">
        <v>7291</v>
      </c>
      <c r="Q1" s="250"/>
      <c r="R1" s="250"/>
      <c r="S1" s="250"/>
      <c r="T1" s="250"/>
      <c r="U1" s="250"/>
      <c r="V1" s="250"/>
      <c r="W1" s="250"/>
      <c r="X1" s="250"/>
      <c r="Y1" s="250"/>
      <c r="Z1" s="250"/>
      <c r="AA1" s="250"/>
      <c r="AB1" s="250"/>
      <c r="AC1" s="250"/>
      <c r="AD1" s="250"/>
      <c r="AE1" s="250"/>
      <c r="AF1" s="250"/>
      <c r="AG1" s="250"/>
      <c r="AH1" s="250"/>
      <c r="AI1" s="250"/>
      <c r="AJ1" s="250"/>
      <c r="AK1" s="250"/>
      <c r="AL1" s="250"/>
      <c r="AM1" s="250"/>
      <c r="AN1" s="250"/>
      <c r="AO1" s="250"/>
      <c r="AP1" s="250"/>
      <c r="AQ1" s="250"/>
      <c r="AR1" s="250"/>
      <c r="AS1" s="250"/>
      <c r="AT1" s="250"/>
      <c r="AU1" s="250"/>
      <c r="AV1" s="250"/>
      <c r="AW1" s="250"/>
      <c r="AX1" s="250"/>
      <c r="AY1" s="250"/>
      <c r="AZ1" s="250"/>
      <c r="BA1" s="250"/>
      <c r="BB1" s="250"/>
      <c r="BC1" s="250"/>
      <c r="BD1" s="250"/>
      <c r="BE1" s="250"/>
      <c r="BF1" s="250"/>
      <c r="BG1" s="250"/>
      <c r="BH1" s="250"/>
      <c r="BI1" s="250"/>
      <c r="BJ1" s="250"/>
      <c r="BK1" s="250"/>
      <c r="BL1" s="250"/>
      <c r="BM1" s="250"/>
      <c r="BN1" s="250"/>
      <c r="BO1" s="250"/>
      <c r="BP1" s="250"/>
      <c r="BQ1" s="250"/>
      <c r="BR1" s="250"/>
      <c r="BS1" s="250"/>
      <c r="BT1" s="250"/>
      <c r="BU1" s="250"/>
      <c r="BV1" s="250"/>
      <c r="BW1" s="250"/>
      <c r="BX1" s="250"/>
      <c r="BY1" s="250"/>
      <c r="BZ1" s="250"/>
      <c r="CA1" s="250"/>
      <c r="CB1" s="250"/>
      <c r="CC1" s="250"/>
      <c r="CD1" s="250"/>
      <c r="CE1" s="250"/>
      <c r="CF1" s="250"/>
      <c r="CG1" s="250"/>
      <c r="CH1" s="250"/>
      <c r="CI1" s="250"/>
      <c r="CJ1" s="250"/>
      <c r="CK1" s="250"/>
      <c r="CL1" s="250"/>
      <c r="CM1" s="250"/>
      <c r="CN1" s="250"/>
      <c r="CO1" s="250"/>
      <c r="CP1" s="250"/>
      <c r="CQ1" s="250"/>
      <c r="CR1" s="250"/>
      <c r="CS1" s="250"/>
      <c r="CT1" s="250"/>
      <c r="CU1" s="250"/>
      <c r="CV1" s="250"/>
      <c r="CW1" s="250"/>
      <c r="CX1" s="250"/>
      <c r="CY1" s="250"/>
      <c r="CZ1" s="250"/>
      <c r="DA1" s="250"/>
      <c r="DB1" s="250"/>
      <c r="DC1" s="250"/>
      <c r="DD1" s="250"/>
      <c r="DE1" s="250"/>
      <c r="DF1" s="250"/>
      <c r="DG1" s="250"/>
      <c r="DH1" s="250"/>
      <c r="DI1" s="250"/>
      <c r="DJ1" s="250"/>
      <c r="DK1" s="250"/>
      <c r="DL1" s="250"/>
    </row>
    <row r="2" spans="1:116" ht="30" customHeight="1" x14ac:dyDescent="0.3">
      <c r="A2" s="251" t="s">
        <v>7292</v>
      </c>
      <c r="B2" s="252"/>
      <c r="C2" s="253" t="s">
        <v>7293</v>
      </c>
      <c r="D2" s="253" t="s">
        <v>7294</v>
      </c>
      <c r="E2" s="253" t="s">
        <v>7295</v>
      </c>
      <c r="F2" s="253" t="s">
        <v>7296</v>
      </c>
      <c r="G2" s="253" t="s">
        <v>7297</v>
      </c>
      <c r="H2" s="253" t="s">
        <v>7298</v>
      </c>
      <c r="I2" s="253" t="s">
        <v>7299</v>
      </c>
      <c r="J2" s="253" t="s">
        <v>7296</v>
      </c>
      <c r="K2" s="253" t="s">
        <v>7299</v>
      </c>
      <c r="L2" s="253" t="s">
        <v>7296</v>
      </c>
      <c r="M2" s="253" t="s">
        <v>7296</v>
      </c>
      <c r="N2" s="253" t="s">
        <v>7299</v>
      </c>
      <c r="O2" s="253" t="s">
        <v>7296</v>
      </c>
      <c r="P2" s="253"/>
      <c r="Q2" s="250"/>
      <c r="R2" s="250"/>
      <c r="S2" s="250"/>
      <c r="T2" s="250"/>
      <c r="U2" s="250"/>
      <c r="V2" s="250"/>
      <c r="W2" s="250"/>
      <c r="X2" s="250"/>
      <c r="Y2" s="250"/>
      <c r="Z2" s="250"/>
      <c r="AA2" s="250"/>
      <c r="AB2" s="250"/>
      <c r="AC2" s="250"/>
      <c r="AD2" s="250"/>
      <c r="AE2" s="250"/>
      <c r="AF2" s="250"/>
      <c r="AG2" s="250"/>
      <c r="AH2" s="250"/>
      <c r="AI2" s="250"/>
      <c r="AJ2" s="250"/>
      <c r="AK2" s="250"/>
      <c r="AL2" s="250"/>
      <c r="AM2" s="250"/>
      <c r="AN2" s="250"/>
      <c r="AO2" s="250"/>
      <c r="AP2" s="250"/>
      <c r="AQ2" s="250"/>
      <c r="AR2" s="250"/>
      <c r="AS2" s="250"/>
      <c r="AT2" s="250"/>
      <c r="AU2" s="250"/>
      <c r="AV2" s="250"/>
      <c r="AW2" s="250"/>
      <c r="AX2" s="250"/>
      <c r="AY2" s="250"/>
      <c r="AZ2" s="250"/>
      <c r="BA2" s="250"/>
      <c r="BB2" s="250"/>
      <c r="BC2" s="250"/>
      <c r="BD2" s="250"/>
      <c r="BE2" s="250"/>
      <c r="BF2" s="250"/>
      <c r="BG2" s="250"/>
      <c r="BH2" s="250"/>
      <c r="BI2" s="250"/>
      <c r="BJ2" s="250"/>
      <c r="BK2" s="250"/>
      <c r="BL2" s="250"/>
      <c r="BM2" s="250"/>
      <c r="BN2" s="250"/>
      <c r="BO2" s="250"/>
      <c r="BP2" s="250"/>
      <c r="BQ2" s="250"/>
      <c r="BR2" s="250"/>
      <c r="BS2" s="250"/>
      <c r="BT2" s="250"/>
      <c r="BU2" s="250"/>
      <c r="BV2" s="250"/>
      <c r="BW2" s="250"/>
      <c r="BX2" s="250"/>
      <c r="BY2" s="250"/>
      <c r="BZ2" s="250"/>
      <c r="CA2" s="250"/>
      <c r="CB2" s="250"/>
      <c r="CC2" s="250"/>
      <c r="CD2" s="250"/>
      <c r="CE2" s="250"/>
      <c r="CF2" s="250"/>
      <c r="CG2" s="250"/>
      <c r="CH2" s="250"/>
      <c r="CI2" s="250"/>
      <c r="CJ2" s="250"/>
      <c r="CK2" s="250"/>
      <c r="CL2" s="250"/>
      <c r="CM2" s="250"/>
      <c r="CN2" s="250"/>
      <c r="CO2" s="250"/>
      <c r="CP2" s="250"/>
      <c r="CQ2" s="250"/>
      <c r="CR2" s="250"/>
      <c r="CS2" s="250"/>
      <c r="CT2" s="250"/>
      <c r="CU2" s="250"/>
      <c r="CV2" s="250"/>
      <c r="CW2" s="250"/>
      <c r="CX2" s="250"/>
      <c r="CY2" s="250"/>
      <c r="CZ2" s="250"/>
      <c r="DA2" s="250"/>
      <c r="DB2" s="250"/>
      <c r="DC2" s="250"/>
      <c r="DD2" s="250"/>
      <c r="DE2" s="250"/>
      <c r="DF2" s="250"/>
      <c r="DG2" s="250"/>
      <c r="DH2" s="250"/>
      <c r="DI2" s="250"/>
      <c r="DJ2" s="250"/>
      <c r="DK2" s="250"/>
      <c r="DL2" s="250"/>
    </row>
    <row r="3" spans="1:116" x14ac:dyDescent="0.3">
      <c r="A3" s="251" t="s">
        <v>7300</v>
      </c>
      <c r="B3" s="252"/>
      <c r="C3" s="254" t="s">
        <v>7301</v>
      </c>
      <c r="D3" s="254" t="s">
        <v>7301</v>
      </c>
      <c r="E3" s="254" t="s">
        <v>7302</v>
      </c>
      <c r="F3" s="254" t="s">
        <v>7301</v>
      </c>
      <c r="G3" s="254" t="s">
        <v>7301</v>
      </c>
      <c r="H3" s="254" t="s">
        <v>7301</v>
      </c>
      <c r="I3" s="254" t="s">
        <v>7301</v>
      </c>
      <c r="J3" s="254" t="s">
        <v>7275</v>
      </c>
      <c r="K3" s="254" t="s">
        <v>7301</v>
      </c>
      <c r="L3" s="254" t="s">
        <v>7301</v>
      </c>
      <c r="M3" s="254" t="s">
        <v>7301</v>
      </c>
      <c r="N3" s="254" t="s">
        <v>7301</v>
      </c>
      <c r="O3" s="254" t="s">
        <v>7275</v>
      </c>
      <c r="P3" s="254" t="s">
        <v>7274</v>
      </c>
      <c r="Q3" s="250"/>
      <c r="R3" s="250"/>
      <c r="S3" s="250"/>
      <c r="T3" s="250"/>
      <c r="U3" s="250"/>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250"/>
      <c r="CQ3" s="250"/>
      <c r="CR3" s="250"/>
      <c r="CS3" s="250"/>
      <c r="CT3" s="250"/>
      <c r="CU3" s="250"/>
      <c r="CV3" s="250"/>
      <c r="CW3" s="250"/>
      <c r="CX3" s="250"/>
      <c r="CY3" s="250"/>
      <c r="CZ3" s="250"/>
      <c r="DA3" s="250"/>
      <c r="DB3" s="250"/>
      <c r="DC3" s="250"/>
      <c r="DD3" s="250"/>
      <c r="DE3" s="250"/>
      <c r="DF3" s="250"/>
      <c r="DG3" s="250"/>
      <c r="DH3" s="250"/>
      <c r="DI3" s="250"/>
      <c r="DJ3" s="250"/>
      <c r="DK3" s="250"/>
      <c r="DL3" s="250"/>
    </row>
    <row r="4" spans="1:116" x14ac:dyDescent="0.3">
      <c r="A4" s="251" t="s">
        <v>123</v>
      </c>
      <c r="B4" s="252" t="s">
        <v>7303</v>
      </c>
      <c r="C4" s="255">
        <v>0.74978600340000001</v>
      </c>
      <c r="D4" s="256">
        <v>4</v>
      </c>
      <c r="E4" s="255">
        <v>0</v>
      </c>
      <c r="F4" s="255">
        <v>3.2833333332999999</v>
      </c>
      <c r="G4" s="255">
        <v>0.57474170609999997</v>
      </c>
      <c r="H4" s="255" t="s">
        <v>14</v>
      </c>
      <c r="I4" s="256">
        <v>5</v>
      </c>
      <c r="J4" s="256">
        <f>IFERROR(VLOOKUP($B4,'Core Indicators'!$E$3:$EU$906,147,FALSE),"x")</f>
        <v>12598</v>
      </c>
      <c r="K4" s="257">
        <v>-1.7135269641999999</v>
      </c>
      <c r="L4" s="255">
        <v>3</v>
      </c>
      <c r="M4" s="256">
        <v>27</v>
      </c>
      <c r="N4" s="256">
        <v>16</v>
      </c>
      <c r="O4" s="256">
        <f>IFERROR(VLOOKUP(B4,'Core Indicators'!$E$3:$G$9906,3,FALSE),"x")</f>
        <v>38042000</v>
      </c>
      <c r="P4" s="256">
        <v>652860</v>
      </c>
      <c r="Q4" s="250"/>
      <c r="R4" s="250"/>
      <c r="S4" s="250"/>
      <c r="T4" s="250"/>
      <c r="U4" s="250"/>
      <c r="V4" s="250"/>
      <c r="W4" s="250"/>
      <c r="X4" s="250"/>
      <c r="Y4" s="250"/>
      <c r="Z4" s="250"/>
      <c r="AA4" s="250"/>
      <c r="AB4" s="250"/>
      <c r="AC4" s="250"/>
      <c r="AD4" s="250"/>
      <c r="AE4" s="250"/>
      <c r="AF4" s="250"/>
      <c r="AG4" s="250"/>
      <c r="AH4" s="250"/>
      <c r="AI4" s="250"/>
      <c r="AJ4" s="250"/>
      <c r="AK4" s="250"/>
      <c r="AL4" s="250"/>
      <c r="AM4" s="250"/>
      <c r="AN4" s="250"/>
      <c r="AO4" s="250"/>
      <c r="AP4" s="250"/>
      <c r="AQ4" s="250"/>
      <c r="AR4" s="250"/>
      <c r="AS4" s="250"/>
      <c r="AT4" s="250"/>
      <c r="AU4" s="250"/>
      <c r="AV4" s="250"/>
      <c r="AW4" s="250"/>
      <c r="AX4" s="250"/>
      <c r="AY4" s="250"/>
      <c r="AZ4" s="250"/>
      <c r="BA4" s="250"/>
      <c r="BB4" s="250"/>
      <c r="BC4" s="250"/>
      <c r="BD4" s="250"/>
      <c r="BE4" s="250"/>
      <c r="BF4" s="250"/>
      <c r="BG4" s="250"/>
      <c r="BH4" s="250"/>
      <c r="BI4" s="250"/>
      <c r="BJ4" s="250"/>
      <c r="BK4" s="250"/>
      <c r="BL4" s="250"/>
      <c r="BM4" s="250"/>
      <c r="BN4" s="250"/>
      <c r="BO4" s="250"/>
      <c r="BP4" s="250"/>
      <c r="BQ4" s="250"/>
      <c r="BR4" s="250"/>
      <c r="BS4" s="250"/>
      <c r="BT4" s="250"/>
      <c r="BU4" s="250"/>
      <c r="BV4" s="250"/>
      <c r="BW4" s="250"/>
      <c r="BX4" s="250"/>
      <c r="BY4" s="250"/>
      <c r="BZ4" s="250"/>
      <c r="CA4" s="250"/>
      <c r="CB4" s="250"/>
      <c r="CC4" s="250"/>
      <c r="CD4" s="250"/>
      <c r="CE4" s="250"/>
      <c r="CF4" s="250"/>
      <c r="CG4" s="250"/>
      <c r="CH4" s="250"/>
      <c r="CI4" s="250"/>
      <c r="CJ4" s="250"/>
      <c r="CK4" s="250"/>
      <c r="CL4" s="250"/>
      <c r="CM4" s="250"/>
      <c r="CN4" s="250"/>
      <c r="CO4" s="250"/>
      <c r="CP4" s="250"/>
      <c r="CQ4" s="250"/>
      <c r="CR4" s="250"/>
      <c r="CS4" s="250"/>
      <c r="CT4" s="250"/>
      <c r="CU4" s="250"/>
      <c r="CV4" s="250"/>
      <c r="CW4" s="250"/>
      <c r="CX4" s="250"/>
      <c r="CY4" s="250"/>
      <c r="CZ4" s="250"/>
      <c r="DA4" s="250"/>
      <c r="DB4" s="250"/>
      <c r="DC4" s="250"/>
      <c r="DD4" s="250"/>
      <c r="DE4" s="250"/>
      <c r="DF4" s="250"/>
      <c r="DG4" s="250"/>
      <c r="DH4" s="250"/>
      <c r="DI4" s="250"/>
      <c r="DJ4" s="250"/>
      <c r="DK4" s="250"/>
      <c r="DL4" s="250"/>
    </row>
    <row r="5" spans="1:116" x14ac:dyDescent="0.3">
      <c r="A5" s="251" t="s">
        <v>7304</v>
      </c>
      <c r="B5" s="252" t="s">
        <v>7305</v>
      </c>
      <c r="C5" s="255">
        <v>0.32080001200000002</v>
      </c>
      <c r="D5" s="256">
        <v>9</v>
      </c>
      <c r="E5" s="255">
        <v>0.04</v>
      </c>
      <c r="F5" s="255">
        <v>7.15</v>
      </c>
      <c r="G5" s="255">
        <v>0.2340778537</v>
      </c>
      <c r="H5" s="255">
        <v>33.200000762899997</v>
      </c>
      <c r="I5" s="256">
        <v>3</v>
      </c>
      <c r="J5" s="256" t="str">
        <f>IFERROR(VLOOKUP($B5,'Core Indicators'!$E$3:$EU$906,147,FALSE),"x")</f>
        <v>x</v>
      </c>
      <c r="K5" s="257">
        <v>-0.41117939349999999</v>
      </c>
      <c r="L5" s="255">
        <v>5.5</v>
      </c>
      <c r="M5" s="256">
        <v>67</v>
      </c>
      <c r="N5" s="256">
        <v>35</v>
      </c>
      <c r="O5" s="256" t="str">
        <f>IFERROR(VLOOKUP(B5,'Core Indicators'!$E$3:$G$9906,3,FALSE),"x")</f>
        <v>x</v>
      </c>
      <c r="P5" s="256">
        <v>27400</v>
      </c>
      <c r="Q5" s="250"/>
      <c r="R5" s="250"/>
      <c r="S5" s="250"/>
      <c r="T5" s="250"/>
      <c r="U5" s="250"/>
      <c r="V5" s="250"/>
      <c r="W5" s="250"/>
      <c r="X5" s="250"/>
      <c r="Y5" s="250"/>
      <c r="Z5" s="25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c r="BC5" s="250"/>
      <c r="BD5" s="250"/>
      <c r="BE5" s="250"/>
      <c r="BF5" s="250"/>
      <c r="BG5" s="250"/>
      <c r="BH5" s="250"/>
      <c r="BI5" s="250"/>
      <c r="BJ5" s="250"/>
      <c r="BK5" s="250"/>
      <c r="BL5" s="250"/>
      <c r="BM5" s="250"/>
      <c r="BN5" s="250"/>
      <c r="BO5" s="250"/>
      <c r="BP5" s="250"/>
      <c r="BQ5" s="250"/>
      <c r="BR5" s="250"/>
      <c r="BS5" s="250"/>
      <c r="BT5" s="250"/>
      <c r="BU5" s="250"/>
      <c r="BV5" s="250"/>
      <c r="BW5" s="250"/>
      <c r="BX5" s="250"/>
      <c r="BY5" s="250"/>
      <c r="BZ5" s="250"/>
      <c r="CA5" s="250"/>
      <c r="CB5" s="250"/>
      <c r="CC5" s="250"/>
      <c r="CD5" s="250"/>
      <c r="CE5" s="250"/>
      <c r="CF5" s="250"/>
      <c r="CG5" s="250"/>
      <c r="CH5" s="250"/>
      <c r="CI5" s="250"/>
      <c r="CJ5" s="250"/>
      <c r="CK5" s="250"/>
      <c r="CL5" s="250"/>
      <c r="CM5" s="250"/>
      <c r="CN5" s="250"/>
      <c r="CO5" s="250"/>
      <c r="CP5" s="250"/>
      <c r="CQ5" s="250"/>
      <c r="CR5" s="250"/>
      <c r="CS5" s="250"/>
      <c r="CT5" s="250"/>
      <c r="CU5" s="250"/>
      <c r="CV5" s="250"/>
      <c r="CW5" s="250"/>
      <c r="CX5" s="250"/>
      <c r="CY5" s="250"/>
      <c r="CZ5" s="250"/>
      <c r="DA5" s="250"/>
      <c r="DB5" s="250"/>
      <c r="DC5" s="250"/>
      <c r="DD5" s="250"/>
      <c r="DE5" s="250"/>
      <c r="DF5" s="250"/>
      <c r="DG5" s="250"/>
      <c r="DH5" s="250"/>
      <c r="DI5" s="250"/>
      <c r="DJ5" s="250"/>
      <c r="DK5" s="250"/>
      <c r="DL5" s="250"/>
    </row>
    <row r="6" spans="1:116" x14ac:dyDescent="0.3">
      <c r="A6" s="251" t="s">
        <v>607</v>
      </c>
      <c r="B6" s="252" t="s">
        <v>7306</v>
      </c>
      <c r="C6" s="255">
        <v>0.40319995809999998</v>
      </c>
      <c r="D6" s="256">
        <v>3</v>
      </c>
      <c r="E6" s="255">
        <v>0.27</v>
      </c>
      <c r="F6" s="255">
        <v>4.7</v>
      </c>
      <c r="G6" s="255">
        <v>0.44306804239999997</v>
      </c>
      <c r="H6" s="255">
        <v>27.600000381499999</v>
      </c>
      <c r="I6" s="256">
        <v>3</v>
      </c>
      <c r="J6" s="256">
        <f>IFERROR(VLOOKUP($B6,'Core Indicators'!$E$3:$EU$906,147,FALSE),"x")</f>
        <v>651</v>
      </c>
      <c r="K6" s="257">
        <v>-0.81546378139999998</v>
      </c>
      <c r="L6" s="255">
        <v>4.25</v>
      </c>
      <c r="M6" s="256">
        <v>34</v>
      </c>
      <c r="N6" s="256">
        <v>35</v>
      </c>
      <c r="O6" s="256">
        <f>IFERROR(VLOOKUP(B6,'Core Indicators'!$E$3:$G$9906,3,FALSE),"x")</f>
        <v>43100000</v>
      </c>
      <c r="P6" s="256">
        <v>2381741</v>
      </c>
      <c r="Q6" s="250"/>
      <c r="R6" s="250"/>
      <c r="S6" s="250"/>
      <c r="T6" s="250"/>
      <c r="U6" s="25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K6" s="250"/>
      <c r="BL6" s="250"/>
      <c r="BM6" s="250"/>
      <c r="BN6" s="250"/>
      <c r="BO6" s="250"/>
      <c r="BP6" s="250"/>
      <c r="BQ6" s="250"/>
      <c r="BR6" s="250"/>
      <c r="BS6" s="250"/>
      <c r="BT6" s="250"/>
      <c r="BU6" s="250"/>
      <c r="BV6" s="250"/>
      <c r="BW6" s="250"/>
      <c r="BX6" s="250"/>
      <c r="BY6" s="250"/>
      <c r="BZ6" s="250"/>
      <c r="CA6" s="250"/>
      <c r="CB6" s="250"/>
      <c r="CC6" s="250"/>
      <c r="CD6" s="250"/>
      <c r="CE6" s="250"/>
      <c r="CF6" s="250"/>
      <c r="CG6" s="250"/>
      <c r="CH6" s="250"/>
      <c r="CI6" s="250"/>
      <c r="CJ6" s="250"/>
      <c r="CK6" s="250"/>
      <c r="CL6" s="250"/>
      <c r="CM6" s="250"/>
      <c r="CN6" s="250"/>
      <c r="CO6" s="250"/>
      <c r="CP6" s="250"/>
      <c r="CQ6" s="250"/>
      <c r="CR6" s="250"/>
      <c r="CS6" s="250"/>
      <c r="CT6" s="250"/>
      <c r="CU6" s="250"/>
      <c r="CV6" s="250"/>
      <c r="CW6" s="250"/>
      <c r="CX6" s="250"/>
      <c r="CY6" s="250"/>
      <c r="CZ6" s="250"/>
      <c r="DA6" s="250"/>
      <c r="DB6" s="250"/>
      <c r="DC6" s="250"/>
      <c r="DD6" s="250"/>
      <c r="DE6" s="250"/>
      <c r="DF6" s="250"/>
      <c r="DG6" s="250"/>
      <c r="DH6" s="250"/>
      <c r="DI6" s="250"/>
      <c r="DJ6" s="250"/>
      <c r="DK6" s="250"/>
      <c r="DL6" s="250"/>
    </row>
    <row r="7" spans="1:116" x14ac:dyDescent="0.3">
      <c r="A7" s="251" t="s">
        <v>7307</v>
      </c>
      <c r="B7" s="252" t="s">
        <v>7308</v>
      </c>
      <c r="C7" s="255">
        <v>0.76260000920000004</v>
      </c>
      <c r="D7" s="256">
        <v>4</v>
      </c>
      <c r="E7" s="255">
        <v>0.62</v>
      </c>
      <c r="F7" s="255">
        <v>4.6500000000000004</v>
      </c>
      <c r="G7" s="255">
        <v>0.57799890379999996</v>
      </c>
      <c r="H7" s="255">
        <v>51.299999237100003</v>
      </c>
      <c r="I7" s="256">
        <v>3</v>
      </c>
      <c r="J7" s="256" t="str">
        <f>IFERROR(VLOOKUP($B7,'Core Indicators'!$E$3:$EU$906,147,FALSE),"x")</f>
        <v>x</v>
      </c>
      <c r="K7" s="257">
        <v>-1.0543431044</v>
      </c>
      <c r="L7" s="255">
        <v>3.75</v>
      </c>
      <c r="M7" s="256">
        <v>32</v>
      </c>
      <c r="N7" s="256">
        <v>26</v>
      </c>
      <c r="O7" s="256" t="str">
        <f>IFERROR(VLOOKUP(B7,'Core Indicators'!$E$3:$G$9906,3,FALSE),"x")</f>
        <v>x</v>
      </c>
      <c r="P7" s="256">
        <v>1246700</v>
      </c>
      <c r="Q7" s="250"/>
      <c r="R7" s="250"/>
      <c r="S7" s="250"/>
      <c r="T7" s="250"/>
      <c r="U7" s="250"/>
      <c r="V7" s="250"/>
      <c r="W7" s="250"/>
      <c r="X7" s="250"/>
      <c r="Y7" s="250"/>
      <c r="Z7" s="250"/>
      <c r="AA7" s="250"/>
      <c r="AB7" s="250"/>
      <c r="AC7" s="250"/>
      <c r="AD7" s="250"/>
      <c r="AE7" s="250"/>
      <c r="AF7" s="250"/>
      <c r="AG7" s="250"/>
      <c r="AH7" s="250"/>
      <c r="AI7" s="250"/>
      <c r="AJ7" s="250"/>
      <c r="AK7" s="250"/>
      <c r="AL7" s="250"/>
      <c r="AM7" s="250"/>
      <c r="AN7" s="250"/>
      <c r="AO7" s="250"/>
      <c r="AP7" s="250"/>
      <c r="AQ7" s="250"/>
      <c r="AR7" s="250"/>
      <c r="AS7" s="250"/>
      <c r="AT7" s="250"/>
      <c r="AU7" s="250"/>
      <c r="AV7" s="250"/>
      <c r="AW7" s="250"/>
      <c r="AX7" s="250"/>
      <c r="AY7" s="250"/>
      <c r="AZ7" s="250"/>
      <c r="BA7" s="250"/>
      <c r="BB7" s="250"/>
      <c r="BC7" s="250"/>
      <c r="BD7" s="250"/>
      <c r="BE7" s="250"/>
      <c r="BF7" s="250"/>
      <c r="BG7" s="250"/>
      <c r="BH7" s="250"/>
      <c r="BI7" s="250"/>
      <c r="BJ7" s="250"/>
      <c r="BK7" s="250"/>
      <c r="BL7" s="250"/>
      <c r="BM7" s="250"/>
      <c r="BN7" s="250"/>
      <c r="BO7" s="250"/>
      <c r="BP7" s="250"/>
      <c r="BQ7" s="250"/>
      <c r="BR7" s="250"/>
      <c r="BS7" s="250"/>
      <c r="BT7" s="250"/>
      <c r="BU7" s="250"/>
      <c r="BV7" s="250"/>
      <c r="BW7" s="250"/>
      <c r="BX7" s="250"/>
      <c r="BY7" s="250"/>
      <c r="BZ7" s="250"/>
      <c r="CA7" s="250"/>
      <c r="CB7" s="250"/>
      <c r="CC7" s="250"/>
      <c r="CD7" s="250"/>
      <c r="CE7" s="250"/>
      <c r="CF7" s="250"/>
      <c r="CG7" s="250"/>
      <c r="CH7" s="250"/>
      <c r="CI7" s="250"/>
      <c r="CJ7" s="250"/>
      <c r="CK7" s="250"/>
      <c r="CL7" s="250"/>
      <c r="CM7" s="250"/>
      <c r="CN7" s="250"/>
      <c r="CO7" s="250"/>
      <c r="CP7" s="250"/>
      <c r="CQ7" s="250"/>
      <c r="CR7" s="250"/>
      <c r="CS7" s="250"/>
      <c r="CT7" s="250"/>
      <c r="CU7" s="250"/>
      <c r="CV7" s="250"/>
      <c r="CW7" s="250"/>
      <c r="CX7" s="250"/>
      <c r="CY7" s="250"/>
      <c r="CZ7" s="250"/>
      <c r="DA7" s="250"/>
      <c r="DB7" s="250"/>
      <c r="DC7" s="250"/>
      <c r="DD7" s="250"/>
      <c r="DE7" s="250"/>
      <c r="DF7" s="250"/>
      <c r="DG7" s="250"/>
      <c r="DH7" s="250"/>
      <c r="DI7" s="250"/>
      <c r="DJ7" s="250"/>
      <c r="DK7" s="250"/>
      <c r="DL7" s="250"/>
    </row>
    <row r="8" spans="1:116" x14ac:dyDescent="0.3">
      <c r="A8" s="251" t="s">
        <v>7309</v>
      </c>
      <c r="B8" s="252" t="s">
        <v>7310</v>
      </c>
      <c r="C8" s="255">
        <v>0</v>
      </c>
      <c r="D8" s="256">
        <v>13</v>
      </c>
      <c r="E8" s="255">
        <v>0</v>
      </c>
      <c r="F8" s="255" t="s">
        <v>14</v>
      </c>
      <c r="G8" s="255" t="s">
        <v>14</v>
      </c>
      <c r="H8" s="255" t="s">
        <v>14</v>
      </c>
      <c r="I8" s="256">
        <v>0</v>
      </c>
      <c r="J8" s="256" t="str">
        <f>IFERROR(VLOOKUP($B8,'Core Indicators'!$E$3:$EU$906,147,FALSE),"x")</f>
        <v>x</v>
      </c>
      <c r="K8" s="257">
        <v>0.40520465369999997</v>
      </c>
      <c r="L8" s="255" t="s">
        <v>14</v>
      </c>
      <c r="M8" s="256">
        <v>85</v>
      </c>
      <c r="N8" s="256" t="s">
        <v>14</v>
      </c>
      <c r="O8" s="256" t="str">
        <f>IFERROR(VLOOKUP(B8,'Core Indicators'!$E$3:$G$9906,3,FALSE),"x")</f>
        <v>x</v>
      </c>
      <c r="P8" s="256">
        <v>440</v>
      </c>
      <c r="Q8" s="250"/>
      <c r="R8" s="250"/>
      <c r="S8" s="250"/>
      <c r="T8" s="250"/>
      <c r="U8" s="250"/>
      <c r="V8" s="250"/>
      <c r="W8" s="250"/>
      <c r="X8" s="250"/>
      <c r="Y8" s="250"/>
      <c r="Z8" s="250"/>
      <c r="AA8" s="250"/>
      <c r="AB8" s="250"/>
      <c r="AC8" s="250"/>
      <c r="AD8" s="250"/>
      <c r="AE8" s="250"/>
      <c r="AF8" s="250"/>
      <c r="AG8" s="250"/>
      <c r="AH8" s="250"/>
      <c r="AI8" s="250"/>
      <c r="AJ8" s="250"/>
      <c r="AK8" s="250"/>
      <c r="AL8" s="250"/>
      <c r="AM8" s="250"/>
      <c r="AN8" s="250"/>
      <c r="AO8" s="250"/>
      <c r="AP8" s="250"/>
      <c r="AQ8" s="250"/>
      <c r="AR8" s="250"/>
      <c r="AS8" s="250"/>
      <c r="AT8" s="250"/>
      <c r="AU8" s="250"/>
      <c r="AV8" s="250"/>
      <c r="AW8" s="250"/>
      <c r="AX8" s="250"/>
      <c r="AY8" s="250"/>
      <c r="AZ8" s="250"/>
      <c r="BA8" s="250"/>
      <c r="BB8" s="250"/>
      <c r="BC8" s="250"/>
      <c r="BD8" s="250"/>
      <c r="BE8" s="250"/>
      <c r="BF8" s="250"/>
      <c r="BG8" s="250"/>
      <c r="BH8" s="250"/>
      <c r="BI8" s="250"/>
      <c r="BJ8" s="250"/>
      <c r="BK8" s="250"/>
      <c r="BL8" s="250"/>
      <c r="BM8" s="250"/>
      <c r="BN8" s="250"/>
      <c r="BO8" s="250"/>
      <c r="BP8" s="250"/>
      <c r="BQ8" s="250"/>
      <c r="BR8" s="250"/>
      <c r="BS8" s="250"/>
      <c r="BT8" s="250"/>
      <c r="BU8" s="250"/>
      <c r="BV8" s="250"/>
      <c r="BW8" s="250"/>
      <c r="BX8" s="250"/>
      <c r="BY8" s="250"/>
      <c r="BZ8" s="250"/>
      <c r="CA8" s="250"/>
      <c r="CB8" s="250"/>
      <c r="CC8" s="250"/>
      <c r="CD8" s="250"/>
      <c r="CE8" s="250"/>
      <c r="CF8" s="250"/>
      <c r="CG8" s="250"/>
      <c r="CH8" s="250"/>
      <c r="CI8" s="250"/>
      <c r="CJ8" s="250"/>
      <c r="CK8" s="250"/>
      <c r="CL8" s="250"/>
      <c r="CM8" s="250"/>
      <c r="CN8" s="250"/>
      <c r="CO8" s="250"/>
      <c r="CP8" s="250"/>
      <c r="CQ8" s="250"/>
      <c r="CR8" s="250"/>
      <c r="CS8" s="250"/>
      <c r="CT8" s="250"/>
      <c r="CU8" s="250"/>
      <c r="CV8" s="250"/>
      <c r="CW8" s="250"/>
      <c r="CX8" s="250"/>
      <c r="CY8" s="250"/>
      <c r="CZ8" s="250"/>
      <c r="DA8" s="250"/>
      <c r="DB8" s="250"/>
      <c r="DC8" s="250"/>
      <c r="DD8" s="250"/>
      <c r="DE8" s="250"/>
      <c r="DF8" s="250"/>
      <c r="DG8" s="250"/>
      <c r="DH8" s="250"/>
      <c r="DI8" s="250"/>
      <c r="DJ8" s="250"/>
      <c r="DK8" s="250"/>
      <c r="DL8" s="250"/>
    </row>
    <row r="9" spans="1:116" x14ac:dyDescent="0.3">
      <c r="A9" s="251" t="s">
        <v>7311</v>
      </c>
      <c r="B9" s="252" t="s">
        <v>7312</v>
      </c>
      <c r="C9" s="255">
        <v>5.8874944500000012E-2</v>
      </c>
      <c r="D9" s="256">
        <v>12</v>
      </c>
      <c r="E9" s="255">
        <v>0.01</v>
      </c>
      <c r="F9" s="255">
        <v>8.15</v>
      </c>
      <c r="G9" s="255">
        <v>0.35376096779999999</v>
      </c>
      <c r="H9" s="255">
        <v>41.400001525900002</v>
      </c>
      <c r="I9" s="256">
        <v>1</v>
      </c>
      <c r="J9" s="256" t="str">
        <f>IFERROR(VLOOKUP($B9,'Core Indicators'!$E$3:$EU$906,147,FALSE),"x")</f>
        <v>x</v>
      </c>
      <c r="K9" s="257">
        <v>-0.43072563409999998</v>
      </c>
      <c r="L9" s="255">
        <v>7.5</v>
      </c>
      <c r="M9" s="256">
        <v>85</v>
      </c>
      <c r="N9" s="256">
        <v>45</v>
      </c>
      <c r="O9" s="256" t="str">
        <f>IFERROR(VLOOKUP(B9,'Core Indicators'!$E$3:$G$9906,3,FALSE),"x")</f>
        <v>x</v>
      </c>
      <c r="P9" s="256">
        <v>2736690</v>
      </c>
      <c r="Q9" s="250"/>
      <c r="R9" s="250"/>
      <c r="S9" s="250"/>
      <c r="T9" s="250"/>
      <c r="U9" s="250"/>
      <c r="V9" s="250"/>
      <c r="W9" s="250"/>
      <c r="X9" s="250"/>
      <c r="Y9" s="250"/>
      <c r="Z9" s="250"/>
      <c r="AA9" s="250"/>
      <c r="AB9" s="250"/>
      <c r="AC9" s="250"/>
      <c r="AD9" s="250"/>
      <c r="AE9" s="250"/>
      <c r="AF9" s="250"/>
      <c r="AG9" s="250"/>
      <c r="AH9" s="250"/>
      <c r="AI9" s="250"/>
      <c r="AJ9" s="250"/>
      <c r="AK9" s="250"/>
      <c r="AL9" s="250"/>
      <c r="AM9" s="250"/>
      <c r="AN9" s="250"/>
      <c r="AO9" s="250"/>
      <c r="AP9" s="250"/>
      <c r="AQ9" s="250"/>
      <c r="AR9" s="250"/>
      <c r="AS9" s="250"/>
      <c r="AT9" s="250"/>
      <c r="AU9" s="250"/>
      <c r="AV9" s="250"/>
      <c r="AW9" s="250"/>
      <c r="AX9" s="250"/>
      <c r="AY9" s="250"/>
      <c r="AZ9" s="250"/>
      <c r="BA9" s="250"/>
      <c r="BB9" s="250"/>
      <c r="BC9" s="250"/>
      <c r="BD9" s="250"/>
      <c r="BE9" s="250"/>
      <c r="BF9" s="250"/>
      <c r="BG9" s="250"/>
      <c r="BH9" s="250"/>
      <c r="BI9" s="250"/>
      <c r="BJ9" s="250"/>
      <c r="BK9" s="250"/>
      <c r="BL9" s="250"/>
      <c r="BM9" s="250"/>
      <c r="BN9" s="250"/>
      <c r="BO9" s="250"/>
      <c r="BP9" s="250"/>
      <c r="BQ9" s="250"/>
      <c r="BR9" s="250"/>
      <c r="BS9" s="250"/>
      <c r="BT9" s="250"/>
      <c r="BU9" s="250"/>
      <c r="BV9" s="250"/>
      <c r="BW9" s="250"/>
      <c r="BX9" s="250"/>
      <c r="BY9" s="250"/>
      <c r="BZ9" s="250"/>
      <c r="CA9" s="250"/>
      <c r="CB9" s="250"/>
      <c r="CC9" s="250"/>
      <c r="CD9" s="250"/>
      <c r="CE9" s="250"/>
      <c r="CF9" s="250"/>
      <c r="CG9" s="250"/>
      <c r="CH9" s="250"/>
      <c r="CI9" s="250"/>
      <c r="CJ9" s="250"/>
      <c r="CK9" s="250"/>
      <c r="CL9" s="250"/>
      <c r="CM9" s="250"/>
      <c r="CN9" s="250"/>
      <c r="CO9" s="250"/>
      <c r="CP9" s="250"/>
      <c r="CQ9" s="250"/>
      <c r="CR9" s="250"/>
      <c r="CS9" s="250"/>
      <c r="CT9" s="250"/>
      <c r="CU9" s="250"/>
      <c r="CV9" s="250"/>
      <c r="CW9" s="250"/>
      <c r="CX9" s="250"/>
      <c r="CY9" s="250"/>
      <c r="CZ9" s="250"/>
      <c r="DA9" s="250"/>
      <c r="DB9" s="250"/>
      <c r="DC9" s="250"/>
      <c r="DD9" s="250"/>
      <c r="DE9" s="250"/>
      <c r="DF9" s="250"/>
      <c r="DG9" s="250"/>
      <c r="DH9" s="250"/>
      <c r="DI9" s="250"/>
      <c r="DJ9" s="250"/>
      <c r="DK9" s="250"/>
      <c r="DL9" s="250"/>
    </row>
    <row r="10" spans="1:116" x14ac:dyDescent="0.3">
      <c r="A10" s="251" t="s">
        <v>3246</v>
      </c>
      <c r="B10" s="252" t="s">
        <v>7313</v>
      </c>
      <c r="C10" s="255">
        <v>4.13892441E-2</v>
      </c>
      <c r="D10" s="256">
        <v>6</v>
      </c>
      <c r="E10" s="255">
        <v>1.7999999999999999E-2</v>
      </c>
      <c r="F10" s="255">
        <v>7.1</v>
      </c>
      <c r="G10" s="255">
        <v>0.25869431790000003</v>
      </c>
      <c r="H10" s="255">
        <v>34.400001525900002</v>
      </c>
      <c r="I10" s="256">
        <v>3</v>
      </c>
      <c r="J10" s="256">
        <f>IFERROR(VLOOKUP($B10,'Core Indicators'!$E$3:$EU$906,147,FALSE),"x")</f>
        <v>16</v>
      </c>
      <c r="K10" s="257">
        <v>-0.1312757581</v>
      </c>
      <c r="L10" s="255">
        <v>6</v>
      </c>
      <c r="M10" s="256">
        <v>53</v>
      </c>
      <c r="N10" s="256">
        <v>42</v>
      </c>
      <c r="O10" s="256">
        <f>IFERROR(VLOOKUP(B10,'Core Indicators'!$E$3:$G$9906,3,FALSE),"x")</f>
        <v>3024000</v>
      </c>
      <c r="P10" s="256">
        <v>28470</v>
      </c>
      <c r="Q10" s="250"/>
      <c r="R10" s="250"/>
      <c r="S10" s="250"/>
      <c r="T10" s="250"/>
      <c r="U10" s="250"/>
      <c r="V10" s="250"/>
      <c r="W10" s="250"/>
      <c r="X10" s="250"/>
      <c r="Y10" s="250"/>
      <c r="Z10" s="250"/>
      <c r="AA10" s="250"/>
      <c r="AB10" s="250"/>
      <c r="AC10" s="250"/>
      <c r="AD10" s="250"/>
      <c r="AE10" s="250"/>
      <c r="AF10" s="250"/>
      <c r="AG10" s="250"/>
      <c r="AH10" s="250"/>
      <c r="AI10" s="250"/>
      <c r="AJ10" s="250"/>
      <c r="AK10" s="250"/>
      <c r="AL10" s="250"/>
      <c r="AM10" s="250"/>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0"/>
      <c r="BM10" s="250"/>
      <c r="BN10" s="250"/>
      <c r="BO10" s="250"/>
      <c r="BP10" s="250"/>
      <c r="BQ10" s="250"/>
      <c r="BR10" s="250"/>
      <c r="BS10" s="250"/>
      <c r="BT10" s="250"/>
      <c r="BU10" s="250"/>
      <c r="BV10" s="250"/>
      <c r="BW10" s="250"/>
      <c r="BX10" s="250"/>
      <c r="BY10" s="250"/>
      <c r="BZ10" s="250"/>
      <c r="CA10" s="250"/>
      <c r="CB10" s="250"/>
      <c r="CC10" s="250"/>
      <c r="CD10" s="250"/>
      <c r="CE10" s="250"/>
      <c r="CF10" s="250"/>
      <c r="CG10" s="250"/>
      <c r="CH10" s="250"/>
      <c r="CI10" s="250"/>
      <c r="CJ10" s="250"/>
      <c r="CK10" s="250"/>
      <c r="CL10" s="250"/>
      <c r="CM10" s="250"/>
      <c r="CN10" s="250"/>
      <c r="CO10" s="250"/>
      <c r="CP10" s="250"/>
      <c r="CQ10" s="250"/>
      <c r="CR10" s="250"/>
      <c r="CS10" s="250"/>
      <c r="CT10" s="250"/>
      <c r="CU10" s="250"/>
      <c r="CV10" s="250"/>
      <c r="CW10" s="250"/>
      <c r="CX10" s="250"/>
      <c r="CY10" s="250"/>
      <c r="CZ10" s="250"/>
      <c r="DA10" s="250"/>
      <c r="DB10" s="250"/>
      <c r="DC10" s="250"/>
      <c r="DD10" s="250"/>
      <c r="DE10" s="250"/>
      <c r="DF10" s="250"/>
      <c r="DG10" s="250"/>
      <c r="DH10" s="250"/>
      <c r="DI10" s="250"/>
      <c r="DJ10" s="250"/>
      <c r="DK10" s="250"/>
      <c r="DL10" s="250"/>
    </row>
    <row r="11" spans="1:116" x14ac:dyDescent="0.3">
      <c r="A11" s="251" t="s">
        <v>7314</v>
      </c>
      <c r="B11" s="252" t="s">
        <v>7315</v>
      </c>
      <c r="C11" s="255">
        <v>0.29240004409999998</v>
      </c>
      <c r="D11" s="256">
        <v>14</v>
      </c>
      <c r="E11" s="255">
        <v>0.02</v>
      </c>
      <c r="F11" s="255" t="s">
        <v>14</v>
      </c>
      <c r="G11" s="255">
        <v>0.1028773082</v>
      </c>
      <c r="H11" s="255">
        <v>34.400001525900002</v>
      </c>
      <c r="I11" s="256">
        <v>0</v>
      </c>
      <c r="J11" s="256" t="str">
        <f>IFERROR(VLOOKUP($B11,'Core Indicators'!$E$3:$EU$906,147,FALSE),"x")</f>
        <v>x</v>
      </c>
      <c r="K11" s="257">
        <v>1.7341445684000001</v>
      </c>
      <c r="L11" s="255" t="s">
        <v>14</v>
      </c>
      <c r="M11" s="256">
        <v>97</v>
      </c>
      <c r="N11" s="256">
        <v>77</v>
      </c>
      <c r="O11" s="256" t="str">
        <f>IFERROR(VLOOKUP(B11,'Core Indicators'!$E$3:$G$9906,3,FALSE),"x")</f>
        <v>x</v>
      </c>
      <c r="P11" s="256">
        <v>7682300</v>
      </c>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0"/>
      <c r="BM11" s="250"/>
      <c r="BN11" s="250"/>
      <c r="BO11" s="250"/>
      <c r="BP11" s="250"/>
      <c r="BQ11" s="250"/>
      <c r="BR11" s="250"/>
      <c r="BS11" s="250"/>
      <c r="BT11" s="250"/>
      <c r="BU11" s="250"/>
      <c r="BV11" s="250"/>
      <c r="BW11" s="250"/>
      <c r="BX11" s="250"/>
      <c r="BY11" s="250"/>
      <c r="BZ11" s="250"/>
      <c r="CA11" s="250"/>
      <c r="CB11" s="250"/>
      <c r="CC11" s="250"/>
      <c r="CD11" s="250"/>
      <c r="CE11" s="250"/>
      <c r="CF11" s="250"/>
      <c r="CG11" s="250"/>
      <c r="CH11" s="250"/>
      <c r="CI11" s="250"/>
      <c r="CJ11" s="250"/>
      <c r="CK11" s="250"/>
      <c r="CL11" s="250"/>
      <c r="CM11" s="250"/>
      <c r="CN11" s="250"/>
      <c r="CO11" s="250"/>
      <c r="CP11" s="250"/>
      <c r="CQ11" s="250"/>
      <c r="CR11" s="250"/>
      <c r="CS11" s="250"/>
      <c r="CT11" s="250"/>
      <c r="CU11" s="250"/>
      <c r="CV11" s="250"/>
      <c r="CW11" s="250"/>
      <c r="CX11" s="250"/>
      <c r="CY11" s="250"/>
      <c r="CZ11" s="250"/>
      <c r="DA11" s="250"/>
      <c r="DB11" s="250"/>
      <c r="DC11" s="250"/>
      <c r="DD11" s="250"/>
      <c r="DE11" s="250"/>
      <c r="DF11" s="250"/>
      <c r="DG11" s="250"/>
      <c r="DH11" s="250"/>
      <c r="DI11" s="250"/>
      <c r="DJ11" s="250"/>
      <c r="DK11" s="250"/>
      <c r="DL11" s="250"/>
    </row>
    <row r="12" spans="1:116" x14ac:dyDescent="0.3">
      <c r="A12" s="251" t="s">
        <v>7316</v>
      </c>
      <c r="B12" s="252" t="s">
        <v>7317</v>
      </c>
      <c r="C12" s="255">
        <v>0.1350639867</v>
      </c>
      <c r="D12" s="256">
        <v>12</v>
      </c>
      <c r="E12" s="255">
        <v>7.7999999999999996E-3</v>
      </c>
      <c r="F12" s="255" t="s">
        <v>14</v>
      </c>
      <c r="G12" s="255">
        <v>7.3148202199999998E-2</v>
      </c>
      <c r="H12" s="255">
        <v>29.7000007629</v>
      </c>
      <c r="I12" s="256">
        <v>0</v>
      </c>
      <c r="J12" s="256" t="str">
        <f>IFERROR(VLOOKUP($B12,'Core Indicators'!$E$3:$EU$906,147,FALSE),"x")</f>
        <v>x</v>
      </c>
      <c r="K12" s="257">
        <v>1.8830512762</v>
      </c>
      <c r="L12" s="255" t="s">
        <v>14</v>
      </c>
      <c r="M12" s="256">
        <v>93</v>
      </c>
      <c r="N12" s="256">
        <v>77</v>
      </c>
      <c r="O12" s="256" t="str">
        <f>IFERROR(VLOOKUP(B12,'Core Indicators'!$E$3:$G$9906,3,FALSE),"x")</f>
        <v>x</v>
      </c>
      <c r="P12" s="256">
        <v>82523</v>
      </c>
      <c r="Q12" s="250"/>
      <c r="R12" s="250"/>
      <c r="S12" s="250"/>
      <c r="T12" s="250"/>
      <c r="U12" s="250"/>
      <c r="V12" s="250"/>
      <c r="W12" s="250"/>
      <c r="X12" s="250"/>
      <c r="Y12" s="250"/>
      <c r="Z12" s="250"/>
      <c r="AA12" s="250"/>
      <c r="AB12" s="250"/>
      <c r="AC12" s="250"/>
      <c r="AD12" s="250"/>
      <c r="AE12" s="250"/>
      <c r="AF12" s="250"/>
      <c r="AG12" s="250"/>
      <c r="AH12" s="250"/>
      <c r="AI12" s="250"/>
      <c r="AJ12" s="250"/>
      <c r="AK12" s="250"/>
      <c r="AL12" s="250"/>
      <c r="AM12" s="250"/>
      <c r="AN12" s="250"/>
      <c r="AO12" s="250"/>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0"/>
      <c r="BM12" s="250"/>
      <c r="BN12" s="250"/>
      <c r="BO12" s="250"/>
      <c r="BP12" s="250"/>
      <c r="BQ12" s="250"/>
      <c r="BR12" s="250"/>
      <c r="BS12" s="250"/>
      <c r="BT12" s="250"/>
      <c r="BU12" s="250"/>
      <c r="BV12" s="250"/>
      <c r="BW12" s="250"/>
      <c r="BX12" s="250"/>
      <c r="BY12" s="250"/>
      <c r="BZ12" s="250"/>
      <c r="CA12" s="250"/>
      <c r="CB12" s="250"/>
      <c r="CC12" s="250"/>
      <c r="CD12" s="250"/>
      <c r="CE12" s="250"/>
      <c r="CF12" s="250"/>
      <c r="CG12" s="250"/>
      <c r="CH12" s="250"/>
      <c r="CI12" s="250"/>
      <c r="CJ12" s="250"/>
      <c r="CK12" s="250"/>
      <c r="CL12" s="250"/>
      <c r="CM12" s="250"/>
      <c r="CN12" s="250"/>
      <c r="CO12" s="250"/>
      <c r="CP12" s="250"/>
      <c r="CQ12" s="250"/>
      <c r="CR12" s="250"/>
      <c r="CS12" s="250"/>
      <c r="CT12" s="250"/>
      <c r="CU12" s="250"/>
      <c r="CV12" s="250"/>
      <c r="CW12" s="250"/>
      <c r="CX12" s="250"/>
      <c r="CY12" s="250"/>
      <c r="CZ12" s="250"/>
      <c r="DA12" s="250"/>
      <c r="DB12" s="250"/>
      <c r="DC12" s="250"/>
      <c r="DD12" s="250"/>
      <c r="DE12" s="250"/>
      <c r="DF12" s="250"/>
      <c r="DG12" s="250"/>
      <c r="DH12" s="250"/>
      <c r="DI12" s="250"/>
      <c r="DJ12" s="250"/>
      <c r="DK12" s="250"/>
      <c r="DL12" s="250"/>
    </row>
    <row r="13" spans="1:116" x14ac:dyDescent="0.3">
      <c r="A13" s="251" t="s">
        <v>3257</v>
      </c>
      <c r="B13" s="252" t="s">
        <v>7318</v>
      </c>
      <c r="C13" s="255">
        <v>0.15286196930000001</v>
      </c>
      <c r="D13" s="256">
        <v>4</v>
      </c>
      <c r="E13" s="255">
        <v>5.5E-2</v>
      </c>
      <c r="F13" s="255">
        <v>3.4333333332999998</v>
      </c>
      <c r="G13" s="255">
        <v>0.32076538339999999</v>
      </c>
      <c r="H13" s="255" t="s">
        <v>14</v>
      </c>
      <c r="I13" s="256">
        <v>3</v>
      </c>
      <c r="J13" s="256">
        <f>IFERROR(VLOOKUP($B13,'Core Indicators'!$E$3:$EU$906,147,FALSE),"x")</f>
        <v>91</v>
      </c>
      <c r="K13" s="257">
        <v>-0.57727032899999997</v>
      </c>
      <c r="L13" s="255">
        <v>3</v>
      </c>
      <c r="M13" s="256">
        <v>10</v>
      </c>
      <c r="N13" s="256">
        <v>30</v>
      </c>
      <c r="O13" s="256">
        <f>IFERROR(VLOOKUP(B13,'Core Indicators'!$E$3:$G$9906,3,FALSE),"x")</f>
        <v>9999000</v>
      </c>
      <c r="P13" s="256">
        <v>82663</v>
      </c>
      <c r="Q13" s="250"/>
      <c r="R13" s="250"/>
      <c r="S13" s="250"/>
      <c r="T13" s="250"/>
      <c r="U13" s="250"/>
      <c r="V13" s="250"/>
      <c r="W13" s="250"/>
      <c r="X13" s="250"/>
      <c r="Y13" s="250"/>
      <c r="Z13" s="250"/>
      <c r="AA13" s="250"/>
      <c r="AB13" s="250"/>
      <c r="AC13" s="250"/>
      <c r="AD13" s="250"/>
      <c r="AE13" s="250"/>
      <c r="AF13" s="250"/>
      <c r="AG13" s="250"/>
      <c r="AH13" s="250"/>
      <c r="AI13" s="250"/>
      <c r="AJ13" s="250"/>
      <c r="AK13" s="250"/>
      <c r="AL13" s="250"/>
      <c r="AM13" s="250"/>
      <c r="AN13" s="250"/>
      <c r="AO13" s="250"/>
      <c r="AP13" s="250"/>
      <c r="AQ13" s="250"/>
      <c r="AR13" s="250"/>
      <c r="AS13" s="250"/>
      <c r="AT13" s="250"/>
      <c r="AU13" s="250"/>
      <c r="AV13" s="250"/>
      <c r="AW13" s="250"/>
      <c r="AX13" s="250"/>
      <c r="AY13" s="250"/>
      <c r="AZ13" s="250"/>
      <c r="BA13" s="250"/>
      <c r="BB13" s="250"/>
      <c r="BC13" s="250"/>
      <c r="BD13" s="250"/>
      <c r="BE13" s="250"/>
      <c r="BF13" s="250"/>
      <c r="BG13" s="250"/>
      <c r="BH13" s="250"/>
      <c r="BI13" s="250"/>
      <c r="BJ13" s="250"/>
      <c r="BK13" s="250"/>
      <c r="BL13" s="250"/>
      <c r="BM13" s="250"/>
      <c r="BN13" s="250"/>
      <c r="BO13" s="250"/>
      <c r="BP13" s="250"/>
      <c r="BQ13" s="250"/>
      <c r="BR13" s="250"/>
      <c r="BS13" s="250"/>
      <c r="BT13" s="250"/>
      <c r="BU13" s="250"/>
      <c r="BV13" s="250"/>
      <c r="BW13" s="250"/>
      <c r="BX13" s="250"/>
      <c r="BY13" s="250"/>
      <c r="BZ13" s="250"/>
      <c r="CA13" s="250"/>
      <c r="CB13" s="250"/>
      <c r="CC13" s="250"/>
      <c r="CD13" s="250"/>
      <c r="CE13" s="250"/>
      <c r="CF13" s="250"/>
      <c r="CG13" s="250"/>
      <c r="CH13" s="250"/>
      <c r="CI13" s="250"/>
      <c r="CJ13" s="250"/>
      <c r="CK13" s="250"/>
      <c r="CL13" s="250"/>
      <c r="CM13" s="250"/>
      <c r="CN13" s="250"/>
      <c r="CO13" s="250"/>
      <c r="CP13" s="250"/>
      <c r="CQ13" s="250"/>
      <c r="CR13" s="250"/>
      <c r="CS13" s="250"/>
      <c r="CT13" s="250"/>
      <c r="CU13" s="250"/>
      <c r="CV13" s="250"/>
      <c r="CW13" s="250"/>
      <c r="CX13" s="250"/>
      <c r="CY13" s="250"/>
      <c r="CZ13" s="250"/>
      <c r="DA13" s="250"/>
      <c r="DB13" s="250"/>
      <c r="DC13" s="250"/>
      <c r="DD13" s="250"/>
      <c r="DE13" s="250"/>
      <c r="DF13" s="250"/>
      <c r="DG13" s="250"/>
      <c r="DH13" s="250"/>
      <c r="DI13" s="250"/>
      <c r="DJ13" s="250"/>
      <c r="DK13" s="250"/>
      <c r="DL13" s="250"/>
    </row>
    <row r="14" spans="1:116" x14ac:dyDescent="0.3">
      <c r="A14" s="251" t="s">
        <v>7319</v>
      </c>
      <c r="B14" s="252" t="s">
        <v>7320</v>
      </c>
      <c r="C14" s="255">
        <v>0.2752909596</v>
      </c>
      <c r="D14" s="256">
        <v>12</v>
      </c>
      <c r="E14" s="255">
        <v>0</v>
      </c>
      <c r="F14" s="255" t="s">
        <v>14</v>
      </c>
      <c r="G14" s="255">
        <v>0.35254190839999999</v>
      </c>
      <c r="H14" s="255" t="s">
        <v>14</v>
      </c>
      <c r="I14" s="256">
        <v>0</v>
      </c>
      <c r="J14" s="256" t="str">
        <f>IFERROR(VLOOKUP($B14,'Core Indicators'!$E$3:$EU$906,147,FALSE),"x")</f>
        <v>x</v>
      </c>
      <c r="K14" s="257">
        <v>7.6531879600000005E-2</v>
      </c>
      <c r="L14" s="255" t="s">
        <v>14</v>
      </c>
      <c r="M14" s="256">
        <v>91</v>
      </c>
      <c r="N14" s="256">
        <v>64</v>
      </c>
      <c r="O14" s="256" t="str">
        <f>IFERROR(VLOOKUP(B14,'Core Indicators'!$E$3:$G$9906,3,FALSE),"x")</f>
        <v>x</v>
      </c>
      <c r="P14" s="256">
        <v>10010</v>
      </c>
      <c r="Q14" s="250"/>
      <c r="R14" s="250"/>
      <c r="S14" s="250"/>
      <c r="T14" s="250"/>
      <c r="U14" s="250"/>
      <c r="V14" s="250"/>
      <c r="W14" s="250"/>
      <c r="X14" s="250"/>
      <c r="Y14" s="250"/>
      <c r="Z14" s="250"/>
      <c r="AA14" s="250"/>
      <c r="AB14" s="250"/>
      <c r="AC14" s="250"/>
      <c r="AD14" s="250"/>
      <c r="AE14" s="250"/>
      <c r="AF14" s="250"/>
      <c r="AG14" s="250"/>
      <c r="AH14" s="250"/>
      <c r="AI14" s="250"/>
      <c r="AJ14" s="250"/>
      <c r="AK14" s="250"/>
      <c r="AL14" s="250"/>
      <c r="AM14" s="250"/>
      <c r="AN14" s="250"/>
      <c r="AO14" s="250"/>
      <c r="AP14" s="250"/>
      <c r="AQ14" s="250"/>
      <c r="AR14" s="250"/>
      <c r="AS14" s="250"/>
      <c r="AT14" s="250"/>
      <c r="AU14" s="250"/>
      <c r="AV14" s="250"/>
      <c r="AW14" s="250"/>
      <c r="AX14" s="250"/>
      <c r="AY14" s="250"/>
      <c r="AZ14" s="250"/>
      <c r="BA14" s="250"/>
      <c r="BB14" s="250"/>
      <c r="BC14" s="250"/>
      <c r="BD14" s="250"/>
      <c r="BE14" s="250"/>
      <c r="BF14" s="250"/>
      <c r="BG14" s="250"/>
      <c r="BH14" s="250"/>
      <c r="BI14" s="250"/>
      <c r="BJ14" s="250"/>
      <c r="BK14" s="250"/>
      <c r="BL14" s="250"/>
      <c r="BM14" s="250"/>
      <c r="BN14" s="250"/>
      <c r="BO14" s="250"/>
      <c r="BP14" s="250"/>
      <c r="BQ14" s="250"/>
      <c r="BR14" s="250"/>
      <c r="BS14" s="250"/>
      <c r="BT14" s="250"/>
      <c r="BU14" s="250"/>
      <c r="BV14" s="250"/>
      <c r="BW14" s="250"/>
      <c r="BX14" s="250"/>
      <c r="BY14" s="250"/>
      <c r="BZ14" s="250"/>
      <c r="CA14" s="250"/>
      <c r="CB14" s="250"/>
      <c r="CC14" s="250"/>
      <c r="CD14" s="250"/>
      <c r="CE14" s="250"/>
      <c r="CF14" s="250"/>
      <c r="CG14" s="250"/>
      <c r="CH14" s="250"/>
      <c r="CI14" s="250"/>
      <c r="CJ14" s="250"/>
      <c r="CK14" s="250"/>
      <c r="CL14" s="250"/>
      <c r="CM14" s="250"/>
      <c r="CN14" s="250"/>
      <c r="CO14" s="250"/>
      <c r="CP14" s="250"/>
      <c r="CQ14" s="250"/>
      <c r="CR14" s="250"/>
      <c r="CS14" s="250"/>
      <c r="CT14" s="250"/>
      <c r="CU14" s="250"/>
      <c r="CV14" s="250"/>
      <c r="CW14" s="250"/>
      <c r="CX14" s="250"/>
      <c r="CY14" s="250"/>
      <c r="CZ14" s="250"/>
      <c r="DA14" s="250"/>
      <c r="DB14" s="250"/>
      <c r="DC14" s="250"/>
      <c r="DD14" s="250"/>
      <c r="DE14" s="250"/>
      <c r="DF14" s="250"/>
      <c r="DG14" s="250"/>
      <c r="DH14" s="250"/>
      <c r="DI14" s="250"/>
      <c r="DJ14" s="250"/>
      <c r="DK14" s="250"/>
      <c r="DL14" s="250"/>
    </row>
    <row r="15" spans="1:116" x14ac:dyDescent="0.3">
      <c r="A15" s="251" t="s">
        <v>7321</v>
      </c>
      <c r="B15" s="252" t="s">
        <v>7322</v>
      </c>
      <c r="C15" s="255">
        <v>0.85500000239999996</v>
      </c>
      <c r="D15" s="256">
        <v>3</v>
      </c>
      <c r="E15" s="255">
        <v>0</v>
      </c>
      <c r="F15" s="255">
        <v>3</v>
      </c>
      <c r="G15" s="255">
        <v>0.20729597050000001</v>
      </c>
      <c r="H15" s="255" t="s">
        <v>14</v>
      </c>
      <c r="I15" s="256">
        <v>3</v>
      </c>
      <c r="J15" s="256" t="str">
        <f>IFERROR(VLOOKUP($B15,'Core Indicators'!$E$3:$EU$906,147,FALSE),"x")</f>
        <v>x</v>
      </c>
      <c r="K15" s="257">
        <v>0.49437779189999997</v>
      </c>
      <c r="L15" s="255">
        <v>2.75</v>
      </c>
      <c r="M15" s="256">
        <v>11</v>
      </c>
      <c r="N15" s="256">
        <v>42</v>
      </c>
      <c r="O15" s="256" t="str">
        <f>IFERROR(VLOOKUP(B15,'Core Indicators'!$E$3:$G$9906,3,FALSE),"x")</f>
        <v>x</v>
      </c>
      <c r="P15" s="256">
        <v>771</v>
      </c>
      <c r="Q15" s="250"/>
      <c r="R15" s="250"/>
      <c r="S15" s="250"/>
      <c r="T15" s="250"/>
      <c r="U15" s="250"/>
      <c r="V15" s="250"/>
      <c r="W15" s="250"/>
      <c r="X15" s="250"/>
      <c r="Y15" s="250"/>
      <c r="Z15" s="250"/>
      <c r="AA15" s="250"/>
      <c r="AB15" s="250"/>
      <c r="AC15" s="250"/>
      <c r="AD15" s="250"/>
      <c r="AE15" s="250"/>
      <c r="AF15" s="250"/>
      <c r="AG15" s="250"/>
      <c r="AH15" s="250"/>
      <c r="AI15" s="250"/>
      <c r="AJ15" s="250"/>
      <c r="AK15" s="250"/>
      <c r="AL15" s="250"/>
      <c r="AM15" s="250"/>
      <c r="AN15" s="250"/>
      <c r="AO15" s="250"/>
      <c r="AP15" s="250"/>
      <c r="AQ15" s="250"/>
      <c r="AR15" s="250"/>
      <c r="AS15" s="250"/>
      <c r="AT15" s="250"/>
      <c r="AU15" s="250"/>
      <c r="AV15" s="250"/>
      <c r="AW15" s="250"/>
      <c r="AX15" s="250"/>
      <c r="AY15" s="250"/>
      <c r="AZ15" s="250"/>
      <c r="BA15" s="250"/>
      <c r="BB15" s="250"/>
      <c r="BC15" s="250"/>
      <c r="BD15" s="250"/>
      <c r="BE15" s="250"/>
      <c r="BF15" s="250"/>
      <c r="BG15" s="250"/>
      <c r="BH15" s="250"/>
      <c r="BI15" s="250"/>
      <c r="BJ15" s="250"/>
      <c r="BK15" s="250"/>
      <c r="BL15" s="250"/>
      <c r="BM15" s="250"/>
      <c r="BN15" s="250"/>
      <c r="BO15" s="250"/>
      <c r="BP15" s="250"/>
      <c r="BQ15" s="250"/>
      <c r="BR15" s="250"/>
      <c r="BS15" s="250"/>
      <c r="BT15" s="250"/>
      <c r="BU15" s="250"/>
      <c r="BV15" s="250"/>
      <c r="BW15" s="250"/>
      <c r="BX15" s="250"/>
      <c r="BY15" s="250"/>
      <c r="BZ15" s="250"/>
      <c r="CA15" s="250"/>
      <c r="CB15" s="250"/>
      <c r="CC15" s="250"/>
      <c r="CD15" s="250"/>
      <c r="CE15" s="250"/>
      <c r="CF15" s="250"/>
      <c r="CG15" s="250"/>
      <c r="CH15" s="250"/>
      <c r="CI15" s="250"/>
      <c r="CJ15" s="250"/>
      <c r="CK15" s="250"/>
      <c r="CL15" s="250"/>
      <c r="CM15" s="250"/>
      <c r="CN15" s="250"/>
      <c r="CO15" s="250"/>
      <c r="CP15" s="250"/>
      <c r="CQ15" s="250"/>
      <c r="CR15" s="250"/>
      <c r="CS15" s="250"/>
      <c r="CT15" s="250"/>
      <c r="CU15" s="250"/>
      <c r="CV15" s="250"/>
      <c r="CW15" s="250"/>
      <c r="CX15" s="250"/>
      <c r="CY15" s="250"/>
      <c r="CZ15" s="250"/>
      <c r="DA15" s="250"/>
      <c r="DB15" s="250"/>
      <c r="DC15" s="250"/>
      <c r="DD15" s="250"/>
      <c r="DE15" s="250"/>
      <c r="DF15" s="250"/>
      <c r="DG15" s="250"/>
      <c r="DH15" s="250"/>
      <c r="DI15" s="250"/>
      <c r="DJ15" s="250"/>
      <c r="DK15" s="250"/>
      <c r="DL15" s="250"/>
    </row>
    <row r="16" spans="1:116" x14ac:dyDescent="0.3">
      <c r="A16" s="251" t="s">
        <v>209</v>
      </c>
      <c r="B16" s="252" t="s">
        <v>7323</v>
      </c>
      <c r="C16" s="255">
        <v>0.1888710338</v>
      </c>
      <c r="D16" s="256">
        <v>7</v>
      </c>
      <c r="E16" s="255">
        <v>0.122</v>
      </c>
      <c r="F16" s="255">
        <v>4.4166666667000003</v>
      </c>
      <c r="G16" s="255">
        <v>0.53584621349999995</v>
      </c>
      <c r="H16" s="255">
        <v>32.400001525900002</v>
      </c>
      <c r="I16" s="256">
        <v>3</v>
      </c>
      <c r="J16" s="256">
        <f>IFERROR(VLOOKUP($B16,'Core Indicators'!$E$3:$EU$906,147,FALSE),"x")</f>
        <v>14</v>
      </c>
      <c r="K16" s="257">
        <v>-0.63630837200000001</v>
      </c>
      <c r="L16" s="255">
        <v>3.5</v>
      </c>
      <c r="M16" s="256">
        <v>39</v>
      </c>
      <c r="N16" s="256">
        <v>26</v>
      </c>
      <c r="O16" s="256">
        <f>IFERROR(VLOOKUP(B16,'Core Indicators'!$E$3:$G$9906,3,FALSE),"x")</f>
        <v>143197000</v>
      </c>
      <c r="P16" s="256">
        <v>130170</v>
      </c>
      <c r="Q16" s="250"/>
      <c r="R16" s="250"/>
      <c r="S16" s="250"/>
      <c r="T16" s="250"/>
      <c r="U16" s="250"/>
      <c r="V16" s="250"/>
      <c r="W16" s="250"/>
      <c r="X16" s="250"/>
      <c r="Y16" s="250"/>
      <c r="Z16" s="250"/>
      <c r="AA16" s="250"/>
      <c r="AB16" s="250"/>
      <c r="AC16" s="250"/>
      <c r="AD16" s="250"/>
      <c r="AE16" s="250"/>
      <c r="AF16" s="250"/>
      <c r="AG16" s="250"/>
      <c r="AH16" s="250"/>
      <c r="AI16" s="250"/>
      <c r="AJ16" s="250"/>
      <c r="AK16" s="250"/>
      <c r="AL16" s="250"/>
      <c r="AM16" s="250"/>
      <c r="AN16" s="250"/>
      <c r="AO16" s="250"/>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0"/>
      <c r="BM16" s="250"/>
      <c r="BN16" s="250"/>
      <c r="BO16" s="250"/>
      <c r="BP16" s="250"/>
      <c r="BQ16" s="250"/>
      <c r="BR16" s="250"/>
      <c r="BS16" s="250"/>
      <c r="BT16" s="250"/>
      <c r="BU16" s="250"/>
      <c r="BV16" s="250"/>
      <c r="BW16" s="250"/>
      <c r="BX16" s="250"/>
      <c r="BY16" s="250"/>
      <c r="BZ16" s="250"/>
      <c r="CA16" s="250"/>
      <c r="CB16" s="250"/>
      <c r="CC16" s="250"/>
      <c r="CD16" s="250"/>
      <c r="CE16" s="250"/>
      <c r="CF16" s="250"/>
      <c r="CG16" s="250"/>
      <c r="CH16" s="250"/>
      <c r="CI16" s="250"/>
      <c r="CJ16" s="250"/>
      <c r="CK16" s="250"/>
      <c r="CL16" s="250"/>
      <c r="CM16" s="250"/>
      <c r="CN16" s="250"/>
      <c r="CO16" s="250"/>
      <c r="CP16" s="250"/>
      <c r="CQ16" s="250"/>
      <c r="CR16" s="250"/>
      <c r="CS16" s="250"/>
      <c r="CT16" s="250"/>
      <c r="CU16" s="250"/>
      <c r="CV16" s="250"/>
      <c r="CW16" s="250"/>
      <c r="CX16" s="250"/>
      <c r="CY16" s="250"/>
      <c r="CZ16" s="250"/>
      <c r="DA16" s="250"/>
      <c r="DB16" s="250"/>
      <c r="DC16" s="250"/>
      <c r="DD16" s="250"/>
      <c r="DE16" s="250"/>
      <c r="DF16" s="250"/>
      <c r="DG16" s="250"/>
      <c r="DH16" s="250"/>
      <c r="DI16" s="250"/>
      <c r="DJ16" s="250"/>
      <c r="DK16" s="250"/>
      <c r="DL16" s="250"/>
    </row>
    <row r="17" spans="1:116" x14ac:dyDescent="0.3">
      <c r="A17" s="251" t="s">
        <v>7324</v>
      </c>
      <c r="B17" s="252" t="s">
        <v>7325</v>
      </c>
      <c r="C17" s="255">
        <v>0</v>
      </c>
      <c r="D17" s="256">
        <v>12</v>
      </c>
      <c r="E17" s="255">
        <v>0</v>
      </c>
      <c r="F17" s="255" t="s">
        <v>14</v>
      </c>
      <c r="G17" s="255">
        <v>0.25602427439999997</v>
      </c>
      <c r="H17" s="255" t="s">
        <v>14</v>
      </c>
      <c r="I17" s="256">
        <v>0</v>
      </c>
      <c r="J17" s="256" t="str">
        <f>IFERROR(VLOOKUP($B17,'Core Indicators'!$E$3:$EU$906,147,FALSE),"x")</f>
        <v>x</v>
      </c>
      <c r="K17" s="257">
        <v>0.35702922939999998</v>
      </c>
      <c r="L17" s="255" t="s">
        <v>14</v>
      </c>
      <c r="M17" s="256">
        <v>95</v>
      </c>
      <c r="N17" s="256">
        <v>62</v>
      </c>
      <c r="O17" s="256" t="str">
        <f>IFERROR(VLOOKUP(B17,'Core Indicators'!$E$3:$G$9906,3,FALSE),"x")</f>
        <v>x</v>
      </c>
      <c r="P17" s="256">
        <v>430</v>
      </c>
      <c r="Q17" s="250"/>
      <c r="R17" s="250"/>
      <c r="S17" s="250"/>
      <c r="T17" s="250"/>
      <c r="U17" s="250"/>
      <c r="V17" s="250"/>
      <c r="W17" s="250"/>
      <c r="X17" s="250"/>
      <c r="Y17" s="250"/>
      <c r="Z17" s="250"/>
      <c r="AA17" s="250"/>
      <c r="AB17" s="250"/>
      <c r="AC17" s="250"/>
      <c r="AD17" s="250"/>
      <c r="AE17" s="250"/>
      <c r="AF17" s="250"/>
      <c r="AG17" s="250"/>
      <c r="AH17" s="250"/>
      <c r="AI17" s="250"/>
      <c r="AJ17" s="250"/>
      <c r="AK17" s="250"/>
      <c r="AL17" s="250"/>
      <c r="AM17" s="250"/>
      <c r="AN17" s="250"/>
      <c r="AO17" s="250"/>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0"/>
      <c r="BM17" s="250"/>
      <c r="BN17" s="250"/>
      <c r="BO17" s="250"/>
      <c r="BP17" s="250"/>
      <c r="BQ17" s="250"/>
      <c r="BR17" s="250"/>
      <c r="BS17" s="250"/>
      <c r="BT17" s="250"/>
      <c r="BU17" s="250"/>
      <c r="BV17" s="250"/>
      <c r="BW17" s="250"/>
      <c r="BX17" s="250"/>
      <c r="BY17" s="250"/>
      <c r="BZ17" s="250"/>
      <c r="CA17" s="250"/>
      <c r="CB17" s="250"/>
      <c r="CC17" s="250"/>
      <c r="CD17" s="250"/>
      <c r="CE17" s="250"/>
      <c r="CF17" s="250"/>
      <c r="CG17" s="250"/>
      <c r="CH17" s="250"/>
      <c r="CI17" s="250"/>
      <c r="CJ17" s="250"/>
      <c r="CK17" s="250"/>
      <c r="CL17" s="250"/>
      <c r="CM17" s="250"/>
      <c r="CN17" s="250"/>
      <c r="CO17" s="250"/>
      <c r="CP17" s="250"/>
      <c r="CQ17" s="250"/>
      <c r="CR17" s="250"/>
      <c r="CS17" s="250"/>
      <c r="CT17" s="250"/>
      <c r="CU17" s="250"/>
      <c r="CV17" s="250"/>
      <c r="CW17" s="250"/>
      <c r="CX17" s="250"/>
      <c r="CY17" s="250"/>
      <c r="CZ17" s="250"/>
      <c r="DA17" s="250"/>
      <c r="DB17" s="250"/>
      <c r="DC17" s="250"/>
      <c r="DD17" s="250"/>
      <c r="DE17" s="250"/>
      <c r="DF17" s="250"/>
      <c r="DG17" s="250"/>
      <c r="DH17" s="250"/>
      <c r="DI17" s="250"/>
      <c r="DJ17" s="250"/>
      <c r="DK17" s="250"/>
      <c r="DL17" s="250"/>
    </row>
    <row r="18" spans="1:116" x14ac:dyDescent="0.3">
      <c r="A18" s="251" t="s">
        <v>7326</v>
      </c>
      <c r="B18" s="252" t="s">
        <v>7327</v>
      </c>
      <c r="C18" s="255">
        <v>0.3724950447</v>
      </c>
      <c r="D18" s="256">
        <v>2</v>
      </c>
      <c r="E18" s="255">
        <v>4.1000000000000002E-2</v>
      </c>
      <c r="F18" s="255">
        <v>4.3833333333000004</v>
      </c>
      <c r="G18" s="255">
        <v>0.11907633970000001</v>
      </c>
      <c r="H18" s="255">
        <v>25.2000007629</v>
      </c>
      <c r="I18" s="256">
        <v>2</v>
      </c>
      <c r="J18" s="256" t="str">
        <f>IFERROR(VLOOKUP($B18,'Core Indicators'!$E$3:$EU$906,147,FALSE),"x")</f>
        <v>x</v>
      </c>
      <c r="K18" s="257">
        <v>-0.79445779319999987</v>
      </c>
      <c r="L18" s="255">
        <v>4</v>
      </c>
      <c r="M18" s="256">
        <v>19</v>
      </c>
      <c r="N18" s="256">
        <v>45</v>
      </c>
      <c r="O18" s="256" t="str">
        <f>IFERROR(VLOOKUP(B18,'Core Indicators'!$E$3:$G$9906,3,FALSE),"x")</f>
        <v>x</v>
      </c>
      <c r="P18" s="256">
        <v>202910</v>
      </c>
      <c r="Q18" s="250"/>
      <c r="R18" s="250"/>
      <c r="S18" s="250"/>
      <c r="T18" s="250"/>
      <c r="U18" s="250"/>
      <c r="V18" s="250"/>
      <c r="W18" s="250"/>
      <c r="X18" s="250"/>
      <c r="Y18" s="250"/>
      <c r="Z18" s="250"/>
      <c r="AA18" s="250"/>
      <c r="AB18" s="250"/>
      <c r="AC18" s="250"/>
      <c r="AD18" s="250"/>
      <c r="AE18" s="250"/>
      <c r="AF18" s="250"/>
      <c r="AG18" s="250"/>
      <c r="AH18" s="250"/>
      <c r="AI18" s="250"/>
      <c r="AJ18" s="250"/>
      <c r="AK18" s="250"/>
      <c r="AL18" s="250"/>
      <c r="AM18" s="250"/>
      <c r="AN18" s="250"/>
      <c r="AO18" s="250"/>
      <c r="AP18" s="250"/>
      <c r="AQ18" s="250"/>
      <c r="AR18" s="250"/>
      <c r="AS18" s="250"/>
      <c r="AT18" s="250"/>
      <c r="AU18" s="250"/>
      <c r="AV18" s="250"/>
      <c r="AW18" s="250"/>
      <c r="AX18" s="250"/>
      <c r="AY18" s="250"/>
      <c r="AZ18" s="250"/>
      <c r="BA18" s="250"/>
      <c r="BB18" s="250"/>
      <c r="BC18" s="250"/>
      <c r="BD18" s="250"/>
      <c r="BE18" s="250"/>
      <c r="BF18" s="250"/>
      <c r="BG18" s="250"/>
      <c r="BH18" s="250"/>
      <c r="BI18" s="250"/>
      <c r="BJ18" s="250"/>
      <c r="BK18" s="250"/>
      <c r="BL18" s="250"/>
      <c r="BM18" s="250"/>
      <c r="BN18" s="250"/>
      <c r="BO18" s="250"/>
      <c r="BP18" s="250"/>
      <c r="BQ18" s="250"/>
      <c r="BR18" s="250"/>
      <c r="BS18" s="250"/>
      <c r="BT18" s="250"/>
      <c r="BU18" s="250"/>
      <c r="BV18" s="250"/>
      <c r="BW18" s="250"/>
      <c r="BX18" s="250"/>
      <c r="BY18" s="250"/>
      <c r="BZ18" s="250"/>
      <c r="CA18" s="250"/>
      <c r="CB18" s="250"/>
      <c r="CC18" s="250"/>
      <c r="CD18" s="250"/>
      <c r="CE18" s="250"/>
      <c r="CF18" s="250"/>
      <c r="CG18" s="250"/>
      <c r="CH18" s="250"/>
      <c r="CI18" s="250"/>
      <c r="CJ18" s="250"/>
      <c r="CK18" s="250"/>
      <c r="CL18" s="250"/>
      <c r="CM18" s="250"/>
      <c r="CN18" s="250"/>
      <c r="CO18" s="250"/>
      <c r="CP18" s="250"/>
      <c r="CQ18" s="250"/>
      <c r="CR18" s="250"/>
      <c r="CS18" s="250"/>
      <c r="CT18" s="250"/>
      <c r="CU18" s="250"/>
      <c r="CV18" s="250"/>
      <c r="CW18" s="250"/>
      <c r="CX18" s="250"/>
      <c r="CY18" s="250"/>
      <c r="CZ18" s="250"/>
      <c r="DA18" s="250"/>
      <c r="DB18" s="250"/>
      <c r="DC18" s="250"/>
      <c r="DD18" s="250"/>
      <c r="DE18" s="250"/>
      <c r="DF18" s="250"/>
      <c r="DG18" s="250"/>
      <c r="DH18" s="250"/>
      <c r="DI18" s="250"/>
      <c r="DJ18" s="250"/>
      <c r="DK18" s="250"/>
      <c r="DL18" s="250"/>
    </row>
    <row r="19" spans="1:116" x14ac:dyDescent="0.3">
      <c r="A19" s="251" t="s">
        <v>7328</v>
      </c>
      <c r="B19" s="252" t="s">
        <v>7329</v>
      </c>
      <c r="C19" s="255">
        <v>0.49180002620000002</v>
      </c>
      <c r="D19" s="256">
        <v>12</v>
      </c>
      <c r="E19" s="255">
        <v>0.01</v>
      </c>
      <c r="F19" s="255" t="s">
        <v>14</v>
      </c>
      <c r="G19" s="255">
        <v>4.5443996700000003E-2</v>
      </c>
      <c r="H19" s="255">
        <v>27.399999618500001</v>
      </c>
      <c r="I19" s="256">
        <v>0</v>
      </c>
      <c r="J19" s="256" t="str">
        <f>IFERROR(VLOOKUP($B19,'Core Indicators'!$E$3:$EU$906,147,FALSE),"x")</f>
        <v>x</v>
      </c>
      <c r="K19" s="257">
        <v>1.3637149334000001</v>
      </c>
      <c r="L19" s="255" t="s">
        <v>14</v>
      </c>
      <c r="M19" s="256">
        <v>96</v>
      </c>
      <c r="N19" s="256">
        <v>75</v>
      </c>
      <c r="O19" s="256" t="str">
        <f>IFERROR(VLOOKUP(B19,'Core Indicators'!$E$3:$G$9906,3,FALSE),"x")</f>
        <v>x</v>
      </c>
      <c r="P19" s="256">
        <v>30280</v>
      </c>
      <c r="Q19" s="250"/>
      <c r="R19" s="250"/>
      <c r="S19" s="250"/>
      <c r="T19" s="250"/>
      <c r="U19" s="250"/>
      <c r="V19" s="250"/>
      <c r="W19" s="250"/>
      <c r="X19" s="250"/>
      <c r="Y19" s="250"/>
      <c r="Z19" s="250"/>
      <c r="AA19" s="250"/>
      <c r="AB19" s="250"/>
      <c r="AC19" s="250"/>
      <c r="AD19" s="250"/>
      <c r="AE19" s="250"/>
      <c r="AF19" s="250"/>
      <c r="AG19" s="250"/>
      <c r="AH19" s="250"/>
      <c r="AI19" s="250"/>
      <c r="AJ19" s="250"/>
      <c r="AK19" s="250"/>
      <c r="AL19" s="250"/>
      <c r="AM19" s="250"/>
      <c r="AN19" s="250"/>
      <c r="AO19" s="250"/>
      <c r="AP19" s="250"/>
      <c r="AQ19" s="250"/>
      <c r="AR19" s="250"/>
      <c r="AS19" s="250"/>
      <c r="AT19" s="250"/>
      <c r="AU19" s="250"/>
      <c r="AV19" s="250"/>
      <c r="AW19" s="250"/>
      <c r="AX19" s="250"/>
      <c r="AY19" s="250"/>
      <c r="AZ19" s="250"/>
      <c r="BA19" s="250"/>
      <c r="BB19" s="250"/>
      <c r="BC19" s="250"/>
      <c r="BD19" s="250"/>
      <c r="BE19" s="250"/>
      <c r="BF19" s="250"/>
      <c r="BG19" s="250"/>
      <c r="BH19" s="250"/>
      <c r="BI19" s="250"/>
      <c r="BJ19" s="250"/>
      <c r="BK19" s="250"/>
      <c r="BL19" s="250"/>
      <c r="BM19" s="250"/>
      <c r="BN19" s="250"/>
      <c r="BO19" s="250"/>
      <c r="BP19" s="250"/>
      <c r="BQ19" s="250"/>
      <c r="BR19" s="250"/>
      <c r="BS19" s="250"/>
      <c r="BT19" s="250"/>
      <c r="BU19" s="250"/>
      <c r="BV19" s="250"/>
      <c r="BW19" s="250"/>
      <c r="BX19" s="250"/>
      <c r="BY19" s="250"/>
      <c r="BZ19" s="250"/>
      <c r="CA19" s="250"/>
      <c r="CB19" s="250"/>
      <c r="CC19" s="250"/>
      <c r="CD19" s="250"/>
      <c r="CE19" s="250"/>
      <c r="CF19" s="250"/>
      <c r="CG19" s="250"/>
      <c r="CH19" s="250"/>
      <c r="CI19" s="250"/>
      <c r="CJ19" s="250"/>
      <c r="CK19" s="250"/>
      <c r="CL19" s="250"/>
      <c r="CM19" s="250"/>
      <c r="CN19" s="250"/>
      <c r="CO19" s="250"/>
      <c r="CP19" s="250"/>
      <c r="CQ19" s="250"/>
      <c r="CR19" s="250"/>
      <c r="CS19" s="250"/>
      <c r="CT19" s="250"/>
      <c r="CU19" s="250"/>
      <c r="CV19" s="250"/>
      <c r="CW19" s="250"/>
      <c r="CX19" s="250"/>
      <c r="CY19" s="250"/>
      <c r="CZ19" s="250"/>
      <c r="DA19" s="250"/>
      <c r="DB19" s="250"/>
      <c r="DC19" s="250"/>
      <c r="DD19" s="250"/>
      <c r="DE19" s="250"/>
      <c r="DF19" s="250"/>
      <c r="DG19" s="250"/>
      <c r="DH19" s="250"/>
      <c r="DI19" s="250"/>
      <c r="DJ19" s="250"/>
      <c r="DK19" s="250"/>
      <c r="DL19" s="250"/>
    </row>
    <row r="20" spans="1:116" x14ac:dyDescent="0.3">
      <c r="A20" s="251" t="s">
        <v>7330</v>
      </c>
      <c r="B20" s="252" t="s">
        <v>7331</v>
      </c>
      <c r="C20" s="255">
        <v>0.63658801529999998</v>
      </c>
      <c r="D20" s="256">
        <v>14</v>
      </c>
      <c r="E20" s="255">
        <v>0</v>
      </c>
      <c r="F20" s="255" t="s">
        <v>14</v>
      </c>
      <c r="G20" s="255">
        <v>0.39140979419999999</v>
      </c>
      <c r="H20" s="255" t="s">
        <v>14</v>
      </c>
      <c r="I20" s="256">
        <v>2</v>
      </c>
      <c r="J20" s="256" t="str">
        <f>IFERROR(VLOOKUP($B20,'Core Indicators'!$E$3:$EU$906,147,FALSE),"x")</f>
        <v>x</v>
      </c>
      <c r="K20" s="257">
        <v>-0.77551245689999992</v>
      </c>
      <c r="L20" s="255" t="s">
        <v>14</v>
      </c>
      <c r="M20" s="256">
        <v>86</v>
      </c>
      <c r="N20" s="256" t="s">
        <v>14</v>
      </c>
      <c r="O20" s="256" t="str">
        <f>IFERROR(VLOOKUP(B20,'Core Indicators'!$E$3:$G$9906,3,FALSE),"x")</f>
        <v>x</v>
      </c>
      <c r="P20" s="256">
        <v>22810</v>
      </c>
      <c r="Q20" s="250"/>
      <c r="R20" s="250"/>
      <c r="S20" s="250"/>
      <c r="T20" s="250"/>
      <c r="U20" s="250"/>
      <c r="V20" s="250"/>
      <c r="W20" s="250"/>
      <c r="X20" s="250"/>
      <c r="Y20" s="250"/>
      <c r="Z20" s="250"/>
      <c r="AA20" s="250"/>
      <c r="AB20" s="250"/>
      <c r="AC20" s="250"/>
      <c r="AD20" s="250"/>
      <c r="AE20" s="250"/>
      <c r="AF20" s="250"/>
      <c r="AG20" s="250"/>
      <c r="AH20" s="250"/>
      <c r="AI20" s="250"/>
      <c r="AJ20" s="250"/>
      <c r="AK20" s="250"/>
      <c r="AL20" s="250"/>
      <c r="AM20" s="250"/>
      <c r="AN20" s="250"/>
      <c r="AO20" s="250"/>
      <c r="AP20" s="250"/>
      <c r="AQ20" s="250"/>
      <c r="AR20" s="250"/>
      <c r="AS20" s="250"/>
      <c r="AT20" s="250"/>
      <c r="AU20" s="250"/>
      <c r="AV20" s="250"/>
      <c r="AW20" s="250"/>
      <c r="AX20" s="250"/>
      <c r="AY20" s="250"/>
      <c r="AZ20" s="250"/>
      <c r="BA20" s="250"/>
      <c r="BB20" s="250"/>
      <c r="BC20" s="250"/>
      <c r="BD20" s="250"/>
      <c r="BE20" s="250"/>
      <c r="BF20" s="250"/>
      <c r="BG20" s="250"/>
      <c r="BH20" s="250"/>
      <c r="BI20" s="250"/>
      <c r="BJ20" s="250"/>
      <c r="BK20" s="250"/>
      <c r="BL20" s="250"/>
      <c r="BM20" s="250"/>
      <c r="BN20" s="250"/>
      <c r="BO20" s="250"/>
      <c r="BP20" s="250"/>
      <c r="BQ20" s="250"/>
      <c r="BR20" s="250"/>
      <c r="BS20" s="250"/>
      <c r="BT20" s="250"/>
      <c r="BU20" s="250"/>
      <c r="BV20" s="250"/>
      <c r="BW20" s="250"/>
      <c r="BX20" s="250"/>
      <c r="BY20" s="250"/>
      <c r="BZ20" s="250"/>
      <c r="CA20" s="250"/>
      <c r="CB20" s="250"/>
      <c r="CC20" s="250"/>
      <c r="CD20" s="250"/>
      <c r="CE20" s="250"/>
      <c r="CF20" s="250"/>
      <c r="CG20" s="250"/>
      <c r="CH20" s="250"/>
      <c r="CI20" s="250"/>
      <c r="CJ20" s="250"/>
      <c r="CK20" s="250"/>
      <c r="CL20" s="250"/>
      <c r="CM20" s="250"/>
      <c r="CN20" s="250"/>
      <c r="CO20" s="250"/>
      <c r="CP20" s="250"/>
      <c r="CQ20" s="250"/>
      <c r="CR20" s="250"/>
      <c r="CS20" s="250"/>
      <c r="CT20" s="250"/>
      <c r="CU20" s="250"/>
      <c r="CV20" s="250"/>
      <c r="CW20" s="250"/>
      <c r="CX20" s="250"/>
      <c r="CY20" s="250"/>
      <c r="CZ20" s="250"/>
      <c r="DA20" s="250"/>
      <c r="DB20" s="250"/>
      <c r="DC20" s="250"/>
      <c r="DD20" s="250"/>
      <c r="DE20" s="250"/>
      <c r="DF20" s="250"/>
      <c r="DG20" s="250"/>
      <c r="DH20" s="250"/>
      <c r="DI20" s="250"/>
      <c r="DJ20" s="250"/>
      <c r="DK20" s="250"/>
      <c r="DL20" s="250"/>
    </row>
    <row r="21" spans="1:116" x14ac:dyDescent="0.3">
      <c r="A21" s="251" t="s">
        <v>7332</v>
      </c>
      <c r="B21" s="252" t="s">
        <v>7333</v>
      </c>
      <c r="C21" s="255">
        <v>0.81187498689999993</v>
      </c>
      <c r="D21" s="256">
        <v>9</v>
      </c>
      <c r="E21" s="255">
        <v>0.33</v>
      </c>
      <c r="F21" s="255">
        <v>7.75</v>
      </c>
      <c r="G21" s="255">
        <v>0.61251466889999995</v>
      </c>
      <c r="H21" s="255">
        <v>47.799999237100003</v>
      </c>
      <c r="I21" s="256">
        <v>0</v>
      </c>
      <c r="J21" s="256" t="str">
        <f>IFERROR(VLOOKUP($B21,'Core Indicators'!$E$3:$EU$906,147,FALSE),"x")</f>
        <v>x</v>
      </c>
      <c r="K21" s="257">
        <v>-0.66412585970000004</v>
      </c>
      <c r="L21" s="255">
        <v>6.5</v>
      </c>
      <c r="M21" s="256">
        <v>66</v>
      </c>
      <c r="N21" s="256">
        <v>41</v>
      </c>
      <c r="O21" s="256" t="str">
        <f>IFERROR(VLOOKUP(B21,'Core Indicators'!$E$3:$G$9906,3,FALSE),"x")</f>
        <v>x</v>
      </c>
      <c r="P21" s="256">
        <v>112760</v>
      </c>
      <c r="Q21" s="250"/>
      <c r="R21" s="250"/>
      <c r="S21" s="250"/>
      <c r="T21" s="250"/>
      <c r="U21" s="250"/>
      <c r="V21" s="250"/>
      <c r="W21" s="250"/>
      <c r="X21" s="250"/>
      <c r="Y21" s="250"/>
      <c r="Z21" s="250"/>
      <c r="AA21" s="250"/>
      <c r="AB21" s="250"/>
      <c r="AC21" s="250"/>
      <c r="AD21" s="250"/>
      <c r="AE21" s="250"/>
      <c r="AF21" s="250"/>
      <c r="AG21" s="250"/>
      <c r="AH21" s="250"/>
      <c r="AI21" s="250"/>
      <c r="AJ21" s="250"/>
      <c r="AK21" s="250"/>
      <c r="AL21" s="250"/>
      <c r="AM21" s="250"/>
      <c r="AN21" s="250"/>
      <c r="AO21" s="250"/>
      <c r="AP21" s="250"/>
      <c r="AQ21" s="250"/>
      <c r="AR21" s="250"/>
      <c r="AS21" s="250"/>
      <c r="AT21" s="250"/>
      <c r="AU21" s="250"/>
      <c r="AV21" s="250"/>
      <c r="AW21" s="250"/>
      <c r="AX21" s="250"/>
      <c r="AY21" s="250"/>
      <c r="AZ21" s="250"/>
      <c r="BA21" s="250"/>
      <c r="BB21" s="250"/>
      <c r="BC21" s="250"/>
      <c r="BD21" s="250"/>
      <c r="BE21" s="250"/>
      <c r="BF21" s="250"/>
      <c r="BG21" s="250"/>
      <c r="BH21" s="250"/>
      <c r="BI21" s="250"/>
      <c r="BJ21" s="250"/>
      <c r="BK21" s="250"/>
      <c r="BL21" s="250"/>
      <c r="BM21" s="250"/>
      <c r="BN21" s="250"/>
      <c r="BO21" s="250"/>
      <c r="BP21" s="250"/>
      <c r="BQ21" s="250"/>
      <c r="BR21" s="250"/>
      <c r="BS21" s="250"/>
      <c r="BT21" s="250"/>
      <c r="BU21" s="250"/>
      <c r="BV21" s="250"/>
      <c r="BW21" s="250"/>
      <c r="BX21" s="250"/>
      <c r="BY21" s="250"/>
      <c r="BZ21" s="250"/>
      <c r="CA21" s="250"/>
      <c r="CB21" s="250"/>
      <c r="CC21" s="250"/>
      <c r="CD21" s="250"/>
      <c r="CE21" s="250"/>
      <c r="CF21" s="250"/>
      <c r="CG21" s="250"/>
      <c r="CH21" s="250"/>
      <c r="CI21" s="250"/>
      <c r="CJ21" s="250"/>
      <c r="CK21" s="250"/>
      <c r="CL21" s="250"/>
      <c r="CM21" s="250"/>
      <c r="CN21" s="250"/>
      <c r="CO21" s="250"/>
      <c r="CP21" s="250"/>
      <c r="CQ21" s="250"/>
      <c r="CR21" s="250"/>
      <c r="CS21" s="250"/>
      <c r="CT21" s="250"/>
      <c r="CU21" s="250"/>
      <c r="CV21" s="250"/>
      <c r="CW21" s="250"/>
      <c r="CX21" s="250"/>
      <c r="CY21" s="250"/>
      <c r="CZ21" s="250"/>
      <c r="DA21" s="250"/>
      <c r="DB21" s="250"/>
      <c r="DC21" s="250"/>
      <c r="DD21" s="250"/>
      <c r="DE21" s="250"/>
      <c r="DF21" s="250"/>
      <c r="DG21" s="250"/>
      <c r="DH21" s="250"/>
      <c r="DI21" s="250"/>
      <c r="DJ21" s="250"/>
      <c r="DK21" s="250"/>
      <c r="DL21" s="250"/>
    </row>
    <row r="22" spans="1:116" x14ac:dyDescent="0.3">
      <c r="A22" s="251" t="s">
        <v>7334</v>
      </c>
      <c r="B22" s="252" t="s">
        <v>7335</v>
      </c>
      <c r="C22" s="255">
        <v>0.75999999279999997</v>
      </c>
      <c r="D22" s="256">
        <v>6</v>
      </c>
      <c r="E22" s="255">
        <v>0</v>
      </c>
      <c r="F22" s="255">
        <v>6.85</v>
      </c>
      <c r="G22" s="255">
        <v>0.43637777080000001</v>
      </c>
      <c r="H22" s="255">
        <v>37.400001525900002</v>
      </c>
      <c r="I22" s="256">
        <v>0</v>
      </c>
      <c r="J22" s="256" t="str">
        <f>IFERROR(VLOOKUP($B22,'Core Indicators'!$E$3:$EU$906,147,FALSE),"x")</f>
        <v>x</v>
      </c>
      <c r="K22" s="257">
        <v>0.58970773219999995</v>
      </c>
      <c r="L22" s="255">
        <v>7.25</v>
      </c>
      <c r="M22" s="256">
        <v>58</v>
      </c>
      <c r="N22" s="256">
        <v>68</v>
      </c>
      <c r="O22" s="256" t="str">
        <f>IFERROR(VLOOKUP(B22,'Core Indicators'!$E$3:$G$9906,3,FALSE),"x")</f>
        <v>x</v>
      </c>
      <c r="P22" s="256">
        <v>38117</v>
      </c>
      <c r="Q22" s="250"/>
      <c r="R22" s="250"/>
      <c r="S22" s="250"/>
      <c r="T22" s="250"/>
      <c r="U22" s="250"/>
      <c r="V22" s="250"/>
      <c r="W22" s="250"/>
      <c r="X22" s="250"/>
      <c r="Y22" s="250"/>
      <c r="Z22" s="250"/>
      <c r="AA22" s="250"/>
      <c r="AB22" s="250"/>
      <c r="AC22" s="250"/>
      <c r="AD22" s="250"/>
      <c r="AE22" s="250"/>
      <c r="AF22" s="250"/>
      <c r="AG22" s="250"/>
      <c r="AH22" s="250"/>
      <c r="AI22" s="250"/>
      <c r="AJ22" s="250"/>
      <c r="AK22" s="250"/>
      <c r="AL22" s="250"/>
      <c r="AM22" s="250"/>
      <c r="AN22" s="250"/>
      <c r="AO22" s="250"/>
      <c r="AP22" s="250"/>
      <c r="AQ22" s="250"/>
      <c r="AR22" s="250"/>
      <c r="AS22" s="250"/>
      <c r="AT22" s="250"/>
      <c r="AU22" s="250"/>
      <c r="AV22" s="250"/>
      <c r="AW22" s="250"/>
      <c r="AX22" s="250"/>
      <c r="AY22" s="250"/>
      <c r="AZ22" s="250"/>
      <c r="BA22" s="250"/>
      <c r="BB22" s="250"/>
      <c r="BC22" s="250"/>
      <c r="BD22" s="250"/>
      <c r="BE22" s="250"/>
      <c r="BF22" s="250"/>
      <c r="BG22" s="250"/>
      <c r="BH22" s="250"/>
      <c r="BI22" s="250"/>
      <c r="BJ22" s="250"/>
      <c r="BK22" s="250"/>
      <c r="BL22" s="250"/>
      <c r="BM22" s="250"/>
      <c r="BN22" s="250"/>
      <c r="BO22" s="250"/>
      <c r="BP22" s="250"/>
      <c r="BQ22" s="250"/>
      <c r="BR22" s="250"/>
      <c r="BS22" s="250"/>
      <c r="BT22" s="250"/>
      <c r="BU22" s="250"/>
      <c r="BV22" s="250"/>
      <c r="BW22" s="250"/>
      <c r="BX22" s="250"/>
      <c r="BY22" s="250"/>
      <c r="BZ22" s="250"/>
      <c r="CA22" s="250"/>
      <c r="CB22" s="250"/>
      <c r="CC22" s="250"/>
      <c r="CD22" s="250"/>
      <c r="CE22" s="250"/>
      <c r="CF22" s="250"/>
      <c r="CG22" s="250"/>
      <c r="CH22" s="250"/>
      <c r="CI22" s="250"/>
      <c r="CJ22" s="250"/>
      <c r="CK22" s="250"/>
      <c r="CL22" s="250"/>
      <c r="CM22" s="250"/>
      <c r="CN22" s="250"/>
      <c r="CO22" s="250"/>
      <c r="CP22" s="250"/>
      <c r="CQ22" s="250"/>
      <c r="CR22" s="250"/>
      <c r="CS22" s="250"/>
      <c r="CT22" s="250"/>
      <c r="CU22" s="250"/>
      <c r="CV22" s="250"/>
      <c r="CW22" s="250"/>
      <c r="CX22" s="250"/>
      <c r="CY22" s="250"/>
      <c r="CZ22" s="250"/>
      <c r="DA22" s="250"/>
      <c r="DB22" s="250"/>
      <c r="DC22" s="250"/>
      <c r="DD22" s="250"/>
      <c r="DE22" s="250"/>
      <c r="DF22" s="250"/>
      <c r="DG22" s="250"/>
      <c r="DH22" s="250"/>
      <c r="DI22" s="250"/>
      <c r="DJ22" s="250"/>
      <c r="DK22" s="250"/>
      <c r="DL22" s="250"/>
    </row>
    <row r="23" spans="1:116" x14ac:dyDescent="0.3">
      <c r="A23" s="251" t="s">
        <v>7336</v>
      </c>
      <c r="B23" s="252" t="s">
        <v>7337</v>
      </c>
      <c r="C23" s="255">
        <v>0.67240000150000001</v>
      </c>
      <c r="D23" s="256">
        <v>11</v>
      </c>
      <c r="E23" s="255">
        <v>3.5000000000000003E-2</v>
      </c>
      <c r="F23" s="255">
        <v>6.8</v>
      </c>
      <c r="G23" s="255">
        <v>0.44613712929999999</v>
      </c>
      <c r="H23" s="255">
        <v>42.200000762899997</v>
      </c>
      <c r="I23" s="256">
        <v>3</v>
      </c>
      <c r="J23" s="256" t="str">
        <f>IFERROR(VLOOKUP($B23,'Core Indicators'!$E$3:$EU$906,147,FALSE),"x")</f>
        <v>x</v>
      </c>
      <c r="K23" s="257">
        <v>-1.1213886738000001</v>
      </c>
      <c r="L23" s="255">
        <v>5.25</v>
      </c>
      <c r="M23" s="256">
        <v>63</v>
      </c>
      <c r="N23" s="256">
        <v>31</v>
      </c>
      <c r="O23" s="256" t="str">
        <f>IFERROR(VLOOKUP(B23,'Core Indicators'!$E$3:$G$9906,3,FALSE),"x")</f>
        <v>x</v>
      </c>
      <c r="P23" s="256">
        <v>1083300</v>
      </c>
      <c r="Q23" s="250"/>
      <c r="R23" s="250"/>
      <c r="S23" s="250"/>
      <c r="T23" s="250"/>
      <c r="U23" s="250"/>
      <c r="V23" s="250"/>
      <c r="W23" s="250"/>
      <c r="X23" s="250"/>
      <c r="Y23" s="250"/>
      <c r="Z23" s="250"/>
      <c r="AA23" s="250"/>
      <c r="AB23" s="250"/>
      <c r="AC23" s="250"/>
      <c r="AD23" s="250"/>
      <c r="AE23" s="250"/>
      <c r="AF23" s="250"/>
      <c r="AG23" s="250"/>
      <c r="AH23" s="250"/>
      <c r="AI23" s="250"/>
      <c r="AJ23" s="250"/>
      <c r="AK23" s="250"/>
      <c r="AL23" s="250"/>
      <c r="AM23" s="250"/>
      <c r="AN23" s="250"/>
      <c r="AO23" s="250"/>
      <c r="AP23" s="250"/>
      <c r="AQ23" s="250"/>
      <c r="AR23" s="250"/>
      <c r="AS23" s="250"/>
      <c r="AT23" s="250"/>
      <c r="AU23" s="250"/>
      <c r="AV23" s="250"/>
      <c r="AW23" s="250"/>
      <c r="AX23" s="250"/>
      <c r="AY23" s="250"/>
      <c r="AZ23" s="250"/>
      <c r="BA23" s="250"/>
      <c r="BB23" s="250"/>
      <c r="BC23" s="250"/>
      <c r="BD23" s="250"/>
      <c r="BE23" s="250"/>
      <c r="BF23" s="250"/>
      <c r="BG23" s="250"/>
      <c r="BH23" s="250"/>
      <c r="BI23" s="250"/>
      <c r="BJ23" s="250"/>
      <c r="BK23" s="250"/>
      <c r="BL23" s="250"/>
      <c r="BM23" s="250"/>
      <c r="BN23" s="250"/>
      <c r="BO23" s="250"/>
      <c r="BP23" s="250"/>
      <c r="BQ23" s="250"/>
      <c r="BR23" s="250"/>
      <c r="BS23" s="250"/>
      <c r="BT23" s="250"/>
      <c r="BU23" s="250"/>
      <c r="BV23" s="250"/>
      <c r="BW23" s="250"/>
      <c r="BX23" s="250"/>
      <c r="BY23" s="250"/>
      <c r="BZ23" s="250"/>
      <c r="CA23" s="250"/>
      <c r="CB23" s="250"/>
      <c r="CC23" s="250"/>
      <c r="CD23" s="250"/>
      <c r="CE23" s="250"/>
      <c r="CF23" s="250"/>
      <c r="CG23" s="250"/>
      <c r="CH23" s="250"/>
      <c r="CI23" s="250"/>
      <c r="CJ23" s="250"/>
      <c r="CK23" s="250"/>
      <c r="CL23" s="250"/>
      <c r="CM23" s="250"/>
      <c r="CN23" s="250"/>
      <c r="CO23" s="250"/>
      <c r="CP23" s="250"/>
      <c r="CQ23" s="250"/>
      <c r="CR23" s="250"/>
      <c r="CS23" s="250"/>
      <c r="CT23" s="250"/>
      <c r="CU23" s="250"/>
      <c r="CV23" s="250"/>
      <c r="CW23" s="250"/>
      <c r="CX23" s="250"/>
      <c r="CY23" s="250"/>
      <c r="CZ23" s="250"/>
      <c r="DA23" s="250"/>
      <c r="DB23" s="250"/>
      <c r="DC23" s="250"/>
      <c r="DD23" s="250"/>
      <c r="DE23" s="250"/>
      <c r="DF23" s="250"/>
      <c r="DG23" s="250"/>
      <c r="DH23" s="250"/>
      <c r="DI23" s="250"/>
      <c r="DJ23" s="250"/>
      <c r="DK23" s="250"/>
      <c r="DL23" s="250"/>
    </row>
    <row r="24" spans="1:116" x14ac:dyDescent="0.3">
      <c r="A24" s="251" t="s">
        <v>7338</v>
      </c>
      <c r="B24" s="252" t="s">
        <v>7339</v>
      </c>
      <c r="C24" s="255">
        <v>0.63031901420000003</v>
      </c>
      <c r="D24" s="256">
        <v>6</v>
      </c>
      <c r="E24" s="255">
        <v>0.01</v>
      </c>
      <c r="F24" s="255">
        <v>5.75</v>
      </c>
      <c r="G24" s="255">
        <v>0.1620850103</v>
      </c>
      <c r="H24" s="255">
        <v>33</v>
      </c>
      <c r="I24" s="256">
        <v>2</v>
      </c>
      <c r="J24" s="256" t="str">
        <f>IFERROR(VLOOKUP($B24,'Core Indicators'!$E$3:$EU$906,147,FALSE),"x")</f>
        <v>x</v>
      </c>
      <c r="K24" s="257">
        <v>-0.23354159299999999</v>
      </c>
      <c r="L24" s="255">
        <v>6</v>
      </c>
      <c r="M24" s="256">
        <v>53</v>
      </c>
      <c r="N24" s="256">
        <v>36</v>
      </c>
      <c r="O24" s="256" t="str">
        <f>IFERROR(VLOOKUP(B24,'Core Indicators'!$E$3:$G$9906,3,FALSE),"x")</f>
        <v>x</v>
      </c>
      <c r="P24" s="256">
        <v>51200</v>
      </c>
      <c r="Q24" s="250"/>
      <c r="R24" s="250"/>
      <c r="S24" s="250"/>
      <c r="T24" s="250"/>
      <c r="U24" s="250"/>
      <c r="V24" s="250"/>
      <c r="W24" s="250"/>
      <c r="X24" s="250"/>
      <c r="Y24" s="250"/>
      <c r="Z24" s="250"/>
      <c r="AA24" s="250"/>
      <c r="AB24" s="250"/>
      <c r="AC24" s="250"/>
      <c r="AD24" s="250"/>
      <c r="AE24" s="250"/>
      <c r="AF24" s="250"/>
      <c r="AG24" s="250"/>
      <c r="AH24" s="250"/>
      <c r="AI24" s="250"/>
      <c r="AJ24" s="250"/>
      <c r="AK24" s="250"/>
      <c r="AL24" s="250"/>
      <c r="AM24" s="250"/>
      <c r="AN24" s="250"/>
      <c r="AO24" s="250"/>
      <c r="AP24" s="250"/>
      <c r="AQ24" s="250"/>
      <c r="AR24" s="250"/>
      <c r="AS24" s="250"/>
      <c r="AT24" s="250"/>
      <c r="AU24" s="250"/>
      <c r="AV24" s="250"/>
      <c r="AW24" s="250"/>
      <c r="AX24" s="250"/>
      <c r="AY24" s="250"/>
      <c r="AZ24" s="250"/>
      <c r="BA24" s="250"/>
      <c r="BB24" s="250"/>
      <c r="BC24" s="250"/>
      <c r="BD24" s="250"/>
      <c r="BE24" s="250"/>
      <c r="BF24" s="250"/>
      <c r="BG24" s="250"/>
      <c r="BH24" s="250"/>
      <c r="BI24" s="250"/>
      <c r="BJ24" s="250"/>
      <c r="BK24" s="250"/>
      <c r="BL24" s="250"/>
      <c r="BM24" s="250"/>
      <c r="BN24" s="250"/>
      <c r="BO24" s="250"/>
      <c r="BP24" s="250"/>
      <c r="BQ24" s="250"/>
      <c r="BR24" s="250"/>
      <c r="BS24" s="250"/>
      <c r="BT24" s="250"/>
      <c r="BU24" s="250"/>
      <c r="BV24" s="250"/>
      <c r="BW24" s="250"/>
      <c r="BX24" s="250"/>
      <c r="BY24" s="250"/>
      <c r="BZ24" s="250"/>
      <c r="CA24" s="250"/>
      <c r="CB24" s="250"/>
      <c r="CC24" s="250"/>
      <c r="CD24" s="250"/>
      <c r="CE24" s="250"/>
      <c r="CF24" s="250"/>
      <c r="CG24" s="250"/>
      <c r="CH24" s="250"/>
      <c r="CI24" s="250"/>
      <c r="CJ24" s="250"/>
      <c r="CK24" s="250"/>
      <c r="CL24" s="250"/>
      <c r="CM24" s="250"/>
      <c r="CN24" s="250"/>
      <c r="CO24" s="250"/>
      <c r="CP24" s="250"/>
      <c r="CQ24" s="250"/>
      <c r="CR24" s="250"/>
      <c r="CS24" s="250"/>
      <c r="CT24" s="250"/>
      <c r="CU24" s="250"/>
      <c r="CV24" s="250"/>
      <c r="CW24" s="250"/>
      <c r="CX24" s="250"/>
      <c r="CY24" s="250"/>
      <c r="CZ24" s="250"/>
      <c r="DA24" s="250"/>
      <c r="DB24" s="250"/>
      <c r="DC24" s="250"/>
      <c r="DD24" s="250"/>
      <c r="DE24" s="250"/>
      <c r="DF24" s="250"/>
      <c r="DG24" s="250"/>
      <c r="DH24" s="250"/>
      <c r="DI24" s="250"/>
      <c r="DJ24" s="250"/>
      <c r="DK24" s="250"/>
      <c r="DL24" s="250"/>
    </row>
    <row r="25" spans="1:116" x14ac:dyDescent="0.3">
      <c r="A25" s="251" t="s">
        <v>7340</v>
      </c>
      <c r="B25" s="252" t="s">
        <v>7341</v>
      </c>
      <c r="C25" s="255">
        <v>0.66707900850000001</v>
      </c>
      <c r="D25" s="256">
        <v>10</v>
      </c>
      <c r="E25" s="255">
        <v>0.02</v>
      </c>
      <c r="F25" s="255">
        <v>8.35</v>
      </c>
      <c r="G25" s="255">
        <v>0.46426597219999999</v>
      </c>
      <c r="H25" s="255">
        <v>53.299999237100003</v>
      </c>
      <c r="I25" s="256">
        <v>0</v>
      </c>
      <c r="J25" s="256" t="str">
        <f>IFERROR(VLOOKUP($B25,'Core Indicators'!$E$3:$EU$906,147,FALSE),"x")</f>
        <v>x</v>
      </c>
      <c r="K25" s="257">
        <v>0.49843922260000001</v>
      </c>
      <c r="L25" s="255">
        <v>8</v>
      </c>
      <c r="M25" s="256">
        <v>72</v>
      </c>
      <c r="N25" s="256">
        <v>61</v>
      </c>
      <c r="O25" s="256" t="str">
        <f>IFERROR(VLOOKUP(B25,'Core Indicators'!$E$3:$G$9906,3,FALSE),"x")</f>
        <v>x</v>
      </c>
      <c r="P25" s="256">
        <v>566730</v>
      </c>
      <c r="Q25" s="250"/>
      <c r="R25" s="250"/>
      <c r="S25" s="250"/>
      <c r="T25" s="250"/>
      <c r="U25" s="250"/>
      <c r="V25" s="250"/>
      <c r="W25" s="250"/>
      <c r="X25" s="250"/>
      <c r="Y25" s="250"/>
      <c r="Z25" s="250"/>
      <c r="AA25" s="250"/>
      <c r="AB25" s="250"/>
      <c r="AC25" s="250"/>
      <c r="AD25" s="250"/>
      <c r="AE25" s="250"/>
      <c r="AF25" s="250"/>
      <c r="AG25" s="250"/>
      <c r="AH25" s="250"/>
      <c r="AI25" s="250"/>
      <c r="AJ25" s="250"/>
      <c r="AK25" s="250"/>
      <c r="AL25" s="250"/>
      <c r="AM25" s="250"/>
      <c r="AN25" s="250"/>
      <c r="AO25" s="250"/>
      <c r="AP25" s="250"/>
      <c r="AQ25" s="250"/>
      <c r="AR25" s="250"/>
      <c r="AS25" s="250"/>
      <c r="AT25" s="250"/>
      <c r="AU25" s="250"/>
      <c r="AV25" s="250"/>
      <c r="AW25" s="250"/>
      <c r="AX25" s="250"/>
      <c r="AY25" s="250"/>
      <c r="AZ25" s="250"/>
      <c r="BA25" s="250"/>
      <c r="BB25" s="250"/>
      <c r="BC25" s="250"/>
      <c r="BD25" s="250"/>
      <c r="BE25" s="250"/>
      <c r="BF25" s="250"/>
      <c r="BG25" s="250"/>
      <c r="BH25" s="250"/>
      <c r="BI25" s="250"/>
      <c r="BJ25" s="250"/>
      <c r="BK25" s="250"/>
      <c r="BL25" s="250"/>
      <c r="BM25" s="250"/>
      <c r="BN25" s="250"/>
      <c r="BO25" s="250"/>
      <c r="BP25" s="250"/>
      <c r="BQ25" s="250"/>
      <c r="BR25" s="250"/>
      <c r="BS25" s="250"/>
      <c r="BT25" s="250"/>
      <c r="BU25" s="250"/>
      <c r="BV25" s="250"/>
      <c r="BW25" s="250"/>
      <c r="BX25" s="250"/>
      <c r="BY25" s="250"/>
      <c r="BZ25" s="250"/>
      <c r="CA25" s="250"/>
      <c r="CB25" s="250"/>
      <c r="CC25" s="250"/>
      <c r="CD25" s="250"/>
      <c r="CE25" s="250"/>
      <c r="CF25" s="250"/>
      <c r="CG25" s="250"/>
      <c r="CH25" s="250"/>
      <c r="CI25" s="250"/>
      <c r="CJ25" s="250"/>
      <c r="CK25" s="250"/>
      <c r="CL25" s="250"/>
      <c r="CM25" s="250"/>
      <c r="CN25" s="250"/>
      <c r="CO25" s="250"/>
      <c r="CP25" s="250"/>
      <c r="CQ25" s="250"/>
      <c r="CR25" s="250"/>
      <c r="CS25" s="250"/>
      <c r="CT25" s="250"/>
      <c r="CU25" s="250"/>
      <c r="CV25" s="250"/>
      <c r="CW25" s="250"/>
      <c r="CX25" s="250"/>
      <c r="CY25" s="250"/>
      <c r="CZ25" s="250"/>
      <c r="DA25" s="250"/>
      <c r="DB25" s="250"/>
      <c r="DC25" s="250"/>
      <c r="DD25" s="250"/>
      <c r="DE25" s="250"/>
      <c r="DF25" s="250"/>
      <c r="DG25" s="250"/>
      <c r="DH25" s="250"/>
      <c r="DI25" s="250"/>
      <c r="DJ25" s="250"/>
      <c r="DK25" s="250"/>
      <c r="DL25" s="250"/>
    </row>
    <row r="26" spans="1:116" x14ac:dyDescent="0.3">
      <c r="A26" s="251" t="s">
        <v>597</v>
      </c>
      <c r="B26" s="252" t="s">
        <v>7342</v>
      </c>
      <c r="C26" s="255">
        <v>0.51540597229999996</v>
      </c>
      <c r="D26" s="256">
        <v>12</v>
      </c>
      <c r="E26" s="255">
        <v>6.6299999999999998E-2</v>
      </c>
      <c r="F26" s="255">
        <v>7.4</v>
      </c>
      <c r="G26" s="255">
        <v>0.38554076850000002</v>
      </c>
      <c r="H26" s="255">
        <v>53.900001525900002</v>
      </c>
      <c r="I26" s="256">
        <v>5</v>
      </c>
      <c r="J26" s="256">
        <f>IFERROR(VLOOKUP($B26,'Core Indicators'!$E$3:$EU$906,147,FALSE),"x")</f>
        <v>0</v>
      </c>
      <c r="K26" s="257">
        <v>-0.18090397120000001</v>
      </c>
      <c r="L26" s="255">
        <v>7.5</v>
      </c>
      <c r="M26" s="256">
        <v>75</v>
      </c>
      <c r="N26" s="256">
        <v>35</v>
      </c>
      <c r="O26" s="256">
        <f>IFERROR(VLOOKUP(B26,'Core Indicators'!$E$3:$G$9906,3,FALSE),"x")</f>
        <v>210147000</v>
      </c>
      <c r="P26" s="256">
        <v>8358140</v>
      </c>
      <c r="Q26" s="250"/>
      <c r="R26" s="250"/>
      <c r="S26" s="250"/>
      <c r="T26" s="250"/>
      <c r="U26" s="250"/>
      <c r="V26" s="250"/>
      <c r="W26" s="250"/>
      <c r="X26" s="250"/>
      <c r="Y26" s="250"/>
      <c r="Z26" s="250"/>
      <c r="AA26" s="250"/>
      <c r="AB26" s="250"/>
      <c r="AC26" s="250"/>
      <c r="AD26" s="250"/>
      <c r="AE26" s="250"/>
      <c r="AF26" s="250"/>
      <c r="AG26" s="250"/>
      <c r="AH26" s="250"/>
      <c r="AI26" s="250"/>
      <c r="AJ26" s="250"/>
      <c r="AK26" s="250"/>
      <c r="AL26" s="250"/>
      <c r="AM26" s="250"/>
      <c r="AN26" s="250"/>
      <c r="AO26" s="250"/>
      <c r="AP26" s="250"/>
      <c r="AQ26" s="250"/>
      <c r="AR26" s="250"/>
      <c r="AS26" s="250"/>
      <c r="AT26" s="250"/>
      <c r="AU26" s="250"/>
      <c r="AV26" s="250"/>
      <c r="AW26" s="250"/>
      <c r="AX26" s="250"/>
      <c r="AY26" s="250"/>
      <c r="AZ26" s="250"/>
      <c r="BA26" s="250"/>
      <c r="BB26" s="250"/>
      <c r="BC26" s="250"/>
      <c r="BD26" s="250"/>
      <c r="BE26" s="250"/>
      <c r="BF26" s="250"/>
      <c r="BG26" s="250"/>
      <c r="BH26" s="250"/>
      <c r="BI26" s="250"/>
      <c r="BJ26" s="250"/>
      <c r="BK26" s="250"/>
      <c r="BL26" s="250"/>
      <c r="BM26" s="250"/>
      <c r="BN26" s="250"/>
      <c r="BO26" s="250"/>
      <c r="BP26" s="250"/>
      <c r="BQ26" s="250"/>
      <c r="BR26" s="250"/>
      <c r="BS26" s="250"/>
      <c r="BT26" s="250"/>
      <c r="BU26" s="250"/>
      <c r="BV26" s="250"/>
      <c r="BW26" s="250"/>
      <c r="BX26" s="250"/>
      <c r="BY26" s="250"/>
      <c r="BZ26" s="250"/>
      <c r="CA26" s="250"/>
      <c r="CB26" s="250"/>
      <c r="CC26" s="250"/>
      <c r="CD26" s="250"/>
      <c r="CE26" s="250"/>
      <c r="CF26" s="250"/>
      <c r="CG26" s="250"/>
      <c r="CH26" s="250"/>
      <c r="CI26" s="250"/>
      <c r="CJ26" s="250"/>
      <c r="CK26" s="250"/>
      <c r="CL26" s="250"/>
      <c r="CM26" s="250"/>
      <c r="CN26" s="250"/>
      <c r="CO26" s="250"/>
      <c r="CP26" s="250"/>
      <c r="CQ26" s="250"/>
      <c r="CR26" s="250"/>
      <c r="CS26" s="250"/>
      <c r="CT26" s="250"/>
      <c r="CU26" s="250"/>
      <c r="CV26" s="250"/>
      <c r="CW26" s="250"/>
      <c r="CX26" s="250"/>
      <c r="CY26" s="250"/>
      <c r="CZ26" s="250"/>
      <c r="DA26" s="250"/>
      <c r="DB26" s="250"/>
      <c r="DC26" s="250"/>
      <c r="DD26" s="250"/>
      <c r="DE26" s="250"/>
      <c r="DF26" s="250"/>
      <c r="DG26" s="250"/>
      <c r="DH26" s="250"/>
      <c r="DI26" s="250"/>
      <c r="DJ26" s="250"/>
      <c r="DK26" s="250"/>
      <c r="DL26" s="250"/>
    </row>
    <row r="27" spans="1:116" x14ac:dyDescent="0.3">
      <c r="A27" s="251" t="s">
        <v>7343</v>
      </c>
      <c r="B27" s="252" t="s">
        <v>7344</v>
      </c>
      <c r="C27" s="255">
        <v>0.6545000071</v>
      </c>
      <c r="D27" s="256">
        <v>3</v>
      </c>
      <c r="E27" s="255">
        <v>0</v>
      </c>
      <c r="F27" s="255" t="s">
        <v>14</v>
      </c>
      <c r="G27" s="255">
        <v>0.23351593270000001</v>
      </c>
      <c r="H27" s="255" t="s">
        <v>14</v>
      </c>
      <c r="I27" s="256">
        <v>0</v>
      </c>
      <c r="J27" s="256" t="str">
        <f>IFERROR(VLOOKUP($B27,'Core Indicators'!$E$3:$EU$906,147,FALSE),"x")</f>
        <v>x</v>
      </c>
      <c r="K27" s="257">
        <v>0.61426669359999997</v>
      </c>
      <c r="L27" s="255" t="s">
        <v>14</v>
      </c>
      <c r="M27" s="256">
        <v>28</v>
      </c>
      <c r="N27" s="256">
        <v>60</v>
      </c>
      <c r="O27" s="256" t="str">
        <f>IFERROR(VLOOKUP(B27,'Core Indicators'!$E$3:$G$9906,3,FALSE),"x")</f>
        <v>x</v>
      </c>
      <c r="P27" s="256">
        <v>5270</v>
      </c>
      <c r="Q27" s="250"/>
      <c r="R27" s="250"/>
      <c r="S27" s="250"/>
      <c r="T27" s="250"/>
      <c r="U27" s="250"/>
      <c r="V27" s="250"/>
      <c r="W27" s="250"/>
      <c r="X27" s="250"/>
      <c r="Y27" s="250"/>
      <c r="Z27" s="250"/>
      <c r="AA27" s="250"/>
      <c r="AB27" s="250"/>
      <c r="AC27" s="250"/>
      <c r="AD27" s="250"/>
      <c r="AE27" s="250"/>
      <c r="AF27" s="250"/>
      <c r="AG27" s="250"/>
      <c r="AH27" s="250"/>
      <c r="AI27" s="250"/>
      <c r="AJ27" s="250"/>
      <c r="AK27" s="250"/>
      <c r="AL27" s="250"/>
      <c r="AM27" s="250"/>
      <c r="AN27" s="250"/>
      <c r="AO27" s="250"/>
      <c r="AP27" s="250"/>
      <c r="AQ27" s="250"/>
      <c r="AR27" s="250"/>
      <c r="AS27" s="250"/>
      <c r="AT27" s="250"/>
      <c r="AU27" s="250"/>
      <c r="AV27" s="250"/>
      <c r="AW27" s="250"/>
      <c r="AX27" s="250"/>
      <c r="AY27" s="250"/>
      <c r="AZ27" s="250"/>
      <c r="BA27" s="250"/>
      <c r="BB27" s="250"/>
      <c r="BC27" s="250"/>
      <c r="BD27" s="250"/>
      <c r="BE27" s="250"/>
      <c r="BF27" s="250"/>
      <c r="BG27" s="250"/>
      <c r="BH27" s="250"/>
      <c r="BI27" s="250"/>
      <c r="BJ27" s="250"/>
      <c r="BK27" s="250"/>
      <c r="BL27" s="250"/>
      <c r="BM27" s="250"/>
      <c r="BN27" s="250"/>
      <c r="BO27" s="250"/>
      <c r="BP27" s="250"/>
      <c r="BQ27" s="250"/>
      <c r="BR27" s="250"/>
      <c r="BS27" s="250"/>
      <c r="BT27" s="250"/>
      <c r="BU27" s="250"/>
      <c r="BV27" s="250"/>
      <c r="BW27" s="250"/>
      <c r="BX27" s="250"/>
      <c r="BY27" s="250"/>
      <c r="BZ27" s="250"/>
      <c r="CA27" s="250"/>
      <c r="CB27" s="250"/>
      <c r="CC27" s="250"/>
      <c r="CD27" s="250"/>
      <c r="CE27" s="250"/>
      <c r="CF27" s="250"/>
      <c r="CG27" s="250"/>
      <c r="CH27" s="250"/>
      <c r="CI27" s="250"/>
      <c r="CJ27" s="250"/>
      <c r="CK27" s="250"/>
      <c r="CL27" s="250"/>
      <c r="CM27" s="250"/>
      <c r="CN27" s="250"/>
      <c r="CO27" s="250"/>
      <c r="CP27" s="250"/>
      <c r="CQ27" s="250"/>
      <c r="CR27" s="250"/>
      <c r="CS27" s="250"/>
      <c r="CT27" s="250"/>
      <c r="CU27" s="250"/>
      <c r="CV27" s="250"/>
      <c r="CW27" s="250"/>
      <c r="CX27" s="250"/>
      <c r="CY27" s="250"/>
      <c r="CZ27" s="250"/>
      <c r="DA27" s="250"/>
      <c r="DB27" s="250"/>
      <c r="DC27" s="250"/>
      <c r="DD27" s="250"/>
      <c r="DE27" s="250"/>
      <c r="DF27" s="250"/>
      <c r="DG27" s="250"/>
      <c r="DH27" s="250"/>
      <c r="DI27" s="250"/>
      <c r="DJ27" s="250"/>
      <c r="DK27" s="250"/>
      <c r="DL27" s="250"/>
    </row>
    <row r="28" spans="1:116" x14ac:dyDescent="0.3">
      <c r="A28" s="251" t="s">
        <v>7345</v>
      </c>
      <c r="B28" s="252" t="s">
        <v>7346</v>
      </c>
      <c r="C28" s="255">
        <v>0.29830702730000003</v>
      </c>
      <c r="D28" s="256">
        <v>9</v>
      </c>
      <c r="E28" s="255">
        <v>0.05</v>
      </c>
      <c r="F28" s="255">
        <v>7.95</v>
      </c>
      <c r="G28" s="255">
        <v>0.21775610300000001</v>
      </c>
      <c r="H28" s="255">
        <v>40.400001525900002</v>
      </c>
      <c r="I28" s="256">
        <v>0</v>
      </c>
      <c r="J28" s="256" t="str">
        <f>IFERROR(VLOOKUP($B28,'Core Indicators'!$E$3:$EU$906,147,FALSE),"x")</f>
        <v>x</v>
      </c>
      <c r="K28" s="257">
        <v>3.5896573199999997E-2</v>
      </c>
      <c r="L28" s="255">
        <v>7.5</v>
      </c>
      <c r="M28" s="256">
        <v>80</v>
      </c>
      <c r="N28" s="256">
        <v>43</v>
      </c>
      <c r="O28" s="256" t="str">
        <f>IFERROR(VLOOKUP(B28,'Core Indicators'!$E$3:$G$9906,3,FALSE),"x")</f>
        <v>x</v>
      </c>
      <c r="P28" s="256">
        <v>108560</v>
      </c>
      <c r="Q28" s="250"/>
      <c r="R28" s="250"/>
      <c r="S28" s="250"/>
      <c r="T28" s="250"/>
      <c r="U28" s="250"/>
      <c r="V28" s="250"/>
      <c r="W28" s="250"/>
      <c r="X28" s="250"/>
      <c r="Y28" s="250"/>
      <c r="Z28" s="250"/>
      <c r="AA28" s="250"/>
      <c r="AB28" s="250"/>
      <c r="AC28" s="250"/>
      <c r="AD28" s="250"/>
      <c r="AE28" s="250"/>
      <c r="AF28" s="250"/>
      <c r="AG28" s="250"/>
      <c r="AH28" s="250"/>
      <c r="AI28" s="250"/>
      <c r="AJ28" s="250"/>
      <c r="AK28" s="250"/>
      <c r="AL28" s="250"/>
      <c r="AM28" s="250"/>
      <c r="AN28" s="250"/>
      <c r="AO28" s="250"/>
      <c r="AP28" s="250"/>
      <c r="AQ28" s="250"/>
      <c r="AR28" s="250"/>
      <c r="AS28" s="250"/>
      <c r="AT28" s="250"/>
      <c r="AU28" s="250"/>
      <c r="AV28" s="250"/>
      <c r="AW28" s="250"/>
      <c r="AX28" s="250"/>
      <c r="AY28" s="250"/>
      <c r="AZ28" s="250"/>
      <c r="BA28" s="250"/>
      <c r="BB28" s="250"/>
      <c r="BC28" s="250"/>
      <c r="BD28" s="250"/>
      <c r="BE28" s="250"/>
      <c r="BF28" s="250"/>
      <c r="BG28" s="250"/>
      <c r="BH28" s="250"/>
      <c r="BI28" s="250"/>
      <c r="BJ28" s="250"/>
      <c r="BK28" s="250"/>
      <c r="BL28" s="250"/>
      <c r="BM28" s="250"/>
      <c r="BN28" s="250"/>
      <c r="BO28" s="250"/>
      <c r="BP28" s="250"/>
      <c r="BQ28" s="250"/>
      <c r="BR28" s="250"/>
      <c r="BS28" s="250"/>
      <c r="BT28" s="250"/>
      <c r="BU28" s="250"/>
      <c r="BV28" s="250"/>
      <c r="BW28" s="250"/>
      <c r="BX28" s="250"/>
      <c r="BY28" s="250"/>
      <c r="BZ28" s="250"/>
      <c r="CA28" s="250"/>
      <c r="CB28" s="250"/>
      <c r="CC28" s="250"/>
      <c r="CD28" s="250"/>
      <c r="CE28" s="250"/>
      <c r="CF28" s="250"/>
      <c r="CG28" s="250"/>
      <c r="CH28" s="250"/>
      <c r="CI28" s="250"/>
      <c r="CJ28" s="250"/>
      <c r="CK28" s="250"/>
      <c r="CL28" s="250"/>
      <c r="CM28" s="250"/>
      <c r="CN28" s="250"/>
      <c r="CO28" s="250"/>
      <c r="CP28" s="250"/>
      <c r="CQ28" s="250"/>
      <c r="CR28" s="250"/>
      <c r="CS28" s="250"/>
      <c r="CT28" s="250"/>
      <c r="CU28" s="250"/>
      <c r="CV28" s="250"/>
      <c r="CW28" s="250"/>
      <c r="CX28" s="250"/>
      <c r="CY28" s="250"/>
      <c r="CZ28" s="250"/>
      <c r="DA28" s="250"/>
      <c r="DB28" s="250"/>
      <c r="DC28" s="250"/>
      <c r="DD28" s="250"/>
      <c r="DE28" s="250"/>
      <c r="DF28" s="250"/>
      <c r="DG28" s="250"/>
      <c r="DH28" s="250"/>
      <c r="DI28" s="250"/>
      <c r="DJ28" s="250"/>
      <c r="DK28" s="250"/>
      <c r="DL28" s="250"/>
    </row>
    <row r="29" spans="1:116" x14ac:dyDescent="0.3">
      <c r="A29" s="251" t="s">
        <v>586</v>
      </c>
      <c r="B29" s="252" t="s">
        <v>7347</v>
      </c>
      <c r="C29" s="255">
        <v>0.55109997759999996</v>
      </c>
      <c r="D29" s="256">
        <v>11</v>
      </c>
      <c r="E29" s="255">
        <v>0</v>
      </c>
      <c r="F29" s="255">
        <v>6.2</v>
      </c>
      <c r="G29" s="255">
        <v>0.61156915869999995</v>
      </c>
      <c r="H29" s="255">
        <v>35.299999237100003</v>
      </c>
      <c r="I29" s="256">
        <v>3</v>
      </c>
      <c r="J29" s="256">
        <f>IFERROR(VLOOKUP($B29,'Core Indicators'!$E$3:$EU$906,147,FALSE),"x")</f>
        <v>566</v>
      </c>
      <c r="K29" s="257">
        <v>-0.42625910039999998</v>
      </c>
      <c r="L29" s="255">
        <v>4.25</v>
      </c>
      <c r="M29" s="256">
        <v>56</v>
      </c>
      <c r="N29" s="256">
        <v>40</v>
      </c>
      <c r="O29" s="256">
        <f>IFERROR(VLOOKUP(B29,'Core Indicators'!$E$3:$G$9906,3,FALSE),"x")</f>
        <v>21135000</v>
      </c>
      <c r="P29" s="256">
        <v>273600</v>
      </c>
      <c r="Q29" s="250"/>
      <c r="R29" s="250"/>
      <c r="S29" s="250"/>
      <c r="T29" s="250"/>
      <c r="U29" s="250"/>
      <c r="V29" s="250"/>
      <c r="W29" s="250"/>
      <c r="X29" s="250"/>
      <c r="Y29" s="250"/>
      <c r="Z29" s="250"/>
      <c r="AA29" s="250"/>
      <c r="AB29" s="250"/>
      <c r="AC29" s="250"/>
      <c r="AD29" s="250"/>
      <c r="AE29" s="250"/>
      <c r="AF29" s="250"/>
      <c r="AG29" s="250"/>
      <c r="AH29" s="250"/>
      <c r="AI29" s="250"/>
      <c r="AJ29" s="250"/>
      <c r="AK29" s="250"/>
      <c r="AL29" s="250"/>
      <c r="AM29" s="250"/>
      <c r="AN29" s="250"/>
      <c r="AO29" s="250"/>
      <c r="AP29" s="250"/>
      <c r="AQ29" s="250"/>
      <c r="AR29" s="250"/>
      <c r="AS29" s="250"/>
      <c r="AT29" s="250"/>
      <c r="AU29" s="250"/>
      <c r="AV29" s="250"/>
      <c r="AW29" s="250"/>
      <c r="AX29" s="250"/>
      <c r="AY29" s="250"/>
      <c r="AZ29" s="250"/>
      <c r="BA29" s="250"/>
      <c r="BB29" s="250"/>
      <c r="BC29" s="250"/>
      <c r="BD29" s="250"/>
      <c r="BE29" s="250"/>
      <c r="BF29" s="250"/>
      <c r="BG29" s="250"/>
      <c r="BH29" s="250"/>
      <c r="BI29" s="250"/>
      <c r="BJ29" s="250"/>
      <c r="BK29" s="250"/>
      <c r="BL29" s="250"/>
      <c r="BM29" s="250"/>
      <c r="BN29" s="250"/>
      <c r="BO29" s="250"/>
      <c r="BP29" s="250"/>
      <c r="BQ29" s="250"/>
      <c r="BR29" s="250"/>
      <c r="BS29" s="250"/>
      <c r="BT29" s="250"/>
      <c r="BU29" s="250"/>
      <c r="BV29" s="250"/>
      <c r="BW29" s="250"/>
      <c r="BX29" s="250"/>
      <c r="BY29" s="250"/>
      <c r="BZ29" s="250"/>
      <c r="CA29" s="250"/>
      <c r="CB29" s="250"/>
      <c r="CC29" s="250"/>
      <c r="CD29" s="250"/>
      <c r="CE29" s="250"/>
      <c r="CF29" s="250"/>
      <c r="CG29" s="250"/>
      <c r="CH29" s="250"/>
      <c r="CI29" s="250"/>
      <c r="CJ29" s="250"/>
      <c r="CK29" s="250"/>
      <c r="CL29" s="250"/>
      <c r="CM29" s="250"/>
      <c r="CN29" s="250"/>
      <c r="CO29" s="250"/>
      <c r="CP29" s="250"/>
      <c r="CQ29" s="250"/>
      <c r="CR29" s="250"/>
      <c r="CS29" s="250"/>
      <c r="CT29" s="250"/>
      <c r="CU29" s="250"/>
      <c r="CV29" s="250"/>
      <c r="CW29" s="250"/>
      <c r="CX29" s="250"/>
      <c r="CY29" s="250"/>
      <c r="CZ29" s="250"/>
      <c r="DA29" s="250"/>
      <c r="DB29" s="250"/>
      <c r="DC29" s="250"/>
      <c r="DD29" s="250"/>
      <c r="DE29" s="250"/>
      <c r="DF29" s="250"/>
      <c r="DG29" s="250"/>
      <c r="DH29" s="250"/>
      <c r="DI29" s="250"/>
      <c r="DJ29" s="250"/>
      <c r="DK29" s="250"/>
      <c r="DL29" s="250"/>
    </row>
    <row r="30" spans="1:116" x14ac:dyDescent="0.3">
      <c r="A30" s="251" t="s">
        <v>947</v>
      </c>
      <c r="B30" s="252" t="s">
        <v>7348</v>
      </c>
      <c r="C30" s="255">
        <v>0.25789995929999998</v>
      </c>
      <c r="D30" s="256">
        <v>8</v>
      </c>
      <c r="E30" s="255">
        <v>0</v>
      </c>
      <c r="F30" s="255">
        <v>3.7</v>
      </c>
      <c r="G30" s="255">
        <v>0.51957781189999996</v>
      </c>
      <c r="H30" s="255">
        <v>38.599998474099998</v>
      </c>
      <c r="I30" s="256">
        <v>3</v>
      </c>
      <c r="J30" s="256">
        <f>IFERROR(VLOOKUP($B30,'Core Indicators'!$E$3:$EU$906,147,FALSE),"x")</f>
        <v>227</v>
      </c>
      <c r="K30" s="257">
        <v>-1.4319046736000001</v>
      </c>
      <c r="L30" s="255">
        <v>2.5</v>
      </c>
      <c r="M30" s="256">
        <v>13</v>
      </c>
      <c r="N30" s="256">
        <v>19</v>
      </c>
      <c r="O30" s="256">
        <f>IFERROR(VLOOKUP(B30,'Core Indicators'!$E$3:$G$9906,3,FALSE),"x")</f>
        <v>12600000</v>
      </c>
      <c r="P30" s="256">
        <v>25680</v>
      </c>
      <c r="Q30" s="250"/>
      <c r="R30" s="250"/>
      <c r="S30" s="250"/>
      <c r="T30" s="250"/>
      <c r="U30" s="250"/>
      <c r="V30" s="250"/>
      <c r="W30" s="250"/>
      <c r="X30" s="250"/>
      <c r="Y30" s="250"/>
      <c r="Z30" s="250"/>
      <c r="AA30" s="250"/>
      <c r="AB30" s="250"/>
      <c r="AC30" s="250"/>
      <c r="AD30" s="250"/>
      <c r="AE30" s="250"/>
      <c r="AF30" s="250"/>
      <c r="AG30" s="250"/>
      <c r="AH30" s="250"/>
      <c r="AI30" s="250"/>
      <c r="AJ30" s="250"/>
      <c r="AK30" s="250"/>
      <c r="AL30" s="250"/>
      <c r="AM30" s="250"/>
      <c r="AN30" s="250"/>
      <c r="AO30" s="250"/>
      <c r="AP30" s="250"/>
      <c r="AQ30" s="250"/>
      <c r="AR30" s="250"/>
      <c r="AS30" s="250"/>
      <c r="AT30" s="250"/>
      <c r="AU30" s="250"/>
      <c r="AV30" s="250"/>
      <c r="AW30" s="250"/>
      <c r="AX30" s="250"/>
      <c r="AY30" s="250"/>
      <c r="AZ30" s="250"/>
      <c r="BA30" s="250"/>
      <c r="BB30" s="250"/>
      <c r="BC30" s="250"/>
      <c r="BD30" s="250"/>
      <c r="BE30" s="250"/>
      <c r="BF30" s="250"/>
      <c r="BG30" s="250"/>
      <c r="BH30" s="250"/>
      <c r="BI30" s="250"/>
      <c r="BJ30" s="250"/>
      <c r="BK30" s="250"/>
      <c r="BL30" s="250"/>
      <c r="BM30" s="250"/>
      <c r="BN30" s="250"/>
      <c r="BO30" s="250"/>
      <c r="BP30" s="250"/>
      <c r="BQ30" s="250"/>
      <c r="BR30" s="250"/>
      <c r="BS30" s="250"/>
      <c r="BT30" s="250"/>
      <c r="BU30" s="250"/>
      <c r="BV30" s="250"/>
      <c r="BW30" s="250"/>
      <c r="BX30" s="250"/>
      <c r="BY30" s="250"/>
      <c r="BZ30" s="250"/>
      <c r="CA30" s="250"/>
      <c r="CB30" s="250"/>
      <c r="CC30" s="250"/>
      <c r="CD30" s="250"/>
      <c r="CE30" s="250"/>
      <c r="CF30" s="250"/>
      <c r="CG30" s="250"/>
      <c r="CH30" s="250"/>
      <c r="CI30" s="250"/>
      <c r="CJ30" s="250"/>
      <c r="CK30" s="250"/>
      <c r="CL30" s="250"/>
      <c r="CM30" s="250"/>
      <c r="CN30" s="250"/>
      <c r="CO30" s="250"/>
      <c r="CP30" s="250"/>
      <c r="CQ30" s="250"/>
      <c r="CR30" s="250"/>
      <c r="CS30" s="250"/>
      <c r="CT30" s="250"/>
      <c r="CU30" s="250"/>
      <c r="CV30" s="250"/>
      <c r="CW30" s="250"/>
      <c r="CX30" s="250"/>
      <c r="CY30" s="250"/>
      <c r="CZ30" s="250"/>
      <c r="DA30" s="250"/>
      <c r="DB30" s="250"/>
      <c r="DC30" s="250"/>
      <c r="DD30" s="250"/>
      <c r="DE30" s="250"/>
      <c r="DF30" s="250"/>
      <c r="DG30" s="250"/>
      <c r="DH30" s="250"/>
      <c r="DI30" s="250"/>
      <c r="DJ30" s="250"/>
      <c r="DK30" s="250"/>
      <c r="DL30" s="250"/>
    </row>
    <row r="31" spans="1:116" x14ac:dyDescent="0.3">
      <c r="A31" s="251" t="s">
        <v>273</v>
      </c>
      <c r="B31" s="252" t="s">
        <v>7349</v>
      </c>
      <c r="C31" s="255">
        <v>0.87789099120000003</v>
      </c>
      <c r="D31" s="256">
        <v>4</v>
      </c>
      <c r="E31" s="255">
        <v>0.183</v>
      </c>
      <c r="F31" s="255">
        <v>3.55</v>
      </c>
      <c r="G31" s="255">
        <v>0.68207866260000005</v>
      </c>
      <c r="H31" s="255">
        <v>56.200000762899997</v>
      </c>
      <c r="I31" s="256">
        <v>4</v>
      </c>
      <c r="J31" s="256">
        <f>IFERROR(VLOOKUP($B31,'Core Indicators'!$E$3:$EU$906,147,FALSE),"x")</f>
        <v>310</v>
      </c>
      <c r="K31" s="257">
        <v>-1.7283856869000001</v>
      </c>
      <c r="L31" s="255">
        <v>3.25</v>
      </c>
      <c r="M31" s="256">
        <v>10</v>
      </c>
      <c r="N31" s="256">
        <v>25</v>
      </c>
      <c r="O31" s="256">
        <f>IFERROR(VLOOKUP(B31,'Core Indicators'!$E$3:$G$9906,3,FALSE),"x")</f>
        <v>4900000</v>
      </c>
      <c r="P31" s="256">
        <v>622980</v>
      </c>
      <c r="Q31" s="250"/>
      <c r="R31" s="250"/>
      <c r="S31" s="250"/>
      <c r="T31" s="250"/>
      <c r="U31" s="250"/>
      <c r="V31" s="250"/>
      <c r="W31" s="250"/>
      <c r="X31" s="250"/>
      <c r="Y31" s="250"/>
      <c r="Z31" s="250"/>
      <c r="AA31" s="250"/>
      <c r="AB31" s="250"/>
      <c r="AC31" s="250"/>
      <c r="AD31" s="250"/>
      <c r="AE31" s="250"/>
      <c r="AF31" s="250"/>
      <c r="AG31" s="250"/>
      <c r="AH31" s="250"/>
      <c r="AI31" s="250"/>
      <c r="AJ31" s="250"/>
      <c r="AK31" s="250"/>
      <c r="AL31" s="250"/>
      <c r="AM31" s="250"/>
      <c r="AN31" s="250"/>
      <c r="AO31" s="250"/>
      <c r="AP31" s="250"/>
      <c r="AQ31" s="250"/>
      <c r="AR31" s="250"/>
      <c r="AS31" s="250"/>
      <c r="AT31" s="250"/>
      <c r="AU31" s="250"/>
      <c r="AV31" s="250"/>
      <c r="AW31" s="250"/>
      <c r="AX31" s="250"/>
      <c r="AY31" s="250"/>
      <c r="AZ31" s="250"/>
      <c r="BA31" s="250"/>
      <c r="BB31" s="250"/>
      <c r="BC31" s="250"/>
      <c r="BD31" s="250"/>
      <c r="BE31" s="250"/>
      <c r="BF31" s="250"/>
      <c r="BG31" s="250"/>
      <c r="BH31" s="250"/>
      <c r="BI31" s="250"/>
      <c r="BJ31" s="250"/>
      <c r="BK31" s="250"/>
      <c r="BL31" s="250"/>
      <c r="BM31" s="250"/>
      <c r="BN31" s="250"/>
      <c r="BO31" s="250"/>
      <c r="BP31" s="250"/>
      <c r="BQ31" s="250"/>
      <c r="BR31" s="250"/>
      <c r="BS31" s="250"/>
      <c r="BT31" s="250"/>
      <c r="BU31" s="250"/>
      <c r="BV31" s="250"/>
      <c r="BW31" s="250"/>
      <c r="BX31" s="250"/>
      <c r="BY31" s="250"/>
      <c r="BZ31" s="250"/>
      <c r="CA31" s="250"/>
      <c r="CB31" s="250"/>
      <c r="CC31" s="250"/>
      <c r="CD31" s="250"/>
      <c r="CE31" s="250"/>
      <c r="CF31" s="250"/>
      <c r="CG31" s="250"/>
      <c r="CH31" s="250"/>
      <c r="CI31" s="250"/>
      <c r="CJ31" s="250"/>
      <c r="CK31" s="250"/>
      <c r="CL31" s="250"/>
      <c r="CM31" s="250"/>
      <c r="CN31" s="250"/>
      <c r="CO31" s="250"/>
      <c r="CP31" s="250"/>
      <c r="CQ31" s="250"/>
      <c r="CR31" s="250"/>
      <c r="CS31" s="250"/>
      <c r="CT31" s="250"/>
      <c r="CU31" s="250"/>
      <c r="CV31" s="250"/>
      <c r="CW31" s="250"/>
      <c r="CX31" s="250"/>
      <c r="CY31" s="250"/>
      <c r="CZ31" s="250"/>
      <c r="DA31" s="250"/>
      <c r="DB31" s="250"/>
      <c r="DC31" s="250"/>
      <c r="DD31" s="250"/>
      <c r="DE31" s="250"/>
      <c r="DF31" s="250"/>
      <c r="DG31" s="250"/>
      <c r="DH31" s="250"/>
      <c r="DI31" s="250"/>
      <c r="DJ31" s="250"/>
      <c r="DK31" s="250"/>
      <c r="DL31" s="250"/>
    </row>
    <row r="32" spans="1:116" x14ac:dyDescent="0.3">
      <c r="A32" s="251" t="s">
        <v>7350</v>
      </c>
      <c r="B32" s="252" t="s">
        <v>7351</v>
      </c>
      <c r="C32" s="255">
        <v>9.6800022599999994E-2</v>
      </c>
      <c r="D32" s="256">
        <v>9</v>
      </c>
      <c r="E32" s="255">
        <v>3.5000000000000003E-2</v>
      </c>
      <c r="F32" s="255">
        <v>3.2833333332999999</v>
      </c>
      <c r="G32" s="255">
        <v>0.47416294609999998</v>
      </c>
      <c r="H32" s="255" t="s">
        <v>14</v>
      </c>
      <c r="I32" s="256">
        <v>2</v>
      </c>
      <c r="J32" s="256" t="str">
        <f>IFERROR(VLOOKUP($B32,'Core Indicators'!$E$3:$EU$906,147,FALSE),"x")</f>
        <v>x</v>
      </c>
      <c r="K32" s="257">
        <v>-0.93566834930000009</v>
      </c>
      <c r="L32" s="255">
        <v>2</v>
      </c>
      <c r="M32" s="256">
        <v>25</v>
      </c>
      <c r="N32" s="256">
        <v>20</v>
      </c>
      <c r="O32" s="256" t="str">
        <f>IFERROR(VLOOKUP(B32,'Core Indicators'!$E$3:$G$9906,3,FALSE),"x")</f>
        <v>x</v>
      </c>
      <c r="P32" s="256">
        <v>176520</v>
      </c>
      <c r="Q32" s="250"/>
      <c r="R32" s="250"/>
      <c r="S32" s="250"/>
      <c r="T32" s="250"/>
      <c r="U32" s="250"/>
      <c r="V32" s="250"/>
      <c r="W32" s="250"/>
      <c r="X32" s="250"/>
      <c r="Y32" s="250"/>
      <c r="Z32" s="250"/>
      <c r="AA32" s="250"/>
      <c r="AB32" s="250"/>
      <c r="AC32" s="250"/>
      <c r="AD32" s="250"/>
      <c r="AE32" s="250"/>
      <c r="AF32" s="250"/>
      <c r="AG32" s="250"/>
      <c r="AH32" s="250"/>
      <c r="AI32" s="250"/>
      <c r="AJ32" s="250"/>
      <c r="AK32" s="250"/>
      <c r="AL32" s="250"/>
      <c r="AM32" s="250"/>
      <c r="AN32" s="250"/>
      <c r="AO32" s="250"/>
      <c r="AP32" s="250"/>
      <c r="AQ32" s="250"/>
      <c r="AR32" s="250"/>
      <c r="AS32" s="250"/>
      <c r="AT32" s="250"/>
      <c r="AU32" s="250"/>
      <c r="AV32" s="250"/>
      <c r="AW32" s="250"/>
      <c r="AX32" s="250"/>
      <c r="AY32" s="250"/>
      <c r="AZ32" s="250"/>
      <c r="BA32" s="250"/>
      <c r="BB32" s="250"/>
      <c r="BC32" s="250"/>
      <c r="BD32" s="250"/>
      <c r="BE32" s="250"/>
      <c r="BF32" s="250"/>
      <c r="BG32" s="250"/>
      <c r="BH32" s="250"/>
      <c r="BI32" s="250"/>
      <c r="BJ32" s="250"/>
      <c r="BK32" s="250"/>
      <c r="BL32" s="250"/>
      <c r="BM32" s="250"/>
      <c r="BN32" s="250"/>
      <c r="BO32" s="250"/>
      <c r="BP32" s="250"/>
      <c r="BQ32" s="250"/>
      <c r="BR32" s="250"/>
      <c r="BS32" s="250"/>
      <c r="BT32" s="250"/>
      <c r="BU32" s="250"/>
      <c r="BV32" s="250"/>
      <c r="BW32" s="250"/>
      <c r="BX32" s="250"/>
      <c r="BY32" s="250"/>
      <c r="BZ32" s="250"/>
      <c r="CA32" s="250"/>
      <c r="CB32" s="250"/>
      <c r="CC32" s="250"/>
      <c r="CD32" s="250"/>
      <c r="CE32" s="250"/>
      <c r="CF32" s="250"/>
      <c r="CG32" s="250"/>
      <c r="CH32" s="250"/>
      <c r="CI32" s="250"/>
      <c r="CJ32" s="250"/>
      <c r="CK32" s="250"/>
      <c r="CL32" s="250"/>
      <c r="CM32" s="250"/>
      <c r="CN32" s="250"/>
      <c r="CO32" s="250"/>
      <c r="CP32" s="250"/>
      <c r="CQ32" s="250"/>
      <c r="CR32" s="250"/>
      <c r="CS32" s="250"/>
      <c r="CT32" s="250"/>
      <c r="CU32" s="250"/>
      <c r="CV32" s="250"/>
      <c r="CW32" s="250"/>
      <c r="CX32" s="250"/>
      <c r="CY32" s="250"/>
      <c r="CZ32" s="250"/>
      <c r="DA32" s="250"/>
      <c r="DB32" s="250"/>
      <c r="DC32" s="250"/>
      <c r="DD32" s="250"/>
      <c r="DE32" s="250"/>
      <c r="DF32" s="250"/>
      <c r="DG32" s="250"/>
      <c r="DH32" s="250"/>
      <c r="DI32" s="250"/>
      <c r="DJ32" s="250"/>
      <c r="DK32" s="250"/>
      <c r="DL32" s="250"/>
    </row>
    <row r="33" spans="1:116" x14ac:dyDescent="0.3">
      <c r="A33" s="251" t="s">
        <v>329</v>
      </c>
      <c r="B33" s="252" t="s">
        <v>7352</v>
      </c>
      <c r="C33" s="255">
        <v>0.85829999849999994</v>
      </c>
      <c r="D33" s="256">
        <v>5</v>
      </c>
      <c r="E33" s="255">
        <v>0</v>
      </c>
      <c r="F33" s="255">
        <v>3.55</v>
      </c>
      <c r="G33" s="255">
        <v>0.56645724549999998</v>
      </c>
      <c r="H33" s="255">
        <v>46.599998474099998</v>
      </c>
      <c r="I33" s="256">
        <v>4</v>
      </c>
      <c r="J33" s="256">
        <f>IFERROR(VLOOKUP($B33,'Core Indicators'!$E$3:$EU$906,147,FALSE),"x")</f>
        <v>530</v>
      </c>
      <c r="K33" s="257">
        <v>-1.1189085244999999</v>
      </c>
      <c r="L33" s="255">
        <v>3.25</v>
      </c>
      <c r="M33" s="256">
        <v>18</v>
      </c>
      <c r="N33" s="256">
        <v>25</v>
      </c>
      <c r="O33" s="256">
        <f>IFERROR(VLOOKUP(B33,'Core Indicators'!$E$3:$G$9906,3,FALSE),"x")</f>
        <v>25876000</v>
      </c>
      <c r="P33" s="256">
        <v>472710</v>
      </c>
      <c r="Q33" s="250"/>
      <c r="R33" s="250"/>
      <c r="S33" s="250"/>
      <c r="T33" s="250"/>
      <c r="U33" s="250"/>
      <c r="V33" s="250"/>
      <c r="W33" s="250"/>
      <c r="X33" s="250"/>
      <c r="Y33" s="250"/>
      <c r="Z33" s="250"/>
      <c r="AA33" s="250"/>
      <c r="AB33" s="250"/>
      <c r="AC33" s="250"/>
      <c r="AD33" s="250"/>
      <c r="AE33" s="250"/>
      <c r="AF33" s="250"/>
      <c r="AG33" s="250"/>
      <c r="AH33" s="250"/>
      <c r="AI33" s="250"/>
      <c r="AJ33" s="250"/>
      <c r="AK33" s="250"/>
      <c r="AL33" s="250"/>
      <c r="AM33" s="250"/>
      <c r="AN33" s="250"/>
      <c r="AO33" s="250"/>
      <c r="AP33" s="250"/>
      <c r="AQ33" s="250"/>
      <c r="AR33" s="250"/>
      <c r="AS33" s="250"/>
      <c r="AT33" s="250"/>
      <c r="AU33" s="250"/>
      <c r="AV33" s="250"/>
      <c r="AW33" s="250"/>
      <c r="AX33" s="250"/>
      <c r="AY33" s="250"/>
      <c r="AZ33" s="250"/>
      <c r="BA33" s="250"/>
      <c r="BB33" s="250"/>
      <c r="BC33" s="250"/>
      <c r="BD33" s="250"/>
      <c r="BE33" s="250"/>
      <c r="BF33" s="250"/>
      <c r="BG33" s="250"/>
      <c r="BH33" s="250"/>
      <c r="BI33" s="250"/>
      <c r="BJ33" s="250"/>
      <c r="BK33" s="250"/>
      <c r="BL33" s="250"/>
      <c r="BM33" s="250"/>
      <c r="BN33" s="250"/>
      <c r="BO33" s="250"/>
      <c r="BP33" s="250"/>
      <c r="BQ33" s="250"/>
      <c r="BR33" s="250"/>
      <c r="BS33" s="250"/>
      <c r="BT33" s="250"/>
      <c r="BU33" s="250"/>
      <c r="BV33" s="250"/>
      <c r="BW33" s="250"/>
      <c r="BX33" s="250"/>
      <c r="BY33" s="250"/>
      <c r="BZ33" s="250"/>
      <c r="CA33" s="250"/>
      <c r="CB33" s="250"/>
      <c r="CC33" s="250"/>
      <c r="CD33" s="250"/>
      <c r="CE33" s="250"/>
      <c r="CF33" s="250"/>
      <c r="CG33" s="250"/>
      <c r="CH33" s="250"/>
      <c r="CI33" s="250"/>
      <c r="CJ33" s="250"/>
      <c r="CK33" s="250"/>
      <c r="CL33" s="250"/>
      <c r="CM33" s="250"/>
      <c r="CN33" s="250"/>
      <c r="CO33" s="250"/>
      <c r="CP33" s="250"/>
      <c r="CQ33" s="250"/>
      <c r="CR33" s="250"/>
      <c r="CS33" s="250"/>
      <c r="CT33" s="250"/>
      <c r="CU33" s="250"/>
      <c r="CV33" s="250"/>
      <c r="CW33" s="250"/>
      <c r="CX33" s="250"/>
      <c r="CY33" s="250"/>
      <c r="CZ33" s="250"/>
      <c r="DA33" s="250"/>
      <c r="DB33" s="250"/>
      <c r="DC33" s="250"/>
      <c r="DD33" s="250"/>
      <c r="DE33" s="250"/>
      <c r="DF33" s="250"/>
      <c r="DG33" s="250"/>
      <c r="DH33" s="250"/>
      <c r="DI33" s="250"/>
      <c r="DJ33" s="250"/>
      <c r="DK33" s="250"/>
      <c r="DL33" s="250"/>
    </row>
    <row r="34" spans="1:116" x14ac:dyDescent="0.3">
      <c r="A34" s="251" t="s">
        <v>7353</v>
      </c>
      <c r="B34" s="252" t="s">
        <v>7354</v>
      </c>
      <c r="C34" s="255">
        <v>0.59715102890000005</v>
      </c>
      <c r="D34" s="256">
        <v>12</v>
      </c>
      <c r="E34" s="255">
        <v>2.8000000000000001E-2</v>
      </c>
      <c r="F34" s="255" t="s">
        <v>14</v>
      </c>
      <c r="G34" s="255">
        <v>8.2716424699999999E-2</v>
      </c>
      <c r="H34" s="255">
        <v>33.799999237100003</v>
      </c>
      <c r="I34" s="256">
        <v>0</v>
      </c>
      <c r="J34" s="256" t="str">
        <f>IFERROR(VLOOKUP($B34,'Core Indicators'!$E$3:$EU$906,147,FALSE),"x")</f>
        <v>x</v>
      </c>
      <c r="K34" s="257">
        <v>1.7599397898</v>
      </c>
      <c r="L34" s="255" t="s">
        <v>14</v>
      </c>
      <c r="M34" s="256">
        <v>98</v>
      </c>
      <c r="N34" s="256">
        <v>77</v>
      </c>
      <c r="O34" s="256" t="str">
        <f>IFERROR(VLOOKUP(B34,'Core Indicators'!$E$3:$G$9906,3,FALSE),"x")</f>
        <v>x</v>
      </c>
      <c r="P34" s="256">
        <v>9093510</v>
      </c>
      <c r="Q34" s="250"/>
      <c r="R34" s="250"/>
      <c r="S34" s="250"/>
      <c r="T34" s="250"/>
      <c r="U34" s="250"/>
      <c r="V34" s="250"/>
      <c r="W34" s="250"/>
      <c r="X34" s="250"/>
      <c r="Y34" s="250"/>
      <c r="Z34" s="250"/>
      <c r="AA34" s="250"/>
      <c r="AB34" s="250"/>
      <c r="AC34" s="250"/>
      <c r="AD34" s="250"/>
      <c r="AE34" s="250"/>
      <c r="AF34" s="250"/>
      <c r="AG34" s="250"/>
      <c r="AH34" s="250"/>
      <c r="AI34" s="250"/>
      <c r="AJ34" s="250"/>
      <c r="AK34" s="250"/>
      <c r="AL34" s="250"/>
      <c r="AM34" s="250"/>
      <c r="AN34" s="250"/>
      <c r="AO34" s="250"/>
      <c r="AP34" s="250"/>
      <c r="AQ34" s="250"/>
      <c r="AR34" s="250"/>
      <c r="AS34" s="250"/>
      <c r="AT34" s="250"/>
      <c r="AU34" s="250"/>
      <c r="AV34" s="250"/>
      <c r="AW34" s="250"/>
      <c r="AX34" s="250"/>
      <c r="AY34" s="250"/>
      <c r="AZ34" s="250"/>
      <c r="BA34" s="250"/>
      <c r="BB34" s="250"/>
      <c r="BC34" s="250"/>
      <c r="BD34" s="250"/>
      <c r="BE34" s="250"/>
      <c r="BF34" s="250"/>
      <c r="BG34" s="250"/>
      <c r="BH34" s="250"/>
      <c r="BI34" s="250"/>
      <c r="BJ34" s="250"/>
      <c r="BK34" s="250"/>
      <c r="BL34" s="250"/>
      <c r="BM34" s="250"/>
      <c r="BN34" s="250"/>
      <c r="BO34" s="250"/>
      <c r="BP34" s="250"/>
      <c r="BQ34" s="250"/>
      <c r="BR34" s="250"/>
      <c r="BS34" s="250"/>
      <c r="BT34" s="250"/>
      <c r="BU34" s="250"/>
      <c r="BV34" s="250"/>
      <c r="BW34" s="250"/>
      <c r="BX34" s="250"/>
      <c r="BY34" s="250"/>
      <c r="BZ34" s="250"/>
      <c r="CA34" s="250"/>
      <c r="CB34" s="250"/>
      <c r="CC34" s="250"/>
      <c r="CD34" s="250"/>
      <c r="CE34" s="250"/>
      <c r="CF34" s="250"/>
      <c r="CG34" s="250"/>
      <c r="CH34" s="250"/>
      <c r="CI34" s="250"/>
      <c r="CJ34" s="250"/>
      <c r="CK34" s="250"/>
      <c r="CL34" s="250"/>
      <c r="CM34" s="250"/>
      <c r="CN34" s="250"/>
      <c r="CO34" s="250"/>
      <c r="CP34" s="250"/>
      <c r="CQ34" s="250"/>
      <c r="CR34" s="250"/>
      <c r="CS34" s="250"/>
      <c r="CT34" s="250"/>
      <c r="CU34" s="250"/>
      <c r="CV34" s="250"/>
      <c r="CW34" s="250"/>
      <c r="CX34" s="250"/>
      <c r="CY34" s="250"/>
      <c r="CZ34" s="250"/>
      <c r="DA34" s="250"/>
      <c r="DB34" s="250"/>
      <c r="DC34" s="250"/>
      <c r="DD34" s="250"/>
      <c r="DE34" s="250"/>
      <c r="DF34" s="250"/>
      <c r="DG34" s="250"/>
      <c r="DH34" s="250"/>
      <c r="DI34" s="250"/>
      <c r="DJ34" s="250"/>
      <c r="DK34" s="250"/>
      <c r="DL34" s="250"/>
    </row>
    <row r="35" spans="1:116" x14ac:dyDescent="0.3">
      <c r="A35" s="251" t="s">
        <v>7355</v>
      </c>
      <c r="B35" s="252" t="s">
        <v>7356</v>
      </c>
      <c r="C35" s="255">
        <v>0</v>
      </c>
      <c r="D35" s="256">
        <v>13</v>
      </c>
      <c r="E35" s="255">
        <v>0</v>
      </c>
      <c r="F35" s="255" t="s">
        <v>14</v>
      </c>
      <c r="G35" s="255">
        <v>0.37196926270000003</v>
      </c>
      <c r="H35" s="255">
        <v>42.400001525900002</v>
      </c>
      <c r="I35" s="256">
        <v>0</v>
      </c>
      <c r="J35" s="256" t="str">
        <f>IFERROR(VLOOKUP($B35,'Core Indicators'!$E$3:$EU$906,147,FALSE),"x")</f>
        <v>x</v>
      </c>
      <c r="K35" s="257">
        <v>0.51534461980000001</v>
      </c>
      <c r="L35" s="255" t="s">
        <v>14</v>
      </c>
      <c r="M35" s="256">
        <v>92</v>
      </c>
      <c r="N35" s="256">
        <v>58</v>
      </c>
      <c r="O35" s="256" t="str">
        <f>IFERROR(VLOOKUP(B35,'Core Indicators'!$E$3:$G$9906,3,FALSE),"x")</f>
        <v>x</v>
      </c>
      <c r="P35" s="256">
        <v>4030</v>
      </c>
      <c r="Q35" s="250"/>
      <c r="R35" s="250"/>
      <c r="S35" s="250"/>
      <c r="T35" s="250"/>
      <c r="U35" s="250"/>
      <c r="V35" s="250"/>
      <c r="W35" s="250"/>
      <c r="X35" s="250"/>
      <c r="Y35" s="250"/>
      <c r="Z35" s="250"/>
      <c r="AA35" s="250"/>
      <c r="AB35" s="250"/>
      <c r="AC35" s="250"/>
      <c r="AD35" s="250"/>
      <c r="AE35" s="250"/>
      <c r="AF35" s="250"/>
      <c r="AG35" s="250"/>
      <c r="AH35" s="250"/>
      <c r="AI35" s="250"/>
      <c r="AJ35" s="250"/>
      <c r="AK35" s="250"/>
      <c r="AL35" s="250"/>
      <c r="AM35" s="250"/>
      <c r="AN35" s="250"/>
      <c r="AO35" s="250"/>
      <c r="AP35" s="250"/>
      <c r="AQ35" s="250"/>
      <c r="AR35" s="250"/>
      <c r="AS35" s="250"/>
      <c r="AT35" s="250"/>
      <c r="AU35" s="250"/>
      <c r="AV35" s="250"/>
      <c r="AW35" s="250"/>
      <c r="AX35" s="250"/>
      <c r="AY35" s="250"/>
      <c r="AZ35" s="250"/>
      <c r="BA35" s="250"/>
      <c r="BB35" s="250"/>
      <c r="BC35" s="250"/>
      <c r="BD35" s="250"/>
      <c r="BE35" s="250"/>
      <c r="BF35" s="250"/>
      <c r="BG35" s="250"/>
      <c r="BH35" s="250"/>
      <c r="BI35" s="250"/>
      <c r="BJ35" s="250"/>
      <c r="BK35" s="250"/>
      <c r="BL35" s="250"/>
      <c r="BM35" s="250"/>
      <c r="BN35" s="250"/>
      <c r="BO35" s="250"/>
      <c r="BP35" s="250"/>
      <c r="BQ35" s="250"/>
      <c r="BR35" s="250"/>
      <c r="BS35" s="250"/>
      <c r="BT35" s="250"/>
      <c r="BU35" s="250"/>
      <c r="BV35" s="250"/>
      <c r="BW35" s="250"/>
      <c r="BX35" s="250"/>
      <c r="BY35" s="250"/>
      <c r="BZ35" s="250"/>
      <c r="CA35" s="250"/>
      <c r="CB35" s="250"/>
      <c r="CC35" s="250"/>
      <c r="CD35" s="250"/>
      <c r="CE35" s="250"/>
      <c r="CF35" s="250"/>
      <c r="CG35" s="250"/>
      <c r="CH35" s="250"/>
      <c r="CI35" s="250"/>
      <c r="CJ35" s="250"/>
      <c r="CK35" s="250"/>
      <c r="CL35" s="250"/>
      <c r="CM35" s="250"/>
      <c r="CN35" s="250"/>
      <c r="CO35" s="250"/>
      <c r="CP35" s="250"/>
      <c r="CQ35" s="250"/>
      <c r="CR35" s="250"/>
      <c r="CS35" s="250"/>
      <c r="CT35" s="250"/>
      <c r="CU35" s="250"/>
      <c r="CV35" s="250"/>
      <c r="CW35" s="250"/>
      <c r="CX35" s="250"/>
      <c r="CY35" s="250"/>
      <c r="CZ35" s="250"/>
      <c r="DA35" s="250"/>
      <c r="DB35" s="250"/>
      <c r="DC35" s="250"/>
      <c r="DD35" s="250"/>
      <c r="DE35" s="250"/>
      <c r="DF35" s="250"/>
      <c r="DG35" s="250"/>
      <c r="DH35" s="250"/>
      <c r="DI35" s="250"/>
      <c r="DJ35" s="250"/>
      <c r="DK35" s="250"/>
      <c r="DL35" s="250"/>
    </row>
    <row r="36" spans="1:116" x14ac:dyDescent="0.3">
      <c r="A36" s="251" t="s">
        <v>756</v>
      </c>
      <c r="B36" s="252" t="s">
        <v>7357</v>
      </c>
      <c r="C36" s="255">
        <v>0.92045000249999998</v>
      </c>
      <c r="D36" s="256">
        <v>9</v>
      </c>
      <c r="E36" s="255">
        <v>0.185</v>
      </c>
      <c r="F36" s="255">
        <v>2.9333333332999998</v>
      </c>
      <c r="G36" s="255">
        <v>0.7006806672</v>
      </c>
      <c r="H36" s="255">
        <v>43.299999237100003</v>
      </c>
      <c r="I36" s="256">
        <v>3</v>
      </c>
      <c r="J36" s="256">
        <f>IFERROR(VLOOKUP($B36,'Core Indicators'!$E$3:$EU$906,147,FALSE),"x")</f>
        <v>221</v>
      </c>
      <c r="K36" s="257">
        <v>-1.2833583355</v>
      </c>
      <c r="L36" s="255">
        <v>1.75</v>
      </c>
      <c r="M36" s="256">
        <v>17</v>
      </c>
      <c r="N36" s="256">
        <v>20</v>
      </c>
      <c r="O36" s="256">
        <f>IFERROR(VLOOKUP(B36,'Core Indicators'!$E$3:$G$9906,3,FALSE),"x")</f>
        <v>16797000</v>
      </c>
      <c r="P36" s="256">
        <v>1259200</v>
      </c>
      <c r="Q36" s="250"/>
      <c r="R36" s="250"/>
      <c r="S36" s="250"/>
      <c r="T36" s="250"/>
      <c r="U36" s="250"/>
      <c r="V36" s="250"/>
      <c r="W36" s="250"/>
      <c r="X36" s="250"/>
      <c r="Y36" s="250"/>
      <c r="Z36" s="250"/>
      <c r="AA36" s="250"/>
      <c r="AB36" s="250"/>
      <c r="AC36" s="250"/>
      <c r="AD36" s="250"/>
      <c r="AE36" s="250"/>
      <c r="AF36" s="250"/>
      <c r="AG36" s="250"/>
      <c r="AH36" s="250"/>
      <c r="AI36" s="250"/>
      <c r="AJ36" s="250"/>
      <c r="AK36" s="250"/>
      <c r="AL36" s="250"/>
      <c r="AM36" s="250"/>
      <c r="AN36" s="250"/>
      <c r="AO36" s="250"/>
      <c r="AP36" s="250"/>
      <c r="AQ36" s="250"/>
      <c r="AR36" s="250"/>
      <c r="AS36" s="250"/>
      <c r="AT36" s="250"/>
      <c r="AU36" s="250"/>
      <c r="AV36" s="250"/>
      <c r="AW36" s="250"/>
      <c r="AX36" s="250"/>
      <c r="AY36" s="250"/>
      <c r="AZ36" s="250"/>
      <c r="BA36" s="250"/>
      <c r="BB36" s="250"/>
      <c r="BC36" s="250"/>
      <c r="BD36" s="250"/>
      <c r="BE36" s="250"/>
      <c r="BF36" s="250"/>
      <c r="BG36" s="250"/>
      <c r="BH36" s="250"/>
      <c r="BI36" s="250"/>
      <c r="BJ36" s="250"/>
      <c r="BK36" s="250"/>
      <c r="BL36" s="250"/>
      <c r="BM36" s="250"/>
      <c r="BN36" s="250"/>
      <c r="BO36" s="250"/>
      <c r="BP36" s="250"/>
      <c r="BQ36" s="250"/>
      <c r="BR36" s="250"/>
      <c r="BS36" s="250"/>
      <c r="BT36" s="250"/>
      <c r="BU36" s="250"/>
      <c r="BV36" s="250"/>
      <c r="BW36" s="250"/>
      <c r="BX36" s="250"/>
      <c r="BY36" s="250"/>
      <c r="BZ36" s="250"/>
      <c r="CA36" s="250"/>
      <c r="CB36" s="250"/>
      <c r="CC36" s="250"/>
      <c r="CD36" s="250"/>
      <c r="CE36" s="250"/>
      <c r="CF36" s="250"/>
      <c r="CG36" s="250"/>
      <c r="CH36" s="250"/>
      <c r="CI36" s="250"/>
      <c r="CJ36" s="250"/>
      <c r="CK36" s="250"/>
      <c r="CL36" s="250"/>
      <c r="CM36" s="250"/>
      <c r="CN36" s="250"/>
      <c r="CO36" s="250"/>
      <c r="CP36" s="250"/>
      <c r="CQ36" s="250"/>
      <c r="CR36" s="250"/>
      <c r="CS36" s="250"/>
      <c r="CT36" s="250"/>
      <c r="CU36" s="250"/>
      <c r="CV36" s="250"/>
      <c r="CW36" s="250"/>
      <c r="CX36" s="250"/>
      <c r="CY36" s="250"/>
      <c r="CZ36" s="250"/>
      <c r="DA36" s="250"/>
      <c r="DB36" s="250"/>
      <c r="DC36" s="250"/>
      <c r="DD36" s="250"/>
      <c r="DE36" s="250"/>
      <c r="DF36" s="250"/>
      <c r="DG36" s="250"/>
      <c r="DH36" s="250"/>
      <c r="DI36" s="250"/>
      <c r="DJ36" s="250"/>
      <c r="DK36" s="250"/>
      <c r="DL36" s="250"/>
    </row>
    <row r="37" spans="1:116" x14ac:dyDescent="0.3">
      <c r="A37" s="251" t="s">
        <v>7358</v>
      </c>
      <c r="B37" s="252" t="s">
        <v>7359</v>
      </c>
      <c r="C37" s="255">
        <v>0.16604995180000001</v>
      </c>
      <c r="D37" s="256">
        <v>12</v>
      </c>
      <c r="E37" s="255">
        <v>0.04</v>
      </c>
      <c r="F37" s="255">
        <v>9.3000000000000007</v>
      </c>
      <c r="G37" s="255">
        <v>0.28785367480000001</v>
      </c>
      <c r="H37" s="255">
        <v>44.400001525900002</v>
      </c>
      <c r="I37" s="256">
        <v>3</v>
      </c>
      <c r="J37" s="256" t="str">
        <f>IFERROR(VLOOKUP($B37,'Core Indicators'!$E$3:$EU$906,147,FALSE),"x")</f>
        <v>x</v>
      </c>
      <c r="K37" s="257">
        <v>1.0736131668</v>
      </c>
      <c r="L37" s="255">
        <v>9.5</v>
      </c>
      <c r="M37" s="256">
        <v>90</v>
      </c>
      <c r="N37" s="256">
        <v>67</v>
      </c>
      <c r="O37" s="256" t="str">
        <f>IFERROR(VLOOKUP(B37,'Core Indicators'!$E$3:$G$9906,3,FALSE),"x")</f>
        <v>x</v>
      </c>
      <c r="P37" s="256">
        <v>743532</v>
      </c>
      <c r="Q37" s="250"/>
      <c r="R37" s="250"/>
      <c r="S37" s="250"/>
      <c r="T37" s="250"/>
      <c r="U37" s="250"/>
      <c r="V37" s="250"/>
      <c r="W37" s="250"/>
      <c r="X37" s="250"/>
      <c r="Y37" s="250"/>
      <c r="Z37" s="250"/>
      <c r="AA37" s="250"/>
      <c r="AB37" s="250"/>
      <c r="AC37" s="250"/>
      <c r="AD37" s="250"/>
      <c r="AE37" s="250"/>
      <c r="AF37" s="250"/>
      <c r="AG37" s="250"/>
      <c r="AH37" s="250"/>
      <c r="AI37" s="250"/>
      <c r="AJ37" s="250"/>
      <c r="AK37" s="250"/>
      <c r="AL37" s="250"/>
      <c r="AM37" s="250"/>
      <c r="AN37" s="250"/>
      <c r="AO37" s="250"/>
      <c r="AP37" s="250"/>
      <c r="AQ37" s="250"/>
      <c r="AR37" s="250"/>
      <c r="AS37" s="250"/>
      <c r="AT37" s="250"/>
      <c r="AU37" s="250"/>
      <c r="AV37" s="250"/>
      <c r="AW37" s="250"/>
      <c r="AX37" s="250"/>
      <c r="AY37" s="250"/>
      <c r="AZ37" s="250"/>
      <c r="BA37" s="250"/>
      <c r="BB37" s="250"/>
      <c r="BC37" s="250"/>
      <c r="BD37" s="250"/>
      <c r="BE37" s="250"/>
      <c r="BF37" s="250"/>
      <c r="BG37" s="250"/>
      <c r="BH37" s="250"/>
      <c r="BI37" s="250"/>
      <c r="BJ37" s="250"/>
      <c r="BK37" s="250"/>
      <c r="BL37" s="250"/>
      <c r="BM37" s="250"/>
      <c r="BN37" s="250"/>
      <c r="BO37" s="250"/>
      <c r="BP37" s="250"/>
      <c r="BQ37" s="250"/>
      <c r="BR37" s="250"/>
      <c r="BS37" s="250"/>
      <c r="BT37" s="250"/>
      <c r="BU37" s="250"/>
      <c r="BV37" s="250"/>
      <c r="BW37" s="250"/>
      <c r="BX37" s="250"/>
      <c r="BY37" s="250"/>
      <c r="BZ37" s="250"/>
      <c r="CA37" s="250"/>
      <c r="CB37" s="250"/>
      <c r="CC37" s="250"/>
      <c r="CD37" s="250"/>
      <c r="CE37" s="250"/>
      <c r="CF37" s="250"/>
      <c r="CG37" s="250"/>
      <c r="CH37" s="250"/>
      <c r="CI37" s="250"/>
      <c r="CJ37" s="250"/>
      <c r="CK37" s="250"/>
      <c r="CL37" s="250"/>
      <c r="CM37" s="250"/>
      <c r="CN37" s="250"/>
      <c r="CO37" s="250"/>
      <c r="CP37" s="250"/>
      <c r="CQ37" s="250"/>
      <c r="CR37" s="250"/>
      <c r="CS37" s="250"/>
      <c r="CT37" s="250"/>
      <c r="CU37" s="250"/>
      <c r="CV37" s="250"/>
      <c r="CW37" s="250"/>
      <c r="CX37" s="250"/>
      <c r="CY37" s="250"/>
      <c r="CZ37" s="250"/>
      <c r="DA37" s="250"/>
      <c r="DB37" s="250"/>
      <c r="DC37" s="250"/>
      <c r="DD37" s="250"/>
      <c r="DE37" s="250"/>
      <c r="DF37" s="250"/>
      <c r="DG37" s="250"/>
      <c r="DH37" s="250"/>
      <c r="DI37" s="250"/>
      <c r="DJ37" s="250"/>
      <c r="DK37" s="250"/>
      <c r="DL37" s="250"/>
    </row>
    <row r="38" spans="1:116" x14ac:dyDescent="0.3">
      <c r="A38" s="251" t="s">
        <v>7360</v>
      </c>
      <c r="B38" s="252" t="s">
        <v>7361</v>
      </c>
      <c r="C38" s="255">
        <v>0.16040162429999999</v>
      </c>
      <c r="D38" s="256">
        <v>0</v>
      </c>
      <c r="E38" s="255">
        <v>0.43430000000000002</v>
      </c>
      <c r="F38" s="255">
        <v>3.3333333333000001</v>
      </c>
      <c r="G38" s="255">
        <v>0.16264248040000001</v>
      </c>
      <c r="H38" s="255">
        <v>38.5</v>
      </c>
      <c r="I38" s="256">
        <v>3</v>
      </c>
      <c r="J38" s="256" t="str">
        <f>IFERROR(VLOOKUP($B38,'Core Indicators'!$E$3:$EU$906,147,FALSE),"x")</f>
        <v>x</v>
      </c>
      <c r="K38" s="257">
        <v>-0.27471861240000001</v>
      </c>
      <c r="L38" s="255">
        <v>2.5</v>
      </c>
      <c r="M38" s="256">
        <v>10</v>
      </c>
      <c r="N38" s="256">
        <v>41</v>
      </c>
      <c r="O38" s="256" t="str">
        <f>IFERROR(VLOOKUP(B38,'Core Indicators'!$E$3:$G$9906,3,FALSE),"x")</f>
        <v>x</v>
      </c>
      <c r="P38" s="256">
        <v>9388211</v>
      </c>
      <c r="Q38" s="250"/>
      <c r="R38" s="250"/>
      <c r="S38" s="250"/>
      <c r="T38" s="250"/>
      <c r="U38" s="250"/>
      <c r="V38" s="250"/>
      <c r="W38" s="250"/>
      <c r="X38" s="250"/>
      <c r="Y38" s="250"/>
      <c r="Z38" s="250"/>
      <c r="AA38" s="250"/>
      <c r="AB38" s="250"/>
      <c r="AC38" s="250"/>
      <c r="AD38" s="250"/>
      <c r="AE38" s="250"/>
      <c r="AF38" s="250"/>
      <c r="AG38" s="250"/>
      <c r="AH38" s="250"/>
      <c r="AI38" s="250"/>
      <c r="AJ38" s="250"/>
      <c r="AK38" s="250"/>
      <c r="AL38" s="250"/>
      <c r="AM38" s="250"/>
      <c r="AN38" s="250"/>
      <c r="AO38" s="250"/>
      <c r="AP38" s="250"/>
      <c r="AQ38" s="250"/>
      <c r="AR38" s="250"/>
      <c r="AS38" s="250"/>
      <c r="AT38" s="250"/>
      <c r="AU38" s="250"/>
      <c r="AV38" s="250"/>
      <c r="AW38" s="250"/>
      <c r="AX38" s="250"/>
      <c r="AY38" s="250"/>
      <c r="AZ38" s="250"/>
      <c r="BA38" s="250"/>
      <c r="BB38" s="250"/>
      <c r="BC38" s="250"/>
      <c r="BD38" s="250"/>
      <c r="BE38" s="250"/>
      <c r="BF38" s="250"/>
      <c r="BG38" s="250"/>
      <c r="BH38" s="250"/>
      <c r="BI38" s="250"/>
      <c r="BJ38" s="250"/>
      <c r="BK38" s="250"/>
      <c r="BL38" s="250"/>
      <c r="BM38" s="250"/>
      <c r="BN38" s="250"/>
      <c r="BO38" s="250"/>
      <c r="BP38" s="250"/>
      <c r="BQ38" s="250"/>
      <c r="BR38" s="250"/>
      <c r="BS38" s="250"/>
      <c r="BT38" s="250"/>
      <c r="BU38" s="250"/>
      <c r="BV38" s="250"/>
      <c r="BW38" s="250"/>
      <c r="BX38" s="250"/>
      <c r="BY38" s="250"/>
      <c r="BZ38" s="250"/>
      <c r="CA38" s="250"/>
      <c r="CB38" s="250"/>
      <c r="CC38" s="250"/>
      <c r="CD38" s="250"/>
      <c r="CE38" s="250"/>
      <c r="CF38" s="250"/>
      <c r="CG38" s="250"/>
      <c r="CH38" s="250"/>
      <c r="CI38" s="250"/>
      <c r="CJ38" s="250"/>
      <c r="CK38" s="250"/>
      <c r="CL38" s="250"/>
      <c r="CM38" s="250"/>
      <c r="CN38" s="250"/>
      <c r="CO38" s="250"/>
      <c r="CP38" s="250"/>
      <c r="CQ38" s="250"/>
      <c r="CR38" s="250"/>
      <c r="CS38" s="250"/>
      <c r="CT38" s="250"/>
      <c r="CU38" s="250"/>
      <c r="CV38" s="250"/>
      <c r="CW38" s="250"/>
      <c r="CX38" s="250"/>
      <c r="CY38" s="250"/>
      <c r="CZ38" s="250"/>
      <c r="DA38" s="250"/>
      <c r="DB38" s="250"/>
      <c r="DC38" s="250"/>
      <c r="DD38" s="250"/>
      <c r="DE38" s="250"/>
      <c r="DF38" s="250"/>
      <c r="DG38" s="250"/>
      <c r="DH38" s="250"/>
      <c r="DI38" s="250"/>
      <c r="DJ38" s="250"/>
      <c r="DK38" s="250"/>
      <c r="DL38" s="250"/>
    </row>
    <row r="39" spans="1:116" x14ac:dyDescent="0.3">
      <c r="A39" s="251" t="s">
        <v>455</v>
      </c>
      <c r="B39" s="252" t="s">
        <v>7362</v>
      </c>
      <c r="C39" s="255">
        <v>0.41304397009999999</v>
      </c>
      <c r="D39" s="256">
        <v>10</v>
      </c>
      <c r="E39" s="255">
        <v>0.247</v>
      </c>
      <c r="F39" s="255">
        <v>6.7</v>
      </c>
      <c r="G39" s="255">
        <v>0.41050226350000002</v>
      </c>
      <c r="H39" s="255">
        <v>50.400001525900002</v>
      </c>
      <c r="I39" s="256">
        <v>4</v>
      </c>
      <c r="J39" s="256">
        <f>IFERROR(VLOOKUP($B39,'Core Indicators'!$E$3:$EU$906,147,FALSE),"x")</f>
        <v>471</v>
      </c>
      <c r="K39" s="257">
        <v>-0.41692885759999998</v>
      </c>
      <c r="L39" s="255">
        <v>6.25</v>
      </c>
      <c r="M39" s="256">
        <v>66</v>
      </c>
      <c r="N39" s="256">
        <v>37</v>
      </c>
      <c r="O39" s="256">
        <f>IFERROR(VLOOKUP(B39,'Core Indicators'!$E$3:$G$9906,3,FALSE),"x")</f>
        <v>50300000</v>
      </c>
      <c r="P39" s="256">
        <v>1109500</v>
      </c>
      <c r="Q39" s="250"/>
      <c r="R39" s="250"/>
      <c r="S39" s="250"/>
      <c r="T39" s="250"/>
      <c r="U39" s="250"/>
      <c r="V39" s="250"/>
      <c r="W39" s="250"/>
      <c r="X39" s="250"/>
      <c r="Y39" s="250"/>
      <c r="Z39" s="250"/>
      <c r="AA39" s="250"/>
      <c r="AB39" s="250"/>
      <c r="AC39" s="250"/>
      <c r="AD39" s="250"/>
      <c r="AE39" s="250"/>
      <c r="AF39" s="250"/>
      <c r="AG39" s="250"/>
      <c r="AH39" s="250"/>
      <c r="AI39" s="250"/>
      <c r="AJ39" s="250"/>
      <c r="AK39" s="250"/>
      <c r="AL39" s="250"/>
      <c r="AM39" s="250"/>
      <c r="AN39" s="250"/>
      <c r="AO39" s="250"/>
      <c r="AP39" s="250"/>
      <c r="AQ39" s="250"/>
      <c r="AR39" s="250"/>
      <c r="AS39" s="250"/>
      <c r="AT39" s="250"/>
      <c r="AU39" s="250"/>
      <c r="AV39" s="250"/>
      <c r="AW39" s="250"/>
      <c r="AX39" s="250"/>
      <c r="AY39" s="250"/>
      <c r="AZ39" s="250"/>
      <c r="BA39" s="250"/>
      <c r="BB39" s="250"/>
      <c r="BC39" s="250"/>
      <c r="BD39" s="250"/>
      <c r="BE39" s="250"/>
      <c r="BF39" s="250"/>
      <c r="BG39" s="250"/>
      <c r="BH39" s="250"/>
      <c r="BI39" s="250"/>
      <c r="BJ39" s="250"/>
      <c r="BK39" s="250"/>
      <c r="BL39" s="250"/>
      <c r="BM39" s="250"/>
      <c r="BN39" s="250"/>
      <c r="BO39" s="250"/>
      <c r="BP39" s="250"/>
      <c r="BQ39" s="250"/>
      <c r="BR39" s="250"/>
      <c r="BS39" s="250"/>
      <c r="BT39" s="250"/>
      <c r="BU39" s="250"/>
      <c r="BV39" s="250"/>
      <c r="BW39" s="250"/>
      <c r="BX39" s="250"/>
      <c r="BY39" s="250"/>
      <c r="BZ39" s="250"/>
      <c r="CA39" s="250"/>
      <c r="CB39" s="250"/>
      <c r="CC39" s="250"/>
      <c r="CD39" s="250"/>
      <c r="CE39" s="250"/>
      <c r="CF39" s="250"/>
      <c r="CG39" s="250"/>
      <c r="CH39" s="250"/>
      <c r="CI39" s="250"/>
      <c r="CJ39" s="250"/>
      <c r="CK39" s="250"/>
      <c r="CL39" s="250"/>
      <c r="CM39" s="250"/>
      <c r="CN39" s="250"/>
      <c r="CO39" s="250"/>
      <c r="CP39" s="250"/>
      <c r="CQ39" s="250"/>
      <c r="CR39" s="250"/>
      <c r="CS39" s="250"/>
      <c r="CT39" s="250"/>
      <c r="CU39" s="250"/>
      <c r="CV39" s="250"/>
      <c r="CW39" s="250"/>
      <c r="CX39" s="250"/>
      <c r="CY39" s="250"/>
      <c r="CZ39" s="250"/>
      <c r="DA39" s="250"/>
      <c r="DB39" s="250"/>
      <c r="DC39" s="250"/>
      <c r="DD39" s="250"/>
      <c r="DE39" s="250"/>
      <c r="DF39" s="250"/>
      <c r="DG39" s="250"/>
      <c r="DH39" s="250"/>
      <c r="DI39" s="250"/>
      <c r="DJ39" s="250"/>
      <c r="DK39" s="250"/>
      <c r="DL39" s="250"/>
    </row>
    <row r="40" spans="1:116" x14ac:dyDescent="0.3">
      <c r="A40" s="251" t="s">
        <v>7363</v>
      </c>
      <c r="B40" s="252" t="s">
        <v>7364</v>
      </c>
      <c r="C40" s="255">
        <v>0.54602201459999999</v>
      </c>
      <c r="D40" s="256">
        <v>10</v>
      </c>
      <c r="E40" s="255">
        <v>0</v>
      </c>
      <c r="F40" s="255" t="s">
        <v>14</v>
      </c>
      <c r="G40" s="255" t="s">
        <v>14</v>
      </c>
      <c r="H40" s="255">
        <v>45.299999237100003</v>
      </c>
      <c r="I40" s="256">
        <v>0</v>
      </c>
      <c r="J40" s="256" t="str">
        <f>IFERROR(VLOOKUP($B40,'Core Indicators'!$E$3:$EU$906,147,FALSE),"x")</f>
        <v>x</v>
      </c>
      <c r="K40" s="257">
        <v>-1.0875025988</v>
      </c>
      <c r="L40" s="255" t="s">
        <v>14</v>
      </c>
      <c r="M40" s="256">
        <v>44</v>
      </c>
      <c r="N40" s="256">
        <v>25</v>
      </c>
      <c r="O40" s="256" t="str">
        <f>IFERROR(VLOOKUP(B40,'Core Indicators'!$E$3:$G$9906,3,FALSE),"x")</f>
        <v>x</v>
      </c>
      <c r="P40" s="256">
        <v>1861</v>
      </c>
      <c r="Q40" s="250"/>
      <c r="R40" s="250"/>
      <c r="S40" s="250"/>
      <c r="T40" s="250"/>
      <c r="U40" s="250"/>
      <c r="V40" s="250"/>
      <c r="W40" s="250"/>
      <c r="X40" s="250"/>
      <c r="Y40" s="250"/>
      <c r="Z40" s="250"/>
      <c r="AA40" s="250"/>
      <c r="AB40" s="250"/>
      <c r="AC40" s="250"/>
      <c r="AD40" s="250"/>
      <c r="AE40" s="250"/>
      <c r="AF40" s="250"/>
      <c r="AG40" s="250"/>
      <c r="AH40" s="250"/>
      <c r="AI40" s="250"/>
      <c r="AJ40" s="250"/>
      <c r="AK40" s="250"/>
      <c r="AL40" s="250"/>
      <c r="AM40" s="250"/>
      <c r="AN40" s="250"/>
      <c r="AO40" s="250"/>
      <c r="AP40" s="250"/>
      <c r="AQ40" s="250"/>
      <c r="AR40" s="250"/>
      <c r="AS40" s="250"/>
      <c r="AT40" s="250"/>
      <c r="AU40" s="250"/>
      <c r="AV40" s="250"/>
      <c r="AW40" s="250"/>
      <c r="AX40" s="250"/>
      <c r="AY40" s="250"/>
      <c r="AZ40" s="250"/>
      <c r="BA40" s="250"/>
      <c r="BB40" s="250"/>
      <c r="BC40" s="250"/>
      <c r="BD40" s="250"/>
      <c r="BE40" s="250"/>
      <c r="BF40" s="250"/>
      <c r="BG40" s="250"/>
      <c r="BH40" s="250"/>
      <c r="BI40" s="250"/>
      <c r="BJ40" s="250"/>
      <c r="BK40" s="250"/>
      <c r="BL40" s="250"/>
      <c r="BM40" s="250"/>
      <c r="BN40" s="250"/>
      <c r="BO40" s="250"/>
      <c r="BP40" s="250"/>
      <c r="BQ40" s="250"/>
      <c r="BR40" s="250"/>
      <c r="BS40" s="250"/>
      <c r="BT40" s="250"/>
      <c r="BU40" s="250"/>
      <c r="BV40" s="250"/>
      <c r="BW40" s="250"/>
      <c r="BX40" s="250"/>
      <c r="BY40" s="250"/>
      <c r="BZ40" s="250"/>
      <c r="CA40" s="250"/>
      <c r="CB40" s="250"/>
      <c r="CC40" s="250"/>
      <c r="CD40" s="250"/>
      <c r="CE40" s="250"/>
      <c r="CF40" s="250"/>
      <c r="CG40" s="250"/>
      <c r="CH40" s="250"/>
      <c r="CI40" s="250"/>
      <c r="CJ40" s="250"/>
      <c r="CK40" s="250"/>
      <c r="CL40" s="250"/>
      <c r="CM40" s="250"/>
      <c r="CN40" s="250"/>
      <c r="CO40" s="250"/>
      <c r="CP40" s="250"/>
      <c r="CQ40" s="250"/>
      <c r="CR40" s="250"/>
      <c r="CS40" s="250"/>
      <c r="CT40" s="250"/>
      <c r="CU40" s="250"/>
      <c r="CV40" s="250"/>
      <c r="CW40" s="250"/>
      <c r="CX40" s="250"/>
      <c r="CY40" s="250"/>
      <c r="CZ40" s="250"/>
      <c r="DA40" s="250"/>
      <c r="DB40" s="250"/>
      <c r="DC40" s="250"/>
      <c r="DD40" s="250"/>
      <c r="DE40" s="250"/>
      <c r="DF40" s="250"/>
      <c r="DG40" s="250"/>
      <c r="DH40" s="250"/>
      <c r="DI40" s="250"/>
      <c r="DJ40" s="250"/>
      <c r="DK40" s="250"/>
      <c r="DL40" s="250"/>
    </row>
    <row r="41" spans="1:116" x14ac:dyDescent="0.3">
      <c r="A41" s="251" t="s">
        <v>4596</v>
      </c>
      <c r="B41" s="252" t="s">
        <v>7365</v>
      </c>
      <c r="C41" s="255">
        <v>0.8790999934</v>
      </c>
      <c r="D41" s="256">
        <v>10</v>
      </c>
      <c r="E41" s="255">
        <v>0.72</v>
      </c>
      <c r="F41" s="255">
        <v>3.3</v>
      </c>
      <c r="G41" s="255">
        <v>0.57901026190000005</v>
      </c>
      <c r="H41" s="255">
        <v>48.900001525900002</v>
      </c>
      <c r="I41" s="256">
        <v>1</v>
      </c>
      <c r="J41" s="256" t="str">
        <f>IFERROR(VLOOKUP($B41,'Core Indicators'!$E$3:$EU$906,147,FALSE),"x")</f>
        <v>x</v>
      </c>
      <c r="K41" s="257">
        <v>-1.1497093438999999</v>
      </c>
      <c r="L41" s="255">
        <v>2.5</v>
      </c>
      <c r="M41" s="256">
        <v>20</v>
      </c>
      <c r="N41" s="256">
        <v>19</v>
      </c>
      <c r="O41" s="256">
        <f>IFERROR(VLOOKUP(B41,'Core Indicators'!$E$3:$G$9906,3,FALSE),"x")</f>
        <v>5599000</v>
      </c>
      <c r="P41" s="256">
        <v>341500</v>
      </c>
      <c r="Q41" s="250"/>
      <c r="R41" s="250"/>
      <c r="S41" s="250"/>
      <c r="T41" s="250"/>
      <c r="U41" s="250"/>
      <c r="V41" s="250"/>
      <c r="W41" s="250"/>
      <c r="X41" s="250"/>
      <c r="Y41" s="250"/>
      <c r="Z41" s="250"/>
      <c r="AA41" s="250"/>
      <c r="AB41" s="250"/>
      <c r="AC41" s="250"/>
      <c r="AD41" s="250"/>
      <c r="AE41" s="250"/>
      <c r="AF41" s="250"/>
      <c r="AG41" s="250"/>
      <c r="AH41" s="250"/>
      <c r="AI41" s="250"/>
      <c r="AJ41" s="250"/>
      <c r="AK41" s="250"/>
      <c r="AL41" s="250"/>
      <c r="AM41" s="250"/>
      <c r="AN41" s="250"/>
      <c r="AO41" s="250"/>
      <c r="AP41" s="250"/>
      <c r="AQ41" s="250"/>
      <c r="AR41" s="250"/>
      <c r="AS41" s="250"/>
      <c r="AT41" s="250"/>
      <c r="AU41" s="250"/>
      <c r="AV41" s="250"/>
      <c r="AW41" s="250"/>
      <c r="AX41" s="250"/>
      <c r="AY41" s="250"/>
      <c r="AZ41" s="250"/>
      <c r="BA41" s="250"/>
      <c r="BB41" s="250"/>
      <c r="BC41" s="250"/>
      <c r="BD41" s="250"/>
      <c r="BE41" s="250"/>
      <c r="BF41" s="250"/>
      <c r="BG41" s="250"/>
      <c r="BH41" s="250"/>
      <c r="BI41" s="250"/>
      <c r="BJ41" s="250"/>
      <c r="BK41" s="250"/>
      <c r="BL41" s="250"/>
      <c r="BM41" s="250"/>
      <c r="BN41" s="250"/>
      <c r="BO41" s="250"/>
      <c r="BP41" s="250"/>
      <c r="BQ41" s="250"/>
      <c r="BR41" s="250"/>
      <c r="BS41" s="250"/>
      <c r="BT41" s="250"/>
      <c r="BU41" s="250"/>
      <c r="BV41" s="250"/>
      <c r="BW41" s="250"/>
      <c r="BX41" s="250"/>
      <c r="BY41" s="250"/>
      <c r="BZ41" s="250"/>
      <c r="CA41" s="250"/>
      <c r="CB41" s="250"/>
      <c r="CC41" s="250"/>
      <c r="CD41" s="250"/>
      <c r="CE41" s="250"/>
      <c r="CF41" s="250"/>
      <c r="CG41" s="250"/>
      <c r="CH41" s="250"/>
      <c r="CI41" s="250"/>
      <c r="CJ41" s="250"/>
      <c r="CK41" s="250"/>
      <c r="CL41" s="250"/>
      <c r="CM41" s="250"/>
      <c r="CN41" s="250"/>
      <c r="CO41" s="250"/>
      <c r="CP41" s="250"/>
      <c r="CQ41" s="250"/>
      <c r="CR41" s="250"/>
      <c r="CS41" s="250"/>
      <c r="CT41" s="250"/>
      <c r="CU41" s="250"/>
      <c r="CV41" s="250"/>
      <c r="CW41" s="250"/>
      <c r="CX41" s="250"/>
      <c r="CY41" s="250"/>
      <c r="CZ41" s="250"/>
      <c r="DA41" s="250"/>
      <c r="DB41" s="250"/>
      <c r="DC41" s="250"/>
      <c r="DD41" s="250"/>
      <c r="DE41" s="250"/>
      <c r="DF41" s="250"/>
      <c r="DG41" s="250"/>
      <c r="DH41" s="250"/>
      <c r="DI41" s="250"/>
      <c r="DJ41" s="250"/>
      <c r="DK41" s="250"/>
      <c r="DL41" s="250"/>
    </row>
    <row r="42" spans="1:116" x14ac:dyDescent="0.3">
      <c r="A42" s="251" t="s">
        <v>1085</v>
      </c>
      <c r="B42" s="252" t="s">
        <v>7366</v>
      </c>
      <c r="C42" s="255">
        <v>0.29277097899999999</v>
      </c>
      <c r="D42" s="256">
        <v>11</v>
      </c>
      <c r="E42" s="255">
        <v>0.02</v>
      </c>
      <c r="F42" s="255">
        <v>9.0500000000000007</v>
      </c>
      <c r="G42" s="255">
        <v>0.28514079650000002</v>
      </c>
      <c r="H42" s="255">
        <v>48</v>
      </c>
      <c r="I42" s="256">
        <v>0</v>
      </c>
      <c r="J42" s="256">
        <f>IFERROR(VLOOKUP($B42,'Core Indicators'!$E$3:$EU$906,147,FALSE),"x")</f>
        <v>0</v>
      </c>
      <c r="K42" s="257">
        <v>0.54409223789999994</v>
      </c>
      <c r="L42" s="255">
        <v>9.5</v>
      </c>
      <c r="M42" s="256">
        <v>91</v>
      </c>
      <c r="N42" s="256">
        <v>56</v>
      </c>
      <c r="O42" s="256">
        <f>IFERROR(VLOOKUP(B42,'Core Indicators'!$E$3:$G$9906,3,FALSE),"x")</f>
        <v>5197000</v>
      </c>
      <c r="P42" s="256">
        <v>51060</v>
      </c>
      <c r="Q42" s="250"/>
      <c r="R42" s="250"/>
      <c r="S42" s="250"/>
      <c r="T42" s="250"/>
      <c r="U42" s="250"/>
      <c r="V42" s="250"/>
      <c r="W42" s="250"/>
      <c r="X42" s="250"/>
      <c r="Y42" s="250"/>
      <c r="Z42" s="250"/>
      <c r="AA42" s="250"/>
      <c r="AB42" s="250"/>
      <c r="AC42" s="250"/>
      <c r="AD42" s="250"/>
      <c r="AE42" s="250"/>
      <c r="AF42" s="250"/>
      <c r="AG42" s="250"/>
      <c r="AH42" s="250"/>
      <c r="AI42" s="250"/>
      <c r="AJ42" s="250"/>
      <c r="AK42" s="250"/>
      <c r="AL42" s="250"/>
      <c r="AM42" s="250"/>
      <c r="AN42" s="250"/>
      <c r="AO42" s="250"/>
      <c r="AP42" s="250"/>
      <c r="AQ42" s="250"/>
      <c r="AR42" s="250"/>
      <c r="AS42" s="250"/>
      <c r="AT42" s="250"/>
      <c r="AU42" s="250"/>
      <c r="AV42" s="250"/>
      <c r="AW42" s="250"/>
      <c r="AX42" s="250"/>
      <c r="AY42" s="250"/>
      <c r="AZ42" s="250"/>
      <c r="BA42" s="250"/>
      <c r="BB42" s="250"/>
      <c r="BC42" s="250"/>
      <c r="BD42" s="250"/>
      <c r="BE42" s="250"/>
      <c r="BF42" s="250"/>
      <c r="BG42" s="250"/>
      <c r="BH42" s="250"/>
      <c r="BI42" s="250"/>
      <c r="BJ42" s="250"/>
      <c r="BK42" s="250"/>
      <c r="BL42" s="250"/>
      <c r="BM42" s="250"/>
      <c r="BN42" s="250"/>
      <c r="BO42" s="250"/>
      <c r="BP42" s="250"/>
      <c r="BQ42" s="250"/>
      <c r="BR42" s="250"/>
      <c r="BS42" s="250"/>
      <c r="BT42" s="250"/>
      <c r="BU42" s="250"/>
      <c r="BV42" s="250"/>
      <c r="BW42" s="250"/>
      <c r="BX42" s="250"/>
      <c r="BY42" s="250"/>
      <c r="BZ42" s="250"/>
      <c r="CA42" s="250"/>
      <c r="CB42" s="250"/>
      <c r="CC42" s="250"/>
      <c r="CD42" s="250"/>
      <c r="CE42" s="250"/>
      <c r="CF42" s="250"/>
      <c r="CG42" s="250"/>
      <c r="CH42" s="250"/>
      <c r="CI42" s="250"/>
      <c r="CJ42" s="250"/>
      <c r="CK42" s="250"/>
      <c r="CL42" s="250"/>
      <c r="CM42" s="250"/>
      <c r="CN42" s="250"/>
      <c r="CO42" s="250"/>
      <c r="CP42" s="250"/>
      <c r="CQ42" s="250"/>
      <c r="CR42" s="250"/>
      <c r="CS42" s="250"/>
      <c r="CT42" s="250"/>
      <c r="CU42" s="250"/>
      <c r="CV42" s="250"/>
      <c r="CW42" s="250"/>
      <c r="CX42" s="250"/>
      <c r="CY42" s="250"/>
      <c r="CZ42" s="250"/>
      <c r="DA42" s="250"/>
      <c r="DB42" s="250"/>
      <c r="DC42" s="250"/>
      <c r="DD42" s="250"/>
      <c r="DE42" s="250"/>
      <c r="DF42" s="250"/>
      <c r="DG42" s="250"/>
      <c r="DH42" s="250"/>
      <c r="DI42" s="250"/>
      <c r="DJ42" s="250"/>
      <c r="DK42" s="250"/>
      <c r="DL42" s="250"/>
    </row>
    <row r="43" spans="1:116" x14ac:dyDescent="0.3">
      <c r="A43" s="251" t="s">
        <v>7367</v>
      </c>
      <c r="B43" s="252" t="s">
        <v>7368</v>
      </c>
      <c r="C43" s="255">
        <v>0.1808372083</v>
      </c>
      <c r="D43" s="256">
        <v>11</v>
      </c>
      <c r="E43" s="255">
        <v>1.6799999999999999E-2</v>
      </c>
      <c r="F43" s="255">
        <v>8.15</v>
      </c>
      <c r="G43" s="255">
        <v>0.1224165438</v>
      </c>
      <c r="H43" s="255">
        <v>30.399999618500001</v>
      </c>
      <c r="I43" s="256">
        <v>3</v>
      </c>
      <c r="J43" s="256" t="str">
        <f>IFERROR(VLOOKUP($B43,'Core Indicators'!$E$3:$EU$906,147,FALSE),"x")</f>
        <v>x</v>
      </c>
      <c r="K43" s="257">
        <v>0.36613461380000001</v>
      </c>
      <c r="L43" s="255">
        <v>7.25</v>
      </c>
      <c r="M43" s="256">
        <v>85</v>
      </c>
      <c r="N43" s="256">
        <v>47</v>
      </c>
      <c r="O43" s="256" t="str">
        <f>IFERROR(VLOOKUP(B43,'Core Indicators'!$E$3:$G$9906,3,FALSE),"x")</f>
        <v>x</v>
      </c>
      <c r="P43" s="256">
        <v>55960</v>
      </c>
      <c r="Q43" s="250"/>
      <c r="R43" s="250"/>
      <c r="S43" s="250"/>
      <c r="T43" s="250"/>
      <c r="U43" s="250"/>
      <c r="V43" s="250"/>
      <c r="W43" s="250"/>
      <c r="X43" s="250"/>
      <c r="Y43" s="250"/>
      <c r="Z43" s="250"/>
      <c r="AA43" s="250"/>
      <c r="AB43" s="250"/>
      <c r="AC43" s="250"/>
      <c r="AD43" s="250"/>
      <c r="AE43" s="250"/>
      <c r="AF43" s="250"/>
      <c r="AG43" s="250"/>
      <c r="AH43" s="250"/>
      <c r="AI43" s="250"/>
      <c r="AJ43" s="250"/>
      <c r="AK43" s="250"/>
      <c r="AL43" s="250"/>
      <c r="AM43" s="250"/>
      <c r="AN43" s="250"/>
      <c r="AO43" s="250"/>
      <c r="AP43" s="250"/>
      <c r="AQ43" s="250"/>
      <c r="AR43" s="250"/>
      <c r="AS43" s="250"/>
      <c r="AT43" s="250"/>
      <c r="AU43" s="250"/>
      <c r="AV43" s="250"/>
      <c r="AW43" s="250"/>
      <c r="AX43" s="250"/>
      <c r="AY43" s="250"/>
      <c r="AZ43" s="250"/>
      <c r="BA43" s="250"/>
      <c r="BB43" s="250"/>
      <c r="BC43" s="250"/>
      <c r="BD43" s="250"/>
      <c r="BE43" s="250"/>
      <c r="BF43" s="250"/>
      <c r="BG43" s="250"/>
      <c r="BH43" s="250"/>
      <c r="BI43" s="250"/>
      <c r="BJ43" s="250"/>
      <c r="BK43" s="250"/>
      <c r="BL43" s="250"/>
      <c r="BM43" s="250"/>
      <c r="BN43" s="250"/>
      <c r="BO43" s="250"/>
      <c r="BP43" s="250"/>
      <c r="BQ43" s="250"/>
      <c r="BR43" s="250"/>
      <c r="BS43" s="250"/>
      <c r="BT43" s="250"/>
      <c r="BU43" s="250"/>
      <c r="BV43" s="250"/>
      <c r="BW43" s="250"/>
      <c r="BX43" s="250"/>
      <c r="BY43" s="250"/>
      <c r="BZ43" s="250"/>
      <c r="CA43" s="250"/>
      <c r="CB43" s="250"/>
      <c r="CC43" s="250"/>
      <c r="CD43" s="250"/>
      <c r="CE43" s="250"/>
      <c r="CF43" s="250"/>
      <c r="CG43" s="250"/>
      <c r="CH43" s="250"/>
      <c r="CI43" s="250"/>
      <c r="CJ43" s="250"/>
      <c r="CK43" s="250"/>
      <c r="CL43" s="250"/>
      <c r="CM43" s="250"/>
      <c r="CN43" s="250"/>
      <c r="CO43" s="250"/>
      <c r="CP43" s="250"/>
      <c r="CQ43" s="250"/>
      <c r="CR43" s="250"/>
      <c r="CS43" s="250"/>
      <c r="CT43" s="250"/>
      <c r="CU43" s="250"/>
      <c r="CV43" s="250"/>
      <c r="CW43" s="250"/>
      <c r="CX43" s="250"/>
      <c r="CY43" s="250"/>
      <c r="CZ43" s="250"/>
      <c r="DA43" s="250"/>
      <c r="DB43" s="250"/>
      <c r="DC43" s="250"/>
      <c r="DD43" s="250"/>
      <c r="DE43" s="250"/>
      <c r="DF43" s="250"/>
      <c r="DG43" s="250"/>
      <c r="DH43" s="250"/>
      <c r="DI43" s="250"/>
      <c r="DJ43" s="250"/>
      <c r="DK43" s="250"/>
      <c r="DL43" s="250"/>
    </row>
    <row r="44" spans="1:116" x14ac:dyDescent="0.3">
      <c r="A44" s="251" t="s">
        <v>7369</v>
      </c>
      <c r="B44" s="252" t="s">
        <v>7370</v>
      </c>
      <c r="C44" s="255">
        <v>0.46023803670000002</v>
      </c>
      <c r="D44" s="256">
        <v>0</v>
      </c>
      <c r="E44" s="255">
        <v>0</v>
      </c>
      <c r="F44" s="255">
        <v>3.5333333332999999</v>
      </c>
      <c r="G44" s="255">
        <v>0.31249158030000002</v>
      </c>
      <c r="H44" s="255" t="s">
        <v>14</v>
      </c>
      <c r="I44" s="256">
        <v>2</v>
      </c>
      <c r="J44" s="256" t="str">
        <f>IFERROR(VLOOKUP($B44,'Core Indicators'!$E$3:$EU$906,147,FALSE),"x")</f>
        <v>x</v>
      </c>
      <c r="K44" s="257">
        <v>-0.32248908279999999</v>
      </c>
      <c r="L44" s="255">
        <v>3.25</v>
      </c>
      <c r="M44" s="256">
        <v>14</v>
      </c>
      <c r="N44" s="256">
        <v>48</v>
      </c>
      <c r="O44" s="256" t="str">
        <f>IFERROR(VLOOKUP(B44,'Core Indicators'!$E$3:$G$9906,3,FALSE),"x")</f>
        <v>x</v>
      </c>
      <c r="P44" s="256">
        <v>104020</v>
      </c>
      <c r="Q44" s="250"/>
      <c r="R44" s="250"/>
      <c r="S44" s="250"/>
      <c r="T44" s="250"/>
      <c r="U44" s="250"/>
      <c r="V44" s="250"/>
      <c r="W44" s="250"/>
      <c r="X44" s="250"/>
      <c r="Y44" s="250"/>
      <c r="Z44" s="250"/>
      <c r="AA44" s="250"/>
      <c r="AB44" s="250"/>
      <c r="AC44" s="250"/>
      <c r="AD44" s="250"/>
      <c r="AE44" s="250"/>
      <c r="AF44" s="250"/>
      <c r="AG44" s="250"/>
      <c r="AH44" s="250"/>
      <c r="AI44" s="250"/>
      <c r="AJ44" s="250"/>
      <c r="AK44" s="250"/>
      <c r="AL44" s="250"/>
      <c r="AM44" s="250"/>
      <c r="AN44" s="250"/>
      <c r="AO44" s="250"/>
      <c r="AP44" s="250"/>
      <c r="AQ44" s="250"/>
      <c r="AR44" s="250"/>
      <c r="AS44" s="250"/>
      <c r="AT44" s="250"/>
      <c r="AU44" s="250"/>
      <c r="AV44" s="250"/>
      <c r="AW44" s="250"/>
      <c r="AX44" s="250"/>
      <c r="AY44" s="250"/>
      <c r="AZ44" s="250"/>
      <c r="BA44" s="250"/>
      <c r="BB44" s="250"/>
      <c r="BC44" s="250"/>
      <c r="BD44" s="250"/>
      <c r="BE44" s="250"/>
      <c r="BF44" s="250"/>
      <c r="BG44" s="250"/>
      <c r="BH44" s="250"/>
      <c r="BI44" s="250"/>
      <c r="BJ44" s="250"/>
      <c r="BK44" s="250"/>
      <c r="BL44" s="250"/>
      <c r="BM44" s="250"/>
      <c r="BN44" s="250"/>
      <c r="BO44" s="250"/>
      <c r="BP44" s="250"/>
      <c r="BQ44" s="250"/>
      <c r="BR44" s="250"/>
      <c r="BS44" s="250"/>
      <c r="BT44" s="250"/>
      <c r="BU44" s="250"/>
      <c r="BV44" s="250"/>
      <c r="BW44" s="250"/>
      <c r="BX44" s="250"/>
      <c r="BY44" s="250"/>
      <c r="BZ44" s="250"/>
      <c r="CA44" s="250"/>
      <c r="CB44" s="250"/>
      <c r="CC44" s="250"/>
      <c r="CD44" s="250"/>
      <c r="CE44" s="250"/>
      <c r="CF44" s="250"/>
      <c r="CG44" s="250"/>
      <c r="CH44" s="250"/>
      <c r="CI44" s="250"/>
      <c r="CJ44" s="250"/>
      <c r="CK44" s="250"/>
      <c r="CL44" s="250"/>
      <c r="CM44" s="250"/>
      <c r="CN44" s="250"/>
      <c r="CO44" s="250"/>
      <c r="CP44" s="250"/>
      <c r="CQ44" s="250"/>
      <c r="CR44" s="250"/>
      <c r="CS44" s="250"/>
      <c r="CT44" s="250"/>
      <c r="CU44" s="250"/>
      <c r="CV44" s="250"/>
      <c r="CW44" s="250"/>
      <c r="CX44" s="250"/>
      <c r="CY44" s="250"/>
      <c r="CZ44" s="250"/>
      <c r="DA44" s="250"/>
      <c r="DB44" s="250"/>
      <c r="DC44" s="250"/>
      <c r="DD44" s="250"/>
      <c r="DE44" s="250"/>
      <c r="DF44" s="250"/>
      <c r="DG44" s="250"/>
      <c r="DH44" s="250"/>
      <c r="DI44" s="250"/>
      <c r="DJ44" s="250"/>
      <c r="DK44" s="250"/>
      <c r="DL44" s="250"/>
    </row>
    <row r="45" spans="1:116" x14ac:dyDescent="0.3">
      <c r="A45" s="251" t="s">
        <v>7371</v>
      </c>
      <c r="B45" s="252" t="s">
        <v>7372</v>
      </c>
      <c r="C45" s="255">
        <v>0.32759997839999999</v>
      </c>
      <c r="D45" s="256">
        <v>11</v>
      </c>
      <c r="E45" s="255">
        <v>0</v>
      </c>
      <c r="F45" s="255" t="s">
        <v>14</v>
      </c>
      <c r="G45" s="255">
        <v>8.6124699200000002E-2</v>
      </c>
      <c r="H45" s="255">
        <v>31.399999618500001</v>
      </c>
      <c r="I45" s="256">
        <v>2</v>
      </c>
      <c r="J45" s="256" t="str">
        <f>IFERROR(VLOOKUP($B45,'Core Indicators'!$E$3:$EU$906,147,FALSE),"x")</f>
        <v>x</v>
      </c>
      <c r="K45" s="257">
        <v>0.75989937780000005</v>
      </c>
      <c r="L45" s="255" t="s">
        <v>14</v>
      </c>
      <c r="M45" s="256">
        <v>94</v>
      </c>
      <c r="N45" s="256">
        <v>58</v>
      </c>
      <c r="O45" s="256" t="str">
        <f>IFERROR(VLOOKUP(B45,'Core Indicators'!$E$3:$G$9906,3,FALSE),"x")</f>
        <v>x</v>
      </c>
      <c r="P45" s="256">
        <v>9240</v>
      </c>
      <c r="Q45" s="250"/>
      <c r="R45" s="250"/>
      <c r="S45" s="250"/>
      <c r="T45" s="250"/>
      <c r="U45" s="250"/>
      <c r="V45" s="250"/>
      <c r="W45" s="250"/>
      <c r="X45" s="250"/>
      <c r="Y45" s="250"/>
      <c r="Z45" s="250"/>
      <c r="AA45" s="250"/>
      <c r="AB45" s="250"/>
      <c r="AC45" s="250"/>
      <c r="AD45" s="250"/>
      <c r="AE45" s="250"/>
      <c r="AF45" s="250"/>
      <c r="AG45" s="250"/>
      <c r="AH45" s="250"/>
      <c r="AI45" s="250"/>
      <c r="AJ45" s="250"/>
      <c r="AK45" s="250"/>
      <c r="AL45" s="250"/>
      <c r="AM45" s="250"/>
      <c r="AN45" s="250"/>
      <c r="AO45" s="250"/>
      <c r="AP45" s="250"/>
      <c r="AQ45" s="250"/>
      <c r="AR45" s="250"/>
      <c r="AS45" s="250"/>
      <c r="AT45" s="250"/>
      <c r="AU45" s="250"/>
      <c r="AV45" s="250"/>
      <c r="AW45" s="250"/>
      <c r="AX45" s="250"/>
      <c r="AY45" s="250"/>
      <c r="AZ45" s="250"/>
      <c r="BA45" s="250"/>
      <c r="BB45" s="250"/>
      <c r="BC45" s="250"/>
      <c r="BD45" s="250"/>
      <c r="BE45" s="250"/>
      <c r="BF45" s="250"/>
      <c r="BG45" s="250"/>
      <c r="BH45" s="250"/>
      <c r="BI45" s="250"/>
      <c r="BJ45" s="250"/>
      <c r="BK45" s="250"/>
      <c r="BL45" s="250"/>
      <c r="BM45" s="250"/>
      <c r="BN45" s="250"/>
      <c r="BO45" s="250"/>
      <c r="BP45" s="250"/>
      <c r="BQ45" s="250"/>
      <c r="BR45" s="250"/>
      <c r="BS45" s="250"/>
      <c r="BT45" s="250"/>
      <c r="BU45" s="250"/>
      <c r="BV45" s="250"/>
      <c r="BW45" s="250"/>
      <c r="BX45" s="250"/>
      <c r="BY45" s="250"/>
      <c r="BZ45" s="250"/>
      <c r="CA45" s="250"/>
      <c r="CB45" s="250"/>
      <c r="CC45" s="250"/>
      <c r="CD45" s="250"/>
      <c r="CE45" s="250"/>
      <c r="CF45" s="250"/>
      <c r="CG45" s="250"/>
      <c r="CH45" s="250"/>
      <c r="CI45" s="250"/>
      <c r="CJ45" s="250"/>
      <c r="CK45" s="250"/>
      <c r="CL45" s="250"/>
      <c r="CM45" s="250"/>
      <c r="CN45" s="250"/>
      <c r="CO45" s="250"/>
      <c r="CP45" s="250"/>
      <c r="CQ45" s="250"/>
      <c r="CR45" s="250"/>
      <c r="CS45" s="250"/>
      <c r="CT45" s="250"/>
      <c r="CU45" s="250"/>
      <c r="CV45" s="250"/>
      <c r="CW45" s="250"/>
      <c r="CX45" s="250"/>
      <c r="CY45" s="250"/>
      <c r="CZ45" s="250"/>
      <c r="DA45" s="250"/>
      <c r="DB45" s="250"/>
      <c r="DC45" s="250"/>
      <c r="DD45" s="250"/>
      <c r="DE45" s="250"/>
      <c r="DF45" s="250"/>
      <c r="DG45" s="250"/>
      <c r="DH45" s="250"/>
      <c r="DI45" s="250"/>
      <c r="DJ45" s="250"/>
      <c r="DK45" s="250"/>
      <c r="DL45" s="250"/>
    </row>
    <row r="46" spans="1:116" x14ac:dyDescent="0.3">
      <c r="A46" s="251" t="s">
        <v>7373</v>
      </c>
      <c r="B46" s="252" t="s">
        <v>7374</v>
      </c>
      <c r="C46" s="255">
        <v>5.5215994400000003E-2</v>
      </c>
      <c r="D46" s="256">
        <v>11</v>
      </c>
      <c r="E46" s="255">
        <v>5.7000000000000002E-2</v>
      </c>
      <c r="F46" s="255">
        <v>9.35</v>
      </c>
      <c r="G46" s="255">
        <v>0.1374148355</v>
      </c>
      <c r="H46" s="255">
        <v>24.899999618500001</v>
      </c>
      <c r="I46" s="256">
        <v>0</v>
      </c>
      <c r="J46" s="256" t="str">
        <f>IFERROR(VLOOKUP($B46,'Core Indicators'!$E$3:$EU$906,147,FALSE),"x")</f>
        <v>x</v>
      </c>
      <c r="K46" s="257">
        <v>1.0465040207</v>
      </c>
      <c r="L46" s="255">
        <v>9</v>
      </c>
      <c r="M46" s="256">
        <v>91</v>
      </c>
      <c r="N46" s="256">
        <v>56</v>
      </c>
      <c r="O46" s="256" t="str">
        <f>IFERROR(VLOOKUP(B46,'Core Indicators'!$E$3:$G$9906,3,FALSE),"x")</f>
        <v>x</v>
      </c>
      <c r="P46" s="256">
        <v>77210</v>
      </c>
      <c r="Q46" s="250"/>
      <c r="R46" s="250"/>
      <c r="S46" s="250"/>
      <c r="T46" s="250"/>
      <c r="U46" s="250"/>
      <c r="V46" s="250"/>
      <c r="W46" s="250"/>
      <c r="X46" s="250"/>
      <c r="Y46" s="250"/>
      <c r="Z46" s="250"/>
      <c r="AA46" s="250"/>
      <c r="AB46" s="250"/>
      <c r="AC46" s="250"/>
      <c r="AD46" s="250"/>
      <c r="AE46" s="250"/>
      <c r="AF46" s="250"/>
      <c r="AG46" s="250"/>
      <c r="AH46" s="250"/>
      <c r="AI46" s="250"/>
      <c r="AJ46" s="250"/>
      <c r="AK46" s="250"/>
      <c r="AL46" s="250"/>
      <c r="AM46" s="250"/>
      <c r="AN46" s="250"/>
      <c r="AO46" s="250"/>
      <c r="AP46" s="250"/>
      <c r="AQ46" s="250"/>
      <c r="AR46" s="250"/>
      <c r="AS46" s="250"/>
      <c r="AT46" s="250"/>
      <c r="AU46" s="250"/>
      <c r="AV46" s="250"/>
      <c r="AW46" s="250"/>
      <c r="AX46" s="250"/>
      <c r="AY46" s="250"/>
      <c r="AZ46" s="250"/>
      <c r="BA46" s="250"/>
      <c r="BB46" s="250"/>
      <c r="BC46" s="250"/>
      <c r="BD46" s="250"/>
      <c r="BE46" s="250"/>
      <c r="BF46" s="250"/>
      <c r="BG46" s="250"/>
      <c r="BH46" s="250"/>
      <c r="BI46" s="250"/>
      <c r="BJ46" s="250"/>
      <c r="BK46" s="250"/>
      <c r="BL46" s="250"/>
      <c r="BM46" s="250"/>
      <c r="BN46" s="250"/>
      <c r="BO46" s="250"/>
      <c r="BP46" s="250"/>
      <c r="BQ46" s="250"/>
      <c r="BR46" s="250"/>
      <c r="BS46" s="250"/>
      <c r="BT46" s="250"/>
      <c r="BU46" s="250"/>
      <c r="BV46" s="250"/>
      <c r="BW46" s="250"/>
      <c r="BX46" s="250"/>
      <c r="BY46" s="250"/>
      <c r="BZ46" s="250"/>
      <c r="CA46" s="250"/>
      <c r="CB46" s="250"/>
      <c r="CC46" s="250"/>
      <c r="CD46" s="250"/>
      <c r="CE46" s="250"/>
      <c r="CF46" s="250"/>
      <c r="CG46" s="250"/>
      <c r="CH46" s="250"/>
      <c r="CI46" s="250"/>
      <c r="CJ46" s="250"/>
      <c r="CK46" s="250"/>
      <c r="CL46" s="250"/>
      <c r="CM46" s="250"/>
      <c r="CN46" s="250"/>
      <c r="CO46" s="250"/>
      <c r="CP46" s="250"/>
      <c r="CQ46" s="250"/>
      <c r="CR46" s="250"/>
      <c r="CS46" s="250"/>
      <c r="CT46" s="250"/>
      <c r="CU46" s="250"/>
      <c r="CV46" s="250"/>
      <c r="CW46" s="250"/>
      <c r="CX46" s="250"/>
      <c r="CY46" s="250"/>
      <c r="CZ46" s="250"/>
      <c r="DA46" s="250"/>
      <c r="DB46" s="250"/>
      <c r="DC46" s="250"/>
      <c r="DD46" s="250"/>
      <c r="DE46" s="250"/>
      <c r="DF46" s="250"/>
      <c r="DG46" s="250"/>
      <c r="DH46" s="250"/>
      <c r="DI46" s="250"/>
      <c r="DJ46" s="250"/>
      <c r="DK46" s="250"/>
      <c r="DL46" s="250"/>
    </row>
    <row r="47" spans="1:116" x14ac:dyDescent="0.3">
      <c r="A47" s="251" t="s">
        <v>7375</v>
      </c>
      <c r="B47" s="252" t="s">
        <v>7376</v>
      </c>
      <c r="C47" s="255">
        <v>0.77389999669999998</v>
      </c>
      <c r="D47" s="256">
        <v>4</v>
      </c>
      <c r="E47" s="255">
        <v>0.34</v>
      </c>
      <c r="F47" s="255">
        <v>5.8</v>
      </c>
      <c r="G47" s="255">
        <v>0.65704813979999999</v>
      </c>
      <c r="H47" s="255">
        <v>41.5</v>
      </c>
      <c r="I47" s="256">
        <v>3</v>
      </c>
      <c r="J47" s="256" t="str">
        <f>IFERROR(VLOOKUP($B47,'Core Indicators'!$E$3:$EU$906,147,FALSE),"x")</f>
        <v>x</v>
      </c>
      <c r="K47" s="257">
        <v>-0.5669065714</v>
      </c>
      <c r="L47" s="255">
        <v>3.75</v>
      </c>
      <c r="M47" s="256">
        <v>51</v>
      </c>
      <c r="N47" s="256">
        <v>35</v>
      </c>
      <c r="O47" s="256" t="str">
        <f>IFERROR(VLOOKUP(B47,'Core Indicators'!$E$3:$G$9906,3,FALSE),"x")</f>
        <v>x</v>
      </c>
      <c r="P47" s="256">
        <v>318000</v>
      </c>
      <c r="Q47" s="250"/>
      <c r="R47" s="250"/>
      <c r="S47" s="250"/>
      <c r="T47" s="250"/>
      <c r="U47" s="250"/>
      <c r="V47" s="250"/>
      <c r="W47" s="250"/>
      <c r="X47" s="250"/>
      <c r="Y47" s="250"/>
      <c r="Z47" s="250"/>
      <c r="AA47" s="250"/>
      <c r="AB47" s="250"/>
      <c r="AC47" s="250"/>
      <c r="AD47" s="250"/>
      <c r="AE47" s="250"/>
      <c r="AF47" s="250"/>
      <c r="AG47" s="250"/>
      <c r="AH47" s="250"/>
      <c r="AI47" s="250"/>
      <c r="AJ47" s="250"/>
      <c r="AK47" s="250"/>
      <c r="AL47" s="250"/>
      <c r="AM47" s="250"/>
      <c r="AN47" s="250"/>
      <c r="AO47" s="250"/>
      <c r="AP47" s="250"/>
      <c r="AQ47" s="250"/>
      <c r="AR47" s="250"/>
      <c r="AS47" s="250"/>
      <c r="AT47" s="250"/>
      <c r="AU47" s="250"/>
      <c r="AV47" s="250"/>
      <c r="AW47" s="250"/>
      <c r="AX47" s="250"/>
      <c r="AY47" s="250"/>
      <c r="AZ47" s="250"/>
      <c r="BA47" s="250"/>
      <c r="BB47" s="250"/>
      <c r="BC47" s="250"/>
      <c r="BD47" s="250"/>
      <c r="BE47" s="250"/>
      <c r="BF47" s="250"/>
      <c r="BG47" s="250"/>
      <c r="BH47" s="250"/>
      <c r="BI47" s="250"/>
      <c r="BJ47" s="250"/>
      <c r="BK47" s="250"/>
      <c r="BL47" s="250"/>
      <c r="BM47" s="250"/>
      <c r="BN47" s="250"/>
      <c r="BO47" s="250"/>
      <c r="BP47" s="250"/>
      <c r="BQ47" s="250"/>
      <c r="BR47" s="250"/>
      <c r="BS47" s="250"/>
      <c r="BT47" s="250"/>
      <c r="BU47" s="250"/>
      <c r="BV47" s="250"/>
      <c r="BW47" s="250"/>
      <c r="BX47" s="250"/>
      <c r="BY47" s="250"/>
      <c r="BZ47" s="250"/>
      <c r="CA47" s="250"/>
      <c r="CB47" s="250"/>
      <c r="CC47" s="250"/>
      <c r="CD47" s="250"/>
      <c r="CE47" s="250"/>
      <c r="CF47" s="250"/>
      <c r="CG47" s="250"/>
      <c r="CH47" s="250"/>
      <c r="CI47" s="250"/>
      <c r="CJ47" s="250"/>
      <c r="CK47" s="250"/>
      <c r="CL47" s="250"/>
      <c r="CM47" s="250"/>
      <c r="CN47" s="250"/>
      <c r="CO47" s="250"/>
      <c r="CP47" s="250"/>
      <c r="CQ47" s="250"/>
      <c r="CR47" s="250"/>
      <c r="CS47" s="250"/>
      <c r="CT47" s="250"/>
      <c r="CU47" s="250"/>
      <c r="CV47" s="250"/>
      <c r="CW47" s="250"/>
      <c r="CX47" s="250"/>
      <c r="CY47" s="250"/>
      <c r="CZ47" s="250"/>
      <c r="DA47" s="250"/>
      <c r="DB47" s="250"/>
      <c r="DC47" s="250"/>
      <c r="DD47" s="250"/>
      <c r="DE47" s="250"/>
      <c r="DF47" s="250"/>
      <c r="DG47" s="250"/>
      <c r="DH47" s="250"/>
      <c r="DI47" s="250"/>
      <c r="DJ47" s="250"/>
      <c r="DK47" s="250"/>
      <c r="DL47" s="250"/>
    </row>
    <row r="48" spans="1:116" x14ac:dyDescent="0.3">
      <c r="A48" s="251" t="s">
        <v>87</v>
      </c>
      <c r="B48" s="252" t="s">
        <v>7377</v>
      </c>
      <c r="C48" s="255">
        <v>0</v>
      </c>
      <c r="D48" s="256">
        <v>0</v>
      </c>
      <c r="E48" s="255">
        <v>0</v>
      </c>
      <c r="F48" s="255">
        <v>2.65</v>
      </c>
      <c r="G48" s="255" t="s">
        <v>14</v>
      </c>
      <c r="H48" s="255" t="s">
        <v>14</v>
      </c>
      <c r="I48" s="256">
        <v>3</v>
      </c>
      <c r="J48" s="256">
        <f>IFERROR(VLOOKUP($B48,'Core Indicators'!$E$3:$EU$906,147,FALSE),"x")</f>
        <v>10</v>
      </c>
      <c r="K48" s="257">
        <v>-1.6514610052000001</v>
      </c>
      <c r="L48" s="255">
        <v>1.25</v>
      </c>
      <c r="M48" s="256">
        <v>3</v>
      </c>
      <c r="N48" s="256">
        <v>17</v>
      </c>
      <c r="O48" s="256">
        <f>IFERROR(VLOOKUP(B48,'Core Indicators'!$E$3:$G$9906,3,FALSE),"x")</f>
        <v>25666000</v>
      </c>
      <c r="P48" s="256">
        <v>120410</v>
      </c>
      <c r="Q48" s="250"/>
      <c r="R48" s="250"/>
      <c r="S48" s="250"/>
      <c r="T48" s="250"/>
      <c r="U48" s="250"/>
      <c r="V48" s="250"/>
      <c r="W48" s="250"/>
      <c r="X48" s="250"/>
      <c r="Y48" s="250"/>
      <c r="Z48" s="250"/>
      <c r="AA48" s="250"/>
      <c r="AB48" s="250"/>
      <c r="AC48" s="250"/>
      <c r="AD48" s="250"/>
      <c r="AE48" s="250"/>
      <c r="AF48" s="250"/>
      <c r="AG48" s="250"/>
      <c r="AH48" s="250"/>
      <c r="AI48" s="250"/>
      <c r="AJ48" s="250"/>
      <c r="AK48" s="250"/>
      <c r="AL48" s="250"/>
      <c r="AM48" s="250"/>
      <c r="AN48" s="250"/>
      <c r="AO48" s="250"/>
      <c r="AP48" s="250"/>
      <c r="AQ48" s="250"/>
      <c r="AR48" s="250"/>
      <c r="AS48" s="250"/>
      <c r="AT48" s="250"/>
      <c r="AU48" s="250"/>
      <c r="AV48" s="250"/>
      <c r="AW48" s="250"/>
      <c r="AX48" s="250"/>
      <c r="AY48" s="250"/>
      <c r="AZ48" s="250"/>
      <c r="BA48" s="250"/>
      <c r="BB48" s="250"/>
      <c r="BC48" s="250"/>
      <c r="BD48" s="250"/>
      <c r="BE48" s="250"/>
      <c r="BF48" s="250"/>
      <c r="BG48" s="250"/>
      <c r="BH48" s="250"/>
      <c r="BI48" s="250"/>
      <c r="BJ48" s="250"/>
      <c r="BK48" s="250"/>
      <c r="BL48" s="250"/>
      <c r="BM48" s="250"/>
      <c r="BN48" s="250"/>
      <c r="BO48" s="250"/>
      <c r="BP48" s="250"/>
      <c r="BQ48" s="250"/>
      <c r="BR48" s="250"/>
      <c r="BS48" s="250"/>
      <c r="BT48" s="250"/>
      <c r="BU48" s="250"/>
      <c r="BV48" s="250"/>
      <c r="BW48" s="250"/>
      <c r="BX48" s="250"/>
      <c r="BY48" s="250"/>
      <c r="BZ48" s="250"/>
      <c r="CA48" s="250"/>
      <c r="CB48" s="250"/>
      <c r="CC48" s="250"/>
      <c r="CD48" s="250"/>
      <c r="CE48" s="250"/>
      <c r="CF48" s="250"/>
      <c r="CG48" s="250"/>
      <c r="CH48" s="250"/>
      <c r="CI48" s="250"/>
      <c r="CJ48" s="250"/>
      <c r="CK48" s="250"/>
      <c r="CL48" s="250"/>
      <c r="CM48" s="250"/>
      <c r="CN48" s="250"/>
      <c r="CO48" s="250"/>
      <c r="CP48" s="250"/>
      <c r="CQ48" s="250"/>
      <c r="CR48" s="250"/>
      <c r="CS48" s="250"/>
      <c r="CT48" s="250"/>
      <c r="CU48" s="250"/>
      <c r="CV48" s="250"/>
      <c r="CW48" s="250"/>
      <c r="CX48" s="250"/>
      <c r="CY48" s="250"/>
      <c r="CZ48" s="250"/>
      <c r="DA48" s="250"/>
      <c r="DB48" s="250"/>
      <c r="DC48" s="250"/>
      <c r="DD48" s="250"/>
      <c r="DE48" s="250"/>
      <c r="DF48" s="250"/>
      <c r="DG48" s="250"/>
      <c r="DH48" s="250"/>
      <c r="DI48" s="250"/>
      <c r="DJ48" s="250"/>
      <c r="DK48" s="250"/>
      <c r="DL48" s="250"/>
    </row>
    <row r="49" spans="1:116" x14ac:dyDescent="0.3">
      <c r="A49" s="251" t="s">
        <v>368</v>
      </c>
      <c r="B49" s="252" t="s">
        <v>7378</v>
      </c>
      <c r="C49" s="255">
        <v>0.93415500099999993</v>
      </c>
      <c r="D49" s="256">
        <v>3</v>
      </c>
      <c r="E49" s="255">
        <v>0.61299999999999999</v>
      </c>
      <c r="F49" s="255">
        <v>3.5166666666999999</v>
      </c>
      <c r="G49" s="255">
        <v>0.65473159420000004</v>
      </c>
      <c r="H49" s="255">
        <v>42.099998474099998</v>
      </c>
      <c r="I49" s="256">
        <v>5</v>
      </c>
      <c r="J49" s="256">
        <f>IFERROR(VLOOKUP($B49,'Core Indicators'!$E$3:$EU$906,147,FALSE),"x")</f>
        <v>2440</v>
      </c>
      <c r="K49" s="257">
        <v>-1.786087513</v>
      </c>
      <c r="L49" s="255">
        <v>2.75</v>
      </c>
      <c r="M49" s="256">
        <v>18</v>
      </c>
      <c r="N49" s="256">
        <v>18</v>
      </c>
      <c r="O49" s="256">
        <f>IFERROR(VLOOKUP(B49,'Core Indicators'!$E$3:$G$9906,3,FALSE),"x")</f>
        <v>102743000</v>
      </c>
      <c r="P49" s="256">
        <v>2267050</v>
      </c>
      <c r="Q49" s="250"/>
      <c r="R49" s="250"/>
      <c r="S49" s="250"/>
      <c r="T49" s="250"/>
      <c r="U49" s="250"/>
      <c r="V49" s="250"/>
      <c r="W49" s="250"/>
      <c r="X49" s="250"/>
      <c r="Y49" s="250"/>
      <c r="Z49" s="250"/>
      <c r="AA49" s="250"/>
      <c r="AB49" s="250"/>
      <c r="AC49" s="250"/>
      <c r="AD49" s="250"/>
      <c r="AE49" s="250"/>
      <c r="AF49" s="250"/>
      <c r="AG49" s="250"/>
      <c r="AH49" s="250"/>
      <c r="AI49" s="250"/>
      <c r="AJ49" s="250"/>
      <c r="AK49" s="250"/>
      <c r="AL49" s="250"/>
      <c r="AM49" s="250"/>
      <c r="AN49" s="250"/>
      <c r="AO49" s="250"/>
      <c r="AP49" s="250"/>
      <c r="AQ49" s="250"/>
      <c r="AR49" s="250"/>
      <c r="AS49" s="250"/>
      <c r="AT49" s="250"/>
      <c r="AU49" s="250"/>
      <c r="AV49" s="250"/>
      <c r="AW49" s="250"/>
      <c r="AX49" s="250"/>
      <c r="AY49" s="250"/>
      <c r="AZ49" s="250"/>
      <c r="BA49" s="250"/>
      <c r="BB49" s="250"/>
      <c r="BC49" s="250"/>
      <c r="BD49" s="250"/>
      <c r="BE49" s="250"/>
      <c r="BF49" s="250"/>
      <c r="BG49" s="250"/>
      <c r="BH49" s="250"/>
      <c r="BI49" s="250"/>
      <c r="BJ49" s="250"/>
      <c r="BK49" s="250"/>
      <c r="BL49" s="250"/>
      <c r="BM49" s="250"/>
      <c r="BN49" s="250"/>
      <c r="BO49" s="250"/>
      <c r="BP49" s="250"/>
      <c r="BQ49" s="250"/>
      <c r="BR49" s="250"/>
      <c r="BS49" s="250"/>
      <c r="BT49" s="250"/>
      <c r="BU49" s="250"/>
      <c r="BV49" s="250"/>
      <c r="BW49" s="250"/>
      <c r="BX49" s="250"/>
      <c r="BY49" s="250"/>
      <c r="BZ49" s="250"/>
      <c r="CA49" s="250"/>
      <c r="CB49" s="250"/>
      <c r="CC49" s="250"/>
      <c r="CD49" s="250"/>
      <c r="CE49" s="250"/>
      <c r="CF49" s="250"/>
      <c r="CG49" s="250"/>
      <c r="CH49" s="250"/>
      <c r="CI49" s="250"/>
      <c r="CJ49" s="250"/>
      <c r="CK49" s="250"/>
      <c r="CL49" s="250"/>
      <c r="CM49" s="250"/>
      <c r="CN49" s="250"/>
      <c r="CO49" s="250"/>
      <c r="CP49" s="250"/>
      <c r="CQ49" s="250"/>
      <c r="CR49" s="250"/>
      <c r="CS49" s="250"/>
      <c r="CT49" s="250"/>
      <c r="CU49" s="250"/>
      <c r="CV49" s="250"/>
      <c r="CW49" s="250"/>
      <c r="CX49" s="250"/>
      <c r="CY49" s="250"/>
      <c r="CZ49" s="250"/>
      <c r="DA49" s="250"/>
      <c r="DB49" s="250"/>
      <c r="DC49" s="250"/>
      <c r="DD49" s="250"/>
      <c r="DE49" s="250"/>
      <c r="DF49" s="250"/>
      <c r="DG49" s="250"/>
      <c r="DH49" s="250"/>
      <c r="DI49" s="250"/>
      <c r="DJ49" s="250"/>
      <c r="DK49" s="250"/>
      <c r="DL49" s="250"/>
    </row>
    <row r="50" spans="1:116" x14ac:dyDescent="0.3">
      <c r="A50" s="251" t="s">
        <v>7379</v>
      </c>
      <c r="B50" s="252" t="s">
        <v>7380</v>
      </c>
      <c r="C50" s="255">
        <v>0</v>
      </c>
      <c r="D50" s="256">
        <v>12</v>
      </c>
      <c r="E50" s="255">
        <v>0</v>
      </c>
      <c r="F50" s="255" t="s">
        <v>14</v>
      </c>
      <c r="G50" s="255">
        <v>3.95971736E-2</v>
      </c>
      <c r="H50" s="255">
        <v>28.7000007629</v>
      </c>
      <c r="I50" s="256">
        <v>0</v>
      </c>
      <c r="J50" s="256" t="str">
        <f>IFERROR(VLOOKUP($B50,'Core Indicators'!$E$3:$EU$906,147,FALSE),"x")</f>
        <v>x</v>
      </c>
      <c r="K50" s="257">
        <v>1.8984570503</v>
      </c>
      <c r="L50" s="255" t="s">
        <v>14</v>
      </c>
      <c r="M50" s="256">
        <v>97</v>
      </c>
      <c r="N50" s="256">
        <v>87</v>
      </c>
      <c r="O50" s="256" t="str">
        <f>IFERROR(VLOOKUP(B50,'Core Indicators'!$E$3:$G$9906,3,FALSE),"x")</f>
        <v>x</v>
      </c>
      <c r="P50" s="256">
        <v>42262</v>
      </c>
      <c r="Q50" s="250"/>
      <c r="R50" s="250"/>
      <c r="S50" s="250"/>
      <c r="T50" s="250"/>
      <c r="U50" s="250"/>
      <c r="V50" s="250"/>
      <c r="W50" s="250"/>
      <c r="X50" s="250"/>
      <c r="Y50" s="250"/>
      <c r="Z50" s="250"/>
      <c r="AA50" s="250"/>
      <c r="AB50" s="250"/>
      <c r="AC50" s="250"/>
      <c r="AD50" s="250"/>
      <c r="AE50" s="250"/>
      <c r="AF50" s="250"/>
      <c r="AG50" s="250"/>
      <c r="AH50" s="250"/>
      <c r="AI50" s="250"/>
      <c r="AJ50" s="250"/>
      <c r="AK50" s="250"/>
      <c r="AL50" s="250"/>
      <c r="AM50" s="250"/>
      <c r="AN50" s="250"/>
      <c r="AO50" s="250"/>
      <c r="AP50" s="250"/>
      <c r="AQ50" s="250"/>
      <c r="AR50" s="250"/>
      <c r="AS50" s="250"/>
      <c r="AT50" s="250"/>
      <c r="AU50" s="250"/>
      <c r="AV50" s="250"/>
      <c r="AW50" s="250"/>
      <c r="AX50" s="250"/>
      <c r="AY50" s="250"/>
      <c r="AZ50" s="250"/>
      <c r="BA50" s="250"/>
      <c r="BB50" s="250"/>
      <c r="BC50" s="250"/>
      <c r="BD50" s="250"/>
      <c r="BE50" s="250"/>
      <c r="BF50" s="250"/>
      <c r="BG50" s="250"/>
      <c r="BH50" s="250"/>
      <c r="BI50" s="250"/>
      <c r="BJ50" s="250"/>
      <c r="BK50" s="250"/>
      <c r="BL50" s="250"/>
      <c r="BM50" s="250"/>
      <c r="BN50" s="250"/>
      <c r="BO50" s="250"/>
      <c r="BP50" s="250"/>
      <c r="BQ50" s="250"/>
      <c r="BR50" s="250"/>
      <c r="BS50" s="250"/>
      <c r="BT50" s="250"/>
      <c r="BU50" s="250"/>
      <c r="BV50" s="250"/>
      <c r="BW50" s="250"/>
      <c r="BX50" s="250"/>
      <c r="BY50" s="250"/>
      <c r="BZ50" s="250"/>
      <c r="CA50" s="250"/>
      <c r="CB50" s="250"/>
      <c r="CC50" s="250"/>
      <c r="CD50" s="250"/>
      <c r="CE50" s="250"/>
      <c r="CF50" s="250"/>
      <c r="CG50" s="250"/>
      <c r="CH50" s="250"/>
      <c r="CI50" s="250"/>
      <c r="CJ50" s="250"/>
      <c r="CK50" s="250"/>
      <c r="CL50" s="250"/>
      <c r="CM50" s="250"/>
      <c r="CN50" s="250"/>
      <c r="CO50" s="250"/>
      <c r="CP50" s="250"/>
      <c r="CQ50" s="250"/>
      <c r="CR50" s="250"/>
      <c r="CS50" s="250"/>
      <c r="CT50" s="250"/>
      <c r="CU50" s="250"/>
      <c r="CV50" s="250"/>
      <c r="CW50" s="250"/>
      <c r="CX50" s="250"/>
      <c r="CY50" s="250"/>
      <c r="CZ50" s="250"/>
      <c r="DA50" s="250"/>
      <c r="DB50" s="250"/>
      <c r="DC50" s="250"/>
      <c r="DD50" s="250"/>
      <c r="DE50" s="250"/>
      <c r="DF50" s="250"/>
      <c r="DG50" s="250"/>
      <c r="DH50" s="250"/>
      <c r="DI50" s="250"/>
      <c r="DJ50" s="250"/>
      <c r="DK50" s="250"/>
      <c r="DL50" s="250"/>
    </row>
    <row r="51" spans="1:116" x14ac:dyDescent="0.3">
      <c r="A51" s="251" t="s">
        <v>478</v>
      </c>
      <c r="B51" s="252" t="s">
        <v>7381</v>
      </c>
      <c r="C51" s="255">
        <v>0.56789997659999991</v>
      </c>
      <c r="D51" s="256">
        <v>6</v>
      </c>
      <c r="E51" s="255">
        <v>0</v>
      </c>
      <c r="F51" s="255">
        <v>3.7833333332999999</v>
      </c>
      <c r="G51" s="255" t="s">
        <v>14</v>
      </c>
      <c r="H51" s="255">
        <v>41.599998474099998</v>
      </c>
      <c r="I51" s="256">
        <v>3</v>
      </c>
      <c r="J51" s="256">
        <f>IFERROR(VLOOKUP($B51,'Core Indicators'!$E$3:$EU$906,147,FALSE),"x")</f>
        <v>29</v>
      </c>
      <c r="K51" s="257">
        <v>-0.91440337900000002</v>
      </c>
      <c r="L51" s="255">
        <v>3</v>
      </c>
      <c r="M51" s="256">
        <v>24</v>
      </c>
      <c r="N51" s="256">
        <v>30</v>
      </c>
      <c r="O51" s="256">
        <f>IFERROR(VLOOKUP(B51,'Core Indicators'!$E$3:$G$9906,3,FALSE),"x")</f>
        <v>1011000</v>
      </c>
      <c r="P51" s="256">
        <v>23180</v>
      </c>
      <c r="Q51" s="250"/>
      <c r="R51" s="250"/>
      <c r="S51" s="250"/>
      <c r="T51" s="250"/>
      <c r="U51" s="250"/>
      <c r="V51" s="250"/>
      <c r="W51" s="250"/>
      <c r="X51" s="250"/>
      <c r="Y51" s="250"/>
      <c r="Z51" s="250"/>
      <c r="AA51" s="250"/>
      <c r="AB51" s="250"/>
      <c r="AC51" s="250"/>
      <c r="AD51" s="250"/>
      <c r="AE51" s="250"/>
      <c r="AF51" s="250"/>
      <c r="AG51" s="250"/>
      <c r="AH51" s="250"/>
      <c r="AI51" s="250"/>
      <c r="AJ51" s="250"/>
      <c r="AK51" s="250"/>
      <c r="AL51" s="250"/>
      <c r="AM51" s="250"/>
      <c r="AN51" s="250"/>
      <c r="AO51" s="250"/>
      <c r="AP51" s="250"/>
      <c r="AQ51" s="250"/>
      <c r="AR51" s="250"/>
      <c r="AS51" s="250"/>
      <c r="AT51" s="250"/>
      <c r="AU51" s="250"/>
      <c r="AV51" s="250"/>
      <c r="AW51" s="250"/>
      <c r="AX51" s="250"/>
      <c r="AY51" s="250"/>
      <c r="AZ51" s="250"/>
      <c r="BA51" s="250"/>
      <c r="BB51" s="250"/>
      <c r="BC51" s="250"/>
      <c r="BD51" s="250"/>
      <c r="BE51" s="250"/>
      <c r="BF51" s="250"/>
      <c r="BG51" s="250"/>
      <c r="BH51" s="250"/>
      <c r="BI51" s="250"/>
      <c r="BJ51" s="250"/>
      <c r="BK51" s="250"/>
      <c r="BL51" s="250"/>
      <c r="BM51" s="250"/>
      <c r="BN51" s="250"/>
      <c r="BO51" s="250"/>
      <c r="BP51" s="250"/>
      <c r="BQ51" s="250"/>
      <c r="BR51" s="250"/>
      <c r="BS51" s="250"/>
      <c r="BT51" s="250"/>
      <c r="BU51" s="250"/>
      <c r="BV51" s="250"/>
      <c r="BW51" s="250"/>
      <c r="BX51" s="250"/>
      <c r="BY51" s="250"/>
      <c r="BZ51" s="250"/>
      <c r="CA51" s="250"/>
      <c r="CB51" s="250"/>
      <c r="CC51" s="250"/>
      <c r="CD51" s="250"/>
      <c r="CE51" s="250"/>
      <c r="CF51" s="250"/>
      <c r="CG51" s="250"/>
      <c r="CH51" s="250"/>
      <c r="CI51" s="250"/>
      <c r="CJ51" s="250"/>
      <c r="CK51" s="250"/>
      <c r="CL51" s="250"/>
      <c r="CM51" s="250"/>
      <c r="CN51" s="250"/>
      <c r="CO51" s="250"/>
      <c r="CP51" s="250"/>
      <c r="CQ51" s="250"/>
      <c r="CR51" s="250"/>
      <c r="CS51" s="250"/>
      <c r="CT51" s="250"/>
      <c r="CU51" s="250"/>
      <c r="CV51" s="250"/>
      <c r="CW51" s="250"/>
      <c r="CX51" s="250"/>
      <c r="CY51" s="250"/>
      <c r="CZ51" s="250"/>
      <c r="DA51" s="250"/>
      <c r="DB51" s="250"/>
      <c r="DC51" s="250"/>
      <c r="DD51" s="250"/>
      <c r="DE51" s="250"/>
      <c r="DF51" s="250"/>
      <c r="DG51" s="250"/>
      <c r="DH51" s="250"/>
      <c r="DI51" s="250"/>
      <c r="DJ51" s="250"/>
      <c r="DK51" s="250"/>
      <c r="DL51" s="250"/>
    </row>
    <row r="52" spans="1:116" x14ac:dyDescent="0.3">
      <c r="A52" s="251" t="s">
        <v>7382</v>
      </c>
      <c r="B52" s="252" t="s">
        <v>7383</v>
      </c>
      <c r="C52" s="255">
        <v>0</v>
      </c>
      <c r="D52" s="256">
        <v>13</v>
      </c>
      <c r="E52" s="255">
        <v>0</v>
      </c>
      <c r="F52" s="255" t="s">
        <v>14</v>
      </c>
      <c r="G52" s="255" t="s">
        <v>14</v>
      </c>
      <c r="H52" s="255" t="s">
        <v>14</v>
      </c>
      <c r="I52" s="256">
        <v>0</v>
      </c>
      <c r="J52" s="256" t="str">
        <f>IFERROR(VLOOKUP($B52,'Core Indicators'!$E$3:$EU$906,147,FALSE),"x")</f>
        <v>x</v>
      </c>
      <c r="K52" s="257">
        <v>0.68633824590000003</v>
      </c>
      <c r="L52" s="255" t="s">
        <v>14</v>
      </c>
      <c r="M52" s="256">
        <v>93</v>
      </c>
      <c r="N52" s="256">
        <v>55</v>
      </c>
      <c r="O52" s="256" t="str">
        <f>IFERROR(VLOOKUP(B52,'Core Indicators'!$E$3:$G$9906,3,FALSE),"x")</f>
        <v>x</v>
      </c>
      <c r="P52" s="256">
        <v>750</v>
      </c>
      <c r="Q52" s="250"/>
      <c r="R52" s="250"/>
      <c r="S52" s="250"/>
      <c r="T52" s="250"/>
      <c r="U52" s="250"/>
      <c r="V52" s="250"/>
      <c r="W52" s="250"/>
      <c r="X52" s="250"/>
      <c r="Y52" s="250"/>
      <c r="Z52" s="250"/>
      <c r="AA52" s="250"/>
      <c r="AB52" s="250"/>
      <c r="AC52" s="250"/>
      <c r="AD52" s="250"/>
      <c r="AE52" s="250"/>
      <c r="AF52" s="250"/>
      <c r="AG52" s="250"/>
      <c r="AH52" s="250"/>
      <c r="AI52" s="250"/>
      <c r="AJ52" s="250"/>
      <c r="AK52" s="250"/>
      <c r="AL52" s="250"/>
      <c r="AM52" s="250"/>
      <c r="AN52" s="250"/>
      <c r="AO52" s="250"/>
      <c r="AP52" s="250"/>
      <c r="AQ52" s="250"/>
      <c r="AR52" s="250"/>
      <c r="AS52" s="250"/>
      <c r="AT52" s="250"/>
      <c r="AU52" s="250"/>
      <c r="AV52" s="250"/>
      <c r="AW52" s="250"/>
      <c r="AX52" s="250"/>
      <c r="AY52" s="250"/>
      <c r="AZ52" s="250"/>
      <c r="BA52" s="250"/>
      <c r="BB52" s="250"/>
      <c r="BC52" s="250"/>
      <c r="BD52" s="250"/>
      <c r="BE52" s="250"/>
      <c r="BF52" s="250"/>
      <c r="BG52" s="250"/>
      <c r="BH52" s="250"/>
      <c r="BI52" s="250"/>
      <c r="BJ52" s="250"/>
      <c r="BK52" s="250"/>
      <c r="BL52" s="250"/>
      <c r="BM52" s="250"/>
      <c r="BN52" s="250"/>
      <c r="BO52" s="250"/>
      <c r="BP52" s="250"/>
      <c r="BQ52" s="250"/>
      <c r="BR52" s="250"/>
      <c r="BS52" s="250"/>
      <c r="BT52" s="250"/>
      <c r="BU52" s="250"/>
      <c r="BV52" s="250"/>
      <c r="BW52" s="250"/>
      <c r="BX52" s="250"/>
      <c r="BY52" s="250"/>
      <c r="BZ52" s="250"/>
      <c r="CA52" s="250"/>
      <c r="CB52" s="250"/>
      <c r="CC52" s="250"/>
      <c r="CD52" s="250"/>
      <c r="CE52" s="250"/>
      <c r="CF52" s="250"/>
      <c r="CG52" s="250"/>
      <c r="CH52" s="250"/>
      <c r="CI52" s="250"/>
      <c r="CJ52" s="250"/>
      <c r="CK52" s="250"/>
      <c r="CL52" s="250"/>
      <c r="CM52" s="250"/>
      <c r="CN52" s="250"/>
      <c r="CO52" s="250"/>
      <c r="CP52" s="250"/>
      <c r="CQ52" s="250"/>
      <c r="CR52" s="250"/>
      <c r="CS52" s="250"/>
      <c r="CT52" s="250"/>
      <c r="CU52" s="250"/>
      <c r="CV52" s="250"/>
      <c r="CW52" s="250"/>
      <c r="CX52" s="250"/>
      <c r="CY52" s="250"/>
      <c r="CZ52" s="250"/>
      <c r="DA52" s="250"/>
      <c r="DB52" s="250"/>
      <c r="DC52" s="250"/>
      <c r="DD52" s="250"/>
      <c r="DE52" s="250"/>
      <c r="DF52" s="250"/>
      <c r="DG52" s="250"/>
      <c r="DH52" s="250"/>
      <c r="DI52" s="250"/>
      <c r="DJ52" s="250"/>
      <c r="DK52" s="250"/>
      <c r="DL52" s="250"/>
    </row>
    <row r="53" spans="1:116" x14ac:dyDescent="0.3">
      <c r="A53" s="251" t="s">
        <v>7384</v>
      </c>
      <c r="B53" s="252" t="s">
        <v>7385</v>
      </c>
      <c r="C53" s="255">
        <v>0</v>
      </c>
      <c r="D53" s="256">
        <v>7</v>
      </c>
      <c r="E53" s="255">
        <v>7.0000000000000007E-2</v>
      </c>
      <c r="F53" s="255">
        <v>6.8</v>
      </c>
      <c r="G53" s="255">
        <v>0.4532722515</v>
      </c>
      <c r="H53" s="255">
        <v>43.700000762899997</v>
      </c>
      <c r="I53" s="256">
        <v>3</v>
      </c>
      <c r="J53" s="256" t="str">
        <f>IFERROR(VLOOKUP($B53,'Core Indicators'!$E$3:$EU$906,147,FALSE),"x")</f>
        <v>x</v>
      </c>
      <c r="K53" s="257">
        <v>-0.34769749639999997</v>
      </c>
      <c r="L53" s="255">
        <v>5.25</v>
      </c>
      <c r="M53" s="256">
        <v>67</v>
      </c>
      <c r="N53" s="256">
        <v>28</v>
      </c>
      <c r="O53" s="256" t="str">
        <f>IFERROR(VLOOKUP(B53,'Core Indicators'!$E$3:$G$9906,3,FALSE),"x")</f>
        <v>x</v>
      </c>
      <c r="P53" s="256">
        <v>48310</v>
      </c>
      <c r="Q53" s="250"/>
      <c r="R53" s="250"/>
      <c r="S53" s="250"/>
      <c r="T53" s="250"/>
      <c r="U53" s="250"/>
      <c r="V53" s="250"/>
      <c r="W53" s="250"/>
      <c r="X53" s="250"/>
      <c r="Y53" s="250"/>
      <c r="Z53" s="250"/>
      <c r="AA53" s="250"/>
      <c r="AB53" s="250"/>
      <c r="AC53" s="250"/>
      <c r="AD53" s="250"/>
      <c r="AE53" s="250"/>
      <c r="AF53" s="250"/>
      <c r="AG53" s="250"/>
      <c r="AH53" s="250"/>
      <c r="AI53" s="250"/>
      <c r="AJ53" s="250"/>
      <c r="AK53" s="250"/>
      <c r="AL53" s="250"/>
      <c r="AM53" s="250"/>
      <c r="AN53" s="250"/>
      <c r="AO53" s="250"/>
      <c r="AP53" s="250"/>
      <c r="AQ53" s="250"/>
      <c r="AR53" s="250"/>
      <c r="AS53" s="250"/>
      <c r="AT53" s="250"/>
      <c r="AU53" s="250"/>
      <c r="AV53" s="250"/>
      <c r="AW53" s="250"/>
      <c r="AX53" s="250"/>
      <c r="AY53" s="250"/>
      <c r="AZ53" s="250"/>
      <c r="BA53" s="250"/>
      <c r="BB53" s="250"/>
      <c r="BC53" s="250"/>
      <c r="BD53" s="250"/>
      <c r="BE53" s="250"/>
      <c r="BF53" s="250"/>
      <c r="BG53" s="250"/>
      <c r="BH53" s="250"/>
      <c r="BI53" s="250"/>
      <c r="BJ53" s="250"/>
      <c r="BK53" s="250"/>
      <c r="BL53" s="250"/>
      <c r="BM53" s="250"/>
      <c r="BN53" s="250"/>
      <c r="BO53" s="250"/>
      <c r="BP53" s="250"/>
      <c r="BQ53" s="250"/>
      <c r="BR53" s="250"/>
      <c r="BS53" s="250"/>
      <c r="BT53" s="250"/>
      <c r="BU53" s="250"/>
      <c r="BV53" s="250"/>
      <c r="BW53" s="250"/>
      <c r="BX53" s="250"/>
      <c r="BY53" s="250"/>
      <c r="BZ53" s="250"/>
      <c r="CA53" s="250"/>
      <c r="CB53" s="250"/>
      <c r="CC53" s="250"/>
      <c r="CD53" s="250"/>
      <c r="CE53" s="250"/>
      <c r="CF53" s="250"/>
      <c r="CG53" s="250"/>
      <c r="CH53" s="250"/>
      <c r="CI53" s="250"/>
      <c r="CJ53" s="250"/>
      <c r="CK53" s="250"/>
      <c r="CL53" s="250"/>
      <c r="CM53" s="250"/>
      <c r="CN53" s="250"/>
      <c r="CO53" s="250"/>
      <c r="CP53" s="250"/>
      <c r="CQ53" s="250"/>
      <c r="CR53" s="250"/>
      <c r="CS53" s="250"/>
      <c r="CT53" s="250"/>
      <c r="CU53" s="250"/>
      <c r="CV53" s="250"/>
      <c r="CW53" s="250"/>
      <c r="CX53" s="250"/>
      <c r="CY53" s="250"/>
      <c r="CZ53" s="250"/>
      <c r="DA53" s="250"/>
      <c r="DB53" s="250"/>
      <c r="DC53" s="250"/>
      <c r="DD53" s="250"/>
      <c r="DE53" s="250"/>
      <c r="DF53" s="250"/>
      <c r="DG53" s="250"/>
      <c r="DH53" s="250"/>
      <c r="DI53" s="250"/>
      <c r="DJ53" s="250"/>
      <c r="DK53" s="250"/>
      <c r="DL53" s="250"/>
    </row>
    <row r="54" spans="1:116" x14ac:dyDescent="0.3">
      <c r="A54" s="251" t="s">
        <v>497</v>
      </c>
      <c r="B54" s="252" t="s">
        <v>7386</v>
      </c>
      <c r="C54" s="255">
        <v>0.32659999670000001</v>
      </c>
      <c r="D54" s="256">
        <v>9</v>
      </c>
      <c r="E54" s="255">
        <v>0.31</v>
      </c>
      <c r="F54" s="255">
        <v>7.2</v>
      </c>
      <c r="G54" s="255">
        <v>0.38886860010000002</v>
      </c>
      <c r="H54" s="255">
        <v>45.400001525900002</v>
      </c>
      <c r="I54" s="256">
        <v>3</v>
      </c>
      <c r="J54" s="256">
        <f>IFERROR(VLOOKUP($B54,'Core Indicators'!$E$3:$EU$906,147,FALSE),"x")</f>
        <v>1</v>
      </c>
      <c r="K54" s="257">
        <v>-0.57735705380000002</v>
      </c>
      <c r="L54" s="255">
        <v>6.5</v>
      </c>
      <c r="M54" s="256">
        <v>65</v>
      </c>
      <c r="N54" s="256">
        <v>38</v>
      </c>
      <c r="O54" s="256">
        <f>IFERROR(VLOOKUP(B54,'Core Indicators'!$E$3:$G$9906,3,FALSE),"x")</f>
        <v>14846000</v>
      </c>
      <c r="P54" s="256">
        <v>248360</v>
      </c>
      <c r="Q54" s="250"/>
      <c r="R54" s="250"/>
      <c r="S54" s="250"/>
      <c r="T54" s="250"/>
      <c r="U54" s="250"/>
      <c r="V54" s="250"/>
      <c r="W54" s="250"/>
      <c r="X54" s="250"/>
      <c r="Y54" s="250"/>
      <c r="Z54" s="250"/>
      <c r="AA54" s="250"/>
      <c r="AB54" s="250"/>
      <c r="AC54" s="250"/>
      <c r="AD54" s="250"/>
      <c r="AE54" s="250"/>
      <c r="AF54" s="250"/>
      <c r="AG54" s="250"/>
      <c r="AH54" s="250"/>
      <c r="AI54" s="250"/>
      <c r="AJ54" s="250"/>
      <c r="AK54" s="250"/>
      <c r="AL54" s="250"/>
      <c r="AM54" s="250"/>
      <c r="AN54" s="250"/>
      <c r="AO54" s="250"/>
      <c r="AP54" s="250"/>
      <c r="AQ54" s="250"/>
      <c r="AR54" s="250"/>
      <c r="AS54" s="250"/>
      <c r="AT54" s="250"/>
      <c r="AU54" s="250"/>
      <c r="AV54" s="250"/>
      <c r="AW54" s="250"/>
      <c r="AX54" s="250"/>
      <c r="AY54" s="250"/>
      <c r="AZ54" s="250"/>
      <c r="BA54" s="250"/>
      <c r="BB54" s="250"/>
      <c r="BC54" s="250"/>
      <c r="BD54" s="250"/>
      <c r="BE54" s="250"/>
      <c r="BF54" s="250"/>
      <c r="BG54" s="250"/>
      <c r="BH54" s="250"/>
      <c r="BI54" s="250"/>
      <c r="BJ54" s="250"/>
      <c r="BK54" s="250"/>
      <c r="BL54" s="250"/>
      <c r="BM54" s="250"/>
      <c r="BN54" s="250"/>
      <c r="BO54" s="250"/>
      <c r="BP54" s="250"/>
      <c r="BQ54" s="250"/>
      <c r="BR54" s="250"/>
      <c r="BS54" s="250"/>
      <c r="BT54" s="250"/>
      <c r="BU54" s="250"/>
      <c r="BV54" s="250"/>
      <c r="BW54" s="250"/>
      <c r="BX54" s="250"/>
      <c r="BY54" s="250"/>
      <c r="BZ54" s="250"/>
      <c r="CA54" s="250"/>
      <c r="CB54" s="250"/>
      <c r="CC54" s="250"/>
      <c r="CD54" s="250"/>
      <c r="CE54" s="250"/>
      <c r="CF54" s="250"/>
      <c r="CG54" s="250"/>
      <c r="CH54" s="250"/>
      <c r="CI54" s="250"/>
      <c r="CJ54" s="250"/>
      <c r="CK54" s="250"/>
      <c r="CL54" s="250"/>
      <c r="CM54" s="250"/>
      <c r="CN54" s="250"/>
      <c r="CO54" s="250"/>
      <c r="CP54" s="250"/>
      <c r="CQ54" s="250"/>
      <c r="CR54" s="250"/>
      <c r="CS54" s="250"/>
      <c r="CT54" s="250"/>
      <c r="CU54" s="250"/>
      <c r="CV54" s="250"/>
      <c r="CW54" s="250"/>
      <c r="CX54" s="250"/>
      <c r="CY54" s="250"/>
      <c r="CZ54" s="250"/>
      <c r="DA54" s="250"/>
      <c r="DB54" s="250"/>
      <c r="DC54" s="250"/>
      <c r="DD54" s="250"/>
      <c r="DE54" s="250"/>
      <c r="DF54" s="250"/>
      <c r="DG54" s="250"/>
      <c r="DH54" s="250"/>
      <c r="DI54" s="250"/>
      <c r="DJ54" s="250"/>
      <c r="DK54" s="250"/>
      <c r="DL54" s="250"/>
    </row>
    <row r="55" spans="1:116" x14ac:dyDescent="0.3">
      <c r="A55" s="251" t="s">
        <v>265</v>
      </c>
      <c r="B55" s="252" t="s">
        <v>7387</v>
      </c>
      <c r="C55" s="255">
        <v>0.16379995159999999</v>
      </c>
      <c r="D55" s="256">
        <v>3</v>
      </c>
      <c r="E55" s="255">
        <v>0.09</v>
      </c>
      <c r="F55" s="255">
        <v>3.5</v>
      </c>
      <c r="G55" s="255">
        <v>0.44973590689999998</v>
      </c>
      <c r="H55" s="255">
        <v>31.5</v>
      </c>
      <c r="I55" s="256">
        <v>5</v>
      </c>
      <c r="J55" s="256">
        <f>IFERROR(VLOOKUP($B55,'Core Indicators'!$E$3:$EU$906,147,FALSE),"x")</f>
        <v>221</v>
      </c>
      <c r="K55" s="257">
        <v>-0.42084598540000001</v>
      </c>
      <c r="L55" s="255">
        <v>3</v>
      </c>
      <c r="M55" s="256">
        <v>21</v>
      </c>
      <c r="N55" s="256">
        <v>35</v>
      </c>
      <c r="O55" s="256">
        <f>IFERROR(VLOOKUP(B55,'Core Indicators'!$E$3:$G$9906,3,FALSE),"x")</f>
        <v>100388000</v>
      </c>
      <c r="P55" s="256">
        <v>995450</v>
      </c>
      <c r="Q55" s="250"/>
      <c r="R55" s="250"/>
      <c r="S55" s="250"/>
      <c r="T55" s="250"/>
      <c r="U55" s="250"/>
      <c r="V55" s="250"/>
      <c r="W55" s="250"/>
      <c r="X55" s="250"/>
      <c r="Y55" s="250"/>
      <c r="Z55" s="250"/>
      <c r="AA55" s="250"/>
      <c r="AB55" s="250"/>
      <c r="AC55" s="250"/>
      <c r="AD55" s="250"/>
      <c r="AE55" s="250"/>
      <c r="AF55" s="250"/>
      <c r="AG55" s="250"/>
      <c r="AH55" s="250"/>
      <c r="AI55" s="250"/>
      <c r="AJ55" s="250"/>
      <c r="AK55" s="250"/>
      <c r="AL55" s="250"/>
      <c r="AM55" s="250"/>
      <c r="AN55" s="250"/>
      <c r="AO55" s="250"/>
      <c r="AP55" s="250"/>
      <c r="AQ55" s="250"/>
      <c r="AR55" s="250"/>
      <c r="AS55" s="250"/>
      <c r="AT55" s="250"/>
      <c r="AU55" s="250"/>
      <c r="AV55" s="250"/>
      <c r="AW55" s="250"/>
      <c r="AX55" s="250"/>
      <c r="AY55" s="250"/>
      <c r="AZ55" s="250"/>
      <c r="BA55" s="250"/>
      <c r="BB55" s="250"/>
      <c r="BC55" s="250"/>
      <c r="BD55" s="250"/>
      <c r="BE55" s="250"/>
      <c r="BF55" s="250"/>
      <c r="BG55" s="250"/>
      <c r="BH55" s="250"/>
      <c r="BI55" s="250"/>
      <c r="BJ55" s="250"/>
      <c r="BK55" s="250"/>
      <c r="BL55" s="250"/>
      <c r="BM55" s="250"/>
      <c r="BN55" s="250"/>
      <c r="BO55" s="250"/>
      <c r="BP55" s="250"/>
      <c r="BQ55" s="250"/>
      <c r="BR55" s="250"/>
      <c r="BS55" s="250"/>
      <c r="BT55" s="250"/>
      <c r="BU55" s="250"/>
      <c r="BV55" s="250"/>
      <c r="BW55" s="250"/>
      <c r="BX55" s="250"/>
      <c r="BY55" s="250"/>
      <c r="BZ55" s="250"/>
      <c r="CA55" s="250"/>
      <c r="CB55" s="250"/>
      <c r="CC55" s="250"/>
      <c r="CD55" s="250"/>
      <c r="CE55" s="250"/>
      <c r="CF55" s="250"/>
      <c r="CG55" s="250"/>
      <c r="CH55" s="250"/>
      <c r="CI55" s="250"/>
      <c r="CJ55" s="250"/>
      <c r="CK55" s="250"/>
      <c r="CL55" s="250"/>
      <c r="CM55" s="250"/>
      <c r="CN55" s="250"/>
      <c r="CO55" s="250"/>
      <c r="CP55" s="250"/>
      <c r="CQ55" s="250"/>
      <c r="CR55" s="250"/>
      <c r="CS55" s="250"/>
      <c r="CT55" s="250"/>
      <c r="CU55" s="250"/>
      <c r="CV55" s="250"/>
      <c r="CW55" s="250"/>
      <c r="CX55" s="250"/>
      <c r="CY55" s="250"/>
      <c r="CZ55" s="250"/>
      <c r="DA55" s="250"/>
      <c r="DB55" s="250"/>
      <c r="DC55" s="250"/>
      <c r="DD55" s="250"/>
      <c r="DE55" s="250"/>
      <c r="DF55" s="250"/>
      <c r="DG55" s="250"/>
      <c r="DH55" s="250"/>
      <c r="DI55" s="250"/>
      <c r="DJ55" s="250"/>
      <c r="DK55" s="250"/>
      <c r="DL55" s="250"/>
    </row>
    <row r="56" spans="1:116" x14ac:dyDescent="0.3">
      <c r="A56" s="251" t="s">
        <v>403</v>
      </c>
      <c r="B56" s="252" t="s">
        <v>7388</v>
      </c>
      <c r="C56" s="255">
        <v>0.18000004259999999</v>
      </c>
      <c r="D56" s="256">
        <v>12</v>
      </c>
      <c r="E56" s="255">
        <v>0</v>
      </c>
      <c r="F56" s="255">
        <v>7.2</v>
      </c>
      <c r="G56" s="255">
        <v>0.3970940348</v>
      </c>
      <c r="H56" s="255">
        <v>38.599998474099998</v>
      </c>
      <c r="I56" s="256">
        <v>3</v>
      </c>
      <c r="J56" s="256">
        <f>IFERROR(VLOOKUP($B56,'Core Indicators'!$E$3:$EU$906,147,FALSE),"x")</f>
        <v>399</v>
      </c>
      <c r="K56" s="257">
        <v>-0.76245963569999997</v>
      </c>
      <c r="L56" s="255">
        <v>6</v>
      </c>
      <c r="M56" s="256">
        <v>66</v>
      </c>
      <c r="N56" s="256">
        <v>34</v>
      </c>
      <c r="O56" s="256">
        <f>IFERROR(VLOOKUP(B56,'Core Indicators'!$E$3:$G$9906,3,FALSE),"x")</f>
        <v>6700000</v>
      </c>
      <c r="P56" s="256">
        <v>20720</v>
      </c>
      <c r="Q56" s="250"/>
      <c r="R56" s="250"/>
      <c r="S56" s="250"/>
      <c r="T56" s="250"/>
      <c r="U56" s="250"/>
      <c r="V56" s="250"/>
      <c r="W56" s="250"/>
      <c r="X56" s="250"/>
      <c r="Y56" s="250"/>
      <c r="Z56" s="250"/>
      <c r="AA56" s="250"/>
      <c r="AB56" s="250"/>
      <c r="AC56" s="250"/>
      <c r="AD56" s="250"/>
      <c r="AE56" s="250"/>
      <c r="AF56" s="250"/>
      <c r="AG56" s="250"/>
      <c r="AH56" s="250"/>
      <c r="AI56" s="250"/>
      <c r="AJ56" s="250"/>
      <c r="AK56" s="250"/>
      <c r="AL56" s="250"/>
      <c r="AM56" s="250"/>
      <c r="AN56" s="250"/>
      <c r="AO56" s="250"/>
      <c r="AP56" s="250"/>
      <c r="AQ56" s="250"/>
      <c r="AR56" s="250"/>
      <c r="AS56" s="250"/>
      <c r="AT56" s="250"/>
      <c r="AU56" s="250"/>
      <c r="AV56" s="250"/>
      <c r="AW56" s="250"/>
      <c r="AX56" s="250"/>
      <c r="AY56" s="250"/>
      <c r="AZ56" s="250"/>
      <c r="BA56" s="250"/>
      <c r="BB56" s="250"/>
      <c r="BC56" s="250"/>
      <c r="BD56" s="250"/>
      <c r="BE56" s="250"/>
      <c r="BF56" s="250"/>
      <c r="BG56" s="250"/>
      <c r="BH56" s="250"/>
      <c r="BI56" s="250"/>
      <c r="BJ56" s="250"/>
      <c r="BK56" s="250"/>
      <c r="BL56" s="250"/>
      <c r="BM56" s="250"/>
      <c r="BN56" s="250"/>
      <c r="BO56" s="250"/>
      <c r="BP56" s="250"/>
      <c r="BQ56" s="250"/>
      <c r="BR56" s="250"/>
      <c r="BS56" s="250"/>
      <c r="BT56" s="250"/>
      <c r="BU56" s="250"/>
      <c r="BV56" s="250"/>
      <c r="BW56" s="250"/>
      <c r="BX56" s="250"/>
      <c r="BY56" s="250"/>
      <c r="BZ56" s="250"/>
      <c r="CA56" s="250"/>
      <c r="CB56" s="250"/>
      <c r="CC56" s="250"/>
      <c r="CD56" s="250"/>
      <c r="CE56" s="250"/>
      <c r="CF56" s="250"/>
      <c r="CG56" s="250"/>
      <c r="CH56" s="250"/>
      <c r="CI56" s="250"/>
      <c r="CJ56" s="250"/>
      <c r="CK56" s="250"/>
      <c r="CL56" s="250"/>
      <c r="CM56" s="250"/>
      <c r="CN56" s="250"/>
      <c r="CO56" s="250"/>
      <c r="CP56" s="250"/>
      <c r="CQ56" s="250"/>
      <c r="CR56" s="250"/>
      <c r="CS56" s="250"/>
      <c r="CT56" s="250"/>
      <c r="CU56" s="250"/>
      <c r="CV56" s="250"/>
      <c r="CW56" s="250"/>
      <c r="CX56" s="250"/>
      <c r="CY56" s="250"/>
      <c r="CZ56" s="250"/>
      <c r="DA56" s="250"/>
      <c r="DB56" s="250"/>
      <c r="DC56" s="250"/>
      <c r="DD56" s="250"/>
      <c r="DE56" s="250"/>
      <c r="DF56" s="250"/>
      <c r="DG56" s="250"/>
      <c r="DH56" s="250"/>
      <c r="DI56" s="250"/>
      <c r="DJ56" s="250"/>
      <c r="DK56" s="250"/>
      <c r="DL56" s="250"/>
    </row>
    <row r="57" spans="1:116" x14ac:dyDescent="0.3">
      <c r="A57" s="251" t="s">
        <v>7389</v>
      </c>
      <c r="B57" s="252" t="s">
        <v>7390</v>
      </c>
      <c r="C57" s="255">
        <v>0.25992401189999997</v>
      </c>
      <c r="D57" s="256">
        <v>4</v>
      </c>
      <c r="E57" s="255">
        <v>0</v>
      </c>
      <c r="F57" s="255">
        <v>2.8166666667000002</v>
      </c>
      <c r="G57" s="255" t="s">
        <v>14</v>
      </c>
      <c r="H57" s="255" t="s">
        <v>14</v>
      </c>
      <c r="I57" s="256">
        <v>0</v>
      </c>
      <c r="J57" s="256" t="str">
        <f>IFERROR(VLOOKUP($B57,'Core Indicators'!$E$3:$EU$906,147,FALSE),"x")</f>
        <v>x</v>
      </c>
      <c r="K57" s="257">
        <v>-1.4223147630999999</v>
      </c>
      <c r="L57" s="255">
        <v>1.75</v>
      </c>
      <c r="M57" s="256">
        <v>6</v>
      </c>
      <c r="N57" s="256">
        <v>16</v>
      </c>
      <c r="O57" s="256" t="str">
        <f>IFERROR(VLOOKUP(B57,'Core Indicators'!$E$3:$G$9906,3,FALSE),"x")</f>
        <v>x</v>
      </c>
      <c r="P57" s="256">
        <v>28050</v>
      </c>
      <c r="Q57" s="250"/>
      <c r="R57" s="250"/>
      <c r="S57" s="250"/>
      <c r="T57" s="250"/>
      <c r="U57" s="250"/>
      <c r="V57" s="250"/>
      <c r="W57" s="250"/>
      <c r="X57" s="250"/>
      <c r="Y57" s="250"/>
      <c r="Z57" s="250"/>
      <c r="AA57" s="250"/>
      <c r="AB57" s="250"/>
      <c r="AC57" s="250"/>
      <c r="AD57" s="250"/>
      <c r="AE57" s="250"/>
      <c r="AF57" s="250"/>
      <c r="AG57" s="250"/>
      <c r="AH57" s="250"/>
      <c r="AI57" s="250"/>
      <c r="AJ57" s="250"/>
      <c r="AK57" s="250"/>
      <c r="AL57" s="250"/>
      <c r="AM57" s="250"/>
      <c r="AN57" s="250"/>
      <c r="AO57" s="250"/>
      <c r="AP57" s="250"/>
      <c r="AQ57" s="250"/>
      <c r="AR57" s="250"/>
      <c r="AS57" s="250"/>
      <c r="AT57" s="250"/>
      <c r="AU57" s="250"/>
      <c r="AV57" s="250"/>
      <c r="AW57" s="250"/>
      <c r="AX57" s="250"/>
      <c r="AY57" s="250"/>
      <c r="AZ57" s="250"/>
      <c r="BA57" s="250"/>
      <c r="BB57" s="250"/>
      <c r="BC57" s="250"/>
      <c r="BD57" s="250"/>
      <c r="BE57" s="250"/>
      <c r="BF57" s="250"/>
      <c r="BG57" s="250"/>
      <c r="BH57" s="250"/>
      <c r="BI57" s="250"/>
      <c r="BJ57" s="250"/>
      <c r="BK57" s="250"/>
      <c r="BL57" s="250"/>
      <c r="BM57" s="250"/>
      <c r="BN57" s="250"/>
      <c r="BO57" s="250"/>
      <c r="BP57" s="250"/>
      <c r="BQ57" s="250"/>
      <c r="BR57" s="250"/>
      <c r="BS57" s="250"/>
      <c r="BT57" s="250"/>
      <c r="BU57" s="250"/>
      <c r="BV57" s="250"/>
      <c r="BW57" s="250"/>
      <c r="BX57" s="250"/>
      <c r="BY57" s="250"/>
      <c r="BZ57" s="250"/>
      <c r="CA57" s="250"/>
      <c r="CB57" s="250"/>
      <c r="CC57" s="250"/>
      <c r="CD57" s="250"/>
      <c r="CE57" s="250"/>
      <c r="CF57" s="250"/>
      <c r="CG57" s="250"/>
      <c r="CH57" s="250"/>
      <c r="CI57" s="250"/>
      <c r="CJ57" s="250"/>
      <c r="CK57" s="250"/>
      <c r="CL57" s="250"/>
      <c r="CM57" s="250"/>
      <c r="CN57" s="250"/>
      <c r="CO57" s="250"/>
      <c r="CP57" s="250"/>
      <c r="CQ57" s="250"/>
      <c r="CR57" s="250"/>
      <c r="CS57" s="250"/>
      <c r="CT57" s="250"/>
      <c r="CU57" s="250"/>
      <c r="CV57" s="250"/>
      <c r="CW57" s="250"/>
      <c r="CX57" s="250"/>
      <c r="CY57" s="250"/>
      <c r="CZ57" s="250"/>
      <c r="DA57" s="250"/>
      <c r="DB57" s="250"/>
      <c r="DC57" s="250"/>
      <c r="DD57" s="250"/>
      <c r="DE57" s="250"/>
      <c r="DF57" s="250"/>
      <c r="DG57" s="250"/>
      <c r="DH57" s="250"/>
      <c r="DI57" s="250"/>
      <c r="DJ57" s="250"/>
      <c r="DK57" s="250"/>
      <c r="DL57" s="250"/>
    </row>
    <row r="58" spans="1:116" x14ac:dyDescent="0.3">
      <c r="A58" s="251" t="s">
        <v>378</v>
      </c>
      <c r="B58" s="252" t="s">
        <v>7391</v>
      </c>
      <c r="C58" s="255">
        <v>0.61300002149999999</v>
      </c>
      <c r="D58" s="256">
        <v>0</v>
      </c>
      <c r="E58" s="255">
        <v>0</v>
      </c>
      <c r="F58" s="255">
        <v>2.1166666667</v>
      </c>
      <c r="G58" s="255" t="s">
        <v>14</v>
      </c>
      <c r="H58" s="255" t="s">
        <v>14</v>
      </c>
      <c r="I58" s="256">
        <v>1</v>
      </c>
      <c r="J58" s="256">
        <f>IFERROR(VLOOKUP($B58,'Core Indicators'!$E$3:$EU$906,147,FALSE),"x")</f>
        <v>0</v>
      </c>
      <c r="K58" s="257">
        <v>-1.5954957007999999</v>
      </c>
      <c r="L58" s="255">
        <v>1.25</v>
      </c>
      <c r="M58" s="256">
        <v>2</v>
      </c>
      <c r="N58" s="256">
        <v>23</v>
      </c>
      <c r="O58" s="256">
        <f>IFERROR(VLOOKUP(B58,'Core Indicators'!$E$3:$G$9906,3,FALSE),"x")</f>
        <v>3227000</v>
      </c>
      <c r="P58" s="256">
        <v>101000</v>
      </c>
      <c r="Q58" s="250"/>
      <c r="R58" s="250"/>
      <c r="S58" s="250"/>
      <c r="T58" s="250"/>
      <c r="U58" s="250"/>
      <c r="V58" s="250"/>
      <c r="W58" s="250"/>
      <c r="X58" s="250"/>
      <c r="Y58" s="250"/>
      <c r="Z58" s="250"/>
      <c r="AA58" s="250"/>
      <c r="AB58" s="250"/>
      <c r="AC58" s="250"/>
      <c r="AD58" s="250"/>
      <c r="AE58" s="250"/>
      <c r="AF58" s="250"/>
      <c r="AG58" s="250"/>
      <c r="AH58" s="250"/>
      <c r="AI58" s="250"/>
      <c r="AJ58" s="250"/>
      <c r="AK58" s="250"/>
      <c r="AL58" s="250"/>
      <c r="AM58" s="250"/>
      <c r="AN58" s="250"/>
      <c r="AO58" s="250"/>
      <c r="AP58" s="250"/>
      <c r="AQ58" s="250"/>
      <c r="AR58" s="250"/>
      <c r="AS58" s="250"/>
      <c r="AT58" s="250"/>
      <c r="AU58" s="250"/>
      <c r="AV58" s="250"/>
      <c r="AW58" s="250"/>
      <c r="AX58" s="250"/>
      <c r="AY58" s="250"/>
      <c r="AZ58" s="250"/>
      <c r="BA58" s="250"/>
      <c r="BB58" s="250"/>
      <c r="BC58" s="250"/>
      <c r="BD58" s="250"/>
      <c r="BE58" s="250"/>
      <c r="BF58" s="250"/>
      <c r="BG58" s="250"/>
      <c r="BH58" s="250"/>
      <c r="BI58" s="250"/>
      <c r="BJ58" s="250"/>
      <c r="BK58" s="250"/>
      <c r="BL58" s="250"/>
      <c r="BM58" s="250"/>
      <c r="BN58" s="250"/>
      <c r="BO58" s="250"/>
      <c r="BP58" s="250"/>
      <c r="BQ58" s="250"/>
      <c r="BR58" s="250"/>
      <c r="BS58" s="250"/>
      <c r="BT58" s="250"/>
      <c r="BU58" s="250"/>
      <c r="BV58" s="250"/>
      <c r="BW58" s="250"/>
      <c r="BX58" s="250"/>
      <c r="BY58" s="250"/>
      <c r="BZ58" s="250"/>
      <c r="CA58" s="250"/>
      <c r="CB58" s="250"/>
      <c r="CC58" s="250"/>
      <c r="CD58" s="250"/>
      <c r="CE58" s="250"/>
      <c r="CF58" s="250"/>
      <c r="CG58" s="250"/>
      <c r="CH58" s="250"/>
      <c r="CI58" s="250"/>
      <c r="CJ58" s="250"/>
      <c r="CK58" s="250"/>
      <c r="CL58" s="250"/>
      <c r="CM58" s="250"/>
      <c r="CN58" s="250"/>
      <c r="CO58" s="250"/>
      <c r="CP58" s="250"/>
      <c r="CQ58" s="250"/>
      <c r="CR58" s="250"/>
      <c r="CS58" s="250"/>
      <c r="CT58" s="250"/>
      <c r="CU58" s="250"/>
      <c r="CV58" s="250"/>
      <c r="CW58" s="250"/>
      <c r="CX58" s="250"/>
      <c r="CY58" s="250"/>
      <c r="CZ58" s="250"/>
      <c r="DA58" s="250"/>
      <c r="DB58" s="250"/>
      <c r="DC58" s="250"/>
      <c r="DD58" s="250"/>
      <c r="DE58" s="250"/>
      <c r="DF58" s="250"/>
      <c r="DG58" s="250"/>
      <c r="DH58" s="250"/>
      <c r="DI58" s="250"/>
      <c r="DJ58" s="250"/>
      <c r="DK58" s="250"/>
      <c r="DL58" s="250"/>
    </row>
    <row r="59" spans="1:116" x14ac:dyDescent="0.3">
      <c r="A59" s="251" t="s">
        <v>7392</v>
      </c>
      <c r="B59" s="252" t="s">
        <v>7393</v>
      </c>
      <c r="C59" s="255">
        <v>0.47281296659999988</v>
      </c>
      <c r="D59" s="256">
        <v>13</v>
      </c>
      <c r="E59" s="255">
        <v>0.28999999999999998</v>
      </c>
      <c r="F59" s="255">
        <v>9.8000000000000007</v>
      </c>
      <c r="G59" s="255">
        <v>9.12578624E-2</v>
      </c>
      <c r="H59" s="255">
        <v>30.399999618500001</v>
      </c>
      <c r="I59" s="256">
        <v>1</v>
      </c>
      <c r="J59" s="256" t="str">
        <f>IFERROR(VLOOKUP($B59,'Core Indicators'!$E$3:$EU$906,147,FALSE),"x")</f>
        <v>x</v>
      </c>
      <c r="K59" s="257">
        <v>1.2812571526000001</v>
      </c>
      <c r="L59" s="255">
        <v>10</v>
      </c>
      <c r="M59" s="256">
        <v>94</v>
      </c>
      <c r="N59" s="256">
        <v>74</v>
      </c>
      <c r="O59" s="256" t="str">
        <f>IFERROR(VLOOKUP(B59,'Core Indicators'!$E$3:$G$9906,3,FALSE),"x")</f>
        <v>x</v>
      </c>
      <c r="P59" s="256">
        <v>42390</v>
      </c>
      <c r="Q59" s="250"/>
      <c r="R59" s="250"/>
      <c r="S59" s="250"/>
      <c r="T59" s="250"/>
      <c r="U59" s="250"/>
      <c r="V59" s="250"/>
      <c r="W59" s="250"/>
      <c r="X59" s="250"/>
      <c r="Y59" s="250"/>
      <c r="Z59" s="250"/>
      <c r="AA59" s="250"/>
      <c r="AB59" s="250"/>
      <c r="AC59" s="250"/>
      <c r="AD59" s="250"/>
      <c r="AE59" s="250"/>
      <c r="AF59" s="250"/>
      <c r="AG59" s="250"/>
      <c r="AH59" s="250"/>
      <c r="AI59" s="250"/>
      <c r="AJ59" s="250"/>
      <c r="AK59" s="250"/>
      <c r="AL59" s="250"/>
      <c r="AM59" s="250"/>
      <c r="AN59" s="250"/>
      <c r="AO59" s="250"/>
      <c r="AP59" s="250"/>
      <c r="AQ59" s="250"/>
      <c r="AR59" s="250"/>
      <c r="AS59" s="250"/>
      <c r="AT59" s="250"/>
      <c r="AU59" s="250"/>
      <c r="AV59" s="250"/>
      <c r="AW59" s="250"/>
      <c r="AX59" s="250"/>
      <c r="AY59" s="250"/>
      <c r="AZ59" s="250"/>
      <c r="BA59" s="250"/>
      <c r="BB59" s="250"/>
      <c r="BC59" s="250"/>
      <c r="BD59" s="250"/>
      <c r="BE59" s="250"/>
      <c r="BF59" s="250"/>
      <c r="BG59" s="250"/>
      <c r="BH59" s="250"/>
      <c r="BI59" s="250"/>
      <c r="BJ59" s="250"/>
      <c r="BK59" s="250"/>
      <c r="BL59" s="250"/>
      <c r="BM59" s="250"/>
      <c r="BN59" s="250"/>
      <c r="BO59" s="250"/>
      <c r="BP59" s="250"/>
      <c r="BQ59" s="250"/>
      <c r="BR59" s="250"/>
      <c r="BS59" s="250"/>
      <c r="BT59" s="250"/>
      <c r="BU59" s="250"/>
      <c r="BV59" s="250"/>
      <c r="BW59" s="250"/>
      <c r="BX59" s="250"/>
      <c r="BY59" s="250"/>
      <c r="BZ59" s="250"/>
      <c r="CA59" s="250"/>
      <c r="CB59" s="250"/>
      <c r="CC59" s="250"/>
      <c r="CD59" s="250"/>
      <c r="CE59" s="250"/>
      <c r="CF59" s="250"/>
      <c r="CG59" s="250"/>
      <c r="CH59" s="250"/>
      <c r="CI59" s="250"/>
      <c r="CJ59" s="250"/>
      <c r="CK59" s="250"/>
      <c r="CL59" s="250"/>
      <c r="CM59" s="250"/>
      <c r="CN59" s="250"/>
      <c r="CO59" s="250"/>
      <c r="CP59" s="250"/>
      <c r="CQ59" s="250"/>
      <c r="CR59" s="250"/>
      <c r="CS59" s="250"/>
      <c r="CT59" s="250"/>
      <c r="CU59" s="250"/>
      <c r="CV59" s="250"/>
      <c r="CW59" s="250"/>
      <c r="CX59" s="250"/>
      <c r="CY59" s="250"/>
      <c r="CZ59" s="250"/>
      <c r="DA59" s="250"/>
      <c r="DB59" s="250"/>
      <c r="DC59" s="250"/>
      <c r="DD59" s="250"/>
      <c r="DE59" s="250"/>
      <c r="DF59" s="250"/>
      <c r="DG59" s="250"/>
      <c r="DH59" s="250"/>
      <c r="DI59" s="250"/>
      <c r="DJ59" s="250"/>
      <c r="DK59" s="250"/>
      <c r="DL59" s="250"/>
    </row>
    <row r="60" spans="1:116" x14ac:dyDescent="0.3">
      <c r="A60" s="251" t="s">
        <v>2356</v>
      </c>
      <c r="B60" s="252" t="s">
        <v>7394</v>
      </c>
      <c r="C60" s="255">
        <v>0</v>
      </c>
      <c r="D60" s="256">
        <v>5</v>
      </c>
      <c r="E60" s="255">
        <v>0</v>
      </c>
      <c r="F60" s="255">
        <v>3.5833333333000001</v>
      </c>
      <c r="G60" s="255">
        <v>0.57860936750000003</v>
      </c>
      <c r="H60" s="255">
        <v>54.599998474099998</v>
      </c>
      <c r="I60" s="256">
        <v>3</v>
      </c>
      <c r="J60" s="256" t="str">
        <f>IFERROR(VLOOKUP($B60,'Core Indicators'!$E$3:$EU$906,147,FALSE),"x")</f>
        <v>x</v>
      </c>
      <c r="K60" s="257">
        <v>-0.50188273189999999</v>
      </c>
      <c r="L60" s="255">
        <v>2.5</v>
      </c>
      <c r="M60" s="256">
        <v>19</v>
      </c>
      <c r="N60" s="256">
        <v>34</v>
      </c>
      <c r="O60" s="256">
        <f>IFERROR(VLOOKUP(B60,'Core Indicators'!$E$3:$G$9906,3,FALSE),"x")</f>
        <v>1160000</v>
      </c>
      <c r="P60" s="256">
        <v>17200</v>
      </c>
      <c r="Q60" s="250"/>
      <c r="R60" s="250"/>
      <c r="S60" s="250"/>
      <c r="T60" s="250"/>
      <c r="U60" s="250"/>
      <c r="V60" s="250"/>
      <c r="W60" s="250"/>
      <c r="X60" s="250"/>
      <c r="Y60" s="250"/>
      <c r="Z60" s="250"/>
      <c r="AA60" s="250"/>
      <c r="AB60" s="250"/>
      <c r="AC60" s="250"/>
      <c r="AD60" s="250"/>
      <c r="AE60" s="250"/>
      <c r="AF60" s="250"/>
      <c r="AG60" s="250"/>
      <c r="AH60" s="250"/>
      <c r="AI60" s="250"/>
      <c r="AJ60" s="250"/>
      <c r="AK60" s="250"/>
      <c r="AL60" s="250"/>
      <c r="AM60" s="250"/>
      <c r="AN60" s="250"/>
      <c r="AO60" s="250"/>
      <c r="AP60" s="250"/>
      <c r="AQ60" s="250"/>
      <c r="AR60" s="250"/>
      <c r="AS60" s="250"/>
      <c r="AT60" s="250"/>
      <c r="AU60" s="250"/>
      <c r="AV60" s="250"/>
      <c r="AW60" s="250"/>
      <c r="AX60" s="250"/>
      <c r="AY60" s="250"/>
      <c r="AZ60" s="250"/>
      <c r="BA60" s="250"/>
      <c r="BB60" s="250"/>
      <c r="BC60" s="250"/>
      <c r="BD60" s="250"/>
      <c r="BE60" s="250"/>
      <c r="BF60" s="250"/>
      <c r="BG60" s="250"/>
      <c r="BH60" s="250"/>
      <c r="BI60" s="250"/>
      <c r="BJ60" s="250"/>
      <c r="BK60" s="250"/>
      <c r="BL60" s="250"/>
      <c r="BM60" s="250"/>
      <c r="BN60" s="250"/>
      <c r="BO60" s="250"/>
      <c r="BP60" s="250"/>
      <c r="BQ60" s="250"/>
      <c r="BR60" s="250"/>
      <c r="BS60" s="250"/>
      <c r="BT60" s="250"/>
      <c r="BU60" s="250"/>
      <c r="BV60" s="250"/>
      <c r="BW60" s="250"/>
      <c r="BX60" s="250"/>
      <c r="BY60" s="250"/>
      <c r="BZ60" s="250"/>
      <c r="CA60" s="250"/>
      <c r="CB60" s="250"/>
      <c r="CC60" s="250"/>
      <c r="CD60" s="250"/>
      <c r="CE60" s="250"/>
      <c r="CF60" s="250"/>
      <c r="CG60" s="250"/>
      <c r="CH60" s="250"/>
      <c r="CI60" s="250"/>
      <c r="CJ60" s="250"/>
      <c r="CK60" s="250"/>
      <c r="CL60" s="250"/>
      <c r="CM60" s="250"/>
      <c r="CN60" s="250"/>
      <c r="CO60" s="250"/>
      <c r="CP60" s="250"/>
      <c r="CQ60" s="250"/>
      <c r="CR60" s="250"/>
      <c r="CS60" s="250"/>
      <c r="CT60" s="250"/>
      <c r="CU60" s="250"/>
      <c r="CV60" s="250"/>
      <c r="CW60" s="250"/>
      <c r="CX60" s="250"/>
      <c r="CY60" s="250"/>
      <c r="CZ60" s="250"/>
      <c r="DA60" s="250"/>
      <c r="DB60" s="250"/>
      <c r="DC60" s="250"/>
      <c r="DD60" s="250"/>
      <c r="DE60" s="250"/>
      <c r="DF60" s="250"/>
      <c r="DG60" s="250"/>
      <c r="DH60" s="250"/>
      <c r="DI60" s="250"/>
      <c r="DJ60" s="250"/>
      <c r="DK60" s="250"/>
      <c r="DL60" s="250"/>
    </row>
    <row r="61" spans="1:116" x14ac:dyDescent="0.3">
      <c r="A61" s="251" t="s">
        <v>629</v>
      </c>
      <c r="B61" s="252" t="s">
        <v>7395</v>
      </c>
      <c r="C61" s="255">
        <v>0.76015806069999992</v>
      </c>
      <c r="D61" s="256">
        <v>3</v>
      </c>
      <c r="E61" s="255">
        <v>0.27339999999999998</v>
      </c>
      <c r="F61" s="255">
        <v>4</v>
      </c>
      <c r="G61" s="255">
        <v>0.50796334649999997</v>
      </c>
      <c r="H61" s="255">
        <v>35</v>
      </c>
      <c r="I61" s="256">
        <v>3</v>
      </c>
      <c r="J61" s="256">
        <f>IFERROR(VLOOKUP($B61,'Core Indicators'!$E$3:$EU$906,147,FALSE),"x")</f>
        <v>1227</v>
      </c>
      <c r="K61" s="257">
        <v>-0.47347819810000003</v>
      </c>
      <c r="L61" s="255">
        <v>3.25</v>
      </c>
      <c r="M61" s="256">
        <v>24</v>
      </c>
      <c r="N61" s="256">
        <v>37</v>
      </c>
      <c r="O61" s="256">
        <f>IFERROR(VLOOKUP(B61,'Core Indicators'!$E$3:$G$9906,3,FALSE),"x")</f>
        <v>103700000</v>
      </c>
      <c r="P61" s="256">
        <v>1000000</v>
      </c>
      <c r="Q61" s="250"/>
      <c r="R61" s="250"/>
      <c r="S61" s="250"/>
      <c r="T61" s="250"/>
      <c r="U61" s="250"/>
      <c r="V61" s="250"/>
      <c r="W61" s="250"/>
      <c r="X61" s="250"/>
      <c r="Y61" s="250"/>
      <c r="Z61" s="250"/>
      <c r="AA61" s="250"/>
      <c r="AB61" s="250"/>
      <c r="AC61" s="250"/>
      <c r="AD61" s="250"/>
      <c r="AE61" s="250"/>
      <c r="AF61" s="250"/>
      <c r="AG61" s="250"/>
      <c r="AH61" s="250"/>
      <c r="AI61" s="250"/>
      <c r="AJ61" s="250"/>
      <c r="AK61" s="250"/>
      <c r="AL61" s="250"/>
      <c r="AM61" s="250"/>
      <c r="AN61" s="250"/>
      <c r="AO61" s="250"/>
      <c r="AP61" s="250"/>
      <c r="AQ61" s="250"/>
      <c r="AR61" s="250"/>
      <c r="AS61" s="250"/>
      <c r="AT61" s="250"/>
      <c r="AU61" s="250"/>
      <c r="AV61" s="250"/>
      <c r="AW61" s="250"/>
      <c r="AX61" s="250"/>
      <c r="AY61" s="250"/>
      <c r="AZ61" s="250"/>
      <c r="BA61" s="250"/>
      <c r="BB61" s="250"/>
      <c r="BC61" s="250"/>
      <c r="BD61" s="250"/>
      <c r="BE61" s="250"/>
      <c r="BF61" s="250"/>
      <c r="BG61" s="250"/>
      <c r="BH61" s="250"/>
      <c r="BI61" s="250"/>
      <c r="BJ61" s="250"/>
      <c r="BK61" s="250"/>
      <c r="BL61" s="250"/>
      <c r="BM61" s="250"/>
      <c r="BN61" s="250"/>
      <c r="BO61" s="250"/>
      <c r="BP61" s="250"/>
      <c r="BQ61" s="250"/>
      <c r="BR61" s="250"/>
      <c r="BS61" s="250"/>
      <c r="BT61" s="250"/>
      <c r="BU61" s="250"/>
      <c r="BV61" s="250"/>
      <c r="BW61" s="250"/>
      <c r="BX61" s="250"/>
      <c r="BY61" s="250"/>
      <c r="BZ61" s="250"/>
      <c r="CA61" s="250"/>
      <c r="CB61" s="250"/>
      <c r="CC61" s="250"/>
      <c r="CD61" s="250"/>
      <c r="CE61" s="250"/>
      <c r="CF61" s="250"/>
      <c r="CG61" s="250"/>
      <c r="CH61" s="250"/>
      <c r="CI61" s="250"/>
      <c r="CJ61" s="250"/>
      <c r="CK61" s="250"/>
      <c r="CL61" s="250"/>
      <c r="CM61" s="250"/>
      <c r="CN61" s="250"/>
      <c r="CO61" s="250"/>
      <c r="CP61" s="250"/>
      <c r="CQ61" s="250"/>
      <c r="CR61" s="250"/>
      <c r="CS61" s="250"/>
      <c r="CT61" s="250"/>
      <c r="CU61" s="250"/>
      <c r="CV61" s="250"/>
      <c r="CW61" s="250"/>
      <c r="CX61" s="250"/>
      <c r="CY61" s="250"/>
      <c r="CZ61" s="250"/>
      <c r="DA61" s="250"/>
      <c r="DB61" s="250"/>
      <c r="DC61" s="250"/>
      <c r="DD61" s="250"/>
      <c r="DE61" s="250"/>
      <c r="DF61" s="250"/>
      <c r="DG61" s="250"/>
      <c r="DH61" s="250"/>
      <c r="DI61" s="250"/>
      <c r="DJ61" s="250"/>
      <c r="DK61" s="250"/>
      <c r="DL61" s="250"/>
    </row>
    <row r="62" spans="1:116" x14ac:dyDescent="0.3">
      <c r="A62" s="251" t="s">
        <v>7396</v>
      </c>
      <c r="B62" s="252" t="s">
        <v>7397</v>
      </c>
      <c r="C62" s="255">
        <v>0.53238296770000004</v>
      </c>
      <c r="D62" s="256">
        <v>3</v>
      </c>
      <c r="E62" s="255">
        <v>0</v>
      </c>
      <c r="F62" s="255" t="s">
        <v>14</v>
      </c>
      <c r="G62" s="255">
        <v>0.35655918990000002</v>
      </c>
      <c r="H62" s="255">
        <v>36.700000762899997</v>
      </c>
      <c r="I62" s="256">
        <v>1</v>
      </c>
      <c r="J62" s="256" t="str">
        <f>IFERROR(VLOOKUP($B62,'Core Indicators'!$E$3:$EU$906,147,FALSE),"x")</f>
        <v>x</v>
      </c>
      <c r="K62" s="257">
        <v>-2.57588495E-2</v>
      </c>
      <c r="L62" s="255" t="s">
        <v>14</v>
      </c>
      <c r="M62" s="256">
        <v>60</v>
      </c>
      <c r="N62" s="256" t="s">
        <v>14</v>
      </c>
      <c r="O62" s="256" t="str">
        <f>IFERROR(VLOOKUP(B62,'Core Indicators'!$E$3:$G$9906,3,FALSE),"x")</f>
        <v>x</v>
      </c>
      <c r="P62" s="256">
        <v>18270</v>
      </c>
      <c r="Q62" s="250"/>
      <c r="R62" s="250"/>
      <c r="S62" s="250"/>
      <c r="T62" s="250"/>
      <c r="U62" s="250"/>
      <c r="V62" s="250"/>
      <c r="W62" s="250"/>
      <c r="X62" s="250"/>
      <c r="Y62" s="250"/>
      <c r="Z62" s="250"/>
      <c r="AA62" s="250"/>
      <c r="AB62" s="250"/>
      <c r="AC62" s="250"/>
      <c r="AD62" s="250"/>
      <c r="AE62" s="250"/>
      <c r="AF62" s="250"/>
      <c r="AG62" s="250"/>
      <c r="AH62" s="250"/>
      <c r="AI62" s="250"/>
      <c r="AJ62" s="250"/>
      <c r="AK62" s="250"/>
      <c r="AL62" s="250"/>
      <c r="AM62" s="250"/>
      <c r="AN62" s="250"/>
      <c r="AO62" s="250"/>
      <c r="AP62" s="250"/>
      <c r="AQ62" s="250"/>
      <c r="AR62" s="250"/>
      <c r="AS62" s="250"/>
      <c r="AT62" s="250"/>
      <c r="AU62" s="250"/>
      <c r="AV62" s="250"/>
      <c r="AW62" s="250"/>
      <c r="AX62" s="250"/>
      <c r="AY62" s="250"/>
      <c r="AZ62" s="250"/>
      <c r="BA62" s="250"/>
      <c r="BB62" s="250"/>
      <c r="BC62" s="250"/>
      <c r="BD62" s="250"/>
      <c r="BE62" s="250"/>
      <c r="BF62" s="250"/>
      <c r="BG62" s="250"/>
      <c r="BH62" s="250"/>
      <c r="BI62" s="250"/>
      <c r="BJ62" s="250"/>
      <c r="BK62" s="250"/>
      <c r="BL62" s="250"/>
      <c r="BM62" s="250"/>
      <c r="BN62" s="250"/>
      <c r="BO62" s="250"/>
      <c r="BP62" s="250"/>
      <c r="BQ62" s="250"/>
      <c r="BR62" s="250"/>
      <c r="BS62" s="250"/>
      <c r="BT62" s="250"/>
      <c r="BU62" s="250"/>
      <c r="BV62" s="250"/>
      <c r="BW62" s="250"/>
      <c r="BX62" s="250"/>
      <c r="BY62" s="250"/>
      <c r="BZ62" s="250"/>
      <c r="CA62" s="250"/>
      <c r="CB62" s="250"/>
      <c r="CC62" s="250"/>
      <c r="CD62" s="250"/>
      <c r="CE62" s="250"/>
      <c r="CF62" s="250"/>
      <c r="CG62" s="250"/>
      <c r="CH62" s="250"/>
      <c r="CI62" s="250"/>
      <c r="CJ62" s="250"/>
      <c r="CK62" s="250"/>
      <c r="CL62" s="250"/>
      <c r="CM62" s="250"/>
      <c r="CN62" s="250"/>
      <c r="CO62" s="250"/>
      <c r="CP62" s="250"/>
      <c r="CQ62" s="250"/>
      <c r="CR62" s="250"/>
      <c r="CS62" s="250"/>
      <c r="CT62" s="250"/>
      <c r="CU62" s="250"/>
      <c r="CV62" s="250"/>
      <c r="CW62" s="250"/>
      <c r="CX62" s="250"/>
      <c r="CY62" s="250"/>
      <c r="CZ62" s="250"/>
      <c r="DA62" s="250"/>
      <c r="DB62" s="250"/>
      <c r="DC62" s="250"/>
      <c r="DD62" s="250"/>
      <c r="DE62" s="250"/>
      <c r="DF62" s="250"/>
      <c r="DG62" s="250"/>
      <c r="DH62" s="250"/>
      <c r="DI62" s="250"/>
      <c r="DJ62" s="250"/>
      <c r="DK62" s="250"/>
      <c r="DL62" s="250"/>
    </row>
    <row r="63" spans="1:116" x14ac:dyDescent="0.3">
      <c r="A63" s="251" t="s">
        <v>7398</v>
      </c>
      <c r="B63" s="252" t="s">
        <v>7399</v>
      </c>
      <c r="C63" s="255">
        <v>0.1314999869</v>
      </c>
      <c r="D63" s="256">
        <v>11</v>
      </c>
      <c r="E63" s="255">
        <v>0</v>
      </c>
      <c r="F63" s="255" t="s">
        <v>14</v>
      </c>
      <c r="G63" s="255">
        <v>5.03954369E-2</v>
      </c>
      <c r="H63" s="255">
        <v>27.399999618500001</v>
      </c>
      <c r="I63" s="256">
        <v>0</v>
      </c>
      <c r="J63" s="256" t="str">
        <f>IFERROR(VLOOKUP($B63,'Core Indicators'!$E$3:$EU$906,147,FALSE),"x")</f>
        <v>x</v>
      </c>
      <c r="K63" s="257">
        <v>2.0221455097000001</v>
      </c>
      <c r="L63" s="255" t="s">
        <v>14</v>
      </c>
      <c r="M63" s="256">
        <v>100</v>
      </c>
      <c r="N63" s="256">
        <v>86</v>
      </c>
      <c r="O63" s="256" t="str">
        <f>IFERROR(VLOOKUP(B63,'Core Indicators'!$E$3:$G$9906,3,FALSE),"x")</f>
        <v>x</v>
      </c>
      <c r="P63" s="256">
        <v>303890</v>
      </c>
      <c r="Q63" s="250"/>
      <c r="R63" s="250"/>
      <c r="S63" s="250"/>
      <c r="T63" s="250"/>
      <c r="U63" s="250"/>
      <c r="V63" s="250"/>
      <c r="W63" s="250"/>
      <c r="X63" s="250"/>
      <c r="Y63" s="250"/>
      <c r="Z63" s="250"/>
      <c r="AA63" s="250"/>
      <c r="AB63" s="250"/>
      <c r="AC63" s="250"/>
      <c r="AD63" s="250"/>
      <c r="AE63" s="250"/>
      <c r="AF63" s="250"/>
      <c r="AG63" s="250"/>
      <c r="AH63" s="250"/>
      <c r="AI63" s="250"/>
      <c r="AJ63" s="250"/>
      <c r="AK63" s="250"/>
      <c r="AL63" s="250"/>
      <c r="AM63" s="250"/>
      <c r="AN63" s="250"/>
      <c r="AO63" s="250"/>
      <c r="AP63" s="250"/>
      <c r="AQ63" s="250"/>
      <c r="AR63" s="250"/>
      <c r="AS63" s="250"/>
      <c r="AT63" s="250"/>
      <c r="AU63" s="250"/>
      <c r="AV63" s="250"/>
      <c r="AW63" s="250"/>
      <c r="AX63" s="250"/>
      <c r="AY63" s="250"/>
      <c r="AZ63" s="250"/>
      <c r="BA63" s="250"/>
      <c r="BB63" s="250"/>
      <c r="BC63" s="250"/>
      <c r="BD63" s="250"/>
      <c r="BE63" s="250"/>
      <c r="BF63" s="250"/>
      <c r="BG63" s="250"/>
      <c r="BH63" s="250"/>
      <c r="BI63" s="250"/>
      <c r="BJ63" s="250"/>
      <c r="BK63" s="250"/>
      <c r="BL63" s="250"/>
      <c r="BM63" s="250"/>
      <c r="BN63" s="250"/>
      <c r="BO63" s="250"/>
      <c r="BP63" s="250"/>
      <c r="BQ63" s="250"/>
      <c r="BR63" s="250"/>
      <c r="BS63" s="250"/>
      <c r="BT63" s="250"/>
      <c r="BU63" s="250"/>
      <c r="BV63" s="250"/>
      <c r="BW63" s="250"/>
      <c r="BX63" s="250"/>
      <c r="BY63" s="250"/>
      <c r="BZ63" s="250"/>
      <c r="CA63" s="250"/>
      <c r="CB63" s="250"/>
      <c r="CC63" s="250"/>
      <c r="CD63" s="250"/>
      <c r="CE63" s="250"/>
      <c r="CF63" s="250"/>
      <c r="CG63" s="250"/>
      <c r="CH63" s="250"/>
      <c r="CI63" s="250"/>
      <c r="CJ63" s="250"/>
      <c r="CK63" s="250"/>
      <c r="CL63" s="250"/>
      <c r="CM63" s="250"/>
      <c r="CN63" s="250"/>
      <c r="CO63" s="250"/>
      <c r="CP63" s="250"/>
      <c r="CQ63" s="250"/>
      <c r="CR63" s="250"/>
      <c r="CS63" s="250"/>
      <c r="CT63" s="250"/>
      <c r="CU63" s="250"/>
      <c r="CV63" s="250"/>
      <c r="CW63" s="250"/>
      <c r="CX63" s="250"/>
      <c r="CY63" s="250"/>
      <c r="CZ63" s="250"/>
      <c r="DA63" s="250"/>
      <c r="DB63" s="250"/>
      <c r="DC63" s="250"/>
      <c r="DD63" s="250"/>
      <c r="DE63" s="250"/>
      <c r="DF63" s="250"/>
      <c r="DG63" s="250"/>
      <c r="DH63" s="250"/>
      <c r="DI63" s="250"/>
      <c r="DJ63" s="250"/>
      <c r="DK63" s="250"/>
      <c r="DL63" s="250"/>
    </row>
    <row r="64" spans="1:116" x14ac:dyDescent="0.3">
      <c r="A64" s="251" t="s">
        <v>7400</v>
      </c>
      <c r="B64" s="252" t="s">
        <v>7401</v>
      </c>
      <c r="C64" s="255">
        <v>4.7355978600000001E-2</v>
      </c>
      <c r="D64" s="256">
        <v>10</v>
      </c>
      <c r="E64" s="255">
        <v>2.3E-2</v>
      </c>
      <c r="F64" s="255" t="s">
        <v>14</v>
      </c>
      <c r="G64" s="255">
        <v>5.1375861000000002E-2</v>
      </c>
      <c r="H64" s="255">
        <v>31.600000381499999</v>
      </c>
      <c r="I64" s="256">
        <v>2</v>
      </c>
      <c r="J64" s="256" t="str">
        <f>IFERROR(VLOOKUP($B64,'Core Indicators'!$E$3:$EU$906,147,FALSE),"x")</f>
        <v>x</v>
      </c>
      <c r="K64" s="257">
        <v>1.4120583534</v>
      </c>
      <c r="L64" s="255" t="s">
        <v>14</v>
      </c>
      <c r="M64" s="256">
        <v>90</v>
      </c>
      <c r="N64" s="256">
        <v>69</v>
      </c>
      <c r="O64" s="256" t="str">
        <f>IFERROR(VLOOKUP(B64,'Core Indicators'!$E$3:$G$9906,3,FALSE),"x")</f>
        <v>x</v>
      </c>
      <c r="P64" s="256">
        <v>547557</v>
      </c>
      <c r="Q64" s="250"/>
      <c r="R64" s="250"/>
      <c r="S64" s="250"/>
      <c r="T64" s="250"/>
      <c r="U64" s="250"/>
      <c r="V64" s="250"/>
      <c r="W64" s="250"/>
      <c r="X64" s="250"/>
      <c r="Y64" s="250"/>
      <c r="Z64" s="250"/>
      <c r="AA64" s="250"/>
      <c r="AB64" s="250"/>
      <c r="AC64" s="250"/>
      <c r="AD64" s="250"/>
      <c r="AE64" s="250"/>
      <c r="AF64" s="250"/>
      <c r="AG64" s="250"/>
      <c r="AH64" s="250"/>
      <c r="AI64" s="250"/>
      <c r="AJ64" s="250"/>
      <c r="AK64" s="250"/>
      <c r="AL64" s="250"/>
      <c r="AM64" s="250"/>
      <c r="AN64" s="250"/>
      <c r="AO64" s="250"/>
      <c r="AP64" s="250"/>
      <c r="AQ64" s="250"/>
      <c r="AR64" s="250"/>
      <c r="AS64" s="250"/>
      <c r="AT64" s="250"/>
      <c r="AU64" s="250"/>
      <c r="AV64" s="250"/>
      <c r="AW64" s="250"/>
      <c r="AX64" s="250"/>
      <c r="AY64" s="250"/>
      <c r="AZ64" s="250"/>
      <c r="BA64" s="250"/>
      <c r="BB64" s="250"/>
      <c r="BC64" s="250"/>
      <c r="BD64" s="250"/>
      <c r="BE64" s="250"/>
      <c r="BF64" s="250"/>
      <c r="BG64" s="250"/>
      <c r="BH64" s="250"/>
      <c r="BI64" s="250"/>
      <c r="BJ64" s="250"/>
      <c r="BK64" s="250"/>
      <c r="BL64" s="250"/>
      <c r="BM64" s="250"/>
      <c r="BN64" s="250"/>
      <c r="BO64" s="250"/>
      <c r="BP64" s="250"/>
      <c r="BQ64" s="250"/>
      <c r="BR64" s="250"/>
      <c r="BS64" s="250"/>
      <c r="BT64" s="250"/>
      <c r="BU64" s="250"/>
      <c r="BV64" s="250"/>
      <c r="BW64" s="250"/>
      <c r="BX64" s="250"/>
      <c r="BY64" s="250"/>
      <c r="BZ64" s="250"/>
      <c r="CA64" s="250"/>
      <c r="CB64" s="250"/>
      <c r="CC64" s="250"/>
      <c r="CD64" s="250"/>
      <c r="CE64" s="250"/>
      <c r="CF64" s="250"/>
      <c r="CG64" s="250"/>
      <c r="CH64" s="250"/>
      <c r="CI64" s="250"/>
      <c r="CJ64" s="250"/>
      <c r="CK64" s="250"/>
      <c r="CL64" s="250"/>
      <c r="CM64" s="250"/>
      <c r="CN64" s="250"/>
      <c r="CO64" s="250"/>
      <c r="CP64" s="250"/>
      <c r="CQ64" s="250"/>
      <c r="CR64" s="250"/>
      <c r="CS64" s="250"/>
      <c r="CT64" s="250"/>
      <c r="CU64" s="250"/>
      <c r="CV64" s="250"/>
      <c r="CW64" s="250"/>
      <c r="CX64" s="250"/>
      <c r="CY64" s="250"/>
      <c r="CZ64" s="250"/>
      <c r="DA64" s="250"/>
      <c r="DB64" s="250"/>
      <c r="DC64" s="250"/>
      <c r="DD64" s="250"/>
      <c r="DE64" s="250"/>
      <c r="DF64" s="250"/>
      <c r="DG64" s="250"/>
      <c r="DH64" s="250"/>
      <c r="DI64" s="250"/>
      <c r="DJ64" s="250"/>
      <c r="DK64" s="250"/>
      <c r="DL64" s="250"/>
    </row>
    <row r="65" spans="1:116" x14ac:dyDescent="0.3">
      <c r="A65" s="251" t="s">
        <v>7402</v>
      </c>
      <c r="B65" s="252" t="s">
        <v>7403</v>
      </c>
      <c r="C65" s="255">
        <v>0.77740000549999999</v>
      </c>
      <c r="D65" s="256">
        <v>9</v>
      </c>
      <c r="E65" s="255">
        <v>0.01</v>
      </c>
      <c r="F65" s="255">
        <v>4.7</v>
      </c>
      <c r="G65" s="255">
        <v>0.53430152109999995</v>
      </c>
      <c r="H65" s="255">
        <v>38</v>
      </c>
      <c r="I65" s="256">
        <v>3</v>
      </c>
      <c r="J65" s="256" t="str">
        <f>IFERROR(VLOOKUP($B65,'Core Indicators'!$E$3:$EU$906,147,FALSE),"x")</f>
        <v>x</v>
      </c>
      <c r="K65" s="257">
        <v>-0.7328509688</v>
      </c>
      <c r="L65" s="255">
        <v>3.75</v>
      </c>
      <c r="M65" s="256">
        <v>22</v>
      </c>
      <c r="N65" s="256">
        <v>31</v>
      </c>
      <c r="O65" s="256" t="str">
        <f>IFERROR(VLOOKUP(B65,'Core Indicators'!$E$3:$G$9906,3,FALSE),"x")</f>
        <v>x</v>
      </c>
      <c r="P65" s="256">
        <v>257670</v>
      </c>
      <c r="Q65" s="250"/>
      <c r="R65" s="250"/>
      <c r="S65" s="250"/>
      <c r="T65" s="250"/>
      <c r="U65" s="250"/>
      <c r="V65" s="250"/>
      <c r="W65" s="250"/>
      <c r="X65" s="250"/>
      <c r="Y65" s="250"/>
      <c r="Z65" s="250"/>
      <c r="AA65" s="250"/>
      <c r="AB65" s="250"/>
      <c r="AC65" s="250"/>
      <c r="AD65" s="250"/>
      <c r="AE65" s="250"/>
      <c r="AF65" s="250"/>
      <c r="AG65" s="250"/>
      <c r="AH65" s="250"/>
      <c r="AI65" s="250"/>
      <c r="AJ65" s="250"/>
      <c r="AK65" s="250"/>
      <c r="AL65" s="250"/>
      <c r="AM65" s="250"/>
      <c r="AN65" s="250"/>
      <c r="AO65" s="250"/>
      <c r="AP65" s="250"/>
      <c r="AQ65" s="250"/>
      <c r="AR65" s="250"/>
      <c r="AS65" s="250"/>
      <c r="AT65" s="250"/>
      <c r="AU65" s="250"/>
      <c r="AV65" s="250"/>
      <c r="AW65" s="250"/>
      <c r="AX65" s="250"/>
      <c r="AY65" s="250"/>
      <c r="AZ65" s="250"/>
      <c r="BA65" s="250"/>
      <c r="BB65" s="250"/>
      <c r="BC65" s="250"/>
      <c r="BD65" s="250"/>
      <c r="BE65" s="250"/>
      <c r="BF65" s="250"/>
      <c r="BG65" s="250"/>
      <c r="BH65" s="250"/>
      <c r="BI65" s="250"/>
      <c r="BJ65" s="250"/>
      <c r="BK65" s="250"/>
      <c r="BL65" s="250"/>
      <c r="BM65" s="250"/>
      <c r="BN65" s="250"/>
      <c r="BO65" s="250"/>
      <c r="BP65" s="250"/>
      <c r="BQ65" s="250"/>
      <c r="BR65" s="250"/>
      <c r="BS65" s="250"/>
      <c r="BT65" s="250"/>
      <c r="BU65" s="250"/>
      <c r="BV65" s="250"/>
      <c r="BW65" s="250"/>
      <c r="BX65" s="250"/>
      <c r="BY65" s="250"/>
      <c r="BZ65" s="250"/>
      <c r="CA65" s="250"/>
      <c r="CB65" s="250"/>
      <c r="CC65" s="250"/>
      <c r="CD65" s="250"/>
      <c r="CE65" s="250"/>
      <c r="CF65" s="250"/>
      <c r="CG65" s="250"/>
      <c r="CH65" s="250"/>
      <c r="CI65" s="250"/>
      <c r="CJ65" s="250"/>
      <c r="CK65" s="250"/>
      <c r="CL65" s="250"/>
      <c r="CM65" s="250"/>
      <c r="CN65" s="250"/>
      <c r="CO65" s="250"/>
      <c r="CP65" s="250"/>
      <c r="CQ65" s="250"/>
      <c r="CR65" s="250"/>
      <c r="CS65" s="250"/>
      <c r="CT65" s="250"/>
      <c r="CU65" s="250"/>
      <c r="CV65" s="250"/>
      <c r="CW65" s="250"/>
      <c r="CX65" s="250"/>
      <c r="CY65" s="250"/>
      <c r="CZ65" s="250"/>
      <c r="DA65" s="250"/>
      <c r="DB65" s="250"/>
      <c r="DC65" s="250"/>
      <c r="DD65" s="250"/>
      <c r="DE65" s="250"/>
      <c r="DF65" s="250"/>
      <c r="DG65" s="250"/>
      <c r="DH65" s="250"/>
      <c r="DI65" s="250"/>
      <c r="DJ65" s="250"/>
      <c r="DK65" s="250"/>
      <c r="DL65" s="250"/>
    </row>
    <row r="66" spans="1:116" x14ac:dyDescent="0.3">
      <c r="A66" s="251" t="s">
        <v>7404</v>
      </c>
      <c r="B66" s="252" t="s">
        <v>7405</v>
      </c>
      <c r="C66" s="255">
        <v>0.77542499430000011</v>
      </c>
      <c r="D66" s="256">
        <v>8</v>
      </c>
      <c r="E66" s="255">
        <v>0</v>
      </c>
      <c r="F66" s="255">
        <v>6.9</v>
      </c>
      <c r="G66" s="255">
        <v>0.62044554029999999</v>
      </c>
      <c r="H66" s="255">
        <v>35.900001525900002</v>
      </c>
      <c r="I66" s="256">
        <v>3</v>
      </c>
      <c r="J66" s="256" t="str">
        <f>IFERROR(VLOOKUP($B66,'Core Indicators'!$E$3:$EU$906,147,FALSE),"x")</f>
        <v>x</v>
      </c>
      <c r="K66" s="257">
        <v>-0.37157607079999999</v>
      </c>
      <c r="L66" s="255">
        <v>5.5</v>
      </c>
      <c r="M66" s="256">
        <v>46</v>
      </c>
      <c r="N66" s="256">
        <v>37</v>
      </c>
      <c r="O66" s="256" t="str">
        <f>IFERROR(VLOOKUP(B66,'Core Indicators'!$E$3:$G$9906,3,FALSE),"x")</f>
        <v>x</v>
      </c>
      <c r="P66" s="256">
        <v>10120</v>
      </c>
      <c r="Q66" s="250"/>
      <c r="R66" s="250"/>
      <c r="S66" s="250"/>
      <c r="T66" s="250"/>
      <c r="U66" s="250"/>
      <c r="V66" s="250"/>
      <c r="W66" s="250"/>
      <c r="X66" s="250"/>
      <c r="Y66" s="250"/>
      <c r="Z66" s="250"/>
      <c r="AA66" s="250"/>
      <c r="AB66" s="250"/>
      <c r="AC66" s="250"/>
      <c r="AD66" s="250"/>
      <c r="AE66" s="250"/>
      <c r="AF66" s="250"/>
      <c r="AG66" s="250"/>
      <c r="AH66" s="250"/>
      <c r="AI66" s="250"/>
      <c r="AJ66" s="250"/>
      <c r="AK66" s="250"/>
      <c r="AL66" s="250"/>
      <c r="AM66" s="250"/>
      <c r="AN66" s="250"/>
      <c r="AO66" s="250"/>
      <c r="AP66" s="250"/>
      <c r="AQ66" s="250"/>
      <c r="AR66" s="250"/>
      <c r="AS66" s="250"/>
      <c r="AT66" s="250"/>
      <c r="AU66" s="250"/>
      <c r="AV66" s="250"/>
      <c r="AW66" s="250"/>
      <c r="AX66" s="250"/>
      <c r="AY66" s="250"/>
      <c r="AZ66" s="250"/>
      <c r="BA66" s="250"/>
      <c r="BB66" s="250"/>
      <c r="BC66" s="250"/>
      <c r="BD66" s="250"/>
      <c r="BE66" s="250"/>
      <c r="BF66" s="250"/>
      <c r="BG66" s="250"/>
      <c r="BH66" s="250"/>
      <c r="BI66" s="250"/>
      <c r="BJ66" s="250"/>
      <c r="BK66" s="250"/>
      <c r="BL66" s="250"/>
      <c r="BM66" s="250"/>
      <c r="BN66" s="250"/>
      <c r="BO66" s="250"/>
      <c r="BP66" s="250"/>
      <c r="BQ66" s="250"/>
      <c r="BR66" s="250"/>
      <c r="BS66" s="250"/>
      <c r="BT66" s="250"/>
      <c r="BU66" s="250"/>
      <c r="BV66" s="250"/>
      <c r="BW66" s="250"/>
      <c r="BX66" s="250"/>
      <c r="BY66" s="250"/>
      <c r="BZ66" s="250"/>
      <c r="CA66" s="250"/>
      <c r="CB66" s="250"/>
      <c r="CC66" s="250"/>
      <c r="CD66" s="250"/>
      <c r="CE66" s="250"/>
      <c r="CF66" s="250"/>
      <c r="CG66" s="250"/>
      <c r="CH66" s="250"/>
      <c r="CI66" s="250"/>
      <c r="CJ66" s="250"/>
      <c r="CK66" s="250"/>
      <c r="CL66" s="250"/>
      <c r="CM66" s="250"/>
      <c r="CN66" s="250"/>
      <c r="CO66" s="250"/>
      <c r="CP66" s="250"/>
      <c r="CQ66" s="250"/>
      <c r="CR66" s="250"/>
      <c r="CS66" s="250"/>
      <c r="CT66" s="250"/>
      <c r="CU66" s="250"/>
      <c r="CV66" s="250"/>
      <c r="CW66" s="250"/>
      <c r="CX66" s="250"/>
      <c r="CY66" s="250"/>
      <c r="CZ66" s="250"/>
      <c r="DA66" s="250"/>
      <c r="DB66" s="250"/>
      <c r="DC66" s="250"/>
      <c r="DD66" s="250"/>
      <c r="DE66" s="250"/>
      <c r="DF66" s="250"/>
      <c r="DG66" s="250"/>
      <c r="DH66" s="250"/>
      <c r="DI66" s="250"/>
      <c r="DJ66" s="250"/>
      <c r="DK66" s="250"/>
      <c r="DL66" s="250"/>
    </row>
    <row r="67" spans="1:116" x14ac:dyDescent="0.3">
      <c r="A67" s="251" t="s">
        <v>7406</v>
      </c>
      <c r="B67" s="252" t="s">
        <v>7407</v>
      </c>
      <c r="C67" s="255">
        <v>0.32528704609999998</v>
      </c>
      <c r="D67" s="256">
        <v>5</v>
      </c>
      <c r="E67" s="255">
        <v>0.30399999999999999</v>
      </c>
      <c r="F67" s="255">
        <v>6.6</v>
      </c>
      <c r="G67" s="255">
        <v>0.35077464800000002</v>
      </c>
      <c r="H67" s="255">
        <v>36.400001525900002</v>
      </c>
      <c r="I67" s="256">
        <v>3</v>
      </c>
      <c r="J67" s="256" t="str">
        <f>IFERROR(VLOOKUP($B67,'Core Indicators'!$E$3:$EU$906,147,FALSE),"x")</f>
        <v>x</v>
      </c>
      <c r="K67" s="257">
        <v>0.30997923020000001</v>
      </c>
      <c r="L67" s="255">
        <v>6.25</v>
      </c>
      <c r="M67" s="256">
        <v>61</v>
      </c>
      <c r="N67" s="256">
        <v>56</v>
      </c>
      <c r="O67" s="256" t="str">
        <f>IFERROR(VLOOKUP(B67,'Core Indicators'!$E$3:$G$9906,3,FALSE),"x")</f>
        <v>x</v>
      </c>
      <c r="P67" s="256">
        <v>69490</v>
      </c>
      <c r="Q67" s="250"/>
      <c r="R67" s="250"/>
      <c r="S67" s="250"/>
      <c r="T67" s="250"/>
      <c r="U67" s="250"/>
      <c r="V67" s="250"/>
      <c r="W67" s="250"/>
      <c r="X67" s="250"/>
      <c r="Y67" s="250"/>
      <c r="Z67" s="250"/>
      <c r="AA67" s="250"/>
      <c r="AB67" s="250"/>
      <c r="AC67" s="250"/>
      <c r="AD67" s="250"/>
      <c r="AE67" s="250"/>
      <c r="AF67" s="250"/>
      <c r="AG67" s="250"/>
      <c r="AH67" s="250"/>
      <c r="AI67" s="250"/>
      <c r="AJ67" s="250"/>
      <c r="AK67" s="250"/>
      <c r="AL67" s="250"/>
      <c r="AM67" s="250"/>
      <c r="AN67" s="250"/>
      <c r="AO67" s="250"/>
      <c r="AP67" s="250"/>
      <c r="AQ67" s="250"/>
      <c r="AR67" s="250"/>
      <c r="AS67" s="250"/>
      <c r="AT67" s="250"/>
      <c r="AU67" s="250"/>
      <c r="AV67" s="250"/>
      <c r="AW67" s="250"/>
      <c r="AX67" s="250"/>
      <c r="AY67" s="250"/>
      <c r="AZ67" s="250"/>
      <c r="BA67" s="250"/>
      <c r="BB67" s="250"/>
      <c r="BC67" s="250"/>
      <c r="BD67" s="250"/>
      <c r="BE67" s="250"/>
      <c r="BF67" s="250"/>
      <c r="BG67" s="250"/>
      <c r="BH67" s="250"/>
      <c r="BI67" s="250"/>
      <c r="BJ67" s="250"/>
      <c r="BK67" s="250"/>
      <c r="BL67" s="250"/>
      <c r="BM67" s="250"/>
      <c r="BN67" s="250"/>
      <c r="BO67" s="250"/>
      <c r="BP67" s="250"/>
      <c r="BQ67" s="250"/>
      <c r="BR67" s="250"/>
      <c r="BS67" s="250"/>
      <c r="BT67" s="250"/>
      <c r="BU67" s="250"/>
      <c r="BV67" s="250"/>
      <c r="BW67" s="250"/>
      <c r="BX67" s="250"/>
      <c r="BY67" s="250"/>
      <c r="BZ67" s="250"/>
      <c r="CA67" s="250"/>
      <c r="CB67" s="250"/>
      <c r="CC67" s="250"/>
      <c r="CD67" s="250"/>
      <c r="CE67" s="250"/>
      <c r="CF67" s="250"/>
      <c r="CG67" s="250"/>
      <c r="CH67" s="250"/>
      <c r="CI67" s="250"/>
      <c r="CJ67" s="250"/>
      <c r="CK67" s="250"/>
      <c r="CL67" s="250"/>
      <c r="CM67" s="250"/>
      <c r="CN67" s="250"/>
      <c r="CO67" s="250"/>
      <c r="CP67" s="250"/>
      <c r="CQ67" s="250"/>
      <c r="CR67" s="250"/>
      <c r="CS67" s="250"/>
      <c r="CT67" s="250"/>
      <c r="CU67" s="250"/>
      <c r="CV67" s="250"/>
      <c r="CW67" s="250"/>
      <c r="CX67" s="250"/>
      <c r="CY67" s="250"/>
      <c r="CZ67" s="250"/>
      <c r="DA67" s="250"/>
      <c r="DB67" s="250"/>
      <c r="DC67" s="250"/>
      <c r="DD67" s="250"/>
      <c r="DE67" s="250"/>
      <c r="DF67" s="250"/>
      <c r="DG67" s="250"/>
      <c r="DH67" s="250"/>
      <c r="DI67" s="250"/>
      <c r="DJ67" s="250"/>
      <c r="DK67" s="250"/>
      <c r="DL67" s="250"/>
    </row>
    <row r="68" spans="1:116" x14ac:dyDescent="0.3">
      <c r="A68" s="251" t="s">
        <v>7408</v>
      </c>
      <c r="B68" s="252" t="s">
        <v>7409</v>
      </c>
      <c r="C68" s="255">
        <v>0</v>
      </c>
      <c r="D68" s="256">
        <v>11</v>
      </c>
      <c r="E68" s="255">
        <v>0</v>
      </c>
      <c r="F68" s="255" t="s">
        <v>14</v>
      </c>
      <c r="G68" s="255">
        <v>8.3537887399999997E-2</v>
      </c>
      <c r="H68" s="255">
        <v>31.899999618500001</v>
      </c>
      <c r="I68" s="256">
        <v>3</v>
      </c>
      <c r="J68" s="256" t="str">
        <f>IFERROR(VLOOKUP($B68,'Core Indicators'!$E$3:$EU$906,147,FALSE),"x")</f>
        <v>x</v>
      </c>
      <c r="K68" s="257">
        <v>1.618773222</v>
      </c>
      <c r="L68" s="255" t="s">
        <v>14</v>
      </c>
      <c r="M68" s="256">
        <v>94</v>
      </c>
      <c r="N68" s="256">
        <v>80</v>
      </c>
      <c r="O68" s="256" t="str">
        <f>IFERROR(VLOOKUP(B68,'Core Indicators'!$E$3:$G$9906,3,FALSE),"x")</f>
        <v>x</v>
      </c>
      <c r="P68" s="256">
        <v>348900</v>
      </c>
      <c r="Q68" s="250"/>
      <c r="R68" s="250"/>
      <c r="S68" s="250"/>
      <c r="T68" s="250"/>
      <c r="U68" s="250"/>
      <c r="V68" s="250"/>
      <c r="W68" s="250"/>
      <c r="X68" s="250"/>
      <c r="Y68" s="250"/>
      <c r="Z68" s="250"/>
      <c r="AA68" s="250"/>
      <c r="AB68" s="250"/>
      <c r="AC68" s="250"/>
      <c r="AD68" s="250"/>
      <c r="AE68" s="250"/>
      <c r="AF68" s="250"/>
      <c r="AG68" s="250"/>
      <c r="AH68" s="250"/>
      <c r="AI68" s="250"/>
      <c r="AJ68" s="250"/>
      <c r="AK68" s="250"/>
      <c r="AL68" s="250"/>
      <c r="AM68" s="250"/>
      <c r="AN68" s="250"/>
      <c r="AO68" s="250"/>
      <c r="AP68" s="250"/>
      <c r="AQ68" s="250"/>
      <c r="AR68" s="250"/>
      <c r="AS68" s="250"/>
      <c r="AT68" s="250"/>
      <c r="AU68" s="250"/>
      <c r="AV68" s="250"/>
      <c r="AW68" s="250"/>
      <c r="AX68" s="250"/>
      <c r="AY68" s="250"/>
      <c r="AZ68" s="250"/>
      <c r="BA68" s="250"/>
      <c r="BB68" s="250"/>
      <c r="BC68" s="250"/>
      <c r="BD68" s="250"/>
      <c r="BE68" s="250"/>
      <c r="BF68" s="250"/>
      <c r="BG68" s="250"/>
      <c r="BH68" s="250"/>
      <c r="BI68" s="250"/>
      <c r="BJ68" s="250"/>
      <c r="BK68" s="250"/>
      <c r="BL68" s="250"/>
      <c r="BM68" s="250"/>
      <c r="BN68" s="250"/>
      <c r="BO68" s="250"/>
      <c r="BP68" s="250"/>
      <c r="BQ68" s="250"/>
      <c r="BR68" s="250"/>
      <c r="BS68" s="250"/>
      <c r="BT68" s="250"/>
      <c r="BU68" s="250"/>
      <c r="BV68" s="250"/>
      <c r="BW68" s="250"/>
      <c r="BX68" s="250"/>
      <c r="BY68" s="250"/>
      <c r="BZ68" s="250"/>
      <c r="CA68" s="250"/>
      <c r="CB68" s="250"/>
      <c r="CC68" s="250"/>
      <c r="CD68" s="250"/>
      <c r="CE68" s="250"/>
      <c r="CF68" s="250"/>
      <c r="CG68" s="250"/>
      <c r="CH68" s="250"/>
      <c r="CI68" s="250"/>
      <c r="CJ68" s="250"/>
      <c r="CK68" s="250"/>
      <c r="CL68" s="250"/>
      <c r="CM68" s="250"/>
      <c r="CN68" s="250"/>
      <c r="CO68" s="250"/>
      <c r="CP68" s="250"/>
      <c r="CQ68" s="250"/>
      <c r="CR68" s="250"/>
      <c r="CS68" s="250"/>
      <c r="CT68" s="250"/>
      <c r="CU68" s="250"/>
      <c r="CV68" s="250"/>
      <c r="CW68" s="250"/>
      <c r="CX68" s="250"/>
      <c r="CY68" s="250"/>
      <c r="CZ68" s="250"/>
      <c r="DA68" s="250"/>
      <c r="DB68" s="250"/>
      <c r="DC68" s="250"/>
      <c r="DD68" s="250"/>
      <c r="DE68" s="250"/>
      <c r="DF68" s="250"/>
      <c r="DG68" s="250"/>
      <c r="DH68" s="250"/>
      <c r="DI68" s="250"/>
      <c r="DJ68" s="250"/>
      <c r="DK68" s="250"/>
      <c r="DL68" s="250"/>
    </row>
    <row r="69" spans="1:116" x14ac:dyDescent="0.3">
      <c r="A69" s="251" t="s">
        <v>7410</v>
      </c>
      <c r="B69" s="252" t="s">
        <v>7411</v>
      </c>
      <c r="C69" s="255">
        <v>0.77995000079999999</v>
      </c>
      <c r="D69" s="256">
        <v>11</v>
      </c>
      <c r="E69" s="255">
        <v>0</v>
      </c>
      <c r="F69" s="255">
        <v>7.85</v>
      </c>
      <c r="G69" s="255">
        <v>0.54103560419999996</v>
      </c>
      <c r="H69" s="255">
        <v>43.5</v>
      </c>
      <c r="I69" s="256">
        <v>0</v>
      </c>
      <c r="J69" s="256" t="str">
        <f>IFERROR(VLOOKUP($B69,'Core Indicators'!$E$3:$EU$906,147,FALSE),"x")</f>
        <v>x</v>
      </c>
      <c r="K69" s="257">
        <v>4.6889737200000003E-2</v>
      </c>
      <c r="L69" s="255">
        <v>7</v>
      </c>
      <c r="M69" s="256">
        <v>82</v>
      </c>
      <c r="N69" s="256">
        <v>41</v>
      </c>
      <c r="O69" s="256" t="str">
        <f>IFERROR(VLOOKUP(B69,'Core Indicators'!$E$3:$G$9906,3,FALSE),"x")</f>
        <v>x</v>
      </c>
      <c r="P69" s="256">
        <v>227540</v>
      </c>
      <c r="Q69" s="250"/>
      <c r="R69" s="250"/>
      <c r="S69" s="250"/>
      <c r="T69" s="250"/>
      <c r="U69" s="250"/>
      <c r="V69" s="250"/>
      <c r="W69" s="250"/>
      <c r="X69" s="250"/>
      <c r="Y69" s="250"/>
      <c r="Z69" s="250"/>
      <c r="AA69" s="250"/>
      <c r="AB69" s="250"/>
      <c r="AC69" s="250"/>
      <c r="AD69" s="250"/>
      <c r="AE69" s="250"/>
      <c r="AF69" s="250"/>
      <c r="AG69" s="250"/>
      <c r="AH69" s="250"/>
      <c r="AI69" s="250"/>
      <c r="AJ69" s="250"/>
      <c r="AK69" s="250"/>
      <c r="AL69" s="250"/>
      <c r="AM69" s="250"/>
      <c r="AN69" s="250"/>
      <c r="AO69" s="250"/>
      <c r="AP69" s="250"/>
      <c r="AQ69" s="250"/>
      <c r="AR69" s="250"/>
      <c r="AS69" s="250"/>
      <c r="AT69" s="250"/>
      <c r="AU69" s="250"/>
      <c r="AV69" s="250"/>
      <c r="AW69" s="250"/>
      <c r="AX69" s="250"/>
      <c r="AY69" s="250"/>
      <c r="AZ69" s="250"/>
      <c r="BA69" s="250"/>
      <c r="BB69" s="250"/>
      <c r="BC69" s="250"/>
      <c r="BD69" s="250"/>
      <c r="BE69" s="250"/>
      <c r="BF69" s="250"/>
      <c r="BG69" s="250"/>
      <c r="BH69" s="250"/>
      <c r="BI69" s="250"/>
      <c r="BJ69" s="250"/>
      <c r="BK69" s="250"/>
      <c r="BL69" s="250"/>
      <c r="BM69" s="250"/>
      <c r="BN69" s="250"/>
      <c r="BO69" s="250"/>
      <c r="BP69" s="250"/>
      <c r="BQ69" s="250"/>
      <c r="BR69" s="250"/>
      <c r="BS69" s="250"/>
      <c r="BT69" s="250"/>
      <c r="BU69" s="250"/>
      <c r="BV69" s="250"/>
      <c r="BW69" s="250"/>
      <c r="BX69" s="250"/>
      <c r="BY69" s="250"/>
      <c r="BZ69" s="250"/>
      <c r="CA69" s="250"/>
      <c r="CB69" s="250"/>
      <c r="CC69" s="250"/>
      <c r="CD69" s="250"/>
      <c r="CE69" s="250"/>
      <c r="CF69" s="250"/>
      <c r="CG69" s="250"/>
      <c r="CH69" s="250"/>
      <c r="CI69" s="250"/>
      <c r="CJ69" s="250"/>
      <c r="CK69" s="250"/>
      <c r="CL69" s="250"/>
      <c r="CM69" s="250"/>
      <c r="CN69" s="250"/>
      <c r="CO69" s="250"/>
      <c r="CP69" s="250"/>
      <c r="CQ69" s="250"/>
      <c r="CR69" s="250"/>
      <c r="CS69" s="250"/>
      <c r="CT69" s="250"/>
      <c r="CU69" s="250"/>
      <c r="CV69" s="250"/>
      <c r="CW69" s="250"/>
      <c r="CX69" s="250"/>
      <c r="CY69" s="250"/>
      <c r="CZ69" s="250"/>
      <c r="DA69" s="250"/>
      <c r="DB69" s="250"/>
      <c r="DC69" s="250"/>
      <c r="DD69" s="250"/>
      <c r="DE69" s="250"/>
      <c r="DF69" s="250"/>
      <c r="DG69" s="250"/>
      <c r="DH69" s="250"/>
      <c r="DI69" s="250"/>
      <c r="DJ69" s="250"/>
      <c r="DK69" s="250"/>
      <c r="DL69" s="250"/>
    </row>
    <row r="70" spans="1:116" x14ac:dyDescent="0.3">
      <c r="A70" s="251" t="s">
        <v>190</v>
      </c>
      <c r="B70" s="252" t="s">
        <v>7412</v>
      </c>
      <c r="C70" s="255">
        <v>7.7842041200000003E-2</v>
      </c>
      <c r="D70" s="256">
        <v>9</v>
      </c>
      <c r="E70" s="255">
        <v>2.7E-2</v>
      </c>
      <c r="F70" s="255" t="s">
        <v>14</v>
      </c>
      <c r="G70" s="255">
        <v>0.1223017302</v>
      </c>
      <c r="H70" s="255">
        <v>34.400001525900002</v>
      </c>
      <c r="I70" s="256">
        <v>3</v>
      </c>
      <c r="J70" s="256">
        <f>IFERROR(VLOOKUP($B70,'Core Indicators'!$E$3:$EU$906,147,FALSE),"x")</f>
        <v>24</v>
      </c>
      <c r="K70" s="257">
        <v>0.1988379508</v>
      </c>
      <c r="L70" s="255" t="s">
        <v>14</v>
      </c>
      <c r="M70" s="256">
        <v>88</v>
      </c>
      <c r="N70" s="256">
        <v>48</v>
      </c>
      <c r="O70" s="256">
        <f>IFERROR(VLOOKUP(B70,'Core Indicators'!$E$3:$G$9906,3,FALSE),"x")</f>
        <v>10836000</v>
      </c>
      <c r="P70" s="256">
        <v>128900</v>
      </c>
      <c r="Q70" s="250"/>
      <c r="R70" s="250"/>
      <c r="S70" s="250"/>
      <c r="T70" s="250"/>
      <c r="U70" s="250"/>
      <c r="V70" s="250"/>
      <c r="W70" s="250"/>
      <c r="X70" s="250"/>
      <c r="Y70" s="250"/>
      <c r="Z70" s="250"/>
      <c r="AA70" s="250"/>
      <c r="AB70" s="250"/>
      <c r="AC70" s="250"/>
      <c r="AD70" s="250"/>
      <c r="AE70" s="250"/>
      <c r="AF70" s="250"/>
      <c r="AG70" s="250"/>
      <c r="AH70" s="250"/>
      <c r="AI70" s="250"/>
      <c r="AJ70" s="250"/>
      <c r="AK70" s="250"/>
      <c r="AL70" s="250"/>
      <c r="AM70" s="250"/>
      <c r="AN70" s="250"/>
      <c r="AO70" s="250"/>
      <c r="AP70" s="250"/>
      <c r="AQ70" s="250"/>
      <c r="AR70" s="250"/>
      <c r="AS70" s="250"/>
      <c r="AT70" s="250"/>
      <c r="AU70" s="250"/>
      <c r="AV70" s="250"/>
      <c r="AW70" s="250"/>
      <c r="AX70" s="250"/>
      <c r="AY70" s="250"/>
      <c r="AZ70" s="250"/>
      <c r="BA70" s="250"/>
      <c r="BB70" s="250"/>
      <c r="BC70" s="250"/>
      <c r="BD70" s="250"/>
      <c r="BE70" s="250"/>
      <c r="BF70" s="250"/>
      <c r="BG70" s="250"/>
      <c r="BH70" s="250"/>
      <c r="BI70" s="250"/>
      <c r="BJ70" s="250"/>
      <c r="BK70" s="250"/>
      <c r="BL70" s="250"/>
      <c r="BM70" s="250"/>
      <c r="BN70" s="250"/>
      <c r="BO70" s="250"/>
      <c r="BP70" s="250"/>
      <c r="BQ70" s="250"/>
      <c r="BR70" s="250"/>
      <c r="BS70" s="250"/>
      <c r="BT70" s="250"/>
      <c r="BU70" s="250"/>
      <c r="BV70" s="250"/>
      <c r="BW70" s="250"/>
      <c r="BX70" s="250"/>
      <c r="BY70" s="250"/>
      <c r="BZ70" s="250"/>
      <c r="CA70" s="250"/>
      <c r="CB70" s="250"/>
      <c r="CC70" s="250"/>
      <c r="CD70" s="250"/>
      <c r="CE70" s="250"/>
      <c r="CF70" s="250"/>
      <c r="CG70" s="250"/>
      <c r="CH70" s="250"/>
      <c r="CI70" s="250"/>
      <c r="CJ70" s="250"/>
      <c r="CK70" s="250"/>
      <c r="CL70" s="250"/>
      <c r="CM70" s="250"/>
      <c r="CN70" s="250"/>
      <c r="CO70" s="250"/>
      <c r="CP70" s="250"/>
      <c r="CQ70" s="250"/>
      <c r="CR70" s="250"/>
      <c r="CS70" s="250"/>
      <c r="CT70" s="250"/>
      <c r="CU70" s="250"/>
      <c r="CV70" s="250"/>
      <c r="CW70" s="250"/>
      <c r="CX70" s="250"/>
      <c r="CY70" s="250"/>
      <c r="CZ70" s="250"/>
      <c r="DA70" s="250"/>
      <c r="DB70" s="250"/>
      <c r="DC70" s="250"/>
      <c r="DD70" s="250"/>
      <c r="DE70" s="250"/>
      <c r="DF70" s="250"/>
      <c r="DG70" s="250"/>
      <c r="DH70" s="250"/>
      <c r="DI70" s="250"/>
      <c r="DJ70" s="250"/>
      <c r="DK70" s="250"/>
      <c r="DL70" s="250"/>
    </row>
    <row r="71" spans="1:116" x14ac:dyDescent="0.3">
      <c r="A71" s="251" t="s">
        <v>7413</v>
      </c>
      <c r="B71" s="252" t="s">
        <v>7414</v>
      </c>
      <c r="C71" s="255">
        <v>0</v>
      </c>
      <c r="D71" s="256">
        <v>13</v>
      </c>
      <c r="E71" s="255">
        <v>0</v>
      </c>
      <c r="F71" s="255" t="s">
        <v>14</v>
      </c>
      <c r="G71" s="255" t="s">
        <v>14</v>
      </c>
      <c r="H71" s="255" t="s">
        <v>14</v>
      </c>
      <c r="I71" s="256">
        <v>0</v>
      </c>
      <c r="J71" s="256" t="str">
        <f>IFERROR(VLOOKUP($B71,'Core Indicators'!$E$3:$EU$906,147,FALSE),"x")</f>
        <v>x</v>
      </c>
      <c r="K71" s="257">
        <v>0.17586329580000001</v>
      </c>
      <c r="L71" s="255" t="s">
        <v>14</v>
      </c>
      <c r="M71" s="256">
        <v>89</v>
      </c>
      <c r="N71" s="256">
        <v>53</v>
      </c>
      <c r="O71" s="256" t="str">
        <f>IFERROR(VLOOKUP(B71,'Core Indicators'!$E$3:$G$9906,3,FALSE),"x")</f>
        <v>x</v>
      </c>
      <c r="P71" s="256">
        <v>340</v>
      </c>
      <c r="Q71" s="250"/>
      <c r="R71" s="250"/>
      <c r="S71" s="250"/>
      <c r="T71" s="250"/>
      <c r="U71" s="250"/>
      <c r="V71" s="250"/>
      <c r="W71" s="250"/>
      <c r="X71" s="250"/>
      <c r="Y71" s="250"/>
      <c r="Z71" s="250"/>
      <c r="AA71" s="250"/>
      <c r="AB71" s="250"/>
      <c r="AC71" s="250"/>
      <c r="AD71" s="250"/>
      <c r="AE71" s="250"/>
      <c r="AF71" s="250"/>
      <c r="AG71" s="250"/>
      <c r="AH71" s="250"/>
      <c r="AI71" s="250"/>
      <c r="AJ71" s="250"/>
      <c r="AK71" s="250"/>
      <c r="AL71" s="250"/>
      <c r="AM71" s="250"/>
      <c r="AN71" s="250"/>
      <c r="AO71" s="250"/>
      <c r="AP71" s="250"/>
      <c r="AQ71" s="250"/>
      <c r="AR71" s="250"/>
      <c r="AS71" s="250"/>
      <c r="AT71" s="250"/>
      <c r="AU71" s="250"/>
      <c r="AV71" s="250"/>
      <c r="AW71" s="250"/>
      <c r="AX71" s="250"/>
      <c r="AY71" s="250"/>
      <c r="AZ71" s="250"/>
      <c r="BA71" s="250"/>
      <c r="BB71" s="250"/>
      <c r="BC71" s="250"/>
      <c r="BD71" s="250"/>
      <c r="BE71" s="250"/>
      <c r="BF71" s="250"/>
      <c r="BG71" s="250"/>
      <c r="BH71" s="250"/>
      <c r="BI71" s="250"/>
      <c r="BJ71" s="250"/>
      <c r="BK71" s="250"/>
      <c r="BL71" s="250"/>
      <c r="BM71" s="250"/>
      <c r="BN71" s="250"/>
      <c r="BO71" s="250"/>
      <c r="BP71" s="250"/>
      <c r="BQ71" s="250"/>
      <c r="BR71" s="250"/>
      <c r="BS71" s="250"/>
      <c r="BT71" s="250"/>
      <c r="BU71" s="250"/>
      <c r="BV71" s="250"/>
      <c r="BW71" s="250"/>
      <c r="BX71" s="250"/>
      <c r="BY71" s="250"/>
      <c r="BZ71" s="250"/>
      <c r="CA71" s="250"/>
      <c r="CB71" s="250"/>
      <c r="CC71" s="250"/>
      <c r="CD71" s="250"/>
      <c r="CE71" s="250"/>
      <c r="CF71" s="250"/>
      <c r="CG71" s="250"/>
      <c r="CH71" s="250"/>
      <c r="CI71" s="250"/>
      <c r="CJ71" s="250"/>
      <c r="CK71" s="250"/>
      <c r="CL71" s="250"/>
      <c r="CM71" s="250"/>
      <c r="CN71" s="250"/>
      <c r="CO71" s="250"/>
      <c r="CP71" s="250"/>
      <c r="CQ71" s="250"/>
      <c r="CR71" s="250"/>
      <c r="CS71" s="250"/>
      <c r="CT71" s="250"/>
      <c r="CU71" s="250"/>
      <c r="CV71" s="250"/>
      <c r="CW71" s="250"/>
      <c r="CX71" s="250"/>
      <c r="CY71" s="250"/>
      <c r="CZ71" s="250"/>
      <c r="DA71" s="250"/>
      <c r="DB71" s="250"/>
      <c r="DC71" s="250"/>
      <c r="DD71" s="250"/>
      <c r="DE71" s="250"/>
      <c r="DF71" s="250"/>
      <c r="DG71" s="250"/>
      <c r="DH71" s="250"/>
      <c r="DI71" s="250"/>
      <c r="DJ71" s="250"/>
      <c r="DK71" s="250"/>
      <c r="DL71" s="250"/>
    </row>
    <row r="72" spans="1:116" x14ac:dyDescent="0.3">
      <c r="A72" s="251" t="s">
        <v>535</v>
      </c>
      <c r="B72" s="252" t="s">
        <v>7415</v>
      </c>
      <c r="C72" s="255">
        <v>0.50436202500000005</v>
      </c>
      <c r="D72" s="256">
        <v>11</v>
      </c>
      <c r="E72" s="255">
        <v>0.39200000000000002</v>
      </c>
      <c r="F72" s="255">
        <v>4.05</v>
      </c>
      <c r="G72" s="255">
        <v>0.49214644930000001</v>
      </c>
      <c r="H72" s="255">
        <v>48.299999237100003</v>
      </c>
      <c r="I72" s="256">
        <v>3</v>
      </c>
      <c r="J72" s="256">
        <f>IFERROR(VLOOKUP($B72,'Core Indicators'!$E$3:$EU$906,147,FALSE),"x")</f>
        <v>1937</v>
      </c>
      <c r="K72" s="257">
        <v>-1.0522887706999999</v>
      </c>
      <c r="L72" s="255">
        <v>3.25</v>
      </c>
      <c r="M72" s="256">
        <v>52</v>
      </c>
      <c r="N72" s="256">
        <v>26</v>
      </c>
      <c r="O72" s="256">
        <f>IFERROR(VLOOKUP(B72,'Core Indicators'!$E$3:$G$9906,3,FALSE),"x")</f>
        <v>14900000</v>
      </c>
      <c r="P72" s="256">
        <v>107160</v>
      </c>
      <c r="Q72" s="250"/>
      <c r="R72" s="250"/>
      <c r="S72" s="250"/>
      <c r="T72" s="250"/>
      <c r="U72" s="250"/>
      <c r="V72" s="250"/>
      <c r="W72" s="250"/>
      <c r="X72" s="250"/>
      <c r="Y72" s="250"/>
      <c r="Z72" s="250"/>
      <c r="AA72" s="250"/>
      <c r="AB72" s="250"/>
      <c r="AC72" s="250"/>
      <c r="AD72" s="250"/>
      <c r="AE72" s="250"/>
      <c r="AF72" s="250"/>
      <c r="AG72" s="250"/>
      <c r="AH72" s="250"/>
      <c r="AI72" s="250"/>
      <c r="AJ72" s="250"/>
      <c r="AK72" s="250"/>
      <c r="AL72" s="250"/>
      <c r="AM72" s="250"/>
      <c r="AN72" s="250"/>
      <c r="AO72" s="250"/>
      <c r="AP72" s="250"/>
      <c r="AQ72" s="250"/>
      <c r="AR72" s="250"/>
      <c r="AS72" s="250"/>
      <c r="AT72" s="250"/>
      <c r="AU72" s="250"/>
      <c r="AV72" s="250"/>
      <c r="AW72" s="250"/>
      <c r="AX72" s="250"/>
      <c r="AY72" s="250"/>
      <c r="AZ72" s="250"/>
      <c r="BA72" s="250"/>
      <c r="BB72" s="250"/>
      <c r="BC72" s="250"/>
      <c r="BD72" s="250"/>
      <c r="BE72" s="250"/>
      <c r="BF72" s="250"/>
      <c r="BG72" s="250"/>
      <c r="BH72" s="250"/>
      <c r="BI72" s="250"/>
      <c r="BJ72" s="250"/>
      <c r="BK72" s="250"/>
      <c r="BL72" s="250"/>
      <c r="BM72" s="250"/>
      <c r="BN72" s="250"/>
      <c r="BO72" s="250"/>
      <c r="BP72" s="250"/>
      <c r="BQ72" s="250"/>
      <c r="BR72" s="250"/>
      <c r="BS72" s="250"/>
      <c r="BT72" s="250"/>
      <c r="BU72" s="250"/>
      <c r="BV72" s="250"/>
      <c r="BW72" s="250"/>
      <c r="BX72" s="250"/>
      <c r="BY72" s="250"/>
      <c r="BZ72" s="250"/>
      <c r="CA72" s="250"/>
      <c r="CB72" s="250"/>
      <c r="CC72" s="250"/>
      <c r="CD72" s="250"/>
      <c r="CE72" s="250"/>
      <c r="CF72" s="250"/>
      <c r="CG72" s="250"/>
      <c r="CH72" s="250"/>
      <c r="CI72" s="250"/>
      <c r="CJ72" s="250"/>
      <c r="CK72" s="250"/>
      <c r="CL72" s="250"/>
      <c r="CM72" s="250"/>
      <c r="CN72" s="250"/>
      <c r="CO72" s="250"/>
      <c r="CP72" s="250"/>
      <c r="CQ72" s="250"/>
      <c r="CR72" s="250"/>
      <c r="CS72" s="250"/>
      <c r="CT72" s="250"/>
      <c r="CU72" s="250"/>
      <c r="CV72" s="250"/>
      <c r="CW72" s="250"/>
      <c r="CX72" s="250"/>
      <c r="CY72" s="250"/>
      <c r="CZ72" s="250"/>
      <c r="DA72" s="250"/>
      <c r="DB72" s="250"/>
      <c r="DC72" s="250"/>
      <c r="DD72" s="250"/>
      <c r="DE72" s="250"/>
      <c r="DF72" s="250"/>
      <c r="DG72" s="250"/>
      <c r="DH72" s="250"/>
      <c r="DI72" s="250"/>
      <c r="DJ72" s="250"/>
      <c r="DK72" s="250"/>
      <c r="DL72" s="250"/>
    </row>
    <row r="73" spans="1:116" x14ac:dyDescent="0.3">
      <c r="A73" s="251" t="s">
        <v>7416</v>
      </c>
      <c r="B73" s="252" t="s">
        <v>7417</v>
      </c>
      <c r="C73" s="255">
        <v>0.70999998689999999</v>
      </c>
      <c r="D73" s="256">
        <v>6</v>
      </c>
      <c r="E73" s="255">
        <v>0.6</v>
      </c>
      <c r="F73" s="255">
        <v>5.95</v>
      </c>
      <c r="G73" s="255" t="s">
        <v>14</v>
      </c>
      <c r="H73" s="255">
        <v>33.700000762899997</v>
      </c>
      <c r="I73" s="256">
        <v>3</v>
      </c>
      <c r="J73" s="256" t="str">
        <f>IFERROR(VLOOKUP($B73,'Core Indicators'!$E$3:$EU$906,147,FALSE),"x")</f>
        <v>x</v>
      </c>
      <c r="K73" s="257">
        <v>-1.2090275288000001</v>
      </c>
      <c r="L73" s="255">
        <v>4.75</v>
      </c>
      <c r="M73" s="256">
        <v>40</v>
      </c>
      <c r="N73" s="256">
        <v>29</v>
      </c>
      <c r="O73" s="256" t="str">
        <f>IFERROR(VLOOKUP(B73,'Core Indicators'!$E$3:$G$9906,3,FALSE),"x")</f>
        <v>x</v>
      </c>
      <c r="P73" s="256">
        <v>245720</v>
      </c>
      <c r="Q73" s="250"/>
      <c r="R73" s="250"/>
      <c r="S73" s="250"/>
      <c r="T73" s="250"/>
      <c r="U73" s="250"/>
      <c r="V73" s="250"/>
      <c r="W73" s="250"/>
      <c r="X73" s="250"/>
      <c r="Y73" s="250"/>
      <c r="Z73" s="250"/>
      <c r="AA73" s="250"/>
      <c r="AB73" s="250"/>
      <c r="AC73" s="250"/>
      <c r="AD73" s="250"/>
      <c r="AE73" s="250"/>
      <c r="AF73" s="250"/>
      <c r="AG73" s="250"/>
      <c r="AH73" s="250"/>
      <c r="AI73" s="250"/>
      <c r="AJ73" s="250"/>
      <c r="AK73" s="250"/>
      <c r="AL73" s="250"/>
      <c r="AM73" s="250"/>
      <c r="AN73" s="250"/>
      <c r="AO73" s="250"/>
      <c r="AP73" s="250"/>
      <c r="AQ73" s="250"/>
      <c r="AR73" s="250"/>
      <c r="AS73" s="250"/>
      <c r="AT73" s="250"/>
      <c r="AU73" s="250"/>
      <c r="AV73" s="250"/>
      <c r="AW73" s="250"/>
      <c r="AX73" s="250"/>
      <c r="AY73" s="250"/>
      <c r="AZ73" s="250"/>
      <c r="BA73" s="250"/>
      <c r="BB73" s="250"/>
      <c r="BC73" s="250"/>
      <c r="BD73" s="250"/>
      <c r="BE73" s="250"/>
      <c r="BF73" s="250"/>
      <c r="BG73" s="250"/>
      <c r="BH73" s="250"/>
      <c r="BI73" s="250"/>
      <c r="BJ73" s="250"/>
      <c r="BK73" s="250"/>
      <c r="BL73" s="250"/>
      <c r="BM73" s="250"/>
      <c r="BN73" s="250"/>
      <c r="BO73" s="250"/>
      <c r="BP73" s="250"/>
      <c r="BQ73" s="250"/>
      <c r="BR73" s="250"/>
      <c r="BS73" s="250"/>
      <c r="BT73" s="250"/>
      <c r="BU73" s="250"/>
      <c r="BV73" s="250"/>
      <c r="BW73" s="250"/>
      <c r="BX73" s="250"/>
      <c r="BY73" s="250"/>
      <c r="BZ73" s="250"/>
      <c r="CA73" s="250"/>
      <c r="CB73" s="250"/>
      <c r="CC73" s="250"/>
      <c r="CD73" s="250"/>
      <c r="CE73" s="250"/>
      <c r="CF73" s="250"/>
      <c r="CG73" s="250"/>
      <c r="CH73" s="250"/>
      <c r="CI73" s="250"/>
      <c r="CJ73" s="250"/>
      <c r="CK73" s="250"/>
      <c r="CL73" s="250"/>
      <c r="CM73" s="250"/>
      <c r="CN73" s="250"/>
      <c r="CO73" s="250"/>
      <c r="CP73" s="250"/>
      <c r="CQ73" s="250"/>
      <c r="CR73" s="250"/>
      <c r="CS73" s="250"/>
      <c r="CT73" s="250"/>
      <c r="CU73" s="250"/>
      <c r="CV73" s="250"/>
      <c r="CW73" s="250"/>
      <c r="CX73" s="250"/>
      <c r="CY73" s="250"/>
      <c r="CZ73" s="250"/>
      <c r="DA73" s="250"/>
      <c r="DB73" s="250"/>
      <c r="DC73" s="250"/>
      <c r="DD73" s="250"/>
      <c r="DE73" s="250"/>
      <c r="DF73" s="250"/>
      <c r="DG73" s="250"/>
      <c r="DH73" s="250"/>
      <c r="DI73" s="250"/>
      <c r="DJ73" s="250"/>
      <c r="DK73" s="250"/>
      <c r="DL73" s="250"/>
    </row>
    <row r="74" spans="1:116" x14ac:dyDescent="0.3">
      <c r="A74" s="251" t="s">
        <v>7418</v>
      </c>
      <c r="B74" s="252" t="s">
        <v>7419</v>
      </c>
      <c r="C74" s="255">
        <v>0.84509999150000004</v>
      </c>
      <c r="D74" s="256">
        <v>11</v>
      </c>
      <c r="E74" s="255">
        <v>0.14000000000000001</v>
      </c>
      <c r="F74" s="255">
        <v>6.25</v>
      </c>
      <c r="G74" s="255" t="s">
        <v>14</v>
      </c>
      <c r="H74" s="255">
        <v>50.700000762899997</v>
      </c>
      <c r="I74" s="256">
        <v>3</v>
      </c>
      <c r="J74" s="256" t="str">
        <f>IFERROR(VLOOKUP($B74,'Core Indicators'!$E$3:$EU$906,147,FALSE),"x")</f>
        <v>x</v>
      </c>
      <c r="K74" s="257">
        <v>-1.2640448809</v>
      </c>
      <c r="L74" s="255">
        <v>5</v>
      </c>
      <c r="M74" s="256">
        <v>46</v>
      </c>
      <c r="N74" s="256">
        <v>18</v>
      </c>
      <c r="O74" s="256" t="str">
        <f>IFERROR(VLOOKUP(B74,'Core Indicators'!$E$3:$G$9906,3,FALSE),"x")</f>
        <v>x</v>
      </c>
      <c r="P74" s="256">
        <v>28120</v>
      </c>
      <c r="Q74" s="250"/>
      <c r="R74" s="250"/>
      <c r="S74" s="250"/>
      <c r="T74" s="250"/>
      <c r="U74" s="250"/>
      <c r="V74" s="250"/>
      <c r="W74" s="250"/>
      <c r="X74" s="250"/>
      <c r="Y74" s="250"/>
      <c r="Z74" s="250"/>
      <c r="AA74" s="250"/>
      <c r="AB74" s="250"/>
      <c r="AC74" s="250"/>
      <c r="AD74" s="250"/>
      <c r="AE74" s="250"/>
      <c r="AF74" s="250"/>
      <c r="AG74" s="250"/>
      <c r="AH74" s="250"/>
      <c r="AI74" s="250"/>
      <c r="AJ74" s="250"/>
      <c r="AK74" s="250"/>
      <c r="AL74" s="250"/>
      <c r="AM74" s="250"/>
      <c r="AN74" s="250"/>
      <c r="AO74" s="250"/>
      <c r="AP74" s="250"/>
      <c r="AQ74" s="250"/>
      <c r="AR74" s="250"/>
      <c r="AS74" s="250"/>
      <c r="AT74" s="250"/>
      <c r="AU74" s="250"/>
      <c r="AV74" s="250"/>
      <c r="AW74" s="250"/>
      <c r="AX74" s="250"/>
      <c r="AY74" s="250"/>
      <c r="AZ74" s="250"/>
      <c r="BA74" s="250"/>
      <c r="BB74" s="250"/>
      <c r="BC74" s="250"/>
      <c r="BD74" s="250"/>
      <c r="BE74" s="250"/>
      <c r="BF74" s="250"/>
      <c r="BG74" s="250"/>
      <c r="BH74" s="250"/>
      <c r="BI74" s="250"/>
      <c r="BJ74" s="250"/>
      <c r="BK74" s="250"/>
      <c r="BL74" s="250"/>
      <c r="BM74" s="250"/>
      <c r="BN74" s="250"/>
      <c r="BO74" s="250"/>
      <c r="BP74" s="250"/>
      <c r="BQ74" s="250"/>
      <c r="BR74" s="250"/>
      <c r="BS74" s="250"/>
      <c r="BT74" s="250"/>
      <c r="BU74" s="250"/>
      <c r="BV74" s="250"/>
      <c r="BW74" s="250"/>
      <c r="BX74" s="250"/>
      <c r="BY74" s="250"/>
      <c r="BZ74" s="250"/>
      <c r="CA74" s="250"/>
      <c r="CB74" s="250"/>
      <c r="CC74" s="250"/>
      <c r="CD74" s="250"/>
      <c r="CE74" s="250"/>
      <c r="CF74" s="250"/>
      <c r="CG74" s="250"/>
      <c r="CH74" s="250"/>
      <c r="CI74" s="250"/>
      <c r="CJ74" s="250"/>
      <c r="CK74" s="250"/>
      <c r="CL74" s="250"/>
      <c r="CM74" s="250"/>
      <c r="CN74" s="250"/>
      <c r="CO74" s="250"/>
      <c r="CP74" s="250"/>
      <c r="CQ74" s="250"/>
      <c r="CR74" s="250"/>
      <c r="CS74" s="250"/>
      <c r="CT74" s="250"/>
      <c r="CU74" s="250"/>
      <c r="CV74" s="250"/>
      <c r="CW74" s="250"/>
      <c r="CX74" s="250"/>
      <c r="CY74" s="250"/>
      <c r="CZ74" s="250"/>
      <c r="DA74" s="250"/>
      <c r="DB74" s="250"/>
      <c r="DC74" s="250"/>
      <c r="DD74" s="250"/>
      <c r="DE74" s="250"/>
      <c r="DF74" s="250"/>
      <c r="DG74" s="250"/>
      <c r="DH74" s="250"/>
      <c r="DI74" s="250"/>
      <c r="DJ74" s="250"/>
      <c r="DK74" s="250"/>
      <c r="DL74" s="250"/>
    </row>
    <row r="75" spans="1:116" x14ac:dyDescent="0.3">
      <c r="A75" s="251" t="s">
        <v>7420</v>
      </c>
      <c r="B75" s="252" t="s">
        <v>7421</v>
      </c>
      <c r="C75" s="255">
        <v>0.7111070062</v>
      </c>
      <c r="D75" s="256">
        <v>10</v>
      </c>
      <c r="E75" s="255">
        <v>0</v>
      </c>
      <c r="F75" s="255" t="s">
        <v>14</v>
      </c>
      <c r="G75" s="255">
        <v>0.49233108460000002</v>
      </c>
      <c r="H75" s="255" t="s">
        <v>14</v>
      </c>
      <c r="I75" s="256">
        <v>2</v>
      </c>
      <c r="J75" s="256" t="str">
        <f>IFERROR(VLOOKUP($B75,'Core Indicators'!$E$3:$EU$906,147,FALSE),"x")</f>
        <v>x</v>
      </c>
      <c r="K75" s="257">
        <v>-0.43134814500000002</v>
      </c>
      <c r="L75" s="255" t="s">
        <v>14</v>
      </c>
      <c r="M75" s="256">
        <v>74</v>
      </c>
      <c r="N75" s="256">
        <v>40</v>
      </c>
      <c r="O75" s="256" t="str">
        <f>IFERROR(VLOOKUP(B75,'Core Indicators'!$E$3:$G$9906,3,FALSE),"x")</f>
        <v>x</v>
      </c>
      <c r="P75" s="256">
        <v>196850</v>
      </c>
      <c r="Q75" s="250"/>
      <c r="R75" s="250"/>
      <c r="S75" s="250"/>
      <c r="T75" s="250"/>
      <c r="U75" s="250"/>
      <c r="V75" s="250"/>
      <c r="W75" s="250"/>
      <c r="X75" s="250"/>
      <c r="Y75" s="250"/>
      <c r="Z75" s="250"/>
      <c r="AA75" s="250"/>
      <c r="AB75" s="250"/>
      <c r="AC75" s="250"/>
      <c r="AD75" s="250"/>
      <c r="AE75" s="250"/>
      <c r="AF75" s="250"/>
      <c r="AG75" s="250"/>
      <c r="AH75" s="250"/>
      <c r="AI75" s="250"/>
      <c r="AJ75" s="250"/>
      <c r="AK75" s="250"/>
      <c r="AL75" s="250"/>
      <c r="AM75" s="250"/>
      <c r="AN75" s="250"/>
      <c r="AO75" s="250"/>
      <c r="AP75" s="250"/>
      <c r="AQ75" s="250"/>
      <c r="AR75" s="250"/>
      <c r="AS75" s="250"/>
      <c r="AT75" s="250"/>
      <c r="AU75" s="250"/>
      <c r="AV75" s="250"/>
      <c r="AW75" s="250"/>
      <c r="AX75" s="250"/>
      <c r="AY75" s="250"/>
      <c r="AZ75" s="250"/>
      <c r="BA75" s="250"/>
      <c r="BB75" s="250"/>
      <c r="BC75" s="250"/>
      <c r="BD75" s="250"/>
      <c r="BE75" s="250"/>
      <c r="BF75" s="250"/>
      <c r="BG75" s="250"/>
      <c r="BH75" s="250"/>
      <c r="BI75" s="250"/>
      <c r="BJ75" s="250"/>
      <c r="BK75" s="250"/>
      <c r="BL75" s="250"/>
      <c r="BM75" s="250"/>
      <c r="BN75" s="250"/>
      <c r="BO75" s="250"/>
      <c r="BP75" s="250"/>
      <c r="BQ75" s="250"/>
      <c r="BR75" s="250"/>
      <c r="BS75" s="250"/>
      <c r="BT75" s="250"/>
      <c r="BU75" s="250"/>
      <c r="BV75" s="250"/>
      <c r="BW75" s="250"/>
      <c r="BX75" s="250"/>
      <c r="BY75" s="250"/>
      <c r="BZ75" s="250"/>
      <c r="CA75" s="250"/>
      <c r="CB75" s="250"/>
      <c r="CC75" s="250"/>
      <c r="CD75" s="250"/>
      <c r="CE75" s="250"/>
      <c r="CF75" s="250"/>
      <c r="CG75" s="250"/>
      <c r="CH75" s="250"/>
      <c r="CI75" s="250"/>
      <c r="CJ75" s="250"/>
      <c r="CK75" s="250"/>
      <c r="CL75" s="250"/>
      <c r="CM75" s="250"/>
      <c r="CN75" s="250"/>
      <c r="CO75" s="250"/>
      <c r="CP75" s="250"/>
      <c r="CQ75" s="250"/>
      <c r="CR75" s="250"/>
      <c r="CS75" s="250"/>
      <c r="CT75" s="250"/>
      <c r="CU75" s="250"/>
      <c r="CV75" s="250"/>
      <c r="CW75" s="250"/>
      <c r="CX75" s="250"/>
      <c r="CY75" s="250"/>
      <c r="CZ75" s="250"/>
      <c r="DA75" s="250"/>
      <c r="DB75" s="250"/>
      <c r="DC75" s="250"/>
      <c r="DD75" s="250"/>
      <c r="DE75" s="250"/>
      <c r="DF75" s="250"/>
      <c r="DG75" s="250"/>
      <c r="DH75" s="250"/>
      <c r="DI75" s="250"/>
      <c r="DJ75" s="250"/>
      <c r="DK75" s="250"/>
      <c r="DL75" s="250"/>
    </row>
    <row r="76" spans="1:116" x14ac:dyDescent="0.3">
      <c r="A76" s="251" t="s">
        <v>73</v>
      </c>
      <c r="B76" s="252" t="s">
        <v>7422</v>
      </c>
      <c r="C76" s="255">
        <v>0</v>
      </c>
      <c r="D76" s="256">
        <v>8</v>
      </c>
      <c r="E76" s="255">
        <v>0</v>
      </c>
      <c r="F76" s="255">
        <v>4.2166666667000001</v>
      </c>
      <c r="G76" s="255">
        <v>0.61954366890000001</v>
      </c>
      <c r="H76" s="255">
        <v>41.099998474099998</v>
      </c>
      <c r="I76" s="256">
        <v>3</v>
      </c>
      <c r="J76" s="256">
        <f>IFERROR(VLOOKUP($B76,'Core Indicators'!$E$3:$EU$906,147,FALSE),"x")</f>
        <v>225</v>
      </c>
      <c r="K76" s="257">
        <v>-0.97110140319999994</v>
      </c>
      <c r="L76" s="255">
        <v>3</v>
      </c>
      <c r="M76" s="256">
        <v>38</v>
      </c>
      <c r="N76" s="256">
        <v>18</v>
      </c>
      <c r="O76" s="256">
        <f>IFERROR(VLOOKUP(B76,'Core Indicators'!$E$3:$G$9906,3,FALSE),"x")</f>
        <v>11400000</v>
      </c>
      <c r="P76" s="256">
        <v>27560</v>
      </c>
      <c r="Q76" s="250"/>
      <c r="R76" s="250"/>
      <c r="S76" s="250"/>
      <c r="T76" s="250"/>
      <c r="U76" s="250"/>
      <c r="V76" s="250"/>
      <c r="W76" s="250"/>
      <c r="X76" s="250"/>
      <c r="Y76" s="250"/>
      <c r="Z76" s="250"/>
      <c r="AA76" s="250"/>
      <c r="AB76" s="250"/>
      <c r="AC76" s="250"/>
      <c r="AD76" s="250"/>
      <c r="AE76" s="250"/>
      <c r="AF76" s="250"/>
      <c r="AG76" s="250"/>
      <c r="AH76" s="250"/>
      <c r="AI76" s="250"/>
      <c r="AJ76" s="250"/>
      <c r="AK76" s="250"/>
      <c r="AL76" s="250"/>
      <c r="AM76" s="250"/>
      <c r="AN76" s="250"/>
      <c r="AO76" s="250"/>
      <c r="AP76" s="250"/>
      <c r="AQ76" s="250"/>
      <c r="AR76" s="250"/>
      <c r="AS76" s="250"/>
      <c r="AT76" s="250"/>
      <c r="AU76" s="250"/>
      <c r="AV76" s="250"/>
      <c r="AW76" s="250"/>
      <c r="AX76" s="250"/>
      <c r="AY76" s="250"/>
      <c r="AZ76" s="250"/>
      <c r="BA76" s="250"/>
      <c r="BB76" s="250"/>
      <c r="BC76" s="250"/>
      <c r="BD76" s="250"/>
      <c r="BE76" s="250"/>
      <c r="BF76" s="250"/>
      <c r="BG76" s="250"/>
      <c r="BH76" s="250"/>
      <c r="BI76" s="250"/>
      <c r="BJ76" s="250"/>
      <c r="BK76" s="250"/>
      <c r="BL76" s="250"/>
      <c r="BM76" s="250"/>
      <c r="BN76" s="250"/>
      <c r="BO76" s="250"/>
      <c r="BP76" s="250"/>
      <c r="BQ76" s="250"/>
      <c r="BR76" s="250"/>
      <c r="BS76" s="250"/>
      <c r="BT76" s="250"/>
      <c r="BU76" s="250"/>
      <c r="BV76" s="250"/>
      <c r="BW76" s="250"/>
      <c r="BX76" s="250"/>
      <c r="BY76" s="250"/>
      <c r="BZ76" s="250"/>
      <c r="CA76" s="250"/>
      <c r="CB76" s="250"/>
      <c r="CC76" s="250"/>
      <c r="CD76" s="250"/>
      <c r="CE76" s="250"/>
      <c r="CF76" s="250"/>
      <c r="CG76" s="250"/>
      <c r="CH76" s="250"/>
      <c r="CI76" s="250"/>
      <c r="CJ76" s="250"/>
      <c r="CK76" s="250"/>
      <c r="CL76" s="250"/>
      <c r="CM76" s="250"/>
      <c r="CN76" s="250"/>
      <c r="CO76" s="250"/>
      <c r="CP76" s="250"/>
      <c r="CQ76" s="250"/>
      <c r="CR76" s="250"/>
      <c r="CS76" s="250"/>
      <c r="CT76" s="250"/>
      <c r="CU76" s="250"/>
      <c r="CV76" s="250"/>
      <c r="CW76" s="250"/>
      <c r="CX76" s="250"/>
      <c r="CY76" s="250"/>
      <c r="CZ76" s="250"/>
      <c r="DA76" s="250"/>
      <c r="DB76" s="250"/>
      <c r="DC76" s="250"/>
      <c r="DD76" s="250"/>
      <c r="DE76" s="250"/>
      <c r="DF76" s="250"/>
      <c r="DG76" s="250"/>
      <c r="DH76" s="250"/>
      <c r="DI76" s="250"/>
      <c r="DJ76" s="250"/>
      <c r="DK76" s="250"/>
      <c r="DL76" s="250"/>
    </row>
    <row r="77" spans="1:116" x14ac:dyDescent="0.3">
      <c r="A77" s="251" t="s">
        <v>390</v>
      </c>
      <c r="B77" s="252" t="s">
        <v>7423</v>
      </c>
      <c r="C77" s="255">
        <v>0.16674395219999999</v>
      </c>
      <c r="D77" s="256">
        <v>9</v>
      </c>
      <c r="E77" s="255">
        <v>6.8000000000000005E-2</v>
      </c>
      <c r="F77" s="255">
        <v>4.6666666667000003</v>
      </c>
      <c r="G77" s="255">
        <v>0.47928705150000001</v>
      </c>
      <c r="H77" s="255">
        <v>52.099998474099998</v>
      </c>
      <c r="I77" s="256">
        <v>3</v>
      </c>
      <c r="J77" s="256">
        <f>IFERROR(VLOOKUP($B77,'Core Indicators'!$E$3:$EU$906,147,FALSE),"x")</f>
        <v>1980</v>
      </c>
      <c r="K77" s="257">
        <v>-1.0090796947</v>
      </c>
      <c r="L77" s="255">
        <v>3.25</v>
      </c>
      <c r="M77" s="256">
        <v>45</v>
      </c>
      <c r="N77" s="256">
        <v>26</v>
      </c>
      <c r="O77" s="256">
        <f>IFERROR(VLOOKUP(B77,'Core Indicators'!$E$3:$G$9906,3,FALSE),"x")</f>
        <v>9158000</v>
      </c>
      <c r="P77" s="256">
        <v>111890</v>
      </c>
      <c r="Q77" s="250"/>
      <c r="R77" s="250"/>
      <c r="S77" s="250"/>
      <c r="T77" s="250"/>
      <c r="U77" s="250"/>
      <c r="V77" s="250"/>
      <c r="W77" s="250"/>
      <c r="X77" s="250"/>
      <c r="Y77" s="250"/>
      <c r="Z77" s="250"/>
      <c r="AA77" s="250"/>
      <c r="AB77" s="250"/>
      <c r="AC77" s="250"/>
      <c r="AD77" s="250"/>
      <c r="AE77" s="250"/>
      <c r="AF77" s="250"/>
      <c r="AG77" s="250"/>
      <c r="AH77" s="250"/>
      <c r="AI77" s="250"/>
      <c r="AJ77" s="250"/>
      <c r="AK77" s="250"/>
      <c r="AL77" s="250"/>
      <c r="AM77" s="250"/>
      <c r="AN77" s="250"/>
      <c r="AO77" s="250"/>
      <c r="AP77" s="250"/>
      <c r="AQ77" s="250"/>
      <c r="AR77" s="250"/>
      <c r="AS77" s="250"/>
      <c r="AT77" s="250"/>
      <c r="AU77" s="250"/>
      <c r="AV77" s="250"/>
      <c r="AW77" s="250"/>
      <c r="AX77" s="250"/>
      <c r="AY77" s="250"/>
      <c r="AZ77" s="250"/>
      <c r="BA77" s="250"/>
      <c r="BB77" s="250"/>
      <c r="BC77" s="250"/>
      <c r="BD77" s="250"/>
      <c r="BE77" s="250"/>
      <c r="BF77" s="250"/>
      <c r="BG77" s="250"/>
      <c r="BH77" s="250"/>
      <c r="BI77" s="250"/>
      <c r="BJ77" s="250"/>
      <c r="BK77" s="250"/>
      <c r="BL77" s="250"/>
      <c r="BM77" s="250"/>
      <c r="BN77" s="250"/>
      <c r="BO77" s="250"/>
      <c r="BP77" s="250"/>
      <c r="BQ77" s="250"/>
      <c r="BR77" s="250"/>
      <c r="BS77" s="250"/>
      <c r="BT77" s="250"/>
      <c r="BU77" s="250"/>
      <c r="BV77" s="250"/>
      <c r="BW77" s="250"/>
      <c r="BX77" s="250"/>
      <c r="BY77" s="250"/>
      <c r="BZ77" s="250"/>
      <c r="CA77" s="250"/>
      <c r="CB77" s="250"/>
      <c r="CC77" s="250"/>
      <c r="CD77" s="250"/>
      <c r="CE77" s="250"/>
      <c r="CF77" s="250"/>
      <c r="CG77" s="250"/>
      <c r="CH77" s="250"/>
      <c r="CI77" s="250"/>
      <c r="CJ77" s="250"/>
      <c r="CK77" s="250"/>
      <c r="CL77" s="250"/>
      <c r="CM77" s="250"/>
      <c r="CN77" s="250"/>
      <c r="CO77" s="250"/>
      <c r="CP77" s="250"/>
      <c r="CQ77" s="250"/>
      <c r="CR77" s="250"/>
      <c r="CS77" s="250"/>
      <c r="CT77" s="250"/>
      <c r="CU77" s="250"/>
      <c r="CV77" s="250"/>
      <c r="CW77" s="250"/>
      <c r="CX77" s="250"/>
      <c r="CY77" s="250"/>
      <c r="CZ77" s="250"/>
      <c r="DA77" s="250"/>
      <c r="DB77" s="250"/>
      <c r="DC77" s="250"/>
      <c r="DD77" s="250"/>
      <c r="DE77" s="250"/>
      <c r="DF77" s="250"/>
      <c r="DG77" s="250"/>
      <c r="DH77" s="250"/>
      <c r="DI77" s="250"/>
      <c r="DJ77" s="250"/>
      <c r="DK77" s="250"/>
      <c r="DL77" s="250"/>
    </row>
    <row r="78" spans="1:116" x14ac:dyDescent="0.3">
      <c r="A78" s="251" t="s">
        <v>7424</v>
      </c>
      <c r="B78" s="252" t="s">
        <v>7425</v>
      </c>
      <c r="C78" s="255">
        <v>0.18750004279999999</v>
      </c>
      <c r="D78" s="256">
        <v>11</v>
      </c>
      <c r="E78" s="255">
        <v>0.05</v>
      </c>
      <c r="F78" s="255">
        <v>6.8</v>
      </c>
      <c r="G78" s="255">
        <v>0.25845412979999999</v>
      </c>
      <c r="H78" s="255">
        <v>30.600000381499999</v>
      </c>
      <c r="I78" s="256">
        <v>2</v>
      </c>
      <c r="J78" s="256" t="str">
        <f>IFERROR(VLOOKUP($B78,'Core Indicators'!$E$3:$EU$906,147,FALSE),"x")</f>
        <v>x</v>
      </c>
      <c r="K78" s="257">
        <v>0.49313449860000003</v>
      </c>
      <c r="L78" s="255">
        <v>5.75</v>
      </c>
      <c r="M78" s="256">
        <v>70</v>
      </c>
      <c r="N78" s="256">
        <v>44</v>
      </c>
      <c r="O78" s="256" t="str">
        <f>IFERROR(VLOOKUP(B78,'Core Indicators'!$E$3:$G$9906,3,FALSE),"x")</f>
        <v>x</v>
      </c>
      <c r="P78" s="256">
        <v>90530</v>
      </c>
      <c r="Q78" s="250"/>
      <c r="R78" s="250"/>
      <c r="S78" s="250"/>
      <c r="T78" s="250"/>
      <c r="U78" s="250"/>
      <c r="V78" s="250"/>
      <c r="W78" s="250"/>
      <c r="X78" s="250"/>
      <c r="Y78" s="250"/>
      <c r="Z78" s="250"/>
      <c r="AA78" s="250"/>
      <c r="AB78" s="250"/>
      <c r="AC78" s="250"/>
      <c r="AD78" s="250"/>
      <c r="AE78" s="250"/>
      <c r="AF78" s="250"/>
      <c r="AG78" s="250"/>
      <c r="AH78" s="250"/>
      <c r="AI78" s="250"/>
      <c r="AJ78" s="250"/>
      <c r="AK78" s="250"/>
      <c r="AL78" s="250"/>
      <c r="AM78" s="250"/>
      <c r="AN78" s="250"/>
      <c r="AO78" s="250"/>
      <c r="AP78" s="250"/>
      <c r="AQ78" s="250"/>
      <c r="AR78" s="250"/>
      <c r="AS78" s="250"/>
      <c r="AT78" s="250"/>
      <c r="AU78" s="250"/>
      <c r="AV78" s="250"/>
      <c r="AW78" s="250"/>
      <c r="AX78" s="250"/>
      <c r="AY78" s="250"/>
      <c r="AZ78" s="250"/>
      <c r="BA78" s="250"/>
      <c r="BB78" s="250"/>
      <c r="BC78" s="250"/>
      <c r="BD78" s="250"/>
      <c r="BE78" s="250"/>
      <c r="BF78" s="250"/>
      <c r="BG78" s="250"/>
      <c r="BH78" s="250"/>
      <c r="BI78" s="250"/>
      <c r="BJ78" s="250"/>
      <c r="BK78" s="250"/>
      <c r="BL78" s="250"/>
      <c r="BM78" s="250"/>
      <c r="BN78" s="250"/>
      <c r="BO78" s="250"/>
      <c r="BP78" s="250"/>
      <c r="BQ78" s="250"/>
      <c r="BR78" s="250"/>
      <c r="BS78" s="250"/>
      <c r="BT78" s="250"/>
      <c r="BU78" s="250"/>
      <c r="BV78" s="250"/>
      <c r="BW78" s="250"/>
      <c r="BX78" s="250"/>
      <c r="BY78" s="250"/>
      <c r="BZ78" s="250"/>
      <c r="CA78" s="250"/>
      <c r="CB78" s="250"/>
      <c r="CC78" s="250"/>
      <c r="CD78" s="250"/>
      <c r="CE78" s="250"/>
      <c r="CF78" s="250"/>
      <c r="CG78" s="250"/>
      <c r="CH78" s="250"/>
      <c r="CI78" s="250"/>
      <c r="CJ78" s="250"/>
      <c r="CK78" s="250"/>
      <c r="CL78" s="250"/>
      <c r="CM78" s="250"/>
      <c r="CN78" s="250"/>
      <c r="CO78" s="250"/>
      <c r="CP78" s="250"/>
      <c r="CQ78" s="250"/>
      <c r="CR78" s="250"/>
      <c r="CS78" s="250"/>
      <c r="CT78" s="250"/>
      <c r="CU78" s="250"/>
      <c r="CV78" s="250"/>
      <c r="CW78" s="250"/>
      <c r="CX78" s="250"/>
      <c r="CY78" s="250"/>
      <c r="CZ78" s="250"/>
      <c r="DA78" s="250"/>
      <c r="DB78" s="250"/>
      <c r="DC78" s="250"/>
      <c r="DD78" s="250"/>
      <c r="DE78" s="250"/>
      <c r="DF78" s="250"/>
      <c r="DG78" s="250"/>
      <c r="DH78" s="250"/>
      <c r="DI78" s="250"/>
      <c r="DJ78" s="250"/>
      <c r="DK78" s="250"/>
      <c r="DL78" s="250"/>
    </row>
    <row r="79" spans="1:116" x14ac:dyDescent="0.3">
      <c r="A79" s="251" t="s">
        <v>7426</v>
      </c>
      <c r="B79" s="252" t="s">
        <v>7427</v>
      </c>
      <c r="C79" s="255">
        <v>0</v>
      </c>
      <c r="D79" s="256">
        <v>12</v>
      </c>
      <c r="E79" s="255">
        <v>0</v>
      </c>
      <c r="F79" s="255" t="s">
        <v>14</v>
      </c>
      <c r="G79" s="255">
        <v>5.7485973699999998E-2</v>
      </c>
      <c r="H79" s="255">
        <v>26.7999992371</v>
      </c>
      <c r="I79" s="256">
        <v>0</v>
      </c>
      <c r="J79" s="256" t="str">
        <f>IFERROR(VLOOKUP($B79,'Core Indicators'!$E$3:$EU$906,147,FALSE),"x")</f>
        <v>x</v>
      </c>
      <c r="K79" s="257">
        <v>1.7669236660000001</v>
      </c>
      <c r="L79" s="255" t="s">
        <v>14</v>
      </c>
      <c r="M79" s="256">
        <v>94</v>
      </c>
      <c r="N79" s="256">
        <v>78</v>
      </c>
      <c r="O79" s="256" t="str">
        <f>IFERROR(VLOOKUP(B79,'Core Indicators'!$E$3:$G$9906,3,FALSE),"x")</f>
        <v>x</v>
      </c>
      <c r="P79" s="256">
        <v>100250</v>
      </c>
      <c r="Q79" s="250"/>
      <c r="R79" s="250"/>
      <c r="S79" s="250"/>
      <c r="T79" s="250"/>
      <c r="U79" s="250"/>
      <c r="V79" s="250"/>
      <c r="W79" s="250"/>
      <c r="X79" s="250"/>
      <c r="Y79" s="250"/>
      <c r="Z79" s="250"/>
      <c r="AA79" s="250"/>
      <c r="AB79" s="250"/>
      <c r="AC79" s="250"/>
      <c r="AD79" s="250"/>
      <c r="AE79" s="250"/>
      <c r="AF79" s="250"/>
      <c r="AG79" s="250"/>
      <c r="AH79" s="250"/>
      <c r="AI79" s="250"/>
      <c r="AJ79" s="250"/>
      <c r="AK79" s="250"/>
      <c r="AL79" s="250"/>
      <c r="AM79" s="250"/>
      <c r="AN79" s="250"/>
      <c r="AO79" s="250"/>
      <c r="AP79" s="250"/>
      <c r="AQ79" s="250"/>
      <c r="AR79" s="250"/>
      <c r="AS79" s="250"/>
      <c r="AT79" s="250"/>
      <c r="AU79" s="250"/>
      <c r="AV79" s="250"/>
      <c r="AW79" s="250"/>
      <c r="AX79" s="250"/>
      <c r="AY79" s="250"/>
      <c r="AZ79" s="250"/>
      <c r="BA79" s="250"/>
      <c r="BB79" s="250"/>
      <c r="BC79" s="250"/>
      <c r="BD79" s="250"/>
      <c r="BE79" s="250"/>
      <c r="BF79" s="250"/>
      <c r="BG79" s="250"/>
      <c r="BH79" s="250"/>
      <c r="BI79" s="250"/>
      <c r="BJ79" s="250"/>
      <c r="BK79" s="250"/>
      <c r="BL79" s="250"/>
      <c r="BM79" s="250"/>
      <c r="BN79" s="250"/>
      <c r="BO79" s="250"/>
      <c r="BP79" s="250"/>
      <c r="BQ79" s="250"/>
      <c r="BR79" s="250"/>
      <c r="BS79" s="250"/>
      <c r="BT79" s="250"/>
      <c r="BU79" s="250"/>
      <c r="BV79" s="250"/>
      <c r="BW79" s="250"/>
      <c r="BX79" s="250"/>
      <c r="BY79" s="250"/>
      <c r="BZ79" s="250"/>
      <c r="CA79" s="250"/>
      <c r="CB79" s="250"/>
      <c r="CC79" s="250"/>
      <c r="CD79" s="250"/>
      <c r="CE79" s="250"/>
      <c r="CF79" s="250"/>
      <c r="CG79" s="250"/>
      <c r="CH79" s="250"/>
      <c r="CI79" s="250"/>
      <c r="CJ79" s="250"/>
      <c r="CK79" s="250"/>
      <c r="CL79" s="250"/>
      <c r="CM79" s="250"/>
      <c r="CN79" s="250"/>
      <c r="CO79" s="250"/>
      <c r="CP79" s="250"/>
      <c r="CQ79" s="250"/>
      <c r="CR79" s="250"/>
      <c r="CS79" s="250"/>
      <c r="CT79" s="250"/>
      <c r="CU79" s="250"/>
      <c r="CV79" s="250"/>
      <c r="CW79" s="250"/>
      <c r="CX79" s="250"/>
      <c r="CY79" s="250"/>
      <c r="CZ79" s="250"/>
      <c r="DA79" s="250"/>
      <c r="DB79" s="250"/>
      <c r="DC79" s="250"/>
      <c r="DD79" s="250"/>
      <c r="DE79" s="250"/>
      <c r="DF79" s="250"/>
      <c r="DG79" s="250"/>
      <c r="DH79" s="250"/>
      <c r="DI79" s="250"/>
      <c r="DJ79" s="250"/>
      <c r="DK79" s="250"/>
      <c r="DL79" s="250"/>
    </row>
    <row r="80" spans="1:116" x14ac:dyDescent="0.3">
      <c r="A80" s="251" t="s">
        <v>1057</v>
      </c>
      <c r="B80" s="252" t="s">
        <v>7428</v>
      </c>
      <c r="C80" s="255">
        <v>0.87948376319999988</v>
      </c>
      <c r="D80" s="256">
        <v>7</v>
      </c>
      <c r="E80" s="255">
        <v>7.0000000000000001E-3</v>
      </c>
      <c r="F80" s="255">
        <v>7.25</v>
      </c>
      <c r="G80" s="255">
        <v>0.50102830359999995</v>
      </c>
      <c r="H80" s="255">
        <v>37.799999237100003</v>
      </c>
      <c r="I80" s="256">
        <v>4</v>
      </c>
      <c r="J80" s="256">
        <f>IFERROR(VLOOKUP($B80,'Core Indicators'!$E$3:$EU$906,147,FALSE),"x")</f>
        <v>109</v>
      </c>
      <c r="K80" s="257">
        <v>-3.0758399499999999E-2</v>
      </c>
      <c r="L80" s="255">
        <v>7</v>
      </c>
      <c r="M80" s="256">
        <v>71</v>
      </c>
      <c r="N80" s="256">
        <v>41</v>
      </c>
      <c r="O80" s="256">
        <f>IFERROR(VLOOKUP(B80,'Core Indicators'!$E$3:$G$9906,3,FALSE),"x")</f>
        <v>1353520000</v>
      </c>
      <c r="P80" s="256">
        <v>2973190</v>
      </c>
      <c r="Q80" s="250"/>
      <c r="R80" s="250"/>
      <c r="S80" s="250"/>
      <c r="T80" s="250"/>
      <c r="U80" s="250"/>
      <c r="V80" s="250"/>
      <c r="W80" s="250"/>
      <c r="X80" s="250"/>
      <c r="Y80" s="250"/>
      <c r="Z80" s="250"/>
      <c r="AA80" s="250"/>
      <c r="AB80" s="250"/>
      <c r="AC80" s="250"/>
      <c r="AD80" s="250"/>
      <c r="AE80" s="250"/>
      <c r="AF80" s="250"/>
      <c r="AG80" s="250"/>
      <c r="AH80" s="250"/>
      <c r="AI80" s="250"/>
      <c r="AJ80" s="250"/>
      <c r="AK80" s="250"/>
      <c r="AL80" s="250"/>
      <c r="AM80" s="250"/>
      <c r="AN80" s="250"/>
      <c r="AO80" s="250"/>
      <c r="AP80" s="250"/>
      <c r="AQ80" s="250"/>
      <c r="AR80" s="250"/>
      <c r="AS80" s="250"/>
      <c r="AT80" s="250"/>
      <c r="AU80" s="250"/>
      <c r="AV80" s="250"/>
      <c r="AW80" s="250"/>
      <c r="AX80" s="250"/>
      <c r="AY80" s="250"/>
      <c r="AZ80" s="250"/>
      <c r="BA80" s="250"/>
      <c r="BB80" s="250"/>
      <c r="BC80" s="250"/>
      <c r="BD80" s="250"/>
      <c r="BE80" s="250"/>
      <c r="BF80" s="250"/>
      <c r="BG80" s="250"/>
      <c r="BH80" s="250"/>
      <c r="BI80" s="250"/>
      <c r="BJ80" s="250"/>
      <c r="BK80" s="250"/>
      <c r="BL80" s="250"/>
      <c r="BM80" s="250"/>
      <c r="BN80" s="250"/>
      <c r="BO80" s="250"/>
      <c r="BP80" s="250"/>
      <c r="BQ80" s="250"/>
      <c r="BR80" s="250"/>
      <c r="BS80" s="250"/>
      <c r="BT80" s="250"/>
      <c r="BU80" s="250"/>
      <c r="BV80" s="250"/>
      <c r="BW80" s="250"/>
      <c r="BX80" s="250"/>
      <c r="BY80" s="250"/>
      <c r="BZ80" s="250"/>
      <c r="CA80" s="250"/>
      <c r="CB80" s="250"/>
      <c r="CC80" s="250"/>
      <c r="CD80" s="250"/>
      <c r="CE80" s="250"/>
      <c r="CF80" s="250"/>
      <c r="CG80" s="250"/>
      <c r="CH80" s="250"/>
      <c r="CI80" s="250"/>
      <c r="CJ80" s="250"/>
      <c r="CK80" s="250"/>
      <c r="CL80" s="250"/>
      <c r="CM80" s="250"/>
      <c r="CN80" s="250"/>
      <c r="CO80" s="250"/>
      <c r="CP80" s="250"/>
      <c r="CQ80" s="250"/>
      <c r="CR80" s="250"/>
      <c r="CS80" s="250"/>
      <c r="CT80" s="250"/>
      <c r="CU80" s="250"/>
      <c r="CV80" s="250"/>
      <c r="CW80" s="250"/>
      <c r="CX80" s="250"/>
      <c r="CY80" s="250"/>
      <c r="CZ80" s="250"/>
      <c r="DA80" s="250"/>
      <c r="DB80" s="250"/>
      <c r="DC80" s="250"/>
      <c r="DD80" s="250"/>
      <c r="DE80" s="250"/>
      <c r="DF80" s="250"/>
      <c r="DG80" s="250"/>
      <c r="DH80" s="250"/>
      <c r="DI80" s="250"/>
      <c r="DJ80" s="250"/>
      <c r="DK80" s="250"/>
      <c r="DL80" s="250"/>
    </row>
    <row r="81" spans="1:116" x14ac:dyDescent="0.3">
      <c r="A81" s="251" t="s">
        <v>1472</v>
      </c>
      <c r="B81" s="252" t="s">
        <v>7429</v>
      </c>
      <c r="C81" s="255">
        <v>0.774848922</v>
      </c>
      <c r="D81" s="256">
        <v>5</v>
      </c>
      <c r="E81" s="255">
        <v>0.10680000000000001</v>
      </c>
      <c r="F81" s="255">
        <v>6.45</v>
      </c>
      <c r="G81" s="255">
        <v>0.45129165370000002</v>
      </c>
      <c r="H81" s="255">
        <v>39</v>
      </c>
      <c r="I81" s="256">
        <v>4</v>
      </c>
      <c r="J81" s="256">
        <f>IFERROR(VLOOKUP($B81,'Core Indicators'!$E$3:$EU$906,147,FALSE),"x")</f>
        <v>131</v>
      </c>
      <c r="K81" s="257">
        <v>-0.3425302207</v>
      </c>
      <c r="L81" s="255">
        <v>6</v>
      </c>
      <c r="M81" s="256">
        <v>61</v>
      </c>
      <c r="N81" s="256">
        <v>40</v>
      </c>
      <c r="O81" s="256">
        <f>IFERROR(VLOOKUP(B81,'Core Indicators'!$E$3:$G$9906,3,FALSE),"x")</f>
        <v>237655000</v>
      </c>
      <c r="P81" s="256">
        <v>1811570</v>
      </c>
      <c r="Q81" s="250"/>
      <c r="R81" s="250"/>
      <c r="S81" s="250"/>
      <c r="T81" s="250"/>
      <c r="U81" s="250"/>
      <c r="V81" s="250"/>
      <c r="W81" s="250"/>
      <c r="X81" s="250"/>
      <c r="Y81" s="250"/>
      <c r="Z81" s="250"/>
      <c r="AA81" s="250"/>
      <c r="AB81" s="250"/>
      <c r="AC81" s="250"/>
      <c r="AD81" s="250"/>
      <c r="AE81" s="250"/>
      <c r="AF81" s="250"/>
      <c r="AG81" s="250"/>
      <c r="AH81" s="250"/>
      <c r="AI81" s="250"/>
      <c r="AJ81" s="250"/>
      <c r="AK81" s="250"/>
      <c r="AL81" s="250"/>
      <c r="AM81" s="250"/>
      <c r="AN81" s="250"/>
      <c r="AO81" s="250"/>
      <c r="AP81" s="250"/>
      <c r="AQ81" s="250"/>
      <c r="AR81" s="250"/>
      <c r="AS81" s="250"/>
      <c r="AT81" s="250"/>
      <c r="AU81" s="250"/>
      <c r="AV81" s="250"/>
      <c r="AW81" s="250"/>
      <c r="AX81" s="250"/>
      <c r="AY81" s="250"/>
      <c r="AZ81" s="250"/>
      <c r="BA81" s="250"/>
      <c r="BB81" s="250"/>
      <c r="BC81" s="250"/>
      <c r="BD81" s="250"/>
      <c r="BE81" s="250"/>
      <c r="BF81" s="250"/>
      <c r="BG81" s="250"/>
      <c r="BH81" s="250"/>
      <c r="BI81" s="250"/>
      <c r="BJ81" s="250"/>
      <c r="BK81" s="250"/>
      <c r="BL81" s="250"/>
      <c r="BM81" s="250"/>
      <c r="BN81" s="250"/>
      <c r="BO81" s="250"/>
      <c r="BP81" s="250"/>
      <c r="BQ81" s="250"/>
      <c r="BR81" s="250"/>
      <c r="BS81" s="250"/>
      <c r="BT81" s="250"/>
      <c r="BU81" s="250"/>
      <c r="BV81" s="250"/>
      <c r="BW81" s="250"/>
      <c r="BX81" s="250"/>
      <c r="BY81" s="250"/>
      <c r="BZ81" s="250"/>
      <c r="CA81" s="250"/>
      <c r="CB81" s="250"/>
      <c r="CC81" s="250"/>
      <c r="CD81" s="250"/>
      <c r="CE81" s="250"/>
      <c r="CF81" s="250"/>
      <c r="CG81" s="250"/>
      <c r="CH81" s="250"/>
      <c r="CI81" s="250"/>
      <c r="CJ81" s="250"/>
      <c r="CK81" s="250"/>
      <c r="CL81" s="250"/>
      <c r="CM81" s="250"/>
      <c r="CN81" s="250"/>
      <c r="CO81" s="250"/>
      <c r="CP81" s="250"/>
      <c r="CQ81" s="250"/>
      <c r="CR81" s="250"/>
      <c r="CS81" s="250"/>
      <c r="CT81" s="250"/>
      <c r="CU81" s="250"/>
      <c r="CV81" s="250"/>
      <c r="CW81" s="250"/>
      <c r="CX81" s="250"/>
      <c r="CY81" s="250"/>
      <c r="CZ81" s="250"/>
      <c r="DA81" s="250"/>
      <c r="DB81" s="250"/>
      <c r="DC81" s="250"/>
      <c r="DD81" s="250"/>
      <c r="DE81" s="250"/>
      <c r="DF81" s="250"/>
      <c r="DG81" s="250"/>
      <c r="DH81" s="250"/>
      <c r="DI81" s="250"/>
      <c r="DJ81" s="250"/>
      <c r="DK81" s="250"/>
      <c r="DL81" s="250"/>
    </row>
    <row r="82" spans="1:116" x14ac:dyDescent="0.3">
      <c r="A82" s="251" t="s">
        <v>2432</v>
      </c>
      <c r="B82" s="252" t="s">
        <v>7430</v>
      </c>
      <c r="C82" s="255">
        <v>0.67411710269999991</v>
      </c>
      <c r="D82" s="256">
        <v>0</v>
      </c>
      <c r="E82" s="255">
        <v>0.1595</v>
      </c>
      <c r="F82" s="255">
        <v>2.8833333333</v>
      </c>
      <c r="G82" s="255">
        <v>0.49178700730000002</v>
      </c>
      <c r="H82" s="255">
        <v>40.799999237100003</v>
      </c>
      <c r="I82" s="256">
        <v>3</v>
      </c>
      <c r="J82" s="256">
        <f>IFERROR(VLOOKUP($B82,'Core Indicators'!$E$3:$EU$906,147,FALSE),"x")</f>
        <v>0</v>
      </c>
      <c r="K82" s="257">
        <v>-0.74937212470000003</v>
      </c>
      <c r="L82" s="255">
        <v>2.25</v>
      </c>
      <c r="M82" s="256">
        <v>17</v>
      </c>
      <c r="N82" s="256">
        <v>26</v>
      </c>
      <c r="O82" s="256">
        <f>IFERROR(VLOOKUP(B82,'Core Indicators'!$E$3:$G$9906,3,FALSE),"x")</f>
        <v>82926000</v>
      </c>
      <c r="P82" s="256">
        <v>1628760</v>
      </c>
      <c r="Q82" s="250"/>
      <c r="R82" s="250"/>
      <c r="S82" s="250"/>
      <c r="T82" s="250"/>
      <c r="U82" s="250"/>
      <c r="V82" s="250"/>
      <c r="W82" s="250"/>
      <c r="X82" s="250"/>
      <c r="Y82" s="250"/>
      <c r="Z82" s="250"/>
      <c r="AA82" s="250"/>
      <c r="AB82" s="250"/>
      <c r="AC82" s="250"/>
      <c r="AD82" s="250"/>
      <c r="AE82" s="250"/>
      <c r="AF82" s="250"/>
      <c r="AG82" s="250"/>
      <c r="AH82" s="250"/>
      <c r="AI82" s="250"/>
      <c r="AJ82" s="250"/>
      <c r="AK82" s="250"/>
      <c r="AL82" s="250"/>
      <c r="AM82" s="250"/>
      <c r="AN82" s="250"/>
      <c r="AO82" s="250"/>
      <c r="AP82" s="250"/>
      <c r="AQ82" s="250"/>
      <c r="AR82" s="250"/>
      <c r="AS82" s="250"/>
      <c r="AT82" s="250"/>
      <c r="AU82" s="250"/>
      <c r="AV82" s="250"/>
      <c r="AW82" s="250"/>
      <c r="AX82" s="250"/>
      <c r="AY82" s="250"/>
      <c r="AZ82" s="250"/>
      <c r="BA82" s="250"/>
      <c r="BB82" s="250"/>
      <c r="BC82" s="250"/>
      <c r="BD82" s="250"/>
      <c r="BE82" s="250"/>
      <c r="BF82" s="250"/>
      <c r="BG82" s="250"/>
      <c r="BH82" s="250"/>
      <c r="BI82" s="250"/>
      <c r="BJ82" s="250"/>
      <c r="BK82" s="250"/>
      <c r="BL82" s="250"/>
      <c r="BM82" s="250"/>
      <c r="BN82" s="250"/>
      <c r="BO82" s="250"/>
      <c r="BP82" s="250"/>
      <c r="BQ82" s="250"/>
      <c r="BR82" s="250"/>
      <c r="BS82" s="250"/>
      <c r="BT82" s="250"/>
      <c r="BU82" s="250"/>
      <c r="BV82" s="250"/>
      <c r="BW82" s="250"/>
      <c r="BX82" s="250"/>
      <c r="BY82" s="250"/>
      <c r="BZ82" s="250"/>
      <c r="CA82" s="250"/>
      <c r="CB82" s="250"/>
      <c r="CC82" s="250"/>
      <c r="CD82" s="250"/>
      <c r="CE82" s="250"/>
      <c r="CF82" s="250"/>
      <c r="CG82" s="250"/>
      <c r="CH82" s="250"/>
      <c r="CI82" s="250"/>
      <c r="CJ82" s="250"/>
      <c r="CK82" s="250"/>
      <c r="CL82" s="250"/>
      <c r="CM82" s="250"/>
      <c r="CN82" s="250"/>
      <c r="CO82" s="250"/>
      <c r="CP82" s="250"/>
      <c r="CQ82" s="250"/>
      <c r="CR82" s="250"/>
      <c r="CS82" s="250"/>
      <c r="CT82" s="250"/>
      <c r="CU82" s="250"/>
      <c r="CV82" s="250"/>
      <c r="CW82" s="250"/>
      <c r="CX82" s="250"/>
      <c r="CY82" s="250"/>
      <c r="CZ82" s="250"/>
      <c r="DA82" s="250"/>
      <c r="DB82" s="250"/>
      <c r="DC82" s="250"/>
      <c r="DD82" s="250"/>
      <c r="DE82" s="250"/>
      <c r="DF82" s="250"/>
      <c r="DG82" s="250"/>
      <c r="DH82" s="250"/>
      <c r="DI82" s="250"/>
      <c r="DJ82" s="250"/>
      <c r="DK82" s="250"/>
      <c r="DL82" s="250"/>
    </row>
    <row r="83" spans="1:116" x14ac:dyDescent="0.3">
      <c r="A83" s="251" t="s">
        <v>645</v>
      </c>
      <c r="B83" s="252" t="s">
        <v>7431</v>
      </c>
      <c r="C83" s="255">
        <v>0.54614899849999998</v>
      </c>
      <c r="D83" s="256">
        <v>2</v>
      </c>
      <c r="E83" s="255">
        <v>0</v>
      </c>
      <c r="F83" s="255">
        <v>3.9666666667000001</v>
      </c>
      <c r="G83" s="255">
        <v>0.5402728229</v>
      </c>
      <c r="H83" s="255">
        <v>29.5</v>
      </c>
      <c r="I83" s="256">
        <v>4</v>
      </c>
      <c r="J83" s="256">
        <f>IFERROR(VLOOKUP($B83,'Core Indicators'!$E$3:$EU$906,147,FALSE),"x")</f>
        <v>1418</v>
      </c>
      <c r="K83" s="257">
        <v>-1.7224633694</v>
      </c>
      <c r="L83" s="255">
        <v>3.75</v>
      </c>
      <c r="M83" s="256">
        <v>31</v>
      </c>
      <c r="N83" s="256">
        <v>20</v>
      </c>
      <c r="O83" s="256">
        <f>IFERROR(VLOOKUP(B83,'Core Indicators'!$E$3:$G$9906,3,FALSE),"x")</f>
        <v>39310000</v>
      </c>
      <c r="P83" s="256">
        <v>434320</v>
      </c>
      <c r="Q83" s="250"/>
      <c r="R83" s="250"/>
      <c r="S83" s="250"/>
      <c r="T83" s="250"/>
      <c r="U83" s="250"/>
      <c r="V83" s="250"/>
      <c r="W83" s="250"/>
      <c r="X83" s="250"/>
      <c r="Y83" s="250"/>
      <c r="Z83" s="250"/>
      <c r="AA83" s="250"/>
      <c r="AB83" s="250"/>
      <c r="AC83" s="250"/>
      <c r="AD83" s="250"/>
      <c r="AE83" s="250"/>
      <c r="AF83" s="250"/>
      <c r="AG83" s="250"/>
      <c r="AH83" s="250"/>
      <c r="AI83" s="250"/>
      <c r="AJ83" s="250"/>
      <c r="AK83" s="250"/>
      <c r="AL83" s="250"/>
      <c r="AM83" s="250"/>
      <c r="AN83" s="250"/>
      <c r="AO83" s="250"/>
      <c r="AP83" s="250"/>
      <c r="AQ83" s="250"/>
      <c r="AR83" s="250"/>
      <c r="AS83" s="250"/>
      <c r="AT83" s="250"/>
      <c r="AU83" s="250"/>
      <c r="AV83" s="250"/>
      <c r="AW83" s="250"/>
      <c r="AX83" s="250"/>
      <c r="AY83" s="250"/>
      <c r="AZ83" s="250"/>
      <c r="BA83" s="250"/>
      <c r="BB83" s="250"/>
      <c r="BC83" s="250"/>
      <c r="BD83" s="250"/>
      <c r="BE83" s="250"/>
      <c r="BF83" s="250"/>
      <c r="BG83" s="250"/>
      <c r="BH83" s="250"/>
      <c r="BI83" s="250"/>
      <c r="BJ83" s="250"/>
      <c r="BK83" s="250"/>
      <c r="BL83" s="250"/>
      <c r="BM83" s="250"/>
      <c r="BN83" s="250"/>
      <c r="BO83" s="250"/>
      <c r="BP83" s="250"/>
      <c r="BQ83" s="250"/>
      <c r="BR83" s="250"/>
      <c r="BS83" s="250"/>
      <c r="BT83" s="250"/>
      <c r="BU83" s="250"/>
      <c r="BV83" s="250"/>
      <c r="BW83" s="250"/>
      <c r="BX83" s="250"/>
      <c r="BY83" s="250"/>
      <c r="BZ83" s="250"/>
      <c r="CA83" s="250"/>
      <c r="CB83" s="250"/>
      <c r="CC83" s="250"/>
      <c r="CD83" s="250"/>
      <c r="CE83" s="250"/>
      <c r="CF83" s="250"/>
      <c r="CG83" s="250"/>
      <c r="CH83" s="250"/>
      <c r="CI83" s="250"/>
      <c r="CJ83" s="250"/>
      <c r="CK83" s="250"/>
      <c r="CL83" s="250"/>
      <c r="CM83" s="250"/>
      <c r="CN83" s="250"/>
      <c r="CO83" s="250"/>
      <c r="CP83" s="250"/>
      <c r="CQ83" s="250"/>
      <c r="CR83" s="250"/>
      <c r="CS83" s="250"/>
      <c r="CT83" s="250"/>
      <c r="CU83" s="250"/>
      <c r="CV83" s="250"/>
      <c r="CW83" s="250"/>
      <c r="CX83" s="250"/>
      <c r="CY83" s="250"/>
      <c r="CZ83" s="250"/>
      <c r="DA83" s="250"/>
      <c r="DB83" s="250"/>
      <c r="DC83" s="250"/>
      <c r="DD83" s="250"/>
      <c r="DE83" s="250"/>
      <c r="DF83" s="250"/>
      <c r="DG83" s="250"/>
      <c r="DH83" s="250"/>
      <c r="DI83" s="250"/>
      <c r="DJ83" s="250"/>
      <c r="DK83" s="250"/>
      <c r="DL83" s="250"/>
    </row>
    <row r="84" spans="1:116" x14ac:dyDescent="0.3">
      <c r="A84" s="251" t="s">
        <v>7432</v>
      </c>
      <c r="B84" s="252" t="s">
        <v>7433</v>
      </c>
      <c r="C84" s="255">
        <v>0</v>
      </c>
      <c r="D84" s="256">
        <v>12</v>
      </c>
      <c r="E84" s="255">
        <v>0</v>
      </c>
      <c r="F84" s="255" t="s">
        <v>14</v>
      </c>
      <c r="G84" s="255">
        <v>9.2902528700000001E-2</v>
      </c>
      <c r="H84" s="255">
        <v>32.799999237100003</v>
      </c>
      <c r="I84" s="256">
        <v>0</v>
      </c>
      <c r="J84" s="256" t="str">
        <f>IFERROR(VLOOKUP($B84,'Core Indicators'!$E$3:$EU$906,147,FALSE),"x")</f>
        <v>x</v>
      </c>
      <c r="K84" s="257">
        <v>1.3942295312999999</v>
      </c>
      <c r="L84" s="255" t="s">
        <v>14</v>
      </c>
      <c r="M84" s="256">
        <v>97</v>
      </c>
      <c r="N84" s="256">
        <v>74</v>
      </c>
      <c r="O84" s="256" t="str">
        <f>IFERROR(VLOOKUP(B84,'Core Indicators'!$E$3:$G$9906,3,FALSE),"x")</f>
        <v>x</v>
      </c>
      <c r="P84" s="256">
        <v>68890</v>
      </c>
      <c r="Q84" s="250"/>
      <c r="R84" s="250"/>
      <c r="S84" s="250"/>
      <c r="T84" s="250"/>
      <c r="U84" s="250"/>
      <c r="V84" s="250"/>
      <c r="W84" s="250"/>
      <c r="X84" s="250"/>
      <c r="Y84" s="250"/>
      <c r="Z84" s="250"/>
      <c r="AA84" s="250"/>
      <c r="AB84" s="250"/>
      <c r="AC84" s="250"/>
      <c r="AD84" s="250"/>
      <c r="AE84" s="250"/>
      <c r="AF84" s="250"/>
      <c r="AG84" s="250"/>
      <c r="AH84" s="250"/>
      <c r="AI84" s="250"/>
      <c r="AJ84" s="250"/>
      <c r="AK84" s="250"/>
      <c r="AL84" s="250"/>
      <c r="AM84" s="250"/>
      <c r="AN84" s="250"/>
      <c r="AO84" s="250"/>
      <c r="AP84" s="250"/>
      <c r="AQ84" s="250"/>
      <c r="AR84" s="250"/>
      <c r="AS84" s="250"/>
      <c r="AT84" s="250"/>
      <c r="AU84" s="250"/>
      <c r="AV84" s="250"/>
      <c r="AW84" s="250"/>
      <c r="AX84" s="250"/>
      <c r="AY84" s="250"/>
      <c r="AZ84" s="250"/>
      <c r="BA84" s="250"/>
      <c r="BB84" s="250"/>
      <c r="BC84" s="250"/>
      <c r="BD84" s="250"/>
      <c r="BE84" s="250"/>
      <c r="BF84" s="250"/>
      <c r="BG84" s="250"/>
      <c r="BH84" s="250"/>
      <c r="BI84" s="250"/>
      <c r="BJ84" s="250"/>
      <c r="BK84" s="250"/>
      <c r="BL84" s="250"/>
      <c r="BM84" s="250"/>
      <c r="BN84" s="250"/>
      <c r="BO84" s="250"/>
      <c r="BP84" s="250"/>
      <c r="BQ84" s="250"/>
      <c r="BR84" s="250"/>
      <c r="BS84" s="250"/>
      <c r="BT84" s="250"/>
      <c r="BU84" s="250"/>
      <c r="BV84" s="250"/>
      <c r="BW84" s="250"/>
      <c r="BX84" s="250"/>
      <c r="BY84" s="250"/>
      <c r="BZ84" s="250"/>
      <c r="CA84" s="250"/>
      <c r="CB84" s="250"/>
      <c r="CC84" s="250"/>
      <c r="CD84" s="250"/>
      <c r="CE84" s="250"/>
      <c r="CF84" s="250"/>
      <c r="CG84" s="250"/>
      <c r="CH84" s="250"/>
      <c r="CI84" s="250"/>
      <c r="CJ84" s="250"/>
      <c r="CK84" s="250"/>
      <c r="CL84" s="250"/>
      <c r="CM84" s="250"/>
      <c r="CN84" s="250"/>
      <c r="CO84" s="250"/>
      <c r="CP84" s="250"/>
      <c r="CQ84" s="250"/>
      <c r="CR84" s="250"/>
      <c r="CS84" s="250"/>
      <c r="CT84" s="250"/>
      <c r="CU84" s="250"/>
      <c r="CV84" s="250"/>
      <c r="CW84" s="250"/>
      <c r="CX84" s="250"/>
      <c r="CY84" s="250"/>
      <c r="CZ84" s="250"/>
      <c r="DA84" s="250"/>
      <c r="DB84" s="250"/>
      <c r="DC84" s="250"/>
      <c r="DD84" s="250"/>
      <c r="DE84" s="250"/>
      <c r="DF84" s="250"/>
      <c r="DG84" s="250"/>
      <c r="DH84" s="250"/>
      <c r="DI84" s="250"/>
      <c r="DJ84" s="250"/>
      <c r="DK84" s="250"/>
      <c r="DL84" s="250"/>
    </row>
    <row r="85" spans="1:116" x14ac:dyDescent="0.3">
      <c r="A85" s="251" t="s">
        <v>7434</v>
      </c>
      <c r="B85" s="252" t="s">
        <v>7435</v>
      </c>
      <c r="C85" s="255">
        <v>0.77369999499999997</v>
      </c>
      <c r="D85" s="256">
        <v>4</v>
      </c>
      <c r="E85" s="255">
        <v>0.44</v>
      </c>
      <c r="F85" s="255" t="s">
        <v>14</v>
      </c>
      <c r="G85" s="255">
        <v>0.1002841248</v>
      </c>
      <c r="H85" s="255">
        <v>39</v>
      </c>
      <c r="I85" s="256">
        <v>4</v>
      </c>
      <c r="J85" s="256" t="str">
        <f>IFERROR(VLOOKUP($B85,'Core Indicators'!$E$3:$EU$906,147,FALSE),"x")</f>
        <v>x</v>
      </c>
      <c r="K85" s="257">
        <v>1.0475901365</v>
      </c>
      <c r="L85" s="255" t="s">
        <v>14</v>
      </c>
      <c r="M85" s="256">
        <v>76</v>
      </c>
      <c r="N85" s="256">
        <v>60</v>
      </c>
      <c r="O85" s="256" t="str">
        <f>IFERROR(VLOOKUP(B85,'Core Indicators'!$E$3:$G$9906,3,FALSE),"x")</f>
        <v>x</v>
      </c>
      <c r="P85" s="256">
        <v>21640</v>
      </c>
      <c r="Q85" s="250"/>
      <c r="R85" s="250"/>
      <c r="S85" s="250"/>
      <c r="T85" s="250"/>
      <c r="U85" s="250"/>
      <c r="V85" s="250"/>
      <c r="W85" s="250"/>
      <c r="X85" s="250"/>
      <c r="Y85" s="250"/>
      <c r="Z85" s="250"/>
      <c r="AA85" s="250"/>
      <c r="AB85" s="250"/>
      <c r="AC85" s="250"/>
      <c r="AD85" s="250"/>
      <c r="AE85" s="250"/>
      <c r="AF85" s="250"/>
      <c r="AG85" s="250"/>
      <c r="AH85" s="250"/>
      <c r="AI85" s="250"/>
      <c r="AJ85" s="250"/>
      <c r="AK85" s="250"/>
      <c r="AL85" s="250"/>
      <c r="AM85" s="250"/>
      <c r="AN85" s="250"/>
      <c r="AO85" s="250"/>
      <c r="AP85" s="250"/>
      <c r="AQ85" s="250"/>
      <c r="AR85" s="250"/>
      <c r="AS85" s="250"/>
      <c r="AT85" s="250"/>
      <c r="AU85" s="250"/>
      <c r="AV85" s="250"/>
      <c r="AW85" s="250"/>
      <c r="AX85" s="250"/>
      <c r="AY85" s="250"/>
      <c r="AZ85" s="250"/>
      <c r="BA85" s="250"/>
      <c r="BB85" s="250"/>
      <c r="BC85" s="250"/>
      <c r="BD85" s="250"/>
      <c r="BE85" s="250"/>
      <c r="BF85" s="250"/>
      <c r="BG85" s="250"/>
      <c r="BH85" s="250"/>
      <c r="BI85" s="250"/>
      <c r="BJ85" s="250"/>
      <c r="BK85" s="250"/>
      <c r="BL85" s="250"/>
      <c r="BM85" s="250"/>
      <c r="BN85" s="250"/>
      <c r="BO85" s="250"/>
      <c r="BP85" s="250"/>
      <c r="BQ85" s="250"/>
      <c r="BR85" s="250"/>
      <c r="BS85" s="250"/>
      <c r="BT85" s="250"/>
      <c r="BU85" s="250"/>
      <c r="BV85" s="250"/>
      <c r="BW85" s="250"/>
      <c r="BX85" s="250"/>
      <c r="BY85" s="250"/>
      <c r="BZ85" s="250"/>
      <c r="CA85" s="250"/>
      <c r="CB85" s="250"/>
      <c r="CC85" s="250"/>
      <c r="CD85" s="250"/>
      <c r="CE85" s="250"/>
      <c r="CF85" s="250"/>
      <c r="CG85" s="250"/>
      <c r="CH85" s="250"/>
      <c r="CI85" s="250"/>
      <c r="CJ85" s="250"/>
      <c r="CK85" s="250"/>
      <c r="CL85" s="250"/>
      <c r="CM85" s="250"/>
      <c r="CN85" s="250"/>
      <c r="CO85" s="250"/>
      <c r="CP85" s="250"/>
      <c r="CQ85" s="250"/>
      <c r="CR85" s="250"/>
      <c r="CS85" s="250"/>
      <c r="CT85" s="250"/>
      <c r="CU85" s="250"/>
      <c r="CV85" s="250"/>
      <c r="CW85" s="250"/>
      <c r="CX85" s="250"/>
      <c r="CY85" s="250"/>
      <c r="CZ85" s="250"/>
      <c r="DA85" s="250"/>
      <c r="DB85" s="250"/>
      <c r="DC85" s="250"/>
      <c r="DD85" s="250"/>
      <c r="DE85" s="250"/>
      <c r="DF85" s="250"/>
      <c r="DG85" s="250"/>
      <c r="DH85" s="250"/>
      <c r="DI85" s="250"/>
      <c r="DJ85" s="250"/>
      <c r="DK85" s="250"/>
      <c r="DL85" s="250"/>
    </row>
    <row r="86" spans="1:116" x14ac:dyDescent="0.3">
      <c r="A86" s="251" t="s">
        <v>663</v>
      </c>
      <c r="B86" s="252" t="s">
        <v>7436</v>
      </c>
      <c r="C86" s="255">
        <v>0.12520399560000001</v>
      </c>
      <c r="D86" s="256">
        <v>12</v>
      </c>
      <c r="E86" s="255">
        <v>5.4999999999999997E-3</v>
      </c>
      <c r="F86" s="255" t="s">
        <v>14</v>
      </c>
      <c r="G86" s="255">
        <v>6.9101684999999996E-2</v>
      </c>
      <c r="H86" s="255">
        <v>35.900001525900002</v>
      </c>
      <c r="I86" s="256">
        <v>0</v>
      </c>
      <c r="J86" s="256">
        <f>IFERROR(VLOOKUP($B86,'Core Indicators'!$E$3:$EU$906,147,FALSE),"x")</f>
        <v>238</v>
      </c>
      <c r="K86" s="257">
        <v>0.28019103410000001</v>
      </c>
      <c r="L86" s="255" t="s">
        <v>14</v>
      </c>
      <c r="M86" s="256">
        <v>89</v>
      </c>
      <c r="N86" s="256">
        <v>53</v>
      </c>
      <c r="O86" s="256">
        <f>IFERROR(VLOOKUP(B86,'Core Indicators'!$E$3:$G$9906,3,FALSE),"x")</f>
        <v>60620000</v>
      </c>
      <c r="P86" s="256">
        <v>294140</v>
      </c>
      <c r="Q86" s="250"/>
      <c r="R86" s="250"/>
      <c r="S86" s="250"/>
      <c r="T86" s="250"/>
      <c r="U86" s="250"/>
      <c r="V86" s="250"/>
      <c r="W86" s="250"/>
      <c r="X86" s="250"/>
      <c r="Y86" s="250"/>
      <c r="Z86" s="250"/>
      <c r="AA86" s="250"/>
      <c r="AB86" s="250"/>
      <c r="AC86" s="250"/>
      <c r="AD86" s="250"/>
      <c r="AE86" s="250"/>
      <c r="AF86" s="250"/>
      <c r="AG86" s="250"/>
      <c r="AH86" s="250"/>
      <c r="AI86" s="250"/>
      <c r="AJ86" s="250"/>
      <c r="AK86" s="250"/>
      <c r="AL86" s="250"/>
      <c r="AM86" s="250"/>
      <c r="AN86" s="250"/>
      <c r="AO86" s="250"/>
      <c r="AP86" s="250"/>
      <c r="AQ86" s="250"/>
      <c r="AR86" s="250"/>
      <c r="AS86" s="250"/>
      <c r="AT86" s="250"/>
      <c r="AU86" s="250"/>
      <c r="AV86" s="250"/>
      <c r="AW86" s="250"/>
      <c r="AX86" s="250"/>
      <c r="AY86" s="250"/>
      <c r="AZ86" s="250"/>
      <c r="BA86" s="250"/>
      <c r="BB86" s="250"/>
      <c r="BC86" s="250"/>
      <c r="BD86" s="250"/>
      <c r="BE86" s="250"/>
      <c r="BF86" s="250"/>
      <c r="BG86" s="250"/>
      <c r="BH86" s="250"/>
      <c r="BI86" s="250"/>
      <c r="BJ86" s="250"/>
      <c r="BK86" s="250"/>
      <c r="BL86" s="250"/>
      <c r="BM86" s="250"/>
      <c r="BN86" s="250"/>
      <c r="BO86" s="250"/>
      <c r="BP86" s="250"/>
      <c r="BQ86" s="250"/>
      <c r="BR86" s="250"/>
      <c r="BS86" s="250"/>
      <c r="BT86" s="250"/>
      <c r="BU86" s="250"/>
      <c r="BV86" s="250"/>
      <c r="BW86" s="250"/>
      <c r="BX86" s="250"/>
      <c r="BY86" s="250"/>
      <c r="BZ86" s="250"/>
      <c r="CA86" s="250"/>
      <c r="CB86" s="250"/>
      <c r="CC86" s="250"/>
      <c r="CD86" s="250"/>
      <c r="CE86" s="250"/>
      <c r="CF86" s="250"/>
      <c r="CG86" s="250"/>
      <c r="CH86" s="250"/>
      <c r="CI86" s="250"/>
      <c r="CJ86" s="250"/>
      <c r="CK86" s="250"/>
      <c r="CL86" s="250"/>
      <c r="CM86" s="250"/>
      <c r="CN86" s="250"/>
      <c r="CO86" s="250"/>
      <c r="CP86" s="250"/>
      <c r="CQ86" s="250"/>
      <c r="CR86" s="250"/>
      <c r="CS86" s="250"/>
      <c r="CT86" s="250"/>
      <c r="CU86" s="250"/>
      <c r="CV86" s="250"/>
      <c r="CW86" s="250"/>
      <c r="CX86" s="250"/>
      <c r="CY86" s="250"/>
      <c r="CZ86" s="250"/>
      <c r="DA86" s="250"/>
      <c r="DB86" s="250"/>
      <c r="DC86" s="250"/>
      <c r="DD86" s="250"/>
      <c r="DE86" s="250"/>
      <c r="DF86" s="250"/>
      <c r="DG86" s="250"/>
      <c r="DH86" s="250"/>
      <c r="DI86" s="250"/>
      <c r="DJ86" s="250"/>
      <c r="DK86" s="250"/>
      <c r="DL86" s="250"/>
    </row>
    <row r="87" spans="1:116" x14ac:dyDescent="0.3">
      <c r="A87" s="251" t="s">
        <v>7437</v>
      </c>
      <c r="B87" s="252" t="s">
        <v>7438</v>
      </c>
      <c r="C87" s="255">
        <v>0</v>
      </c>
      <c r="D87" s="256">
        <v>13</v>
      </c>
      <c r="E87" s="255">
        <v>0</v>
      </c>
      <c r="F87" s="255">
        <v>8.25</v>
      </c>
      <c r="G87" s="255">
        <v>0.40466299929999999</v>
      </c>
      <c r="H87" s="255" t="s">
        <v>14</v>
      </c>
      <c r="I87" s="256">
        <v>3</v>
      </c>
      <c r="J87" s="256" t="str">
        <f>IFERROR(VLOOKUP($B87,'Core Indicators'!$E$3:$EU$906,147,FALSE),"x")</f>
        <v>x</v>
      </c>
      <c r="K87" s="257">
        <v>-0.3125736415</v>
      </c>
      <c r="L87" s="255">
        <v>7.25</v>
      </c>
      <c r="M87" s="256">
        <v>78</v>
      </c>
      <c r="N87" s="256">
        <v>43</v>
      </c>
      <c r="O87" s="256" t="str">
        <f>IFERROR(VLOOKUP(B87,'Core Indicators'!$E$3:$G$9906,3,FALSE),"x")</f>
        <v>x</v>
      </c>
      <c r="P87" s="256">
        <v>10830</v>
      </c>
      <c r="Q87" s="250"/>
      <c r="R87" s="250"/>
      <c r="S87" s="250"/>
      <c r="T87" s="250"/>
      <c r="U87" s="250"/>
      <c r="V87" s="250"/>
      <c r="W87" s="250"/>
      <c r="X87" s="250"/>
      <c r="Y87" s="250"/>
      <c r="Z87" s="250"/>
      <c r="AA87" s="250"/>
      <c r="AB87" s="250"/>
      <c r="AC87" s="250"/>
      <c r="AD87" s="250"/>
      <c r="AE87" s="250"/>
      <c r="AF87" s="250"/>
      <c r="AG87" s="250"/>
      <c r="AH87" s="250"/>
      <c r="AI87" s="250"/>
      <c r="AJ87" s="250"/>
      <c r="AK87" s="250"/>
      <c r="AL87" s="250"/>
      <c r="AM87" s="250"/>
      <c r="AN87" s="250"/>
      <c r="AO87" s="250"/>
      <c r="AP87" s="250"/>
      <c r="AQ87" s="250"/>
      <c r="AR87" s="250"/>
      <c r="AS87" s="250"/>
      <c r="AT87" s="250"/>
      <c r="AU87" s="250"/>
      <c r="AV87" s="250"/>
      <c r="AW87" s="250"/>
      <c r="AX87" s="250"/>
      <c r="AY87" s="250"/>
      <c r="AZ87" s="250"/>
      <c r="BA87" s="250"/>
      <c r="BB87" s="250"/>
      <c r="BC87" s="250"/>
      <c r="BD87" s="250"/>
      <c r="BE87" s="250"/>
      <c r="BF87" s="250"/>
      <c r="BG87" s="250"/>
      <c r="BH87" s="250"/>
      <c r="BI87" s="250"/>
      <c r="BJ87" s="250"/>
      <c r="BK87" s="250"/>
      <c r="BL87" s="250"/>
      <c r="BM87" s="250"/>
      <c r="BN87" s="250"/>
      <c r="BO87" s="250"/>
      <c r="BP87" s="250"/>
      <c r="BQ87" s="250"/>
      <c r="BR87" s="250"/>
      <c r="BS87" s="250"/>
      <c r="BT87" s="250"/>
      <c r="BU87" s="250"/>
      <c r="BV87" s="250"/>
      <c r="BW87" s="250"/>
      <c r="BX87" s="250"/>
      <c r="BY87" s="250"/>
      <c r="BZ87" s="250"/>
      <c r="CA87" s="250"/>
      <c r="CB87" s="250"/>
      <c r="CC87" s="250"/>
      <c r="CD87" s="250"/>
      <c r="CE87" s="250"/>
      <c r="CF87" s="250"/>
      <c r="CG87" s="250"/>
      <c r="CH87" s="250"/>
      <c r="CI87" s="250"/>
      <c r="CJ87" s="250"/>
      <c r="CK87" s="250"/>
      <c r="CL87" s="250"/>
      <c r="CM87" s="250"/>
      <c r="CN87" s="250"/>
      <c r="CO87" s="250"/>
      <c r="CP87" s="250"/>
      <c r="CQ87" s="250"/>
      <c r="CR87" s="250"/>
      <c r="CS87" s="250"/>
      <c r="CT87" s="250"/>
      <c r="CU87" s="250"/>
      <c r="CV87" s="250"/>
      <c r="CW87" s="250"/>
      <c r="CX87" s="250"/>
      <c r="CY87" s="250"/>
      <c r="CZ87" s="250"/>
      <c r="DA87" s="250"/>
      <c r="DB87" s="250"/>
      <c r="DC87" s="250"/>
      <c r="DD87" s="250"/>
      <c r="DE87" s="250"/>
      <c r="DF87" s="250"/>
      <c r="DG87" s="250"/>
      <c r="DH87" s="250"/>
      <c r="DI87" s="250"/>
      <c r="DJ87" s="250"/>
      <c r="DK87" s="250"/>
      <c r="DL87" s="250"/>
    </row>
    <row r="88" spans="1:116" x14ac:dyDescent="0.3">
      <c r="A88" s="251" t="s">
        <v>7439</v>
      </c>
      <c r="B88" s="252" t="s">
        <v>7440</v>
      </c>
      <c r="C88" s="255">
        <v>4.1406014200000001E-2</v>
      </c>
      <c r="D88" s="256">
        <v>12</v>
      </c>
      <c r="E88" s="255">
        <v>2.2020000000000001E-2</v>
      </c>
      <c r="F88" s="255" t="s">
        <v>14</v>
      </c>
      <c r="G88" s="255">
        <v>9.8649094399999998E-2</v>
      </c>
      <c r="H88" s="255">
        <v>32.900001525900002</v>
      </c>
      <c r="I88" s="256">
        <v>2</v>
      </c>
      <c r="J88" s="256" t="str">
        <f>IFERROR(VLOOKUP($B88,'Core Indicators'!$E$3:$EU$906,147,FALSE),"x")</f>
        <v>x</v>
      </c>
      <c r="K88" s="257">
        <v>1.5379649401</v>
      </c>
      <c r="L88" s="255" t="s">
        <v>14</v>
      </c>
      <c r="M88" s="256">
        <v>96</v>
      </c>
      <c r="N88" s="256">
        <v>73</v>
      </c>
      <c r="O88" s="256" t="str">
        <f>IFERROR(VLOOKUP(B88,'Core Indicators'!$E$3:$G$9906,3,FALSE),"x")</f>
        <v>x</v>
      </c>
      <c r="P88" s="256">
        <v>364560</v>
      </c>
      <c r="Q88" s="250"/>
      <c r="R88" s="250"/>
      <c r="S88" s="250"/>
      <c r="T88" s="250"/>
      <c r="U88" s="250"/>
      <c r="V88" s="250"/>
      <c r="W88" s="250"/>
      <c r="X88" s="250"/>
      <c r="Y88" s="250"/>
      <c r="Z88" s="250"/>
      <c r="AA88" s="250"/>
      <c r="AB88" s="250"/>
      <c r="AC88" s="250"/>
      <c r="AD88" s="250"/>
      <c r="AE88" s="250"/>
      <c r="AF88" s="250"/>
      <c r="AG88" s="250"/>
      <c r="AH88" s="250"/>
      <c r="AI88" s="250"/>
      <c r="AJ88" s="250"/>
      <c r="AK88" s="250"/>
      <c r="AL88" s="250"/>
      <c r="AM88" s="250"/>
      <c r="AN88" s="250"/>
      <c r="AO88" s="250"/>
      <c r="AP88" s="250"/>
      <c r="AQ88" s="250"/>
      <c r="AR88" s="250"/>
      <c r="AS88" s="250"/>
      <c r="AT88" s="250"/>
      <c r="AU88" s="250"/>
      <c r="AV88" s="250"/>
      <c r="AW88" s="250"/>
      <c r="AX88" s="250"/>
      <c r="AY88" s="250"/>
      <c r="AZ88" s="250"/>
      <c r="BA88" s="250"/>
      <c r="BB88" s="250"/>
      <c r="BC88" s="250"/>
      <c r="BD88" s="250"/>
      <c r="BE88" s="250"/>
      <c r="BF88" s="250"/>
      <c r="BG88" s="250"/>
      <c r="BH88" s="250"/>
      <c r="BI88" s="250"/>
      <c r="BJ88" s="250"/>
      <c r="BK88" s="250"/>
      <c r="BL88" s="250"/>
      <c r="BM88" s="250"/>
      <c r="BN88" s="250"/>
      <c r="BO88" s="250"/>
      <c r="BP88" s="250"/>
      <c r="BQ88" s="250"/>
      <c r="BR88" s="250"/>
      <c r="BS88" s="250"/>
      <c r="BT88" s="250"/>
      <c r="BU88" s="250"/>
      <c r="BV88" s="250"/>
      <c r="BW88" s="250"/>
      <c r="BX88" s="250"/>
      <c r="BY88" s="250"/>
      <c r="BZ88" s="250"/>
      <c r="CA88" s="250"/>
      <c r="CB88" s="250"/>
      <c r="CC88" s="250"/>
      <c r="CD88" s="250"/>
      <c r="CE88" s="250"/>
      <c r="CF88" s="250"/>
      <c r="CG88" s="250"/>
      <c r="CH88" s="250"/>
      <c r="CI88" s="250"/>
      <c r="CJ88" s="250"/>
      <c r="CK88" s="250"/>
      <c r="CL88" s="250"/>
      <c r="CM88" s="250"/>
      <c r="CN88" s="250"/>
      <c r="CO88" s="250"/>
      <c r="CP88" s="250"/>
      <c r="CQ88" s="250"/>
      <c r="CR88" s="250"/>
      <c r="CS88" s="250"/>
      <c r="CT88" s="250"/>
      <c r="CU88" s="250"/>
      <c r="CV88" s="250"/>
      <c r="CW88" s="250"/>
      <c r="CX88" s="250"/>
      <c r="CY88" s="250"/>
      <c r="CZ88" s="250"/>
      <c r="DA88" s="250"/>
      <c r="DB88" s="250"/>
      <c r="DC88" s="250"/>
      <c r="DD88" s="250"/>
      <c r="DE88" s="250"/>
      <c r="DF88" s="250"/>
      <c r="DG88" s="250"/>
      <c r="DH88" s="250"/>
      <c r="DI88" s="250"/>
      <c r="DJ88" s="250"/>
      <c r="DK88" s="250"/>
      <c r="DL88" s="250"/>
    </row>
    <row r="89" spans="1:116" x14ac:dyDescent="0.3">
      <c r="A89" s="251" t="s">
        <v>217</v>
      </c>
      <c r="B89" s="252" t="s">
        <v>7441</v>
      </c>
      <c r="C89" s="255">
        <v>0.58639999539999998</v>
      </c>
      <c r="D89" s="256">
        <v>2</v>
      </c>
      <c r="E89" s="255">
        <v>0.57999999999999996</v>
      </c>
      <c r="F89" s="255">
        <v>4.3166666666999998</v>
      </c>
      <c r="G89" s="255">
        <v>0.46862760440000001</v>
      </c>
      <c r="H89" s="255">
        <v>33.700000762899997</v>
      </c>
      <c r="I89" s="256">
        <v>3</v>
      </c>
      <c r="J89" s="256">
        <f>IFERROR(VLOOKUP($B89,'Core Indicators'!$E$3:$EU$906,147,FALSE),"x")</f>
        <v>0</v>
      </c>
      <c r="K89" s="257">
        <v>0.14395745099999999</v>
      </c>
      <c r="L89" s="255">
        <v>4.25</v>
      </c>
      <c r="M89" s="256">
        <v>37</v>
      </c>
      <c r="N89" s="256">
        <v>48</v>
      </c>
      <c r="O89" s="256">
        <f>IFERROR(VLOOKUP(B89,'Core Indicators'!$E$3:$G$9906,3,FALSE),"x")</f>
        <v>10806000</v>
      </c>
      <c r="P89" s="256">
        <v>88780</v>
      </c>
      <c r="Q89" s="250"/>
      <c r="R89" s="250"/>
      <c r="S89" s="250"/>
      <c r="T89" s="250"/>
      <c r="U89" s="250"/>
      <c r="V89" s="250"/>
      <c r="W89" s="250"/>
      <c r="X89" s="250"/>
      <c r="Y89" s="250"/>
      <c r="Z89" s="250"/>
      <c r="AA89" s="250"/>
      <c r="AB89" s="250"/>
      <c r="AC89" s="250"/>
      <c r="AD89" s="250"/>
      <c r="AE89" s="250"/>
      <c r="AF89" s="250"/>
      <c r="AG89" s="250"/>
      <c r="AH89" s="250"/>
      <c r="AI89" s="250"/>
      <c r="AJ89" s="250"/>
      <c r="AK89" s="250"/>
      <c r="AL89" s="250"/>
      <c r="AM89" s="250"/>
      <c r="AN89" s="250"/>
      <c r="AO89" s="250"/>
      <c r="AP89" s="250"/>
      <c r="AQ89" s="250"/>
      <c r="AR89" s="250"/>
      <c r="AS89" s="250"/>
      <c r="AT89" s="250"/>
      <c r="AU89" s="250"/>
      <c r="AV89" s="250"/>
      <c r="AW89" s="250"/>
      <c r="AX89" s="250"/>
      <c r="AY89" s="250"/>
      <c r="AZ89" s="250"/>
      <c r="BA89" s="250"/>
      <c r="BB89" s="250"/>
      <c r="BC89" s="250"/>
      <c r="BD89" s="250"/>
      <c r="BE89" s="250"/>
      <c r="BF89" s="250"/>
      <c r="BG89" s="250"/>
      <c r="BH89" s="250"/>
      <c r="BI89" s="250"/>
      <c r="BJ89" s="250"/>
      <c r="BK89" s="250"/>
      <c r="BL89" s="250"/>
      <c r="BM89" s="250"/>
      <c r="BN89" s="250"/>
      <c r="BO89" s="250"/>
      <c r="BP89" s="250"/>
      <c r="BQ89" s="250"/>
      <c r="BR89" s="250"/>
      <c r="BS89" s="250"/>
      <c r="BT89" s="250"/>
      <c r="BU89" s="250"/>
      <c r="BV89" s="250"/>
      <c r="BW89" s="250"/>
      <c r="BX89" s="250"/>
      <c r="BY89" s="250"/>
      <c r="BZ89" s="250"/>
      <c r="CA89" s="250"/>
      <c r="CB89" s="250"/>
      <c r="CC89" s="250"/>
      <c r="CD89" s="250"/>
      <c r="CE89" s="250"/>
      <c r="CF89" s="250"/>
      <c r="CG89" s="250"/>
      <c r="CH89" s="250"/>
      <c r="CI89" s="250"/>
      <c r="CJ89" s="250"/>
      <c r="CK89" s="250"/>
      <c r="CL89" s="250"/>
      <c r="CM89" s="250"/>
      <c r="CN89" s="250"/>
      <c r="CO89" s="250"/>
      <c r="CP89" s="250"/>
      <c r="CQ89" s="250"/>
      <c r="CR89" s="250"/>
      <c r="CS89" s="250"/>
      <c r="CT89" s="250"/>
      <c r="CU89" s="250"/>
      <c r="CV89" s="250"/>
      <c r="CW89" s="250"/>
      <c r="CX89" s="250"/>
      <c r="CY89" s="250"/>
      <c r="CZ89" s="250"/>
      <c r="DA89" s="250"/>
      <c r="DB89" s="250"/>
      <c r="DC89" s="250"/>
      <c r="DD89" s="250"/>
      <c r="DE89" s="250"/>
      <c r="DF89" s="250"/>
      <c r="DG89" s="250"/>
      <c r="DH89" s="250"/>
      <c r="DI89" s="250"/>
      <c r="DJ89" s="250"/>
      <c r="DK89" s="250"/>
      <c r="DL89" s="250"/>
    </row>
    <row r="90" spans="1:116" x14ac:dyDescent="0.3">
      <c r="A90" s="251" t="s">
        <v>7442</v>
      </c>
      <c r="B90" s="252" t="s">
        <v>7443</v>
      </c>
      <c r="C90" s="255">
        <v>0.53400502920000004</v>
      </c>
      <c r="D90" s="256">
        <v>4</v>
      </c>
      <c r="E90" s="255">
        <v>0.41699999999999998</v>
      </c>
      <c r="F90" s="255">
        <v>3.7833333332999999</v>
      </c>
      <c r="G90" s="255">
        <v>0.20262584820000001</v>
      </c>
      <c r="H90" s="255">
        <v>27.5</v>
      </c>
      <c r="I90" s="256">
        <v>2</v>
      </c>
      <c r="J90" s="256" t="str">
        <f>IFERROR(VLOOKUP($B90,'Core Indicators'!$E$3:$EU$906,147,FALSE),"x")</f>
        <v>x</v>
      </c>
      <c r="K90" s="257">
        <v>-0.43241328000000001</v>
      </c>
      <c r="L90" s="255">
        <v>3.5</v>
      </c>
      <c r="M90" s="256">
        <v>23</v>
      </c>
      <c r="N90" s="256">
        <v>34</v>
      </c>
      <c r="O90" s="256" t="str">
        <f>IFERROR(VLOOKUP(B90,'Core Indicators'!$E$3:$G$9906,3,FALSE),"x")</f>
        <v>x</v>
      </c>
      <c r="P90" s="256">
        <v>2699700</v>
      </c>
      <c r="Q90" s="250"/>
      <c r="R90" s="250"/>
      <c r="S90" s="250"/>
      <c r="T90" s="250"/>
      <c r="U90" s="250"/>
      <c r="V90" s="250"/>
      <c r="W90" s="250"/>
      <c r="X90" s="250"/>
      <c r="Y90" s="250"/>
      <c r="Z90" s="250"/>
      <c r="AA90" s="250"/>
      <c r="AB90" s="250"/>
      <c r="AC90" s="250"/>
      <c r="AD90" s="250"/>
      <c r="AE90" s="250"/>
      <c r="AF90" s="250"/>
      <c r="AG90" s="250"/>
      <c r="AH90" s="250"/>
      <c r="AI90" s="250"/>
      <c r="AJ90" s="250"/>
      <c r="AK90" s="250"/>
      <c r="AL90" s="250"/>
      <c r="AM90" s="250"/>
      <c r="AN90" s="250"/>
      <c r="AO90" s="250"/>
      <c r="AP90" s="250"/>
      <c r="AQ90" s="250"/>
      <c r="AR90" s="250"/>
      <c r="AS90" s="250"/>
      <c r="AT90" s="250"/>
      <c r="AU90" s="250"/>
      <c r="AV90" s="250"/>
      <c r="AW90" s="250"/>
      <c r="AX90" s="250"/>
      <c r="AY90" s="250"/>
      <c r="AZ90" s="250"/>
      <c r="BA90" s="250"/>
      <c r="BB90" s="250"/>
      <c r="BC90" s="250"/>
      <c r="BD90" s="250"/>
      <c r="BE90" s="250"/>
      <c r="BF90" s="250"/>
      <c r="BG90" s="250"/>
      <c r="BH90" s="250"/>
      <c r="BI90" s="250"/>
      <c r="BJ90" s="250"/>
      <c r="BK90" s="250"/>
      <c r="BL90" s="250"/>
      <c r="BM90" s="250"/>
      <c r="BN90" s="250"/>
      <c r="BO90" s="250"/>
      <c r="BP90" s="250"/>
      <c r="BQ90" s="250"/>
      <c r="BR90" s="250"/>
      <c r="BS90" s="250"/>
      <c r="BT90" s="250"/>
      <c r="BU90" s="250"/>
      <c r="BV90" s="250"/>
      <c r="BW90" s="250"/>
      <c r="BX90" s="250"/>
      <c r="BY90" s="250"/>
      <c r="BZ90" s="250"/>
      <c r="CA90" s="250"/>
      <c r="CB90" s="250"/>
      <c r="CC90" s="250"/>
      <c r="CD90" s="250"/>
      <c r="CE90" s="250"/>
      <c r="CF90" s="250"/>
      <c r="CG90" s="250"/>
      <c r="CH90" s="250"/>
      <c r="CI90" s="250"/>
      <c r="CJ90" s="250"/>
      <c r="CK90" s="250"/>
      <c r="CL90" s="250"/>
      <c r="CM90" s="250"/>
      <c r="CN90" s="250"/>
      <c r="CO90" s="250"/>
      <c r="CP90" s="250"/>
      <c r="CQ90" s="250"/>
      <c r="CR90" s="250"/>
      <c r="CS90" s="250"/>
      <c r="CT90" s="250"/>
      <c r="CU90" s="250"/>
      <c r="CV90" s="250"/>
      <c r="CW90" s="250"/>
      <c r="CX90" s="250"/>
      <c r="CY90" s="250"/>
      <c r="CZ90" s="250"/>
      <c r="DA90" s="250"/>
      <c r="DB90" s="250"/>
      <c r="DC90" s="250"/>
      <c r="DD90" s="250"/>
      <c r="DE90" s="250"/>
      <c r="DF90" s="250"/>
      <c r="DG90" s="250"/>
      <c r="DH90" s="250"/>
      <c r="DI90" s="250"/>
      <c r="DJ90" s="250"/>
      <c r="DK90" s="250"/>
      <c r="DL90" s="250"/>
    </row>
    <row r="91" spans="1:116" x14ac:dyDescent="0.3">
      <c r="A91" s="251" t="s">
        <v>679</v>
      </c>
      <c r="B91" s="252" t="s">
        <v>7444</v>
      </c>
      <c r="C91" s="255">
        <v>0.85199999310000007</v>
      </c>
      <c r="D91" s="256">
        <v>4</v>
      </c>
      <c r="E91" s="255">
        <v>0.08</v>
      </c>
      <c r="F91" s="255">
        <v>4.8499999999999996</v>
      </c>
      <c r="G91" s="255">
        <v>0.54450861260000005</v>
      </c>
      <c r="H91" s="255">
        <v>40.799999237100003</v>
      </c>
      <c r="I91" s="256">
        <v>3</v>
      </c>
      <c r="J91" s="256">
        <f>IFERROR(VLOOKUP($B91,'Core Indicators'!$E$3:$EU$906,147,FALSE),"x")</f>
        <v>100</v>
      </c>
      <c r="K91" s="257">
        <v>-0.45431771869999998</v>
      </c>
      <c r="L91" s="255">
        <v>5.5</v>
      </c>
      <c r="M91" s="256">
        <v>48</v>
      </c>
      <c r="N91" s="256">
        <v>28</v>
      </c>
      <c r="O91" s="256">
        <f>IFERROR(VLOOKUP(B91,'Core Indicators'!$E$3:$G$9906,3,FALSE),"x")</f>
        <v>51393000</v>
      </c>
      <c r="P91" s="256">
        <v>569140</v>
      </c>
      <c r="Q91" s="250"/>
      <c r="R91" s="250"/>
      <c r="S91" s="250"/>
      <c r="T91" s="250"/>
      <c r="U91" s="250"/>
      <c r="V91" s="250"/>
      <c r="W91" s="250"/>
      <c r="X91" s="250"/>
      <c r="Y91" s="250"/>
      <c r="Z91" s="250"/>
      <c r="AA91" s="250"/>
      <c r="AB91" s="250"/>
      <c r="AC91" s="250"/>
      <c r="AD91" s="250"/>
      <c r="AE91" s="250"/>
      <c r="AF91" s="250"/>
      <c r="AG91" s="250"/>
      <c r="AH91" s="250"/>
      <c r="AI91" s="250"/>
      <c r="AJ91" s="250"/>
      <c r="AK91" s="250"/>
      <c r="AL91" s="250"/>
      <c r="AM91" s="250"/>
      <c r="AN91" s="250"/>
      <c r="AO91" s="250"/>
      <c r="AP91" s="250"/>
      <c r="AQ91" s="250"/>
      <c r="AR91" s="250"/>
      <c r="AS91" s="250"/>
      <c r="AT91" s="250"/>
      <c r="AU91" s="250"/>
      <c r="AV91" s="250"/>
      <c r="AW91" s="250"/>
      <c r="AX91" s="250"/>
      <c r="AY91" s="250"/>
      <c r="AZ91" s="250"/>
      <c r="BA91" s="250"/>
      <c r="BB91" s="250"/>
      <c r="BC91" s="250"/>
      <c r="BD91" s="250"/>
      <c r="BE91" s="250"/>
      <c r="BF91" s="250"/>
      <c r="BG91" s="250"/>
      <c r="BH91" s="250"/>
      <c r="BI91" s="250"/>
      <c r="BJ91" s="250"/>
      <c r="BK91" s="250"/>
      <c r="BL91" s="250"/>
      <c r="BM91" s="250"/>
      <c r="BN91" s="250"/>
      <c r="BO91" s="250"/>
      <c r="BP91" s="250"/>
      <c r="BQ91" s="250"/>
      <c r="BR91" s="250"/>
      <c r="BS91" s="250"/>
      <c r="BT91" s="250"/>
      <c r="BU91" s="250"/>
      <c r="BV91" s="250"/>
      <c r="BW91" s="250"/>
      <c r="BX91" s="250"/>
      <c r="BY91" s="250"/>
      <c r="BZ91" s="250"/>
      <c r="CA91" s="250"/>
      <c r="CB91" s="250"/>
      <c r="CC91" s="250"/>
      <c r="CD91" s="250"/>
      <c r="CE91" s="250"/>
      <c r="CF91" s="250"/>
      <c r="CG91" s="250"/>
      <c r="CH91" s="250"/>
      <c r="CI91" s="250"/>
      <c r="CJ91" s="250"/>
      <c r="CK91" s="250"/>
      <c r="CL91" s="250"/>
      <c r="CM91" s="250"/>
      <c r="CN91" s="250"/>
      <c r="CO91" s="250"/>
      <c r="CP91" s="250"/>
      <c r="CQ91" s="250"/>
      <c r="CR91" s="250"/>
      <c r="CS91" s="250"/>
      <c r="CT91" s="250"/>
      <c r="CU91" s="250"/>
      <c r="CV91" s="250"/>
      <c r="CW91" s="250"/>
      <c r="CX91" s="250"/>
      <c r="CY91" s="250"/>
      <c r="CZ91" s="250"/>
      <c r="DA91" s="250"/>
      <c r="DB91" s="250"/>
      <c r="DC91" s="250"/>
      <c r="DD91" s="250"/>
      <c r="DE91" s="250"/>
      <c r="DF91" s="250"/>
      <c r="DG91" s="250"/>
      <c r="DH91" s="250"/>
      <c r="DI91" s="250"/>
      <c r="DJ91" s="250"/>
      <c r="DK91" s="250"/>
      <c r="DL91" s="250"/>
    </row>
    <row r="92" spans="1:116" x14ac:dyDescent="0.3">
      <c r="A92" s="251" t="s">
        <v>7445</v>
      </c>
      <c r="B92" s="252" t="s">
        <v>7446</v>
      </c>
      <c r="C92" s="255">
        <v>0</v>
      </c>
      <c r="D92" s="256">
        <v>13</v>
      </c>
      <c r="E92" s="255">
        <v>0</v>
      </c>
      <c r="F92" s="255" t="s">
        <v>14</v>
      </c>
      <c r="G92" s="255" t="s">
        <v>14</v>
      </c>
      <c r="H92" s="255">
        <v>37</v>
      </c>
      <c r="I92" s="256">
        <v>0</v>
      </c>
      <c r="J92" s="256" t="str">
        <f>IFERROR(VLOOKUP($B92,'Core Indicators'!$E$3:$EU$906,147,FALSE),"x")</f>
        <v>x</v>
      </c>
      <c r="K92" s="257">
        <v>0.73770260809999999</v>
      </c>
      <c r="L92" s="255" t="s">
        <v>14</v>
      </c>
      <c r="M92" s="256">
        <v>93</v>
      </c>
      <c r="N92" s="256" t="s">
        <v>14</v>
      </c>
      <c r="O92" s="256" t="str">
        <f>IFERROR(VLOOKUP(B92,'Core Indicators'!$E$3:$G$9906,3,FALSE),"x")</f>
        <v>x</v>
      </c>
      <c r="P92" s="256">
        <v>810</v>
      </c>
      <c r="Q92" s="250"/>
      <c r="R92" s="250"/>
      <c r="S92" s="250"/>
      <c r="T92" s="250"/>
      <c r="U92" s="250"/>
      <c r="V92" s="250"/>
      <c r="W92" s="250"/>
      <c r="X92" s="250"/>
      <c r="Y92" s="250"/>
      <c r="Z92" s="250"/>
      <c r="AA92" s="250"/>
      <c r="AB92" s="250"/>
      <c r="AC92" s="250"/>
      <c r="AD92" s="250"/>
      <c r="AE92" s="250"/>
      <c r="AF92" s="250"/>
      <c r="AG92" s="250"/>
      <c r="AH92" s="250"/>
      <c r="AI92" s="250"/>
      <c r="AJ92" s="250"/>
      <c r="AK92" s="250"/>
      <c r="AL92" s="250"/>
      <c r="AM92" s="250"/>
      <c r="AN92" s="250"/>
      <c r="AO92" s="250"/>
      <c r="AP92" s="250"/>
      <c r="AQ92" s="250"/>
      <c r="AR92" s="250"/>
      <c r="AS92" s="250"/>
      <c r="AT92" s="250"/>
      <c r="AU92" s="250"/>
      <c r="AV92" s="250"/>
      <c r="AW92" s="250"/>
      <c r="AX92" s="250"/>
      <c r="AY92" s="250"/>
      <c r="AZ92" s="250"/>
      <c r="BA92" s="250"/>
      <c r="BB92" s="250"/>
      <c r="BC92" s="250"/>
      <c r="BD92" s="250"/>
      <c r="BE92" s="250"/>
      <c r="BF92" s="250"/>
      <c r="BG92" s="250"/>
      <c r="BH92" s="250"/>
      <c r="BI92" s="250"/>
      <c r="BJ92" s="250"/>
      <c r="BK92" s="250"/>
      <c r="BL92" s="250"/>
      <c r="BM92" s="250"/>
      <c r="BN92" s="250"/>
      <c r="BO92" s="250"/>
      <c r="BP92" s="250"/>
      <c r="BQ92" s="250"/>
      <c r="BR92" s="250"/>
      <c r="BS92" s="250"/>
      <c r="BT92" s="250"/>
      <c r="BU92" s="250"/>
      <c r="BV92" s="250"/>
      <c r="BW92" s="250"/>
      <c r="BX92" s="250"/>
      <c r="BY92" s="250"/>
      <c r="BZ92" s="250"/>
      <c r="CA92" s="250"/>
      <c r="CB92" s="250"/>
      <c r="CC92" s="250"/>
      <c r="CD92" s="250"/>
      <c r="CE92" s="250"/>
      <c r="CF92" s="250"/>
      <c r="CG92" s="250"/>
      <c r="CH92" s="250"/>
      <c r="CI92" s="250"/>
      <c r="CJ92" s="250"/>
      <c r="CK92" s="250"/>
      <c r="CL92" s="250"/>
      <c r="CM92" s="250"/>
      <c r="CN92" s="250"/>
      <c r="CO92" s="250"/>
      <c r="CP92" s="250"/>
      <c r="CQ92" s="250"/>
      <c r="CR92" s="250"/>
      <c r="CS92" s="250"/>
      <c r="CT92" s="250"/>
      <c r="CU92" s="250"/>
      <c r="CV92" s="250"/>
      <c r="CW92" s="250"/>
      <c r="CX92" s="250"/>
      <c r="CY92" s="250"/>
      <c r="CZ92" s="250"/>
      <c r="DA92" s="250"/>
      <c r="DB92" s="250"/>
      <c r="DC92" s="250"/>
      <c r="DD92" s="250"/>
      <c r="DE92" s="250"/>
      <c r="DF92" s="250"/>
      <c r="DG92" s="250"/>
      <c r="DH92" s="250"/>
      <c r="DI92" s="250"/>
      <c r="DJ92" s="250"/>
      <c r="DK92" s="250"/>
      <c r="DL92" s="250"/>
    </row>
    <row r="93" spans="1:116" x14ac:dyDescent="0.3">
      <c r="A93" s="251" t="s">
        <v>7447</v>
      </c>
      <c r="B93" s="252" t="s">
        <v>7448</v>
      </c>
      <c r="C93" s="255">
        <v>0</v>
      </c>
      <c r="D93" s="256">
        <v>10</v>
      </c>
      <c r="E93" s="255">
        <v>0</v>
      </c>
      <c r="F93" s="255">
        <v>8.6</v>
      </c>
      <c r="G93" s="255">
        <v>5.75736331E-2</v>
      </c>
      <c r="H93" s="255">
        <v>31.600000381499999</v>
      </c>
      <c r="I93" s="256">
        <v>0</v>
      </c>
      <c r="J93" s="256" t="str">
        <f>IFERROR(VLOOKUP($B93,'Core Indicators'!$E$3:$EU$906,147,FALSE),"x")</f>
        <v>x</v>
      </c>
      <c r="K93" s="257">
        <v>1.194070816</v>
      </c>
      <c r="L93" s="255">
        <v>8.5</v>
      </c>
      <c r="M93" s="256">
        <v>83</v>
      </c>
      <c r="N93" s="256">
        <v>59</v>
      </c>
      <c r="O93" s="256" t="str">
        <f>IFERROR(VLOOKUP(B93,'Core Indicators'!$E$3:$G$9906,3,FALSE),"x")</f>
        <v>x</v>
      </c>
      <c r="P93" s="256">
        <v>97480</v>
      </c>
      <c r="Q93" s="250"/>
      <c r="R93" s="250"/>
      <c r="S93" s="250"/>
      <c r="T93" s="250"/>
      <c r="U93" s="250"/>
      <c r="V93" s="250"/>
      <c r="W93" s="250"/>
      <c r="X93" s="250"/>
      <c r="Y93" s="250"/>
      <c r="Z93" s="250"/>
      <c r="AA93" s="250"/>
      <c r="AB93" s="250"/>
      <c r="AC93" s="250"/>
      <c r="AD93" s="250"/>
      <c r="AE93" s="250"/>
      <c r="AF93" s="250"/>
      <c r="AG93" s="250"/>
      <c r="AH93" s="250"/>
      <c r="AI93" s="250"/>
      <c r="AJ93" s="250"/>
      <c r="AK93" s="250"/>
      <c r="AL93" s="250"/>
      <c r="AM93" s="250"/>
      <c r="AN93" s="250"/>
      <c r="AO93" s="250"/>
      <c r="AP93" s="250"/>
      <c r="AQ93" s="250"/>
      <c r="AR93" s="250"/>
      <c r="AS93" s="250"/>
      <c r="AT93" s="250"/>
      <c r="AU93" s="250"/>
      <c r="AV93" s="250"/>
      <c r="AW93" s="250"/>
      <c r="AX93" s="250"/>
      <c r="AY93" s="250"/>
      <c r="AZ93" s="250"/>
      <c r="BA93" s="250"/>
      <c r="BB93" s="250"/>
      <c r="BC93" s="250"/>
      <c r="BD93" s="250"/>
      <c r="BE93" s="250"/>
      <c r="BF93" s="250"/>
      <c r="BG93" s="250"/>
      <c r="BH93" s="250"/>
      <c r="BI93" s="250"/>
      <c r="BJ93" s="250"/>
      <c r="BK93" s="250"/>
      <c r="BL93" s="250"/>
      <c r="BM93" s="250"/>
      <c r="BN93" s="250"/>
      <c r="BO93" s="250"/>
      <c r="BP93" s="250"/>
      <c r="BQ93" s="250"/>
      <c r="BR93" s="250"/>
      <c r="BS93" s="250"/>
      <c r="BT93" s="250"/>
      <c r="BU93" s="250"/>
      <c r="BV93" s="250"/>
      <c r="BW93" s="250"/>
      <c r="BX93" s="250"/>
      <c r="BY93" s="250"/>
      <c r="BZ93" s="250"/>
      <c r="CA93" s="250"/>
      <c r="CB93" s="250"/>
      <c r="CC93" s="250"/>
      <c r="CD93" s="250"/>
      <c r="CE93" s="250"/>
      <c r="CF93" s="250"/>
      <c r="CG93" s="250"/>
      <c r="CH93" s="250"/>
      <c r="CI93" s="250"/>
      <c r="CJ93" s="250"/>
      <c r="CK93" s="250"/>
      <c r="CL93" s="250"/>
      <c r="CM93" s="250"/>
      <c r="CN93" s="250"/>
      <c r="CO93" s="250"/>
      <c r="CP93" s="250"/>
      <c r="CQ93" s="250"/>
      <c r="CR93" s="250"/>
      <c r="CS93" s="250"/>
      <c r="CT93" s="250"/>
      <c r="CU93" s="250"/>
      <c r="CV93" s="250"/>
      <c r="CW93" s="250"/>
      <c r="CX93" s="250"/>
      <c r="CY93" s="250"/>
      <c r="CZ93" s="250"/>
      <c r="DA93" s="250"/>
      <c r="DB93" s="250"/>
      <c r="DC93" s="250"/>
      <c r="DD93" s="250"/>
      <c r="DE93" s="250"/>
      <c r="DF93" s="250"/>
      <c r="DG93" s="250"/>
      <c r="DH93" s="250"/>
      <c r="DI93" s="250"/>
      <c r="DJ93" s="250"/>
      <c r="DK93" s="250"/>
      <c r="DL93" s="250"/>
    </row>
    <row r="94" spans="1:116" x14ac:dyDescent="0.3">
      <c r="A94" s="251" t="s">
        <v>7449</v>
      </c>
      <c r="B94" s="252" t="s">
        <v>7450</v>
      </c>
      <c r="C94" s="255">
        <v>0.93409999830000001</v>
      </c>
      <c r="D94" s="256">
        <v>5</v>
      </c>
      <c r="E94" s="255">
        <v>0.15</v>
      </c>
      <c r="F94" s="255">
        <v>4.7</v>
      </c>
      <c r="G94" s="255">
        <v>0.24530015899999999</v>
      </c>
      <c r="H94" s="255" t="s">
        <v>14</v>
      </c>
      <c r="I94" s="256">
        <v>1</v>
      </c>
      <c r="J94" s="256" t="str">
        <f>IFERROR(VLOOKUP($B94,'Core Indicators'!$E$3:$EU$906,147,FALSE),"x")</f>
        <v>x</v>
      </c>
      <c r="K94" s="257">
        <v>0.2156739533</v>
      </c>
      <c r="L94" s="255">
        <v>5</v>
      </c>
      <c r="M94" s="256">
        <v>36</v>
      </c>
      <c r="N94" s="256">
        <v>40</v>
      </c>
      <c r="O94" s="256" t="str">
        <f>IFERROR(VLOOKUP(B94,'Core Indicators'!$E$3:$G$9906,3,FALSE),"x")</f>
        <v>x</v>
      </c>
      <c r="P94" s="256">
        <v>17820</v>
      </c>
      <c r="Q94" s="250"/>
      <c r="R94" s="250"/>
      <c r="S94" s="250"/>
      <c r="T94" s="250"/>
      <c r="U94" s="250"/>
      <c r="V94" s="250"/>
      <c r="W94" s="250"/>
      <c r="X94" s="250"/>
      <c r="Y94" s="250"/>
      <c r="Z94" s="250"/>
      <c r="AA94" s="250"/>
      <c r="AB94" s="250"/>
      <c r="AC94" s="250"/>
      <c r="AD94" s="250"/>
      <c r="AE94" s="250"/>
      <c r="AF94" s="250"/>
      <c r="AG94" s="250"/>
      <c r="AH94" s="250"/>
      <c r="AI94" s="250"/>
      <c r="AJ94" s="250"/>
      <c r="AK94" s="250"/>
      <c r="AL94" s="250"/>
      <c r="AM94" s="250"/>
      <c r="AN94" s="250"/>
      <c r="AO94" s="250"/>
      <c r="AP94" s="250"/>
      <c r="AQ94" s="250"/>
      <c r="AR94" s="250"/>
      <c r="AS94" s="250"/>
      <c r="AT94" s="250"/>
      <c r="AU94" s="250"/>
      <c r="AV94" s="250"/>
      <c r="AW94" s="250"/>
      <c r="AX94" s="250"/>
      <c r="AY94" s="250"/>
      <c r="AZ94" s="250"/>
      <c r="BA94" s="250"/>
      <c r="BB94" s="250"/>
      <c r="BC94" s="250"/>
      <c r="BD94" s="250"/>
      <c r="BE94" s="250"/>
      <c r="BF94" s="250"/>
      <c r="BG94" s="250"/>
      <c r="BH94" s="250"/>
      <c r="BI94" s="250"/>
      <c r="BJ94" s="250"/>
      <c r="BK94" s="250"/>
      <c r="BL94" s="250"/>
      <c r="BM94" s="250"/>
      <c r="BN94" s="250"/>
      <c r="BO94" s="250"/>
      <c r="BP94" s="250"/>
      <c r="BQ94" s="250"/>
      <c r="BR94" s="250"/>
      <c r="BS94" s="250"/>
      <c r="BT94" s="250"/>
      <c r="BU94" s="250"/>
      <c r="BV94" s="250"/>
      <c r="BW94" s="250"/>
      <c r="BX94" s="250"/>
      <c r="BY94" s="250"/>
      <c r="BZ94" s="250"/>
      <c r="CA94" s="250"/>
      <c r="CB94" s="250"/>
      <c r="CC94" s="250"/>
      <c r="CD94" s="250"/>
      <c r="CE94" s="250"/>
      <c r="CF94" s="250"/>
      <c r="CG94" s="250"/>
      <c r="CH94" s="250"/>
      <c r="CI94" s="250"/>
      <c r="CJ94" s="250"/>
      <c r="CK94" s="250"/>
      <c r="CL94" s="250"/>
      <c r="CM94" s="250"/>
      <c r="CN94" s="250"/>
      <c r="CO94" s="250"/>
      <c r="CP94" s="250"/>
      <c r="CQ94" s="250"/>
      <c r="CR94" s="250"/>
      <c r="CS94" s="250"/>
      <c r="CT94" s="250"/>
      <c r="CU94" s="250"/>
      <c r="CV94" s="250"/>
      <c r="CW94" s="250"/>
      <c r="CX94" s="250"/>
      <c r="CY94" s="250"/>
      <c r="CZ94" s="250"/>
      <c r="DA94" s="250"/>
      <c r="DB94" s="250"/>
      <c r="DC94" s="250"/>
      <c r="DD94" s="250"/>
      <c r="DE94" s="250"/>
      <c r="DF94" s="250"/>
      <c r="DG94" s="250"/>
      <c r="DH94" s="250"/>
      <c r="DI94" s="250"/>
      <c r="DJ94" s="250"/>
      <c r="DK94" s="250"/>
      <c r="DL94" s="250"/>
    </row>
    <row r="95" spans="1:116" x14ac:dyDescent="0.3">
      <c r="A95" s="251" t="s">
        <v>7451</v>
      </c>
      <c r="B95" s="252" t="s">
        <v>7452</v>
      </c>
      <c r="C95" s="255">
        <v>0.54403001520000005</v>
      </c>
      <c r="D95" s="256">
        <v>6</v>
      </c>
      <c r="E95" s="255">
        <v>0.27300000000000002</v>
      </c>
      <c r="F95" s="255">
        <v>6.1</v>
      </c>
      <c r="G95" s="255">
        <v>0.38123403010000001</v>
      </c>
      <c r="H95" s="255">
        <v>27.7000007629</v>
      </c>
      <c r="I95" s="256">
        <v>3</v>
      </c>
      <c r="J95" s="256" t="str">
        <f>IFERROR(VLOOKUP($B95,'Core Indicators'!$E$3:$EU$906,147,FALSE),"x")</f>
        <v>x</v>
      </c>
      <c r="K95" s="257">
        <v>-0.88630145790000003</v>
      </c>
      <c r="L95" s="255">
        <v>5</v>
      </c>
      <c r="M95" s="256">
        <v>38</v>
      </c>
      <c r="N95" s="256">
        <v>30</v>
      </c>
      <c r="O95" s="256" t="str">
        <f>IFERROR(VLOOKUP(B95,'Core Indicators'!$E$3:$G$9906,3,FALSE),"x")</f>
        <v>x</v>
      </c>
      <c r="P95" s="256">
        <v>191800</v>
      </c>
      <c r="Q95" s="250"/>
      <c r="R95" s="250"/>
      <c r="S95" s="250"/>
      <c r="T95" s="250"/>
      <c r="U95" s="250"/>
      <c r="V95" s="250"/>
      <c r="W95" s="250"/>
      <c r="X95" s="250"/>
      <c r="Y95" s="250"/>
      <c r="Z95" s="250"/>
      <c r="AA95" s="250"/>
      <c r="AB95" s="250"/>
      <c r="AC95" s="250"/>
      <c r="AD95" s="250"/>
      <c r="AE95" s="250"/>
      <c r="AF95" s="250"/>
      <c r="AG95" s="250"/>
      <c r="AH95" s="250"/>
      <c r="AI95" s="250"/>
      <c r="AJ95" s="250"/>
      <c r="AK95" s="250"/>
      <c r="AL95" s="250"/>
      <c r="AM95" s="250"/>
      <c r="AN95" s="250"/>
      <c r="AO95" s="250"/>
      <c r="AP95" s="250"/>
      <c r="AQ95" s="250"/>
      <c r="AR95" s="250"/>
      <c r="AS95" s="250"/>
      <c r="AT95" s="250"/>
      <c r="AU95" s="250"/>
      <c r="AV95" s="250"/>
      <c r="AW95" s="250"/>
      <c r="AX95" s="250"/>
      <c r="AY95" s="250"/>
      <c r="AZ95" s="250"/>
      <c r="BA95" s="250"/>
      <c r="BB95" s="250"/>
      <c r="BC95" s="250"/>
      <c r="BD95" s="250"/>
      <c r="BE95" s="250"/>
      <c r="BF95" s="250"/>
      <c r="BG95" s="250"/>
      <c r="BH95" s="250"/>
      <c r="BI95" s="250"/>
      <c r="BJ95" s="250"/>
      <c r="BK95" s="250"/>
      <c r="BL95" s="250"/>
      <c r="BM95" s="250"/>
      <c r="BN95" s="250"/>
      <c r="BO95" s="250"/>
      <c r="BP95" s="250"/>
      <c r="BQ95" s="250"/>
      <c r="BR95" s="250"/>
      <c r="BS95" s="250"/>
      <c r="BT95" s="250"/>
      <c r="BU95" s="250"/>
      <c r="BV95" s="250"/>
      <c r="BW95" s="250"/>
      <c r="BX95" s="250"/>
      <c r="BY95" s="250"/>
      <c r="BZ95" s="250"/>
      <c r="CA95" s="250"/>
      <c r="CB95" s="250"/>
      <c r="CC95" s="250"/>
      <c r="CD95" s="250"/>
      <c r="CE95" s="250"/>
      <c r="CF95" s="250"/>
      <c r="CG95" s="250"/>
      <c r="CH95" s="250"/>
      <c r="CI95" s="250"/>
      <c r="CJ95" s="250"/>
      <c r="CK95" s="250"/>
      <c r="CL95" s="250"/>
      <c r="CM95" s="250"/>
      <c r="CN95" s="250"/>
      <c r="CO95" s="250"/>
      <c r="CP95" s="250"/>
      <c r="CQ95" s="250"/>
      <c r="CR95" s="250"/>
      <c r="CS95" s="250"/>
      <c r="CT95" s="250"/>
      <c r="CU95" s="250"/>
      <c r="CV95" s="250"/>
      <c r="CW95" s="250"/>
      <c r="CX95" s="250"/>
      <c r="CY95" s="250"/>
      <c r="CZ95" s="250"/>
      <c r="DA95" s="250"/>
      <c r="DB95" s="250"/>
      <c r="DC95" s="250"/>
      <c r="DD95" s="250"/>
      <c r="DE95" s="250"/>
      <c r="DF95" s="250"/>
      <c r="DG95" s="250"/>
      <c r="DH95" s="250"/>
      <c r="DI95" s="250"/>
      <c r="DJ95" s="250"/>
      <c r="DK95" s="250"/>
      <c r="DL95" s="250"/>
    </row>
    <row r="96" spans="1:116" x14ac:dyDescent="0.3">
      <c r="A96" s="251" t="s">
        <v>7453</v>
      </c>
      <c r="B96" s="252" t="s">
        <v>7454</v>
      </c>
      <c r="C96" s="255">
        <v>0.64979998859999999</v>
      </c>
      <c r="D96" s="256">
        <v>2</v>
      </c>
      <c r="E96" s="255">
        <v>0.39700000000000002</v>
      </c>
      <c r="F96" s="255">
        <v>2.9666666667000001</v>
      </c>
      <c r="G96" s="255">
        <v>0.46313362470000002</v>
      </c>
      <c r="H96" s="255">
        <v>36.400001525900002</v>
      </c>
      <c r="I96" s="256">
        <v>2</v>
      </c>
      <c r="J96" s="256" t="str">
        <f>IFERROR(VLOOKUP($B96,'Core Indicators'!$E$3:$EU$906,147,FALSE),"x")</f>
        <v>x</v>
      </c>
      <c r="K96" s="257">
        <v>-0.9411007762000001</v>
      </c>
      <c r="L96" s="255">
        <v>2.25</v>
      </c>
      <c r="M96" s="256">
        <v>14</v>
      </c>
      <c r="N96" s="256">
        <v>29</v>
      </c>
      <c r="O96" s="256" t="str">
        <f>IFERROR(VLOOKUP(B96,'Core Indicators'!$E$3:$G$9906,3,FALSE),"x")</f>
        <v>x</v>
      </c>
      <c r="P96" s="256">
        <v>230800</v>
      </c>
      <c r="Q96" s="250"/>
      <c r="R96" s="250"/>
      <c r="S96" s="250"/>
      <c r="T96" s="250"/>
      <c r="U96" s="250"/>
      <c r="V96" s="250"/>
      <c r="W96" s="250"/>
      <c r="X96" s="250"/>
      <c r="Y96" s="250"/>
      <c r="Z96" s="250"/>
      <c r="AA96" s="250"/>
      <c r="AB96" s="250"/>
      <c r="AC96" s="250"/>
      <c r="AD96" s="250"/>
      <c r="AE96" s="250"/>
      <c r="AF96" s="250"/>
      <c r="AG96" s="250"/>
      <c r="AH96" s="250"/>
      <c r="AI96" s="250"/>
      <c r="AJ96" s="250"/>
      <c r="AK96" s="250"/>
      <c r="AL96" s="250"/>
      <c r="AM96" s="250"/>
      <c r="AN96" s="250"/>
      <c r="AO96" s="250"/>
      <c r="AP96" s="250"/>
      <c r="AQ96" s="250"/>
      <c r="AR96" s="250"/>
      <c r="AS96" s="250"/>
      <c r="AT96" s="250"/>
      <c r="AU96" s="250"/>
      <c r="AV96" s="250"/>
      <c r="AW96" s="250"/>
      <c r="AX96" s="250"/>
      <c r="AY96" s="250"/>
      <c r="AZ96" s="250"/>
      <c r="BA96" s="250"/>
      <c r="BB96" s="250"/>
      <c r="BC96" s="250"/>
      <c r="BD96" s="250"/>
      <c r="BE96" s="250"/>
      <c r="BF96" s="250"/>
      <c r="BG96" s="250"/>
      <c r="BH96" s="250"/>
      <c r="BI96" s="250"/>
      <c r="BJ96" s="250"/>
      <c r="BK96" s="250"/>
      <c r="BL96" s="250"/>
      <c r="BM96" s="250"/>
      <c r="BN96" s="250"/>
      <c r="BO96" s="250"/>
      <c r="BP96" s="250"/>
      <c r="BQ96" s="250"/>
      <c r="BR96" s="250"/>
      <c r="BS96" s="250"/>
      <c r="BT96" s="250"/>
      <c r="BU96" s="250"/>
      <c r="BV96" s="250"/>
      <c r="BW96" s="250"/>
      <c r="BX96" s="250"/>
      <c r="BY96" s="250"/>
      <c r="BZ96" s="250"/>
      <c r="CA96" s="250"/>
      <c r="CB96" s="250"/>
      <c r="CC96" s="250"/>
      <c r="CD96" s="250"/>
      <c r="CE96" s="250"/>
      <c r="CF96" s="250"/>
      <c r="CG96" s="250"/>
      <c r="CH96" s="250"/>
      <c r="CI96" s="250"/>
      <c r="CJ96" s="250"/>
      <c r="CK96" s="250"/>
      <c r="CL96" s="250"/>
      <c r="CM96" s="250"/>
      <c r="CN96" s="250"/>
      <c r="CO96" s="250"/>
      <c r="CP96" s="250"/>
      <c r="CQ96" s="250"/>
      <c r="CR96" s="250"/>
      <c r="CS96" s="250"/>
      <c r="CT96" s="250"/>
      <c r="CU96" s="250"/>
      <c r="CV96" s="250"/>
      <c r="CW96" s="250"/>
      <c r="CX96" s="250"/>
      <c r="CY96" s="250"/>
      <c r="CZ96" s="250"/>
      <c r="DA96" s="250"/>
      <c r="DB96" s="250"/>
      <c r="DC96" s="250"/>
      <c r="DD96" s="250"/>
      <c r="DE96" s="250"/>
      <c r="DF96" s="250"/>
      <c r="DG96" s="250"/>
      <c r="DH96" s="250"/>
      <c r="DI96" s="250"/>
      <c r="DJ96" s="250"/>
      <c r="DK96" s="250"/>
      <c r="DL96" s="250"/>
    </row>
    <row r="97" spans="1:116" x14ac:dyDescent="0.3">
      <c r="A97" s="251" t="s">
        <v>7455</v>
      </c>
      <c r="B97" s="252" t="s">
        <v>7456</v>
      </c>
      <c r="C97" s="255">
        <v>0.57146297740000007</v>
      </c>
      <c r="D97" s="256">
        <v>10</v>
      </c>
      <c r="E97" s="255">
        <v>0.35299999999999998</v>
      </c>
      <c r="F97" s="255">
        <v>8.9</v>
      </c>
      <c r="G97" s="255">
        <v>0.16942693950000001</v>
      </c>
      <c r="H97" s="255">
        <v>35.599998474099998</v>
      </c>
      <c r="I97" s="256">
        <v>2</v>
      </c>
      <c r="J97" s="256" t="str">
        <f>IFERROR(VLOOKUP($B97,'Core Indicators'!$E$3:$EU$906,147,FALSE),"x")</f>
        <v>x</v>
      </c>
      <c r="K97" s="257">
        <v>1.0139242411</v>
      </c>
      <c r="L97" s="255">
        <v>8.25</v>
      </c>
      <c r="M97" s="256">
        <v>89</v>
      </c>
      <c r="N97" s="256">
        <v>56</v>
      </c>
      <c r="O97" s="256" t="str">
        <f>IFERROR(VLOOKUP(B97,'Core Indicators'!$E$3:$G$9906,3,FALSE),"x")</f>
        <v>x</v>
      </c>
      <c r="P97" s="256">
        <v>62180</v>
      </c>
      <c r="Q97" s="250"/>
      <c r="R97" s="250"/>
      <c r="S97" s="250"/>
      <c r="T97" s="250"/>
      <c r="U97" s="250"/>
      <c r="V97" s="250"/>
      <c r="W97" s="250"/>
      <c r="X97" s="250"/>
      <c r="Y97" s="250"/>
      <c r="Z97" s="250"/>
      <c r="AA97" s="250"/>
      <c r="AB97" s="250"/>
      <c r="AC97" s="250"/>
      <c r="AD97" s="250"/>
      <c r="AE97" s="250"/>
      <c r="AF97" s="250"/>
      <c r="AG97" s="250"/>
      <c r="AH97" s="250"/>
      <c r="AI97" s="250"/>
      <c r="AJ97" s="250"/>
      <c r="AK97" s="250"/>
      <c r="AL97" s="250"/>
      <c r="AM97" s="250"/>
      <c r="AN97" s="250"/>
      <c r="AO97" s="250"/>
      <c r="AP97" s="250"/>
      <c r="AQ97" s="250"/>
      <c r="AR97" s="250"/>
      <c r="AS97" s="250"/>
      <c r="AT97" s="250"/>
      <c r="AU97" s="250"/>
      <c r="AV97" s="250"/>
      <c r="AW97" s="250"/>
      <c r="AX97" s="250"/>
      <c r="AY97" s="250"/>
      <c r="AZ97" s="250"/>
      <c r="BA97" s="250"/>
      <c r="BB97" s="250"/>
      <c r="BC97" s="250"/>
      <c r="BD97" s="250"/>
      <c r="BE97" s="250"/>
      <c r="BF97" s="250"/>
      <c r="BG97" s="250"/>
      <c r="BH97" s="250"/>
      <c r="BI97" s="250"/>
      <c r="BJ97" s="250"/>
      <c r="BK97" s="250"/>
      <c r="BL97" s="250"/>
      <c r="BM97" s="250"/>
      <c r="BN97" s="250"/>
      <c r="BO97" s="250"/>
      <c r="BP97" s="250"/>
      <c r="BQ97" s="250"/>
      <c r="BR97" s="250"/>
      <c r="BS97" s="250"/>
      <c r="BT97" s="250"/>
      <c r="BU97" s="250"/>
      <c r="BV97" s="250"/>
      <c r="BW97" s="250"/>
      <c r="BX97" s="250"/>
      <c r="BY97" s="250"/>
      <c r="BZ97" s="250"/>
      <c r="CA97" s="250"/>
      <c r="CB97" s="250"/>
      <c r="CC97" s="250"/>
      <c r="CD97" s="250"/>
      <c r="CE97" s="250"/>
      <c r="CF97" s="250"/>
      <c r="CG97" s="250"/>
      <c r="CH97" s="250"/>
      <c r="CI97" s="250"/>
      <c r="CJ97" s="250"/>
      <c r="CK97" s="250"/>
      <c r="CL97" s="250"/>
      <c r="CM97" s="250"/>
      <c r="CN97" s="250"/>
      <c r="CO97" s="250"/>
      <c r="CP97" s="250"/>
      <c r="CQ97" s="250"/>
      <c r="CR97" s="250"/>
      <c r="CS97" s="250"/>
      <c r="CT97" s="250"/>
      <c r="CU97" s="250"/>
      <c r="CV97" s="250"/>
      <c r="CW97" s="250"/>
      <c r="CX97" s="250"/>
      <c r="CY97" s="250"/>
      <c r="CZ97" s="250"/>
      <c r="DA97" s="250"/>
      <c r="DB97" s="250"/>
      <c r="DC97" s="250"/>
      <c r="DD97" s="250"/>
      <c r="DE97" s="250"/>
      <c r="DF97" s="250"/>
      <c r="DG97" s="250"/>
      <c r="DH97" s="250"/>
      <c r="DI97" s="250"/>
      <c r="DJ97" s="250"/>
      <c r="DK97" s="250"/>
      <c r="DL97" s="250"/>
    </row>
    <row r="98" spans="1:116" x14ac:dyDescent="0.3">
      <c r="A98" s="251" t="s">
        <v>2527</v>
      </c>
      <c r="B98" s="252" t="s">
        <v>7457</v>
      </c>
      <c r="C98" s="255">
        <v>0.81310000439999996</v>
      </c>
      <c r="D98" s="256">
        <v>6</v>
      </c>
      <c r="E98" s="255">
        <v>0.1</v>
      </c>
      <c r="F98" s="255">
        <v>5.3</v>
      </c>
      <c r="G98" s="255">
        <v>0.36244894649999998</v>
      </c>
      <c r="H98" s="255">
        <v>31.7999992371</v>
      </c>
      <c r="I98" s="256">
        <v>3</v>
      </c>
      <c r="J98" s="256">
        <f>IFERROR(VLOOKUP($B98,'Core Indicators'!$E$3:$EU$906,147,FALSE),"x")</f>
        <v>191</v>
      </c>
      <c r="K98" s="257">
        <v>-0.85828012230000006</v>
      </c>
      <c r="L98" s="255">
        <v>4.75</v>
      </c>
      <c r="M98" s="256">
        <v>44</v>
      </c>
      <c r="N98" s="256">
        <v>28</v>
      </c>
      <c r="O98" s="256">
        <f>IFERROR(VLOOKUP(B98,'Core Indicators'!$E$3:$G$9906,3,FALSE),"x")</f>
        <v>6856000</v>
      </c>
      <c r="P98" s="256">
        <v>10230</v>
      </c>
      <c r="Q98" s="250"/>
      <c r="R98" s="250"/>
      <c r="S98" s="250"/>
      <c r="T98" s="250"/>
      <c r="U98" s="250"/>
      <c r="V98" s="250"/>
      <c r="W98" s="250"/>
      <c r="X98" s="250"/>
      <c r="Y98" s="250"/>
      <c r="Z98" s="250"/>
      <c r="AA98" s="250"/>
      <c r="AB98" s="250"/>
      <c r="AC98" s="250"/>
      <c r="AD98" s="250"/>
      <c r="AE98" s="250"/>
      <c r="AF98" s="250"/>
      <c r="AG98" s="250"/>
      <c r="AH98" s="250"/>
      <c r="AI98" s="250"/>
      <c r="AJ98" s="250"/>
      <c r="AK98" s="250"/>
      <c r="AL98" s="250"/>
      <c r="AM98" s="250"/>
      <c r="AN98" s="250"/>
      <c r="AO98" s="250"/>
      <c r="AP98" s="250"/>
      <c r="AQ98" s="250"/>
      <c r="AR98" s="250"/>
      <c r="AS98" s="250"/>
      <c r="AT98" s="250"/>
      <c r="AU98" s="250"/>
      <c r="AV98" s="250"/>
      <c r="AW98" s="250"/>
      <c r="AX98" s="250"/>
      <c r="AY98" s="250"/>
      <c r="AZ98" s="250"/>
      <c r="BA98" s="250"/>
      <c r="BB98" s="250"/>
      <c r="BC98" s="250"/>
      <c r="BD98" s="250"/>
      <c r="BE98" s="250"/>
      <c r="BF98" s="250"/>
      <c r="BG98" s="250"/>
      <c r="BH98" s="250"/>
      <c r="BI98" s="250"/>
      <c r="BJ98" s="250"/>
      <c r="BK98" s="250"/>
      <c r="BL98" s="250"/>
      <c r="BM98" s="250"/>
      <c r="BN98" s="250"/>
      <c r="BO98" s="250"/>
      <c r="BP98" s="250"/>
      <c r="BQ98" s="250"/>
      <c r="BR98" s="250"/>
      <c r="BS98" s="250"/>
      <c r="BT98" s="250"/>
      <c r="BU98" s="250"/>
      <c r="BV98" s="250"/>
      <c r="BW98" s="250"/>
      <c r="BX98" s="250"/>
      <c r="BY98" s="250"/>
      <c r="BZ98" s="250"/>
      <c r="CA98" s="250"/>
      <c r="CB98" s="250"/>
      <c r="CC98" s="250"/>
      <c r="CD98" s="250"/>
      <c r="CE98" s="250"/>
      <c r="CF98" s="250"/>
      <c r="CG98" s="250"/>
      <c r="CH98" s="250"/>
      <c r="CI98" s="250"/>
      <c r="CJ98" s="250"/>
      <c r="CK98" s="250"/>
      <c r="CL98" s="250"/>
      <c r="CM98" s="250"/>
      <c r="CN98" s="250"/>
      <c r="CO98" s="250"/>
      <c r="CP98" s="250"/>
      <c r="CQ98" s="250"/>
      <c r="CR98" s="250"/>
      <c r="CS98" s="250"/>
      <c r="CT98" s="250"/>
      <c r="CU98" s="250"/>
      <c r="CV98" s="250"/>
      <c r="CW98" s="250"/>
      <c r="CX98" s="250"/>
      <c r="CY98" s="250"/>
      <c r="CZ98" s="250"/>
      <c r="DA98" s="250"/>
      <c r="DB98" s="250"/>
      <c r="DC98" s="250"/>
      <c r="DD98" s="250"/>
      <c r="DE98" s="250"/>
      <c r="DF98" s="250"/>
      <c r="DG98" s="250"/>
      <c r="DH98" s="250"/>
      <c r="DI98" s="250"/>
      <c r="DJ98" s="250"/>
      <c r="DK98" s="250"/>
      <c r="DL98" s="250"/>
    </row>
    <row r="99" spans="1:116" x14ac:dyDescent="0.3">
      <c r="A99" s="251" t="s">
        <v>139</v>
      </c>
      <c r="B99" s="252" t="s">
        <v>7458</v>
      </c>
      <c r="C99" s="255">
        <v>0</v>
      </c>
      <c r="D99" s="256">
        <v>11</v>
      </c>
      <c r="E99" s="255">
        <v>0</v>
      </c>
      <c r="F99" s="255">
        <v>5.45</v>
      </c>
      <c r="G99" s="255">
        <v>0.54603114490000004</v>
      </c>
      <c r="H99" s="255">
        <v>44.900001525900002</v>
      </c>
      <c r="I99" s="256">
        <v>0</v>
      </c>
      <c r="J99" s="256">
        <f>IFERROR(VLOOKUP($B99,'Core Indicators'!$E$3:$EU$906,147,FALSE),"x")</f>
        <v>0</v>
      </c>
      <c r="K99" s="257">
        <v>-0.38059708479999999</v>
      </c>
      <c r="L99" s="255">
        <v>5</v>
      </c>
      <c r="M99" s="256">
        <v>63</v>
      </c>
      <c r="N99" s="256">
        <v>40</v>
      </c>
      <c r="O99" s="256">
        <f>IFERROR(VLOOKUP(B99,'Core Indicators'!$E$3:$G$9906,3,FALSE),"x")</f>
        <v>2009000</v>
      </c>
      <c r="P99" s="256">
        <v>30360</v>
      </c>
      <c r="Q99" s="250"/>
      <c r="R99" s="250"/>
      <c r="S99" s="250"/>
      <c r="T99" s="250"/>
      <c r="U99" s="250"/>
      <c r="V99" s="250"/>
      <c r="W99" s="250"/>
      <c r="X99" s="250"/>
      <c r="Y99" s="250"/>
      <c r="Z99" s="250"/>
      <c r="AA99" s="250"/>
      <c r="AB99" s="250"/>
      <c r="AC99" s="250"/>
      <c r="AD99" s="250"/>
      <c r="AE99" s="250"/>
      <c r="AF99" s="250"/>
      <c r="AG99" s="250"/>
      <c r="AH99" s="250"/>
      <c r="AI99" s="250"/>
      <c r="AJ99" s="250"/>
      <c r="AK99" s="250"/>
      <c r="AL99" s="250"/>
      <c r="AM99" s="250"/>
      <c r="AN99" s="250"/>
      <c r="AO99" s="250"/>
      <c r="AP99" s="250"/>
      <c r="AQ99" s="250"/>
      <c r="AR99" s="250"/>
      <c r="AS99" s="250"/>
      <c r="AT99" s="250"/>
      <c r="AU99" s="250"/>
      <c r="AV99" s="250"/>
      <c r="AW99" s="250"/>
      <c r="AX99" s="250"/>
      <c r="AY99" s="250"/>
      <c r="AZ99" s="250"/>
      <c r="BA99" s="250"/>
      <c r="BB99" s="250"/>
      <c r="BC99" s="250"/>
      <c r="BD99" s="250"/>
      <c r="BE99" s="250"/>
      <c r="BF99" s="250"/>
      <c r="BG99" s="250"/>
      <c r="BH99" s="250"/>
      <c r="BI99" s="250"/>
      <c r="BJ99" s="250"/>
      <c r="BK99" s="250"/>
      <c r="BL99" s="250"/>
      <c r="BM99" s="250"/>
      <c r="BN99" s="250"/>
      <c r="BO99" s="250"/>
      <c r="BP99" s="250"/>
      <c r="BQ99" s="250"/>
      <c r="BR99" s="250"/>
      <c r="BS99" s="250"/>
      <c r="BT99" s="250"/>
      <c r="BU99" s="250"/>
      <c r="BV99" s="250"/>
      <c r="BW99" s="250"/>
      <c r="BX99" s="250"/>
      <c r="BY99" s="250"/>
      <c r="BZ99" s="250"/>
      <c r="CA99" s="250"/>
      <c r="CB99" s="250"/>
      <c r="CC99" s="250"/>
      <c r="CD99" s="250"/>
      <c r="CE99" s="250"/>
      <c r="CF99" s="250"/>
      <c r="CG99" s="250"/>
      <c r="CH99" s="250"/>
      <c r="CI99" s="250"/>
      <c r="CJ99" s="250"/>
      <c r="CK99" s="250"/>
      <c r="CL99" s="250"/>
      <c r="CM99" s="250"/>
      <c r="CN99" s="250"/>
      <c r="CO99" s="250"/>
      <c r="CP99" s="250"/>
      <c r="CQ99" s="250"/>
      <c r="CR99" s="250"/>
      <c r="CS99" s="250"/>
      <c r="CT99" s="250"/>
      <c r="CU99" s="250"/>
      <c r="CV99" s="250"/>
      <c r="CW99" s="250"/>
      <c r="CX99" s="250"/>
      <c r="CY99" s="250"/>
      <c r="CZ99" s="250"/>
      <c r="DA99" s="250"/>
      <c r="DB99" s="250"/>
      <c r="DC99" s="250"/>
      <c r="DD99" s="250"/>
      <c r="DE99" s="250"/>
      <c r="DF99" s="250"/>
      <c r="DG99" s="250"/>
      <c r="DH99" s="250"/>
      <c r="DI99" s="250"/>
      <c r="DJ99" s="250"/>
      <c r="DK99" s="250"/>
      <c r="DL99" s="250"/>
    </row>
    <row r="100" spans="1:116" x14ac:dyDescent="0.3">
      <c r="A100" s="251" t="s">
        <v>7459</v>
      </c>
      <c r="B100" s="252" t="s">
        <v>7460</v>
      </c>
      <c r="C100" s="255">
        <v>0.98551100019999993</v>
      </c>
      <c r="D100" s="256">
        <v>11</v>
      </c>
      <c r="E100" s="255">
        <v>0</v>
      </c>
      <c r="F100" s="255">
        <v>6.6</v>
      </c>
      <c r="G100" s="255">
        <v>0.65102151679999998</v>
      </c>
      <c r="H100" s="255">
        <v>35.299999237100003</v>
      </c>
      <c r="I100" s="256">
        <v>0</v>
      </c>
      <c r="J100" s="256" t="str">
        <f>IFERROR(VLOOKUP($B100,'Core Indicators'!$E$3:$EU$906,147,FALSE),"x")</f>
        <v>x</v>
      </c>
      <c r="K100" s="257">
        <v>-0.99521124360000002</v>
      </c>
      <c r="L100" s="255">
        <v>5.5</v>
      </c>
      <c r="M100" s="256">
        <v>60</v>
      </c>
      <c r="N100" s="256">
        <v>28</v>
      </c>
      <c r="O100" s="256" t="str">
        <f>IFERROR(VLOOKUP(B100,'Core Indicators'!$E$3:$G$9906,3,FALSE),"x")</f>
        <v>x</v>
      </c>
      <c r="P100" s="256">
        <v>96320</v>
      </c>
      <c r="Q100" s="250"/>
      <c r="R100" s="250"/>
      <c r="S100" s="250"/>
      <c r="T100" s="250"/>
      <c r="U100" s="250"/>
      <c r="V100" s="250"/>
      <c r="W100" s="250"/>
      <c r="X100" s="250"/>
      <c r="Y100" s="250"/>
      <c r="Z100" s="250"/>
      <c r="AA100" s="250"/>
      <c r="AB100" s="250"/>
      <c r="AC100" s="250"/>
      <c r="AD100" s="250"/>
      <c r="AE100" s="250"/>
      <c r="AF100" s="250"/>
      <c r="AG100" s="250"/>
      <c r="AH100" s="250"/>
      <c r="AI100" s="250"/>
      <c r="AJ100" s="250"/>
      <c r="AK100" s="250"/>
      <c r="AL100" s="250"/>
      <c r="AM100" s="250"/>
      <c r="AN100" s="250"/>
      <c r="AO100" s="250"/>
      <c r="AP100" s="250"/>
      <c r="AQ100" s="250"/>
      <c r="AR100" s="250"/>
      <c r="AS100" s="250"/>
      <c r="AT100" s="250"/>
      <c r="AU100" s="250"/>
      <c r="AV100" s="250"/>
      <c r="AW100" s="250"/>
      <c r="AX100" s="250"/>
      <c r="AY100" s="250"/>
      <c r="AZ100" s="250"/>
      <c r="BA100" s="250"/>
      <c r="BB100" s="250"/>
      <c r="BC100" s="250"/>
      <c r="BD100" s="250"/>
      <c r="BE100" s="250"/>
      <c r="BF100" s="250"/>
      <c r="BG100" s="250"/>
      <c r="BH100" s="250"/>
      <c r="BI100" s="250"/>
      <c r="BJ100" s="250"/>
      <c r="BK100" s="250"/>
      <c r="BL100" s="250"/>
      <c r="BM100" s="250"/>
      <c r="BN100" s="250"/>
      <c r="BO100" s="250"/>
      <c r="BP100" s="250"/>
      <c r="BQ100" s="250"/>
      <c r="BR100" s="250"/>
      <c r="BS100" s="250"/>
      <c r="BT100" s="250"/>
      <c r="BU100" s="250"/>
      <c r="BV100" s="250"/>
      <c r="BW100" s="250"/>
      <c r="BX100" s="250"/>
      <c r="BY100" s="250"/>
      <c r="BZ100" s="250"/>
      <c r="CA100" s="250"/>
      <c r="CB100" s="250"/>
      <c r="CC100" s="250"/>
      <c r="CD100" s="250"/>
      <c r="CE100" s="250"/>
      <c r="CF100" s="250"/>
      <c r="CG100" s="250"/>
      <c r="CH100" s="250"/>
      <c r="CI100" s="250"/>
      <c r="CJ100" s="250"/>
      <c r="CK100" s="250"/>
      <c r="CL100" s="250"/>
      <c r="CM100" s="250"/>
      <c r="CN100" s="250"/>
      <c r="CO100" s="250"/>
      <c r="CP100" s="250"/>
      <c r="CQ100" s="250"/>
      <c r="CR100" s="250"/>
      <c r="CS100" s="250"/>
      <c r="CT100" s="250"/>
      <c r="CU100" s="250"/>
      <c r="CV100" s="250"/>
      <c r="CW100" s="250"/>
      <c r="CX100" s="250"/>
      <c r="CY100" s="250"/>
      <c r="CZ100" s="250"/>
      <c r="DA100" s="250"/>
      <c r="DB100" s="250"/>
      <c r="DC100" s="250"/>
      <c r="DD100" s="250"/>
      <c r="DE100" s="250"/>
      <c r="DF100" s="250"/>
      <c r="DG100" s="250"/>
      <c r="DH100" s="250"/>
      <c r="DI100" s="250"/>
      <c r="DJ100" s="250"/>
      <c r="DK100" s="250"/>
      <c r="DL100" s="250"/>
    </row>
    <row r="101" spans="1:116" x14ac:dyDescent="0.3">
      <c r="A101" s="251" t="s">
        <v>223</v>
      </c>
      <c r="B101" s="252" t="s">
        <v>7461</v>
      </c>
      <c r="C101" s="255">
        <v>0.27512803019999998</v>
      </c>
      <c r="D101" s="256">
        <v>1</v>
      </c>
      <c r="E101" s="255">
        <v>0</v>
      </c>
      <c r="F101" s="255">
        <v>2.4500000000000002</v>
      </c>
      <c r="G101" s="255">
        <v>0.1717677189</v>
      </c>
      <c r="H101" s="255" t="s">
        <v>14</v>
      </c>
      <c r="I101" s="256">
        <v>5</v>
      </c>
      <c r="J101" s="256">
        <f>IFERROR(VLOOKUP($B101,'Core Indicators'!$E$3:$EU$906,147,FALSE),"x")</f>
        <v>630</v>
      </c>
      <c r="K101" s="257">
        <v>-1.8480540513999999</v>
      </c>
      <c r="L101" s="255">
        <v>2.75</v>
      </c>
      <c r="M101" s="256">
        <v>9</v>
      </c>
      <c r="N101" s="256">
        <v>18</v>
      </c>
      <c r="O101" s="256">
        <f>IFERROR(VLOOKUP(B101,'Core Indicators'!$E$3:$G$9906,3,FALSE),"x")</f>
        <v>7400000</v>
      </c>
      <c r="P101" s="256">
        <v>1759540</v>
      </c>
      <c r="Q101" s="250"/>
      <c r="R101" s="250"/>
      <c r="S101" s="250"/>
      <c r="T101" s="250"/>
      <c r="U101" s="250"/>
      <c r="V101" s="250"/>
      <c r="W101" s="250"/>
      <c r="X101" s="250"/>
      <c r="Y101" s="250"/>
      <c r="Z101" s="250"/>
      <c r="AA101" s="250"/>
      <c r="AB101" s="250"/>
      <c r="AC101" s="250"/>
      <c r="AD101" s="250"/>
      <c r="AE101" s="250"/>
      <c r="AF101" s="250"/>
      <c r="AG101" s="250"/>
      <c r="AH101" s="250"/>
      <c r="AI101" s="250"/>
      <c r="AJ101" s="250"/>
      <c r="AK101" s="250"/>
      <c r="AL101" s="250"/>
      <c r="AM101" s="250"/>
      <c r="AN101" s="250"/>
      <c r="AO101" s="250"/>
      <c r="AP101" s="250"/>
      <c r="AQ101" s="250"/>
      <c r="AR101" s="250"/>
      <c r="AS101" s="250"/>
      <c r="AT101" s="250"/>
      <c r="AU101" s="250"/>
      <c r="AV101" s="250"/>
      <c r="AW101" s="250"/>
      <c r="AX101" s="250"/>
      <c r="AY101" s="250"/>
      <c r="AZ101" s="250"/>
      <c r="BA101" s="250"/>
      <c r="BB101" s="250"/>
      <c r="BC101" s="250"/>
      <c r="BD101" s="250"/>
      <c r="BE101" s="250"/>
      <c r="BF101" s="250"/>
      <c r="BG101" s="250"/>
      <c r="BH101" s="250"/>
      <c r="BI101" s="250"/>
      <c r="BJ101" s="250"/>
      <c r="BK101" s="250"/>
      <c r="BL101" s="250"/>
      <c r="BM101" s="250"/>
      <c r="BN101" s="250"/>
      <c r="BO101" s="250"/>
      <c r="BP101" s="250"/>
      <c r="BQ101" s="250"/>
      <c r="BR101" s="250"/>
      <c r="BS101" s="250"/>
      <c r="BT101" s="250"/>
      <c r="BU101" s="250"/>
      <c r="BV101" s="250"/>
      <c r="BW101" s="250"/>
      <c r="BX101" s="250"/>
      <c r="BY101" s="250"/>
      <c r="BZ101" s="250"/>
      <c r="CA101" s="250"/>
      <c r="CB101" s="250"/>
      <c r="CC101" s="250"/>
      <c r="CD101" s="250"/>
      <c r="CE101" s="250"/>
      <c r="CF101" s="250"/>
      <c r="CG101" s="250"/>
      <c r="CH101" s="250"/>
      <c r="CI101" s="250"/>
      <c r="CJ101" s="250"/>
      <c r="CK101" s="250"/>
      <c r="CL101" s="250"/>
      <c r="CM101" s="250"/>
      <c r="CN101" s="250"/>
      <c r="CO101" s="250"/>
      <c r="CP101" s="250"/>
      <c r="CQ101" s="250"/>
      <c r="CR101" s="250"/>
      <c r="CS101" s="250"/>
      <c r="CT101" s="250"/>
      <c r="CU101" s="250"/>
      <c r="CV101" s="250"/>
      <c r="CW101" s="250"/>
      <c r="CX101" s="250"/>
      <c r="CY101" s="250"/>
      <c r="CZ101" s="250"/>
      <c r="DA101" s="250"/>
      <c r="DB101" s="250"/>
      <c r="DC101" s="250"/>
      <c r="DD101" s="250"/>
      <c r="DE101" s="250"/>
      <c r="DF101" s="250"/>
      <c r="DG101" s="250"/>
      <c r="DH101" s="250"/>
      <c r="DI101" s="250"/>
      <c r="DJ101" s="250"/>
      <c r="DK101" s="250"/>
      <c r="DL101" s="250"/>
    </row>
    <row r="102" spans="1:116" x14ac:dyDescent="0.3">
      <c r="A102" s="251" t="s">
        <v>7462</v>
      </c>
      <c r="B102" s="252" t="s">
        <v>7463</v>
      </c>
      <c r="C102" s="255">
        <v>0</v>
      </c>
      <c r="D102" s="256">
        <v>12</v>
      </c>
      <c r="E102" s="255">
        <v>0</v>
      </c>
      <c r="F102" s="255" t="s">
        <v>14</v>
      </c>
      <c r="G102" s="255" t="s">
        <v>14</v>
      </c>
      <c r="H102" s="255" t="s">
        <v>14</v>
      </c>
      <c r="I102" s="256">
        <v>0</v>
      </c>
      <c r="J102" s="256" t="str">
        <f>IFERROR(VLOOKUP($B102,'Core Indicators'!$E$3:$EU$906,147,FALSE),"x")</f>
        <v>x</v>
      </c>
      <c r="K102" s="257">
        <v>1.6793329716000001</v>
      </c>
      <c r="L102" s="255" t="s">
        <v>14</v>
      </c>
      <c r="M102" s="256">
        <v>90</v>
      </c>
      <c r="N102" s="256" t="s">
        <v>14</v>
      </c>
      <c r="O102" s="256" t="str">
        <f>IFERROR(VLOOKUP(B102,'Core Indicators'!$E$3:$G$9906,3,FALSE),"x")</f>
        <v>x</v>
      </c>
      <c r="P102" s="256">
        <v>160</v>
      </c>
      <c r="Q102" s="250"/>
      <c r="R102" s="250"/>
      <c r="S102" s="250"/>
      <c r="T102" s="250"/>
      <c r="U102" s="250"/>
      <c r="V102" s="250"/>
      <c r="W102" s="250"/>
      <c r="X102" s="250"/>
      <c r="Y102" s="250"/>
      <c r="Z102" s="250"/>
      <c r="AA102" s="250"/>
      <c r="AB102" s="250"/>
      <c r="AC102" s="250"/>
      <c r="AD102" s="250"/>
      <c r="AE102" s="250"/>
      <c r="AF102" s="250"/>
      <c r="AG102" s="250"/>
      <c r="AH102" s="250"/>
      <c r="AI102" s="250"/>
      <c r="AJ102" s="250"/>
      <c r="AK102" s="250"/>
      <c r="AL102" s="250"/>
      <c r="AM102" s="250"/>
      <c r="AN102" s="250"/>
      <c r="AO102" s="250"/>
      <c r="AP102" s="250"/>
      <c r="AQ102" s="250"/>
      <c r="AR102" s="250"/>
      <c r="AS102" s="250"/>
      <c r="AT102" s="250"/>
      <c r="AU102" s="250"/>
      <c r="AV102" s="250"/>
      <c r="AW102" s="250"/>
      <c r="AX102" s="250"/>
      <c r="AY102" s="250"/>
      <c r="AZ102" s="250"/>
      <c r="BA102" s="250"/>
      <c r="BB102" s="250"/>
      <c r="BC102" s="250"/>
      <c r="BD102" s="250"/>
      <c r="BE102" s="250"/>
      <c r="BF102" s="250"/>
      <c r="BG102" s="250"/>
      <c r="BH102" s="250"/>
      <c r="BI102" s="250"/>
      <c r="BJ102" s="250"/>
      <c r="BK102" s="250"/>
      <c r="BL102" s="250"/>
      <c r="BM102" s="250"/>
      <c r="BN102" s="250"/>
      <c r="BO102" s="250"/>
      <c r="BP102" s="250"/>
      <c r="BQ102" s="250"/>
      <c r="BR102" s="250"/>
      <c r="BS102" s="250"/>
      <c r="BT102" s="250"/>
      <c r="BU102" s="250"/>
      <c r="BV102" s="250"/>
      <c r="BW102" s="250"/>
      <c r="BX102" s="250"/>
      <c r="BY102" s="250"/>
      <c r="BZ102" s="250"/>
      <c r="CA102" s="250"/>
      <c r="CB102" s="250"/>
      <c r="CC102" s="250"/>
      <c r="CD102" s="250"/>
      <c r="CE102" s="250"/>
      <c r="CF102" s="250"/>
      <c r="CG102" s="250"/>
      <c r="CH102" s="250"/>
      <c r="CI102" s="250"/>
      <c r="CJ102" s="250"/>
      <c r="CK102" s="250"/>
      <c r="CL102" s="250"/>
      <c r="CM102" s="250"/>
      <c r="CN102" s="250"/>
      <c r="CO102" s="250"/>
      <c r="CP102" s="250"/>
      <c r="CQ102" s="250"/>
      <c r="CR102" s="250"/>
      <c r="CS102" s="250"/>
      <c r="CT102" s="250"/>
      <c r="CU102" s="250"/>
      <c r="CV102" s="250"/>
      <c r="CW102" s="250"/>
      <c r="CX102" s="250"/>
      <c r="CY102" s="250"/>
      <c r="CZ102" s="250"/>
      <c r="DA102" s="250"/>
      <c r="DB102" s="250"/>
      <c r="DC102" s="250"/>
      <c r="DD102" s="250"/>
      <c r="DE102" s="250"/>
      <c r="DF102" s="250"/>
      <c r="DG102" s="250"/>
      <c r="DH102" s="250"/>
      <c r="DI102" s="250"/>
      <c r="DJ102" s="250"/>
      <c r="DK102" s="250"/>
      <c r="DL102" s="250"/>
    </row>
    <row r="103" spans="1:116" x14ac:dyDescent="0.3">
      <c r="A103" s="251" t="s">
        <v>7464</v>
      </c>
      <c r="B103" s="252" t="s">
        <v>7465</v>
      </c>
      <c r="C103" s="255">
        <v>0.28331598740000002</v>
      </c>
      <c r="D103" s="256">
        <v>9</v>
      </c>
      <c r="E103" s="255">
        <v>0.13</v>
      </c>
      <c r="F103" s="255">
        <v>9.5</v>
      </c>
      <c r="G103" s="255">
        <v>0.12419569599999999</v>
      </c>
      <c r="H103" s="255">
        <v>37.299999237100003</v>
      </c>
      <c r="I103" s="256">
        <v>0</v>
      </c>
      <c r="J103" s="256" t="str">
        <f>IFERROR(VLOOKUP($B103,'Core Indicators'!$E$3:$EU$906,147,FALSE),"x")</f>
        <v>x</v>
      </c>
      <c r="K103" s="257">
        <v>1.022870779</v>
      </c>
      <c r="L103" s="255">
        <v>9.75</v>
      </c>
      <c r="M103" s="256">
        <v>91</v>
      </c>
      <c r="N103" s="256">
        <v>60</v>
      </c>
      <c r="O103" s="256" t="str">
        <f>IFERROR(VLOOKUP(B103,'Core Indicators'!$E$3:$G$9906,3,FALSE),"x")</f>
        <v>x</v>
      </c>
      <c r="P103" s="256">
        <v>62650</v>
      </c>
      <c r="Q103" s="250"/>
      <c r="R103" s="250"/>
      <c r="S103" s="250"/>
      <c r="T103" s="250"/>
      <c r="U103" s="250"/>
      <c r="V103" s="250"/>
      <c r="W103" s="250"/>
      <c r="X103" s="250"/>
      <c r="Y103" s="250"/>
      <c r="Z103" s="250"/>
      <c r="AA103" s="250"/>
      <c r="AB103" s="250"/>
      <c r="AC103" s="250"/>
      <c r="AD103" s="250"/>
      <c r="AE103" s="250"/>
      <c r="AF103" s="250"/>
      <c r="AG103" s="250"/>
      <c r="AH103" s="250"/>
      <c r="AI103" s="250"/>
      <c r="AJ103" s="250"/>
      <c r="AK103" s="250"/>
      <c r="AL103" s="250"/>
      <c r="AM103" s="250"/>
      <c r="AN103" s="250"/>
      <c r="AO103" s="250"/>
      <c r="AP103" s="250"/>
      <c r="AQ103" s="250"/>
      <c r="AR103" s="250"/>
      <c r="AS103" s="250"/>
      <c r="AT103" s="250"/>
      <c r="AU103" s="250"/>
      <c r="AV103" s="250"/>
      <c r="AW103" s="250"/>
      <c r="AX103" s="250"/>
      <c r="AY103" s="250"/>
      <c r="AZ103" s="250"/>
      <c r="BA103" s="250"/>
      <c r="BB103" s="250"/>
      <c r="BC103" s="250"/>
      <c r="BD103" s="250"/>
      <c r="BE103" s="250"/>
      <c r="BF103" s="250"/>
      <c r="BG103" s="250"/>
      <c r="BH103" s="250"/>
      <c r="BI103" s="250"/>
      <c r="BJ103" s="250"/>
      <c r="BK103" s="250"/>
      <c r="BL103" s="250"/>
      <c r="BM103" s="250"/>
      <c r="BN103" s="250"/>
      <c r="BO103" s="250"/>
      <c r="BP103" s="250"/>
      <c r="BQ103" s="250"/>
      <c r="BR103" s="250"/>
      <c r="BS103" s="250"/>
      <c r="BT103" s="250"/>
      <c r="BU103" s="250"/>
      <c r="BV103" s="250"/>
      <c r="BW103" s="250"/>
      <c r="BX103" s="250"/>
      <c r="BY103" s="250"/>
      <c r="BZ103" s="250"/>
      <c r="CA103" s="250"/>
      <c r="CB103" s="250"/>
      <c r="CC103" s="250"/>
      <c r="CD103" s="250"/>
      <c r="CE103" s="250"/>
      <c r="CF103" s="250"/>
      <c r="CG103" s="250"/>
      <c r="CH103" s="250"/>
      <c r="CI103" s="250"/>
      <c r="CJ103" s="250"/>
      <c r="CK103" s="250"/>
      <c r="CL103" s="250"/>
      <c r="CM103" s="250"/>
      <c r="CN103" s="250"/>
      <c r="CO103" s="250"/>
      <c r="CP103" s="250"/>
      <c r="CQ103" s="250"/>
      <c r="CR103" s="250"/>
      <c r="CS103" s="250"/>
      <c r="CT103" s="250"/>
      <c r="CU103" s="250"/>
      <c r="CV103" s="250"/>
      <c r="CW103" s="250"/>
      <c r="CX103" s="250"/>
      <c r="CY103" s="250"/>
      <c r="CZ103" s="250"/>
      <c r="DA103" s="250"/>
      <c r="DB103" s="250"/>
      <c r="DC103" s="250"/>
      <c r="DD103" s="250"/>
      <c r="DE103" s="250"/>
      <c r="DF103" s="250"/>
      <c r="DG103" s="250"/>
      <c r="DH103" s="250"/>
      <c r="DI103" s="250"/>
      <c r="DJ103" s="250"/>
      <c r="DK103" s="250"/>
      <c r="DL103" s="250"/>
    </row>
    <row r="104" spans="1:116" x14ac:dyDescent="0.3">
      <c r="A104" s="251" t="s">
        <v>7466</v>
      </c>
      <c r="B104" s="252" t="s">
        <v>7467</v>
      </c>
      <c r="C104" s="255">
        <v>0</v>
      </c>
      <c r="D104" s="256">
        <v>14</v>
      </c>
      <c r="E104" s="255">
        <v>0</v>
      </c>
      <c r="F104" s="255" t="s">
        <v>14</v>
      </c>
      <c r="G104" s="255">
        <v>7.8352409200000001E-2</v>
      </c>
      <c r="H104" s="255">
        <v>34.900001525900002</v>
      </c>
      <c r="I104" s="256">
        <v>0</v>
      </c>
      <c r="J104" s="256" t="str">
        <f>IFERROR(VLOOKUP($B104,'Core Indicators'!$E$3:$EU$906,147,FALSE),"x")</f>
        <v>x</v>
      </c>
      <c r="K104" s="257">
        <v>1.7934256792000001</v>
      </c>
      <c r="L104" s="255" t="s">
        <v>14</v>
      </c>
      <c r="M104" s="256">
        <v>98</v>
      </c>
      <c r="N104" s="256">
        <v>80</v>
      </c>
      <c r="O104" s="256" t="str">
        <f>IFERROR(VLOOKUP(B104,'Core Indicators'!$E$3:$G$9906,3,FALSE),"x")</f>
        <v>x</v>
      </c>
      <c r="P104" s="256">
        <v>2590</v>
      </c>
      <c r="Q104" s="250"/>
      <c r="R104" s="250"/>
      <c r="S104" s="250"/>
      <c r="T104" s="250"/>
      <c r="U104" s="250"/>
      <c r="V104" s="250"/>
      <c r="W104" s="250"/>
      <c r="X104" s="250"/>
      <c r="Y104" s="250"/>
      <c r="Z104" s="250"/>
      <c r="AA104" s="250"/>
      <c r="AB104" s="250"/>
      <c r="AC104" s="250"/>
      <c r="AD104" s="250"/>
      <c r="AE104" s="250"/>
      <c r="AF104" s="250"/>
      <c r="AG104" s="250"/>
      <c r="AH104" s="250"/>
      <c r="AI104" s="250"/>
      <c r="AJ104" s="250"/>
      <c r="AK104" s="250"/>
      <c r="AL104" s="250"/>
      <c r="AM104" s="250"/>
      <c r="AN104" s="250"/>
      <c r="AO104" s="250"/>
      <c r="AP104" s="250"/>
      <c r="AQ104" s="250"/>
      <c r="AR104" s="250"/>
      <c r="AS104" s="250"/>
      <c r="AT104" s="250"/>
      <c r="AU104" s="250"/>
      <c r="AV104" s="250"/>
      <c r="AW104" s="250"/>
      <c r="AX104" s="250"/>
      <c r="AY104" s="250"/>
      <c r="AZ104" s="250"/>
      <c r="BA104" s="250"/>
      <c r="BB104" s="250"/>
      <c r="BC104" s="250"/>
      <c r="BD104" s="250"/>
      <c r="BE104" s="250"/>
      <c r="BF104" s="250"/>
      <c r="BG104" s="250"/>
      <c r="BH104" s="250"/>
      <c r="BI104" s="250"/>
      <c r="BJ104" s="250"/>
      <c r="BK104" s="250"/>
      <c r="BL104" s="250"/>
      <c r="BM104" s="250"/>
      <c r="BN104" s="250"/>
      <c r="BO104" s="250"/>
      <c r="BP104" s="250"/>
      <c r="BQ104" s="250"/>
      <c r="BR104" s="250"/>
      <c r="BS104" s="250"/>
      <c r="BT104" s="250"/>
      <c r="BU104" s="250"/>
      <c r="BV104" s="250"/>
      <c r="BW104" s="250"/>
      <c r="BX104" s="250"/>
      <c r="BY104" s="250"/>
      <c r="BZ104" s="250"/>
      <c r="CA104" s="250"/>
      <c r="CB104" s="250"/>
      <c r="CC104" s="250"/>
      <c r="CD104" s="250"/>
      <c r="CE104" s="250"/>
      <c r="CF104" s="250"/>
      <c r="CG104" s="250"/>
      <c r="CH104" s="250"/>
      <c r="CI104" s="250"/>
      <c r="CJ104" s="250"/>
      <c r="CK104" s="250"/>
      <c r="CL104" s="250"/>
      <c r="CM104" s="250"/>
      <c r="CN104" s="250"/>
      <c r="CO104" s="250"/>
      <c r="CP104" s="250"/>
      <c r="CQ104" s="250"/>
      <c r="CR104" s="250"/>
      <c r="CS104" s="250"/>
      <c r="CT104" s="250"/>
      <c r="CU104" s="250"/>
      <c r="CV104" s="250"/>
      <c r="CW104" s="250"/>
      <c r="CX104" s="250"/>
      <c r="CY104" s="250"/>
      <c r="CZ104" s="250"/>
      <c r="DA104" s="250"/>
      <c r="DB104" s="250"/>
      <c r="DC104" s="250"/>
      <c r="DD104" s="250"/>
      <c r="DE104" s="250"/>
      <c r="DF104" s="250"/>
      <c r="DG104" s="250"/>
      <c r="DH104" s="250"/>
      <c r="DI104" s="250"/>
      <c r="DJ104" s="250"/>
      <c r="DK104" s="250"/>
      <c r="DL104" s="250"/>
    </row>
    <row r="105" spans="1:116" x14ac:dyDescent="0.3">
      <c r="A105" s="251" t="s">
        <v>7468</v>
      </c>
      <c r="B105" s="252" t="s">
        <v>7469</v>
      </c>
      <c r="C105" s="255">
        <v>0.52166897280000002</v>
      </c>
      <c r="D105" s="256">
        <v>10</v>
      </c>
      <c r="E105" s="255">
        <v>0.06</v>
      </c>
      <c r="F105" s="255">
        <v>7.2</v>
      </c>
      <c r="G105" s="255">
        <v>0.1450303838</v>
      </c>
      <c r="H105" s="255">
        <v>34.200000762899997</v>
      </c>
      <c r="I105" s="256">
        <v>2</v>
      </c>
      <c r="J105" s="256" t="str">
        <f>IFERROR(VLOOKUP($B105,'Core Indicators'!$E$3:$EU$906,147,FALSE),"x")</f>
        <v>x</v>
      </c>
      <c r="K105" s="257">
        <v>-0.24343633649999999</v>
      </c>
      <c r="L105" s="255">
        <v>6.5</v>
      </c>
      <c r="M105" s="256">
        <v>63</v>
      </c>
      <c r="N105" s="256">
        <v>35</v>
      </c>
      <c r="O105" s="256" t="str">
        <f>IFERROR(VLOOKUP(B105,'Core Indicators'!$E$3:$G$9906,3,FALSE),"x")</f>
        <v>x</v>
      </c>
      <c r="P105" s="256">
        <v>25220</v>
      </c>
      <c r="Q105" s="250"/>
      <c r="R105" s="250"/>
      <c r="S105" s="250"/>
      <c r="T105" s="250"/>
      <c r="U105" s="250"/>
      <c r="V105" s="250"/>
      <c r="W105" s="250"/>
      <c r="X105" s="250"/>
      <c r="Y105" s="250"/>
      <c r="Z105" s="250"/>
      <c r="AA105" s="250"/>
      <c r="AB105" s="250"/>
      <c r="AC105" s="250"/>
      <c r="AD105" s="250"/>
      <c r="AE105" s="250"/>
      <c r="AF105" s="250"/>
      <c r="AG105" s="250"/>
      <c r="AH105" s="250"/>
      <c r="AI105" s="250"/>
      <c r="AJ105" s="250"/>
      <c r="AK105" s="250"/>
      <c r="AL105" s="250"/>
      <c r="AM105" s="250"/>
      <c r="AN105" s="250"/>
      <c r="AO105" s="250"/>
      <c r="AP105" s="250"/>
      <c r="AQ105" s="250"/>
      <c r="AR105" s="250"/>
      <c r="AS105" s="250"/>
      <c r="AT105" s="250"/>
      <c r="AU105" s="250"/>
      <c r="AV105" s="250"/>
      <c r="AW105" s="250"/>
      <c r="AX105" s="250"/>
      <c r="AY105" s="250"/>
      <c r="AZ105" s="250"/>
      <c r="BA105" s="250"/>
      <c r="BB105" s="250"/>
      <c r="BC105" s="250"/>
      <c r="BD105" s="250"/>
      <c r="BE105" s="250"/>
      <c r="BF105" s="250"/>
      <c r="BG105" s="250"/>
      <c r="BH105" s="250"/>
      <c r="BI105" s="250"/>
      <c r="BJ105" s="250"/>
      <c r="BK105" s="250"/>
      <c r="BL105" s="250"/>
      <c r="BM105" s="250"/>
      <c r="BN105" s="250"/>
      <c r="BO105" s="250"/>
      <c r="BP105" s="250"/>
      <c r="BQ105" s="250"/>
      <c r="BR105" s="250"/>
      <c r="BS105" s="250"/>
      <c r="BT105" s="250"/>
      <c r="BU105" s="250"/>
      <c r="BV105" s="250"/>
      <c r="BW105" s="250"/>
      <c r="BX105" s="250"/>
      <c r="BY105" s="250"/>
      <c r="BZ105" s="250"/>
      <c r="CA105" s="250"/>
      <c r="CB105" s="250"/>
      <c r="CC105" s="250"/>
      <c r="CD105" s="250"/>
      <c r="CE105" s="250"/>
      <c r="CF105" s="250"/>
      <c r="CG105" s="250"/>
      <c r="CH105" s="250"/>
      <c r="CI105" s="250"/>
      <c r="CJ105" s="250"/>
      <c r="CK105" s="250"/>
      <c r="CL105" s="250"/>
      <c r="CM105" s="250"/>
      <c r="CN105" s="250"/>
      <c r="CO105" s="250"/>
      <c r="CP105" s="250"/>
      <c r="CQ105" s="250"/>
      <c r="CR105" s="250"/>
      <c r="CS105" s="250"/>
      <c r="CT105" s="250"/>
      <c r="CU105" s="250"/>
      <c r="CV105" s="250"/>
      <c r="CW105" s="250"/>
      <c r="CX105" s="250"/>
      <c r="CY105" s="250"/>
      <c r="CZ105" s="250"/>
      <c r="DA105" s="250"/>
      <c r="DB105" s="250"/>
      <c r="DC105" s="250"/>
      <c r="DD105" s="250"/>
      <c r="DE105" s="250"/>
      <c r="DF105" s="250"/>
      <c r="DG105" s="250"/>
      <c r="DH105" s="250"/>
      <c r="DI105" s="250"/>
      <c r="DJ105" s="250"/>
      <c r="DK105" s="250"/>
      <c r="DL105" s="250"/>
    </row>
    <row r="106" spans="1:116" x14ac:dyDescent="0.3">
      <c r="A106" s="251" t="s">
        <v>1436</v>
      </c>
      <c r="B106" s="252" t="s">
        <v>7470</v>
      </c>
      <c r="C106" s="255">
        <v>0.61453398950000004</v>
      </c>
      <c r="D106" s="256">
        <v>6</v>
      </c>
      <c r="E106" s="255">
        <v>0</v>
      </c>
      <c r="F106" s="255">
        <v>5.4</v>
      </c>
      <c r="G106" s="255" t="s">
        <v>14</v>
      </c>
      <c r="H106" s="255">
        <v>42.599998474099998</v>
      </c>
      <c r="I106" s="256">
        <v>0</v>
      </c>
      <c r="J106" s="256">
        <f>IFERROR(VLOOKUP($B106,'Core Indicators'!$E$3:$EU$906,147,FALSE),"x")</f>
        <v>183</v>
      </c>
      <c r="K106" s="257">
        <v>-1.0088132620000001</v>
      </c>
      <c r="L106" s="255">
        <v>4.25</v>
      </c>
      <c r="M106" s="256">
        <v>61</v>
      </c>
      <c r="N106" s="256">
        <v>24</v>
      </c>
      <c r="O106" s="256">
        <f>IFERROR(VLOOKUP(B106,'Core Indicators'!$E$3:$G$9906,3,FALSE),"x")</f>
        <v>25680000</v>
      </c>
      <c r="P106" s="256">
        <v>581800</v>
      </c>
      <c r="Q106" s="250"/>
      <c r="R106" s="250"/>
      <c r="S106" s="250"/>
      <c r="T106" s="250"/>
      <c r="U106" s="250"/>
      <c r="V106" s="250"/>
      <c r="W106" s="250"/>
      <c r="X106" s="250"/>
      <c r="Y106" s="250"/>
      <c r="Z106" s="250"/>
      <c r="AA106" s="250"/>
      <c r="AB106" s="250"/>
      <c r="AC106" s="250"/>
      <c r="AD106" s="250"/>
      <c r="AE106" s="250"/>
      <c r="AF106" s="250"/>
      <c r="AG106" s="250"/>
      <c r="AH106" s="250"/>
      <c r="AI106" s="250"/>
      <c r="AJ106" s="250"/>
      <c r="AK106" s="250"/>
      <c r="AL106" s="250"/>
      <c r="AM106" s="250"/>
      <c r="AN106" s="250"/>
      <c r="AO106" s="250"/>
      <c r="AP106" s="250"/>
      <c r="AQ106" s="250"/>
      <c r="AR106" s="250"/>
      <c r="AS106" s="250"/>
      <c r="AT106" s="250"/>
      <c r="AU106" s="250"/>
      <c r="AV106" s="250"/>
      <c r="AW106" s="250"/>
      <c r="AX106" s="250"/>
      <c r="AY106" s="250"/>
      <c r="AZ106" s="250"/>
      <c r="BA106" s="250"/>
      <c r="BB106" s="250"/>
      <c r="BC106" s="250"/>
      <c r="BD106" s="250"/>
      <c r="BE106" s="250"/>
      <c r="BF106" s="250"/>
      <c r="BG106" s="250"/>
      <c r="BH106" s="250"/>
      <c r="BI106" s="250"/>
      <c r="BJ106" s="250"/>
      <c r="BK106" s="250"/>
      <c r="BL106" s="250"/>
      <c r="BM106" s="250"/>
      <c r="BN106" s="250"/>
      <c r="BO106" s="250"/>
      <c r="BP106" s="250"/>
      <c r="BQ106" s="250"/>
      <c r="BR106" s="250"/>
      <c r="BS106" s="250"/>
      <c r="BT106" s="250"/>
      <c r="BU106" s="250"/>
      <c r="BV106" s="250"/>
      <c r="BW106" s="250"/>
      <c r="BX106" s="250"/>
      <c r="BY106" s="250"/>
      <c r="BZ106" s="250"/>
      <c r="CA106" s="250"/>
      <c r="CB106" s="250"/>
      <c r="CC106" s="250"/>
      <c r="CD106" s="250"/>
      <c r="CE106" s="250"/>
      <c r="CF106" s="250"/>
      <c r="CG106" s="250"/>
      <c r="CH106" s="250"/>
      <c r="CI106" s="250"/>
      <c r="CJ106" s="250"/>
      <c r="CK106" s="250"/>
      <c r="CL106" s="250"/>
      <c r="CM106" s="250"/>
      <c r="CN106" s="250"/>
      <c r="CO106" s="250"/>
      <c r="CP106" s="250"/>
      <c r="CQ106" s="250"/>
      <c r="CR106" s="250"/>
      <c r="CS106" s="250"/>
      <c r="CT106" s="250"/>
      <c r="CU106" s="250"/>
      <c r="CV106" s="250"/>
      <c r="CW106" s="250"/>
      <c r="CX106" s="250"/>
      <c r="CY106" s="250"/>
      <c r="CZ106" s="250"/>
      <c r="DA106" s="250"/>
      <c r="DB106" s="250"/>
      <c r="DC106" s="250"/>
      <c r="DD106" s="250"/>
      <c r="DE106" s="250"/>
      <c r="DF106" s="250"/>
      <c r="DG106" s="250"/>
      <c r="DH106" s="250"/>
      <c r="DI106" s="250"/>
      <c r="DJ106" s="250"/>
      <c r="DK106" s="250"/>
      <c r="DL106" s="250"/>
    </row>
    <row r="107" spans="1:116" x14ac:dyDescent="0.3">
      <c r="A107" s="251" t="s">
        <v>703</v>
      </c>
      <c r="B107" s="252" t="s">
        <v>7471</v>
      </c>
      <c r="C107" s="255">
        <v>0.60879998740000008</v>
      </c>
      <c r="D107" s="256">
        <v>10</v>
      </c>
      <c r="E107" s="255">
        <v>0</v>
      </c>
      <c r="F107" s="255">
        <v>6.35</v>
      </c>
      <c r="G107" s="255">
        <v>0.61495508840000002</v>
      </c>
      <c r="H107" s="255">
        <v>44.700000762899997</v>
      </c>
      <c r="I107" s="256">
        <v>0</v>
      </c>
      <c r="J107" s="256">
        <f>IFERROR(VLOOKUP($B107,'Core Indicators'!$E$3:$EU$906,147,FALSE),"x")</f>
        <v>41</v>
      </c>
      <c r="K107" s="257">
        <v>-0.33112335209999999</v>
      </c>
      <c r="L107" s="255">
        <v>5.5</v>
      </c>
      <c r="M107" s="256">
        <v>62</v>
      </c>
      <c r="N107" s="256">
        <v>31</v>
      </c>
      <c r="O107" s="256">
        <f>IFERROR(VLOOKUP(B107,'Core Indicators'!$E$3:$G$9906,3,FALSE),"x")</f>
        <v>19718000</v>
      </c>
      <c r="P107" s="256">
        <v>94280</v>
      </c>
      <c r="Q107" s="250"/>
      <c r="R107" s="250"/>
      <c r="S107" s="250"/>
      <c r="T107" s="250"/>
      <c r="U107" s="250"/>
      <c r="V107" s="250"/>
      <c r="W107" s="250"/>
      <c r="X107" s="250"/>
      <c r="Y107" s="250"/>
      <c r="Z107" s="250"/>
      <c r="AA107" s="250"/>
      <c r="AB107" s="250"/>
      <c r="AC107" s="250"/>
      <c r="AD107" s="250"/>
      <c r="AE107" s="250"/>
      <c r="AF107" s="250"/>
      <c r="AG107" s="250"/>
      <c r="AH107" s="250"/>
      <c r="AI107" s="250"/>
      <c r="AJ107" s="250"/>
      <c r="AK107" s="250"/>
      <c r="AL107" s="250"/>
      <c r="AM107" s="250"/>
      <c r="AN107" s="250"/>
      <c r="AO107" s="250"/>
      <c r="AP107" s="250"/>
      <c r="AQ107" s="250"/>
      <c r="AR107" s="250"/>
      <c r="AS107" s="250"/>
      <c r="AT107" s="250"/>
      <c r="AU107" s="250"/>
      <c r="AV107" s="250"/>
      <c r="AW107" s="250"/>
      <c r="AX107" s="250"/>
      <c r="AY107" s="250"/>
      <c r="AZ107" s="250"/>
      <c r="BA107" s="250"/>
      <c r="BB107" s="250"/>
      <c r="BC107" s="250"/>
      <c r="BD107" s="250"/>
      <c r="BE107" s="250"/>
      <c r="BF107" s="250"/>
      <c r="BG107" s="250"/>
      <c r="BH107" s="250"/>
      <c r="BI107" s="250"/>
      <c r="BJ107" s="250"/>
      <c r="BK107" s="250"/>
      <c r="BL107" s="250"/>
      <c r="BM107" s="250"/>
      <c r="BN107" s="250"/>
      <c r="BO107" s="250"/>
      <c r="BP107" s="250"/>
      <c r="BQ107" s="250"/>
      <c r="BR107" s="250"/>
      <c r="BS107" s="250"/>
      <c r="BT107" s="250"/>
      <c r="BU107" s="250"/>
      <c r="BV107" s="250"/>
      <c r="BW107" s="250"/>
      <c r="BX107" s="250"/>
      <c r="BY107" s="250"/>
      <c r="BZ107" s="250"/>
      <c r="CA107" s="250"/>
      <c r="CB107" s="250"/>
      <c r="CC107" s="250"/>
      <c r="CD107" s="250"/>
      <c r="CE107" s="250"/>
      <c r="CF107" s="250"/>
      <c r="CG107" s="250"/>
      <c r="CH107" s="250"/>
      <c r="CI107" s="250"/>
      <c r="CJ107" s="250"/>
      <c r="CK107" s="250"/>
      <c r="CL107" s="250"/>
      <c r="CM107" s="250"/>
      <c r="CN107" s="250"/>
      <c r="CO107" s="250"/>
      <c r="CP107" s="250"/>
      <c r="CQ107" s="250"/>
      <c r="CR107" s="250"/>
      <c r="CS107" s="250"/>
      <c r="CT107" s="250"/>
      <c r="CU107" s="250"/>
      <c r="CV107" s="250"/>
      <c r="CW107" s="250"/>
      <c r="CX107" s="250"/>
      <c r="CY107" s="250"/>
      <c r="CZ107" s="250"/>
      <c r="DA107" s="250"/>
      <c r="DB107" s="250"/>
      <c r="DC107" s="250"/>
      <c r="DD107" s="250"/>
      <c r="DE107" s="250"/>
      <c r="DF107" s="250"/>
      <c r="DG107" s="250"/>
      <c r="DH107" s="250"/>
      <c r="DI107" s="250"/>
      <c r="DJ107" s="250"/>
      <c r="DK107" s="250"/>
      <c r="DL107" s="250"/>
    </row>
    <row r="108" spans="1:116" x14ac:dyDescent="0.3">
      <c r="A108" s="251" t="s">
        <v>6306</v>
      </c>
      <c r="B108" s="252" t="s">
        <v>7472</v>
      </c>
      <c r="C108" s="255">
        <v>0.59559397110000001</v>
      </c>
      <c r="D108" s="256">
        <v>3</v>
      </c>
      <c r="E108" s="255">
        <v>5.8999999999999997E-2</v>
      </c>
      <c r="F108" s="255">
        <v>5.85</v>
      </c>
      <c r="G108" s="255">
        <v>0.27437398190000001</v>
      </c>
      <c r="H108" s="255">
        <v>41</v>
      </c>
      <c r="I108" s="256">
        <v>1</v>
      </c>
      <c r="J108" s="256">
        <f>IFERROR(VLOOKUP($B108,'Core Indicators'!$E$3:$EU$906,147,FALSE),"x")</f>
        <v>0</v>
      </c>
      <c r="K108" s="257">
        <v>0.59094518419999997</v>
      </c>
      <c r="L108" s="255">
        <v>5.5</v>
      </c>
      <c r="M108" s="256">
        <v>52</v>
      </c>
      <c r="N108" s="256">
        <v>53</v>
      </c>
      <c r="O108" s="256">
        <f>IFERROR(VLOOKUP(B108,'Core Indicators'!$E$3:$G$9906,3,FALSE),"x")</f>
        <v>30485000</v>
      </c>
      <c r="P108" s="256">
        <v>328550</v>
      </c>
      <c r="Q108" s="250"/>
      <c r="R108" s="250"/>
      <c r="S108" s="250"/>
      <c r="T108" s="250"/>
      <c r="U108" s="250"/>
      <c r="V108" s="250"/>
      <c r="W108" s="250"/>
      <c r="X108" s="250"/>
      <c r="Y108" s="250"/>
      <c r="Z108" s="250"/>
      <c r="AA108" s="250"/>
      <c r="AB108" s="250"/>
      <c r="AC108" s="250"/>
      <c r="AD108" s="250"/>
      <c r="AE108" s="250"/>
      <c r="AF108" s="250"/>
      <c r="AG108" s="250"/>
      <c r="AH108" s="250"/>
      <c r="AI108" s="250"/>
      <c r="AJ108" s="250"/>
      <c r="AK108" s="250"/>
      <c r="AL108" s="250"/>
      <c r="AM108" s="250"/>
      <c r="AN108" s="250"/>
      <c r="AO108" s="250"/>
      <c r="AP108" s="250"/>
      <c r="AQ108" s="250"/>
      <c r="AR108" s="250"/>
      <c r="AS108" s="250"/>
      <c r="AT108" s="250"/>
      <c r="AU108" s="250"/>
      <c r="AV108" s="250"/>
      <c r="AW108" s="250"/>
      <c r="AX108" s="250"/>
      <c r="AY108" s="250"/>
      <c r="AZ108" s="250"/>
      <c r="BA108" s="250"/>
      <c r="BB108" s="250"/>
      <c r="BC108" s="250"/>
      <c r="BD108" s="250"/>
      <c r="BE108" s="250"/>
      <c r="BF108" s="250"/>
      <c r="BG108" s="250"/>
      <c r="BH108" s="250"/>
      <c r="BI108" s="250"/>
      <c r="BJ108" s="250"/>
      <c r="BK108" s="250"/>
      <c r="BL108" s="250"/>
      <c r="BM108" s="250"/>
      <c r="BN108" s="250"/>
      <c r="BO108" s="250"/>
      <c r="BP108" s="250"/>
      <c r="BQ108" s="250"/>
      <c r="BR108" s="250"/>
      <c r="BS108" s="250"/>
      <c r="BT108" s="250"/>
      <c r="BU108" s="250"/>
      <c r="BV108" s="250"/>
      <c r="BW108" s="250"/>
      <c r="BX108" s="250"/>
      <c r="BY108" s="250"/>
      <c r="BZ108" s="250"/>
      <c r="CA108" s="250"/>
      <c r="CB108" s="250"/>
      <c r="CC108" s="250"/>
      <c r="CD108" s="250"/>
      <c r="CE108" s="250"/>
      <c r="CF108" s="250"/>
      <c r="CG108" s="250"/>
      <c r="CH108" s="250"/>
      <c r="CI108" s="250"/>
      <c r="CJ108" s="250"/>
      <c r="CK108" s="250"/>
      <c r="CL108" s="250"/>
      <c r="CM108" s="250"/>
      <c r="CN108" s="250"/>
      <c r="CO108" s="250"/>
      <c r="CP108" s="250"/>
      <c r="CQ108" s="250"/>
      <c r="CR108" s="250"/>
      <c r="CS108" s="250"/>
      <c r="CT108" s="250"/>
      <c r="CU108" s="250"/>
      <c r="CV108" s="250"/>
      <c r="CW108" s="250"/>
      <c r="CX108" s="250"/>
      <c r="CY108" s="250"/>
      <c r="CZ108" s="250"/>
      <c r="DA108" s="250"/>
      <c r="DB108" s="250"/>
      <c r="DC108" s="250"/>
      <c r="DD108" s="250"/>
      <c r="DE108" s="250"/>
      <c r="DF108" s="250"/>
      <c r="DG108" s="250"/>
      <c r="DH108" s="250"/>
      <c r="DI108" s="250"/>
      <c r="DJ108" s="250"/>
      <c r="DK108" s="250"/>
      <c r="DL108" s="250"/>
    </row>
    <row r="109" spans="1:116" x14ac:dyDescent="0.3">
      <c r="A109" s="251" t="s">
        <v>7473</v>
      </c>
      <c r="B109" s="252" t="s">
        <v>7474</v>
      </c>
      <c r="C109" s="255">
        <v>1.9899981099999998E-2</v>
      </c>
      <c r="D109" s="256">
        <v>8</v>
      </c>
      <c r="E109" s="255">
        <v>0</v>
      </c>
      <c r="F109" s="255" t="s">
        <v>14</v>
      </c>
      <c r="G109" s="255">
        <v>0.36658249790000003</v>
      </c>
      <c r="H109" s="255">
        <v>31.2999992371</v>
      </c>
      <c r="I109" s="256">
        <v>2</v>
      </c>
      <c r="J109" s="256" t="str">
        <f>IFERROR(VLOOKUP($B109,'Core Indicators'!$E$3:$EU$906,147,FALSE),"x")</f>
        <v>x</v>
      </c>
      <c r="K109" s="257">
        <v>-0.41108790039999998</v>
      </c>
      <c r="L109" s="255" t="s">
        <v>14</v>
      </c>
      <c r="M109" s="256">
        <v>40</v>
      </c>
      <c r="N109" s="256">
        <v>29</v>
      </c>
      <c r="O109" s="256" t="str">
        <f>IFERROR(VLOOKUP(B109,'Core Indicators'!$E$3:$G$9906,3,FALSE),"x")</f>
        <v>x</v>
      </c>
      <c r="P109" s="256">
        <v>300</v>
      </c>
      <c r="Q109" s="250"/>
      <c r="R109" s="250"/>
      <c r="S109" s="250"/>
      <c r="T109" s="250"/>
      <c r="U109" s="250"/>
      <c r="V109" s="250"/>
      <c r="W109" s="250"/>
      <c r="X109" s="250"/>
      <c r="Y109" s="250"/>
      <c r="Z109" s="250"/>
      <c r="AA109" s="250"/>
      <c r="AB109" s="250"/>
      <c r="AC109" s="250"/>
      <c r="AD109" s="250"/>
      <c r="AE109" s="250"/>
      <c r="AF109" s="250"/>
      <c r="AG109" s="250"/>
      <c r="AH109" s="250"/>
      <c r="AI109" s="250"/>
      <c r="AJ109" s="250"/>
      <c r="AK109" s="250"/>
      <c r="AL109" s="250"/>
      <c r="AM109" s="250"/>
      <c r="AN109" s="250"/>
      <c r="AO109" s="250"/>
      <c r="AP109" s="250"/>
      <c r="AQ109" s="250"/>
      <c r="AR109" s="250"/>
      <c r="AS109" s="250"/>
      <c r="AT109" s="250"/>
      <c r="AU109" s="250"/>
      <c r="AV109" s="250"/>
      <c r="AW109" s="250"/>
      <c r="AX109" s="250"/>
      <c r="AY109" s="250"/>
      <c r="AZ109" s="250"/>
      <c r="BA109" s="250"/>
      <c r="BB109" s="250"/>
      <c r="BC109" s="250"/>
      <c r="BD109" s="250"/>
      <c r="BE109" s="250"/>
      <c r="BF109" s="250"/>
      <c r="BG109" s="250"/>
      <c r="BH109" s="250"/>
      <c r="BI109" s="250"/>
      <c r="BJ109" s="250"/>
      <c r="BK109" s="250"/>
      <c r="BL109" s="250"/>
      <c r="BM109" s="250"/>
      <c r="BN109" s="250"/>
      <c r="BO109" s="250"/>
      <c r="BP109" s="250"/>
      <c r="BQ109" s="250"/>
      <c r="BR109" s="250"/>
      <c r="BS109" s="250"/>
      <c r="BT109" s="250"/>
      <c r="BU109" s="250"/>
      <c r="BV109" s="250"/>
      <c r="BW109" s="250"/>
      <c r="BX109" s="250"/>
      <c r="BY109" s="250"/>
      <c r="BZ109" s="250"/>
      <c r="CA109" s="250"/>
      <c r="CB109" s="250"/>
      <c r="CC109" s="250"/>
      <c r="CD109" s="250"/>
      <c r="CE109" s="250"/>
      <c r="CF109" s="250"/>
      <c r="CG109" s="250"/>
      <c r="CH109" s="250"/>
      <c r="CI109" s="250"/>
      <c r="CJ109" s="250"/>
      <c r="CK109" s="250"/>
      <c r="CL109" s="250"/>
      <c r="CM109" s="250"/>
      <c r="CN109" s="250"/>
      <c r="CO109" s="250"/>
      <c r="CP109" s="250"/>
      <c r="CQ109" s="250"/>
      <c r="CR109" s="250"/>
      <c r="CS109" s="250"/>
      <c r="CT109" s="250"/>
      <c r="CU109" s="250"/>
      <c r="CV109" s="250"/>
      <c r="CW109" s="250"/>
      <c r="CX109" s="250"/>
      <c r="CY109" s="250"/>
      <c r="CZ109" s="250"/>
      <c r="DA109" s="250"/>
      <c r="DB109" s="250"/>
      <c r="DC109" s="250"/>
      <c r="DD109" s="250"/>
      <c r="DE109" s="250"/>
      <c r="DF109" s="250"/>
      <c r="DG109" s="250"/>
      <c r="DH109" s="250"/>
      <c r="DI109" s="250"/>
      <c r="DJ109" s="250"/>
      <c r="DK109" s="250"/>
      <c r="DL109" s="250"/>
    </row>
    <row r="110" spans="1:116" x14ac:dyDescent="0.3">
      <c r="A110" s="251" t="s">
        <v>12</v>
      </c>
      <c r="B110" s="252" t="s">
        <v>7475</v>
      </c>
      <c r="C110" s="255">
        <v>0.1842000429</v>
      </c>
      <c r="D110" s="256">
        <v>12</v>
      </c>
      <c r="E110" s="255">
        <v>0</v>
      </c>
      <c r="F110" s="255">
        <v>5.8</v>
      </c>
      <c r="G110" s="255">
        <v>0.67610385110000004</v>
      </c>
      <c r="H110" s="255">
        <v>33</v>
      </c>
      <c r="I110" s="256">
        <v>5</v>
      </c>
      <c r="J110" s="256">
        <f>IFERROR(VLOOKUP($B110,'Core Indicators'!$E$3:$EU$906,147,FALSE),"x")</f>
        <v>974</v>
      </c>
      <c r="K110" s="257">
        <v>-0.83423358200000008</v>
      </c>
      <c r="L110" s="255">
        <v>4.5</v>
      </c>
      <c r="M110" s="256">
        <v>41</v>
      </c>
      <c r="N110" s="256">
        <v>29</v>
      </c>
      <c r="O110" s="256">
        <f>IFERROR(VLOOKUP(B110,'Core Indicators'!$E$3:$G$9906,3,FALSE),"x")</f>
        <v>20402000</v>
      </c>
      <c r="P110" s="256">
        <v>1220190</v>
      </c>
      <c r="Q110" s="250"/>
      <c r="R110" s="250"/>
      <c r="S110" s="250"/>
      <c r="T110" s="250"/>
      <c r="U110" s="250"/>
      <c r="V110" s="250"/>
      <c r="W110" s="250"/>
      <c r="X110" s="250"/>
      <c r="Y110" s="250"/>
      <c r="Z110" s="250"/>
      <c r="AA110" s="250"/>
      <c r="AB110" s="250"/>
      <c r="AC110" s="250"/>
      <c r="AD110" s="250"/>
      <c r="AE110" s="250"/>
      <c r="AF110" s="250"/>
      <c r="AG110" s="250"/>
      <c r="AH110" s="250"/>
      <c r="AI110" s="250"/>
      <c r="AJ110" s="250"/>
      <c r="AK110" s="250"/>
      <c r="AL110" s="250"/>
      <c r="AM110" s="250"/>
      <c r="AN110" s="250"/>
      <c r="AO110" s="250"/>
      <c r="AP110" s="250"/>
      <c r="AQ110" s="250"/>
      <c r="AR110" s="250"/>
      <c r="AS110" s="250"/>
      <c r="AT110" s="250"/>
      <c r="AU110" s="250"/>
      <c r="AV110" s="250"/>
      <c r="AW110" s="250"/>
      <c r="AX110" s="250"/>
      <c r="AY110" s="250"/>
      <c r="AZ110" s="250"/>
      <c r="BA110" s="250"/>
      <c r="BB110" s="250"/>
      <c r="BC110" s="250"/>
      <c r="BD110" s="250"/>
      <c r="BE110" s="250"/>
      <c r="BF110" s="250"/>
      <c r="BG110" s="250"/>
      <c r="BH110" s="250"/>
      <c r="BI110" s="250"/>
      <c r="BJ110" s="250"/>
      <c r="BK110" s="250"/>
      <c r="BL110" s="250"/>
      <c r="BM110" s="250"/>
      <c r="BN110" s="250"/>
      <c r="BO110" s="250"/>
      <c r="BP110" s="250"/>
      <c r="BQ110" s="250"/>
      <c r="BR110" s="250"/>
      <c r="BS110" s="250"/>
      <c r="BT110" s="250"/>
      <c r="BU110" s="250"/>
      <c r="BV110" s="250"/>
      <c r="BW110" s="250"/>
      <c r="BX110" s="250"/>
      <c r="BY110" s="250"/>
      <c r="BZ110" s="250"/>
      <c r="CA110" s="250"/>
      <c r="CB110" s="250"/>
      <c r="CC110" s="250"/>
      <c r="CD110" s="250"/>
      <c r="CE110" s="250"/>
      <c r="CF110" s="250"/>
      <c r="CG110" s="250"/>
      <c r="CH110" s="250"/>
      <c r="CI110" s="250"/>
      <c r="CJ110" s="250"/>
      <c r="CK110" s="250"/>
      <c r="CL110" s="250"/>
      <c r="CM110" s="250"/>
      <c r="CN110" s="250"/>
      <c r="CO110" s="250"/>
      <c r="CP110" s="250"/>
      <c r="CQ110" s="250"/>
      <c r="CR110" s="250"/>
      <c r="CS110" s="250"/>
      <c r="CT110" s="250"/>
      <c r="CU110" s="250"/>
      <c r="CV110" s="250"/>
      <c r="CW110" s="250"/>
      <c r="CX110" s="250"/>
      <c r="CY110" s="250"/>
      <c r="CZ110" s="250"/>
      <c r="DA110" s="250"/>
      <c r="DB110" s="250"/>
      <c r="DC110" s="250"/>
      <c r="DD110" s="250"/>
      <c r="DE110" s="250"/>
      <c r="DF110" s="250"/>
      <c r="DG110" s="250"/>
      <c r="DH110" s="250"/>
      <c r="DI110" s="250"/>
      <c r="DJ110" s="250"/>
      <c r="DK110" s="250"/>
      <c r="DL110" s="250"/>
    </row>
    <row r="111" spans="1:116" x14ac:dyDescent="0.3">
      <c r="A111" s="251" t="s">
        <v>7476</v>
      </c>
      <c r="B111" s="252" t="s">
        <v>7477</v>
      </c>
      <c r="C111" s="255">
        <v>0</v>
      </c>
      <c r="D111" s="256">
        <v>12</v>
      </c>
      <c r="E111" s="255">
        <v>0</v>
      </c>
      <c r="F111" s="255" t="s">
        <v>14</v>
      </c>
      <c r="G111" s="255">
        <v>0.19499821959999999</v>
      </c>
      <c r="H111" s="255">
        <v>29.2000007629</v>
      </c>
      <c r="I111" s="256">
        <v>0</v>
      </c>
      <c r="J111" s="256" t="str">
        <f>IFERROR(VLOOKUP($B111,'Core Indicators'!$E$3:$EU$906,147,FALSE),"x")</f>
        <v>x</v>
      </c>
      <c r="K111" s="257">
        <v>0.95223230120000002</v>
      </c>
      <c r="L111" s="255" t="s">
        <v>14</v>
      </c>
      <c r="M111" s="256">
        <v>90</v>
      </c>
      <c r="N111" s="256">
        <v>54</v>
      </c>
      <c r="O111" s="256" t="str">
        <f>IFERROR(VLOOKUP(B111,'Core Indicators'!$E$3:$G$9906,3,FALSE),"x")</f>
        <v>x</v>
      </c>
      <c r="P111" s="256">
        <v>320</v>
      </c>
      <c r="Q111" s="250"/>
      <c r="R111" s="250"/>
      <c r="S111" s="250"/>
      <c r="T111" s="250"/>
      <c r="U111" s="250"/>
      <c r="V111" s="250"/>
      <c r="W111" s="250"/>
      <c r="X111" s="250"/>
      <c r="Y111" s="250"/>
      <c r="Z111" s="250"/>
      <c r="AA111" s="250"/>
      <c r="AB111" s="250"/>
      <c r="AC111" s="250"/>
      <c r="AD111" s="250"/>
      <c r="AE111" s="250"/>
      <c r="AF111" s="250"/>
      <c r="AG111" s="250"/>
      <c r="AH111" s="250"/>
      <c r="AI111" s="250"/>
      <c r="AJ111" s="250"/>
      <c r="AK111" s="250"/>
      <c r="AL111" s="250"/>
      <c r="AM111" s="250"/>
      <c r="AN111" s="250"/>
      <c r="AO111" s="250"/>
      <c r="AP111" s="250"/>
      <c r="AQ111" s="250"/>
      <c r="AR111" s="250"/>
      <c r="AS111" s="250"/>
      <c r="AT111" s="250"/>
      <c r="AU111" s="250"/>
      <c r="AV111" s="250"/>
      <c r="AW111" s="250"/>
      <c r="AX111" s="250"/>
      <c r="AY111" s="250"/>
      <c r="AZ111" s="250"/>
      <c r="BA111" s="250"/>
      <c r="BB111" s="250"/>
      <c r="BC111" s="250"/>
      <c r="BD111" s="250"/>
      <c r="BE111" s="250"/>
      <c r="BF111" s="250"/>
      <c r="BG111" s="250"/>
      <c r="BH111" s="250"/>
      <c r="BI111" s="250"/>
      <c r="BJ111" s="250"/>
      <c r="BK111" s="250"/>
      <c r="BL111" s="250"/>
      <c r="BM111" s="250"/>
      <c r="BN111" s="250"/>
      <c r="BO111" s="250"/>
      <c r="BP111" s="250"/>
      <c r="BQ111" s="250"/>
      <c r="BR111" s="250"/>
      <c r="BS111" s="250"/>
      <c r="BT111" s="250"/>
      <c r="BU111" s="250"/>
      <c r="BV111" s="250"/>
      <c r="BW111" s="250"/>
      <c r="BX111" s="250"/>
      <c r="BY111" s="250"/>
      <c r="BZ111" s="250"/>
      <c r="CA111" s="250"/>
      <c r="CB111" s="250"/>
      <c r="CC111" s="250"/>
      <c r="CD111" s="250"/>
      <c r="CE111" s="250"/>
      <c r="CF111" s="250"/>
      <c r="CG111" s="250"/>
      <c r="CH111" s="250"/>
      <c r="CI111" s="250"/>
      <c r="CJ111" s="250"/>
      <c r="CK111" s="250"/>
      <c r="CL111" s="250"/>
      <c r="CM111" s="250"/>
      <c r="CN111" s="250"/>
      <c r="CO111" s="250"/>
      <c r="CP111" s="250"/>
      <c r="CQ111" s="250"/>
      <c r="CR111" s="250"/>
      <c r="CS111" s="250"/>
      <c r="CT111" s="250"/>
      <c r="CU111" s="250"/>
      <c r="CV111" s="250"/>
      <c r="CW111" s="250"/>
      <c r="CX111" s="250"/>
      <c r="CY111" s="250"/>
      <c r="CZ111" s="250"/>
      <c r="DA111" s="250"/>
      <c r="DB111" s="250"/>
      <c r="DC111" s="250"/>
      <c r="DD111" s="250"/>
      <c r="DE111" s="250"/>
      <c r="DF111" s="250"/>
      <c r="DG111" s="250"/>
      <c r="DH111" s="250"/>
      <c r="DI111" s="250"/>
      <c r="DJ111" s="250"/>
      <c r="DK111" s="250"/>
      <c r="DL111" s="250"/>
    </row>
    <row r="112" spans="1:116" x14ac:dyDescent="0.3">
      <c r="A112" s="251" t="s">
        <v>7478</v>
      </c>
      <c r="B112" s="252" t="s">
        <v>7479</v>
      </c>
      <c r="C112" s="255">
        <v>0</v>
      </c>
      <c r="D112" s="256">
        <v>12</v>
      </c>
      <c r="E112" s="255">
        <v>0</v>
      </c>
      <c r="F112" s="255" t="s">
        <v>14</v>
      </c>
      <c r="G112" s="255" t="s">
        <v>14</v>
      </c>
      <c r="H112" s="255" t="s">
        <v>14</v>
      </c>
      <c r="I112" s="256">
        <v>0</v>
      </c>
      <c r="J112" s="256" t="str">
        <f>IFERROR(VLOOKUP($B112,'Core Indicators'!$E$3:$EU$906,147,FALSE),"x")</f>
        <v>x</v>
      </c>
      <c r="K112" s="257">
        <v>-3.3094067099999999E-2</v>
      </c>
      <c r="L112" s="255" t="s">
        <v>14</v>
      </c>
      <c r="M112" s="256">
        <v>93</v>
      </c>
      <c r="N112" s="256" t="s">
        <v>14</v>
      </c>
      <c r="O112" s="256" t="str">
        <f>IFERROR(VLOOKUP(B112,'Core Indicators'!$E$3:$G$9906,3,FALSE),"x")</f>
        <v>x</v>
      </c>
      <c r="P112" s="256">
        <v>180</v>
      </c>
      <c r="Q112" s="250"/>
      <c r="R112" s="250"/>
      <c r="S112" s="250"/>
      <c r="T112" s="250"/>
      <c r="U112" s="250"/>
      <c r="V112" s="250"/>
      <c r="W112" s="250"/>
      <c r="X112" s="250"/>
      <c r="Y112" s="250"/>
      <c r="Z112" s="250"/>
      <c r="AA112" s="250"/>
      <c r="AB112" s="250"/>
      <c r="AC112" s="250"/>
      <c r="AD112" s="250"/>
      <c r="AE112" s="250"/>
      <c r="AF112" s="250"/>
      <c r="AG112" s="250"/>
      <c r="AH112" s="250"/>
      <c r="AI112" s="250"/>
      <c r="AJ112" s="250"/>
      <c r="AK112" s="250"/>
      <c r="AL112" s="250"/>
      <c r="AM112" s="250"/>
      <c r="AN112" s="250"/>
      <c r="AO112" s="250"/>
      <c r="AP112" s="250"/>
      <c r="AQ112" s="250"/>
      <c r="AR112" s="250"/>
      <c r="AS112" s="250"/>
      <c r="AT112" s="250"/>
      <c r="AU112" s="250"/>
      <c r="AV112" s="250"/>
      <c r="AW112" s="250"/>
      <c r="AX112" s="250"/>
      <c r="AY112" s="250"/>
      <c r="AZ112" s="250"/>
      <c r="BA112" s="250"/>
      <c r="BB112" s="250"/>
      <c r="BC112" s="250"/>
      <c r="BD112" s="250"/>
      <c r="BE112" s="250"/>
      <c r="BF112" s="250"/>
      <c r="BG112" s="250"/>
      <c r="BH112" s="250"/>
      <c r="BI112" s="250"/>
      <c r="BJ112" s="250"/>
      <c r="BK112" s="250"/>
      <c r="BL112" s="250"/>
      <c r="BM112" s="250"/>
      <c r="BN112" s="250"/>
      <c r="BO112" s="250"/>
      <c r="BP112" s="250"/>
      <c r="BQ112" s="250"/>
      <c r="BR112" s="250"/>
      <c r="BS112" s="250"/>
      <c r="BT112" s="250"/>
      <c r="BU112" s="250"/>
      <c r="BV112" s="250"/>
      <c r="BW112" s="250"/>
      <c r="BX112" s="250"/>
      <c r="BY112" s="250"/>
      <c r="BZ112" s="250"/>
      <c r="CA112" s="250"/>
      <c r="CB112" s="250"/>
      <c r="CC112" s="250"/>
      <c r="CD112" s="250"/>
      <c r="CE112" s="250"/>
      <c r="CF112" s="250"/>
      <c r="CG112" s="250"/>
      <c r="CH112" s="250"/>
      <c r="CI112" s="250"/>
      <c r="CJ112" s="250"/>
      <c r="CK112" s="250"/>
      <c r="CL112" s="250"/>
      <c r="CM112" s="250"/>
      <c r="CN112" s="250"/>
      <c r="CO112" s="250"/>
      <c r="CP112" s="250"/>
      <c r="CQ112" s="250"/>
      <c r="CR112" s="250"/>
      <c r="CS112" s="250"/>
      <c r="CT112" s="250"/>
      <c r="CU112" s="250"/>
      <c r="CV112" s="250"/>
      <c r="CW112" s="250"/>
      <c r="CX112" s="250"/>
      <c r="CY112" s="250"/>
      <c r="CZ112" s="250"/>
      <c r="DA112" s="250"/>
      <c r="DB112" s="250"/>
      <c r="DC112" s="250"/>
      <c r="DD112" s="250"/>
      <c r="DE112" s="250"/>
      <c r="DF112" s="250"/>
      <c r="DG112" s="250"/>
      <c r="DH112" s="250"/>
      <c r="DI112" s="250"/>
      <c r="DJ112" s="250"/>
      <c r="DK112" s="250"/>
      <c r="DL112" s="250"/>
    </row>
    <row r="113" spans="1:116" x14ac:dyDescent="0.3">
      <c r="A113" s="251" t="s">
        <v>561</v>
      </c>
      <c r="B113" s="252" t="s">
        <v>7480</v>
      </c>
      <c r="C113" s="255">
        <v>0.65999998090000001</v>
      </c>
      <c r="D113" s="256">
        <v>5</v>
      </c>
      <c r="E113" s="255">
        <v>0</v>
      </c>
      <c r="F113" s="255">
        <v>4.2666666666999999</v>
      </c>
      <c r="G113" s="255">
        <v>0.61993629360000002</v>
      </c>
      <c r="H113" s="255">
        <v>32.599998474099998</v>
      </c>
      <c r="I113" s="256">
        <v>2</v>
      </c>
      <c r="J113" s="256" t="str">
        <f>IFERROR(VLOOKUP($B113,'Core Indicators'!$E$3:$EU$906,147,FALSE),"x")</f>
        <v>x</v>
      </c>
      <c r="K113" s="257">
        <v>-0.58271789549999997</v>
      </c>
      <c r="L113" s="255">
        <v>4</v>
      </c>
      <c r="M113" s="256">
        <v>34</v>
      </c>
      <c r="N113" s="256">
        <v>28</v>
      </c>
      <c r="O113" s="256">
        <f>IFERROR(VLOOKUP(B113,'Core Indicators'!$E$3:$G$9906,3,FALSE),"x")</f>
        <v>4147000</v>
      </c>
      <c r="P113" s="256">
        <v>1030700</v>
      </c>
      <c r="Q113" s="250"/>
      <c r="R113" s="250"/>
      <c r="S113" s="250"/>
      <c r="T113" s="250"/>
      <c r="U113" s="250"/>
      <c r="V113" s="250"/>
      <c r="W113" s="250"/>
      <c r="X113" s="250"/>
      <c r="Y113" s="250"/>
      <c r="Z113" s="250"/>
      <c r="AA113" s="250"/>
      <c r="AB113" s="250"/>
      <c r="AC113" s="250"/>
      <c r="AD113" s="250"/>
      <c r="AE113" s="250"/>
      <c r="AF113" s="250"/>
      <c r="AG113" s="250"/>
      <c r="AH113" s="250"/>
      <c r="AI113" s="250"/>
      <c r="AJ113" s="250"/>
      <c r="AK113" s="250"/>
      <c r="AL113" s="250"/>
      <c r="AM113" s="250"/>
      <c r="AN113" s="250"/>
      <c r="AO113" s="250"/>
      <c r="AP113" s="250"/>
      <c r="AQ113" s="250"/>
      <c r="AR113" s="250"/>
      <c r="AS113" s="250"/>
      <c r="AT113" s="250"/>
      <c r="AU113" s="250"/>
      <c r="AV113" s="250"/>
      <c r="AW113" s="250"/>
      <c r="AX113" s="250"/>
      <c r="AY113" s="250"/>
      <c r="AZ113" s="250"/>
      <c r="BA113" s="250"/>
      <c r="BB113" s="250"/>
      <c r="BC113" s="250"/>
      <c r="BD113" s="250"/>
      <c r="BE113" s="250"/>
      <c r="BF113" s="250"/>
      <c r="BG113" s="250"/>
      <c r="BH113" s="250"/>
      <c r="BI113" s="250"/>
      <c r="BJ113" s="250"/>
      <c r="BK113" s="250"/>
      <c r="BL113" s="250"/>
      <c r="BM113" s="250"/>
      <c r="BN113" s="250"/>
      <c r="BO113" s="250"/>
      <c r="BP113" s="250"/>
      <c r="BQ113" s="250"/>
      <c r="BR113" s="250"/>
      <c r="BS113" s="250"/>
      <c r="BT113" s="250"/>
      <c r="BU113" s="250"/>
      <c r="BV113" s="250"/>
      <c r="BW113" s="250"/>
      <c r="BX113" s="250"/>
      <c r="BY113" s="250"/>
      <c r="BZ113" s="250"/>
      <c r="CA113" s="250"/>
      <c r="CB113" s="250"/>
      <c r="CC113" s="250"/>
      <c r="CD113" s="250"/>
      <c r="CE113" s="250"/>
      <c r="CF113" s="250"/>
      <c r="CG113" s="250"/>
      <c r="CH113" s="250"/>
      <c r="CI113" s="250"/>
      <c r="CJ113" s="250"/>
      <c r="CK113" s="250"/>
      <c r="CL113" s="250"/>
      <c r="CM113" s="250"/>
      <c r="CN113" s="250"/>
      <c r="CO113" s="250"/>
      <c r="CP113" s="250"/>
      <c r="CQ113" s="250"/>
      <c r="CR113" s="250"/>
      <c r="CS113" s="250"/>
      <c r="CT113" s="250"/>
      <c r="CU113" s="250"/>
      <c r="CV113" s="250"/>
      <c r="CW113" s="250"/>
      <c r="CX113" s="250"/>
      <c r="CY113" s="250"/>
      <c r="CZ113" s="250"/>
      <c r="DA113" s="250"/>
      <c r="DB113" s="250"/>
      <c r="DC113" s="250"/>
      <c r="DD113" s="250"/>
      <c r="DE113" s="250"/>
      <c r="DF113" s="250"/>
      <c r="DG113" s="250"/>
      <c r="DH113" s="250"/>
      <c r="DI113" s="250"/>
      <c r="DJ113" s="250"/>
      <c r="DK113" s="250"/>
      <c r="DL113" s="250"/>
    </row>
    <row r="114" spans="1:116" x14ac:dyDescent="0.3">
      <c r="A114" s="251" t="s">
        <v>7481</v>
      </c>
      <c r="B114" s="252" t="s">
        <v>7482</v>
      </c>
      <c r="C114" s="255">
        <v>0.73069999029999999</v>
      </c>
      <c r="D114" s="256">
        <v>11</v>
      </c>
      <c r="E114" s="255">
        <v>0</v>
      </c>
      <c r="F114" s="255">
        <v>8.6</v>
      </c>
      <c r="G114" s="255">
        <v>0.36946207279999999</v>
      </c>
      <c r="H114" s="255">
        <v>36.799999237100003</v>
      </c>
      <c r="I114" s="256">
        <v>0</v>
      </c>
      <c r="J114" s="256" t="str">
        <f>IFERROR(VLOOKUP($B114,'Core Indicators'!$E$3:$EU$906,147,FALSE),"x")</f>
        <v>x</v>
      </c>
      <c r="K114" s="257">
        <v>0.76357662680000005</v>
      </c>
      <c r="L114" s="255">
        <v>8.25</v>
      </c>
      <c r="M114" s="256">
        <v>89</v>
      </c>
      <c r="N114" s="256">
        <v>52</v>
      </c>
      <c r="O114" s="256" t="str">
        <f>IFERROR(VLOOKUP(B114,'Core Indicators'!$E$3:$G$9906,3,FALSE),"x")</f>
        <v>x</v>
      </c>
      <c r="P114" s="256">
        <v>2030</v>
      </c>
      <c r="Q114" s="250"/>
      <c r="R114" s="250"/>
      <c r="S114" s="250"/>
      <c r="T114" s="250"/>
      <c r="U114" s="250"/>
      <c r="V114" s="250"/>
      <c r="W114" s="250"/>
      <c r="X114" s="250"/>
      <c r="Y114" s="250"/>
      <c r="Z114" s="250"/>
      <c r="AA114" s="250"/>
      <c r="AB114" s="250"/>
      <c r="AC114" s="250"/>
      <c r="AD114" s="250"/>
      <c r="AE114" s="250"/>
      <c r="AF114" s="250"/>
      <c r="AG114" s="250"/>
      <c r="AH114" s="250"/>
      <c r="AI114" s="250"/>
      <c r="AJ114" s="250"/>
      <c r="AK114" s="250"/>
      <c r="AL114" s="250"/>
      <c r="AM114" s="250"/>
      <c r="AN114" s="250"/>
      <c r="AO114" s="250"/>
      <c r="AP114" s="250"/>
      <c r="AQ114" s="250"/>
      <c r="AR114" s="250"/>
      <c r="AS114" s="250"/>
      <c r="AT114" s="250"/>
      <c r="AU114" s="250"/>
      <c r="AV114" s="250"/>
      <c r="AW114" s="250"/>
      <c r="AX114" s="250"/>
      <c r="AY114" s="250"/>
      <c r="AZ114" s="250"/>
      <c r="BA114" s="250"/>
      <c r="BB114" s="250"/>
      <c r="BC114" s="250"/>
      <c r="BD114" s="250"/>
      <c r="BE114" s="250"/>
      <c r="BF114" s="250"/>
      <c r="BG114" s="250"/>
      <c r="BH114" s="250"/>
      <c r="BI114" s="250"/>
      <c r="BJ114" s="250"/>
      <c r="BK114" s="250"/>
      <c r="BL114" s="250"/>
      <c r="BM114" s="250"/>
      <c r="BN114" s="250"/>
      <c r="BO114" s="250"/>
      <c r="BP114" s="250"/>
      <c r="BQ114" s="250"/>
      <c r="BR114" s="250"/>
      <c r="BS114" s="250"/>
      <c r="BT114" s="250"/>
      <c r="BU114" s="250"/>
      <c r="BV114" s="250"/>
      <c r="BW114" s="250"/>
      <c r="BX114" s="250"/>
      <c r="BY114" s="250"/>
      <c r="BZ114" s="250"/>
      <c r="CA114" s="250"/>
      <c r="CB114" s="250"/>
      <c r="CC114" s="250"/>
      <c r="CD114" s="250"/>
      <c r="CE114" s="250"/>
      <c r="CF114" s="250"/>
      <c r="CG114" s="250"/>
      <c r="CH114" s="250"/>
      <c r="CI114" s="250"/>
      <c r="CJ114" s="250"/>
      <c r="CK114" s="250"/>
      <c r="CL114" s="250"/>
      <c r="CM114" s="250"/>
      <c r="CN114" s="250"/>
      <c r="CO114" s="250"/>
      <c r="CP114" s="250"/>
      <c r="CQ114" s="250"/>
      <c r="CR114" s="250"/>
      <c r="CS114" s="250"/>
      <c r="CT114" s="250"/>
      <c r="CU114" s="250"/>
      <c r="CV114" s="250"/>
      <c r="CW114" s="250"/>
      <c r="CX114" s="250"/>
      <c r="CY114" s="250"/>
      <c r="CZ114" s="250"/>
      <c r="DA114" s="250"/>
      <c r="DB114" s="250"/>
      <c r="DC114" s="250"/>
      <c r="DD114" s="250"/>
      <c r="DE114" s="250"/>
      <c r="DF114" s="250"/>
      <c r="DG114" s="250"/>
      <c r="DH114" s="250"/>
      <c r="DI114" s="250"/>
      <c r="DJ114" s="250"/>
      <c r="DK114" s="250"/>
      <c r="DL114" s="250"/>
    </row>
    <row r="115" spans="1:116" x14ac:dyDescent="0.3">
      <c r="A115" s="251" t="s">
        <v>1887</v>
      </c>
      <c r="B115" s="252" t="s">
        <v>7483</v>
      </c>
      <c r="C115" s="255">
        <v>0.33568600009999999</v>
      </c>
      <c r="D115" s="256">
        <v>10</v>
      </c>
      <c r="E115" s="255">
        <v>0.11</v>
      </c>
      <c r="F115" s="255">
        <v>6.05</v>
      </c>
      <c r="G115" s="255">
        <v>0.334242492</v>
      </c>
      <c r="H115" s="255">
        <v>45.400001525900002</v>
      </c>
      <c r="I115" s="256">
        <v>5</v>
      </c>
      <c r="J115" s="256">
        <f>IFERROR(VLOOKUP($B115,'Core Indicators'!$E$3:$EU$906,147,FALSE),"x")</f>
        <v>3714</v>
      </c>
      <c r="K115" s="257">
        <v>-0.65810358520000001</v>
      </c>
      <c r="L115" s="255">
        <v>5</v>
      </c>
      <c r="M115" s="256">
        <v>62</v>
      </c>
      <c r="N115" s="256">
        <v>29</v>
      </c>
      <c r="O115" s="256">
        <f>IFERROR(VLOOKUP(B115,'Core Indicators'!$E$3:$G$9906,3,FALSE),"x")</f>
        <v>114329000</v>
      </c>
      <c r="P115" s="256">
        <v>1943950</v>
      </c>
      <c r="Q115" s="250"/>
      <c r="R115" s="250"/>
      <c r="S115" s="250"/>
      <c r="T115" s="250"/>
      <c r="U115" s="250"/>
      <c r="V115" s="250"/>
      <c r="W115" s="250"/>
      <c r="X115" s="250"/>
      <c r="Y115" s="250"/>
      <c r="Z115" s="250"/>
      <c r="AA115" s="250"/>
      <c r="AB115" s="250"/>
      <c r="AC115" s="250"/>
      <c r="AD115" s="250"/>
      <c r="AE115" s="250"/>
      <c r="AF115" s="250"/>
      <c r="AG115" s="250"/>
      <c r="AH115" s="250"/>
      <c r="AI115" s="250"/>
      <c r="AJ115" s="250"/>
      <c r="AK115" s="250"/>
      <c r="AL115" s="250"/>
      <c r="AM115" s="250"/>
      <c r="AN115" s="250"/>
      <c r="AO115" s="250"/>
      <c r="AP115" s="250"/>
      <c r="AQ115" s="250"/>
      <c r="AR115" s="250"/>
      <c r="AS115" s="250"/>
      <c r="AT115" s="250"/>
      <c r="AU115" s="250"/>
      <c r="AV115" s="250"/>
      <c r="AW115" s="250"/>
      <c r="AX115" s="250"/>
      <c r="AY115" s="250"/>
      <c r="AZ115" s="250"/>
      <c r="BA115" s="250"/>
      <c r="BB115" s="250"/>
      <c r="BC115" s="250"/>
      <c r="BD115" s="250"/>
      <c r="BE115" s="250"/>
      <c r="BF115" s="250"/>
      <c r="BG115" s="250"/>
      <c r="BH115" s="250"/>
      <c r="BI115" s="250"/>
      <c r="BJ115" s="250"/>
      <c r="BK115" s="250"/>
      <c r="BL115" s="250"/>
      <c r="BM115" s="250"/>
      <c r="BN115" s="250"/>
      <c r="BO115" s="250"/>
      <c r="BP115" s="250"/>
      <c r="BQ115" s="250"/>
      <c r="BR115" s="250"/>
      <c r="BS115" s="250"/>
      <c r="BT115" s="250"/>
      <c r="BU115" s="250"/>
      <c r="BV115" s="250"/>
      <c r="BW115" s="250"/>
      <c r="BX115" s="250"/>
      <c r="BY115" s="250"/>
      <c r="BZ115" s="250"/>
      <c r="CA115" s="250"/>
      <c r="CB115" s="250"/>
      <c r="CC115" s="250"/>
      <c r="CD115" s="250"/>
      <c r="CE115" s="250"/>
      <c r="CF115" s="250"/>
      <c r="CG115" s="250"/>
      <c r="CH115" s="250"/>
      <c r="CI115" s="250"/>
      <c r="CJ115" s="250"/>
      <c r="CK115" s="250"/>
      <c r="CL115" s="250"/>
      <c r="CM115" s="250"/>
      <c r="CN115" s="250"/>
      <c r="CO115" s="250"/>
      <c r="CP115" s="250"/>
      <c r="CQ115" s="250"/>
      <c r="CR115" s="250"/>
      <c r="CS115" s="250"/>
      <c r="CT115" s="250"/>
      <c r="CU115" s="250"/>
      <c r="CV115" s="250"/>
      <c r="CW115" s="250"/>
      <c r="CX115" s="250"/>
      <c r="CY115" s="250"/>
      <c r="CZ115" s="250"/>
      <c r="DA115" s="250"/>
      <c r="DB115" s="250"/>
      <c r="DC115" s="250"/>
      <c r="DD115" s="250"/>
      <c r="DE115" s="250"/>
      <c r="DF115" s="250"/>
      <c r="DG115" s="250"/>
      <c r="DH115" s="250"/>
      <c r="DI115" s="250"/>
      <c r="DJ115" s="250"/>
      <c r="DK115" s="250"/>
      <c r="DL115" s="250"/>
    </row>
    <row r="116" spans="1:116" x14ac:dyDescent="0.3">
      <c r="A116" s="251" t="s">
        <v>7484</v>
      </c>
      <c r="B116" s="252" t="s">
        <v>7485</v>
      </c>
      <c r="C116" s="255">
        <v>0</v>
      </c>
      <c r="D116" s="256">
        <v>11</v>
      </c>
      <c r="E116" s="255">
        <v>0</v>
      </c>
      <c r="F116" s="255" t="s">
        <v>14</v>
      </c>
      <c r="G116" s="255" t="s">
        <v>14</v>
      </c>
      <c r="H116" s="255">
        <v>40.099998474099998</v>
      </c>
      <c r="I116" s="256">
        <v>0</v>
      </c>
      <c r="J116" s="256" t="str">
        <f>IFERROR(VLOOKUP($B116,'Core Indicators'!$E$3:$EU$906,147,FALSE),"x")</f>
        <v>x</v>
      </c>
      <c r="K116" s="257">
        <v>2.41156537E-2</v>
      </c>
      <c r="L116" s="255" t="s">
        <v>14</v>
      </c>
      <c r="M116" s="256">
        <v>92</v>
      </c>
      <c r="N116" s="256" t="s">
        <v>14</v>
      </c>
      <c r="O116" s="256" t="str">
        <f>IFERROR(VLOOKUP(B116,'Core Indicators'!$E$3:$G$9906,3,FALSE),"x")</f>
        <v>x</v>
      </c>
      <c r="P116" s="256">
        <v>700</v>
      </c>
      <c r="Q116" s="250"/>
      <c r="R116" s="250"/>
      <c r="S116" s="250"/>
      <c r="T116" s="250"/>
      <c r="U116" s="250"/>
      <c r="V116" s="250"/>
      <c r="W116" s="250"/>
      <c r="X116" s="250"/>
      <c r="Y116" s="250"/>
      <c r="Z116" s="250"/>
      <c r="AA116" s="250"/>
      <c r="AB116" s="250"/>
      <c r="AC116" s="250"/>
      <c r="AD116" s="250"/>
      <c r="AE116" s="250"/>
      <c r="AF116" s="250"/>
      <c r="AG116" s="250"/>
      <c r="AH116" s="250"/>
      <c r="AI116" s="250"/>
      <c r="AJ116" s="250"/>
      <c r="AK116" s="250"/>
      <c r="AL116" s="250"/>
      <c r="AM116" s="250"/>
      <c r="AN116" s="250"/>
      <c r="AO116" s="250"/>
      <c r="AP116" s="250"/>
      <c r="AQ116" s="250"/>
      <c r="AR116" s="250"/>
      <c r="AS116" s="250"/>
      <c r="AT116" s="250"/>
      <c r="AU116" s="250"/>
      <c r="AV116" s="250"/>
      <c r="AW116" s="250"/>
      <c r="AX116" s="250"/>
      <c r="AY116" s="250"/>
      <c r="AZ116" s="250"/>
      <c r="BA116" s="250"/>
      <c r="BB116" s="250"/>
      <c r="BC116" s="250"/>
      <c r="BD116" s="250"/>
      <c r="BE116" s="250"/>
      <c r="BF116" s="250"/>
      <c r="BG116" s="250"/>
      <c r="BH116" s="250"/>
      <c r="BI116" s="250"/>
      <c r="BJ116" s="250"/>
      <c r="BK116" s="250"/>
      <c r="BL116" s="250"/>
      <c r="BM116" s="250"/>
      <c r="BN116" s="250"/>
      <c r="BO116" s="250"/>
      <c r="BP116" s="250"/>
      <c r="BQ116" s="250"/>
      <c r="BR116" s="250"/>
      <c r="BS116" s="250"/>
      <c r="BT116" s="250"/>
      <c r="BU116" s="250"/>
      <c r="BV116" s="250"/>
      <c r="BW116" s="250"/>
      <c r="BX116" s="250"/>
      <c r="BY116" s="250"/>
      <c r="BZ116" s="250"/>
      <c r="CA116" s="250"/>
      <c r="CB116" s="250"/>
      <c r="CC116" s="250"/>
      <c r="CD116" s="250"/>
      <c r="CE116" s="250"/>
      <c r="CF116" s="250"/>
      <c r="CG116" s="250"/>
      <c r="CH116" s="250"/>
      <c r="CI116" s="250"/>
      <c r="CJ116" s="250"/>
      <c r="CK116" s="250"/>
      <c r="CL116" s="250"/>
      <c r="CM116" s="250"/>
      <c r="CN116" s="250"/>
      <c r="CO116" s="250"/>
      <c r="CP116" s="250"/>
      <c r="CQ116" s="250"/>
      <c r="CR116" s="250"/>
      <c r="CS116" s="250"/>
      <c r="CT116" s="250"/>
      <c r="CU116" s="250"/>
      <c r="CV116" s="250"/>
      <c r="CW116" s="250"/>
      <c r="CX116" s="250"/>
      <c r="CY116" s="250"/>
      <c r="CZ116" s="250"/>
      <c r="DA116" s="250"/>
      <c r="DB116" s="250"/>
      <c r="DC116" s="250"/>
      <c r="DD116" s="250"/>
      <c r="DE116" s="250"/>
      <c r="DF116" s="250"/>
      <c r="DG116" s="250"/>
      <c r="DH116" s="250"/>
      <c r="DI116" s="250"/>
      <c r="DJ116" s="250"/>
      <c r="DK116" s="250"/>
      <c r="DL116" s="250"/>
    </row>
    <row r="117" spans="1:116" x14ac:dyDescent="0.3">
      <c r="A117" s="251" t="s">
        <v>7486</v>
      </c>
      <c r="B117" s="252" t="s">
        <v>7487</v>
      </c>
      <c r="C117" s="255">
        <v>0.42207301920000001</v>
      </c>
      <c r="D117" s="256">
        <v>7</v>
      </c>
      <c r="E117" s="255">
        <v>0.19400000000000001</v>
      </c>
      <c r="F117" s="255">
        <v>5.8</v>
      </c>
      <c r="G117" s="255">
        <v>0.2284775829</v>
      </c>
      <c r="H117" s="255">
        <v>25.7000007629</v>
      </c>
      <c r="I117" s="256">
        <v>3</v>
      </c>
      <c r="J117" s="256" t="str">
        <f>IFERROR(VLOOKUP($B117,'Core Indicators'!$E$3:$EU$906,147,FALSE),"x")</f>
        <v>x</v>
      </c>
      <c r="K117" s="257">
        <v>-0.37302857639999998</v>
      </c>
      <c r="L117" s="255">
        <v>4.5</v>
      </c>
      <c r="M117" s="256">
        <v>60</v>
      </c>
      <c r="N117" s="256">
        <v>32</v>
      </c>
      <c r="O117" s="256" t="str">
        <f>IFERROR(VLOOKUP(B117,'Core Indicators'!$E$3:$G$9906,3,FALSE),"x")</f>
        <v>x</v>
      </c>
      <c r="P117" s="256">
        <v>32870</v>
      </c>
      <c r="Q117" s="250"/>
      <c r="R117" s="250"/>
      <c r="S117" s="250"/>
      <c r="T117" s="250"/>
      <c r="U117" s="250"/>
      <c r="V117" s="250"/>
      <c r="W117" s="250"/>
      <c r="X117" s="250"/>
      <c r="Y117" s="250"/>
      <c r="Z117" s="250"/>
      <c r="AA117" s="250"/>
      <c r="AB117" s="250"/>
      <c r="AC117" s="250"/>
      <c r="AD117" s="250"/>
      <c r="AE117" s="250"/>
      <c r="AF117" s="250"/>
      <c r="AG117" s="250"/>
      <c r="AH117" s="250"/>
      <c r="AI117" s="250"/>
      <c r="AJ117" s="250"/>
      <c r="AK117" s="250"/>
      <c r="AL117" s="250"/>
      <c r="AM117" s="250"/>
      <c r="AN117" s="250"/>
      <c r="AO117" s="250"/>
      <c r="AP117" s="250"/>
      <c r="AQ117" s="250"/>
      <c r="AR117" s="250"/>
      <c r="AS117" s="250"/>
      <c r="AT117" s="250"/>
      <c r="AU117" s="250"/>
      <c r="AV117" s="250"/>
      <c r="AW117" s="250"/>
      <c r="AX117" s="250"/>
      <c r="AY117" s="250"/>
      <c r="AZ117" s="250"/>
      <c r="BA117" s="250"/>
      <c r="BB117" s="250"/>
      <c r="BC117" s="250"/>
      <c r="BD117" s="250"/>
      <c r="BE117" s="250"/>
      <c r="BF117" s="250"/>
      <c r="BG117" s="250"/>
      <c r="BH117" s="250"/>
      <c r="BI117" s="250"/>
      <c r="BJ117" s="250"/>
      <c r="BK117" s="250"/>
      <c r="BL117" s="250"/>
      <c r="BM117" s="250"/>
      <c r="BN117" s="250"/>
      <c r="BO117" s="250"/>
      <c r="BP117" s="250"/>
      <c r="BQ117" s="250"/>
      <c r="BR117" s="250"/>
      <c r="BS117" s="250"/>
      <c r="BT117" s="250"/>
      <c r="BU117" s="250"/>
      <c r="BV117" s="250"/>
      <c r="BW117" s="250"/>
      <c r="BX117" s="250"/>
      <c r="BY117" s="250"/>
      <c r="BZ117" s="250"/>
      <c r="CA117" s="250"/>
      <c r="CB117" s="250"/>
      <c r="CC117" s="250"/>
      <c r="CD117" s="250"/>
      <c r="CE117" s="250"/>
      <c r="CF117" s="250"/>
      <c r="CG117" s="250"/>
      <c r="CH117" s="250"/>
      <c r="CI117" s="250"/>
      <c r="CJ117" s="250"/>
      <c r="CK117" s="250"/>
      <c r="CL117" s="250"/>
      <c r="CM117" s="250"/>
      <c r="CN117" s="250"/>
      <c r="CO117" s="250"/>
      <c r="CP117" s="250"/>
      <c r="CQ117" s="250"/>
      <c r="CR117" s="250"/>
      <c r="CS117" s="250"/>
      <c r="CT117" s="250"/>
      <c r="CU117" s="250"/>
      <c r="CV117" s="250"/>
      <c r="CW117" s="250"/>
      <c r="CX117" s="250"/>
      <c r="CY117" s="250"/>
      <c r="CZ117" s="250"/>
      <c r="DA117" s="250"/>
      <c r="DB117" s="250"/>
      <c r="DC117" s="250"/>
      <c r="DD117" s="250"/>
      <c r="DE117" s="250"/>
      <c r="DF117" s="250"/>
      <c r="DG117" s="250"/>
      <c r="DH117" s="250"/>
      <c r="DI117" s="250"/>
      <c r="DJ117" s="250"/>
      <c r="DK117" s="250"/>
      <c r="DL117" s="250"/>
    </row>
    <row r="118" spans="1:116" x14ac:dyDescent="0.3">
      <c r="A118" s="251" t="s">
        <v>7488</v>
      </c>
      <c r="B118" s="252" t="s">
        <v>7489</v>
      </c>
      <c r="C118" s="255">
        <v>0.18750004279999999</v>
      </c>
      <c r="D118" s="256">
        <v>11</v>
      </c>
      <c r="E118" s="255">
        <v>7.0000000000000007E-2</v>
      </c>
      <c r="F118" s="255">
        <v>7.3</v>
      </c>
      <c r="G118" s="255">
        <v>0.32160517550000001</v>
      </c>
      <c r="H118" s="255">
        <v>32.700000762899997</v>
      </c>
      <c r="I118" s="256">
        <v>0</v>
      </c>
      <c r="J118" s="256" t="str">
        <f>IFERROR(VLOOKUP($B118,'Core Indicators'!$E$3:$EU$906,147,FALSE),"x")</f>
        <v>x</v>
      </c>
      <c r="K118" s="257">
        <v>-0.2662930489</v>
      </c>
      <c r="L118" s="255">
        <v>6.25</v>
      </c>
      <c r="M118" s="256">
        <v>84</v>
      </c>
      <c r="N118" s="256">
        <v>35</v>
      </c>
      <c r="O118" s="256" t="str">
        <f>IFERROR(VLOOKUP(B118,'Core Indicators'!$E$3:$G$9906,3,FALSE),"x")</f>
        <v>x</v>
      </c>
      <c r="P118" s="256">
        <v>1553560</v>
      </c>
      <c r="Q118" s="250"/>
      <c r="R118" s="250"/>
      <c r="S118" s="250"/>
      <c r="T118" s="250"/>
      <c r="U118" s="250"/>
      <c r="V118" s="250"/>
      <c r="W118" s="250"/>
      <c r="X118" s="250"/>
      <c r="Y118" s="250"/>
      <c r="Z118" s="250"/>
      <c r="AA118" s="250"/>
      <c r="AB118" s="250"/>
      <c r="AC118" s="250"/>
      <c r="AD118" s="250"/>
      <c r="AE118" s="250"/>
      <c r="AF118" s="250"/>
      <c r="AG118" s="250"/>
      <c r="AH118" s="250"/>
      <c r="AI118" s="250"/>
      <c r="AJ118" s="250"/>
      <c r="AK118" s="250"/>
      <c r="AL118" s="250"/>
      <c r="AM118" s="250"/>
      <c r="AN118" s="250"/>
      <c r="AO118" s="250"/>
      <c r="AP118" s="250"/>
      <c r="AQ118" s="250"/>
      <c r="AR118" s="250"/>
      <c r="AS118" s="250"/>
      <c r="AT118" s="250"/>
      <c r="AU118" s="250"/>
      <c r="AV118" s="250"/>
      <c r="AW118" s="250"/>
      <c r="AX118" s="250"/>
      <c r="AY118" s="250"/>
      <c r="AZ118" s="250"/>
      <c r="BA118" s="250"/>
      <c r="BB118" s="250"/>
      <c r="BC118" s="250"/>
      <c r="BD118" s="250"/>
      <c r="BE118" s="250"/>
      <c r="BF118" s="250"/>
      <c r="BG118" s="250"/>
      <c r="BH118" s="250"/>
      <c r="BI118" s="250"/>
      <c r="BJ118" s="250"/>
      <c r="BK118" s="250"/>
      <c r="BL118" s="250"/>
      <c r="BM118" s="250"/>
      <c r="BN118" s="250"/>
      <c r="BO118" s="250"/>
      <c r="BP118" s="250"/>
      <c r="BQ118" s="250"/>
      <c r="BR118" s="250"/>
      <c r="BS118" s="250"/>
      <c r="BT118" s="250"/>
      <c r="BU118" s="250"/>
      <c r="BV118" s="250"/>
      <c r="BW118" s="250"/>
      <c r="BX118" s="250"/>
      <c r="BY118" s="250"/>
      <c r="BZ118" s="250"/>
      <c r="CA118" s="250"/>
      <c r="CB118" s="250"/>
      <c r="CC118" s="250"/>
      <c r="CD118" s="250"/>
      <c r="CE118" s="250"/>
      <c r="CF118" s="250"/>
      <c r="CG118" s="250"/>
      <c r="CH118" s="250"/>
      <c r="CI118" s="250"/>
      <c r="CJ118" s="250"/>
      <c r="CK118" s="250"/>
      <c r="CL118" s="250"/>
      <c r="CM118" s="250"/>
      <c r="CN118" s="250"/>
      <c r="CO118" s="250"/>
      <c r="CP118" s="250"/>
      <c r="CQ118" s="250"/>
      <c r="CR118" s="250"/>
      <c r="CS118" s="250"/>
      <c r="CT118" s="250"/>
      <c r="CU118" s="250"/>
      <c r="CV118" s="250"/>
      <c r="CW118" s="250"/>
      <c r="CX118" s="250"/>
      <c r="CY118" s="250"/>
      <c r="CZ118" s="250"/>
      <c r="DA118" s="250"/>
      <c r="DB118" s="250"/>
      <c r="DC118" s="250"/>
      <c r="DD118" s="250"/>
      <c r="DE118" s="250"/>
      <c r="DF118" s="250"/>
      <c r="DG118" s="250"/>
      <c r="DH118" s="250"/>
      <c r="DI118" s="250"/>
      <c r="DJ118" s="250"/>
      <c r="DK118" s="250"/>
      <c r="DL118" s="250"/>
    </row>
    <row r="119" spans="1:116" x14ac:dyDescent="0.3">
      <c r="A119" s="251" t="s">
        <v>7490</v>
      </c>
      <c r="B119" s="252" t="s">
        <v>7491</v>
      </c>
      <c r="C119" s="255">
        <v>0.69836900989999995</v>
      </c>
      <c r="D119" s="256">
        <v>10</v>
      </c>
      <c r="E119" s="255">
        <v>5.4199999999999998E-2</v>
      </c>
      <c r="F119" s="255">
        <v>7.35</v>
      </c>
      <c r="G119" s="255">
        <v>0.1190679714</v>
      </c>
      <c r="H119" s="255">
        <v>39</v>
      </c>
      <c r="I119" s="256">
        <v>0</v>
      </c>
      <c r="J119" s="256" t="str">
        <f>IFERROR(VLOOKUP($B119,'Core Indicators'!$E$3:$EU$906,147,FALSE),"x")</f>
        <v>x</v>
      </c>
      <c r="K119" s="257">
        <v>9.5744796099999988E-2</v>
      </c>
      <c r="L119" s="255">
        <v>6.75</v>
      </c>
      <c r="M119" s="256">
        <v>62</v>
      </c>
      <c r="N119" s="256">
        <v>45</v>
      </c>
      <c r="O119" s="256" t="str">
        <f>IFERROR(VLOOKUP(B119,'Core Indicators'!$E$3:$G$9906,3,FALSE),"x")</f>
        <v>x</v>
      </c>
      <c r="P119" s="256">
        <v>13450</v>
      </c>
      <c r="Q119" s="250"/>
      <c r="R119" s="250"/>
      <c r="S119" s="250"/>
      <c r="T119" s="250"/>
      <c r="U119" s="250"/>
      <c r="V119" s="250"/>
      <c r="W119" s="250"/>
      <c r="X119" s="250"/>
      <c r="Y119" s="250"/>
      <c r="Z119" s="250"/>
      <c r="AA119" s="250"/>
      <c r="AB119" s="250"/>
      <c r="AC119" s="250"/>
      <c r="AD119" s="250"/>
      <c r="AE119" s="250"/>
      <c r="AF119" s="250"/>
      <c r="AG119" s="250"/>
      <c r="AH119" s="250"/>
      <c r="AI119" s="250"/>
      <c r="AJ119" s="250"/>
      <c r="AK119" s="250"/>
      <c r="AL119" s="250"/>
      <c r="AM119" s="250"/>
      <c r="AN119" s="250"/>
      <c r="AO119" s="250"/>
      <c r="AP119" s="250"/>
      <c r="AQ119" s="250"/>
      <c r="AR119" s="250"/>
      <c r="AS119" s="250"/>
      <c r="AT119" s="250"/>
      <c r="AU119" s="250"/>
      <c r="AV119" s="250"/>
      <c r="AW119" s="250"/>
      <c r="AX119" s="250"/>
      <c r="AY119" s="250"/>
      <c r="AZ119" s="250"/>
      <c r="BA119" s="250"/>
      <c r="BB119" s="250"/>
      <c r="BC119" s="250"/>
      <c r="BD119" s="250"/>
      <c r="BE119" s="250"/>
      <c r="BF119" s="250"/>
      <c r="BG119" s="250"/>
      <c r="BH119" s="250"/>
      <c r="BI119" s="250"/>
      <c r="BJ119" s="250"/>
      <c r="BK119" s="250"/>
      <c r="BL119" s="250"/>
      <c r="BM119" s="250"/>
      <c r="BN119" s="250"/>
      <c r="BO119" s="250"/>
      <c r="BP119" s="250"/>
      <c r="BQ119" s="250"/>
      <c r="BR119" s="250"/>
      <c r="BS119" s="250"/>
      <c r="BT119" s="250"/>
      <c r="BU119" s="250"/>
      <c r="BV119" s="250"/>
      <c r="BW119" s="250"/>
      <c r="BX119" s="250"/>
      <c r="BY119" s="250"/>
      <c r="BZ119" s="250"/>
      <c r="CA119" s="250"/>
      <c r="CB119" s="250"/>
      <c r="CC119" s="250"/>
      <c r="CD119" s="250"/>
      <c r="CE119" s="250"/>
      <c r="CF119" s="250"/>
      <c r="CG119" s="250"/>
      <c r="CH119" s="250"/>
      <c r="CI119" s="250"/>
      <c r="CJ119" s="250"/>
      <c r="CK119" s="250"/>
      <c r="CL119" s="250"/>
      <c r="CM119" s="250"/>
      <c r="CN119" s="250"/>
      <c r="CO119" s="250"/>
      <c r="CP119" s="250"/>
      <c r="CQ119" s="250"/>
      <c r="CR119" s="250"/>
      <c r="CS119" s="250"/>
      <c r="CT119" s="250"/>
      <c r="CU119" s="250"/>
      <c r="CV119" s="250"/>
      <c r="CW119" s="250"/>
      <c r="CX119" s="250"/>
      <c r="CY119" s="250"/>
      <c r="CZ119" s="250"/>
      <c r="DA119" s="250"/>
      <c r="DB119" s="250"/>
      <c r="DC119" s="250"/>
      <c r="DD119" s="250"/>
      <c r="DE119" s="250"/>
      <c r="DF119" s="250"/>
      <c r="DG119" s="250"/>
      <c r="DH119" s="250"/>
      <c r="DI119" s="250"/>
      <c r="DJ119" s="250"/>
      <c r="DK119" s="250"/>
      <c r="DL119" s="250"/>
    </row>
    <row r="120" spans="1:116" x14ac:dyDescent="0.3">
      <c r="A120" s="251" t="s">
        <v>691</v>
      </c>
      <c r="B120" s="252" t="s">
        <v>7492</v>
      </c>
      <c r="C120" s="255">
        <v>0.49561599899999997</v>
      </c>
      <c r="D120" s="256">
        <v>5</v>
      </c>
      <c r="E120" s="255">
        <v>0.4</v>
      </c>
      <c r="F120" s="255">
        <v>3.6833333332999998</v>
      </c>
      <c r="G120" s="255">
        <v>0.4923099393</v>
      </c>
      <c r="H120" s="255">
        <v>39.5</v>
      </c>
      <c r="I120" s="256">
        <v>3</v>
      </c>
      <c r="J120" s="256">
        <f>IFERROR(VLOOKUP($B120,'Core Indicators'!$E$3:$EU$906,147,FALSE),"x")</f>
        <v>168</v>
      </c>
      <c r="K120" s="257">
        <v>-0.13564912970000001</v>
      </c>
      <c r="L120" s="255">
        <v>3.25</v>
      </c>
      <c r="M120" s="256">
        <v>37</v>
      </c>
      <c r="N120" s="256">
        <v>41</v>
      </c>
      <c r="O120" s="256">
        <f>IFERROR(VLOOKUP(B120,'Core Indicators'!$E$3:$G$9906,3,FALSE),"x")</f>
        <v>36472000</v>
      </c>
      <c r="P120" s="256">
        <v>446300</v>
      </c>
      <c r="Q120" s="250"/>
      <c r="R120" s="250"/>
      <c r="S120" s="250"/>
      <c r="T120" s="250"/>
      <c r="U120" s="250"/>
      <c r="V120" s="250"/>
      <c r="W120" s="250"/>
      <c r="X120" s="250"/>
      <c r="Y120" s="250"/>
      <c r="Z120" s="250"/>
      <c r="AA120" s="250"/>
      <c r="AB120" s="250"/>
      <c r="AC120" s="250"/>
      <c r="AD120" s="250"/>
      <c r="AE120" s="250"/>
      <c r="AF120" s="250"/>
      <c r="AG120" s="250"/>
      <c r="AH120" s="250"/>
      <c r="AI120" s="250"/>
      <c r="AJ120" s="250"/>
      <c r="AK120" s="250"/>
      <c r="AL120" s="250"/>
      <c r="AM120" s="250"/>
      <c r="AN120" s="250"/>
      <c r="AO120" s="250"/>
      <c r="AP120" s="250"/>
      <c r="AQ120" s="250"/>
      <c r="AR120" s="250"/>
      <c r="AS120" s="250"/>
      <c r="AT120" s="250"/>
      <c r="AU120" s="250"/>
      <c r="AV120" s="250"/>
      <c r="AW120" s="250"/>
      <c r="AX120" s="250"/>
      <c r="AY120" s="250"/>
      <c r="AZ120" s="250"/>
      <c r="BA120" s="250"/>
      <c r="BB120" s="250"/>
      <c r="BC120" s="250"/>
      <c r="BD120" s="250"/>
      <c r="BE120" s="250"/>
      <c r="BF120" s="250"/>
      <c r="BG120" s="250"/>
      <c r="BH120" s="250"/>
      <c r="BI120" s="250"/>
      <c r="BJ120" s="250"/>
      <c r="BK120" s="250"/>
      <c r="BL120" s="250"/>
      <c r="BM120" s="250"/>
      <c r="BN120" s="250"/>
      <c r="BO120" s="250"/>
      <c r="BP120" s="250"/>
      <c r="BQ120" s="250"/>
      <c r="BR120" s="250"/>
      <c r="BS120" s="250"/>
      <c r="BT120" s="250"/>
      <c r="BU120" s="250"/>
      <c r="BV120" s="250"/>
      <c r="BW120" s="250"/>
      <c r="BX120" s="250"/>
      <c r="BY120" s="250"/>
      <c r="BZ120" s="250"/>
      <c r="CA120" s="250"/>
      <c r="CB120" s="250"/>
      <c r="CC120" s="250"/>
      <c r="CD120" s="250"/>
      <c r="CE120" s="250"/>
      <c r="CF120" s="250"/>
      <c r="CG120" s="250"/>
      <c r="CH120" s="250"/>
      <c r="CI120" s="250"/>
      <c r="CJ120" s="250"/>
      <c r="CK120" s="250"/>
      <c r="CL120" s="250"/>
      <c r="CM120" s="250"/>
      <c r="CN120" s="250"/>
      <c r="CO120" s="250"/>
      <c r="CP120" s="250"/>
      <c r="CQ120" s="250"/>
      <c r="CR120" s="250"/>
      <c r="CS120" s="250"/>
      <c r="CT120" s="250"/>
      <c r="CU120" s="250"/>
      <c r="CV120" s="250"/>
      <c r="CW120" s="250"/>
      <c r="CX120" s="250"/>
      <c r="CY120" s="250"/>
      <c r="CZ120" s="250"/>
      <c r="DA120" s="250"/>
      <c r="DB120" s="250"/>
      <c r="DC120" s="250"/>
      <c r="DD120" s="250"/>
      <c r="DE120" s="250"/>
      <c r="DF120" s="250"/>
      <c r="DG120" s="250"/>
      <c r="DH120" s="250"/>
      <c r="DI120" s="250"/>
      <c r="DJ120" s="250"/>
      <c r="DK120" s="250"/>
      <c r="DL120" s="250"/>
    </row>
    <row r="121" spans="1:116" x14ac:dyDescent="0.3">
      <c r="A121" s="251" t="s">
        <v>1037</v>
      </c>
      <c r="B121" s="252" t="s">
        <v>7493</v>
      </c>
      <c r="C121" s="255">
        <v>0.90353799999999995</v>
      </c>
      <c r="D121" s="256">
        <v>7</v>
      </c>
      <c r="E121" s="255">
        <v>0.16500000000000001</v>
      </c>
      <c r="F121" s="255">
        <v>4.4833333333000001</v>
      </c>
      <c r="G121" s="255">
        <v>0.56887839289999997</v>
      </c>
      <c r="H121" s="255">
        <v>54</v>
      </c>
      <c r="I121" s="256">
        <v>4</v>
      </c>
      <c r="J121" s="256">
        <f>IFERROR(VLOOKUP($B121,'Core Indicators'!$E$3:$EU$906,147,FALSE),"x")</f>
        <v>663</v>
      </c>
      <c r="K121" s="257">
        <v>-1.0201843977</v>
      </c>
      <c r="L121" s="255">
        <v>3</v>
      </c>
      <c r="M121" s="256">
        <v>45</v>
      </c>
      <c r="N121" s="256">
        <v>26</v>
      </c>
      <c r="O121" s="256">
        <f>IFERROR(VLOOKUP(B121,'Core Indicators'!$E$3:$G$9906,3,FALSE),"x")</f>
        <v>28862000</v>
      </c>
      <c r="P121" s="256">
        <v>786380</v>
      </c>
      <c r="Q121" s="250"/>
      <c r="R121" s="250"/>
      <c r="S121" s="250"/>
      <c r="T121" s="250"/>
      <c r="U121" s="250"/>
      <c r="V121" s="250"/>
      <c r="W121" s="250"/>
      <c r="X121" s="250"/>
      <c r="Y121" s="250"/>
      <c r="Z121" s="250"/>
      <c r="AA121" s="250"/>
      <c r="AB121" s="250"/>
      <c r="AC121" s="250"/>
      <c r="AD121" s="250"/>
      <c r="AE121" s="250"/>
      <c r="AF121" s="250"/>
      <c r="AG121" s="250"/>
      <c r="AH121" s="250"/>
      <c r="AI121" s="250"/>
      <c r="AJ121" s="250"/>
      <c r="AK121" s="250"/>
      <c r="AL121" s="250"/>
      <c r="AM121" s="250"/>
      <c r="AN121" s="250"/>
      <c r="AO121" s="250"/>
      <c r="AP121" s="250"/>
      <c r="AQ121" s="250"/>
      <c r="AR121" s="250"/>
      <c r="AS121" s="250"/>
      <c r="AT121" s="250"/>
      <c r="AU121" s="250"/>
      <c r="AV121" s="250"/>
      <c r="AW121" s="250"/>
      <c r="AX121" s="250"/>
      <c r="AY121" s="250"/>
      <c r="AZ121" s="250"/>
      <c r="BA121" s="250"/>
      <c r="BB121" s="250"/>
      <c r="BC121" s="250"/>
      <c r="BD121" s="250"/>
      <c r="BE121" s="250"/>
      <c r="BF121" s="250"/>
      <c r="BG121" s="250"/>
      <c r="BH121" s="250"/>
      <c r="BI121" s="250"/>
      <c r="BJ121" s="250"/>
      <c r="BK121" s="250"/>
      <c r="BL121" s="250"/>
      <c r="BM121" s="250"/>
      <c r="BN121" s="250"/>
      <c r="BO121" s="250"/>
      <c r="BP121" s="250"/>
      <c r="BQ121" s="250"/>
      <c r="BR121" s="250"/>
      <c r="BS121" s="250"/>
      <c r="BT121" s="250"/>
      <c r="BU121" s="250"/>
      <c r="BV121" s="250"/>
      <c r="BW121" s="250"/>
      <c r="BX121" s="250"/>
      <c r="BY121" s="250"/>
      <c r="BZ121" s="250"/>
      <c r="CA121" s="250"/>
      <c r="CB121" s="250"/>
      <c r="CC121" s="250"/>
      <c r="CD121" s="250"/>
      <c r="CE121" s="250"/>
      <c r="CF121" s="250"/>
      <c r="CG121" s="250"/>
      <c r="CH121" s="250"/>
      <c r="CI121" s="250"/>
      <c r="CJ121" s="250"/>
      <c r="CK121" s="250"/>
      <c r="CL121" s="250"/>
      <c r="CM121" s="250"/>
      <c r="CN121" s="250"/>
      <c r="CO121" s="250"/>
      <c r="CP121" s="250"/>
      <c r="CQ121" s="250"/>
      <c r="CR121" s="250"/>
      <c r="CS121" s="250"/>
      <c r="CT121" s="250"/>
      <c r="CU121" s="250"/>
      <c r="CV121" s="250"/>
      <c r="CW121" s="250"/>
      <c r="CX121" s="250"/>
      <c r="CY121" s="250"/>
      <c r="CZ121" s="250"/>
      <c r="DA121" s="250"/>
      <c r="DB121" s="250"/>
      <c r="DC121" s="250"/>
      <c r="DD121" s="250"/>
      <c r="DE121" s="250"/>
      <c r="DF121" s="250"/>
      <c r="DG121" s="250"/>
      <c r="DH121" s="250"/>
      <c r="DI121" s="250"/>
      <c r="DJ121" s="250"/>
      <c r="DK121" s="250"/>
      <c r="DL121" s="250"/>
    </row>
    <row r="122" spans="1:116" x14ac:dyDescent="0.3">
      <c r="A122" s="251" t="s">
        <v>544</v>
      </c>
      <c r="B122" s="252" t="s">
        <v>7494</v>
      </c>
      <c r="C122" s="255">
        <v>0.52228899020000008</v>
      </c>
      <c r="D122" s="256">
        <v>0</v>
      </c>
      <c r="E122" s="255">
        <v>0.30299999999999999</v>
      </c>
      <c r="F122" s="255">
        <v>3.3</v>
      </c>
      <c r="G122" s="255">
        <v>0.45849855369999998</v>
      </c>
      <c r="H122" s="255">
        <v>30.7000007629</v>
      </c>
      <c r="I122" s="256">
        <v>4</v>
      </c>
      <c r="J122" s="256">
        <f>IFERROR(VLOOKUP($B122,'Core Indicators'!$E$3:$EU$906,147,FALSE),"x")</f>
        <v>196</v>
      </c>
      <c r="K122" s="257">
        <v>-1.0627838373</v>
      </c>
      <c r="L122" s="255">
        <v>2.75</v>
      </c>
      <c r="M122" s="256">
        <v>30</v>
      </c>
      <c r="N122" s="256">
        <v>29</v>
      </c>
      <c r="O122" s="256">
        <f>IFERROR(VLOOKUP(B122,'Core Indicators'!$E$3:$G$9906,3,FALSE),"x")</f>
        <v>52247000</v>
      </c>
      <c r="P122" s="256">
        <v>653080</v>
      </c>
      <c r="Q122" s="250"/>
      <c r="R122" s="250"/>
      <c r="S122" s="250"/>
      <c r="T122" s="250"/>
      <c r="U122" s="250"/>
      <c r="V122" s="250"/>
      <c r="W122" s="250"/>
      <c r="X122" s="250"/>
      <c r="Y122" s="250"/>
      <c r="Z122" s="250"/>
      <c r="AA122" s="250"/>
      <c r="AB122" s="250"/>
      <c r="AC122" s="250"/>
      <c r="AD122" s="250"/>
      <c r="AE122" s="250"/>
      <c r="AF122" s="250"/>
      <c r="AG122" s="250"/>
      <c r="AH122" s="250"/>
      <c r="AI122" s="250"/>
      <c r="AJ122" s="250"/>
      <c r="AK122" s="250"/>
      <c r="AL122" s="250"/>
      <c r="AM122" s="250"/>
      <c r="AN122" s="250"/>
      <c r="AO122" s="250"/>
      <c r="AP122" s="250"/>
      <c r="AQ122" s="250"/>
      <c r="AR122" s="250"/>
      <c r="AS122" s="250"/>
      <c r="AT122" s="250"/>
      <c r="AU122" s="250"/>
      <c r="AV122" s="250"/>
      <c r="AW122" s="250"/>
      <c r="AX122" s="250"/>
      <c r="AY122" s="250"/>
      <c r="AZ122" s="250"/>
      <c r="BA122" s="250"/>
      <c r="BB122" s="250"/>
      <c r="BC122" s="250"/>
      <c r="BD122" s="250"/>
      <c r="BE122" s="250"/>
      <c r="BF122" s="250"/>
      <c r="BG122" s="250"/>
      <c r="BH122" s="250"/>
      <c r="BI122" s="250"/>
      <c r="BJ122" s="250"/>
      <c r="BK122" s="250"/>
      <c r="BL122" s="250"/>
      <c r="BM122" s="250"/>
      <c r="BN122" s="250"/>
      <c r="BO122" s="250"/>
      <c r="BP122" s="250"/>
      <c r="BQ122" s="250"/>
      <c r="BR122" s="250"/>
      <c r="BS122" s="250"/>
      <c r="BT122" s="250"/>
      <c r="BU122" s="250"/>
      <c r="BV122" s="250"/>
      <c r="BW122" s="250"/>
      <c r="BX122" s="250"/>
      <c r="BY122" s="250"/>
      <c r="BZ122" s="250"/>
      <c r="CA122" s="250"/>
      <c r="CB122" s="250"/>
      <c r="CC122" s="250"/>
      <c r="CD122" s="250"/>
      <c r="CE122" s="250"/>
      <c r="CF122" s="250"/>
      <c r="CG122" s="250"/>
      <c r="CH122" s="250"/>
      <c r="CI122" s="250"/>
      <c r="CJ122" s="250"/>
      <c r="CK122" s="250"/>
      <c r="CL122" s="250"/>
      <c r="CM122" s="250"/>
      <c r="CN122" s="250"/>
      <c r="CO122" s="250"/>
      <c r="CP122" s="250"/>
      <c r="CQ122" s="250"/>
      <c r="CR122" s="250"/>
      <c r="CS122" s="250"/>
      <c r="CT122" s="250"/>
      <c r="CU122" s="250"/>
      <c r="CV122" s="250"/>
      <c r="CW122" s="250"/>
      <c r="CX122" s="250"/>
      <c r="CY122" s="250"/>
      <c r="CZ122" s="250"/>
      <c r="DA122" s="250"/>
      <c r="DB122" s="250"/>
      <c r="DC122" s="250"/>
      <c r="DD122" s="250"/>
      <c r="DE122" s="250"/>
      <c r="DF122" s="250"/>
      <c r="DG122" s="250"/>
      <c r="DH122" s="250"/>
      <c r="DI122" s="250"/>
      <c r="DJ122" s="250"/>
      <c r="DK122" s="250"/>
      <c r="DL122" s="250"/>
    </row>
    <row r="123" spans="1:116" x14ac:dyDescent="0.3">
      <c r="A123" s="251" t="s">
        <v>2308</v>
      </c>
      <c r="B123" s="252" t="s">
        <v>7495</v>
      </c>
      <c r="C123" s="255">
        <v>0.72633300469999995</v>
      </c>
      <c r="D123" s="256">
        <v>11</v>
      </c>
      <c r="E123" s="255">
        <v>0.161</v>
      </c>
      <c r="F123" s="255">
        <v>7.5</v>
      </c>
      <c r="G123" s="255">
        <v>0.46023062380000002</v>
      </c>
      <c r="H123" s="255">
        <v>59.099998474099998</v>
      </c>
      <c r="I123" s="256">
        <v>0</v>
      </c>
      <c r="J123" s="256" t="str">
        <f>IFERROR(VLOOKUP($B123,'Core Indicators'!$E$3:$EU$906,147,FALSE),"x")</f>
        <v>x</v>
      </c>
      <c r="K123" s="257">
        <v>0.30998012419999998</v>
      </c>
      <c r="L123" s="255">
        <v>6.75</v>
      </c>
      <c r="M123" s="256">
        <v>77</v>
      </c>
      <c r="N123" s="256">
        <v>52</v>
      </c>
      <c r="O123" s="256">
        <f>IFERROR(VLOOKUP(B123,'Core Indicators'!$E$3:$G$9906,3,FALSE),"x")</f>
        <v>2541000</v>
      </c>
      <c r="P123" s="256">
        <v>823290</v>
      </c>
      <c r="Q123" s="250"/>
      <c r="R123" s="250"/>
      <c r="S123" s="250"/>
      <c r="T123" s="250"/>
      <c r="U123" s="250"/>
      <c r="V123" s="250"/>
      <c r="W123" s="250"/>
      <c r="X123" s="250"/>
      <c r="Y123" s="250"/>
      <c r="Z123" s="250"/>
      <c r="AA123" s="250"/>
      <c r="AB123" s="250"/>
      <c r="AC123" s="250"/>
      <c r="AD123" s="250"/>
      <c r="AE123" s="250"/>
      <c r="AF123" s="250"/>
      <c r="AG123" s="250"/>
      <c r="AH123" s="250"/>
      <c r="AI123" s="250"/>
      <c r="AJ123" s="250"/>
      <c r="AK123" s="250"/>
      <c r="AL123" s="250"/>
      <c r="AM123" s="250"/>
      <c r="AN123" s="250"/>
      <c r="AO123" s="250"/>
      <c r="AP123" s="250"/>
      <c r="AQ123" s="250"/>
      <c r="AR123" s="250"/>
      <c r="AS123" s="250"/>
      <c r="AT123" s="250"/>
      <c r="AU123" s="250"/>
      <c r="AV123" s="250"/>
      <c r="AW123" s="250"/>
      <c r="AX123" s="250"/>
      <c r="AY123" s="250"/>
      <c r="AZ123" s="250"/>
      <c r="BA123" s="250"/>
      <c r="BB123" s="250"/>
      <c r="BC123" s="250"/>
      <c r="BD123" s="250"/>
      <c r="BE123" s="250"/>
      <c r="BF123" s="250"/>
      <c r="BG123" s="250"/>
      <c r="BH123" s="250"/>
      <c r="BI123" s="250"/>
      <c r="BJ123" s="250"/>
      <c r="BK123" s="250"/>
      <c r="BL123" s="250"/>
      <c r="BM123" s="250"/>
      <c r="BN123" s="250"/>
      <c r="BO123" s="250"/>
      <c r="BP123" s="250"/>
      <c r="BQ123" s="250"/>
      <c r="BR123" s="250"/>
      <c r="BS123" s="250"/>
      <c r="BT123" s="250"/>
      <c r="BU123" s="250"/>
      <c r="BV123" s="250"/>
      <c r="BW123" s="250"/>
      <c r="BX123" s="250"/>
      <c r="BY123" s="250"/>
      <c r="BZ123" s="250"/>
      <c r="CA123" s="250"/>
      <c r="CB123" s="250"/>
      <c r="CC123" s="250"/>
      <c r="CD123" s="250"/>
      <c r="CE123" s="250"/>
      <c r="CF123" s="250"/>
      <c r="CG123" s="250"/>
      <c r="CH123" s="250"/>
      <c r="CI123" s="250"/>
      <c r="CJ123" s="250"/>
      <c r="CK123" s="250"/>
      <c r="CL123" s="250"/>
      <c r="CM123" s="250"/>
      <c r="CN123" s="250"/>
      <c r="CO123" s="250"/>
      <c r="CP123" s="250"/>
      <c r="CQ123" s="250"/>
      <c r="CR123" s="250"/>
      <c r="CS123" s="250"/>
      <c r="CT123" s="250"/>
      <c r="CU123" s="250"/>
      <c r="CV123" s="250"/>
      <c r="CW123" s="250"/>
      <c r="CX123" s="250"/>
      <c r="CY123" s="250"/>
      <c r="CZ123" s="250"/>
      <c r="DA123" s="250"/>
      <c r="DB123" s="250"/>
      <c r="DC123" s="250"/>
      <c r="DD123" s="250"/>
      <c r="DE123" s="250"/>
      <c r="DF123" s="250"/>
      <c r="DG123" s="250"/>
      <c r="DH123" s="250"/>
      <c r="DI123" s="250"/>
      <c r="DJ123" s="250"/>
      <c r="DK123" s="250"/>
      <c r="DL123" s="250"/>
    </row>
    <row r="124" spans="1:116" x14ac:dyDescent="0.3">
      <c r="A124" s="251" t="s">
        <v>7496</v>
      </c>
      <c r="B124" s="252" t="s">
        <v>7497</v>
      </c>
      <c r="C124" s="255">
        <v>0</v>
      </c>
      <c r="D124" s="256">
        <v>12</v>
      </c>
      <c r="E124" s="255">
        <v>0</v>
      </c>
      <c r="F124" s="255" t="s">
        <v>14</v>
      </c>
      <c r="G124" s="255" t="s">
        <v>14</v>
      </c>
      <c r="H124" s="255" t="s">
        <v>14</v>
      </c>
      <c r="I124" s="256">
        <v>0</v>
      </c>
      <c r="J124" s="256" t="str">
        <f>IFERROR(VLOOKUP($B124,'Core Indicators'!$E$3:$EU$906,147,FALSE),"x")</f>
        <v>x</v>
      </c>
      <c r="K124" s="257">
        <v>-0.76369076969999994</v>
      </c>
      <c r="L124" s="255" t="s">
        <v>14</v>
      </c>
      <c r="M124" s="256">
        <v>77</v>
      </c>
      <c r="N124" s="256" t="s">
        <v>14</v>
      </c>
      <c r="O124" s="256" t="str">
        <f>IFERROR(VLOOKUP(B124,'Core Indicators'!$E$3:$G$9906,3,FALSE),"x")</f>
        <v>x</v>
      </c>
      <c r="P124" s="256">
        <v>20</v>
      </c>
      <c r="Q124" s="250"/>
      <c r="R124" s="250"/>
      <c r="S124" s="250"/>
      <c r="T124" s="250"/>
      <c r="U124" s="250"/>
      <c r="V124" s="250"/>
      <c r="W124" s="250"/>
      <c r="X124" s="250"/>
      <c r="Y124" s="250"/>
      <c r="Z124" s="250"/>
      <c r="AA124" s="250"/>
      <c r="AB124" s="250"/>
      <c r="AC124" s="250"/>
      <c r="AD124" s="250"/>
      <c r="AE124" s="250"/>
      <c r="AF124" s="250"/>
      <c r="AG124" s="250"/>
      <c r="AH124" s="250"/>
      <c r="AI124" s="250"/>
      <c r="AJ124" s="250"/>
      <c r="AK124" s="250"/>
      <c r="AL124" s="250"/>
      <c r="AM124" s="250"/>
      <c r="AN124" s="250"/>
      <c r="AO124" s="250"/>
      <c r="AP124" s="250"/>
      <c r="AQ124" s="250"/>
      <c r="AR124" s="250"/>
      <c r="AS124" s="250"/>
      <c r="AT124" s="250"/>
      <c r="AU124" s="250"/>
      <c r="AV124" s="250"/>
      <c r="AW124" s="250"/>
      <c r="AX124" s="250"/>
      <c r="AY124" s="250"/>
      <c r="AZ124" s="250"/>
      <c r="BA124" s="250"/>
      <c r="BB124" s="250"/>
      <c r="BC124" s="250"/>
      <c r="BD124" s="250"/>
      <c r="BE124" s="250"/>
      <c r="BF124" s="250"/>
      <c r="BG124" s="250"/>
      <c r="BH124" s="250"/>
      <c r="BI124" s="250"/>
      <c r="BJ124" s="250"/>
      <c r="BK124" s="250"/>
      <c r="BL124" s="250"/>
      <c r="BM124" s="250"/>
      <c r="BN124" s="250"/>
      <c r="BO124" s="250"/>
      <c r="BP124" s="250"/>
      <c r="BQ124" s="250"/>
      <c r="BR124" s="250"/>
      <c r="BS124" s="250"/>
      <c r="BT124" s="250"/>
      <c r="BU124" s="250"/>
      <c r="BV124" s="250"/>
      <c r="BW124" s="250"/>
      <c r="BX124" s="250"/>
      <c r="BY124" s="250"/>
      <c r="BZ124" s="250"/>
      <c r="CA124" s="250"/>
      <c r="CB124" s="250"/>
      <c r="CC124" s="250"/>
      <c r="CD124" s="250"/>
      <c r="CE124" s="250"/>
      <c r="CF124" s="250"/>
      <c r="CG124" s="250"/>
      <c r="CH124" s="250"/>
      <c r="CI124" s="250"/>
      <c r="CJ124" s="250"/>
      <c r="CK124" s="250"/>
      <c r="CL124" s="250"/>
      <c r="CM124" s="250"/>
      <c r="CN124" s="250"/>
      <c r="CO124" s="250"/>
      <c r="CP124" s="250"/>
      <c r="CQ124" s="250"/>
      <c r="CR124" s="250"/>
      <c r="CS124" s="250"/>
      <c r="CT124" s="250"/>
      <c r="CU124" s="250"/>
      <c r="CV124" s="250"/>
      <c r="CW124" s="250"/>
      <c r="CX124" s="250"/>
      <c r="CY124" s="250"/>
      <c r="CZ124" s="250"/>
      <c r="DA124" s="250"/>
      <c r="DB124" s="250"/>
      <c r="DC124" s="250"/>
      <c r="DD124" s="250"/>
      <c r="DE124" s="250"/>
      <c r="DF124" s="250"/>
      <c r="DG124" s="250"/>
      <c r="DH124" s="250"/>
      <c r="DI124" s="250"/>
      <c r="DJ124" s="250"/>
      <c r="DK124" s="250"/>
      <c r="DL124" s="250"/>
    </row>
    <row r="125" spans="1:116" x14ac:dyDescent="0.3">
      <c r="A125" s="251" t="s">
        <v>7498</v>
      </c>
      <c r="B125" s="252" t="s">
        <v>7499</v>
      </c>
      <c r="C125" s="255">
        <v>0.76569999609999995</v>
      </c>
      <c r="D125" s="256">
        <v>8</v>
      </c>
      <c r="E125" s="255">
        <v>0.09</v>
      </c>
      <c r="F125" s="255">
        <v>5.85</v>
      </c>
      <c r="G125" s="255">
        <v>0.47573758710000003</v>
      </c>
      <c r="H125" s="255">
        <v>32.799999237100003</v>
      </c>
      <c r="I125" s="256">
        <v>3</v>
      </c>
      <c r="J125" s="256" t="str">
        <f>IFERROR(VLOOKUP($B125,'Core Indicators'!$E$3:$EU$906,147,FALSE),"x")</f>
        <v>x</v>
      </c>
      <c r="K125" s="257">
        <v>-0.53553414340000005</v>
      </c>
      <c r="L125" s="255">
        <v>5</v>
      </c>
      <c r="M125" s="256">
        <v>56</v>
      </c>
      <c r="N125" s="256">
        <v>34</v>
      </c>
      <c r="O125" s="256" t="str">
        <f>IFERROR(VLOOKUP(B125,'Core Indicators'!$E$3:$G$9906,3,FALSE),"x")</f>
        <v>x</v>
      </c>
      <c r="P125" s="256">
        <v>143350</v>
      </c>
      <c r="Q125" s="250"/>
      <c r="R125" s="250"/>
      <c r="S125" s="250"/>
      <c r="T125" s="250"/>
      <c r="U125" s="250"/>
      <c r="V125" s="250"/>
      <c r="W125" s="250"/>
      <c r="X125" s="250"/>
      <c r="Y125" s="250"/>
      <c r="Z125" s="250"/>
      <c r="AA125" s="250"/>
      <c r="AB125" s="250"/>
      <c r="AC125" s="250"/>
      <c r="AD125" s="250"/>
      <c r="AE125" s="250"/>
      <c r="AF125" s="250"/>
      <c r="AG125" s="250"/>
      <c r="AH125" s="250"/>
      <c r="AI125" s="250"/>
      <c r="AJ125" s="250"/>
      <c r="AK125" s="250"/>
      <c r="AL125" s="250"/>
      <c r="AM125" s="250"/>
      <c r="AN125" s="250"/>
      <c r="AO125" s="250"/>
      <c r="AP125" s="250"/>
      <c r="AQ125" s="250"/>
      <c r="AR125" s="250"/>
      <c r="AS125" s="250"/>
      <c r="AT125" s="250"/>
      <c r="AU125" s="250"/>
      <c r="AV125" s="250"/>
      <c r="AW125" s="250"/>
      <c r="AX125" s="250"/>
      <c r="AY125" s="250"/>
      <c r="AZ125" s="250"/>
      <c r="BA125" s="250"/>
      <c r="BB125" s="250"/>
      <c r="BC125" s="250"/>
      <c r="BD125" s="250"/>
      <c r="BE125" s="250"/>
      <c r="BF125" s="250"/>
      <c r="BG125" s="250"/>
      <c r="BH125" s="250"/>
      <c r="BI125" s="250"/>
      <c r="BJ125" s="250"/>
      <c r="BK125" s="250"/>
      <c r="BL125" s="250"/>
      <c r="BM125" s="250"/>
      <c r="BN125" s="250"/>
      <c r="BO125" s="250"/>
      <c r="BP125" s="250"/>
      <c r="BQ125" s="250"/>
      <c r="BR125" s="250"/>
      <c r="BS125" s="250"/>
      <c r="BT125" s="250"/>
      <c r="BU125" s="250"/>
      <c r="BV125" s="250"/>
      <c r="BW125" s="250"/>
      <c r="BX125" s="250"/>
      <c r="BY125" s="250"/>
      <c r="BZ125" s="250"/>
      <c r="CA125" s="250"/>
      <c r="CB125" s="250"/>
      <c r="CC125" s="250"/>
      <c r="CD125" s="250"/>
      <c r="CE125" s="250"/>
      <c r="CF125" s="250"/>
      <c r="CG125" s="250"/>
      <c r="CH125" s="250"/>
      <c r="CI125" s="250"/>
      <c r="CJ125" s="250"/>
      <c r="CK125" s="250"/>
      <c r="CL125" s="250"/>
      <c r="CM125" s="250"/>
      <c r="CN125" s="250"/>
      <c r="CO125" s="250"/>
      <c r="CP125" s="250"/>
      <c r="CQ125" s="250"/>
      <c r="CR125" s="250"/>
      <c r="CS125" s="250"/>
      <c r="CT125" s="250"/>
      <c r="CU125" s="250"/>
      <c r="CV125" s="250"/>
      <c r="CW125" s="250"/>
      <c r="CX125" s="250"/>
      <c r="CY125" s="250"/>
      <c r="CZ125" s="250"/>
      <c r="DA125" s="250"/>
      <c r="DB125" s="250"/>
      <c r="DC125" s="250"/>
      <c r="DD125" s="250"/>
      <c r="DE125" s="250"/>
      <c r="DF125" s="250"/>
      <c r="DG125" s="250"/>
      <c r="DH125" s="250"/>
      <c r="DI125" s="250"/>
      <c r="DJ125" s="250"/>
      <c r="DK125" s="250"/>
      <c r="DL125" s="250"/>
    </row>
    <row r="126" spans="1:116" x14ac:dyDescent="0.3">
      <c r="A126" s="251" t="s">
        <v>7500</v>
      </c>
      <c r="B126" s="252" t="s">
        <v>7501</v>
      </c>
      <c r="C126" s="255">
        <v>0</v>
      </c>
      <c r="D126" s="256">
        <v>13</v>
      </c>
      <c r="E126" s="255">
        <v>0</v>
      </c>
      <c r="F126" s="255" t="s">
        <v>14</v>
      </c>
      <c r="G126" s="255">
        <v>4.1109984400000001E-2</v>
      </c>
      <c r="H126" s="255">
        <v>28.5</v>
      </c>
      <c r="I126" s="256">
        <v>0</v>
      </c>
      <c r="J126" s="256" t="str">
        <f>IFERROR(VLOOKUP($B126,'Core Indicators'!$E$3:$EU$906,147,FALSE),"x")</f>
        <v>x</v>
      </c>
      <c r="K126" s="257">
        <v>1.8084671497</v>
      </c>
      <c r="L126" s="255" t="s">
        <v>14</v>
      </c>
      <c r="M126" s="256">
        <v>99</v>
      </c>
      <c r="N126" s="256">
        <v>82</v>
      </c>
      <c r="O126" s="256" t="str">
        <f>IFERROR(VLOOKUP(B126,'Core Indicators'!$E$3:$G$9906,3,FALSE),"x")</f>
        <v>x</v>
      </c>
      <c r="P126" s="256">
        <v>33690</v>
      </c>
      <c r="Q126" s="250"/>
      <c r="R126" s="250"/>
      <c r="S126" s="250"/>
      <c r="T126" s="250"/>
      <c r="U126" s="250"/>
      <c r="V126" s="250"/>
      <c r="W126" s="250"/>
      <c r="X126" s="250"/>
      <c r="Y126" s="250"/>
      <c r="Z126" s="250"/>
      <c r="AA126" s="250"/>
      <c r="AB126" s="250"/>
      <c r="AC126" s="250"/>
      <c r="AD126" s="250"/>
      <c r="AE126" s="250"/>
      <c r="AF126" s="250"/>
      <c r="AG126" s="250"/>
      <c r="AH126" s="250"/>
      <c r="AI126" s="250"/>
      <c r="AJ126" s="250"/>
      <c r="AK126" s="250"/>
      <c r="AL126" s="250"/>
      <c r="AM126" s="250"/>
      <c r="AN126" s="250"/>
      <c r="AO126" s="250"/>
      <c r="AP126" s="250"/>
      <c r="AQ126" s="250"/>
      <c r="AR126" s="250"/>
      <c r="AS126" s="250"/>
      <c r="AT126" s="250"/>
      <c r="AU126" s="250"/>
      <c r="AV126" s="250"/>
      <c r="AW126" s="250"/>
      <c r="AX126" s="250"/>
      <c r="AY126" s="250"/>
      <c r="AZ126" s="250"/>
      <c r="BA126" s="250"/>
      <c r="BB126" s="250"/>
      <c r="BC126" s="250"/>
      <c r="BD126" s="250"/>
      <c r="BE126" s="250"/>
      <c r="BF126" s="250"/>
      <c r="BG126" s="250"/>
      <c r="BH126" s="250"/>
      <c r="BI126" s="250"/>
      <c r="BJ126" s="250"/>
      <c r="BK126" s="250"/>
      <c r="BL126" s="250"/>
      <c r="BM126" s="250"/>
      <c r="BN126" s="250"/>
      <c r="BO126" s="250"/>
      <c r="BP126" s="250"/>
      <c r="BQ126" s="250"/>
      <c r="BR126" s="250"/>
      <c r="BS126" s="250"/>
      <c r="BT126" s="250"/>
      <c r="BU126" s="250"/>
      <c r="BV126" s="250"/>
      <c r="BW126" s="250"/>
      <c r="BX126" s="250"/>
      <c r="BY126" s="250"/>
      <c r="BZ126" s="250"/>
      <c r="CA126" s="250"/>
      <c r="CB126" s="250"/>
      <c r="CC126" s="250"/>
      <c r="CD126" s="250"/>
      <c r="CE126" s="250"/>
      <c r="CF126" s="250"/>
      <c r="CG126" s="250"/>
      <c r="CH126" s="250"/>
      <c r="CI126" s="250"/>
      <c r="CJ126" s="250"/>
      <c r="CK126" s="250"/>
      <c r="CL126" s="250"/>
      <c r="CM126" s="250"/>
      <c r="CN126" s="250"/>
      <c r="CO126" s="250"/>
      <c r="CP126" s="250"/>
      <c r="CQ126" s="250"/>
      <c r="CR126" s="250"/>
      <c r="CS126" s="250"/>
      <c r="CT126" s="250"/>
      <c r="CU126" s="250"/>
      <c r="CV126" s="250"/>
      <c r="CW126" s="250"/>
      <c r="CX126" s="250"/>
      <c r="CY126" s="250"/>
      <c r="CZ126" s="250"/>
      <c r="DA126" s="250"/>
      <c r="DB126" s="250"/>
      <c r="DC126" s="250"/>
      <c r="DD126" s="250"/>
      <c r="DE126" s="250"/>
      <c r="DF126" s="250"/>
      <c r="DG126" s="250"/>
      <c r="DH126" s="250"/>
      <c r="DI126" s="250"/>
      <c r="DJ126" s="250"/>
      <c r="DK126" s="250"/>
      <c r="DL126" s="250"/>
    </row>
    <row r="127" spans="1:116" x14ac:dyDescent="0.3">
      <c r="A127" s="251" t="s">
        <v>7502</v>
      </c>
      <c r="B127" s="252" t="s">
        <v>7503</v>
      </c>
      <c r="C127" s="255">
        <v>0.50848300209999997</v>
      </c>
      <c r="D127" s="256">
        <v>13</v>
      </c>
      <c r="E127" s="255">
        <v>0</v>
      </c>
      <c r="F127" s="255" t="s">
        <v>14</v>
      </c>
      <c r="G127" s="255">
        <v>0.13293942289999999</v>
      </c>
      <c r="H127" s="255" t="s">
        <v>14</v>
      </c>
      <c r="I127" s="256">
        <v>0</v>
      </c>
      <c r="J127" s="256" t="str">
        <f>IFERROR(VLOOKUP($B127,'Core Indicators'!$E$3:$EU$906,147,FALSE),"x")</f>
        <v>x</v>
      </c>
      <c r="K127" s="257">
        <v>1.8847389220999999</v>
      </c>
      <c r="L127" s="255" t="s">
        <v>14</v>
      </c>
      <c r="M127" s="256">
        <v>97</v>
      </c>
      <c r="N127" s="256">
        <v>87</v>
      </c>
      <c r="O127" s="256" t="str">
        <f>IFERROR(VLOOKUP(B127,'Core Indicators'!$E$3:$G$9906,3,FALSE),"x")</f>
        <v>x</v>
      </c>
      <c r="P127" s="256">
        <v>263310</v>
      </c>
      <c r="Q127" s="250"/>
      <c r="R127" s="250"/>
      <c r="S127" s="250"/>
      <c r="T127" s="250"/>
      <c r="U127" s="250"/>
      <c r="V127" s="250"/>
      <c r="W127" s="250"/>
      <c r="X127" s="250"/>
      <c r="Y127" s="250"/>
      <c r="Z127" s="250"/>
      <c r="AA127" s="250"/>
      <c r="AB127" s="250"/>
      <c r="AC127" s="250"/>
      <c r="AD127" s="250"/>
      <c r="AE127" s="250"/>
      <c r="AF127" s="250"/>
      <c r="AG127" s="250"/>
      <c r="AH127" s="250"/>
      <c r="AI127" s="250"/>
      <c r="AJ127" s="250"/>
      <c r="AK127" s="250"/>
      <c r="AL127" s="250"/>
      <c r="AM127" s="250"/>
      <c r="AN127" s="250"/>
      <c r="AO127" s="250"/>
      <c r="AP127" s="250"/>
      <c r="AQ127" s="250"/>
      <c r="AR127" s="250"/>
      <c r="AS127" s="250"/>
      <c r="AT127" s="250"/>
      <c r="AU127" s="250"/>
      <c r="AV127" s="250"/>
      <c r="AW127" s="250"/>
      <c r="AX127" s="250"/>
      <c r="AY127" s="250"/>
      <c r="AZ127" s="250"/>
      <c r="BA127" s="250"/>
      <c r="BB127" s="250"/>
      <c r="BC127" s="250"/>
      <c r="BD127" s="250"/>
      <c r="BE127" s="250"/>
      <c r="BF127" s="250"/>
      <c r="BG127" s="250"/>
      <c r="BH127" s="250"/>
      <c r="BI127" s="250"/>
      <c r="BJ127" s="250"/>
      <c r="BK127" s="250"/>
      <c r="BL127" s="250"/>
      <c r="BM127" s="250"/>
      <c r="BN127" s="250"/>
      <c r="BO127" s="250"/>
      <c r="BP127" s="250"/>
      <c r="BQ127" s="250"/>
      <c r="BR127" s="250"/>
      <c r="BS127" s="250"/>
      <c r="BT127" s="250"/>
      <c r="BU127" s="250"/>
      <c r="BV127" s="250"/>
      <c r="BW127" s="250"/>
      <c r="BX127" s="250"/>
      <c r="BY127" s="250"/>
      <c r="BZ127" s="250"/>
      <c r="CA127" s="250"/>
      <c r="CB127" s="250"/>
      <c r="CC127" s="250"/>
      <c r="CD127" s="250"/>
      <c r="CE127" s="250"/>
      <c r="CF127" s="250"/>
      <c r="CG127" s="250"/>
      <c r="CH127" s="250"/>
      <c r="CI127" s="250"/>
      <c r="CJ127" s="250"/>
      <c r="CK127" s="250"/>
      <c r="CL127" s="250"/>
      <c r="CM127" s="250"/>
      <c r="CN127" s="250"/>
      <c r="CO127" s="250"/>
      <c r="CP127" s="250"/>
      <c r="CQ127" s="250"/>
      <c r="CR127" s="250"/>
      <c r="CS127" s="250"/>
      <c r="CT127" s="250"/>
      <c r="CU127" s="250"/>
      <c r="CV127" s="250"/>
      <c r="CW127" s="250"/>
      <c r="CX127" s="250"/>
      <c r="CY127" s="250"/>
      <c r="CZ127" s="250"/>
      <c r="DA127" s="250"/>
      <c r="DB127" s="250"/>
      <c r="DC127" s="250"/>
      <c r="DD127" s="250"/>
      <c r="DE127" s="250"/>
      <c r="DF127" s="250"/>
      <c r="DG127" s="250"/>
      <c r="DH127" s="250"/>
      <c r="DI127" s="250"/>
      <c r="DJ127" s="250"/>
      <c r="DK127" s="250"/>
      <c r="DL127" s="250"/>
    </row>
    <row r="128" spans="1:116" x14ac:dyDescent="0.3">
      <c r="A128" s="251" t="s">
        <v>33</v>
      </c>
      <c r="B128" s="252" t="s">
        <v>7504</v>
      </c>
      <c r="C128" s="255">
        <v>0.2510709747</v>
      </c>
      <c r="D128" s="256">
        <v>6</v>
      </c>
      <c r="E128" s="255">
        <v>0.13950000000000001</v>
      </c>
      <c r="F128" s="255">
        <v>4.0333333332999999</v>
      </c>
      <c r="G128" s="255">
        <v>0.45470245500000001</v>
      </c>
      <c r="H128" s="255">
        <v>46.200000762899997</v>
      </c>
      <c r="I128" s="256">
        <v>3</v>
      </c>
      <c r="J128" s="256">
        <f>IFERROR(VLOOKUP($B128,'Core Indicators'!$E$3:$EU$906,147,FALSE),"x")</f>
        <v>26</v>
      </c>
      <c r="K128" s="257">
        <v>-1.1756899356999999</v>
      </c>
      <c r="L128" s="255">
        <v>2.5</v>
      </c>
      <c r="M128" s="256">
        <v>31</v>
      </c>
      <c r="N128" s="256">
        <v>22</v>
      </c>
      <c r="O128" s="256">
        <f>IFERROR(VLOOKUP(B128,'Core Indicators'!$E$3:$G$9906,3,FALSE),"x")</f>
        <v>6444000</v>
      </c>
      <c r="P128" s="256">
        <v>120340</v>
      </c>
      <c r="Q128" s="250"/>
      <c r="R128" s="250"/>
      <c r="S128" s="250"/>
      <c r="T128" s="250"/>
      <c r="U128" s="250"/>
      <c r="V128" s="250"/>
      <c r="W128" s="250"/>
      <c r="X128" s="250"/>
      <c r="Y128" s="250"/>
      <c r="Z128" s="250"/>
      <c r="AA128" s="250"/>
      <c r="AB128" s="250"/>
      <c r="AC128" s="250"/>
      <c r="AD128" s="250"/>
      <c r="AE128" s="250"/>
      <c r="AF128" s="250"/>
      <c r="AG128" s="250"/>
      <c r="AH128" s="250"/>
      <c r="AI128" s="250"/>
      <c r="AJ128" s="250"/>
      <c r="AK128" s="250"/>
      <c r="AL128" s="250"/>
      <c r="AM128" s="250"/>
      <c r="AN128" s="250"/>
      <c r="AO128" s="250"/>
      <c r="AP128" s="250"/>
      <c r="AQ128" s="250"/>
      <c r="AR128" s="250"/>
      <c r="AS128" s="250"/>
      <c r="AT128" s="250"/>
      <c r="AU128" s="250"/>
      <c r="AV128" s="250"/>
      <c r="AW128" s="250"/>
      <c r="AX128" s="250"/>
      <c r="AY128" s="250"/>
      <c r="AZ128" s="250"/>
      <c r="BA128" s="250"/>
      <c r="BB128" s="250"/>
      <c r="BC128" s="250"/>
      <c r="BD128" s="250"/>
      <c r="BE128" s="250"/>
      <c r="BF128" s="250"/>
      <c r="BG128" s="250"/>
      <c r="BH128" s="250"/>
      <c r="BI128" s="250"/>
      <c r="BJ128" s="250"/>
      <c r="BK128" s="250"/>
      <c r="BL128" s="250"/>
      <c r="BM128" s="250"/>
      <c r="BN128" s="250"/>
      <c r="BO128" s="250"/>
      <c r="BP128" s="250"/>
      <c r="BQ128" s="250"/>
      <c r="BR128" s="250"/>
      <c r="BS128" s="250"/>
      <c r="BT128" s="250"/>
      <c r="BU128" s="250"/>
      <c r="BV128" s="250"/>
      <c r="BW128" s="250"/>
      <c r="BX128" s="250"/>
      <c r="BY128" s="250"/>
      <c r="BZ128" s="250"/>
      <c r="CA128" s="250"/>
      <c r="CB128" s="250"/>
      <c r="CC128" s="250"/>
      <c r="CD128" s="250"/>
      <c r="CE128" s="250"/>
      <c r="CF128" s="250"/>
      <c r="CG128" s="250"/>
      <c r="CH128" s="250"/>
      <c r="CI128" s="250"/>
      <c r="CJ128" s="250"/>
      <c r="CK128" s="250"/>
      <c r="CL128" s="250"/>
      <c r="CM128" s="250"/>
      <c r="CN128" s="250"/>
      <c r="CO128" s="250"/>
      <c r="CP128" s="250"/>
      <c r="CQ128" s="250"/>
      <c r="CR128" s="250"/>
      <c r="CS128" s="250"/>
      <c r="CT128" s="250"/>
      <c r="CU128" s="250"/>
      <c r="CV128" s="250"/>
      <c r="CW128" s="250"/>
      <c r="CX128" s="250"/>
      <c r="CY128" s="250"/>
      <c r="CZ128" s="250"/>
      <c r="DA128" s="250"/>
      <c r="DB128" s="250"/>
      <c r="DC128" s="250"/>
      <c r="DD128" s="250"/>
      <c r="DE128" s="250"/>
      <c r="DF128" s="250"/>
      <c r="DG128" s="250"/>
      <c r="DH128" s="250"/>
      <c r="DI128" s="250"/>
      <c r="DJ128" s="250"/>
      <c r="DK128" s="250"/>
      <c r="DL128" s="250"/>
    </row>
    <row r="129" spans="1:116" x14ac:dyDescent="0.3">
      <c r="A129" s="251" t="s">
        <v>288</v>
      </c>
      <c r="B129" s="252" t="s">
        <v>7505</v>
      </c>
      <c r="C129" s="255">
        <v>0.629549998</v>
      </c>
      <c r="D129" s="256">
        <v>8</v>
      </c>
      <c r="E129" s="255">
        <v>8.5000000000000006E-2</v>
      </c>
      <c r="F129" s="255">
        <v>6.1</v>
      </c>
      <c r="G129" s="255">
        <v>0.64744784730000005</v>
      </c>
      <c r="H129" s="255">
        <v>34.299999237100003</v>
      </c>
      <c r="I129" s="256">
        <v>2</v>
      </c>
      <c r="J129" s="256">
        <f>IFERROR(VLOOKUP($B129,'Core Indicators'!$E$3:$EU$906,147,FALSE),"x")</f>
        <v>385</v>
      </c>
      <c r="K129" s="257">
        <v>-0.53293120859999998</v>
      </c>
      <c r="L129" s="255">
        <v>5.5</v>
      </c>
      <c r="M129" s="256">
        <v>48</v>
      </c>
      <c r="N129" s="256">
        <v>32</v>
      </c>
      <c r="O129" s="256">
        <f>IFERROR(VLOOKUP(B129,'Core Indicators'!$E$3:$G$9906,3,FALSE),"x")</f>
        <v>23800000</v>
      </c>
      <c r="P129" s="256">
        <v>1266700</v>
      </c>
      <c r="Q129" s="250"/>
      <c r="R129" s="250"/>
      <c r="S129" s="250"/>
      <c r="T129" s="250"/>
      <c r="U129" s="250"/>
      <c r="V129" s="250"/>
      <c r="W129" s="250"/>
      <c r="X129" s="250"/>
      <c r="Y129" s="250"/>
      <c r="Z129" s="250"/>
      <c r="AA129" s="250"/>
      <c r="AB129" s="250"/>
      <c r="AC129" s="250"/>
      <c r="AD129" s="250"/>
      <c r="AE129" s="250"/>
      <c r="AF129" s="250"/>
      <c r="AG129" s="250"/>
      <c r="AH129" s="250"/>
      <c r="AI129" s="250"/>
      <c r="AJ129" s="250"/>
      <c r="AK129" s="250"/>
      <c r="AL129" s="250"/>
      <c r="AM129" s="250"/>
      <c r="AN129" s="250"/>
      <c r="AO129" s="250"/>
      <c r="AP129" s="250"/>
      <c r="AQ129" s="250"/>
      <c r="AR129" s="250"/>
      <c r="AS129" s="250"/>
      <c r="AT129" s="250"/>
      <c r="AU129" s="250"/>
      <c r="AV129" s="250"/>
      <c r="AW129" s="250"/>
      <c r="AX129" s="250"/>
      <c r="AY129" s="250"/>
      <c r="AZ129" s="250"/>
      <c r="BA129" s="250"/>
      <c r="BB129" s="250"/>
      <c r="BC129" s="250"/>
      <c r="BD129" s="250"/>
      <c r="BE129" s="250"/>
      <c r="BF129" s="250"/>
      <c r="BG129" s="250"/>
      <c r="BH129" s="250"/>
      <c r="BI129" s="250"/>
      <c r="BJ129" s="250"/>
      <c r="BK129" s="250"/>
      <c r="BL129" s="250"/>
      <c r="BM129" s="250"/>
      <c r="BN129" s="250"/>
      <c r="BO129" s="250"/>
      <c r="BP129" s="250"/>
      <c r="BQ129" s="250"/>
      <c r="BR129" s="250"/>
      <c r="BS129" s="250"/>
      <c r="BT129" s="250"/>
      <c r="BU129" s="250"/>
      <c r="BV129" s="250"/>
      <c r="BW129" s="250"/>
      <c r="BX129" s="250"/>
      <c r="BY129" s="250"/>
      <c r="BZ129" s="250"/>
      <c r="CA129" s="250"/>
      <c r="CB129" s="250"/>
      <c r="CC129" s="250"/>
      <c r="CD129" s="250"/>
      <c r="CE129" s="250"/>
      <c r="CF129" s="250"/>
      <c r="CG129" s="250"/>
      <c r="CH129" s="250"/>
      <c r="CI129" s="250"/>
      <c r="CJ129" s="250"/>
      <c r="CK129" s="250"/>
      <c r="CL129" s="250"/>
      <c r="CM129" s="250"/>
      <c r="CN129" s="250"/>
      <c r="CO129" s="250"/>
      <c r="CP129" s="250"/>
      <c r="CQ129" s="250"/>
      <c r="CR129" s="250"/>
      <c r="CS129" s="250"/>
      <c r="CT129" s="250"/>
      <c r="CU129" s="250"/>
      <c r="CV129" s="250"/>
      <c r="CW129" s="250"/>
      <c r="CX129" s="250"/>
      <c r="CY129" s="250"/>
      <c r="CZ129" s="250"/>
      <c r="DA129" s="250"/>
      <c r="DB129" s="250"/>
      <c r="DC129" s="250"/>
      <c r="DD129" s="250"/>
      <c r="DE129" s="250"/>
      <c r="DF129" s="250"/>
      <c r="DG129" s="250"/>
      <c r="DH129" s="250"/>
      <c r="DI129" s="250"/>
      <c r="DJ129" s="250"/>
      <c r="DK129" s="250"/>
      <c r="DL129" s="250"/>
    </row>
    <row r="130" spans="1:116" x14ac:dyDescent="0.3">
      <c r="A130" s="251" t="s">
        <v>1384</v>
      </c>
      <c r="B130" s="252" t="s">
        <v>7506</v>
      </c>
      <c r="C130" s="255">
        <v>0.82875000470000004</v>
      </c>
      <c r="D130" s="256">
        <v>3</v>
      </c>
      <c r="E130" s="255">
        <v>0.03</v>
      </c>
      <c r="F130" s="255">
        <v>5.45</v>
      </c>
      <c r="G130" s="255" t="s">
        <v>14</v>
      </c>
      <c r="H130" s="255">
        <v>43</v>
      </c>
      <c r="I130" s="256">
        <v>5</v>
      </c>
      <c r="J130" s="256">
        <f>IFERROR(VLOOKUP($B130,'Core Indicators'!$E$3:$EU$906,147,FALSE),"x")</f>
        <v>3053</v>
      </c>
      <c r="K130" s="257">
        <v>-0.89798212049999993</v>
      </c>
      <c r="L130" s="255">
        <v>5.25</v>
      </c>
      <c r="M130" s="256">
        <v>47</v>
      </c>
      <c r="N130" s="256">
        <v>26</v>
      </c>
      <c r="O130" s="256">
        <f>IFERROR(VLOOKUP(B130,'Core Indicators'!$E$3:$G$9906,3,FALSE),"x")</f>
        <v>200964000</v>
      </c>
      <c r="P130" s="256">
        <v>910770</v>
      </c>
      <c r="Q130" s="250"/>
      <c r="R130" s="250"/>
      <c r="S130" s="250"/>
      <c r="T130" s="250"/>
      <c r="U130" s="250"/>
      <c r="V130" s="250"/>
      <c r="W130" s="250"/>
      <c r="X130" s="250"/>
      <c r="Y130" s="250"/>
      <c r="Z130" s="250"/>
      <c r="AA130" s="250"/>
      <c r="AB130" s="250"/>
      <c r="AC130" s="250"/>
      <c r="AD130" s="250"/>
      <c r="AE130" s="250"/>
      <c r="AF130" s="250"/>
      <c r="AG130" s="250"/>
      <c r="AH130" s="250"/>
      <c r="AI130" s="250"/>
      <c r="AJ130" s="250"/>
      <c r="AK130" s="250"/>
      <c r="AL130" s="250"/>
      <c r="AM130" s="250"/>
      <c r="AN130" s="250"/>
      <c r="AO130" s="250"/>
      <c r="AP130" s="250"/>
      <c r="AQ130" s="250"/>
      <c r="AR130" s="250"/>
      <c r="AS130" s="250"/>
      <c r="AT130" s="250"/>
      <c r="AU130" s="250"/>
      <c r="AV130" s="250"/>
      <c r="AW130" s="250"/>
      <c r="AX130" s="250"/>
      <c r="AY130" s="250"/>
      <c r="AZ130" s="250"/>
      <c r="BA130" s="250"/>
      <c r="BB130" s="250"/>
      <c r="BC130" s="250"/>
      <c r="BD130" s="250"/>
      <c r="BE130" s="250"/>
      <c r="BF130" s="250"/>
      <c r="BG130" s="250"/>
      <c r="BH130" s="250"/>
      <c r="BI130" s="250"/>
      <c r="BJ130" s="250"/>
      <c r="BK130" s="250"/>
      <c r="BL130" s="250"/>
      <c r="BM130" s="250"/>
      <c r="BN130" s="250"/>
      <c r="BO130" s="250"/>
      <c r="BP130" s="250"/>
      <c r="BQ130" s="250"/>
      <c r="BR130" s="250"/>
      <c r="BS130" s="250"/>
      <c r="BT130" s="250"/>
      <c r="BU130" s="250"/>
      <c r="BV130" s="250"/>
      <c r="BW130" s="250"/>
      <c r="BX130" s="250"/>
      <c r="BY130" s="250"/>
      <c r="BZ130" s="250"/>
      <c r="CA130" s="250"/>
      <c r="CB130" s="250"/>
      <c r="CC130" s="250"/>
      <c r="CD130" s="250"/>
      <c r="CE130" s="250"/>
      <c r="CF130" s="250"/>
      <c r="CG130" s="250"/>
      <c r="CH130" s="250"/>
      <c r="CI130" s="250"/>
      <c r="CJ130" s="250"/>
      <c r="CK130" s="250"/>
      <c r="CL130" s="250"/>
      <c r="CM130" s="250"/>
      <c r="CN130" s="250"/>
      <c r="CO130" s="250"/>
      <c r="CP130" s="250"/>
      <c r="CQ130" s="250"/>
      <c r="CR130" s="250"/>
      <c r="CS130" s="250"/>
      <c r="CT130" s="250"/>
      <c r="CU130" s="250"/>
      <c r="CV130" s="250"/>
      <c r="CW130" s="250"/>
      <c r="CX130" s="250"/>
      <c r="CY130" s="250"/>
      <c r="CZ130" s="250"/>
      <c r="DA130" s="250"/>
      <c r="DB130" s="250"/>
      <c r="DC130" s="250"/>
      <c r="DD130" s="250"/>
      <c r="DE130" s="250"/>
      <c r="DF130" s="250"/>
      <c r="DG130" s="250"/>
      <c r="DH130" s="250"/>
      <c r="DI130" s="250"/>
      <c r="DJ130" s="250"/>
      <c r="DK130" s="250"/>
      <c r="DL130" s="250"/>
    </row>
    <row r="131" spans="1:116" x14ac:dyDescent="0.3">
      <c r="A131" s="251" t="s">
        <v>7507</v>
      </c>
      <c r="B131" s="252" t="s">
        <v>7508</v>
      </c>
      <c r="C131" s="255">
        <v>0</v>
      </c>
      <c r="D131" s="256">
        <v>12</v>
      </c>
      <c r="E131" s="255">
        <v>0</v>
      </c>
      <c r="F131" s="255" t="s">
        <v>14</v>
      </c>
      <c r="G131" s="255">
        <v>4.4116419499999997E-2</v>
      </c>
      <c r="H131" s="255">
        <v>27</v>
      </c>
      <c r="I131" s="256">
        <v>2</v>
      </c>
      <c r="J131" s="256" t="str">
        <f>IFERROR(VLOOKUP($B131,'Core Indicators'!$E$3:$EU$906,147,FALSE),"x")</f>
        <v>x</v>
      </c>
      <c r="K131" s="257">
        <v>1.9849152564999999</v>
      </c>
      <c r="L131" s="255" t="s">
        <v>14</v>
      </c>
      <c r="M131" s="256">
        <v>100</v>
      </c>
      <c r="N131" s="256">
        <v>84</v>
      </c>
      <c r="O131" s="256" t="str">
        <f>IFERROR(VLOOKUP(B131,'Core Indicators'!$E$3:$G$9906,3,FALSE),"x")</f>
        <v>x</v>
      </c>
      <c r="P131" s="256">
        <v>365245</v>
      </c>
      <c r="Q131" s="250"/>
      <c r="R131" s="250"/>
      <c r="S131" s="250"/>
      <c r="T131" s="250"/>
      <c r="U131" s="250"/>
      <c r="V131" s="250"/>
      <c r="W131" s="250"/>
      <c r="X131" s="250"/>
      <c r="Y131" s="250"/>
      <c r="Z131" s="250"/>
      <c r="AA131" s="250"/>
      <c r="AB131" s="250"/>
      <c r="AC131" s="250"/>
      <c r="AD131" s="250"/>
      <c r="AE131" s="250"/>
      <c r="AF131" s="250"/>
      <c r="AG131" s="250"/>
      <c r="AH131" s="250"/>
      <c r="AI131" s="250"/>
      <c r="AJ131" s="250"/>
      <c r="AK131" s="250"/>
      <c r="AL131" s="250"/>
      <c r="AM131" s="250"/>
      <c r="AN131" s="250"/>
      <c r="AO131" s="250"/>
      <c r="AP131" s="250"/>
      <c r="AQ131" s="250"/>
      <c r="AR131" s="250"/>
      <c r="AS131" s="250"/>
      <c r="AT131" s="250"/>
      <c r="AU131" s="250"/>
      <c r="AV131" s="250"/>
      <c r="AW131" s="250"/>
      <c r="AX131" s="250"/>
      <c r="AY131" s="250"/>
      <c r="AZ131" s="250"/>
      <c r="BA131" s="250"/>
      <c r="BB131" s="250"/>
      <c r="BC131" s="250"/>
      <c r="BD131" s="250"/>
      <c r="BE131" s="250"/>
      <c r="BF131" s="250"/>
      <c r="BG131" s="250"/>
      <c r="BH131" s="250"/>
      <c r="BI131" s="250"/>
      <c r="BJ131" s="250"/>
      <c r="BK131" s="250"/>
      <c r="BL131" s="250"/>
      <c r="BM131" s="250"/>
      <c r="BN131" s="250"/>
      <c r="BO131" s="250"/>
      <c r="BP131" s="250"/>
      <c r="BQ131" s="250"/>
      <c r="BR131" s="250"/>
      <c r="BS131" s="250"/>
      <c r="BT131" s="250"/>
      <c r="BU131" s="250"/>
      <c r="BV131" s="250"/>
      <c r="BW131" s="250"/>
      <c r="BX131" s="250"/>
      <c r="BY131" s="250"/>
      <c r="BZ131" s="250"/>
      <c r="CA131" s="250"/>
      <c r="CB131" s="250"/>
      <c r="CC131" s="250"/>
      <c r="CD131" s="250"/>
      <c r="CE131" s="250"/>
      <c r="CF131" s="250"/>
      <c r="CG131" s="250"/>
      <c r="CH131" s="250"/>
      <c r="CI131" s="250"/>
      <c r="CJ131" s="250"/>
      <c r="CK131" s="250"/>
      <c r="CL131" s="250"/>
      <c r="CM131" s="250"/>
      <c r="CN131" s="250"/>
      <c r="CO131" s="250"/>
      <c r="CP131" s="250"/>
      <c r="CQ131" s="250"/>
      <c r="CR131" s="250"/>
      <c r="CS131" s="250"/>
      <c r="CT131" s="250"/>
      <c r="CU131" s="250"/>
      <c r="CV131" s="250"/>
      <c r="CW131" s="250"/>
      <c r="CX131" s="250"/>
      <c r="CY131" s="250"/>
      <c r="CZ131" s="250"/>
      <c r="DA131" s="250"/>
      <c r="DB131" s="250"/>
      <c r="DC131" s="250"/>
      <c r="DD131" s="250"/>
      <c r="DE131" s="250"/>
      <c r="DF131" s="250"/>
      <c r="DG131" s="250"/>
      <c r="DH131" s="250"/>
      <c r="DI131" s="250"/>
      <c r="DJ131" s="250"/>
      <c r="DK131" s="250"/>
      <c r="DL131" s="250"/>
    </row>
    <row r="132" spans="1:116" x14ac:dyDescent="0.3">
      <c r="A132" s="251" t="s">
        <v>7509</v>
      </c>
      <c r="B132" s="252" t="s">
        <v>7510</v>
      </c>
      <c r="C132" s="255">
        <v>0.45239998590000002</v>
      </c>
      <c r="D132" s="256">
        <v>5</v>
      </c>
      <c r="E132" s="255">
        <v>0</v>
      </c>
      <c r="F132" s="255">
        <v>2.9</v>
      </c>
      <c r="G132" s="255">
        <v>0.30388778789999998</v>
      </c>
      <c r="H132" s="255" t="s">
        <v>14</v>
      </c>
      <c r="I132" s="256">
        <v>1</v>
      </c>
      <c r="J132" s="256" t="str">
        <f>IFERROR(VLOOKUP($B132,'Core Indicators'!$E$3:$EU$906,147,FALSE),"x")</f>
        <v>x</v>
      </c>
      <c r="K132" s="257">
        <v>0.55440390110000004</v>
      </c>
      <c r="L132" s="255">
        <v>1.75</v>
      </c>
      <c r="M132" s="256">
        <v>23</v>
      </c>
      <c r="N132" s="256">
        <v>52</v>
      </c>
      <c r="O132" s="256" t="str">
        <f>IFERROR(VLOOKUP(B132,'Core Indicators'!$E$3:$G$9906,3,FALSE),"x")</f>
        <v>x</v>
      </c>
      <c r="P132" s="256">
        <v>309500</v>
      </c>
      <c r="Q132" s="250"/>
      <c r="R132" s="250"/>
      <c r="S132" s="250"/>
      <c r="T132" s="250"/>
      <c r="U132" s="250"/>
      <c r="V132" s="250"/>
      <c r="W132" s="250"/>
      <c r="X132" s="250"/>
      <c r="Y132" s="250"/>
      <c r="Z132" s="250"/>
      <c r="AA132" s="250"/>
      <c r="AB132" s="250"/>
      <c r="AC132" s="250"/>
      <c r="AD132" s="250"/>
      <c r="AE132" s="250"/>
      <c r="AF132" s="250"/>
      <c r="AG132" s="250"/>
      <c r="AH132" s="250"/>
      <c r="AI132" s="250"/>
      <c r="AJ132" s="250"/>
      <c r="AK132" s="250"/>
      <c r="AL132" s="250"/>
      <c r="AM132" s="250"/>
      <c r="AN132" s="250"/>
      <c r="AO132" s="250"/>
      <c r="AP132" s="250"/>
      <c r="AQ132" s="250"/>
      <c r="AR132" s="250"/>
      <c r="AS132" s="250"/>
      <c r="AT132" s="250"/>
      <c r="AU132" s="250"/>
      <c r="AV132" s="250"/>
      <c r="AW132" s="250"/>
      <c r="AX132" s="250"/>
      <c r="AY132" s="250"/>
      <c r="AZ132" s="250"/>
      <c r="BA132" s="250"/>
      <c r="BB132" s="250"/>
      <c r="BC132" s="250"/>
      <c r="BD132" s="250"/>
      <c r="BE132" s="250"/>
      <c r="BF132" s="250"/>
      <c r="BG132" s="250"/>
      <c r="BH132" s="250"/>
      <c r="BI132" s="250"/>
      <c r="BJ132" s="250"/>
      <c r="BK132" s="250"/>
      <c r="BL132" s="250"/>
      <c r="BM132" s="250"/>
      <c r="BN132" s="250"/>
      <c r="BO132" s="250"/>
      <c r="BP132" s="250"/>
      <c r="BQ132" s="250"/>
      <c r="BR132" s="250"/>
      <c r="BS132" s="250"/>
      <c r="BT132" s="250"/>
      <c r="BU132" s="250"/>
      <c r="BV132" s="250"/>
      <c r="BW132" s="250"/>
      <c r="BX132" s="250"/>
      <c r="BY132" s="250"/>
      <c r="BZ132" s="250"/>
      <c r="CA132" s="250"/>
      <c r="CB132" s="250"/>
      <c r="CC132" s="250"/>
      <c r="CD132" s="250"/>
      <c r="CE132" s="250"/>
      <c r="CF132" s="250"/>
      <c r="CG132" s="250"/>
      <c r="CH132" s="250"/>
      <c r="CI132" s="250"/>
      <c r="CJ132" s="250"/>
      <c r="CK132" s="250"/>
      <c r="CL132" s="250"/>
      <c r="CM132" s="250"/>
      <c r="CN132" s="250"/>
      <c r="CO132" s="250"/>
      <c r="CP132" s="250"/>
      <c r="CQ132" s="250"/>
      <c r="CR132" s="250"/>
      <c r="CS132" s="250"/>
      <c r="CT132" s="250"/>
      <c r="CU132" s="250"/>
      <c r="CV132" s="250"/>
      <c r="CW132" s="250"/>
      <c r="CX132" s="250"/>
      <c r="CY132" s="250"/>
      <c r="CZ132" s="250"/>
      <c r="DA132" s="250"/>
      <c r="DB132" s="250"/>
      <c r="DC132" s="250"/>
      <c r="DD132" s="250"/>
      <c r="DE132" s="250"/>
      <c r="DF132" s="250"/>
      <c r="DG132" s="250"/>
      <c r="DH132" s="250"/>
      <c r="DI132" s="250"/>
      <c r="DJ132" s="250"/>
      <c r="DK132" s="250"/>
      <c r="DL132" s="250"/>
    </row>
    <row r="133" spans="1:116" x14ac:dyDescent="0.3">
      <c r="A133" s="251" t="s">
        <v>237</v>
      </c>
      <c r="B133" s="252" t="s">
        <v>7511</v>
      </c>
      <c r="C133" s="255">
        <v>0.63669099569999998</v>
      </c>
      <c r="D133" s="256">
        <v>3</v>
      </c>
      <c r="E133" s="255">
        <v>0.16</v>
      </c>
      <c r="F133" s="255">
        <v>3.75</v>
      </c>
      <c r="G133" s="255">
        <v>0.54718978070000002</v>
      </c>
      <c r="H133" s="255">
        <v>33.5</v>
      </c>
      <c r="I133" s="256">
        <v>3</v>
      </c>
      <c r="J133" s="256">
        <f>IFERROR(VLOOKUP($B133,'Core Indicators'!$E$3:$EU$906,147,FALSE),"x")</f>
        <v>449</v>
      </c>
      <c r="K133" s="257">
        <v>-0.66757869719999996</v>
      </c>
      <c r="L133" s="255">
        <v>3.25</v>
      </c>
      <c r="M133" s="256">
        <v>38</v>
      </c>
      <c r="N133" s="256">
        <v>32</v>
      </c>
      <c r="O133" s="256">
        <f>IFERROR(VLOOKUP(B133,'Core Indicators'!$E$3:$G$9906,3,FALSE),"x")</f>
        <v>225200000</v>
      </c>
      <c r="P133" s="256">
        <v>770880</v>
      </c>
      <c r="Q133" s="250"/>
      <c r="R133" s="250"/>
      <c r="S133" s="250"/>
      <c r="T133" s="250"/>
      <c r="U133" s="250"/>
      <c r="V133" s="250"/>
      <c r="W133" s="250"/>
      <c r="X133" s="250"/>
      <c r="Y133" s="250"/>
      <c r="Z133" s="250"/>
      <c r="AA133" s="250"/>
      <c r="AB133" s="250"/>
      <c r="AC133" s="250"/>
      <c r="AD133" s="250"/>
      <c r="AE133" s="250"/>
      <c r="AF133" s="250"/>
      <c r="AG133" s="250"/>
      <c r="AH133" s="250"/>
      <c r="AI133" s="250"/>
      <c r="AJ133" s="250"/>
      <c r="AK133" s="250"/>
      <c r="AL133" s="250"/>
      <c r="AM133" s="250"/>
      <c r="AN133" s="250"/>
      <c r="AO133" s="250"/>
      <c r="AP133" s="250"/>
      <c r="AQ133" s="250"/>
      <c r="AR133" s="250"/>
      <c r="AS133" s="250"/>
      <c r="AT133" s="250"/>
      <c r="AU133" s="250"/>
      <c r="AV133" s="250"/>
      <c r="AW133" s="250"/>
      <c r="AX133" s="250"/>
      <c r="AY133" s="250"/>
      <c r="AZ133" s="250"/>
      <c r="BA133" s="250"/>
      <c r="BB133" s="250"/>
      <c r="BC133" s="250"/>
      <c r="BD133" s="250"/>
      <c r="BE133" s="250"/>
      <c r="BF133" s="250"/>
      <c r="BG133" s="250"/>
      <c r="BH133" s="250"/>
      <c r="BI133" s="250"/>
      <c r="BJ133" s="250"/>
      <c r="BK133" s="250"/>
      <c r="BL133" s="250"/>
      <c r="BM133" s="250"/>
      <c r="BN133" s="250"/>
      <c r="BO133" s="250"/>
      <c r="BP133" s="250"/>
      <c r="BQ133" s="250"/>
      <c r="BR133" s="250"/>
      <c r="BS133" s="250"/>
      <c r="BT133" s="250"/>
      <c r="BU133" s="250"/>
      <c r="BV133" s="250"/>
      <c r="BW133" s="250"/>
      <c r="BX133" s="250"/>
      <c r="BY133" s="250"/>
      <c r="BZ133" s="250"/>
      <c r="CA133" s="250"/>
      <c r="CB133" s="250"/>
      <c r="CC133" s="250"/>
      <c r="CD133" s="250"/>
      <c r="CE133" s="250"/>
      <c r="CF133" s="250"/>
      <c r="CG133" s="250"/>
      <c r="CH133" s="250"/>
      <c r="CI133" s="250"/>
      <c r="CJ133" s="250"/>
      <c r="CK133" s="250"/>
      <c r="CL133" s="250"/>
      <c r="CM133" s="250"/>
      <c r="CN133" s="250"/>
      <c r="CO133" s="250"/>
      <c r="CP133" s="250"/>
      <c r="CQ133" s="250"/>
      <c r="CR133" s="250"/>
      <c r="CS133" s="250"/>
      <c r="CT133" s="250"/>
      <c r="CU133" s="250"/>
      <c r="CV133" s="250"/>
      <c r="CW133" s="250"/>
      <c r="CX133" s="250"/>
      <c r="CY133" s="250"/>
      <c r="CZ133" s="250"/>
      <c r="DA133" s="250"/>
      <c r="DB133" s="250"/>
      <c r="DC133" s="250"/>
      <c r="DD133" s="250"/>
      <c r="DE133" s="250"/>
      <c r="DF133" s="250"/>
      <c r="DG133" s="250"/>
      <c r="DH133" s="250"/>
      <c r="DI133" s="250"/>
      <c r="DJ133" s="250"/>
      <c r="DK133" s="250"/>
      <c r="DL133" s="250"/>
    </row>
    <row r="134" spans="1:116" x14ac:dyDescent="0.3">
      <c r="A134" s="251" t="s">
        <v>7512</v>
      </c>
      <c r="B134" s="252" t="s">
        <v>7513</v>
      </c>
      <c r="C134" s="255">
        <v>0</v>
      </c>
      <c r="D134" s="256">
        <v>12</v>
      </c>
      <c r="E134" s="255">
        <v>0</v>
      </c>
      <c r="F134" s="255" t="s">
        <v>14</v>
      </c>
      <c r="G134" s="255" t="s">
        <v>14</v>
      </c>
      <c r="H134" s="255" t="s">
        <v>14</v>
      </c>
      <c r="I134" s="256">
        <v>0</v>
      </c>
      <c r="J134" s="256" t="str">
        <f>IFERROR(VLOOKUP($B134,'Core Indicators'!$E$3:$EU$906,147,FALSE),"x")</f>
        <v>x</v>
      </c>
      <c r="K134" s="257">
        <v>0.31445762519999998</v>
      </c>
      <c r="L134" s="255" t="s">
        <v>14</v>
      </c>
      <c r="M134" s="256">
        <v>92</v>
      </c>
      <c r="N134" s="256" t="s">
        <v>14</v>
      </c>
      <c r="O134" s="256" t="str">
        <f>IFERROR(VLOOKUP(B134,'Core Indicators'!$E$3:$G$9906,3,FALSE),"x")</f>
        <v>x</v>
      </c>
      <c r="P134" s="256">
        <v>460</v>
      </c>
      <c r="Q134" s="250"/>
      <c r="R134" s="250"/>
      <c r="S134" s="250"/>
      <c r="T134" s="250"/>
      <c r="U134" s="250"/>
      <c r="V134" s="250"/>
      <c r="W134" s="250"/>
      <c r="X134" s="250"/>
      <c r="Y134" s="250"/>
      <c r="Z134" s="250"/>
      <c r="AA134" s="250"/>
      <c r="AB134" s="250"/>
      <c r="AC134" s="250"/>
      <c r="AD134" s="250"/>
      <c r="AE134" s="250"/>
      <c r="AF134" s="250"/>
      <c r="AG134" s="250"/>
      <c r="AH134" s="250"/>
      <c r="AI134" s="250"/>
      <c r="AJ134" s="250"/>
      <c r="AK134" s="250"/>
      <c r="AL134" s="250"/>
      <c r="AM134" s="250"/>
      <c r="AN134" s="250"/>
      <c r="AO134" s="250"/>
      <c r="AP134" s="250"/>
      <c r="AQ134" s="250"/>
      <c r="AR134" s="250"/>
      <c r="AS134" s="250"/>
      <c r="AT134" s="250"/>
      <c r="AU134" s="250"/>
      <c r="AV134" s="250"/>
      <c r="AW134" s="250"/>
      <c r="AX134" s="250"/>
      <c r="AY134" s="250"/>
      <c r="AZ134" s="250"/>
      <c r="BA134" s="250"/>
      <c r="BB134" s="250"/>
      <c r="BC134" s="250"/>
      <c r="BD134" s="250"/>
      <c r="BE134" s="250"/>
      <c r="BF134" s="250"/>
      <c r="BG134" s="250"/>
      <c r="BH134" s="250"/>
      <c r="BI134" s="250"/>
      <c r="BJ134" s="250"/>
      <c r="BK134" s="250"/>
      <c r="BL134" s="250"/>
      <c r="BM134" s="250"/>
      <c r="BN134" s="250"/>
      <c r="BO134" s="250"/>
      <c r="BP134" s="250"/>
      <c r="BQ134" s="250"/>
      <c r="BR134" s="250"/>
      <c r="BS134" s="250"/>
      <c r="BT134" s="250"/>
      <c r="BU134" s="250"/>
      <c r="BV134" s="250"/>
      <c r="BW134" s="250"/>
      <c r="BX134" s="250"/>
      <c r="BY134" s="250"/>
      <c r="BZ134" s="250"/>
      <c r="CA134" s="250"/>
      <c r="CB134" s="250"/>
      <c r="CC134" s="250"/>
      <c r="CD134" s="250"/>
      <c r="CE134" s="250"/>
      <c r="CF134" s="250"/>
      <c r="CG134" s="250"/>
      <c r="CH134" s="250"/>
      <c r="CI134" s="250"/>
      <c r="CJ134" s="250"/>
      <c r="CK134" s="250"/>
      <c r="CL134" s="250"/>
      <c r="CM134" s="250"/>
      <c r="CN134" s="250"/>
      <c r="CO134" s="250"/>
      <c r="CP134" s="250"/>
      <c r="CQ134" s="250"/>
      <c r="CR134" s="250"/>
      <c r="CS134" s="250"/>
      <c r="CT134" s="250"/>
      <c r="CU134" s="250"/>
      <c r="CV134" s="250"/>
      <c r="CW134" s="250"/>
      <c r="CX134" s="250"/>
      <c r="CY134" s="250"/>
      <c r="CZ134" s="250"/>
      <c r="DA134" s="250"/>
      <c r="DB134" s="250"/>
      <c r="DC134" s="250"/>
      <c r="DD134" s="250"/>
      <c r="DE134" s="250"/>
      <c r="DF134" s="250"/>
      <c r="DG134" s="250"/>
      <c r="DH134" s="250"/>
      <c r="DI134" s="250"/>
      <c r="DJ134" s="250"/>
      <c r="DK134" s="250"/>
      <c r="DL134" s="250"/>
    </row>
    <row r="135" spans="1:116" x14ac:dyDescent="0.3">
      <c r="A135" s="251" t="s">
        <v>250</v>
      </c>
      <c r="B135" s="252" t="s">
        <v>7514</v>
      </c>
      <c r="C135" s="255">
        <v>0</v>
      </c>
      <c r="D135" s="256" t="s">
        <v>14</v>
      </c>
      <c r="E135" s="255">
        <v>0</v>
      </c>
      <c r="F135" s="255" t="s">
        <v>14</v>
      </c>
      <c r="G135" s="255" t="s">
        <v>14</v>
      </c>
      <c r="H135" s="255">
        <v>33.700000762899997</v>
      </c>
      <c r="I135" s="256">
        <v>3</v>
      </c>
      <c r="J135" s="256">
        <f>IFERROR(VLOOKUP($B135,'Core Indicators'!$E$3:$EU$906,147,FALSE),"x")</f>
        <v>9</v>
      </c>
      <c r="K135" s="257">
        <v>-0.48548009990000002</v>
      </c>
      <c r="L135" s="255" t="s">
        <v>14</v>
      </c>
      <c r="M135" s="256">
        <v>11</v>
      </c>
      <c r="N135" s="256" t="s">
        <v>14</v>
      </c>
      <c r="O135" s="256">
        <f>IFERROR(VLOOKUP(B135,'Core Indicators'!$E$3:$G$9906,3,FALSE),"x")</f>
        <v>5200000</v>
      </c>
      <c r="P135" s="256">
        <v>6020</v>
      </c>
      <c r="Q135" s="250"/>
      <c r="R135" s="250"/>
      <c r="S135" s="250"/>
      <c r="T135" s="250"/>
      <c r="U135" s="250"/>
      <c r="V135" s="250"/>
      <c r="W135" s="250"/>
      <c r="X135" s="250"/>
      <c r="Y135" s="250"/>
      <c r="Z135" s="250"/>
      <c r="AA135" s="250"/>
      <c r="AB135" s="250"/>
      <c r="AC135" s="250"/>
      <c r="AD135" s="250"/>
      <c r="AE135" s="250"/>
      <c r="AF135" s="250"/>
      <c r="AG135" s="250"/>
      <c r="AH135" s="250"/>
      <c r="AI135" s="250"/>
      <c r="AJ135" s="250"/>
      <c r="AK135" s="250"/>
      <c r="AL135" s="250"/>
      <c r="AM135" s="250"/>
      <c r="AN135" s="250"/>
      <c r="AO135" s="250"/>
      <c r="AP135" s="250"/>
      <c r="AQ135" s="250"/>
      <c r="AR135" s="250"/>
      <c r="AS135" s="250"/>
      <c r="AT135" s="250"/>
      <c r="AU135" s="250"/>
      <c r="AV135" s="250"/>
      <c r="AW135" s="250"/>
      <c r="AX135" s="250"/>
      <c r="AY135" s="250"/>
      <c r="AZ135" s="250"/>
      <c r="BA135" s="250"/>
      <c r="BB135" s="250"/>
      <c r="BC135" s="250"/>
      <c r="BD135" s="250"/>
      <c r="BE135" s="250"/>
      <c r="BF135" s="250"/>
      <c r="BG135" s="250"/>
      <c r="BH135" s="250"/>
      <c r="BI135" s="250"/>
      <c r="BJ135" s="250"/>
      <c r="BK135" s="250"/>
      <c r="BL135" s="250"/>
      <c r="BM135" s="250"/>
      <c r="BN135" s="250"/>
      <c r="BO135" s="250"/>
      <c r="BP135" s="250"/>
      <c r="BQ135" s="250"/>
      <c r="BR135" s="250"/>
      <c r="BS135" s="250"/>
      <c r="BT135" s="250"/>
      <c r="BU135" s="250"/>
      <c r="BV135" s="250"/>
      <c r="BW135" s="250"/>
      <c r="BX135" s="250"/>
      <c r="BY135" s="250"/>
      <c r="BZ135" s="250"/>
      <c r="CA135" s="250"/>
      <c r="CB135" s="250"/>
      <c r="CC135" s="250"/>
      <c r="CD135" s="250"/>
      <c r="CE135" s="250"/>
      <c r="CF135" s="250"/>
      <c r="CG135" s="250"/>
      <c r="CH135" s="250"/>
      <c r="CI135" s="250"/>
      <c r="CJ135" s="250"/>
      <c r="CK135" s="250"/>
      <c r="CL135" s="250"/>
      <c r="CM135" s="250"/>
      <c r="CN135" s="250"/>
      <c r="CO135" s="250"/>
      <c r="CP135" s="250"/>
      <c r="CQ135" s="250"/>
      <c r="CR135" s="250"/>
      <c r="CS135" s="250"/>
      <c r="CT135" s="250"/>
      <c r="CU135" s="250"/>
      <c r="CV135" s="250"/>
      <c r="CW135" s="250"/>
      <c r="CX135" s="250"/>
      <c r="CY135" s="250"/>
      <c r="CZ135" s="250"/>
      <c r="DA135" s="250"/>
      <c r="DB135" s="250"/>
      <c r="DC135" s="250"/>
      <c r="DD135" s="250"/>
      <c r="DE135" s="250"/>
      <c r="DF135" s="250"/>
      <c r="DG135" s="250"/>
      <c r="DH135" s="250"/>
      <c r="DI135" s="250"/>
      <c r="DJ135" s="250"/>
      <c r="DK135" s="250"/>
      <c r="DL135" s="250"/>
    </row>
    <row r="136" spans="1:116" x14ac:dyDescent="0.3">
      <c r="A136" s="251" t="s">
        <v>7515</v>
      </c>
      <c r="B136" s="252" t="s">
        <v>7516</v>
      </c>
      <c r="C136" s="255">
        <v>0.3385659808</v>
      </c>
      <c r="D136" s="256">
        <v>12</v>
      </c>
      <c r="E136" s="255">
        <v>0.126</v>
      </c>
      <c r="F136" s="255">
        <v>7.05</v>
      </c>
      <c r="G136" s="255">
        <v>0.45966340729999999</v>
      </c>
      <c r="H136" s="255">
        <v>49.200000762899997</v>
      </c>
      <c r="I136" s="256">
        <v>0</v>
      </c>
      <c r="J136" s="256" t="str">
        <f>IFERROR(VLOOKUP($B136,'Core Indicators'!$E$3:$EU$906,147,FALSE),"x")</f>
        <v>x</v>
      </c>
      <c r="K136" s="257">
        <v>-0.1190349832</v>
      </c>
      <c r="L136" s="255">
        <v>6</v>
      </c>
      <c r="M136" s="256">
        <v>84</v>
      </c>
      <c r="N136" s="256">
        <v>36</v>
      </c>
      <c r="O136" s="256" t="str">
        <f>IFERROR(VLOOKUP(B136,'Core Indicators'!$E$3:$G$9906,3,FALSE),"x")</f>
        <v>x</v>
      </c>
      <c r="P136" s="256">
        <v>74340</v>
      </c>
      <c r="Q136" s="250"/>
      <c r="R136" s="250"/>
      <c r="S136" s="250"/>
      <c r="T136" s="250"/>
      <c r="U136" s="250"/>
      <c r="V136" s="250"/>
      <c r="W136" s="250"/>
      <c r="X136" s="250"/>
      <c r="Y136" s="250"/>
      <c r="Z136" s="250"/>
      <c r="AA136" s="250"/>
      <c r="AB136" s="250"/>
      <c r="AC136" s="250"/>
      <c r="AD136" s="250"/>
      <c r="AE136" s="250"/>
      <c r="AF136" s="250"/>
      <c r="AG136" s="250"/>
      <c r="AH136" s="250"/>
      <c r="AI136" s="250"/>
      <c r="AJ136" s="250"/>
      <c r="AK136" s="250"/>
      <c r="AL136" s="250"/>
      <c r="AM136" s="250"/>
      <c r="AN136" s="250"/>
      <c r="AO136" s="250"/>
      <c r="AP136" s="250"/>
      <c r="AQ136" s="250"/>
      <c r="AR136" s="250"/>
      <c r="AS136" s="250"/>
      <c r="AT136" s="250"/>
      <c r="AU136" s="250"/>
      <c r="AV136" s="250"/>
      <c r="AW136" s="250"/>
      <c r="AX136" s="250"/>
      <c r="AY136" s="250"/>
      <c r="AZ136" s="250"/>
      <c r="BA136" s="250"/>
      <c r="BB136" s="250"/>
      <c r="BC136" s="250"/>
      <c r="BD136" s="250"/>
      <c r="BE136" s="250"/>
      <c r="BF136" s="250"/>
      <c r="BG136" s="250"/>
      <c r="BH136" s="250"/>
      <c r="BI136" s="250"/>
      <c r="BJ136" s="250"/>
      <c r="BK136" s="250"/>
      <c r="BL136" s="250"/>
      <c r="BM136" s="250"/>
      <c r="BN136" s="250"/>
      <c r="BO136" s="250"/>
      <c r="BP136" s="250"/>
      <c r="BQ136" s="250"/>
      <c r="BR136" s="250"/>
      <c r="BS136" s="250"/>
      <c r="BT136" s="250"/>
      <c r="BU136" s="250"/>
      <c r="BV136" s="250"/>
      <c r="BW136" s="250"/>
      <c r="BX136" s="250"/>
      <c r="BY136" s="250"/>
      <c r="BZ136" s="250"/>
      <c r="CA136" s="250"/>
      <c r="CB136" s="250"/>
      <c r="CC136" s="250"/>
      <c r="CD136" s="250"/>
      <c r="CE136" s="250"/>
      <c r="CF136" s="250"/>
      <c r="CG136" s="250"/>
      <c r="CH136" s="250"/>
      <c r="CI136" s="250"/>
      <c r="CJ136" s="250"/>
      <c r="CK136" s="250"/>
      <c r="CL136" s="250"/>
      <c r="CM136" s="250"/>
      <c r="CN136" s="250"/>
      <c r="CO136" s="250"/>
      <c r="CP136" s="250"/>
      <c r="CQ136" s="250"/>
      <c r="CR136" s="250"/>
      <c r="CS136" s="250"/>
      <c r="CT136" s="250"/>
      <c r="CU136" s="250"/>
      <c r="CV136" s="250"/>
      <c r="CW136" s="250"/>
      <c r="CX136" s="250"/>
      <c r="CY136" s="250"/>
      <c r="CZ136" s="250"/>
      <c r="DA136" s="250"/>
      <c r="DB136" s="250"/>
      <c r="DC136" s="250"/>
      <c r="DD136" s="250"/>
      <c r="DE136" s="250"/>
      <c r="DF136" s="250"/>
      <c r="DG136" s="250"/>
      <c r="DH136" s="250"/>
      <c r="DI136" s="250"/>
      <c r="DJ136" s="250"/>
      <c r="DK136" s="250"/>
      <c r="DL136" s="250"/>
    </row>
    <row r="137" spans="1:116" x14ac:dyDescent="0.3">
      <c r="A137" s="251" t="s">
        <v>7517</v>
      </c>
      <c r="B137" s="252" t="s">
        <v>7518</v>
      </c>
      <c r="C137" s="255">
        <v>6.5687960300000001E-2</v>
      </c>
      <c r="D137" s="256">
        <v>11</v>
      </c>
      <c r="E137" s="255">
        <v>0</v>
      </c>
      <c r="F137" s="255">
        <v>6</v>
      </c>
      <c r="G137" s="255">
        <v>0.74038999660000004</v>
      </c>
      <c r="H137" s="255">
        <v>41.900001525900002</v>
      </c>
      <c r="I137" s="256">
        <v>3</v>
      </c>
      <c r="J137" s="256" t="str">
        <f>IFERROR(VLOOKUP($B137,'Core Indicators'!$E$3:$EU$906,147,FALSE),"x")</f>
        <v>x</v>
      </c>
      <c r="K137" s="257">
        <v>-0.80097305769999994</v>
      </c>
      <c r="L137" s="255">
        <v>5.75</v>
      </c>
      <c r="M137" s="256">
        <v>62</v>
      </c>
      <c r="N137" s="256">
        <v>28</v>
      </c>
      <c r="O137" s="256" t="str">
        <f>IFERROR(VLOOKUP(B137,'Core Indicators'!$E$3:$G$9906,3,FALSE),"x")</f>
        <v>x</v>
      </c>
      <c r="P137" s="256">
        <v>452860</v>
      </c>
      <c r="Q137" s="250"/>
      <c r="R137" s="250"/>
      <c r="S137" s="250"/>
      <c r="T137" s="250"/>
      <c r="U137" s="250"/>
      <c r="V137" s="250"/>
      <c r="W137" s="250"/>
      <c r="X137" s="250"/>
      <c r="Y137" s="250"/>
      <c r="Z137" s="250"/>
      <c r="AA137" s="250"/>
      <c r="AB137" s="250"/>
      <c r="AC137" s="250"/>
      <c r="AD137" s="250"/>
      <c r="AE137" s="250"/>
      <c r="AF137" s="250"/>
      <c r="AG137" s="250"/>
      <c r="AH137" s="250"/>
      <c r="AI137" s="250"/>
      <c r="AJ137" s="250"/>
      <c r="AK137" s="250"/>
      <c r="AL137" s="250"/>
      <c r="AM137" s="250"/>
      <c r="AN137" s="250"/>
      <c r="AO137" s="250"/>
      <c r="AP137" s="250"/>
      <c r="AQ137" s="250"/>
      <c r="AR137" s="250"/>
      <c r="AS137" s="250"/>
      <c r="AT137" s="250"/>
      <c r="AU137" s="250"/>
      <c r="AV137" s="250"/>
      <c r="AW137" s="250"/>
      <c r="AX137" s="250"/>
      <c r="AY137" s="250"/>
      <c r="AZ137" s="250"/>
      <c r="BA137" s="250"/>
      <c r="BB137" s="250"/>
      <c r="BC137" s="250"/>
      <c r="BD137" s="250"/>
      <c r="BE137" s="250"/>
      <c r="BF137" s="250"/>
      <c r="BG137" s="250"/>
      <c r="BH137" s="250"/>
      <c r="BI137" s="250"/>
      <c r="BJ137" s="250"/>
      <c r="BK137" s="250"/>
      <c r="BL137" s="250"/>
      <c r="BM137" s="250"/>
      <c r="BN137" s="250"/>
      <c r="BO137" s="250"/>
      <c r="BP137" s="250"/>
      <c r="BQ137" s="250"/>
      <c r="BR137" s="250"/>
      <c r="BS137" s="250"/>
      <c r="BT137" s="250"/>
      <c r="BU137" s="250"/>
      <c r="BV137" s="250"/>
      <c r="BW137" s="250"/>
      <c r="BX137" s="250"/>
      <c r="BY137" s="250"/>
      <c r="BZ137" s="250"/>
      <c r="CA137" s="250"/>
      <c r="CB137" s="250"/>
      <c r="CC137" s="250"/>
      <c r="CD137" s="250"/>
      <c r="CE137" s="250"/>
      <c r="CF137" s="250"/>
      <c r="CG137" s="250"/>
      <c r="CH137" s="250"/>
      <c r="CI137" s="250"/>
      <c r="CJ137" s="250"/>
      <c r="CK137" s="250"/>
      <c r="CL137" s="250"/>
      <c r="CM137" s="250"/>
      <c r="CN137" s="250"/>
      <c r="CO137" s="250"/>
      <c r="CP137" s="250"/>
      <c r="CQ137" s="250"/>
      <c r="CR137" s="250"/>
      <c r="CS137" s="250"/>
      <c r="CT137" s="250"/>
      <c r="CU137" s="250"/>
      <c r="CV137" s="250"/>
      <c r="CW137" s="250"/>
      <c r="CX137" s="250"/>
      <c r="CY137" s="250"/>
      <c r="CZ137" s="250"/>
      <c r="DA137" s="250"/>
      <c r="DB137" s="250"/>
      <c r="DC137" s="250"/>
      <c r="DD137" s="250"/>
      <c r="DE137" s="250"/>
      <c r="DF137" s="250"/>
      <c r="DG137" s="250"/>
      <c r="DH137" s="250"/>
      <c r="DI137" s="250"/>
      <c r="DJ137" s="250"/>
      <c r="DK137" s="250"/>
      <c r="DL137" s="250"/>
    </row>
    <row r="138" spans="1:116" x14ac:dyDescent="0.3">
      <c r="A138" s="251" t="s">
        <v>7519</v>
      </c>
      <c r="B138" s="252" t="s">
        <v>7520</v>
      </c>
      <c r="C138" s="255">
        <v>0.1065750135</v>
      </c>
      <c r="D138" s="256">
        <v>12</v>
      </c>
      <c r="E138" s="255">
        <v>1.7999999999999999E-2</v>
      </c>
      <c r="F138" s="255">
        <v>6.6</v>
      </c>
      <c r="G138" s="255">
        <v>0.4823245162</v>
      </c>
      <c r="H138" s="255">
        <v>46.200000762899997</v>
      </c>
      <c r="I138" s="256">
        <v>3</v>
      </c>
      <c r="J138" s="256" t="str">
        <f>IFERROR(VLOOKUP($B138,'Core Indicators'!$E$3:$EU$906,147,FALSE),"x")</f>
        <v>x</v>
      </c>
      <c r="K138" s="257">
        <v>-0.55640339849999998</v>
      </c>
      <c r="L138" s="255">
        <v>5.75</v>
      </c>
      <c r="M138" s="256">
        <v>65</v>
      </c>
      <c r="N138" s="256">
        <v>28</v>
      </c>
      <c r="O138" s="256" t="str">
        <f>IFERROR(VLOOKUP(B138,'Core Indicators'!$E$3:$G$9906,3,FALSE),"x")</f>
        <v>x</v>
      </c>
      <c r="P138" s="256">
        <v>397300</v>
      </c>
      <c r="Q138" s="250"/>
      <c r="R138" s="250"/>
      <c r="S138" s="250"/>
      <c r="T138" s="250"/>
      <c r="U138" s="250"/>
      <c r="V138" s="250"/>
      <c r="W138" s="250"/>
      <c r="X138" s="250"/>
      <c r="Y138" s="250"/>
      <c r="Z138" s="250"/>
      <c r="AA138" s="250"/>
      <c r="AB138" s="250"/>
      <c r="AC138" s="250"/>
      <c r="AD138" s="250"/>
      <c r="AE138" s="250"/>
      <c r="AF138" s="250"/>
      <c r="AG138" s="250"/>
      <c r="AH138" s="250"/>
      <c r="AI138" s="250"/>
      <c r="AJ138" s="250"/>
      <c r="AK138" s="250"/>
      <c r="AL138" s="250"/>
      <c r="AM138" s="250"/>
      <c r="AN138" s="250"/>
      <c r="AO138" s="250"/>
      <c r="AP138" s="250"/>
      <c r="AQ138" s="250"/>
      <c r="AR138" s="250"/>
      <c r="AS138" s="250"/>
      <c r="AT138" s="250"/>
      <c r="AU138" s="250"/>
      <c r="AV138" s="250"/>
      <c r="AW138" s="250"/>
      <c r="AX138" s="250"/>
      <c r="AY138" s="250"/>
      <c r="AZ138" s="250"/>
      <c r="BA138" s="250"/>
      <c r="BB138" s="250"/>
      <c r="BC138" s="250"/>
      <c r="BD138" s="250"/>
      <c r="BE138" s="250"/>
      <c r="BF138" s="250"/>
      <c r="BG138" s="250"/>
      <c r="BH138" s="250"/>
      <c r="BI138" s="250"/>
      <c r="BJ138" s="250"/>
      <c r="BK138" s="250"/>
      <c r="BL138" s="250"/>
      <c r="BM138" s="250"/>
      <c r="BN138" s="250"/>
      <c r="BO138" s="250"/>
      <c r="BP138" s="250"/>
      <c r="BQ138" s="250"/>
      <c r="BR138" s="250"/>
      <c r="BS138" s="250"/>
      <c r="BT138" s="250"/>
      <c r="BU138" s="250"/>
      <c r="BV138" s="250"/>
      <c r="BW138" s="250"/>
      <c r="BX138" s="250"/>
      <c r="BY138" s="250"/>
      <c r="BZ138" s="250"/>
      <c r="CA138" s="250"/>
      <c r="CB138" s="250"/>
      <c r="CC138" s="250"/>
      <c r="CD138" s="250"/>
      <c r="CE138" s="250"/>
      <c r="CF138" s="250"/>
      <c r="CG138" s="250"/>
      <c r="CH138" s="250"/>
      <c r="CI138" s="250"/>
      <c r="CJ138" s="250"/>
      <c r="CK138" s="250"/>
      <c r="CL138" s="250"/>
      <c r="CM138" s="250"/>
      <c r="CN138" s="250"/>
      <c r="CO138" s="250"/>
      <c r="CP138" s="250"/>
      <c r="CQ138" s="250"/>
      <c r="CR138" s="250"/>
      <c r="CS138" s="250"/>
      <c r="CT138" s="250"/>
      <c r="CU138" s="250"/>
      <c r="CV138" s="250"/>
      <c r="CW138" s="250"/>
      <c r="CX138" s="250"/>
      <c r="CY138" s="250"/>
      <c r="CZ138" s="250"/>
      <c r="DA138" s="250"/>
      <c r="DB138" s="250"/>
      <c r="DC138" s="250"/>
      <c r="DD138" s="250"/>
      <c r="DE138" s="250"/>
      <c r="DF138" s="250"/>
      <c r="DG138" s="250"/>
      <c r="DH138" s="250"/>
      <c r="DI138" s="250"/>
      <c r="DJ138" s="250"/>
      <c r="DK138" s="250"/>
      <c r="DL138" s="250"/>
    </row>
    <row r="139" spans="1:116" x14ac:dyDescent="0.3">
      <c r="A139" s="251" t="s">
        <v>708</v>
      </c>
      <c r="B139" s="252" t="s">
        <v>7521</v>
      </c>
      <c r="C139" s="255">
        <v>0.59663501870000002</v>
      </c>
      <c r="D139" s="256">
        <v>9</v>
      </c>
      <c r="E139" s="255">
        <v>0.45</v>
      </c>
      <c r="F139" s="255">
        <v>6.55</v>
      </c>
      <c r="G139" s="255">
        <v>0.38092470439999998</v>
      </c>
      <c r="H139" s="255">
        <v>42.799999237100003</v>
      </c>
      <c r="I139" s="256">
        <v>3</v>
      </c>
      <c r="J139" s="256">
        <f>IFERROR(VLOOKUP($B139,'Core Indicators'!$E$3:$EU$906,147,FALSE),"x")</f>
        <v>3</v>
      </c>
      <c r="K139" s="257">
        <v>-0.48720264429999999</v>
      </c>
      <c r="L139" s="255">
        <v>6.25</v>
      </c>
      <c r="M139" s="256">
        <v>72</v>
      </c>
      <c r="N139" s="256">
        <v>36</v>
      </c>
      <c r="O139" s="256">
        <f>IFERROR(VLOOKUP(B139,'Core Indicators'!$E$3:$G$9906,3,FALSE),"x")</f>
        <v>31989000</v>
      </c>
      <c r="P139" s="256">
        <v>1280000</v>
      </c>
      <c r="Q139" s="250"/>
      <c r="R139" s="250"/>
      <c r="S139" s="250"/>
      <c r="T139" s="250"/>
      <c r="U139" s="250"/>
      <c r="V139" s="250"/>
      <c r="W139" s="250"/>
      <c r="X139" s="250"/>
      <c r="Y139" s="250"/>
      <c r="Z139" s="250"/>
      <c r="AA139" s="250"/>
      <c r="AB139" s="250"/>
      <c r="AC139" s="250"/>
      <c r="AD139" s="250"/>
      <c r="AE139" s="250"/>
      <c r="AF139" s="250"/>
      <c r="AG139" s="250"/>
      <c r="AH139" s="250"/>
      <c r="AI139" s="250"/>
      <c r="AJ139" s="250"/>
      <c r="AK139" s="250"/>
      <c r="AL139" s="250"/>
      <c r="AM139" s="250"/>
      <c r="AN139" s="250"/>
      <c r="AO139" s="250"/>
      <c r="AP139" s="250"/>
      <c r="AQ139" s="250"/>
      <c r="AR139" s="250"/>
      <c r="AS139" s="250"/>
      <c r="AT139" s="250"/>
      <c r="AU139" s="250"/>
      <c r="AV139" s="250"/>
      <c r="AW139" s="250"/>
      <c r="AX139" s="250"/>
      <c r="AY139" s="250"/>
      <c r="AZ139" s="250"/>
      <c r="BA139" s="250"/>
      <c r="BB139" s="250"/>
      <c r="BC139" s="250"/>
      <c r="BD139" s="250"/>
      <c r="BE139" s="250"/>
      <c r="BF139" s="250"/>
      <c r="BG139" s="250"/>
      <c r="BH139" s="250"/>
      <c r="BI139" s="250"/>
      <c r="BJ139" s="250"/>
      <c r="BK139" s="250"/>
      <c r="BL139" s="250"/>
      <c r="BM139" s="250"/>
      <c r="BN139" s="250"/>
      <c r="BO139" s="250"/>
      <c r="BP139" s="250"/>
      <c r="BQ139" s="250"/>
      <c r="BR139" s="250"/>
      <c r="BS139" s="250"/>
      <c r="BT139" s="250"/>
      <c r="BU139" s="250"/>
      <c r="BV139" s="250"/>
      <c r="BW139" s="250"/>
      <c r="BX139" s="250"/>
      <c r="BY139" s="250"/>
      <c r="BZ139" s="250"/>
      <c r="CA139" s="250"/>
      <c r="CB139" s="250"/>
      <c r="CC139" s="250"/>
      <c r="CD139" s="250"/>
      <c r="CE139" s="250"/>
      <c r="CF139" s="250"/>
      <c r="CG139" s="250"/>
      <c r="CH139" s="250"/>
      <c r="CI139" s="250"/>
      <c r="CJ139" s="250"/>
      <c r="CK139" s="250"/>
      <c r="CL139" s="250"/>
      <c r="CM139" s="250"/>
      <c r="CN139" s="250"/>
      <c r="CO139" s="250"/>
      <c r="CP139" s="250"/>
      <c r="CQ139" s="250"/>
      <c r="CR139" s="250"/>
      <c r="CS139" s="250"/>
      <c r="CT139" s="250"/>
      <c r="CU139" s="250"/>
      <c r="CV139" s="250"/>
      <c r="CW139" s="250"/>
      <c r="CX139" s="250"/>
      <c r="CY139" s="250"/>
      <c r="CZ139" s="250"/>
      <c r="DA139" s="250"/>
      <c r="DB139" s="250"/>
      <c r="DC139" s="250"/>
      <c r="DD139" s="250"/>
      <c r="DE139" s="250"/>
      <c r="DF139" s="250"/>
      <c r="DG139" s="250"/>
      <c r="DH139" s="250"/>
      <c r="DI139" s="250"/>
      <c r="DJ139" s="250"/>
      <c r="DK139" s="250"/>
      <c r="DL139" s="250"/>
    </row>
    <row r="140" spans="1:116" x14ac:dyDescent="0.3">
      <c r="A140" s="251" t="s">
        <v>1152</v>
      </c>
      <c r="B140" s="252" t="s">
        <v>7522</v>
      </c>
      <c r="C140" s="255">
        <v>0.253667953</v>
      </c>
      <c r="D140" s="256">
        <v>9</v>
      </c>
      <c r="E140" s="255">
        <v>0.14099999999999999</v>
      </c>
      <c r="F140" s="255">
        <v>5.75</v>
      </c>
      <c r="G140" s="255">
        <v>0.42524208769999999</v>
      </c>
      <c r="H140" s="255">
        <v>44.400001525900002</v>
      </c>
      <c r="I140" s="256">
        <v>4</v>
      </c>
      <c r="J140" s="256">
        <f>IFERROR(VLOOKUP($B140,'Core Indicators'!$E$3:$EU$906,147,FALSE),"x")</f>
        <v>509</v>
      </c>
      <c r="K140" s="257">
        <v>-0.47730070349999998</v>
      </c>
      <c r="L140" s="255">
        <v>4.75</v>
      </c>
      <c r="M140" s="256">
        <v>59</v>
      </c>
      <c r="N140" s="256">
        <v>34</v>
      </c>
      <c r="O140" s="256">
        <f>IFERROR(VLOOKUP(B140,'Core Indicators'!$E$3:$G$9906,3,FALSE),"x")</f>
        <v>100979000</v>
      </c>
      <c r="P140" s="256">
        <v>298170</v>
      </c>
      <c r="Q140" s="250"/>
      <c r="R140" s="250"/>
      <c r="S140" s="250"/>
      <c r="T140" s="250"/>
      <c r="U140" s="250"/>
      <c r="V140" s="250"/>
      <c r="W140" s="250"/>
      <c r="X140" s="250"/>
      <c r="Y140" s="250"/>
      <c r="Z140" s="250"/>
      <c r="AA140" s="250"/>
      <c r="AB140" s="250"/>
      <c r="AC140" s="250"/>
      <c r="AD140" s="250"/>
      <c r="AE140" s="250"/>
      <c r="AF140" s="250"/>
      <c r="AG140" s="250"/>
      <c r="AH140" s="250"/>
      <c r="AI140" s="250"/>
      <c r="AJ140" s="250"/>
      <c r="AK140" s="250"/>
      <c r="AL140" s="250"/>
      <c r="AM140" s="250"/>
      <c r="AN140" s="250"/>
      <c r="AO140" s="250"/>
      <c r="AP140" s="250"/>
      <c r="AQ140" s="250"/>
      <c r="AR140" s="250"/>
      <c r="AS140" s="250"/>
      <c r="AT140" s="250"/>
      <c r="AU140" s="250"/>
      <c r="AV140" s="250"/>
      <c r="AW140" s="250"/>
      <c r="AX140" s="250"/>
      <c r="AY140" s="250"/>
      <c r="AZ140" s="250"/>
      <c r="BA140" s="250"/>
      <c r="BB140" s="250"/>
      <c r="BC140" s="250"/>
      <c r="BD140" s="250"/>
      <c r="BE140" s="250"/>
      <c r="BF140" s="250"/>
      <c r="BG140" s="250"/>
      <c r="BH140" s="250"/>
      <c r="BI140" s="250"/>
      <c r="BJ140" s="250"/>
      <c r="BK140" s="250"/>
      <c r="BL140" s="250"/>
      <c r="BM140" s="250"/>
      <c r="BN140" s="250"/>
      <c r="BO140" s="250"/>
      <c r="BP140" s="250"/>
      <c r="BQ140" s="250"/>
      <c r="BR140" s="250"/>
      <c r="BS140" s="250"/>
      <c r="BT140" s="250"/>
      <c r="BU140" s="250"/>
      <c r="BV140" s="250"/>
      <c r="BW140" s="250"/>
      <c r="BX140" s="250"/>
      <c r="BY140" s="250"/>
      <c r="BZ140" s="250"/>
      <c r="CA140" s="250"/>
      <c r="CB140" s="250"/>
      <c r="CC140" s="250"/>
      <c r="CD140" s="250"/>
      <c r="CE140" s="250"/>
      <c r="CF140" s="250"/>
      <c r="CG140" s="250"/>
      <c r="CH140" s="250"/>
      <c r="CI140" s="250"/>
      <c r="CJ140" s="250"/>
      <c r="CK140" s="250"/>
      <c r="CL140" s="250"/>
      <c r="CM140" s="250"/>
      <c r="CN140" s="250"/>
      <c r="CO140" s="250"/>
      <c r="CP140" s="250"/>
      <c r="CQ140" s="250"/>
      <c r="CR140" s="250"/>
      <c r="CS140" s="250"/>
      <c r="CT140" s="250"/>
      <c r="CU140" s="250"/>
      <c r="CV140" s="250"/>
      <c r="CW140" s="250"/>
      <c r="CX140" s="250"/>
      <c r="CY140" s="250"/>
      <c r="CZ140" s="250"/>
      <c r="DA140" s="250"/>
      <c r="DB140" s="250"/>
      <c r="DC140" s="250"/>
      <c r="DD140" s="250"/>
      <c r="DE140" s="250"/>
      <c r="DF140" s="250"/>
      <c r="DG140" s="250"/>
      <c r="DH140" s="250"/>
      <c r="DI140" s="250"/>
      <c r="DJ140" s="250"/>
      <c r="DK140" s="250"/>
      <c r="DL140" s="250"/>
    </row>
    <row r="141" spans="1:116" x14ac:dyDescent="0.3">
      <c r="A141" s="251" t="s">
        <v>7523</v>
      </c>
      <c r="B141" s="252" t="s">
        <v>7524</v>
      </c>
      <c r="C141" s="255">
        <v>7.8200951200000007E-2</v>
      </c>
      <c r="D141" s="256">
        <v>12</v>
      </c>
      <c r="E141" s="255">
        <v>1.15E-2</v>
      </c>
      <c r="F141" s="255">
        <v>7.95</v>
      </c>
      <c r="G141" s="255">
        <v>0.12005188899999999</v>
      </c>
      <c r="H141" s="255">
        <v>29.7000007629</v>
      </c>
      <c r="I141" s="256">
        <v>0</v>
      </c>
      <c r="J141" s="256" t="str">
        <f>IFERROR(VLOOKUP($B141,'Core Indicators'!$E$3:$EU$906,147,FALSE),"x")</f>
        <v>x</v>
      </c>
      <c r="K141" s="257">
        <v>0.45209297539999999</v>
      </c>
      <c r="L141" s="255">
        <v>6.75</v>
      </c>
      <c r="M141" s="256">
        <v>84</v>
      </c>
      <c r="N141" s="256">
        <v>58</v>
      </c>
      <c r="O141" s="256" t="str">
        <f>IFERROR(VLOOKUP(B141,'Core Indicators'!$E$3:$G$9906,3,FALSE),"x")</f>
        <v>x</v>
      </c>
      <c r="P141" s="256">
        <v>306190</v>
      </c>
      <c r="Q141" s="250"/>
      <c r="R141" s="250"/>
      <c r="S141" s="250"/>
      <c r="T141" s="250"/>
      <c r="U141" s="250"/>
      <c r="V141" s="250"/>
      <c r="W141" s="250"/>
      <c r="X141" s="250"/>
      <c r="Y141" s="250"/>
      <c r="Z141" s="250"/>
      <c r="AA141" s="250"/>
      <c r="AB141" s="250"/>
      <c r="AC141" s="250"/>
      <c r="AD141" s="250"/>
      <c r="AE141" s="250"/>
      <c r="AF141" s="250"/>
      <c r="AG141" s="250"/>
      <c r="AH141" s="250"/>
      <c r="AI141" s="250"/>
      <c r="AJ141" s="250"/>
      <c r="AK141" s="250"/>
      <c r="AL141" s="250"/>
      <c r="AM141" s="250"/>
      <c r="AN141" s="250"/>
      <c r="AO141" s="250"/>
      <c r="AP141" s="250"/>
      <c r="AQ141" s="250"/>
      <c r="AR141" s="250"/>
      <c r="AS141" s="250"/>
      <c r="AT141" s="250"/>
      <c r="AU141" s="250"/>
      <c r="AV141" s="250"/>
      <c r="AW141" s="250"/>
      <c r="AX141" s="250"/>
      <c r="AY141" s="250"/>
      <c r="AZ141" s="250"/>
      <c r="BA141" s="250"/>
      <c r="BB141" s="250"/>
      <c r="BC141" s="250"/>
      <c r="BD141" s="250"/>
      <c r="BE141" s="250"/>
      <c r="BF141" s="250"/>
      <c r="BG141" s="250"/>
      <c r="BH141" s="250"/>
      <c r="BI141" s="250"/>
      <c r="BJ141" s="250"/>
      <c r="BK141" s="250"/>
      <c r="BL141" s="250"/>
      <c r="BM141" s="250"/>
      <c r="BN141" s="250"/>
      <c r="BO141" s="250"/>
      <c r="BP141" s="250"/>
      <c r="BQ141" s="250"/>
      <c r="BR141" s="250"/>
      <c r="BS141" s="250"/>
      <c r="BT141" s="250"/>
      <c r="BU141" s="250"/>
      <c r="BV141" s="250"/>
      <c r="BW141" s="250"/>
      <c r="BX141" s="250"/>
      <c r="BY141" s="250"/>
      <c r="BZ141" s="250"/>
      <c r="CA141" s="250"/>
      <c r="CB141" s="250"/>
      <c r="CC141" s="250"/>
      <c r="CD141" s="250"/>
      <c r="CE141" s="250"/>
      <c r="CF141" s="250"/>
      <c r="CG141" s="250"/>
      <c r="CH141" s="250"/>
      <c r="CI141" s="250"/>
      <c r="CJ141" s="250"/>
      <c r="CK141" s="250"/>
      <c r="CL141" s="250"/>
      <c r="CM141" s="250"/>
      <c r="CN141" s="250"/>
      <c r="CO141" s="250"/>
      <c r="CP141" s="250"/>
      <c r="CQ141" s="250"/>
      <c r="CR141" s="250"/>
      <c r="CS141" s="250"/>
      <c r="CT141" s="250"/>
      <c r="CU141" s="250"/>
      <c r="CV141" s="250"/>
      <c r="CW141" s="250"/>
      <c r="CX141" s="250"/>
      <c r="CY141" s="250"/>
      <c r="CZ141" s="250"/>
      <c r="DA141" s="250"/>
      <c r="DB141" s="250"/>
      <c r="DC141" s="250"/>
      <c r="DD141" s="250"/>
      <c r="DE141" s="250"/>
      <c r="DF141" s="250"/>
      <c r="DG141" s="250"/>
      <c r="DH141" s="250"/>
      <c r="DI141" s="250"/>
      <c r="DJ141" s="250"/>
      <c r="DK141" s="250"/>
      <c r="DL141" s="250"/>
    </row>
    <row r="142" spans="1:116" x14ac:dyDescent="0.3">
      <c r="A142" s="251" t="s">
        <v>7525</v>
      </c>
      <c r="B142" s="252" t="s">
        <v>7526</v>
      </c>
      <c r="C142" s="255">
        <v>0</v>
      </c>
      <c r="D142" s="256">
        <v>13</v>
      </c>
      <c r="E142" s="255">
        <v>0</v>
      </c>
      <c r="F142" s="255" t="s">
        <v>14</v>
      </c>
      <c r="G142" s="255">
        <v>8.0794128899999998E-2</v>
      </c>
      <c r="H142" s="255">
        <v>33.799999237100003</v>
      </c>
      <c r="I142" s="256">
        <v>0</v>
      </c>
      <c r="J142" s="256" t="str">
        <f>IFERROR(VLOOKUP($B142,'Core Indicators'!$E$3:$EU$906,147,FALSE),"x")</f>
        <v>x</v>
      </c>
      <c r="K142" s="257">
        <v>1.1356768608000001</v>
      </c>
      <c r="L142" s="255" t="s">
        <v>14</v>
      </c>
      <c r="M142" s="256">
        <v>96</v>
      </c>
      <c r="N142" s="256">
        <v>62</v>
      </c>
      <c r="O142" s="256" t="str">
        <f>IFERROR(VLOOKUP(B142,'Core Indicators'!$E$3:$G$9906,3,FALSE),"x")</f>
        <v>x</v>
      </c>
      <c r="P142" s="256">
        <v>91605</v>
      </c>
      <c r="Q142" s="250"/>
      <c r="R142" s="250"/>
      <c r="S142" s="250"/>
      <c r="T142" s="250"/>
      <c r="U142" s="250"/>
      <c r="V142" s="250"/>
      <c r="W142" s="250"/>
      <c r="X142" s="250"/>
      <c r="Y142" s="250"/>
      <c r="Z142" s="250"/>
      <c r="AA142" s="250"/>
      <c r="AB142" s="250"/>
      <c r="AC142" s="250"/>
      <c r="AD142" s="250"/>
      <c r="AE142" s="250"/>
      <c r="AF142" s="250"/>
      <c r="AG142" s="250"/>
      <c r="AH142" s="250"/>
      <c r="AI142" s="250"/>
      <c r="AJ142" s="250"/>
      <c r="AK142" s="250"/>
      <c r="AL142" s="250"/>
      <c r="AM142" s="250"/>
      <c r="AN142" s="250"/>
      <c r="AO142" s="250"/>
      <c r="AP142" s="250"/>
      <c r="AQ142" s="250"/>
      <c r="AR142" s="250"/>
      <c r="AS142" s="250"/>
      <c r="AT142" s="250"/>
      <c r="AU142" s="250"/>
      <c r="AV142" s="250"/>
      <c r="AW142" s="250"/>
      <c r="AX142" s="250"/>
      <c r="AY142" s="250"/>
      <c r="AZ142" s="250"/>
      <c r="BA142" s="250"/>
      <c r="BB142" s="250"/>
      <c r="BC142" s="250"/>
      <c r="BD142" s="250"/>
      <c r="BE142" s="250"/>
      <c r="BF142" s="250"/>
      <c r="BG142" s="250"/>
      <c r="BH142" s="250"/>
      <c r="BI142" s="250"/>
      <c r="BJ142" s="250"/>
      <c r="BK142" s="250"/>
      <c r="BL142" s="250"/>
      <c r="BM142" s="250"/>
      <c r="BN142" s="250"/>
      <c r="BO142" s="250"/>
      <c r="BP142" s="250"/>
      <c r="BQ142" s="250"/>
      <c r="BR142" s="250"/>
      <c r="BS142" s="250"/>
      <c r="BT142" s="250"/>
      <c r="BU142" s="250"/>
      <c r="BV142" s="250"/>
      <c r="BW142" s="250"/>
      <c r="BX142" s="250"/>
      <c r="BY142" s="250"/>
      <c r="BZ142" s="250"/>
      <c r="CA142" s="250"/>
      <c r="CB142" s="250"/>
      <c r="CC142" s="250"/>
      <c r="CD142" s="250"/>
      <c r="CE142" s="250"/>
      <c r="CF142" s="250"/>
      <c r="CG142" s="250"/>
      <c r="CH142" s="250"/>
      <c r="CI142" s="250"/>
      <c r="CJ142" s="250"/>
      <c r="CK142" s="250"/>
      <c r="CL142" s="250"/>
      <c r="CM142" s="250"/>
      <c r="CN142" s="250"/>
      <c r="CO142" s="250"/>
      <c r="CP142" s="250"/>
      <c r="CQ142" s="250"/>
      <c r="CR142" s="250"/>
      <c r="CS142" s="250"/>
      <c r="CT142" s="250"/>
      <c r="CU142" s="250"/>
      <c r="CV142" s="250"/>
      <c r="CW142" s="250"/>
      <c r="CX142" s="250"/>
      <c r="CY142" s="250"/>
      <c r="CZ142" s="250"/>
      <c r="DA142" s="250"/>
      <c r="DB142" s="250"/>
      <c r="DC142" s="250"/>
      <c r="DD142" s="250"/>
      <c r="DE142" s="250"/>
      <c r="DF142" s="250"/>
      <c r="DG142" s="250"/>
      <c r="DH142" s="250"/>
      <c r="DI142" s="250"/>
      <c r="DJ142" s="250"/>
      <c r="DK142" s="250"/>
      <c r="DL142" s="250"/>
    </row>
    <row r="143" spans="1:116" x14ac:dyDescent="0.3">
      <c r="A143" s="251" t="s">
        <v>7527</v>
      </c>
      <c r="B143" s="252" t="s">
        <v>7528</v>
      </c>
      <c r="C143" s="255">
        <v>0.98654400079999993</v>
      </c>
      <c r="D143" s="256">
        <v>2</v>
      </c>
      <c r="E143" s="255">
        <v>0</v>
      </c>
      <c r="F143" s="255">
        <v>3.9</v>
      </c>
      <c r="G143" s="255">
        <v>0.20243781869999999</v>
      </c>
      <c r="H143" s="255" t="s">
        <v>14</v>
      </c>
      <c r="I143" s="256">
        <v>1</v>
      </c>
      <c r="J143" s="256" t="str">
        <f>IFERROR(VLOOKUP($B143,'Core Indicators'!$E$3:$EU$906,147,FALSE),"x")</f>
        <v>x</v>
      </c>
      <c r="K143" s="257">
        <v>0.73431843519999995</v>
      </c>
      <c r="L143" s="255">
        <v>3.75</v>
      </c>
      <c r="M143" s="256">
        <v>25</v>
      </c>
      <c r="N143" s="256">
        <v>62</v>
      </c>
      <c r="O143" s="256" t="str">
        <f>IFERROR(VLOOKUP(B143,'Core Indicators'!$E$3:$G$9906,3,FALSE),"x")</f>
        <v>x</v>
      </c>
      <c r="P143" s="256">
        <v>11610</v>
      </c>
      <c r="Q143" s="250"/>
      <c r="R143" s="250"/>
      <c r="S143" s="250"/>
      <c r="T143" s="250"/>
      <c r="U143" s="250"/>
      <c r="V143" s="250"/>
      <c r="W143" s="250"/>
      <c r="X143" s="250"/>
      <c r="Y143" s="250"/>
      <c r="Z143" s="250"/>
      <c r="AA143" s="250"/>
      <c r="AB143" s="250"/>
      <c r="AC143" s="250"/>
      <c r="AD143" s="250"/>
      <c r="AE143" s="250"/>
      <c r="AF143" s="250"/>
      <c r="AG143" s="250"/>
      <c r="AH143" s="250"/>
      <c r="AI143" s="250"/>
      <c r="AJ143" s="250"/>
      <c r="AK143" s="250"/>
      <c r="AL143" s="250"/>
      <c r="AM143" s="250"/>
      <c r="AN143" s="250"/>
      <c r="AO143" s="250"/>
      <c r="AP143" s="250"/>
      <c r="AQ143" s="250"/>
      <c r="AR143" s="250"/>
      <c r="AS143" s="250"/>
      <c r="AT143" s="250"/>
      <c r="AU143" s="250"/>
      <c r="AV143" s="250"/>
      <c r="AW143" s="250"/>
      <c r="AX143" s="250"/>
      <c r="AY143" s="250"/>
      <c r="AZ143" s="250"/>
      <c r="BA143" s="250"/>
      <c r="BB143" s="250"/>
      <c r="BC143" s="250"/>
      <c r="BD143" s="250"/>
      <c r="BE143" s="250"/>
      <c r="BF143" s="250"/>
      <c r="BG143" s="250"/>
      <c r="BH143" s="250"/>
      <c r="BI143" s="250"/>
      <c r="BJ143" s="250"/>
      <c r="BK143" s="250"/>
      <c r="BL143" s="250"/>
      <c r="BM143" s="250"/>
      <c r="BN143" s="250"/>
      <c r="BO143" s="250"/>
      <c r="BP143" s="250"/>
      <c r="BQ143" s="250"/>
      <c r="BR143" s="250"/>
      <c r="BS143" s="250"/>
      <c r="BT143" s="250"/>
      <c r="BU143" s="250"/>
      <c r="BV143" s="250"/>
      <c r="BW143" s="250"/>
      <c r="BX143" s="250"/>
      <c r="BY143" s="250"/>
      <c r="BZ143" s="250"/>
      <c r="CA143" s="250"/>
      <c r="CB143" s="250"/>
      <c r="CC143" s="250"/>
      <c r="CD143" s="250"/>
      <c r="CE143" s="250"/>
      <c r="CF143" s="250"/>
      <c r="CG143" s="250"/>
      <c r="CH143" s="250"/>
      <c r="CI143" s="250"/>
      <c r="CJ143" s="250"/>
      <c r="CK143" s="250"/>
      <c r="CL143" s="250"/>
      <c r="CM143" s="250"/>
      <c r="CN143" s="250"/>
      <c r="CO143" s="250"/>
      <c r="CP143" s="250"/>
      <c r="CQ143" s="250"/>
      <c r="CR143" s="250"/>
      <c r="CS143" s="250"/>
      <c r="CT143" s="250"/>
      <c r="CU143" s="250"/>
      <c r="CV143" s="250"/>
      <c r="CW143" s="250"/>
      <c r="CX143" s="250"/>
      <c r="CY143" s="250"/>
      <c r="CZ143" s="250"/>
      <c r="DA143" s="250"/>
      <c r="DB143" s="250"/>
      <c r="DC143" s="250"/>
      <c r="DD143" s="250"/>
      <c r="DE143" s="250"/>
      <c r="DF143" s="250"/>
      <c r="DG143" s="250"/>
      <c r="DH143" s="250"/>
      <c r="DI143" s="250"/>
      <c r="DJ143" s="250"/>
      <c r="DK143" s="250"/>
      <c r="DL143" s="250"/>
    </row>
    <row r="144" spans="1:116" x14ac:dyDescent="0.3">
      <c r="A144" s="251" t="s">
        <v>7529</v>
      </c>
      <c r="B144" s="252" t="s">
        <v>7530</v>
      </c>
      <c r="C144" s="255">
        <v>0.29808903580000001</v>
      </c>
      <c r="D144" s="256">
        <v>8</v>
      </c>
      <c r="E144" s="255">
        <v>2.7E-2</v>
      </c>
      <c r="F144" s="255">
        <v>7.65</v>
      </c>
      <c r="G144" s="255">
        <v>0.31603010729999997</v>
      </c>
      <c r="H144" s="255">
        <v>36</v>
      </c>
      <c r="I144" s="256">
        <v>1</v>
      </c>
      <c r="J144" s="256" t="str">
        <f>IFERROR(VLOOKUP($B144,'Core Indicators'!$E$3:$EU$906,147,FALSE),"x")</f>
        <v>x</v>
      </c>
      <c r="K144" s="257">
        <v>0.36400461200000001</v>
      </c>
      <c r="L144" s="255">
        <v>6.75</v>
      </c>
      <c r="M144" s="256">
        <v>83</v>
      </c>
      <c r="N144" s="256">
        <v>44</v>
      </c>
      <c r="O144" s="256" t="str">
        <f>IFERROR(VLOOKUP(B144,'Core Indicators'!$E$3:$G$9906,3,FALSE),"x")</f>
        <v>x</v>
      </c>
      <c r="P144" s="256">
        <v>230080</v>
      </c>
      <c r="Q144" s="250"/>
      <c r="R144" s="250"/>
      <c r="S144" s="250"/>
      <c r="T144" s="250"/>
      <c r="U144" s="250"/>
      <c r="V144" s="250"/>
      <c r="W144" s="250"/>
      <c r="X144" s="250"/>
      <c r="Y144" s="250"/>
      <c r="Z144" s="250"/>
      <c r="AA144" s="250"/>
      <c r="AB144" s="250"/>
      <c r="AC144" s="250"/>
      <c r="AD144" s="250"/>
      <c r="AE144" s="250"/>
      <c r="AF144" s="250"/>
      <c r="AG144" s="250"/>
      <c r="AH144" s="250"/>
      <c r="AI144" s="250"/>
      <c r="AJ144" s="250"/>
      <c r="AK144" s="250"/>
      <c r="AL144" s="250"/>
      <c r="AM144" s="250"/>
      <c r="AN144" s="250"/>
      <c r="AO144" s="250"/>
      <c r="AP144" s="250"/>
      <c r="AQ144" s="250"/>
      <c r="AR144" s="250"/>
      <c r="AS144" s="250"/>
      <c r="AT144" s="250"/>
      <c r="AU144" s="250"/>
      <c r="AV144" s="250"/>
      <c r="AW144" s="250"/>
      <c r="AX144" s="250"/>
      <c r="AY144" s="250"/>
      <c r="AZ144" s="250"/>
      <c r="BA144" s="250"/>
      <c r="BB144" s="250"/>
      <c r="BC144" s="250"/>
      <c r="BD144" s="250"/>
      <c r="BE144" s="250"/>
      <c r="BF144" s="250"/>
      <c r="BG144" s="250"/>
      <c r="BH144" s="250"/>
      <c r="BI144" s="250"/>
      <c r="BJ144" s="250"/>
      <c r="BK144" s="250"/>
      <c r="BL144" s="250"/>
      <c r="BM144" s="250"/>
      <c r="BN144" s="250"/>
      <c r="BO144" s="250"/>
      <c r="BP144" s="250"/>
      <c r="BQ144" s="250"/>
      <c r="BR144" s="250"/>
      <c r="BS144" s="250"/>
      <c r="BT144" s="250"/>
      <c r="BU144" s="250"/>
      <c r="BV144" s="250"/>
      <c r="BW144" s="250"/>
      <c r="BX144" s="250"/>
      <c r="BY144" s="250"/>
      <c r="BZ144" s="250"/>
      <c r="CA144" s="250"/>
      <c r="CB144" s="250"/>
      <c r="CC144" s="250"/>
      <c r="CD144" s="250"/>
      <c r="CE144" s="250"/>
      <c r="CF144" s="250"/>
      <c r="CG144" s="250"/>
      <c r="CH144" s="250"/>
      <c r="CI144" s="250"/>
      <c r="CJ144" s="250"/>
      <c r="CK144" s="250"/>
      <c r="CL144" s="250"/>
      <c r="CM144" s="250"/>
      <c r="CN144" s="250"/>
      <c r="CO144" s="250"/>
      <c r="CP144" s="250"/>
      <c r="CQ144" s="250"/>
      <c r="CR144" s="250"/>
      <c r="CS144" s="250"/>
      <c r="CT144" s="250"/>
      <c r="CU144" s="250"/>
      <c r="CV144" s="250"/>
      <c r="CW144" s="250"/>
      <c r="CX144" s="250"/>
      <c r="CY144" s="250"/>
      <c r="CZ144" s="250"/>
      <c r="DA144" s="250"/>
      <c r="DB144" s="250"/>
      <c r="DC144" s="250"/>
      <c r="DD144" s="250"/>
      <c r="DE144" s="250"/>
      <c r="DF144" s="250"/>
      <c r="DG144" s="250"/>
      <c r="DH144" s="250"/>
      <c r="DI144" s="250"/>
      <c r="DJ144" s="250"/>
      <c r="DK144" s="250"/>
      <c r="DL144" s="250"/>
    </row>
    <row r="145" spans="1:116" x14ac:dyDescent="0.3">
      <c r="A145" s="251" t="s">
        <v>7531</v>
      </c>
      <c r="B145" s="252" t="s">
        <v>7532</v>
      </c>
      <c r="C145" s="255">
        <v>0.34628793000000002</v>
      </c>
      <c r="D145" s="256">
        <v>2</v>
      </c>
      <c r="E145" s="255">
        <v>0.16450000000000001</v>
      </c>
      <c r="F145" s="255">
        <v>4.5</v>
      </c>
      <c r="G145" s="255">
        <v>0.25525934649999998</v>
      </c>
      <c r="H145" s="255">
        <v>37.5</v>
      </c>
      <c r="I145" s="256">
        <v>3</v>
      </c>
      <c r="J145" s="256" t="str">
        <f>IFERROR(VLOOKUP($B145,'Core Indicators'!$E$3:$EU$906,147,FALSE),"x")</f>
        <v>x</v>
      </c>
      <c r="K145" s="257">
        <v>-0.72368854280000006</v>
      </c>
      <c r="L145" s="255">
        <v>4</v>
      </c>
      <c r="M145" s="256">
        <v>20</v>
      </c>
      <c r="N145" s="256">
        <v>28</v>
      </c>
      <c r="O145" s="256" t="str">
        <f>IFERROR(VLOOKUP(B145,'Core Indicators'!$E$3:$G$9906,3,FALSE),"x")</f>
        <v>x</v>
      </c>
      <c r="P145" s="256">
        <v>16376870</v>
      </c>
      <c r="Q145" s="250"/>
      <c r="R145" s="250"/>
      <c r="S145" s="250"/>
      <c r="T145" s="250"/>
      <c r="U145" s="250"/>
      <c r="V145" s="250"/>
      <c r="W145" s="250"/>
      <c r="X145" s="250"/>
      <c r="Y145" s="250"/>
      <c r="Z145" s="250"/>
      <c r="AA145" s="250"/>
      <c r="AB145" s="250"/>
      <c r="AC145" s="250"/>
      <c r="AD145" s="250"/>
      <c r="AE145" s="250"/>
      <c r="AF145" s="250"/>
      <c r="AG145" s="250"/>
      <c r="AH145" s="250"/>
      <c r="AI145" s="250"/>
      <c r="AJ145" s="250"/>
      <c r="AK145" s="250"/>
      <c r="AL145" s="250"/>
      <c r="AM145" s="250"/>
      <c r="AN145" s="250"/>
      <c r="AO145" s="250"/>
      <c r="AP145" s="250"/>
      <c r="AQ145" s="250"/>
      <c r="AR145" s="250"/>
      <c r="AS145" s="250"/>
      <c r="AT145" s="250"/>
      <c r="AU145" s="250"/>
      <c r="AV145" s="250"/>
      <c r="AW145" s="250"/>
      <c r="AX145" s="250"/>
      <c r="AY145" s="250"/>
      <c r="AZ145" s="250"/>
      <c r="BA145" s="250"/>
      <c r="BB145" s="250"/>
      <c r="BC145" s="250"/>
      <c r="BD145" s="250"/>
      <c r="BE145" s="250"/>
      <c r="BF145" s="250"/>
      <c r="BG145" s="250"/>
      <c r="BH145" s="250"/>
      <c r="BI145" s="250"/>
      <c r="BJ145" s="250"/>
      <c r="BK145" s="250"/>
      <c r="BL145" s="250"/>
      <c r="BM145" s="250"/>
      <c r="BN145" s="250"/>
      <c r="BO145" s="250"/>
      <c r="BP145" s="250"/>
      <c r="BQ145" s="250"/>
      <c r="BR145" s="250"/>
      <c r="BS145" s="250"/>
      <c r="BT145" s="250"/>
      <c r="BU145" s="250"/>
      <c r="BV145" s="250"/>
      <c r="BW145" s="250"/>
      <c r="BX145" s="250"/>
      <c r="BY145" s="250"/>
      <c r="BZ145" s="250"/>
      <c r="CA145" s="250"/>
      <c r="CB145" s="250"/>
      <c r="CC145" s="250"/>
      <c r="CD145" s="250"/>
      <c r="CE145" s="250"/>
      <c r="CF145" s="250"/>
      <c r="CG145" s="250"/>
      <c r="CH145" s="250"/>
      <c r="CI145" s="250"/>
      <c r="CJ145" s="250"/>
      <c r="CK145" s="250"/>
      <c r="CL145" s="250"/>
      <c r="CM145" s="250"/>
      <c r="CN145" s="250"/>
      <c r="CO145" s="250"/>
      <c r="CP145" s="250"/>
      <c r="CQ145" s="250"/>
      <c r="CR145" s="250"/>
      <c r="CS145" s="250"/>
      <c r="CT145" s="250"/>
      <c r="CU145" s="250"/>
      <c r="CV145" s="250"/>
      <c r="CW145" s="250"/>
      <c r="CX145" s="250"/>
      <c r="CY145" s="250"/>
      <c r="CZ145" s="250"/>
      <c r="DA145" s="250"/>
      <c r="DB145" s="250"/>
      <c r="DC145" s="250"/>
      <c r="DD145" s="250"/>
      <c r="DE145" s="250"/>
      <c r="DF145" s="250"/>
      <c r="DG145" s="250"/>
      <c r="DH145" s="250"/>
      <c r="DI145" s="250"/>
      <c r="DJ145" s="250"/>
      <c r="DK145" s="250"/>
      <c r="DL145" s="250"/>
    </row>
    <row r="146" spans="1:116" x14ac:dyDescent="0.3">
      <c r="A146" s="251" t="s">
        <v>724</v>
      </c>
      <c r="B146" s="252" t="s">
        <v>7533</v>
      </c>
      <c r="C146" s="255">
        <v>0.27190004229999998</v>
      </c>
      <c r="D146" s="256">
        <v>5</v>
      </c>
      <c r="E146" s="255">
        <v>0.84</v>
      </c>
      <c r="F146" s="255">
        <v>3.9833333333000001</v>
      </c>
      <c r="G146" s="255">
        <v>0.41238544770000002</v>
      </c>
      <c r="H146" s="255">
        <v>43.700000762899997</v>
      </c>
      <c r="I146" s="256">
        <v>2</v>
      </c>
      <c r="J146" s="256" t="str">
        <f>IFERROR(VLOOKUP($B146,'Core Indicators'!$E$3:$EU$906,147,FALSE),"x")</f>
        <v>x</v>
      </c>
      <c r="K146" s="257">
        <v>7.6188184300000003E-2</v>
      </c>
      <c r="L146" s="255">
        <v>3.75</v>
      </c>
      <c r="M146" s="256">
        <v>22</v>
      </c>
      <c r="N146" s="256">
        <v>53</v>
      </c>
      <c r="O146" s="256">
        <f>IFERROR(VLOOKUP(B146,'Core Indicators'!$E$3:$G$9906,3,FALSE),"x")</f>
        <v>9661000</v>
      </c>
      <c r="P146" s="256">
        <v>24670</v>
      </c>
      <c r="Q146" s="250"/>
      <c r="R146" s="250"/>
      <c r="S146" s="250"/>
      <c r="T146" s="250"/>
      <c r="U146" s="250"/>
      <c r="V146" s="250"/>
      <c r="W146" s="250"/>
      <c r="X146" s="250"/>
      <c r="Y146" s="250"/>
      <c r="Z146" s="250"/>
      <c r="AA146" s="250"/>
      <c r="AB146" s="250"/>
      <c r="AC146" s="250"/>
      <c r="AD146" s="250"/>
      <c r="AE146" s="250"/>
      <c r="AF146" s="250"/>
      <c r="AG146" s="250"/>
      <c r="AH146" s="250"/>
      <c r="AI146" s="250"/>
      <c r="AJ146" s="250"/>
      <c r="AK146" s="250"/>
      <c r="AL146" s="250"/>
      <c r="AM146" s="250"/>
      <c r="AN146" s="250"/>
      <c r="AO146" s="250"/>
      <c r="AP146" s="250"/>
      <c r="AQ146" s="250"/>
      <c r="AR146" s="250"/>
      <c r="AS146" s="250"/>
      <c r="AT146" s="250"/>
      <c r="AU146" s="250"/>
      <c r="AV146" s="250"/>
      <c r="AW146" s="250"/>
      <c r="AX146" s="250"/>
      <c r="AY146" s="250"/>
      <c r="AZ146" s="250"/>
      <c r="BA146" s="250"/>
      <c r="BB146" s="250"/>
      <c r="BC146" s="250"/>
      <c r="BD146" s="250"/>
      <c r="BE146" s="250"/>
      <c r="BF146" s="250"/>
      <c r="BG146" s="250"/>
      <c r="BH146" s="250"/>
      <c r="BI146" s="250"/>
      <c r="BJ146" s="250"/>
      <c r="BK146" s="250"/>
      <c r="BL146" s="250"/>
      <c r="BM146" s="250"/>
      <c r="BN146" s="250"/>
      <c r="BO146" s="250"/>
      <c r="BP146" s="250"/>
      <c r="BQ146" s="250"/>
      <c r="BR146" s="250"/>
      <c r="BS146" s="250"/>
      <c r="BT146" s="250"/>
      <c r="BU146" s="250"/>
      <c r="BV146" s="250"/>
      <c r="BW146" s="250"/>
      <c r="BX146" s="250"/>
      <c r="BY146" s="250"/>
      <c r="BZ146" s="250"/>
      <c r="CA146" s="250"/>
      <c r="CB146" s="250"/>
      <c r="CC146" s="250"/>
      <c r="CD146" s="250"/>
      <c r="CE146" s="250"/>
      <c r="CF146" s="250"/>
      <c r="CG146" s="250"/>
      <c r="CH146" s="250"/>
      <c r="CI146" s="250"/>
      <c r="CJ146" s="250"/>
      <c r="CK146" s="250"/>
      <c r="CL146" s="250"/>
      <c r="CM146" s="250"/>
      <c r="CN146" s="250"/>
      <c r="CO146" s="250"/>
      <c r="CP146" s="250"/>
      <c r="CQ146" s="250"/>
      <c r="CR146" s="250"/>
      <c r="CS146" s="250"/>
      <c r="CT146" s="250"/>
      <c r="CU146" s="250"/>
      <c r="CV146" s="250"/>
      <c r="CW146" s="250"/>
      <c r="CX146" s="250"/>
      <c r="CY146" s="250"/>
      <c r="CZ146" s="250"/>
      <c r="DA146" s="250"/>
      <c r="DB146" s="250"/>
      <c r="DC146" s="250"/>
      <c r="DD146" s="250"/>
      <c r="DE146" s="250"/>
      <c r="DF146" s="250"/>
      <c r="DG146" s="250"/>
      <c r="DH146" s="250"/>
      <c r="DI146" s="250"/>
      <c r="DJ146" s="250"/>
      <c r="DK146" s="250"/>
      <c r="DL146" s="250"/>
    </row>
    <row r="147" spans="1:116" x14ac:dyDescent="0.3">
      <c r="A147" s="251" t="s">
        <v>7534</v>
      </c>
      <c r="B147" s="252" t="s">
        <v>7535</v>
      </c>
      <c r="C147" s="255">
        <v>0</v>
      </c>
      <c r="D147" s="256">
        <v>12</v>
      </c>
      <c r="E147" s="255">
        <v>0</v>
      </c>
      <c r="F147" s="255" t="s">
        <v>14</v>
      </c>
      <c r="G147" s="255">
        <v>0.33299378600000001</v>
      </c>
      <c r="H147" s="255">
        <v>51.200000762899997</v>
      </c>
      <c r="I147" s="256">
        <v>0</v>
      </c>
      <c r="J147" s="256" t="str">
        <f>IFERROR(VLOOKUP($B147,'Core Indicators'!$E$3:$EU$906,147,FALSE),"x")</f>
        <v>x</v>
      </c>
      <c r="K147" s="257">
        <v>0.569129467</v>
      </c>
      <c r="L147" s="255" t="s">
        <v>14</v>
      </c>
      <c r="M147" s="256">
        <v>92</v>
      </c>
      <c r="N147" s="256">
        <v>55</v>
      </c>
      <c r="O147" s="256" t="str">
        <f>IFERROR(VLOOKUP(B147,'Core Indicators'!$E$3:$G$9906,3,FALSE),"x")</f>
        <v>x</v>
      </c>
      <c r="P147" s="256">
        <v>610</v>
      </c>
      <c r="Q147" s="250"/>
      <c r="R147" s="250"/>
      <c r="S147" s="250"/>
      <c r="T147" s="250"/>
      <c r="U147" s="250"/>
      <c r="V147" s="250"/>
      <c r="W147" s="250"/>
      <c r="X147" s="250"/>
      <c r="Y147" s="250"/>
      <c r="Z147" s="250"/>
      <c r="AA147" s="250"/>
      <c r="AB147" s="250"/>
      <c r="AC147" s="250"/>
      <c r="AD147" s="250"/>
      <c r="AE147" s="250"/>
      <c r="AF147" s="250"/>
      <c r="AG147" s="250"/>
      <c r="AH147" s="250"/>
      <c r="AI147" s="250"/>
      <c r="AJ147" s="250"/>
      <c r="AK147" s="250"/>
      <c r="AL147" s="250"/>
      <c r="AM147" s="250"/>
      <c r="AN147" s="250"/>
      <c r="AO147" s="250"/>
      <c r="AP147" s="250"/>
      <c r="AQ147" s="250"/>
      <c r="AR147" s="250"/>
      <c r="AS147" s="250"/>
      <c r="AT147" s="250"/>
      <c r="AU147" s="250"/>
      <c r="AV147" s="250"/>
      <c r="AW147" s="250"/>
      <c r="AX147" s="250"/>
      <c r="AY147" s="250"/>
      <c r="AZ147" s="250"/>
      <c r="BA147" s="250"/>
      <c r="BB147" s="250"/>
      <c r="BC147" s="250"/>
      <c r="BD147" s="250"/>
      <c r="BE147" s="250"/>
      <c r="BF147" s="250"/>
      <c r="BG147" s="250"/>
      <c r="BH147" s="250"/>
      <c r="BI147" s="250"/>
      <c r="BJ147" s="250"/>
      <c r="BK147" s="250"/>
      <c r="BL147" s="250"/>
      <c r="BM147" s="250"/>
      <c r="BN147" s="250"/>
      <c r="BO147" s="250"/>
      <c r="BP147" s="250"/>
      <c r="BQ147" s="250"/>
      <c r="BR147" s="250"/>
      <c r="BS147" s="250"/>
      <c r="BT147" s="250"/>
      <c r="BU147" s="250"/>
      <c r="BV147" s="250"/>
      <c r="BW147" s="250"/>
      <c r="BX147" s="250"/>
      <c r="BY147" s="250"/>
      <c r="BZ147" s="250"/>
      <c r="CA147" s="250"/>
      <c r="CB147" s="250"/>
      <c r="CC147" s="250"/>
      <c r="CD147" s="250"/>
      <c r="CE147" s="250"/>
      <c r="CF147" s="250"/>
      <c r="CG147" s="250"/>
      <c r="CH147" s="250"/>
      <c r="CI147" s="250"/>
      <c r="CJ147" s="250"/>
      <c r="CK147" s="250"/>
      <c r="CL147" s="250"/>
      <c r="CM147" s="250"/>
      <c r="CN147" s="250"/>
      <c r="CO147" s="250"/>
      <c r="CP147" s="250"/>
      <c r="CQ147" s="250"/>
      <c r="CR147" s="250"/>
      <c r="CS147" s="250"/>
      <c r="CT147" s="250"/>
      <c r="CU147" s="250"/>
      <c r="CV147" s="250"/>
      <c r="CW147" s="250"/>
      <c r="CX147" s="250"/>
      <c r="CY147" s="250"/>
      <c r="CZ147" s="250"/>
      <c r="DA147" s="250"/>
      <c r="DB147" s="250"/>
      <c r="DC147" s="250"/>
      <c r="DD147" s="250"/>
      <c r="DE147" s="250"/>
      <c r="DF147" s="250"/>
      <c r="DG147" s="250"/>
      <c r="DH147" s="250"/>
      <c r="DI147" s="250"/>
      <c r="DJ147" s="250"/>
      <c r="DK147" s="250"/>
      <c r="DL147" s="250"/>
    </row>
    <row r="148" spans="1:116" x14ac:dyDescent="0.3">
      <c r="A148" s="251" t="s">
        <v>7536</v>
      </c>
      <c r="B148" s="252" t="s">
        <v>7537</v>
      </c>
      <c r="C148" s="255">
        <v>0</v>
      </c>
      <c r="D148" s="256">
        <v>11</v>
      </c>
      <c r="E148" s="255">
        <v>0</v>
      </c>
      <c r="F148" s="255" t="s">
        <v>14</v>
      </c>
      <c r="G148" s="255">
        <v>0.3644043293</v>
      </c>
      <c r="H148" s="255">
        <v>38.700000762899997</v>
      </c>
      <c r="I148" s="256">
        <v>0</v>
      </c>
      <c r="J148" s="256" t="str">
        <f>IFERROR(VLOOKUP($B148,'Core Indicators'!$E$3:$EU$906,147,FALSE),"x")</f>
        <v>x</v>
      </c>
      <c r="K148" s="257">
        <v>1.0770641565000001</v>
      </c>
      <c r="L148" s="255" t="s">
        <v>14</v>
      </c>
      <c r="M148" s="256">
        <v>81</v>
      </c>
      <c r="N148" s="256" t="s">
        <v>14</v>
      </c>
      <c r="O148" s="256" t="str">
        <f>IFERROR(VLOOKUP(B148,'Core Indicators'!$E$3:$G$9906,3,FALSE),"x")</f>
        <v>x</v>
      </c>
      <c r="P148" s="256">
        <v>2830</v>
      </c>
      <c r="Q148" s="250"/>
      <c r="R148" s="250"/>
      <c r="S148" s="250"/>
      <c r="T148" s="250"/>
      <c r="U148" s="250"/>
      <c r="V148" s="250"/>
      <c r="W148" s="250"/>
      <c r="X148" s="250"/>
      <c r="Y148" s="250"/>
      <c r="Z148" s="250"/>
      <c r="AA148" s="250"/>
      <c r="AB148" s="250"/>
      <c r="AC148" s="250"/>
      <c r="AD148" s="250"/>
      <c r="AE148" s="250"/>
      <c r="AF148" s="250"/>
      <c r="AG148" s="250"/>
      <c r="AH148" s="250"/>
      <c r="AI148" s="250"/>
      <c r="AJ148" s="250"/>
      <c r="AK148" s="250"/>
      <c r="AL148" s="250"/>
      <c r="AM148" s="250"/>
      <c r="AN148" s="250"/>
      <c r="AO148" s="250"/>
      <c r="AP148" s="250"/>
      <c r="AQ148" s="250"/>
      <c r="AR148" s="250"/>
      <c r="AS148" s="250"/>
      <c r="AT148" s="250"/>
      <c r="AU148" s="250"/>
      <c r="AV148" s="250"/>
      <c r="AW148" s="250"/>
      <c r="AX148" s="250"/>
      <c r="AY148" s="250"/>
      <c r="AZ148" s="250"/>
      <c r="BA148" s="250"/>
      <c r="BB148" s="250"/>
      <c r="BC148" s="250"/>
      <c r="BD148" s="250"/>
      <c r="BE148" s="250"/>
      <c r="BF148" s="250"/>
      <c r="BG148" s="250"/>
      <c r="BH148" s="250"/>
      <c r="BI148" s="250"/>
      <c r="BJ148" s="250"/>
      <c r="BK148" s="250"/>
      <c r="BL148" s="250"/>
      <c r="BM148" s="250"/>
      <c r="BN148" s="250"/>
      <c r="BO148" s="250"/>
      <c r="BP148" s="250"/>
      <c r="BQ148" s="250"/>
      <c r="BR148" s="250"/>
      <c r="BS148" s="250"/>
      <c r="BT148" s="250"/>
      <c r="BU148" s="250"/>
      <c r="BV148" s="250"/>
      <c r="BW148" s="250"/>
      <c r="BX148" s="250"/>
      <c r="BY148" s="250"/>
      <c r="BZ148" s="250"/>
      <c r="CA148" s="250"/>
      <c r="CB148" s="250"/>
      <c r="CC148" s="250"/>
      <c r="CD148" s="250"/>
      <c r="CE148" s="250"/>
      <c r="CF148" s="250"/>
      <c r="CG148" s="250"/>
      <c r="CH148" s="250"/>
      <c r="CI148" s="250"/>
      <c r="CJ148" s="250"/>
      <c r="CK148" s="250"/>
      <c r="CL148" s="250"/>
      <c r="CM148" s="250"/>
      <c r="CN148" s="250"/>
      <c r="CO148" s="250"/>
      <c r="CP148" s="250"/>
      <c r="CQ148" s="250"/>
      <c r="CR148" s="250"/>
      <c r="CS148" s="250"/>
      <c r="CT148" s="250"/>
      <c r="CU148" s="250"/>
      <c r="CV148" s="250"/>
      <c r="CW148" s="250"/>
      <c r="CX148" s="250"/>
      <c r="CY148" s="250"/>
      <c r="CZ148" s="250"/>
      <c r="DA148" s="250"/>
      <c r="DB148" s="250"/>
      <c r="DC148" s="250"/>
      <c r="DD148" s="250"/>
      <c r="DE148" s="250"/>
      <c r="DF148" s="250"/>
      <c r="DG148" s="250"/>
      <c r="DH148" s="250"/>
      <c r="DI148" s="250"/>
      <c r="DJ148" s="250"/>
      <c r="DK148" s="250"/>
      <c r="DL148" s="250"/>
    </row>
    <row r="149" spans="1:116" x14ac:dyDescent="0.3">
      <c r="A149" s="251" t="s">
        <v>7538</v>
      </c>
      <c r="B149" s="252" t="s">
        <v>7539</v>
      </c>
      <c r="C149" s="255">
        <v>0</v>
      </c>
      <c r="D149" s="256">
        <v>13</v>
      </c>
      <c r="E149" s="255">
        <v>0</v>
      </c>
      <c r="F149" s="255" t="s">
        <v>14</v>
      </c>
      <c r="G149" s="255">
        <v>0.54654479749999996</v>
      </c>
      <c r="H149" s="255">
        <v>56.299999237100003</v>
      </c>
      <c r="I149" s="256">
        <v>0</v>
      </c>
      <c r="J149" s="256" t="str">
        <f>IFERROR(VLOOKUP($B149,'Core Indicators'!$E$3:$EU$906,147,FALSE),"x")</f>
        <v>x</v>
      </c>
      <c r="K149" s="257">
        <v>-0.67970234159999998</v>
      </c>
      <c r="L149" s="255" t="s">
        <v>14</v>
      </c>
      <c r="M149" s="256">
        <v>84</v>
      </c>
      <c r="N149" s="256">
        <v>46</v>
      </c>
      <c r="O149" s="256" t="str">
        <f>IFERROR(VLOOKUP(B149,'Core Indicators'!$E$3:$G$9906,3,FALSE),"x")</f>
        <v>x</v>
      </c>
      <c r="P149" s="256">
        <v>960</v>
      </c>
      <c r="Q149" s="250"/>
      <c r="R149" s="250"/>
      <c r="S149" s="250"/>
      <c r="T149" s="250"/>
      <c r="U149" s="250"/>
      <c r="V149" s="250"/>
      <c r="W149" s="250"/>
      <c r="X149" s="250"/>
      <c r="Y149" s="250"/>
      <c r="Z149" s="250"/>
      <c r="AA149" s="250"/>
      <c r="AB149" s="250"/>
      <c r="AC149" s="250"/>
      <c r="AD149" s="250"/>
      <c r="AE149" s="250"/>
      <c r="AF149" s="250"/>
      <c r="AG149" s="250"/>
      <c r="AH149" s="250"/>
      <c r="AI149" s="250"/>
      <c r="AJ149" s="250"/>
      <c r="AK149" s="250"/>
      <c r="AL149" s="250"/>
      <c r="AM149" s="250"/>
      <c r="AN149" s="250"/>
      <c r="AO149" s="250"/>
      <c r="AP149" s="250"/>
      <c r="AQ149" s="250"/>
      <c r="AR149" s="250"/>
      <c r="AS149" s="250"/>
      <c r="AT149" s="250"/>
      <c r="AU149" s="250"/>
      <c r="AV149" s="250"/>
      <c r="AW149" s="250"/>
      <c r="AX149" s="250"/>
      <c r="AY149" s="250"/>
      <c r="AZ149" s="250"/>
      <c r="BA149" s="250"/>
      <c r="BB149" s="250"/>
      <c r="BC149" s="250"/>
      <c r="BD149" s="250"/>
      <c r="BE149" s="250"/>
      <c r="BF149" s="250"/>
      <c r="BG149" s="250"/>
      <c r="BH149" s="250"/>
      <c r="BI149" s="250"/>
      <c r="BJ149" s="250"/>
      <c r="BK149" s="250"/>
      <c r="BL149" s="250"/>
      <c r="BM149" s="250"/>
      <c r="BN149" s="250"/>
      <c r="BO149" s="250"/>
      <c r="BP149" s="250"/>
      <c r="BQ149" s="250"/>
      <c r="BR149" s="250"/>
      <c r="BS149" s="250"/>
      <c r="BT149" s="250"/>
      <c r="BU149" s="250"/>
      <c r="BV149" s="250"/>
      <c r="BW149" s="250"/>
      <c r="BX149" s="250"/>
      <c r="BY149" s="250"/>
      <c r="BZ149" s="250"/>
      <c r="CA149" s="250"/>
      <c r="CB149" s="250"/>
      <c r="CC149" s="250"/>
      <c r="CD149" s="250"/>
      <c r="CE149" s="250"/>
      <c r="CF149" s="250"/>
      <c r="CG149" s="250"/>
      <c r="CH149" s="250"/>
      <c r="CI149" s="250"/>
      <c r="CJ149" s="250"/>
      <c r="CK149" s="250"/>
      <c r="CL149" s="250"/>
      <c r="CM149" s="250"/>
      <c r="CN149" s="250"/>
      <c r="CO149" s="250"/>
      <c r="CP149" s="250"/>
      <c r="CQ149" s="250"/>
      <c r="CR149" s="250"/>
      <c r="CS149" s="250"/>
      <c r="CT149" s="250"/>
      <c r="CU149" s="250"/>
      <c r="CV149" s="250"/>
      <c r="CW149" s="250"/>
      <c r="CX149" s="250"/>
      <c r="CY149" s="250"/>
      <c r="CZ149" s="250"/>
      <c r="DA149" s="250"/>
      <c r="DB149" s="250"/>
      <c r="DC149" s="250"/>
      <c r="DD149" s="250"/>
      <c r="DE149" s="250"/>
      <c r="DF149" s="250"/>
      <c r="DG149" s="250"/>
      <c r="DH149" s="250"/>
      <c r="DI149" s="250"/>
      <c r="DJ149" s="250"/>
      <c r="DK149" s="250"/>
      <c r="DL149" s="250"/>
    </row>
    <row r="150" spans="1:116" x14ac:dyDescent="0.3">
      <c r="A150" s="251" t="s">
        <v>7540</v>
      </c>
      <c r="B150" s="252" t="s">
        <v>7541</v>
      </c>
      <c r="C150" s="255">
        <v>0.77989999290000012</v>
      </c>
      <c r="D150" s="256">
        <v>0</v>
      </c>
      <c r="E150" s="255">
        <v>0.17</v>
      </c>
      <c r="F150" s="255">
        <v>2.4500000000000002</v>
      </c>
      <c r="G150" s="255">
        <v>0.2235342192</v>
      </c>
      <c r="H150" s="255" t="s">
        <v>14</v>
      </c>
      <c r="I150" s="256">
        <v>3</v>
      </c>
      <c r="J150" s="256" t="str">
        <f>IFERROR(VLOOKUP($B150,'Core Indicators'!$E$3:$EU$906,147,FALSE),"x")</f>
        <v>x</v>
      </c>
      <c r="K150" s="257">
        <v>0.16855593029999999</v>
      </c>
      <c r="L150" s="255">
        <v>2.25</v>
      </c>
      <c r="M150" s="256">
        <v>7</v>
      </c>
      <c r="N150" s="256">
        <v>53</v>
      </c>
      <c r="O150" s="256" t="str">
        <f>IFERROR(VLOOKUP(B150,'Core Indicators'!$E$3:$G$9906,3,FALSE),"x")</f>
        <v>x</v>
      </c>
      <c r="P150" s="256">
        <v>2149690</v>
      </c>
      <c r="Q150" s="250"/>
      <c r="R150" s="250"/>
      <c r="S150" s="250"/>
      <c r="T150" s="250"/>
      <c r="U150" s="250"/>
      <c r="V150" s="250"/>
      <c r="W150" s="250"/>
      <c r="X150" s="250"/>
      <c r="Y150" s="250"/>
      <c r="Z150" s="250"/>
      <c r="AA150" s="250"/>
      <c r="AB150" s="250"/>
      <c r="AC150" s="250"/>
      <c r="AD150" s="250"/>
      <c r="AE150" s="250"/>
      <c r="AF150" s="250"/>
      <c r="AG150" s="250"/>
      <c r="AH150" s="250"/>
      <c r="AI150" s="250"/>
      <c r="AJ150" s="250"/>
      <c r="AK150" s="250"/>
      <c r="AL150" s="250"/>
      <c r="AM150" s="250"/>
      <c r="AN150" s="250"/>
      <c r="AO150" s="250"/>
      <c r="AP150" s="250"/>
      <c r="AQ150" s="250"/>
      <c r="AR150" s="250"/>
      <c r="AS150" s="250"/>
      <c r="AT150" s="250"/>
      <c r="AU150" s="250"/>
      <c r="AV150" s="250"/>
      <c r="AW150" s="250"/>
      <c r="AX150" s="250"/>
      <c r="AY150" s="250"/>
      <c r="AZ150" s="250"/>
      <c r="BA150" s="250"/>
      <c r="BB150" s="250"/>
      <c r="BC150" s="250"/>
      <c r="BD150" s="250"/>
      <c r="BE150" s="250"/>
      <c r="BF150" s="250"/>
      <c r="BG150" s="250"/>
      <c r="BH150" s="250"/>
      <c r="BI150" s="250"/>
      <c r="BJ150" s="250"/>
      <c r="BK150" s="250"/>
      <c r="BL150" s="250"/>
      <c r="BM150" s="250"/>
      <c r="BN150" s="250"/>
      <c r="BO150" s="250"/>
      <c r="BP150" s="250"/>
      <c r="BQ150" s="250"/>
      <c r="BR150" s="250"/>
      <c r="BS150" s="250"/>
      <c r="BT150" s="250"/>
      <c r="BU150" s="250"/>
      <c r="BV150" s="250"/>
      <c r="BW150" s="250"/>
      <c r="BX150" s="250"/>
      <c r="BY150" s="250"/>
      <c r="BZ150" s="250"/>
      <c r="CA150" s="250"/>
      <c r="CB150" s="250"/>
      <c r="CC150" s="250"/>
      <c r="CD150" s="250"/>
      <c r="CE150" s="250"/>
      <c r="CF150" s="250"/>
      <c r="CG150" s="250"/>
      <c r="CH150" s="250"/>
      <c r="CI150" s="250"/>
      <c r="CJ150" s="250"/>
      <c r="CK150" s="250"/>
      <c r="CL150" s="250"/>
      <c r="CM150" s="250"/>
      <c r="CN150" s="250"/>
      <c r="CO150" s="250"/>
      <c r="CP150" s="250"/>
      <c r="CQ150" s="250"/>
      <c r="CR150" s="250"/>
      <c r="CS150" s="250"/>
      <c r="CT150" s="250"/>
      <c r="CU150" s="250"/>
      <c r="CV150" s="250"/>
      <c r="CW150" s="250"/>
      <c r="CX150" s="250"/>
      <c r="CY150" s="250"/>
      <c r="CZ150" s="250"/>
      <c r="DA150" s="250"/>
      <c r="DB150" s="250"/>
      <c r="DC150" s="250"/>
      <c r="DD150" s="250"/>
      <c r="DE150" s="250"/>
      <c r="DF150" s="250"/>
      <c r="DG150" s="250"/>
      <c r="DH150" s="250"/>
      <c r="DI150" s="250"/>
      <c r="DJ150" s="250"/>
      <c r="DK150" s="250"/>
      <c r="DL150" s="250"/>
    </row>
    <row r="151" spans="1:116" x14ac:dyDescent="0.3">
      <c r="A151" s="251" t="s">
        <v>55</v>
      </c>
      <c r="B151" s="252" t="s">
        <v>7542</v>
      </c>
      <c r="C151" s="255">
        <v>0.72594999450000008</v>
      </c>
      <c r="D151" s="256">
        <v>9</v>
      </c>
      <c r="E151" s="255">
        <v>0</v>
      </c>
      <c r="F151" s="255">
        <v>6.95</v>
      </c>
      <c r="G151" s="255">
        <v>0.52272520759999996</v>
      </c>
      <c r="H151" s="255">
        <v>40.299999237100003</v>
      </c>
      <c r="I151" s="256">
        <v>2</v>
      </c>
      <c r="J151" s="256">
        <f>IFERROR(VLOOKUP($B151,'Core Indicators'!$E$3:$EU$906,147,FALSE),"x")</f>
        <v>0</v>
      </c>
      <c r="K151" s="257">
        <v>-0.1907603145</v>
      </c>
      <c r="L151" s="255">
        <v>6</v>
      </c>
      <c r="M151" s="256">
        <v>71</v>
      </c>
      <c r="N151" s="256">
        <v>45</v>
      </c>
      <c r="O151" s="256">
        <f>IFERROR(VLOOKUP(B151,'Core Indicators'!$E$3:$G$9906,3,FALSE),"x")</f>
        <v>16709000</v>
      </c>
      <c r="P151" s="256">
        <v>192530</v>
      </c>
      <c r="Q151" s="250"/>
      <c r="R151" s="250"/>
      <c r="S151" s="250"/>
      <c r="T151" s="250"/>
      <c r="U151" s="250"/>
      <c r="V151" s="250"/>
      <c r="W151" s="250"/>
      <c r="X151" s="250"/>
      <c r="Y151" s="250"/>
      <c r="Z151" s="250"/>
      <c r="AA151" s="250"/>
      <c r="AB151" s="250"/>
      <c r="AC151" s="250"/>
      <c r="AD151" s="250"/>
      <c r="AE151" s="250"/>
      <c r="AF151" s="250"/>
      <c r="AG151" s="250"/>
      <c r="AH151" s="250"/>
      <c r="AI151" s="250"/>
      <c r="AJ151" s="250"/>
      <c r="AK151" s="250"/>
      <c r="AL151" s="250"/>
      <c r="AM151" s="250"/>
      <c r="AN151" s="250"/>
      <c r="AO151" s="250"/>
      <c r="AP151" s="250"/>
      <c r="AQ151" s="250"/>
      <c r="AR151" s="250"/>
      <c r="AS151" s="250"/>
      <c r="AT151" s="250"/>
      <c r="AU151" s="250"/>
      <c r="AV151" s="250"/>
      <c r="AW151" s="250"/>
      <c r="AX151" s="250"/>
      <c r="AY151" s="250"/>
      <c r="AZ151" s="250"/>
      <c r="BA151" s="250"/>
      <c r="BB151" s="250"/>
      <c r="BC151" s="250"/>
      <c r="BD151" s="250"/>
      <c r="BE151" s="250"/>
      <c r="BF151" s="250"/>
      <c r="BG151" s="250"/>
      <c r="BH151" s="250"/>
      <c r="BI151" s="250"/>
      <c r="BJ151" s="250"/>
      <c r="BK151" s="250"/>
      <c r="BL151" s="250"/>
      <c r="BM151" s="250"/>
      <c r="BN151" s="250"/>
      <c r="BO151" s="250"/>
      <c r="BP151" s="250"/>
      <c r="BQ151" s="250"/>
      <c r="BR151" s="250"/>
      <c r="BS151" s="250"/>
      <c r="BT151" s="250"/>
      <c r="BU151" s="250"/>
      <c r="BV151" s="250"/>
      <c r="BW151" s="250"/>
      <c r="BX151" s="250"/>
      <c r="BY151" s="250"/>
      <c r="BZ151" s="250"/>
      <c r="CA151" s="250"/>
      <c r="CB151" s="250"/>
      <c r="CC151" s="250"/>
      <c r="CD151" s="250"/>
      <c r="CE151" s="250"/>
      <c r="CF151" s="250"/>
      <c r="CG151" s="250"/>
      <c r="CH151" s="250"/>
      <c r="CI151" s="250"/>
      <c r="CJ151" s="250"/>
      <c r="CK151" s="250"/>
      <c r="CL151" s="250"/>
      <c r="CM151" s="250"/>
      <c r="CN151" s="250"/>
      <c r="CO151" s="250"/>
      <c r="CP151" s="250"/>
      <c r="CQ151" s="250"/>
      <c r="CR151" s="250"/>
      <c r="CS151" s="250"/>
      <c r="CT151" s="250"/>
      <c r="CU151" s="250"/>
      <c r="CV151" s="250"/>
      <c r="CW151" s="250"/>
      <c r="CX151" s="250"/>
      <c r="CY151" s="250"/>
      <c r="CZ151" s="250"/>
      <c r="DA151" s="250"/>
      <c r="DB151" s="250"/>
      <c r="DC151" s="250"/>
      <c r="DD151" s="250"/>
      <c r="DE151" s="250"/>
      <c r="DF151" s="250"/>
      <c r="DG151" s="250"/>
      <c r="DH151" s="250"/>
      <c r="DI151" s="250"/>
      <c r="DJ151" s="250"/>
      <c r="DK151" s="250"/>
      <c r="DL151" s="250"/>
    </row>
    <row r="152" spans="1:116" x14ac:dyDescent="0.3">
      <c r="A152" s="251" t="s">
        <v>7543</v>
      </c>
      <c r="B152" s="252" t="s">
        <v>7544</v>
      </c>
      <c r="C152" s="255">
        <v>0.29583300080000002</v>
      </c>
      <c r="D152" s="256">
        <v>8</v>
      </c>
      <c r="E152" s="255">
        <v>0</v>
      </c>
      <c r="F152" s="255">
        <v>6.95</v>
      </c>
      <c r="G152" s="255">
        <v>0.16149411559999999</v>
      </c>
      <c r="H152" s="255">
        <v>36.200000762899997</v>
      </c>
      <c r="I152" s="256">
        <v>0</v>
      </c>
      <c r="J152" s="256" t="str">
        <f>IFERROR(VLOOKUP($B152,'Core Indicators'!$E$3:$EU$906,147,FALSE),"x")</f>
        <v>x</v>
      </c>
      <c r="K152" s="257">
        <v>-0.11906975509999999</v>
      </c>
      <c r="L152" s="255">
        <v>6</v>
      </c>
      <c r="M152" s="256">
        <v>66</v>
      </c>
      <c r="N152" s="256">
        <v>39</v>
      </c>
      <c r="O152" s="256" t="str">
        <f>IFERROR(VLOOKUP(B152,'Core Indicators'!$E$3:$G$9906,3,FALSE),"x")</f>
        <v>x</v>
      </c>
      <c r="P152" s="256">
        <v>87460</v>
      </c>
      <c r="Q152" s="250"/>
      <c r="R152" s="250"/>
      <c r="S152" s="250"/>
      <c r="T152" s="250"/>
      <c r="U152" s="250"/>
      <c r="V152" s="250"/>
      <c r="W152" s="250"/>
      <c r="X152" s="250"/>
      <c r="Y152" s="250"/>
      <c r="Z152" s="250"/>
      <c r="AA152" s="250"/>
      <c r="AB152" s="250"/>
      <c r="AC152" s="250"/>
      <c r="AD152" s="250"/>
      <c r="AE152" s="250"/>
      <c r="AF152" s="250"/>
      <c r="AG152" s="250"/>
      <c r="AH152" s="250"/>
      <c r="AI152" s="250"/>
      <c r="AJ152" s="250"/>
      <c r="AK152" s="250"/>
      <c r="AL152" s="250"/>
      <c r="AM152" s="250"/>
      <c r="AN152" s="250"/>
      <c r="AO152" s="250"/>
      <c r="AP152" s="250"/>
      <c r="AQ152" s="250"/>
      <c r="AR152" s="250"/>
      <c r="AS152" s="250"/>
      <c r="AT152" s="250"/>
      <c r="AU152" s="250"/>
      <c r="AV152" s="250"/>
      <c r="AW152" s="250"/>
      <c r="AX152" s="250"/>
      <c r="AY152" s="250"/>
      <c r="AZ152" s="250"/>
      <c r="BA152" s="250"/>
      <c r="BB152" s="250"/>
      <c r="BC152" s="250"/>
      <c r="BD152" s="250"/>
      <c r="BE152" s="250"/>
      <c r="BF152" s="250"/>
      <c r="BG152" s="250"/>
      <c r="BH152" s="250"/>
      <c r="BI152" s="250"/>
      <c r="BJ152" s="250"/>
      <c r="BK152" s="250"/>
      <c r="BL152" s="250"/>
      <c r="BM152" s="250"/>
      <c r="BN152" s="250"/>
      <c r="BO152" s="250"/>
      <c r="BP152" s="250"/>
      <c r="BQ152" s="250"/>
      <c r="BR152" s="250"/>
      <c r="BS152" s="250"/>
      <c r="BT152" s="250"/>
      <c r="BU152" s="250"/>
      <c r="BV152" s="250"/>
      <c r="BW152" s="250"/>
      <c r="BX152" s="250"/>
      <c r="BY152" s="250"/>
      <c r="BZ152" s="250"/>
      <c r="CA152" s="250"/>
      <c r="CB152" s="250"/>
      <c r="CC152" s="250"/>
      <c r="CD152" s="250"/>
      <c r="CE152" s="250"/>
      <c r="CF152" s="250"/>
      <c r="CG152" s="250"/>
      <c r="CH152" s="250"/>
      <c r="CI152" s="250"/>
      <c r="CJ152" s="250"/>
      <c r="CK152" s="250"/>
      <c r="CL152" s="250"/>
      <c r="CM152" s="250"/>
      <c r="CN152" s="250"/>
      <c r="CO152" s="250"/>
      <c r="CP152" s="250"/>
      <c r="CQ152" s="250"/>
      <c r="CR152" s="250"/>
      <c r="CS152" s="250"/>
      <c r="CT152" s="250"/>
      <c r="CU152" s="250"/>
      <c r="CV152" s="250"/>
      <c r="CW152" s="250"/>
      <c r="CX152" s="250"/>
      <c r="CY152" s="250"/>
      <c r="CZ152" s="250"/>
      <c r="DA152" s="250"/>
      <c r="DB152" s="250"/>
      <c r="DC152" s="250"/>
      <c r="DD152" s="250"/>
      <c r="DE152" s="250"/>
      <c r="DF152" s="250"/>
      <c r="DG152" s="250"/>
      <c r="DH152" s="250"/>
      <c r="DI152" s="250"/>
      <c r="DJ152" s="250"/>
      <c r="DK152" s="250"/>
      <c r="DL152" s="250"/>
    </row>
    <row r="153" spans="1:116" x14ac:dyDescent="0.3">
      <c r="A153" s="251" t="s">
        <v>7545</v>
      </c>
      <c r="B153" s="252" t="s">
        <v>7546</v>
      </c>
      <c r="C153" s="255">
        <v>0</v>
      </c>
      <c r="D153" s="256">
        <v>8</v>
      </c>
      <c r="E153" s="255">
        <v>0</v>
      </c>
      <c r="F153" s="255" t="s">
        <v>14</v>
      </c>
      <c r="G153" s="255" t="s">
        <v>14</v>
      </c>
      <c r="H153" s="255">
        <v>46.799999237100003</v>
      </c>
      <c r="I153" s="256">
        <v>0</v>
      </c>
      <c r="J153" s="256" t="str">
        <f>IFERROR(VLOOKUP($B153,'Core Indicators'!$E$3:$EU$906,147,FALSE),"x")</f>
        <v>x</v>
      </c>
      <c r="K153" s="257">
        <v>0.17143608630000001</v>
      </c>
      <c r="L153" s="255" t="s">
        <v>14</v>
      </c>
      <c r="M153" s="256">
        <v>72</v>
      </c>
      <c r="N153" s="256">
        <v>66</v>
      </c>
      <c r="O153" s="256" t="str">
        <f>IFERROR(VLOOKUP(B153,'Core Indicators'!$E$3:$G$9906,3,FALSE),"x")</f>
        <v>x</v>
      </c>
      <c r="P153" s="256">
        <v>460</v>
      </c>
      <c r="Q153" s="250"/>
      <c r="R153" s="250"/>
      <c r="S153" s="250"/>
      <c r="T153" s="250"/>
      <c r="U153" s="250"/>
      <c r="V153" s="250"/>
      <c r="W153" s="250"/>
      <c r="X153" s="250"/>
      <c r="Y153" s="250"/>
      <c r="Z153" s="250"/>
      <c r="AA153" s="250"/>
      <c r="AB153" s="250"/>
      <c r="AC153" s="250"/>
      <c r="AD153" s="250"/>
      <c r="AE153" s="250"/>
      <c r="AF153" s="250"/>
      <c r="AG153" s="250"/>
      <c r="AH153" s="250"/>
      <c r="AI153" s="250"/>
      <c r="AJ153" s="250"/>
      <c r="AK153" s="250"/>
      <c r="AL153" s="250"/>
      <c r="AM153" s="250"/>
      <c r="AN153" s="250"/>
      <c r="AO153" s="250"/>
      <c r="AP153" s="250"/>
      <c r="AQ153" s="250"/>
      <c r="AR153" s="250"/>
      <c r="AS153" s="250"/>
      <c r="AT153" s="250"/>
      <c r="AU153" s="250"/>
      <c r="AV153" s="250"/>
      <c r="AW153" s="250"/>
      <c r="AX153" s="250"/>
      <c r="AY153" s="250"/>
      <c r="AZ153" s="250"/>
      <c r="BA153" s="250"/>
      <c r="BB153" s="250"/>
      <c r="BC153" s="250"/>
      <c r="BD153" s="250"/>
      <c r="BE153" s="250"/>
      <c r="BF153" s="250"/>
      <c r="BG153" s="250"/>
      <c r="BH153" s="250"/>
      <c r="BI153" s="250"/>
      <c r="BJ153" s="250"/>
      <c r="BK153" s="250"/>
      <c r="BL153" s="250"/>
      <c r="BM153" s="250"/>
      <c r="BN153" s="250"/>
      <c r="BO153" s="250"/>
      <c r="BP153" s="250"/>
      <c r="BQ153" s="250"/>
      <c r="BR153" s="250"/>
      <c r="BS153" s="250"/>
      <c r="BT153" s="250"/>
      <c r="BU153" s="250"/>
      <c r="BV153" s="250"/>
      <c r="BW153" s="250"/>
      <c r="BX153" s="250"/>
      <c r="BY153" s="250"/>
      <c r="BZ153" s="250"/>
      <c r="CA153" s="250"/>
      <c r="CB153" s="250"/>
      <c r="CC153" s="250"/>
      <c r="CD153" s="250"/>
      <c r="CE153" s="250"/>
      <c r="CF153" s="250"/>
      <c r="CG153" s="250"/>
      <c r="CH153" s="250"/>
      <c r="CI153" s="250"/>
      <c r="CJ153" s="250"/>
      <c r="CK153" s="250"/>
      <c r="CL153" s="250"/>
      <c r="CM153" s="250"/>
      <c r="CN153" s="250"/>
      <c r="CO153" s="250"/>
      <c r="CP153" s="250"/>
      <c r="CQ153" s="250"/>
      <c r="CR153" s="250"/>
      <c r="CS153" s="250"/>
      <c r="CT153" s="250"/>
      <c r="CU153" s="250"/>
      <c r="CV153" s="250"/>
      <c r="CW153" s="250"/>
      <c r="CX153" s="250"/>
      <c r="CY153" s="250"/>
      <c r="CZ153" s="250"/>
      <c r="DA153" s="250"/>
      <c r="DB153" s="250"/>
      <c r="DC153" s="250"/>
      <c r="DD153" s="250"/>
      <c r="DE153" s="250"/>
      <c r="DF153" s="250"/>
      <c r="DG153" s="250"/>
      <c r="DH153" s="250"/>
      <c r="DI153" s="250"/>
      <c r="DJ153" s="250"/>
      <c r="DK153" s="250"/>
      <c r="DL153" s="250"/>
    </row>
    <row r="154" spans="1:116" x14ac:dyDescent="0.3">
      <c r="A154" s="251" t="s">
        <v>7547</v>
      </c>
      <c r="B154" s="252" t="s">
        <v>7548</v>
      </c>
      <c r="C154" s="255">
        <v>0.8110999861</v>
      </c>
      <c r="D154" s="256">
        <v>7</v>
      </c>
      <c r="E154" s="255">
        <v>0.37</v>
      </c>
      <c r="F154" s="255">
        <v>6.25</v>
      </c>
      <c r="G154" s="255">
        <v>0.64374360080000004</v>
      </c>
      <c r="H154" s="255">
        <v>35.700000762899997</v>
      </c>
      <c r="I154" s="256">
        <v>3</v>
      </c>
      <c r="J154" s="256" t="str">
        <f>IFERROR(VLOOKUP($B154,'Core Indicators'!$E$3:$EU$906,147,FALSE),"x")</f>
        <v>x</v>
      </c>
      <c r="K154" s="257">
        <v>-0.76636308430000011</v>
      </c>
      <c r="L154" s="255">
        <v>4.75</v>
      </c>
      <c r="M154" s="256">
        <v>65</v>
      </c>
      <c r="N154" s="256">
        <v>33</v>
      </c>
      <c r="O154" s="256" t="str">
        <f>IFERROR(VLOOKUP(B154,'Core Indicators'!$E$3:$G$9906,3,FALSE),"x")</f>
        <v>x</v>
      </c>
      <c r="P154" s="256">
        <v>72180</v>
      </c>
      <c r="Q154" s="250"/>
      <c r="R154" s="250"/>
      <c r="S154" s="250"/>
      <c r="T154" s="250"/>
      <c r="U154" s="250"/>
      <c r="V154" s="250"/>
      <c r="W154" s="250"/>
      <c r="X154" s="250"/>
      <c r="Y154" s="250"/>
      <c r="Z154" s="250"/>
      <c r="AA154" s="250"/>
      <c r="AB154" s="250"/>
      <c r="AC154" s="250"/>
      <c r="AD154" s="250"/>
      <c r="AE154" s="250"/>
      <c r="AF154" s="250"/>
      <c r="AG154" s="250"/>
      <c r="AH154" s="250"/>
      <c r="AI154" s="250"/>
      <c r="AJ154" s="250"/>
      <c r="AK154" s="250"/>
      <c r="AL154" s="250"/>
      <c r="AM154" s="250"/>
      <c r="AN154" s="250"/>
      <c r="AO154" s="250"/>
      <c r="AP154" s="250"/>
      <c r="AQ154" s="250"/>
      <c r="AR154" s="250"/>
      <c r="AS154" s="250"/>
      <c r="AT154" s="250"/>
      <c r="AU154" s="250"/>
      <c r="AV154" s="250"/>
      <c r="AW154" s="250"/>
      <c r="AX154" s="250"/>
      <c r="AY154" s="250"/>
      <c r="AZ154" s="250"/>
      <c r="BA154" s="250"/>
      <c r="BB154" s="250"/>
      <c r="BC154" s="250"/>
      <c r="BD154" s="250"/>
      <c r="BE154" s="250"/>
      <c r="BF154" s="250"/>
      <c r="BG154" s="250"/>
      <c r="BH154" s="250"/>
      <c r="BI154" s="250"/>
      <c r="BJ154" s="250"/>
      <c r="BK154" s="250"/>
      <c r="BL154" s="250"/>
      <c r="BM154" s="250"/>
      <c r="BN154" s="250"/>
      <c r="BO154" s="250"/>
      <c r="BP154" s="250"/>
      <c r="BQ154" s="250"/>
      <c r="BR154" s="250"/>
      <c r="BS154" s="250"/>
      <c r="BT154" s="250"/>
      <c r="BU154" s="250"/>
      <c r="BV154" s="250"/>
      <c r="BW154" s="250"/>
      <c r="BX154" s="250"/>
      <c r="BY154" s="250"/>
      <c r="BZ154" s="250"/>
      <c r="CA154" s="250"/>
      <c r="CB154" s="250"/>
      <c r="CC154" s="250"/>
      <c r="CD154" s="250"/>
      <c r="CE154" s="250"/>
      <c r="CF154" s="250"/>
      <c r="CG154" s="250"/>
      <c r="CH154" s="250"/>
      <c r="CI154" s="250"/>
      <c r="CJ154" s="250"/>
      <c r="CK154" s="250"/>
      <c r="CL154" s="250"/>
      <c r="CM154" s="250"/>
      <c r="CN154" s="250"/>
      <c r="CO154" s="250"/>
      <c r="CP154" s="250"/>
      <c r="CQ154" s="250"/>
      <c r="CR154" s="250"/>
      <c r="CS154" s="250"/>
      <c r="CT154" s="250"/>
      <c r="CU154" s="250"/>
      <c r="CV154" s="250"/>
      <c r="CW154" s="250"/>
      <c r="CX154" s="250"/>
      <c r="CY154" s="250"/>
      <c r="CZ154" s="250"/>
      <c r="DA154" s="250"/>
      <c r="DB154" s="250"/>
      <c r="DC154" s="250"/>
      <c r="DD154" s="250"/>
      <c r="DE154" s="250"/>
      <c r="DF154" s="250"/>
      <c r="DG154" s="250"/>
      <c r="DH154" s="250"/>
      <c r="DI154" s="250"/>
      <c r="DJ154" s="250"/>
      <c r="DK154" s="250"/>
      <c r="DL154" s="250"/>
    </row>
    <row r="155" spans="1:116" x14ac:dyDescent="0.3">
      <c r="A155" s="251" t="s">
        <v>7549</v>
      </c>
      <c r="B155" s="252" t="s">
        <v>7550</v>
      </c>
      <c r="C155" s="255">
        <v>0.42649998649999998</v>
      </c>
      <c r="D155" s="256">
        <v>6</v>
      </c>
      <c r="E155" s="255">
        <v>0</v>
      </c>
      <c r="F155" s="255">
        <v>5.3166666666999998</v>
      </c>
      <c r="G155" s="255">
        <v>6.4907686399999998E-2</v>
      </c>
      <c r="H155" s="255" t="s">
        <v>14</v>
      </c>
      <c r="I155" s="256">
        <v>0</v>
      </c>
      <c r="J155" s="256" t="str">
        <f>IFERROR(VLOOKUP($B155,'Core Indicators'!$E$3:$EU$906,147,FALSE),"x")</f>
        <v>x</v>
      </c>
      <c r="K155" s="257">
        <v>1.8785588741000001</v>
      </c>
      <c r="L155" s="255">
        <v>5.75</v>
      </c>
      <c r="M155" s="256">
        <v>50</v>
      </c>
      <c r="N155" s="256">
        <v>85</v>
      </c>
      <c r="O155" s="256" t="str">
        <f>IFERROR(VLOOKUP(B155,'Core Indicators'!$E$3:$G$9906,3,FALSE),"x")</f>
        <v>x</v>
      </c>
      <c r="P155" s="256">
        <v>709</v>
      </c>
      <c r="Q155" s="250"/>
      <c r="R155" s="250"/>
      <c r="S155" s="250"/>
      <c r="T155" s="250"/>
      <c r="U155" s="250"/>
      <c r="V155" s="250"/>
      <c r="W155" s="250"/>
      <c r="X155" s="250"/>
      <c r="Y155" s="250"/>
      <c r="Z155" s="250"/>
      <c r="AA155" s="250"/>
      <c r="AB155" s="250"/>
      <c r="AC155" s="250"/>
      <c r="AD155" s="250"/>
      <c r="AE155" s="250"/>
      <c r="AF155" s="250"/>
      <c r="AG155" s="250"/>
      <c r="AH155" s="250"/>
      <c r="AI155" s="250"/>
      <c r="AJ155" s="250"/>
      <c r="AK155" s="250"/>
      <c r="AL155" s="250"/>
      <c r="AM155" s="250"/>
      <c r="AN155" s="250"/>
      <c r="AO155" s="250"/>
      <c r="AP155" s="250"/>
      <c r="AQ155" s="250"/>
      <c r="AR155" s="250"/>
      <c r="AS155" s="250"/>
      <c r="AT155" s="250"/>
      <c r="AU155" s="250"/>
      <c r="AV155" s="250"/>
      <c r="AW155" s="250"/>
      <c r="AX155" s="250"/>
      <c r="AY155" s="250"/>
      <c r="AZ155" s="250"/>
      <c r="BA155" s="250"/>
      <c r="BB155" s="250"/>
      <c r="BC155" s="250"/>
      <c r="BD155" s="250"/>
      <c r="BE155" s="250"/>
      <c r="BF155" s="250"/>
      <c r="BG155" s="250"/>
      <c r="BH155" s="250"/>
      <c r="BI155" s="250"/>
      <c r="BJ155" s="250"/>
      <c r="BK155" s="250"/>
      <c r="BL155" s="250"/>
      <c r="BM155" s="250"/>
      <c r="BN155" s="250"/>
      <c r="BO155" s="250"/>
      <c r="BP155" s="250"/>
      <c r="BQ155" s="250"/>
      <c r="BR155" s="250"/>
      <c r="BS155" s="250"/>
      <c r="BT155" s="250"/>
      <c r="BU155" s="250"/>
      <c r="BV155" s="250"/>
      <c r="BW155" s="250"/>
      <c r="BX155" s="250"/>
      <c r="BY155" s="250"/>
      <c r="BZ155" s="250"/>
      <c r="CA155" s="250"/>
      <c r="CB155" s="250"/>
      <c r="CC155" s="250"/>
      <c r="CD155" s="250"/>
      <c r="CE155" s="250"/>
      <c r="CF155" s="250"/>
      <c r="CG155" s="250"/>
      <c r="CH155" s="250"/>
      <c r="CI155" s="250"/>
      <c r="CJ155" s="250"/>
      <c r="CK155" s="250"/>
      <c r="CL155" s="250"/>
      <c r="CM155" s="250"/>
      <c r="CN155" s="250"/>
      <c r="CO155" s="250"/>
      <c r="CP155" s="250"/>
      <c r="CQ155" s="250"/>
      <c r="CR155" s="250"/>
      <c r="CS155" s="250"/>
      <c r="CT155" s="250"/>
      <c r="CU155" s="250"/>
      <c r="CV155" s="250"/>
      <c r="CW155" s="250"/>
      <c r="CX155" s="250"/>
      <c r="CY155" s="250"/>
      <c r="CZ155" s="250"/>
      <c r="DA155" s="250"/>
      <c r="DB155" s="250"/>
      <c r="DC155" s="250"/>
      <c r="DD155" s="250"/>
      <c r="DE155" s="250"/>
      <c r="DF155" s="250"/>
      <c r="DG155" s="250"/>
      <c r="DH155" s="250"/>
      <c r="DI155" s="250"/>
      <c r="DJ155" s="250"/>
      <c r="DK155" s="250"/>
      <c r="DL155" s="250"/>
    </row>
    <row r="156" spans="1:116" x14ac:dyDescent="0.3">
      <c r="A156" s="251" t="s">
        <v>7551</v>
      </c>
      <c r="B156" s="252" t="s">
        <v>7552</v>
      </c>
      <c r="C156" s="255">
        <v>0.34016300849999997</v>
      </c>
      <c r="D156" s="256">
        <v>10</v>
      </c>
      <c r="E156" s="255">
        <v>0.19400000000000001</v>
      </c>
      <c r="F156" s="255">
        <v>8.65</v>
      </c>
      <c r="G156" s="255">
        <v>0.18995812400000001</v>
      </c>
      <c r="H156" s="255">
        <v>25.2000007629</v>
      </c>
      <c r="I156" s="256">
        <v>0</v>
      </c>
      <c r="J156" s="256" t="str">
        <f>IFERROR(VLOOKUP($B156,'Core Indicators'!$E$3:$EU$906,147,FALSE),"x")</f>
        <v>x</v>
      </c>
      <c r="K156" s="257">
        <v>0.55673569439999993</v>
      </c>
      <c r="L156" s="255">
        <v>8</v>
      </c>
      <c r="M156" s="256">
        <v>88</v>
      </c>
      <c r="N156" s="256">
        <v>50</v>
      </c>
      <c r="O156" s="256" t="str">
        <f>IFERROR(VLOOKUP(B156,'Core Indicators'!$E$3:$G$9906,3,FALSE),"x")</f>
        <v>x</v>
      </c>
      <c r="P156" s="256">
        <v>48086</v>
      </c>
      <c r="Q156" s="250"/>
      <c r="R156" s="250"/>
      <c r="S156" s="250"/>
      <c r="T156" s="250"/>
      <c r="U156" s="250"/>
      <c r="V156" s="250"/>
      <c r="W156" s="250"/>
      <c r="X156" s="250"/>
      <c r="Y156" s="250"/>
      <c r="Z156" s="250"/>
      <c r="AA156" s="250"/>
      <c r="AB156" s="250"/>
      <c r="AC156" s="250"/>
      <c r="AD156" s="250"/>
      <c r="AE156" s="250"/>
      <c r="AF156" s="250"/>
      <c r="AG156" s="250"/>
      <c r="AH156" s="250"/>
      <c r="AI156" s="250"/>
      <c r="AJ156" s="250"/>
      <c r="AK156" s="250"/>
      <c r="AL156" s="250"/>
      <c r="AM156" s="250"/>
      <c r="AN156" s="250"/>
      <c r="AO156" s="250"/>
      <c r="AP156" s="250"/>
      <c r="AQ156" s="250"/>
      <c r="AR156" s="250"/>
      <c r="AS156" s="250"/>
      <c r="AT156" s="250"/>
      <c r="AU156" s="250"/>
      <c r="AV156" s="250"/>
      <c r="AW156" s="250"/>
      <c r="AX156" s="250"/>
      <c r="AY156" s="250"/>
      <c r="AZ156" s="250"/>
      <c r="BA156" s="250"/>
      <c r="BB156" s="250"/>
      <c r="BC156" s="250"/>
      <c r="BD156" s="250"/>
      <c r="BE156" s="250"/>
      <c r="BF156" s="250"/>
      <c r="BG156" s="250"/>
      <c r="BH156" s="250"/>
      <c r="BI156" s="250"/>
      <c r="BJ156" s="250"/>
      <c r="BK156" s="250"/>
      <c r="BL156" s="250"/>
      <c r="BM156" s="250"/>
      <c r="BN156" s="250"/>
      <c r="BO156" s="250"/>
      <c r="BP156" s="250"/>
      <c r="BQ156" s="250"/>
      <c r="BR156" s="250"/>
      <c r="BS156" s="250"/>
      <c r="BT156" s="250"/>
      <c r="BU156" s="250"/>
      <c r="BV156" s="250"/>
      <c r="BW156" s="250"/>
      <c r="BX156" s="250"/>
      <c r="BY156" s="250"/>
      <c r="BZ156" s="250"/>
      <c r="CA156" s="250"/>
      <c r="CB156" s="250"/>
      <c r="CC156" s="250"/>
      <c r="CD156" s="250"/>
      <c r="CE156" s="250"/>
      <c r="CF156" s="250"/>
      <c r="CG156" s="250"/>
      <c r="CH156" s="250"/>
      <c r="CI156" s="250"/>
      <c r="CJ156" s="250"/>
      <c r="CK156" s="250"/>
      <c r="CL156" s="250"/>
      <c r="CM156" s="250"/>
      <c r="CN156" s="250"/>
      <c r="CO156" s="250"/>
      <c r="CP156" s="250"/>
      <c r="CQ156" s="250"/>
      <c r="CR156" s="250"/>
      <c r="CS156" s="250"/>
      <c r="CT156" s="250"/>
      <c r="CU156" s="250"/>
      <c r="CV156" s="250"/>
      <c r="CW156" s="250"/>
      <c r="CX156" s="250"/>
      <c r="CY156" s="250"/>
      <c r="CZ156" s="250"/>
      <c r="DA156" s="250"/>
      <c r="DB156" s="250"/>
      <c r="DC156" s="250"/>
      <c r="DD156" s="250"/>
      <c r="DE156" s="250"/>
      <c r="DF156" s="250"/>
      <c r="DG156" s="250"/>
      <c r="DH156" s="250"/>
      <c r="DI156" s="250"/>
      <c r="DJ156" s="250"/>
      <c r="DK156" s="250"/>
      <c r="DL156" s="250"/>
    </row>
    <row r="157" spans="1:116" x14ac:dyDescent="0.3">
      <c r="A157" s="251" t="s">
        <v>7553</v>
      </c>
      <c r="B157" s="252" t="s">
        <v>7554</v>
      </c>
      <c r="C157" s="255">
        <v>0.30942659909999998</v>
      </c>
      <c r="D157" s="256">
        <v>13</v>
      </c>
      <c r="E157" s="255">
        <v>5.33E-2</v>
      </c>
      <c r="F157" s="255">
        <v>9.15</v>
      </c>
      <c r="G157" s="255">
        <v>6.8603414500000001E-2</v>
      </c>
      <c r="H157" s="255">
        <v>24.2000007629</v>
      </c>
      <c r="I157" s="256">
        <v>0</v>
      </c>
      <c r="J157" s="256" t="str">
        <f>IFERROR(VLOOKUP($B157,'Core Indicators'!$E$3:$EU$906,147,FALSE),"x")</f>
        <v>x</v>
      </c>
      <c r="K157" s="257">
        <v>1.1184208392999999</v>
      </c>
      <c r="L157" s="255">
        <v>9</v>
      </c>
      <c r="M157" s="256">
        <v>94</v>
      </c>
      <c r="N157" s="256">
        <v>60</v>
      </c>
      <c r="O157" s="256" t="str">
        <f>IFERROR(VLOOKUP(B157,'Core Indicators'!$E$3:$G$9906,3,FALSE),"x")</f>
        <v>x</v>
      </c>
      <c r="P157" s="256">
        <v>20140</v>
      </c>
      <c r="Q157" s="250"/>
      <c r="R157" s="250"/>
      <c r="S157" s="250"/>
      <c r="T157" s="250"/>
      <c r="U157" s="250"/>
      <c r="V157" s="250"/>
      <c r="W157" s="250"/>
      <c r="X157" s="250"/>
      <c r="Y157" s="250"/>
      <c r="Z157" s="250"/>
      <c r="AA157" s="250"/>
      <c r="AB157" s="250"/>
      <c r="AC157" s="250"/>
      <c r="AD157" s="250"/>
      <c r="AE157" s="250"/>
      <c r="AF157" s="250"/>
      <c r="AG157" s="250"/>
      <c r="AH157" s="250"/>
      <c r="AI157" s="250"/>
      <c r="AJ157" s="250"/>
      <c r="AK157" s="250"/>
      <c r="AL157" s="250"/>
      <c r="AM157" s="250"/>
      <c r="AN157" s="250"/>
      <c r="AO157" s="250"/>
      <c r="AP157" s="250"/>
      <c r="AQ157" s="250"/>
      <c r="AR157" s="250"/>
      <c r="AS157" s="250"/>
      <c r="AT157" s="250"/>
      <c r="AU157" s="250"/>
      <c r="AV157" s="250"/>
      <c r="AW157" s="250"/>
      <c r="AX157" s="250"/>
      <c r="AY157" s="250"/>
      <c r="AZ157" s="250"/>
      <c r="BA157" s="250"/>
      <c r="BB157" s="250"/>
      <c r="BC157" s="250"/>
      <c r="BD157" s="250"/>
      <c r="BE157" s="250"/>
      <c r="BF157" s="250"/>
      <c r="BG157" s="250"/>
      <c r="BH157" s="250"/>
      <c r="BI157" s="250"/>
      <c r="BJ157" s="250"/>
      <c r="BK157" s="250"/>
      <c r="BL157" s="250"/>
      <c r="BM157" s="250"/>
      <c r="BN157" s="250"/>
      <c r="BO157" s="250"/>
      <c r="BP157" s="250"/>
      <c r="BQ157" s="250"/>
      <c r="BR157" s="250"/>
      <c r="BS157" s="250"/>
      <c r="BT157" s="250"/>
      <c r="BU157" s="250"/>
      <c r="BV157" s="250"/>
      <c r="BW157" s="250"/>
      <c r="BX157" s="250"/>
      <c r="BY157" s="250"/>
      <c r="BZ157" s="250"/>
      <c r="CA157" s="250"/>
      <c r="CB157" s="250"/>
      <c r="CC157" s="250"/>
      <c r="CD157" s="250"/>
      <c r="CE157" s="250"/>
      <c r="CF157" s="250"/>
      <c r="CG157" s="250"/>
      <c r="CH157" s="250"/>
      <c r="CI157" s="250"/>
      <c r="CJ157" s="250"/>
      <c r="CK157" s="250"/>
      <c r="CL157" s="250"/>
      <c r="CM157" s="250"/>
      <c r="CN157" s="250"/>
      <c r="CO157" s="250"/>
      <c r="CP157" s="250"/>
      <c r="CQ157" s="250"/>
      <c r="CR157" s="250"/>
      <c r="CS157" s="250"/>
      <c r="CT157" s="250"/>
      <c r="CU157" s="250"/>
      <c r="CV157" s="250"/>
      <c r="CW157" s="250"/>
      <c r="CX157" s="250"/>
      <c r="CY157" s="250"/>
      <c r="CZ157" s="250"/>
      <c r="DA157" s="250"/>
      <c r="DB157" s="250"/>
      <c r="DC157" s="250"/>
      <c r="DD157" s="250"/>
      <c r="DE157" s="250"/>
      <c r="DF157" s="250"/>
      <c r="DG157" s="250"/>
      <c r="DH157" s="250"/>
      <c r="DI157" s="250"/>
      <c r="DJ157" s="250"/>
      <c r="DK157" s="250"/>
      <c r="DL157" s="250"/>
    </row>
    <row r="158" spans="1:116" x14ac:dyDescent="0.3">
      <c r="A158" s="251" t="s">
        <v>7555</v>
      </c>
      <c r="B158" s="252" t="s">
        <v>7556</v>
      </c>
      <c r="C158" s="255">
        <v>0</v>
      </c>
      <c r="D158" s="256">
        <v>12</v>
      </c>
      <c r="E158" s="255">
        <v>0</v>
      </c>
      <c r="F158" s="255" t="s">
        <v>14</v>
      </c>
      <c r="G158" s="255" t="s">
        <v>14</v>
      </c>
      <c r="H158" s="255">
        <v>37.099998474099998</v>
      </c>
      <c r="I158" s="256">
        <v>0</v>
      </c>
      <c r="J158" s="256" t="str">
        <f>IFERROR(VLOOKUP($B158,'Core Indicators'!$E$3:$EU$906,147,FALSE),"x")</f>
        <v>x</v>
      </c>
      <c r="K158" s="257">
        <v>-0.13986755910000001</v>
      </c>
      <c r="L158" s="255" t="s">
        <v>14</v>
      </c>
      <c r="M158" s="256">
        <v>79</v>
      </c>
      <c r="N158" s="256">
        <v>42</v>
      </c>
      <c r="O158" s="256" t="str">
        <f>IFERROR(VLOOKUP(B158,'Core Indicators'!$E$3:$G$9906,3,FALSE),"x")</f>
        <v>x</v>
      </c>
      <c r="P158" s="256">
        <v>27990</v>
      </c>
      <c r="Q158" s="250"/>
      <c r="R158" s="250"/>
      <c r="S158" s="250"/>
      <c r="T158" s="250"/>
      <c r="U158" s="250"/>
      <c r="V158" s="250"/>
      <c r="W158" s="250"/>
      <c r="X158" s="250"/>
      <c r="Y158" s="250"/>
      <c r="Z158" s="250"/>
      <c r="AA158" s="250"/>
      <c r="AB158" s="250"/>
      <c r="AC158" s="250"/>
      <c r="AD158" s="250"/>
      <c r="AE158" s="250"/>
      <c r="AF158" s="250"/>
      <c r="AG158" s="250"/>
      <c r="AH158" s="250"/>
      <c r="AI158" s="250"/>
      <c r="AJ158" s="250"/>
      <c r="AK158" s="250"/>
      <c r="AL158" s="250"/>
      <c r="AM158" s="250"/>
      <c r="AN158" s="250"/>
      <c r="AO158" s="250"/>
      <c r="AP158" s="250"/>
      <c r="AQ158" s="250"/>
      <c r="AR158" s="250"/>
      <c r="AS158" s="250"/>
      <c r="AT158" s="250"/>
      <c r="AU158" s="250"/>
      <c r="AV158" s="250"/>
      <c r="AW158" s="250"/>
      <c r="AX158" s="250"/>
      <c r="AY158" s="250"/>
      <c r="AZ158" s="250"/>
      <c r="BA158" s="250"/>
      <c r="BB158" s="250"/>
      <c r="BC158" s="250"/>
      <c r="BD158" s="250"/>
      <c r="BE158" s="250"/>
      <c r="BF158" s="250"/>
      <c r="BG158" s="250"/>
      <c r="BH158" s="250"/>
      <c r="BI158" s="250"/>
      <c r="BJ158" s="250"/>
      <c r="BK158" s="250"/>
      <c r="BL158" s="250"/>
      <c r="BM158" s="250"/>
      <c r="BN158" s="250"/>
      <c r="BO158" s="250"/>
      <c r="BP158" s="250"/>
      <c r="BQ158" s="250"/>
      <c r="BR158" s="250"/>
      <c r="BS158" s="250"/>
      <c r="BT158" s="250"/>
      <c r="BU158" s="250"/>
      <c r="BV158" s="250"/>
      <c r="BW158" s="250"/>
      <c r="BX158" s="250"/>
      <c r="BY158" s="250"/>
      <c r="BZ158" s="250"/>
      <c r="CA158" s="250"/>
      <c r="CB158" s="250"/>
      <c r="CC158" s="250"/>
      <c r="CD158" s="250"/>
      <c r="CE158" s="250"/>
      <c r="CF158" s="250"/>
      <c r="CG158" s="250"/>
      <c r="CH158" s="250"/>
      <c r="CI158" s="250"/>
      <c r="CJ158" s="250"/>
      <c r="CK158" s="250"/>
      <c r="CL158" s="250"/>
      <c r="CM158" s="250"/>
      <c r="CN158" s="250"/>
      <c r="CO158" s="250"/>
      <c r="CP158" s="250"/>
      <c r="CQ158" s="250"/>
      <c r="CR158" s="250"/>
      <c r="CS158" s="250"/>
      <c r="CT158" s="250"/>
      <c r="CU158" s="250"/>
      <c r="CV158" s="250"/>
      <c r="CW158" s="250"/>
      <c r="CX158" s="250"/>
      <c r="CY158" s="250"/>
      <c r="CZ158" s="250"/>
      <c r="DA158" s="250"/>
      <c r="DB158" s="250"/>
      <c r="DC158" s="250"/>
      <c r="DD158" s="250"/>
      <c r="DE158" s="250"/>
      <c r="DF158" s="250"/>
      <c r="DG158" s="250"/>
      <c r="DH158" s="250"/>
      <c r="DI158" s="250"/>
      <c r="DJ158" s="250"/>
      <c r="DK158" s="250"/>
      <c r="DL158" s="250"/>
    </row>
    <row r="159" spans="1:116" x14ac:dyDescent="0.3">
      <c r="A159" s="251" t="s">
        <v>181</v>
      </c>
      <c r="B159" s="252" t="s">
        <v>7557</v>
      </c>
      <c r="C159" s="255">
        <v>0</v>
      </c>
      <c r="D159" s="256" t="s">
        <v>14</v>
      </c>
      <c r="E159" s="255">
        <v>0</v>
      </c>
      <c r="F159" s="255">
        <v>1.4833333333000001</v>
      </c>
      <c r="G159" s="255" t="s">
        <v>14</v>
      </c>
      <c r="H159" s="255" t="s">
        <v>14</v>
      </c>
      <c r="I159" s="256">
        <v>5</v>
      </c>
      <c r="J159" s="256">
        <f>IFERROR(VLOOKUP($B159,'Core Indicators'!$E$3:$EU$906,147,FALSE),"x")</f>
        <v>1479</v>
      </c>
      <c r="K159" s="257">
        <v>-2.3503582478</v>
      </c>
      <c r="L159" s="255">
        <v>1</v>
      </c>
      <c r="M159" s="256">
        <v>7</v>
      </c>
      <c r="N159" s="256">
        <v>9</v>
      </c>
      <c r="O159" s="256">
        <f>IFERROR(VLOOKUP(B159,'Core Indicators'!$E$3:$G$9906,3,FALSE),"x")</f>
        <v>12300000</v>
      </c>
      <c r="P159" s="256">
        <v>627340</v>
      </c>
      <c r="Q159" s="250"/>
      <c r="R159" s="250"/>
      <c r="S159" s="250"/>
      <c r="T159" s="250"/>
      <c r="U159" s="250"/>
      <c r="V159" s="250"/>
      <c r="W159" s="250"/>
      <c r="X159" s="250"/>
      <c r="Y159" s="250"/>
      <c r="Z159" s="250"/>
      <c r="AA159" s="250"/>
      <c r="AB159" s="250"/>
      <c r="AC159" s="250"/>
      <c r="AD159" s="250"/>
      <c r="AE159" s="250"/>
      <c r="AF159" s="250"/>
      <c r="AG159" s="250"/>
      <c r="AH159" s="250"/>
      <c r="AI159" s="250"/>
      <c r="AJ159" s="250"/>
      <c r="AK159" s="250"/>
      <c r="AL159" s="250"/>
      <c r="AM159" s="250"/>
      <c r="AN159" s="250"/>
      <c r="AO159" s="250"/>
      <c r="AP159" s="250"/>
      <c r="AQ159" s="250"/>
      <c r="AR159" s="250"/>
      <c r="AS159" s="250"/>
      <c r="AT159" s="250"/>
      <c r="AU159" s="250"/>
      <c r="AV159" s="250"/>
      <c r="AW159" s="250"/>
      <c r="AX159" s="250"/>
      <c r="AY159" s="250"/>
      <c r="AZ159" s="250"/>
      <c r="BA159" s="250"/>
      <c r="BB159" s="250"/>
      <c r="BC159" s="250"/>
      <c r="BD159" s="250"/>
      <c r="BE159" s="250"/>
      <c r="BF159" s="250"/>
      <c r="BG159" s="250"/>
      <c r="BH159" s="250"/>
      <c r="BI159" s="250"/>
      <c r="BJ159" s="250"/>
      <c r="BK159" s="250"/>
      <c r="BL159" s="250"/>
      <c r="BM159" s="250"/>
      <c r="BN159" s="250"/>
      <c r="BO159" s="250"/>
      <c r="BP159" s="250"/>
      <c r="BQ159" s="250"/>
      <c r="BR159" s="250"/>
      <c r="BS159" s="250"/>
      <c r="BT159" s="250"/>
      <c r="BU159" s="250"/>
      <c r="BV159" s="250"/>
      <c r="BW159" s="250"/>
      <c r="BX159" s="250"/>
      <c r="BY159" s="250"/>
      <c r="BZ159" s="250"/>
      <c r="CA159" s="250"/>
      <c r="CB159" s="250"/>
      <c r="CC159" s="250"/>
      <c r="CD159" s="250"/>
      <c r="CE159" s="250"/>
      <c r="CF159" s="250"/>
      <c r="CG159" s="250"/>
      <c r="CH159" s="250"/>
      <c r="CI159" s="250"/>
      <c r="CJ159" s="250"/>
      <c r="CK159" s="250"/>
      <c r="CL159" s="250"/>
      <c r="CM159" s="250"/>
      <c r="CN159" s="250"/>
      <c r="CO159" s="250"/>
      <c r="CP159" s="250"/>
      <c r="CQ159" s="250"/>
      <c r="CR159" s="250"/>
      <c r="CS159" s="250"/>
      <c r="CT159" s="250"/>
      <c r="CU159" s="250"/>
      <c r="CV159" s="250"/>
      <c r="CW159" s="250"/>
      <c r="CX159" s="250"/>
      <c r="CY159" s="250"/>
      <c r="CZ159" s="250"/>
      <c r="DA159" s="250"/>
      <c r="DB159" s="250"/>
      <c r="DC159" s="250"/>
      <c r="DD159" s="250"/>
      <c r="DE159" s="250"/>
      <c r="DF159" s="250"/>
      <c r="DG159" s="250"/>
      <c r="DH159" s="250"/>
      <c r="DI159" s="250"/>
      <c r="DJ159" s="250"/>
      <c r="DK159" s="250"/>
      <c r="DL159" s="250"/>
    </row>
    <row r="160" spans="1:116" x14ac:dyDescent="0.3">
      <c r="A160" s="251" t="s">
        <v>7558</v>
      </c>
      <c r="B160" s="252" t="s">
        <v>7559</v>
      </c>
      <c r="C160" s="255">
        <v>0.87572495589999999</v>
      </c>
      <c r="D160" s="256">
        <v>11</v>
      </c>
      <c r="E160" s="255">
        <v>0</v>
      </c>
      <c r="F160" s="255">
        <v>7.45</v>
      </c>
      <c r="G160" s="255">
        <v>0.42154731290000003</v>
      </c>
      <c r="H160" s="255">
        <v>63</v>
      </c>
      <c r="I160" s="256">
        <v>3</v>
      </c>
      <c r="J160" s="256" t="str">
        <f>IFERROR(VLOOKUP($B160,'Core Indicators'!$E$3:$EU$906,147,FALSE),"x")</f>
        <v>x</v>
      </c>
      <c r="K160" s="257">
        <v>-7.6407678399999998E-2</v>
      </c>
      <c r="L160" s="255">
        <v>7.25</v>
      </c>
      <c r="M160" s="256">
        <v>79</v>
      </c>
      <c r="N160" s="256">
        <v>44</v>
      </c>
      <c r="O160" s="256" t="str">
        <f>IFERROR(VLOOKUP(B160,'Core Indicators'!$E$3:$G$9906,3,FALSE),"x")</f>
        <v>x</v>
      </c>
      <c r="P160" s="256">
        <v>1213090</v>
      </c>
      <c r="Q160" s="250"/>
      <c r="R160" s="250"/>
      <c r="S160" s="250"/>
      <c r="T160" s="250"/>
      <c r="U160" s="250"/>
      <c r="V160" s="250"/>
      <c r="W160" s="250"/>
      <c r="X160" s="250"/>
      <c r="Y160" s="250"/>
      <c r="Z160" s="250"/>
      <c r="AA160" s="250"/>
      <c r="AB160" s="250"/>
      <c r="AC160" s="250"/>
      <c r="AD160" s="250"/>
      <c r="AE160" s="250"/>
      <c r="AF160" s="250"/>
      <c r="AG160" s="250"/>
      <c r="AH160" s="250"/>
      <c r="AI160" s="250"/>
      <c r="AJ160" s="250"/>
      <c r="AK160" s="250"/>
      <c r="AL160" s="250"/>
      <c r="AM160" s="250"/>
      <c r="AN160" s="250"/>
      <c r="AO160" s="250"/>
      <c r="AP160" s="250"/>
      <c r="AQ160" s="250"/>
      <c r="AR160" s="250"/>
      <c r="AS160" s="250"/>
      <c r="AT160" s="250"/>
      <c r="AU160" s="250"/>
      <c r="AV160" s="250"/>
      <c r="AW160" s="250"/>
      <c r="AX160" s="250"/>
      <c r="AY160" s="250"/>
      <c r="AZ160" s="250"/>
      <c r="BA160" s="250"/>
      <c r="BB160" s="250"/>
      <c r="BC160" s="250"/>
      <c r="BD160" s="250"/>
      <c r="BE160" s="250"/>
      <c r="BF160" s="250"/>
      <c r="BG160" s="250"/>
      <c r="BH160" s="250"/>
      <c r="BI160" s="250"/>
      <c r="BJ160" s="250"/>
      <c r="BK160" s="250"/>
      <c r="BL160" s="250"/>
      <c r="BM160" s="250"/>
      <c r="BN160" s="250"/>
      <c r="BO160" s="250"/>
      <c r="BP160" s="250"/>
      <c r="BQ160" s="250"/>
      <c r="BR160" s="250"/>
      <c r="BS160" s="250"/>
      <c r="BT160" s="250"/>
      <c r="BU160" s="250"/>
      <c r="BV160" s="250"/>
      <c r="BW160" s="250"/>
      <c r="BX160" s="250"/>
      <c r="BY160" s="250"/>
      <c r="BZ160" s="250"/>
      <c r="CA160" s="250"/>
      <c r="CB160" s="250"/>
      <c r="CC160" s="250"/>
      <c r="CD160" s="250"/>
      <c r="CE160" s="250"/>
      <c r="CF160" s="250"/>
      <c r="CG160" s="250"/>
      <c r="CH160" s="250"/>
      <c r="CI160" s="250"/>
      <c r="CJ160" s="250"/>
      <c r="CK160" s="250"/>
      <c r="CL160" s="250"/>
      <c r="CM160" s="250"/>
      <c r="CN160" s="250"/>
      <c r="CO160" s="250"/>
      <c r="CP160" s="250"/>
      <c r="CQ160" s="250"/>
      <c r="CR160" s="250"/>
      <c r="CS160" s="250"/>
      <c r="CT160" s="250"/>
      <c r="CU160" s="250"/>
      <c r="CV160" s="250"/>
      <c r="CW160" s="250"/>
      <c r="CX160" s="250"/>
      <c r="CY160" s="250"/>
      <c r="CZ160" s="250"/>
      <c r="DA160" s="250"/>
      <c r="DB160" s="250"/>
      <c r="DC160" s="250"/>
      <c r="DD160" s="250"/>
      <c r="DE160" s="250"/>
      <c r="DF160" s="250"/>
      <c r="DG160" s="250"/>
      <c r="DH160" s="250"/>
      <c r="DI160" s="250"/>
      <c r="DJ160" s="250"/>
      <c r="DK160" s="250"/>
      <c r="DL160" s="250"/>
    </row>
    <row r="161" spans="1:116" x14ac:dyDescent="0.3">
      <c r="A161" s="251" t="s">
        <v>572</v>
      </c>
      <c r="B161" s="252" t="s">
        <v>7560</v>
      </c>
      <c r="C161" s="255">
        <v>0.77907274400000004</v>
      </c>
      <c r="D161" s="256">
        <v>10</v>
      </c>
      <c r="E161" s="255">
        <v>0</v>
      </c>
      <c r="F161" s="255">
        <v>2.6666666666999999</v>
      </c>
      <c r="G161" s="255" t="s">
        <v>14</v>
      </c>
      <c r="H161" s="255">
        <v>46.299999237100003</v>
      </c>
      <c r="I161" s="256">
        <v>4</v>
      </c>
      <c r="J161" s="256">
        <f>IFERROR(VLOOKUP($B161,'Core Indicators'!$E$3:$EU$906,147,FALSE),"x")</f>
        <v>1127</v>
      </c>
      <c r="K161" s="257">
        <v>-1.9697244167000001</v>
      </c>
      <c r="L161" s="255">
        <v>2.25</v>
      </c>
      <c r="M161" s="256">
        <v>-2</v>
      </c>
      <c r="N161" s="256">
        <v>12</v>
      </c>
      <c r="O161" s="256">
        <f>IFERROR(VLOOKUP(B161,'Core Indicators'!$E$3:$G$9906,3,FALSE),"x")</f>
        <v>11685000</v>
      </c>
      <c r="P161" s="256">
        <v>644329</v>
      </c>
      <c r="Q161" s="250"/>
      <c r="R161" s="250"/>
      <c r="S161" s="250"/>
      <c r="T161" s="250"/>
      <c r="U161" s="250"/>
      <c r="V161" s="250"/>
      <c r="W161" s="250"/>
      <c r="X161" s="250"/>
      <c r="Y161" s="250"/>
      <c r="Z161" s="250"/>
      <c r="AA161" s="250"/>
      <c r="AB161" s="250"/>
      <c r="AC161" s="250"/>
      <c r="AD161" s="250"/>
      <c r="AE161" s="250"/>
      <c r="AF161" s="250"/>
      <c r="AG161" s="250"/>
      <c r="AH161" s="250"/>
      <c r="AI161" s="250"/>
      <c r="AJ161" s="250"/>
      <c r="AK161" s="250"/>
      <c r="AL161" s="250"/>
      <c r="AM161" s="250"/>
      <c r="AN161" s="250"/>
      <c r="AO161" s="250"/>
      <c r="AP161" s="250"/>
      <c r="AQ161" s="250"/>
      <c r="AR161" s="250"/>
      <c r="AS161" s="250"/>
      <c r="AT161" s="250"/>
      <c r="AU161" s="250"/>
      <c r="AV161" s="250"/>
      <c r="AW161" s="250"/>
      <c r="AX161" s="250"/>
      <c r="AY161" s="250"/>
      <c r="AZ161" s="250"/>
      <c r="BA161" s="250"/>
      <c r="BB161" s="250"/>
      <c r="BC161" s="250"/>
      <c r="BD161" s="250"/>
      <c r="BE161" s="250"/>
      <c r="BF161" s="250"/>
      <c r="BG161" s="250"/>
      <c r="BH161" s="250"/>
      <c r="BI161" s="250"/>
      <c r="BJ161" s="250"/>
      <c r="BK161" s="250"/>
      <c r="BL161" s="250"/>
      <c r="BM161" s="250"/>
      <c r="BN161" s="250"/>
      <c r="BO161" s="250"/>
      <c r="BP161" s="250"/>
      <c r="BQ161" s="250"/>
      <c r="BR161" s="250"/>
      <c r="BS161" s="250"/>
      <c r="BT161" s="250"/>
      <c r="BU161" s="250"/>
      <c r="BV161" s="250"/>
      <c r="BW161" s="250"/>
      <c r="BX161" s="250"/>
      <c r="BY161" s="250"/>
      <c r="BZ161" s="250"/>
      <c r="CA161" s="250"/>
      <c r="CB161" s="250"/>
      <c r="CC161" s="250"/>
      <c r="CD161" s="250"/>
      <c r="CE161" s="250"/>
      <c r="CF161" s="250"/>
      <c r="CG161" s="250"/>
      <c r="CH161" s="250"/>
      <c r="CI161" s="250"/>
      <c r="CJ161" s="250"/>
      <c r="CK161" s="250"/>
      <c r="CL161" s="250"/>
      <c r="CM161" s="250"/>
      <c r="CN161" s="250"/>
      <c r="CO161" s="250"/>
      <c r="CP161" s="250"/>
      <c r="CQ161" s="250"/>
      <c r="CR161" s="250"/>
      <c r="CS161" s="250"/>
      <c r="CT161" s="250"/>
      <c r="CU161" s="250"/>
      <c r="CV161" s="250"/>
      <c r="CW161" s="250"/>
      <c r="CX161" s="250"/>
      <c r="CY161" s="250"/>
      <c r="CZ161" s="250"/>
      <c r="DA161" s="250"/>
      <c r="DB161" s="250"/>
      <c r="DC161" s="250"/>
      <c r="DD161" s="250"/>
      <c r="DE161" s="250"/>
      <c r="DF161" s="250"/>
      <c r="DG161" s="250"/>
      <c r="DH161" s="250"/>
      <c r="DI161" s="250"/>
      <c r="DJ161" s="250"/>
      <c r="DK161" s="250"/>
      <c r="DL161" s="250"/>
    </row>
    <row r="162" spans="1:116" x14ac:dyDescent="0.3">
      <c r="A162" s="251" t="s">
        <v>505</v>
      </c>
      <c r="B162" s="252" t="s">
        <v>7561</v>
      </c>
      <c r="C162" s="255">
        <v>0.50216199039999998</v>
      </c>
      <c r="D162" s="256">
        <v>11</v>
      </c>
      <c r="E162" s="255">
        <v>0.30199999999999999</v>
      </c>
      <c r="F162" s="255" t="s">
        <v>14</v>
      </c>
      <c r="G162" s="255">
        <v>7.4110250799999999E-2</v>
      </c>
      <c r="H162" s="255">
        <v>34.700000762899997</v>
      </c>
      <c r="I162" s="256">
        <v>3</v>
      </c>
      <c r="J162" s="256">
        <f>IFERROR(VLOOKUP($B162,'Core Indicators'!$E$3:$EU$906,147,FALSE),"x")</f>
        <v>225</v>
      </c>
      <c r="K162" s="257">
        <v>0.97905218599999999</v>
      </c>
      <c r="L162" s="255" t="s">
        <v>14</v>
      </c>
      <c r="M162" s="256">
        <v>92</v>
      </c>
      <c r="N162" s="256">
        <v>62</v>
      </c>
      <c r="O162" s="256">
        <f>IFERROR(VLOOKUP(B162,'Core Indicators'!$E$3:$G$9906,3,FALSE),"x")</f>
        <v>47077000</v>
      </c>
      <c r="P162" s="256">
        <v>500210</v>
      </c>
      <c r="Q162" s="250"/>
      <c r="R162" s="250"/>
      <c r="S162" s="250"/>
      <c r="T162" s="250"/>
      <c r="U162" s="250"/>
      <c r="V162" s="250"/>
      <c r="W162" s="250"/>
      <c r="X162" s="250"/>
      <c r="Y162" s="250"/>
      <c r="Z162" s="250"/>
      <c r="AA162" s="250"/>
      <c r="AB162" s="250"/>
      <c r="AC162" s="250"/>
      <c r="AD162" s="250"/>
      <c r="AE162" s="250"/>
      <c r="AF162" s="250"/>
      <c r="AG162" s="250"/>
      <c r="AH162" s="250"/>
      <c r="AI162" s="250"/>
      <c r="AJ162" s="250"/>
      <c r="AK162" s="250"/>
      <c r="AL162" s="250"/>
      <c r="AM162" s="250"/>
      <c r="AN162" s="250"/>
      <c r="AO162" s="250"/>
      <c r="AP162" s="250"/>
      <c r="AQ162" s="250"/>
      <c r="AR162" s="250"/>
      <c r="AS162" s="250"/>
      <c r="AT162" s="250"/>
      <c r="AU162" s="250"/>
      <c r="AV162" s="250"/>
      <c r="AW162" s="250"/>
      <c r="AX162" s="250"/>
      <c r="AY162" s="250"/>
      <c r="AZ162" s="250"/>
      <c r="BA162" s="250"/>
      <c r="BB162" s="250"/>
      <c r="BC162" s="250"/>
      <c r="BD162" s="250"/>
      <c r="BE162" s="250"/>
      <c r="BF162" s="250"/>
      <c r="BG162" s="250"/>
      <c r="BH162" s="250"/>
      <c r="BI162" s="250"/>
      <c r="BJ162" s="250"/>
      <c r="BK162" s="250"/>
      <c r="BL162" s="250"/>
      <c r="BM162" s="250"/>
      <c r="BN162" s="250"/>
      <c r="BO162" s="250"/>
      <c r="BP162" s="250"/>
      <c r="BQ162" s="250"/>
      <c r="BR162" s="250"/>
      <c r="BS162" s="250"/>
      <c r="BT162" s="250"/>
      <c r="BU162" s="250"/>
      <c r="BV162" s="250"/>
      <c r="BW162" s="250"/>
      <c r="BX162" s="250"/>
      <c r="BY162" s="250"/>
      <c r="BZ162" s="250"/>
      <c r="CA162" s="250"/>
      <c r="CB162" s="250"/>
      <c r="CC162" s="250"/>
      <c r="CD162" s="250"/>
      <c r="CE162" s="250"/>
      <c r="CF162" s="250"/>
      <c r="CG162" s="250"/>
      <c r="CH162" s="250"/>
      <c r="CI162" s="250"/>
      <c r="CJ162" s="250"/>
      <c r="CK162" s="250"/>
      <c r="CL162" s="250"/>
      <c r="CM162" s="250"/>
      <c r="CN162" s="250"/>
      <c r="CO162" s="250"/>
      <c r="CP162" s="250"/>
      <c r="CQ162" s="250"/>
      <c r="CR162" s="250"/>
      <c r="CS162" s="250"/>
      <c r="CT162" s="250"/>
      <c r="CU162" s="250"/>
      <c r="CV162" s="250"/>
      <c r="CW162" s="250"/>
      <c r="CX162" s="250"/>
      <c r="CY162" s="250"/>
      <c r="CZ162" s="250"/>
      <c r="DA162" s="250"/>
      <c r="DB162" s="250"/>
      <c r="DC162" s="250"/>
      <c r="DD162" s="250"/>
      <c r="DE162" s="250"/>
      <c r="DF162" s="250"/>
      <c r="DG162" s="250"/>
      <c r="DH162" s="250"/>
      <c r="DI162" s="250"/>
      <c r="DJ162" s="250"/>
      <c r="DK162" s="250"/>
      <c r="DL162" s="250"/>
    </row>
    <row r="163" spans="1:116" x14ac:dyDescent="0.3">
      <c r="A163" s="251" t="s">
        <v>7562</v>
      </c>
      <c r="B163" s="252" t="s">
        <v>7563</v>
      </c>
      <c r="C163" s="255">
        <v>0.41569999959999998</v>
      </c>
      <c r="D163" s="256">
        <v>5</v>
      </c>
      <c r="E163" s="255">
        <v>0.11</v>
      </c>
      <c r="F163" s="255">
        <v>6.65</v>
      </c>
      <c r="G163" s="255">
        <v>0.37970115970000001</v>
      </c>
      <c r="H163" s="255">
        <v>39.799999237100003</v>
      </c>
      <c r="I163" s="256">
        <v>3</v>
      </c>
      <c r="J163" s="256" t="str">
        <f>IFERROR(VLOOKUP($B163,'Core Indicators'!$E$3:$EU$906,147,FALSE),"x")</f>
        <v>x</v>
      </c>
      <c r="K163" s="257">
        <v>-1.1983425400000001E-2</v>
      </c>
      <c r="L163" s="255">
        <v>6.5</v>
      </c>
      <c r="M163" s="256">
        <v>55</v>
      </c>
      <c r="N163" s="256">
        <v>38</v>
      </c>
      <c r="O163" s="256" t="str">
        <f>IFERROR(VLOOKUP(B163,'Core Indicators'!$E$3:$G$9906,3,FALSE),"x")</f>
        <v>x</v>
      </c>
      <c r="P163" s="256">
        <v>62710</v>
      </c>
      <c r="Q163" s="250"/>
      <c r="R163" s="250"/>
      <c r="S163" s="250"/>
      <c r="T163" s="250"/>
      <c r="U163" s="250"/>
      <c r="V163" s="250"/>
      <c r="W163" s="250"/>
      <c r="X163" s="250"/>
      <c r="Y163" s="250"/>
      <c r="Z163" s="250"/>
      <c r="AA163" s="250"/>
      <c r="AB163" s="250"/>
      <c r="AC163" s="250"/>
      <c r="AD163" s="250"/>
      <c r="AE163" s="250"/>
      <c r="AF163" s="250"/>
      <c r="AG163" s="250"/>
      <c r="AH163" s="250"/>
      <c r="AI163" s="250"/>
      <c r="AJ163" s="250"/>
      <c r="AK163" s="250"/>
      <c r="AL163" s="250"/>
      <c r="AM163" s="250"/>
      <c r="AN163" s="250"/>
      <c r="AO163" s="250"/>
      <c r="AP163" s="250"/>
      <c r="AQ163" s="250"/>
      <c r="AR163" s="250"/>
      <c r="AS163" s="250"/>
      <c r="AT163" s="250"/>
      <c r="AU163" s="250"/>
      <c r="AV163" s="250"/>
      <c r="AW163" s="250"/>
      <c r="AX163" s="250"/>
      <c r="AY163" s="250"/>
      <c r="AZ163" s="250"/>
      <c r="BA163" s="250"/>
      <c r="BB163" s="250"/>
      <c r="BC163" s="250"/>
      <c r="BD163" s="250"/>
      <c r="BE163" s="250"/>
      <c r="BF163" s="250"/>
      <c r="BG163" s="250"/>
      <c r="BH163" s="250"/>
      <c r="BI163" s="250"/>
      <c r="BJ163" s="250"/>
      <c r="BK163" s="250"/>
      <c r="BL163" s="250"/>
      <c r="BM163" s="250"/>
      <c r="BN163" s="250"/>
      <c r="BO163" s="250"/>
      <c r="BP163" s="250"/>
      <c r="BQ163" s="250"/>
      <c r="BR163" s="250"/>
      <c r="BS163" s="250"/>
      <c r="BT163" s="250"/>
      <c r="BU163" s="250"/>
      <c r="BV163" s="250"/>
      <c r="BW163" s="250"/>
      <c r="BX163" s="250"/>
      <c r="BY163" s="250"/>
      <c r="BZ163" s="250"/>
      <c r="CA163" s="250"/>
      <c r="CB163" s="250"/>
      <c r="CC163" s="250"/>
      <c r="CD163" s="250"/>
      <c r="CE163" s="250"/>
      <c r="CF163" s="250"/>
      <c r="CG163" s="250"/>
      <c r="CH163" s="250"/>
      <c r="CI163" s="250"/>
      <c r="CJ163" s="250"/>
      <c r="CK163" s="250"/>
      <c r="CL163" s="250"/>
      <c r="CM163" s="250"/>
      <c r="CN163" s="250"/>
      <c r="CO163" s="250"/>
      <c r="CP163" s="250"/>
      <c r="CQ163" s="250"/>
      <c r="CR163" s="250"/>
      <c r="CS163" s="250"/>
      <c r="CT163" s="250"/>
      <c r="CU163" s="250"/>
      <c r="CV163" s="250"/>
      <c r="CW163" s="250"/>
      <c r="CX163" s="250"/>
      <c r="CY163" s="250"/>
      <c r="CZ163" s="250"/>
      <c r="DA163" s="250"/>
      <c r="DB163" s="250"/>
      <c r="DC163" s="250"/>
      <c r="DD163" s="250"/>
      <c r="DE163" s="250"/>
      <c r="DF163" s="250"/>
      <c r="DG163" s="250"/>
      <c r="DH163" s="250"/>
      <c r="DI163" s="250"/>
      <c r="DJ163" s="250"/>
      <c r="DK163" s="250"/>
      <c r="DL163" s="250"/>
    </row>
    <row r="164" spans="1:116" x14ac:dyDescent="0.3">
      <c r="A164" s="251" t="s">
        <v>7564</v>
      </c>
      <c r="B164" s="252" t="s">
        <v>7565</v>
      </c>
      <c r="C164" s="255">
        <v>0</v>
      </c>
      <c r="D164" s="256">
        <v>13</v>
      </c>
      <c r="E164" s="255">
        <v>0</v>
      </c>
      <c r="F164" s="255" t="s">
        <v>14</v>
      </c>
      <c r="G164" s="255" t="s">
        <v>14</v>
      </c>
      <c r="H164" s="255" t="s">
        <v>14</v>
      </c>
      <c r="I164" s="256">
        <v>0</v>
      </c>
      <c r="J164" s="256" t="str">
        <f>IFERROR(VLOOKUP($B164,'Core Indicators'!$E$3:$EU$906,147,FALSE),"x")</f>
        <v>x</v>
      </c>
      <c r="K164" s="257">
        <v>0.4797953069</v>
      </c>
      <c r="L164" s="255" t="s">
        <v>14</v>
      </c>
      <c r="M164" s="256">
        <v>89</v>
      </c>
      <c r="N164" s="256" t="s">
        <v>14</v>
      </c>
      <c r="O164" s="256" t="str">
        <f>IFERROR(VLOOKUP(B164,'Core Indicators'!$E$3:$G$9906,3,FALSE),"x")</f>
        <v>x</v>
      </c>
      <c r="P164" s="256">
        <v>260</v>
      </c>
      <c r="Q164" s="250"/>
      <c r="R164" s="250"/>
      <c r="S164" s="250"/>
      <c r="T164" s="250"/>
      <c r="U164" s="250"/>
      <c r="V164" s="250"/>
      <c r="W164" s="250"/>
      <c r="X164" s="250"/>
      <c r="Y164" s="250"/>
      <c r="Z164" s="250"/>
      <c r="AA164" s="250"/>
      <c r="AB164" s="250"/>
      <c r="AC164" s="250"/>
      <c r="AD164" s="250"/>
      <c r="AE164" s="250"/>
      <c r="AF164" s="250"/>
      <c r="AG164" s="250"/>
      <c r="AH164" s="250"/>
      <c r="AI164" s="250"/>
      <c r="AJ164" s="250"/>
      <c r="AK164" s="250"/>
      <c r="AL164" s="250"/>
      <c r="AM164" s="250"/>
      <c r="AN164" s="250"/>
      <c r="AO164" s="250"/>
      <c r="AP164" s="250"/>
      <c r="AQ164" s="250"/>
      <c r="AR164" s="250"/>
      <c r="AS164" s="250"/>
      <c r="AT164" s="250"/>
      <c r="AU164" s="250"/>
      <c r="AV164" s="250"/>
      <c r="AW164" s="250"/>
      <c r="AX164" s="250"/>
      <c r="AY164" s="250"/>
      <c r="AZ164" s="250"/>
      <c r="BA164" s="250"/>
      <c r="BB164" s="250"/>
      <c r="BC164" s="250"/>
      <c r="BD164" s="250"/>
      <c r="BE164" s="250"/>
      <c r="BF164" s="250"/>
      <c r="BG164" s="250"/>
      <c r="BH164" s="250"/>
      <c r="BI164" s="250"/>
      <c r="BJ164" s="250"/>
      <c r="BK164" s="250"/>
      <c r="BL164" s="250"/>
      <c r="BM164" s="250"/>
      <c r="BN164" s="250"/>
      <c r="BO164" s="250"/>
      <c r="BP164" s="250"/>
      <c r="BQ164" s="250"/>
      <c r="BR164" s="250"/>
      <c r="BS164" s="250"/>
      <c r="BT164" s="250"/>
      <c r="BU164" s="250"/>
      <c r="BV164" s="250"/>
      <c r="BW164" s="250"/>
      <c r="BX164" s="250"/>
      <c r="BY164" s="250"/>
      <c r="BZ164" s="250"/>
      <c r="CA164" s="250"/>
      <c r="CB164" s="250"/>
      <c r="CC164" s="250"/>
      <c r="CD164" s="250"/>
      <c r="CE164" s="250"/>
      <c r="CF164" s="250"/>
      <c r="CG164" s="250"/>
      <c r="CH164" s="250"/>
      <c r="CI164" s="250"/>
      <c r="CJ164" s="250"/>
      <c r="CK164" s="250"/>
      <c r="CL164" s="250"/>
      <c r="CM164" s="250"/>
      <c r="CN164" s="250"/>
      <c r="CO164" s="250"/>
      <c r="CP164" s="250"/>
      <c r="CQ164" s="250"/>
      <c r="CR164" s="250"/>
      <c r="CS164" s="250"/>
      <c r="CT164" s="250"/>
      <c r="CU164" s="250"/>
      <c r="CV164" s="250"/>
      <c r="CW164" s="250"/>
      <c r="CX164" s="250"/>
      <c r="CY164" s="250"/>
      <c r="CZ164" s="250"/>
      <c r="DA164" s="250"/>
      <c r="DB164" s="250"/>
      <c r="DC164" s="250"/>
      <c r="DD164" s="250"/>
      <c r="DE164" s="250"/>
      <c r="DF164" s="250"/>
      <c r="DG164" s="250"/>
      <c r="DH164" s="250"/>
      <c r="DI164" s="250"/>
      <c r="DJ164" s="250"/>
      <c r="DK164" s="250"/>
      <c r="DL164" s="250"/>
    </row>
    <row r="165" spans="1:116" x14ac:dyDescent="0.3">
      <c r="A165" s="251" t="s">
        <v>6481</v>
      </c>
      <c r="B165" s="252" t="s">
        <v>7566</v>
      </c>
      <c r="C165" s="255">
        <v>0</v>
      </c>
      <c r="D165" s="256">
        <v>12</v>
      </c>
      <c r="E165" s="255">
        <v>0</v>
      </c>
      <c r="F165" s="255" t="s">
        <v>14</v>
      </c>
      <c r="G165" s="255" t="s">
        <v>14</v>
      </c>
      <c r="H165" s="255" t="s">
        <v>14</v>
      </c>
      <c r="I165" s="256">
        <v>0</v>
      </c>
      <c r="J165" s="256">
        <f>IFERROR(VLOOKUP($B165,'Core Indicators'!$E$3:$EU$906,147,FALSE),"x")</f>
        <v>0</v>
      </c>
      <c r="K165" s="257">
        <v>0.44635623689999998</v>
      </c>
      <c r="L165" s="255" t="s">
        <v>14</v>
      </c>
      <c r="M165" s="256">
        <v>91</v>
      </c>
      <c r="N165" s="256">
        <v>59</v>
      </c>
      <c r="O165" s="256">
        <f>IFERROR(VLOOKUP(B165,'Core Indicators'!$E$3:$G$9906,3,FALSE),"x")</f>
        <v>111000</v>
      </c>
      <c r="P165" s="256">
        <v>390</v>
      </c>
      <c r="Q165" s="250"/>
      <c r="R165" s="250"/>
      <c r="S165" s="250"/>
      <c r="T165" s="250"/>
      <c r="U165" s="250"/>
      <c r="V165" s="250"/>
      <c r="W165" s="250"/>
      <c r="X165" s="250"/>
      <c r="Y165" s="250"/>
      <c r="Z165" s="250"/>
      <c r="AA165" s="250"/>
      <c r="AB165" s="250"/>
      <c r="AC165" s="250"/>
      <c r="AD165" s="250"/>
      <c r="AE165" s="250"/>
      <c r="AF165" s="250"/>
      <c r="AG165" s="250"/>
      <c r="AH165" s="250"/>
      <c r="AI165" s="250"/>
      <c r="AJ165" s="250"/>
      <c r="AK165" s="250"/>
      <c r="AL165" s="250"/>
      <c r="AM165" s="250"/>
      <c r="AN165" s="250"/>
      <c r="AO165" s="250"/>
      <c r="AP165" s="250"/>
      <c r="AQ165" s="250"/>
      <c r="AR165" s="250"/>
      <c r="AS165" s="250"/>
      <c r="AT165" s="250"/>
      <c r="AU165" s="250"/>
      <c r="AV165" s="250"/>
      <c r="AW165" s="250"/>
      <c r="AX165" s="250"/>
      <c r="AY165" s="250"/>
      <c r="AZ165" s="250"/>
      <c r="BA165" s="250"/>
      <c r="BB165" s="250"/>
      <c r="BC165" s="250"/>
      <c r="BD165" s="250"/>
      <c r="BE165" s="250"/>
      <c r="BF165" s="250"/>
      <c r="BG165" s="250"/>
      <c r="BH165" s="250"/>
      <c r="BI165" s="250"/>
      <c r="BJ165" s="250"/>
      <c r="BK165" s="250"/>
      <c r="BL165" s="250"/>
      <c r="BM165" s="250"/>
      <c r="BN165" s="250"/>
      <c r="BO165" s="250"/>
      <c r="BP165" s="250"/>
      <c r="BQ165" s="250"/>
      <c r="BR165" s="250"/>
      <c r="BS165" s="250"/>
      <c r="BT165" s="250"/>
      <c r="BU165" s="250"/>
      <c r="BV165" s="250"/>
      <c r="BW165" s="250"/>
      <c r="BX165" s="250"/>
      <c r="BY165" s="250"/>
      <c r="BZ165" s="250"/>
      <c r="CA165" s="250"/>
      <c r="CB165" s="250"/>
      <c r="CC165" s="250"/>
      <c r="CD165" s="250"/>
      <c r="CE165" s="250"/>
      <c r="CF165" s="250"/>
      <c r="CG165" s="250"/>
      <c r="CH165" s="250"/>
      <c r="CI165" s="250"/>
      <c r="CJ165" s="250"/>
      <c r="CK165" s="250"/>
      <c r="CL165" s="250"/>
      <c r="CM165" s="250"/>
      <c r="CN165" s="250"/>
      <c r="CO165" s="250"/>
      <c r="CP165" s="250"/>
      <c r="CQ165" s="250"/>
      <c r="CR165" s="250"/>
      <c r="CS165" s="250"/>
      <c r="CT165" s="250"/>
      <c r="CU165" s="250"/>
      <c r="CV165" s="250"/>
      <c r="CW165" s="250"/>
      <c r="CX165" s="250"/>
      <c r="CY165" s="250"/>
      <c r="CZ165" s="250"/>
      <c r="DA165" s="250"/>
      <c r="DB165" s="250"/>
      <c r="DC165" s="250"/>
      <c r="DD165" s="250"/>
      <c r="DE165" s="250"/>
      <c r="DF165" s="250"/>
      <c r="DG165" s="250"/>
      <c r="DH165" s="250"/>
      <c r="DI165" s="250"/>
      <c r="DJ165" s="250"/>
      <c r="DK165" s="250"/>
      <c r="DL165" s="250"/>
    </row>
    <row r="166" spans="1:116" x14ac:dyDescent="0.3">
      <c r="A166" s="251" t="s">
        <v>751</v>
      </c>
      <c r="B166" s="252" t="s">
        <v>7567</v>
      </c>
      <c r="C166" s="255">
        <v>0.79894100540000001</v>
      </c>
      <c r="D166" s="256">
        <v>4</v>
      </c>
      <c r="E166" s="255">
        <v>0.55000000000000004</v>
      </c>
      <c r="F166" s="255">
        <v>2.0166666666999999</v>
      </c>
      <c r="G166" s="255">
        <v>0.56036181190000001</v>
      </c>
      <c r="H166" s="255">
        <v>34.200000762899997</v>
      </c>
      <c r="I166" s="256">
        <v>4</v>
      </c>
      <c r="J166" s="256">
        <f>IFERROR(VLOOKUP($B166,'Core Indicators'!$E$3:$EU$906,147,FALSE),"x")</f>
        <v>0</v>
      </c>
      <c r="K166" s="257">
        <v>-1.140473485</v>
      </c>
      <c r="L166" s="255">
        <v>1</v>
      </c>
      <c r="M166" s="256">
        <v>12</v>
      </c>
      <c r="N166" s="256">
        <v>16</v>
      </c>
      <c r="O166" s="256">
        <f>IFERROR(VLOOKUP(B166,'Core Indicators'!$E$3:$G$9906,3,FALSE),"x")</f>
        <v>43000000</v>
      </c>
      <c r="P166" s="256">
        <v>2376000</v>
      </c>
      <c r="Q166" s="250"/>
      <c r="R166" s="250"/>
      <c r="S166" s="250"/>
      <c r="T166" s="250"/>
      <c r="U166" s="250"/>
      <c r="V166" s="250"/>
      <c r="W166" s="250"/>
      <c r="X166" s="250"/>
      <c r="Y166" s="250"/>
      <c r="Z166" s="250"/>
      <c r="AA166" s="250"/>
      <c r="AB166" s="250"/>
      <c r="AC166" s="250"/>
      <c r="AD166" s="250"/>
      <c r="AE166" s="250"/>
      <c r="AF166" s="250"/>
      <c r="AG166" s="250"/>
      <c r="AH166" s="250"/>
      <c r="AI166" s="250"/>
      <c r="AJ166" s="250"/>
      <c r="AK166" s="250"/>
      <c r="AL166" s="250"/>
      <c r="AM166" s="250"/>
      <c r="AN166" s="250"/>
      <c r="AO166" s="250"/>
      <c r="AP166" s="250"/>
      <c r="AQ166" s="250"/>
      <c r="AR166" s="250"/>
      <c r="AS166" s="250"/>
      <c r="AT166" s="250"/>
      <c r="AU166" s="250"/>
      <c r="AV166" s="250"/>
      <c r="AW166" s="250"/>
      <c r="AX166" s="250"/>
      <c r="AY166" s="250"/>
      <c r="AZ166" s="250"/>
      <c r="BA166" s="250"/>
      <c r="BB166" s="250"/>
      <c r="BC166" s="250"/>
      <c r="BD166" s="250"/>
      <c r="BE166" s="250"/>
      <c r="BF166" s="250"/>
      <c r="BG166" s="250"/>
      <c r="BH166" s="250"/>
      <c r="BI166" s="250"/>
      <c r="BJ166" s="250"/>
      <c r="BK166" s="250"/>
      <c r="BL166" s="250"/>
      <c r="BM166" s="250"/>
      <c r="BN166" s="250"/>
      <c r="BO166" s="250"/>
      <c r="BP166" s="250"/>
      <c r="BQ166" s="250"/>
      <c r="BR166" s="250"/>
      <c r="BS166" s="250"/>
      <c r="BT166" s="250"/>
      <c r="BU166" s="250"/>
      <c r="BV166" s="250"/>
      <c r="BW166" s="250"/>
      <c r="BX166" s="250"/>
      <c r="BY166" s="250"/>
      <c r="BZ166" s="250"/>
      <c r="CA166" s="250"/>
      <c r="CB166" s="250"/>
      <c r="CC166" s="250"/>
      <c r="CD166" s="250"/>
      <c r="CE166" s="250"/>
      <c r="CF166" s="250"/>
      <c r="CG166" s="250"/>
      <c r="CH166" s="250"/>
      <c r="CI166" s="250"/>
      <c r="CJ166" s="250"/>
      <c r="CK166" s="250"/>
      <c r="CL166" s="250"/>
      <c r="CM166" s="250"/>
      <c r="CN166" s="250"/>
      <c r="CO166" s="250"/>
      <c r="CP166" s="250"/>
      <c r="CQ166" s="250"/>
      <c r="CR166" s="250"/>
      <c r="CS166" s="250"/>
      <c r="CT166" s="250"/>
      <c r="CU166" s="250"/>
      <c r="CV166" s="250"/>
      <c r="CW166" s="250"/>
      <c r="CX166" s="250"/>
      <c r="CY166" s="250"/>
      <c r="CZ166" s="250"/>
      <c r="DA166" s="250"/>
      <c r="DB166" s="250"/>
      <c r="DC166" s="250"/>
      <c r="DD166" s="250"/>
      <c r="DE166" s="250"/>
      <c r="DF166" s="250"/>
      <c r="DG166" s="250"/>
      <c r="DH166" s="250"/>
      <c r="DI166" s="250"/>
      <c r="DJ166" s="250"/>
      <c r="DK166" s="250"/>
      <c r="DL166" s="250"/>
    </row>
    <row r="167" spans="1:116" x14ac:dyDescent="0.3">
      <c r="A167" s="251" t="s">
        <v>7568</v>
      </c>
      <c r="B167" s="252" t="s">
        <v>7569</v>
      </c>
      <c r="C167" s="255">
        <v>0.77306485170000006</v>
      </c>
      <c r="D167" s="256">
        <v>12</v>
      </c>
      <c r="E167" s="255">
        <v>0</v>
      </c>
      <c r="F167" s="255" t="s">
        <v>14</v>
      </c>
      <c r="G167" s="255">
        <v>0.46510644940000001</v>
      </c>
      <c r="H167" s="255" t="s">
        <v>14</v>
      </c>
      <c r="I167" s="256">
        <v>0</v>
      </c>
      <c r="J167" s="256" t="str">
        <f>IFERROR(VLOOKUP($B167,'Core Indicators'!$E$3:$EU$906,147,FALSE),"x")</f>
        <v>x</v>
      </c>
      <c r="K167" s="257">
        <v>-5.9651225799999999E-2</v>
      </c>
      <c r="L167" s="255" t="s">
        <v>14</v>
      </c>
      <c r="M167" s="256">
        <v>75</v>
      </c>
      <c r="N167" s="256">
        <v>44</v>
      </c>
      <c r="O167" s="256" t="str">
        <f>IFERROR(VLOOKUP(B167,'Core Indicators'!$E$3:$G$9906,3,FALSE),"x")</f>
        <v>x</v>
      </c>
      <c r="P167" s="256">
        <v>156000</v>
      </c>
      <c r="Q167" s="250"/>
      <c r="R167" s="250"/>
      <c r="S167" s="250"/>
      <c r="T167" s="250"/>
      <c r="U167" s="250"/>
      <c r="V167" s="250"/>
      <c r="W167" s="250"/>
      <c r="X167" s="250"/>
      <c r="Y167" s="250"/>
      <c r="Z167" s="250"/>
      <c r="AA167" s="250"/>
      <c r="AB167" s="250"/>
      <c r="AC167" s="250"/>
      <c r="AD167" s="250"/>
      <c r="AE167" s="250"/>
      <c r="AF167" s="250"/>
      <c r="AG167" s="250"/>
      <c r="AH167" s="250"/>
      <c r="AI167" s="250"/>
      <c r="AJ167" s="250"/>
      <c r="AK167" s="250"/>
      <c r="AL167" s="250"/>
      <c r="AM167" s="250"/>
      <c r="AN167" s="250"/>
      <c r="AO167" s="250"/>
      <c r="AP167" s="250"/>
      <c r="AQ167" s="250"/>
      <c r="AR167" s="250"/>
      <c r="AS167" s="250"/>
      <c r="AT167" s="250"/>
      <c r="AU167" s="250"/>
      <c r="AV167" s="250"/>
      <c r="AW167" s="250"/>
      <c r="AX167" s="250"/>
      <c r="AY167" s="250"/>
      <c r="AZ167" s="250"/>
      <c r="BA167" s="250"/>
      <c r="BB167" s="250"/>
      <c r="BC167" s="250"/>
      <c r="BD167" s="250"/>
      <c r="BE167" s="250"/>
      <c r="BF167" s="250"/>
      <c r="BG167" s="250"/>
      <c r="BH167" s="250"/>
      <c r="BI167" s="250"/>
      <c r="BJ167" s="250"/>
      <c r="BK167" s="250"/>
      <c r="BL167" s="250"/>
      <c r="BM167" s="250"/>
      <c r="BN167" s="250"/>
      <c r="BO167" s="250"/>
      <c r="BP167" s="250"/>
      <c r="BQ167" s="250"/>
      <c r="BR167" s="250"/>
      <c r="BS167" s="250"/>
      <c r="BT167" s="250"/>
      <c r="BU167" s="250"/>
      <c r="BV167" s="250"/>
      <c r="BW167" s="250"/>
      <c r="BX167" s="250"/>
      <c r="BY167" s="250"/>
      <c r="BZ167" s="250"/>
      <c r="CA167" s="250"/>
      <c r="CB167" s="250"/>
      <c r="CC167" s="250"/>
      <c r="CD167" s="250"/>
      <c r="CE167" s="250"/>
      <c r="CF167" s="250"/>
      <c r="CG167" s="250"/>
      <c r="CH167" s="250"/>
      <c r="CI167" s="250"/>
      <c r="CJ167" s="250"/>
      <c r="CK167" s="250"/>
      <c r="CL167" s="250"/>
      <c r="CM167" s="250"/>
      <c r="CN167" s="250"/>
      <c r="CO167" s="250"/>
      <c r="CP167" s="250"/>
      <c r="CQ167" s="250"/>
      <c r="CR167" s="250"/>
      <c r="CS167" s="250"/>
      <c r="CT167" s="250"/>
      <c r="CU167" s="250"/>
      <c r="CV167" s="250"/>
      <c r="CW167" s="250"/>
      <c r="CX167" s="250"/>
      <c r="CY167" s="250"/>
      <c r="CZ167" s="250"/>
      <c r="DA167" s="250"/>
      <c r="DB167" s="250"/>
      <c r="DC167" s="250"/>
      <c r="DD167" s="250"/>
      <c r="DE167" s="250"/>
      <c r="DF167" s="250"/>
      <c r="DG167" s="250"/>
      <c r="DH167" s="250"/>
      <c r="DI167" s="250"/>
      <c r="DJ167" s="250"/>
      <c r="DK167" s="250"/>
      <c r="DL167" s="250"/>
    </row>
    <row r="168" spans="1:116" x14ac:dyDescent="0.3">
      <c r="A168" s="251" t="s">
        <v>7570</v>
      </c>
      <c r="B168" s="252" t="s">
        <v>7571</v>
      </c>
      <c r="C168" s="255">
        <v>0</v>
      </c>
      <c r="D168" s="256">
        <v>12</v>
      </c>
      <c r="E168" s="255">
        <v>0</v>
      </c>
      <c r="F168" s="255" t="s">
        <v>14</v>
      </c>
      <c r="G168" s="255">
        <v>4.0217716600000002E-2</v>
      </c>
      <c r="H168" s="255">
        <v>28.7999992371</v>
      </c>
      <c r="I168" s="256">
        <v>3</v>
      </c>
      <c r="J168" s="256" t="str">
        <f>IFERROR(VLOOKUP($B168,'Core Indicators'!$E$3:$EU$906,147,FALSE),"x")</f>
        <v>x</v>
      </c>
      <c r="K168" s="257">
        <v>1.9065259695000001</v>
      </c>
      <c r="L168" s="255" t="s">
        <v>14</v>
      </c>
      <c r="M168" s="256">
        <v>100</v>
      </c>
      <c r="N168" s="256">
        <v>85</v>
      </c>
      <c r="O168" s="256" t="str">
        <f>IFERROR(VLOOKUP(B168,'Core Indicators'!$E$3:$G$9906,3,FALSE),"x")</f>
        <v>x</v>
      </c>
      <c r="P168" s="256">
        <v>407310</v>
      </c>
      <c r="Q168" s="250"/>
      <c r="R168" s="250"/>
      <c r="S168" s="250"/>
      <c r="T168" s="250"/>
      <c r="U168" s="250"/>
      <c r="V168" s="250"/>
      <c r="W168" s="250"/>
      <c r="X168" s="250"/>
      <c r="Y168" s="250"/>
      <c r="Z168" s="250"/>
      <c r="AA168" s="250"/>
      <c r="AB168" s="250"/>
      <c r="AC168" s="250"/>
      <c r="AD168" s="250"/>
      <c r="AE168" s="250"/>
      <c r="AF168" s="250"/>
      <c r="AG168" s="250"/>
      <c r="AH168" s="250"/>
      <c r="AI168" s="250"/>
      <c r="AJ168" s="250"/>
      <c r="AK168" s="250"/>
      <c r="AL168" s="250"/>
      <c r="AM168" s="250"/>
      <c r="AN168" s="250"/>
      <c r="AO168" s="250"/>
      <c r="AP168" s="250"/>
      <c r="AQ168" s="250"/>
      <c r="AR168" s="250"/>
      <c r="AS168" s="250"/>
      <c r="AT168" s="250"/>
      <c r="AU168" s="250"/>
      <c r="AV168" s="250"/>
      <c r="AW168" s="250"/>
      <c r="AX168" s="250"/>
      <c r="AY168" s="250"/>
      <c r="AZ168" s="250"/>
      <c r="BA168" s="250"/>
      <c r="BB168" s="250"/>
      <c r="BC168" s="250"/>
      <c r="BD168" s="250"/>
      <c r="BE168" s="250"/>
      <c r="BF168" s="250"/>
      <c r="BG168" s="250"/>
      <c r="BH168" s="250"/>
      <c r="BI168" s="250"/>
      <c r="BJ168" s="250"/>
      <c r="BK168" s="250"/>
      <c r="BL168" s="250"/>
      <c r="BM168" s="250"/>
      <c r="BN168" s="250"/>
      <c r="BO168" s="250"/>
      <c r="BP168" s="250"/>
      <c r="BQ168" s="250"/>
      <c r="BR168" s="250"/>
      <c r="BS168" s="250"/>
      <c r="BT168" s="250"/>
      <c r="BU168" s="250"/>
      <c r="BV168" s="250"/>
      <c r="BW168" s="250"/>
      <c r="BX168" s="250"/>
      <c r="BY168" s="250"/>
      <c r="BZ168" s="250"/>
      <c r="CA168" s="250"/>
      <c r="CB168" s="250"/>
      <c r="CC168" s="250"/>
      <c r="CD168" s="250"/>
      <c r="CE168" s="250"/>
      <c r="CF168" s="250"/>
      <c r="CG168" s="250"/>
      <c r="CH168" s="250"/>
      <c r="CI168" s="250"/>
      <c r="CJ168" s="250"/>
      <c r="CK168" s="250"/>
      <c r="CL168" s="250"/>
      <c r="CM168" s="250"/>
      <c r="CN168" s="250"/>
      <c r="CO168" s="250"/>
      <c r="CP168" s="250"/>
      <c r="CQ168" s="250"/>
      <c r="CR168" s="250"/>
      <c r="CS168" s="250"/>
      <c r="CT168" s="250"/>
      <c r="CU168" s="250"/>
      <c r="CV168" s="250"/>
      <c r="CW168" s="250"/>
      <c r="CX168" s="250"/>
      <c r="CY168" s="250"/>
      <c r="CZ168" s="250"/>
      <c r="DA168" s="250"/>
      <c r="DB168" s="250"/>
      <c r="DC168" s="250"/>
      <c r="DD168" s="250"/>
      <c r="DE168" s="250"/>
      <c r="DF168" s="250"/>
      <c r="DG168" s="250"/>
      <c r="DH168" s="250"/>
      <c r="DI168" s="250"/>
      <c r="DJ168" s="250"/>
      <c r="DK168" s="250"/>
      <c r="DL168" s="250"/>
    </row>
    <row r="169" spans="1:116" x14ac:dyDescent="0.3">
      <c r="A169" s="251" t="s">
        <v>7572</v>
      </c>
      <c r="B169" s="252" t="s">
        <v>7573</v>
      </c>
      <c r="C169" s="255">
        <v>0.5450100068</v>
      </c>
      <c r="D169" s="256">
        <v>11</v>
      </c>
      <c r="E169" s="255">
        <v>0</v>
      </c>
      <c r="F169" s="255" t="s">
        <v>14</v>
      </c>
      <c r="G169" s="255">
        <v>3.6718722199999998E-2</v>
      </c>
      <c r="H169" s="255">
        <v>32.700000762899997</v>
      </c>
      <c r="I169" s="256">
        <v>0</v>
      </c>
      <c r="J169" s="256" t="str">
        <f>IFERROR(VLOOKUP($B169,'Core Indicators'!$E$3:$EU$906,147,FALSE),"x")</f>
        <v>x</v>
      </c>
      <c r="K169" s="257">
        <v>1.9066414833000001</v>
      </c>
      <c r="L169" s="255" t="s">
        <v>14</v>
      </c>
      <c r="M169" s="256">
        <v>96</v>
      </c>
      <c r="N169" s="256">
        <v>85</v>
      </c>
      <c r="O169" s="256" t="str">
        <f>IFERROR(VLOOKUP(B169,'Core Indicators'!$E$3:$G$9906,3,FALSE),"x")</f>
        <v>x</v>
      </c>
      <c r="P169" s="256">
        <v>39516</v>
      </c>
      <c r="Q169" s="250"/>
      <c r="R169" s="250"/>
      <c r="S169" s="250"/>
      <c r="T169" s="250"/>
      <c r="U169" s="250"/>
      <c r="V169" s="250"/>
      <c r="W169" s="250"/>
      <c r="X169" s="250"/>
      <c r="Y169" s="250"/>
      <c r="Z169" s="250"/>
      <c r="AA169" s="250"/>
      <c r="AB169" s="250"/>
      <c r="AC169" s="250"/>
      <c r="AD169" s="250"/>
      <c r="AE169" s="250"/>
      <c r="AF169" s="250"/>
      <c r="AG169" s="250"/>
      <c r="AH169" s="250"/>
      <c r="AI169" s="250"/>
      <c r="AJ169" s="250"/>
      <c r="AK169" s="250"/>
      <c r="AL169" s="250"/>
      <c r="AM169" s="250"/>
      <c r="AN169" s="250"/>
      <c r="AO169" s="250"/>
      <c r="AP169" s="250"/>
      <c r="AQ169" s="250"/>
      <c r="AR169" s="250"/>
      <c r="AS169" s="250"/>
      <c r="AT169" s="250"/>
      <c r="AU169" s="250"/>
      <c r="AV169" s="250"/>
      <c r="AW169" s="250"/>
      <c r="AX169" s="250"/>
      <c r="AY169" s="250"/>
      <c r="AZ169" s="250"/>
      <c r="BA169" s="250"/>
      <c r="BB169" s="250"/>
      <c r="BC169" s="250"/>
      <c r="BD169" s="250"/>
      <c r="BE169" s="250"/>
      <c r="BF169" s="250"/>
      <c r="BG169" s="250"/>
      <c r="BH169" s="250"/>
      <c r="BI169" s="250"/>
      <c r="BJ169" s="250"/>
      <c r="BK169" s="250"/>
      <c r="BL169" s="250"/>
      <c r="BM169" s="250"/>
      <c r="BN169" s="250"/>
      <c r="BO169" s="250"/>
      <c r="BP169" s="250"/>
      <c r="BQ169" s="250"/>
      <c r="BR169" s="250"/>
      <c r="BS169" s="250"/>
      <c r="BT169" s="250"/>
      <c r="BU169" s="250"/>
      <c r="BV169" s="250"/>
      <c r="BW169" s="250"/>
      <c r="BX169" s="250"/>
      <c r="BY169" s="250"/>
      <c r="BZ169" s="250"/>
      <c r="CA169" s="250"/>
      <c r="CB169" s="250"/>
      <c r="CC169" s="250"/>
      <c r="CD169" s="250"/>
      <c r="CE169" s="250"/>
      <c r="CF169" s="250"/>
      <c r="CG169" s="250"/>
      <c r="CH169" s="250"/>
      <c r="CI169" s="250"/>
      <c r="CJ169" s="250"/>
      <c r="CK169" s="250"/>
      <c r="CL169" s="250"/>
      <c r="CM169" s="250"/>
      <c r="CN169" s="250"/>
      <c r="CO169" s="250"/>
      <c r="CP169" s="250"/>
      <c r="CQ169" s="250"/>
      <c r="CR169" s="250"/>
      <c r="CS169" s="250"/>
      <c r="CT169" s="250"/>
      <c r="CU169" s="250"/>
      <c r="CV169" s="250"/>
      <c r="CW169" s="250"/>
      <c r="CX169" s="250"/>
      <c r="CY169" s="250"/>
      <c r="CZ169" s="250"/>
      <c r="DA169" s="250"/>
      <c r="DB169" s="250"/>
      <c r="DC169" s="250"/>
      <c r="DD169" s="250"/>
      <c r="DE169" s="250"/>
      <c r="DF169" s="250"/>
      <c r="DG169" s="250"/>
      <c r="DH169" s="250"/>
      <c r="DI169" s="250"/>
      <c r="DJ169" s="250"/>
      <c r="DK169" s="250"/>
      <c r="DL169" s="250"/>
    </row>
    <row r="170" spans="1:116" x14ac:dyDescent="0.3">
      <c r="A170" s="251" t="s">
        <v>158</v>
      </c>
      <c r="B170" s="252" t="s">
        <v>7574</v>
      </c>
      <c r="C170" s="255">
        <v>0.54330003230000001</v>
      </c>
      <c r="D170" s="256">
        <v>1</v>
      </c>
      <c r="E170" s="255">
        <v>0.85</v>
      </c>
      <c r="F170" s="255">
        <v>1.8</v>
      </c>
      <c r="G170" s="255">
        <v>0.54677704069999999</v>
      </c>
      <c r="H170" s="255" t="s">
        <v>14</v>
      </c>
      <c r="I170" s="256">
        <v>5</v>
      </c>
      <c r="J170" s="256">
        <f>IFERROR(VLOOKUP($B170,'Core Indicators'!$E$3:$EU$906,147,FALSE),"x")</f>
        <v>3043</v>
      </c>
      <c r="K170" s="257">
        <v>-2.0760633945000002</v>
      </c>
      <c r="L170" s="255">
        <v>1.5</v>
      </c>
      <c r="M170" s="256">
        <v>0</v>
      </c>
      <c r="N170" s="256">
        <v>13</v>
      </c>
      <c r="O170" s="256">
        <f>IFERROR(VLOOKUP(B170,'Core Indicators'!$E$3:$G$9906,3,FALSE),"x")</f>
        <v>17500000</v>
      </c>
      <c r="P170" s="256">
        <v>183630</v>
      </c>
      <c r="Q170" s="250"/>
      <c r="R170" s="250"/>
      <c r="S170" s="250"/>
      <c r="T170" s="250"/>
      <c r="U170" s="250"/>
      <c r="V170" s="250"/>
      <c r="W170" s="250"/>
      <c r="X170" s="250"/>
      <c r="Y170" s="250"/>
      <c r="Z170" s="250"/>
      <c r="AA170" s="250"/>
      <c r="AB170" s="250"/>
      <c r="AC170" s="250"/>
      <c r="AD170" s="250"/>
      <c r="AE170" s="250"/>
      <c r="AF170" s="250"/>
      <c r="AG170" s="250"/>
      <c r="AH170" s="250"/>
      <c r="AI170" s="250"/>
      <c r="AJ170" s="250"/>
      <c r="AK170" s="250"/>
      <c r="AL170" s="250"/>
      <c r="AM170" s="250"/>
      <c r="AN170" s="250"/>
      <c r="AO170" s="250"/>
      <c r="AP170" s="250"/>
      <c r="AQ170" s="250"/>
      <c r="AR170" s="250"/>
      <c r="AS170" s="250"/>
      <c r="AT170" s="250"/>
      <c r="AU170" s="250"/>
      <c r="AV170" s="250"/>
      <c r="AW170" s="250"/>
      <c r="AX170" s="250"/>
      <c r="AY170" s="250"/>
      <c r="AZ170" s="250"/>
      <c r="BA170" s="250"/>
      <c r="BB170" s="250"/>
      <c r="BC170" s="250"/>
      <c r="BD170" s="250"/>
      <c r="BE170" s="250"/>
      <c r="BF170" s="250"/>
      <c r="BG170" s="250"/>
      <c r="BH170" s="250"/>
      <c r="BI170" s="250"/>
      <c r="BJ170" s="250"/>
      <c r="BK170" s="250"/>
      <c r="BL170" s="250"/>
      <c r="BM170" s="250"/>
      <c r="BN170" s="250"/>
      <c r="BO170" s="250"/>
      <c r="BP170" s="250"/>
      <c r="BQ170" s="250"/>
      <c r="BR170" s="250"/>
      <c r="BS170" s="250"/>
      <c r="BT170" s="250"/>
      <c r="BU170" s="250"/>
      <c r="BV170" s="250"/>
      <c r="BW170" s="250"/>
      <c r="BX170" s="250"/>
      <c r="BY170" s="250"/>
      <c r="BZ170" s="250"/>
      <c r="CA170" s="250"/>
      <c r="CB170" s="250"/>
      <c r="CC170" s="250"/>
      <c r="CD170" s="250"/>
      <c r="CE170" s="250"/>
      <c r="CF170" s="250"/>
      <c r="CG170" s="250"/>
      <c r="CH170" s="250"/>
      <c r="CI170" s="250"/>
      <c r="CJ170" s="250"/>
      <c r="CK170" s="250"/>
      <c r="CL170" s="250"/>
      <c r="CM170" s="250"/>
      <c r="CN170" s="250"/>
      <c r="CO170" s="250"/>
      <c r="CP170" s="250"/>
      <c r="CQ170" s="250"/>
      <c r="CR170" s="250"/>
      <c r="CS170" s="250"/>
      <c r="CT170" s="250"/>
      <c r="CU170" s="250"/>
      <c r="CV170" s="250"/>
      <c r="CW170" s="250"/>
      <c r="CX170" s="250"/>
      <c r="CY170" s="250"/>
      <c r="CZ170" s="250"/>
      <c r="DA170" s="250"/>
      <c r="DB170" s="250"/>
      <c r="DC170" s="250"/>
      <c r="DD170" s="250"/>
      <c r="DE170" s="250"/>
      <c r="DF170" s="250"/>
      <c r="DG170" s="250"/>
      <c r="DH170" s="250"/>
      <c r="DI170" s="250"/>
      <c r="DJ170" s="250"/>
      <c r="DK170" s="250"/>
      <c r="DL170" s="250"/>
    </row>
    <row r="171" spans="1:116" x14ac:dyDescent="0.3">
      <c r="A171" s="251" t="s">
        <v>7575</v>
      </c>
      <c r="B171" s="252" t="s">
        <v>7576</v>
      </c>
      <c r="C171" s="255">
        <v>0.3105010326</v>
      </c>
      <c r="D171" s="256">
        <v>5</v>
      </c>
      <c r="E171" s="255">
        <v>0.21299999999999999</v>
      </c>
      <c r="F171" s="255">
        <v>2.9166666666999999</v>
      </c>
      <c r="G171" s="255">
        <v>0.37746660949999999</v>
      </c>
      <c r="H171" s="255">
        <v>34</v>
      </c>
      <c r="I171" s="256">
        <v>3</v>
      </c>
      <c r="J171" s="256" t="str">
        <f>IFERROR(VLOOKUP($B171,'Core Indicators'!$E$3:$EU$906,147,FALSE),"x")</f>
        <v>x</v>
      </c>
      <c r="K171" s="257">
        <v>-1.2279412746</v>
      </c>
      <c r="L171" s="255">
        <v>2</v>
      </c>
      <c r="M171" s="256">
        <v>9</v>
      </c>
      <c r="N171" s="256">
        <v>25</v>
      </c>
      <c r="O171" s="256" t="str">
        <f>IFERROR(VLOOKUP(B171,'Core Indicators'!$E$3:$G$9906,3,FALSE),"x")</f>
        <v>x</v>
      </c>
      <c r="P171" s="256">
        <v>138786</v>
      </c>
      <c r="Q171" s="250"/>
      <c r="R171" s="250"/>
      <c r="S171" s="250"/>
      <c r="T171" s="250"/>
      <c r="U171" s="250"/>
      <c r="V171" s="250"/>
      <c r="W171" s="250"/>
      <c r="X171" s="250"/>
      <c r="Y171" s="250"/>
      <c r="Z171" s="250"/>
      <c r="AA171" s="250"/>
      <c r="AB171" s="250"/>
      <c r="AC171" s="250"/>
      <c r="AD171" s="250"/>
      <c r="AE171" s="250"/>
      <c r="AF171" s="250"/>
      <c r="AG171" s="250"/>
      <c r="AH171" s="250"/>
      <c r="AI171" s="250"/>
      <c r="AJ171" s="250"/>
      <c r="AK171" s="250"/>
      <c r="AL171" s="250"/>
      <c r="AM171" s="250"/>
      <c r="AN171" s="250"/>
      <c r="AO171" s="250"/>
      <c r="AP171" s="250"/>
      <c r="AQ171" s="250"/>
      <c r="AR171" s="250"/>
      <c r="AS171" s="250"/>
      <c r="AT171" s="250"/>
      <c r="AU171" s="250"/>
      <c r="AV171" s="250"/>
      <c r="AW171" s="250"/>
      <c r="AX171" s="250"/>
      <c r="AY171" s="250"/>
      <c r="AZ171" s="250"/>
      <c r="BA171" s="250"/>
      <c r="BB171" s="250"/>
      <c r="BC171" s="250"/>
      <c r="BD171" s="250"/>
      <c r="BE171" s="250"/>
      <c r="BF171" s="250"/>
      <c r="BG171" s="250"/>
      <c r="BH171" s="250"/>
      <c r="BI171" s="250"/>
      <c r="BJ171" s="250"/>
      <c r="BK171" s="250"/>
      <c r="BL171" s="250"/>
      <c r="BM171" s="250"/>
      <c r="BN171" s="250"/>
      <c r="BO171" s="250"/>
      <c r="BP171" s="250"/>
      <c r="BQ171" s="250"/>
      <c r="BR171" s="250"/>
      <c r="BS171" s="250"/>
      <c r="BT171" s="250"/>
      <c r="BU171" s="250"/>
      <c r="BV171" s="250"/>
      <c r="BW171" s="250"/>
      <c r="BX171" s="250"/>
      <c r="BY171" s="250"/>
      <c r="BZ171" s="250"/>
      <c r="CA171" s="250"/>
      <c r="CB171" s="250"/>
      <c r="CC171" s="250"/>
      <c r="CD171" s="250"/>
      <c r="CE171" s="250"/>
      <c r="CF171" s="250"/>
      <c r="CG171" s="250"/>
      <c r="CH171" s="250"/>
      <c r="CI171" s="250"/>
      <c r="CJ171" s="250"/>
      <c r="CK171" s="250"/>
      <c r="CL171" s="250"/>
      <c r="CM171" s="250"/>
      <c r="CN171" s="250"/>
      <c r="CO171" s="250"/>
      <c r="CP171" s="250"/>
      <c r="CQ171" s="250"/>
      <c r="CR171" s="250"/>
      <c r="CS171" s="250"/>
      <c r="CT171" s="250"/>
      <c r="CU171" s="250"/>
      <c r="CV171" s="250"/>
      <c r="CW171" s="250"/>
      <c r="CX171" s="250"/>
      <c r="CY171" s="250"/>
      <c r="CZ171" s="250"/>
      <c r="DA171" s="250"/>
      <c r="DB171" s="250"/>
      <c r="DC171" s="250"/>
      <c r="DD171" s="250"/>
      <c r="DE171" s="250"/>
      <c r="DF171" s="250"/>
      <c r="DG171" s="250"/>
      <c r="DH171" s="250"/>
      <c r="DI171" s="250"/>
      <c r="DJ171" s="250"/>
      <c r="DK171" s="250"/>
      <c r="DL171" s="250"/>
    </row>
    <row r="172" spans="1:116" x14ac:dyDescent="0.3">
      <c r="A172" s="251" t="s">
        <v>171</v>
      </c>
      <c r="B172" s="252" t="s">
        <v>7577</v>
      </c>
      <c r="C172" s="255">
        <v>0.50555201679999995</v>
      </c>
      <c r="D172" s="256">
        <v>7</v>
      </c>
      <c r="E172" s="255">
        <v>0</v>
      </c>
      <c r="F172" s="255">
        <v>6.05</v>
      </c>
      <c r="G172" s="255">
        <v>0.53851305940000005</v>
      </c>
      <c r="H172" s="255">
        <v>40.5</v>
      </c>
      <c r="I172" s="256">
        <v>0</v>
      </c>
      <c r="J172" s="256">
        <f>IFERROR(VLOOKUP($B172,'Core Indicators'!$E$3:$EU$906,147,FALSE),"x")</f>
        <v>0</v>
      </c>
      <c r="K172" s="257">
        <v>-0.57793134450000005</v>
      </c>
      <c r="L172" s="255">
        <v>5</v>
      </c>
      <c r="M172" s="256">
        <v>40</v>
      </c>
      <c r="N172" s="256">
        <v>37</v>
      </c>
      <c r="O172" s="256">
        <f>IFERROR(VLOOKUP(B172,'Core Indicators'!$E$3:$G$9906,3,FALSE),"x")</f>
        <v>58005000</v>
      </c>
      <c r="P172" s="256">
        <v>885800</v>
      </c>
      <c r="Q172" s="250"/>
      <c r="R172" s="250"/>
      <c r="S172" s="250"/>
      <c r="T172" s="250"/>
      <c r="U172" s="250"/>
      <c r="V172" s="250"/>
      <c r="W172" s="250"/>
      <c r="X172" s="250"/>
      <c r="Y172" s="250"/>
      <c r="Z172" s="250"/>
      <c r="AA172" s="250"/>
      <c r="AB172" s="250"/>
      <c r="AC172" s="250"/>
      <c r="AD172" s="250"/>
      <c r="AE172" s="250"/>
      <c r="AF172" s="250"/>
      <c r="AG172" s="250"/>
      <c r="AH172" s="250"/>
      <c r="AI172" s="250"/>
      <c r="AJ172" s="250"/>
      <c r="AK172" s="250"/>
      <c r="AL172" s="250"/>
      <c r="AM172" s="250"/>
      <c r="AN172" s="250"/>
      <c r="AO172" s="250"/>
      <c r="AP172" s="250"/>
      <c r="AQ172" s="250"/>
      <c r="AR172" s="250"/>
      <c r="AS172" s="250"/>
      <c r="AT172" s="250"/>
      <c r="AU172" s="250"/>
      <c r="AV172" s="250"/>
      <c r="AW172" s="250"/>
      <c r="AX172" s="250"/>
      <c r="AY172" s="250"/>
      <c r="AZ172" s="250"/>
      <c r="BA172" s="250"/>
      <c r="BB172" s="250"/>
      <c r="BC172" s="250"/>
      <c r="BD172" s="250"/>
      <c r="BE172" s="250"/>
      <c r="BF172" s="250"/>
      <c r="BG172" s="250"/>
      <c r="BH172" s="250"/>
      <c r="BI172" s="250"/>
      <c r="BJ172" s="250"/>
      <c r="BK172" s="250"/>
      <c r="BL172" s="250"/>
      <c r="BM172" s="250"/>
      <c r="BN172" s="250"/>
      <c r="BO172" s="250"/>
      <c r="BP172" s="250"/>
      <c r="BQ172" s="250"/>
      <c r="BR172" s="250"/>
      <c r="BS172" s="250"/>
      <c r="BT172" s="250"/>
      <c r="BU172" s="250"/>
      <c r="BV172" s="250"/>
      <c r="BW172" s="250"/>
      <c r="BX172" s="250"/>
      <c r="BY172" s="250"/>
      <c r="BZ172" s="250"/>
      <c r="CA172" s="250"/>
      <c r="CB172" s="250"/>
      <c r="CC172" s="250"/>
      <c r="CD172" s="250"/>
      <c r="CE172" s="250"/>
      <c r="CF172" s="250"/>
      <c r="CG172" s="250"/>
      <c r="CH172" s="250"/>
      <c r="CI172" s="250"/>
      <c r="CJ172" s="250"/>
      <c r="CK172" s="250"/>
      <c r="CL172" s="250"/>
      <c r="CM172" s="250"/>
      <c r="CN172" s="250"/>
      <c r="CO172" s="250"/>
      <c r="CP172" s="250"/>
      <c r="CQ172" s="250"/>
      <c r="CR172" s="250"/>
      <c r="CS172" s="250"/>
      <c r="CT172" s="250"/>
      <c r="CU172" s="250"/>
      <c r="CV172" s="250"/>
      <c r="CW172" s="250"/>
      <c r="CX172" s="250"/>
      <c r="CY172" s="250"/>
      <c r="CZ172" s="250"/>
      <c r="DA172" s="250"/>
      <c r="DB172" s="250"/>
      <c r="DC172" s="250"/>
      <c r="DD172" s="250"/>
      <c r="DE172" s="250"/>
      <c r="DF172" s="250"/>
      <c r="DG172" s="250"/>
      <c r="DH172" s="250"/>
      <c r="DI172" s="250"/>
      <c r="DJ172" s="250"/>
      <c r="DK172" s="250"/>
      <c r="DL172" s="250"/>
    </row>
    <row r="173" spans="1:116" x14ac:dyDescent="0.3">
      <c r="A173" s="251" t="s">
        <v>412</v>
      </c>
      <c r="B173" s="252" t="s">
        <v>7578</v>
      </c>
      <c r="C173" s="255">
        <v>0.31875000450000002</v>
      </c>
      <c r="D173" s="256">
        <v>8</v>
      </c>
      <c r="E173" s="255">
        <v>0.05</v>
      </c>
      <c r="F173" s="255">
        <v>3.3</v>
      </c>
      <c r="G173" s="255">
        <v>0.37672290009999998</v>
      </c>
      <c r="H173" s="255">
        <v>36.400001525900002</v>
      </c>
      <c r="I173" s="256">
        <v>3</v>
      </c>
      <c r="J173" s="256">
        <f>IFERROR(VLOOKUP($B173,'Core Indicators'!$E$3:$EU$906,147,FALSE),"x")</f>
        <v>63</v>
      </c>
      <c r="K173" s="257">
        <v>0.1028815731</v>
      </c>
      <c r="L173" s="255">
        <v>3.25</v>
      </c>
      <c r="M173" s="256">
        <v>32</v>
      </c>
      <c r="N173" s="256">
        <v>36</v>
      </c>
      <c r="O173" s="256">
        <f>IFERROR(VLOOKUP(B173,'Core Indicators'!$E$3:$G$9906,3,FALSE),"x")</f>
        <v>66141000</v>
      </c>
      <c r="P173" s="256">
        <v>510890</v>
      </c>
      <c r="Q173" s="250"/>
      <c r="R173" s="250"/>
      <c r="S173" s="250"/>
      <c r="T173" s="250"/>
      <c r="U173" s="250"/>
      <c r="V173" s="250"/>
      <c r="W173" s="250"/>
      <c r="X173" s="250"/>
      <c r="Y173" s="250"/>
      <c r="Z173" s="250"/>
      <c r="AA173" s="250"/>
      <c r="AB173" s="250"/>
      <c r="AC173" s="250"/>
      <c r="AD173" s="250"/>
      <c r="AE173" s="250"/>
      <c r="AF173" s="250"/>
      <c r="AG173" s="250"/>
      <c r="AH173" s="250"/>
      <c r="AI173" s="250"/>
      <c r="AJ173" s="250"/>
      <c r="AK173" s="250"/>
      <c r="AL173" s="250"/>
      <c r="AM173" s="250"/>
      <c r="AN173" s="250"/>
      <c r="AO173" s="250"/>
      <c r="AP173" s="250"/>
      <c r="AQ173" s="250"/>
      <c r="AR173" s="250"/>
      <c r="AS173" s="250"/>
      <c r="AT173" s="250"/>
      <c r="AU173" s="250"/>
      <c r="AV173" s="250"/>
      <c r="AW173" s="250"/>
      <c r="AX173" s="250"/>
      <c r="AY173" s="250"/>
      <c r="AZ173" s="250"/>
      <c r="BA173" s="250"/>
      <c r="BB173" s="250"/>
      <c r="BC173" s="250"/>
      <c r="BD173" s="250"/>
      <c r="BE173" s="250"/>
      <c r="BF173" s="250"/>
      <c r="BG173" s="250"/>
      <c r="BH173" s="250"/>
      <c r="BI173" s="250"/>
      <c r="BJ173" s="250"/>
      <c r="BK173" s="250"/>
      <c r="BL173" s="250"/>
      <c r="BM173" s="250"/>
      <c r="BN173" s="250"/>
      <c r="BO173" s="250"/>
      <c r="BP173" s="250"/>
      <c r="BQ173" s="250"/>
      <c r="BR173" s="250"/>
      <c r="BS173" s="250"/>
      <c r="BT173" s="250"/>
      <c r="BU173" s="250"/>
      <c r="BV173" s="250"/>
      <c r="BW173" s="250"/>
      <c r="BX173" s="250"/>
      <c r="BY173" s="250"/>
      <c r="BZ173" s="250"/>
      <c r="CA173" s="250"/>
      <c r="CB173" s="250"/>
      <c r="CC173" s="250"/>
      <c r="CD173" s="250"/>
      <c r="CE173" s="250"/>
      <c r="CF173" s="250"/>
      <c r="CG173" s="250"/>
      <c r="CH173" s="250"/>
      <c r="CI173" s="250"/>
      <c r="CJ173" s="250"/>
      <c r="CK173" s="250"/>
      <c r="CL173" s="250"/>
      <c r="CM173" s="250"/>
      <c r="CN173" s="250"/>
      <c r="CO173" s="250"/>
      <c r="CP173" s="250"/>
      <c r="CQ173" s="250"/>
      <c r="CR173" s="250"/>
      <c r="CS173" s="250"/>
      <c r="CT173" s="250"/>
      <c r="CU173" s="250"/>
      <c r="CV173" s="250"/>
      <c r="CW173" s="250"/>
      <c r="CX173" s="250"/>
      <c r="CY173" s="250"/>
      <c r="CZ173" s="250"/>
      <c r="DA173" s="250"/>
      <c r="DB173" s="250"/>
      <c r="DC173" s="250"/>
      <c r="DD173" s="250"/>
      <c r="DE173" s="250"/>
      <c r="DF173" s="250"/>
      <c r="DG173" s="250"/>
      <c r="DH173" s="250"/>
      <c r="DI173" s="250"/>
      <c r="DJ173" s="250"/>
      <c r="DK173" s="250"/>
      <c r="DL173" s="250"/>
    </row>
    <row r="174" spans="1:116" x14ac:dyDescent="0.3">
      <c r="A174" s="251" t="s">
        <v>6524</v>
      </c>
      <c r="B174" s="252" t="s">
        <v>7579</v>
      </c>
      <c r="C174" s="255">
        <v>0</v>
      </c>
      <c r="D174" s="256">
        <v>13</v>
      </c>
      <c r="E174" s="255">
        <v>0</v>
      </c>
      <c r="F174" s="255">
        <v>7.55</v>
      </c>
      <c r="G174" s="255" t="s">
        <v>14</v>
      </c>
      <c r="H174" s="255">
        <v>28.7000007629</v>
      </c>
      <c r="I174" s="256">
        <v>0</v>
      </c>
      <c r="J174" s="256">
        <f>IFERROR(VLOOKUP($B174,'Core Indicators'!$E$3:$EU$906,147,FALSE),"x")</f>
        <v>45</v>
      </c>
      <c r="K174" s="257">
        <v>-1.111014843</v>
      </c>
      <c r="L174" s="255">
        <v>7</v>
      </c>
      <c r="M174" s="256">
        <v>71</v>
      </c>
      <c r="N174" s="256">
        <v>38</v>
      </c>
      <c r="O174" s="256">
        <f>IFERROR(VLOOKUP(B174,'Core Indicators'!$E$3:$G$9906,3,FALSE),"x")</f>
        <v>1293000</v>
      </c>
      <c r="P174" s="256">
        <v>14870</v>
      </c>
      <c r="Q174" s="250"/>
      <c r="R174" s="250"/>
      <c r="S174" s="250"/>
      <c r="T174" s="250"/>
      <c r="U174" s="250"/>
      <c r="V174" s="250"/>
      <c r="W174" s="250"/>
      <c r="X174" s="250"/>
      <c r="Y174" s="250"/>
      <c r="Z174" s="250"/>
      <c r="AA174" s="250"/>
      <c r="AB174" s="250"/>
      <c r="AC174" s="250"/>
      <c r="AD174" s="250"/>
      <c r="AE174" s="250"/>
      <c r="AF174" s="250"/>
      <c r="AG174" s="250"/>
      <c r="AH174" s="250"/>
      <c r="AI174" s="250"/>
      <c r="AJ174" s="250"/>
      <c r="AK174" s="250"/>
      <c r="AL174" s="250"/>
      <c r="AM174" s="250"/>
      <c r="AN174" s="250"/>
      <c r="AO174" s="250"/>
      <c r="AP174" s="250"/>
      <c r="AQ174" s="250"/>
      <c r="AR174" s="250"/>
      <c r="AS174" s="250"/>
      <c r="AT174" s="250"/>
      <c r="AU174" s="250"/>
      <c r="AV174" s="250"/>
      <c r="AW174" s="250"/>
      <c r="AX174" s="250"/>
      <c r="AY174" s="250"/>
      <c r="AZ174" s="250"/>
      <c r="BA174" s="250"/>
      <c r="BB174" s="250"/>
      <c r="BC174" s="250"/>
      <c r="BD174" s="250"/>
      <c r="BE174" s="250"/>
      <c r="BF174" s="250"/>
      <c r="BG174" s="250"/>
      <c r="BH174" s="250"/>
      <c r="BI174" s="250"/>
      <c r="BJ174" s="250"/>
      <c r="BK174" s="250"/>
      <c r="BL174" s="250"/>
      <c r="BM174" s="250"/>
      <c r="BN174" s="250"/>
      <c r="BO174" s="250"/>
      <c r="BP174" s="250"/>
      <c r="BQ174" s="250"/>
      <c r="BR174" s="250"/>
      <c r="BS174" s="250"/>
      <c r="BT174" s="250"/>
      <c r="BU174" s="250"/>
      <c r="BV174" s="250"/>
      <c r="BW174" s="250"/>
      <c r="BX174" s="250"/>
      <c r="BY174" s="250"/>
      <c r="BZ174" s="250"/>
      <c r="CA174" s="250"/>
      <c r="CB174" s="250"/>
      <c r="CC174" s="250"/>
      <c r="CD174" s="250"/>
      <c r="CE174" s="250"/>
      <c r="CF174" s="250"/>
      <c r="CG174" s="250"/>
      <c r="CH174" s="250"/>
      <c r="CI174" s="250"/>
      <c r="CJ174" s="250"/>
      <c r="CK174" s="250"/>
      <c r="CL174" s="250"/>
      <c r="CM174" s="250"/>
      <c r="CN174" s="250"/>
      <c r="CO174" s="250"/>
      <c r="CP174" s="250"/>
      <c r="CQ174" s="250"/>
      <c r="CR174" s="250"/>
      <c r="CS174" s="250"/>
      <c r="CT174" s="250"/>
      <c r="CU174" s="250"/>
      <c r="CV174" s="250"/>
      <c r="CW174" s="250"/>
      <c r="CX174" s="250"/>
      <c r="CY174" s="250"/>
      <c r="CZ174" s="250"/>
      <c r="DA174" s="250"/>
      <c r="DB174" s="250"/>
      <c r="DC174" s="250"/>
      <c r="DD174" s="250"/>
      <c r="DE174" s="250"/>
      <c r="DF174" s="250"/>
      <c r="DG174" s="250"/>
      <c r="DH174" s="250"/>
      <c r="DI174" s="250"/>
      <c r="DJ174" s="250"/>
      <c r="DK174" s="250"/>
      <c r="DL174" s="250"/>
    </row>
    <row r="175" spans="1:116" x14ac:dyDescent="0.3">
      <c r="A175" s="251" t="s">
        <v>7580</v>
      </c>
      <c r="B175" s="252" t="s">
        <v>7581</v>
      </c>
      <c r="C175" s="255">
        <v>0.73349999629999996</v>
      </c>
      <c r="D175" s="256">
        <v>5</v>
      </c>
      <c r="E175" s="255">
        <v>0</v>
      </c>
      <c r="F175" s="255">
        <v>4.8666666666999996</v>
      </c>
      <c r="G175" s="255">
        <v>0.56568342780000003</v>
      </c>
      <c r="H175" s="255">
        <v>43.099998474099998</v>
      </c>
      <c r="I175" s="256">
        <v>3</v>
      </c>
      <c r="J175" s="256" t="str">
        <f>IFERROR(VLOOKUP($B175,'Core Indicators'!$E$3:$EU$906,147,FALSE),"x")</f>
        <v>x</v>
      </c>
      <c r="K175" s="257">
        <v>-0.58879667520000001</v>
      </c>
      <c r="L175" s="255">
        <v>4</v>
      </c>
      <c r="M175" s="256">
        <v>44</v>
      </c>
      <c r="N175" s="256">
        <v>29</v>
      </c>
      <c r="O175" s="256" t="str">
        <f>IFERROR(VLOOKUP(B175,'Core Indicators'!$E$3:$G$9906,3,FALSE),"x")</f>
        <v>x</v>
      </c>
      <c r="P175" s="256">
        <v>54390</v>
      </c>
      <c r="Q175" s="250"/>
      <c r="R175" s="250"/>
      <c r="S175" s="250"/>
      <c r="T175" s="250"/>
      <c r="U175" s="250"/>
      <c r="V175" s="250"/>
      <c r="W175" s="250"/>
      <c r="X175" s="250"/>
      <c r="Y175" s="250"/>
      <c r="Z175" s="250"/>
      <c r="AA175" s="250"/>
      <c r="AB175" s="250"/>
      <c r="AC175" s="250"/>
      <c r="AD175" s="250"/>
      <c r="AE175" s="250"/>
      <c r="AF175" s="250"/>
      <c r="AG175" s="250"/>
      <c r="AH175" s="250"/>
      <c r="AI175" s="250"/>
      <c r="AJ175" s="250"/>
      <c r="AK175" s="250"/>
      <c r="AL175" s="250"/>
      <c r="AM175" s="250"/>
      <c r="AN175" s="250"/>
      <c r="AO175" s="250"/>
      <c r="AP175" s="250"/>
      <c r="AQ175" s="250"/>
      <c r="AR175" s="250"/>
      <c r="AS175" s="250"/>
      <c r="AT175" s="250"/>
      <c r="AU175" s="250"/>
      <c r="AV175" s="250"/>
      <c r="AW175" s="250"/>
      <c r="AX175" s="250"/>
      <c r="AY175" s="250"/>
      <c r="AZ175" s="250"/>
      <c r="BA175" s="250"/>
      <c r="BB175" s="250"/>
      <c r="BC175" s="250"/>
      <c r="BD175" s="250"/>
      <c r="BE175" s="250"/>
      <c r="BF175" s="250"/>
      <c r="BG175" s="250"/>
      <c r="BH175" s="250"/>
      <c r="BI175" s="250"/>
      <c r="BJ175" s="250"/>
      <c r="BK175" s="250"/>
      <c r="BL175" s="250"/>
      <c r="BM175" s="250"/>
      <c r="BN175" s="250"/>
      <c r="BO175" s="250"/>
      <c r="BP175" s="250"/>
      <c r="BQ175" s="250"/>
      <c r="BR175" s="250"/>
      <c r="BS175" s="250"/>
      <c r="BT175" s="250"/>
      <c r="BU175" s="250"/>
      <c r="BV175" s="250"/>
      <c r="BW175" s="250"/>
      <c r="BX175" s="250"/>
      <c r="BY175" s="250"/>
      <c r="BZ175" s="250"/>
      <c r="CA175" s="250"/>
      <c r="CB175" s="250"/>
      <c r="CC175" s="250"/>
      <c r="CD175" s="250"/>
      <c r="CE175" s="250"/>
      <c r="CF175" s="250"/>
      <c r="CG175" s="250"/>
      <c r="CH175" s="250"/>
      <c r="CI175" s="250"/>
      <c r="CJ175" s="250"/>
      <c r="CK175" s="250"/>
      <c r="CL175" s="250"/>
      <c r="CM175" s="250"/>
      <c r="CN175" s="250"/>
      <c r="CO175" s="250"/>
      <c r="CP175" s="250"/>
      <c r="CQ175" s="250"/>
      <c r="CR175" s="250"/>
      <c r="CS175" s="250"/>
      <c r="CT175" s="250"/>
      <c r="CU175" s="250"/>
      <c r="CV175" s="250"/>
      <c r="CW175" s="250"/>
      <c r="CX175" s="250"/>
      <c r="CY175" s="250"/>
      <c r="CZ175" s="250"/>
      <c r="DA175" s="250"/>
      <c r="DB175" s="250"/>
      <c r="DC175" s="250"/>
      <c r="DD175" s="250"/>
      <c r="DE175" s="250"/>
      <c r="DF175" s="250"/>
      <c r="DG175" s="250"/>
      <c r="DH175" s="250"/>
      <c r="DI175" s="250"/>
      <c r="DJ175" s="250"/>
      <c r="DK175" s="250"/>
      <c r="DL175" s="250"/>
    </row>
    <row r="176" spans="1:116" x14ac:dyDescent="0.3">
      <c r="A176" s="251" t="s">
        <v>7582</v>
      </c>
      <c r="B176" s="252" t="s">
        <v>7583</v>
      </c>
      <c r="C176" s="255">
        <v>0</v>
      </c>
      <c r="D176" s="256">
        <v>11</v>
      </c>
      <c r="E176" s="255">
        <v>0</v>
      </c>
      <c r="F176" s="255" t="s">
        <v>14</v>
      </c>
      <c r="G176" s="255">
        <v>0.41808821130000001</v>
      </c>
      <c r="H176" s="255">
        <v>37.599998474099998</v>
      </c>
      <c r="I176" s="256">
        <v>0</v>
      </c>
      <c r="J176" s="256" t="str">
        <f>IFERROR(VLOOKUP($B176,'Core Indicators'!$E$3:$EU$906,147,FALSE),"x")</f>
        <v>x</v>
      </c>
      <c r="K176" s="257">
        <v>0.45866918559999997</v>
      </c>
      <c r="L176" s="255" t="s">
        <v>14</v>
      </c>
      <c r="M176" s="256">
        <v>79</v>
      </c>
      <c r="N176" s="256" t="s">
        <v>14</v>
      </c>
      <c r="O176" s="256" t="str">
        <f>IFERROR(VLOOKUP(B176,'Core Indicators'!$E$3:$G$9906,3,FALSE),"x")</f>
        <v>x</v>
      </c>
      <c r="P176" s="256">
        <v>720</v>
      </c>
      <c r="Q176" s="250"/>
      <c r="R176" s="250"/>
      <c r="S176" s="250"/>
      <c r="T176" s="250"/>
      <c r="U176" s="250"/>
      <c r="V176" s="250"/>
      <c r="W176" s="250"/>
      <c r="X176" s="250"/>
      <c r="Y176" s="250"/>
      <c r="Z176" s="250"/>
      <c r="AA176" s="250"/>
      <c r="AB176" s="250"/>
      <c r="AC176" s="250"/>
      <c r="AD176" s="250"/>
      <c r="AE176" s="250"/>
      <c r="AF176" s="250"/>
      <c r="AG176" s="250"/>
      <c r="AH176" s="250"/>
      <c r="AI176" s="250"/>
      <c r="AJ176" s="250"/>
      <c r="AK176" s="250"/>
      <c r="AL176" s="250"/>
      <c r="AM176" s="250"/>
      <c r="AN176" s="250"/>
      <c r="AO176" s="250"/>
      <c r="AP176" s="250"/>
      <c r="AQ176" s="250"/>
      <c r="AR176" s="250"/>
      <c r="AS176" s="250"/>
      <c r="AT176" s="250"/>
      <c r="AU176" s="250"/>
      <c r="AV176" s="250"/>
      <c r="AW176" s="250"/>
      <c r="AX176" s="250"/>
      <c r="AY176" s="250"/>
      <c r="AZ176" s="250"/>
      <c r="BA176" s="250"/>
      <c r="BB176" s="250"/>
      <c r="BC176" s="250"/>
      <c r="BD176" s="250"/>
      <c r="BE176" s="250"/>
      <c r="BF176" s="250"/>
      <c r="BG176" s="250"/>
      <c r="BH176" s="250"/>
      <c r="BI176" s="250"/>
      <c r="BJ176" s="250"/>
      <c r="BK176" s="250"/>
      <c r="BL176" s="250"/>
      <c r="BM176" s="250"/>
      <c r="BN176" s="250"/>
      <c r="BO176" s="250"/>
      <c r="BP176" s="250"/>
      <c r="BQ176" s="250"/>
      <c r="BR176" s="250"/>
      <c r="BS176" s="250"/>
      <c r="BT176" s="250"/>
      <c r="BU176" s="250"/>
      <c r="BV176" s="250"/>
      <c r="BW176" s="250"/>
      <c r="BX176" s="250"/>
      <c r="BY176" s="250"/>
      <c r="BZ176" s="250"/>
      <c r="CA176" s="250"/>
      <c r="CB176" s="250"/>
      <c r="CC176" s="250"/>
      <c r="CD176" s="250"/>
      <c r="CE176" s="250"/>
      <c r="CF176" s="250"/>
      <c r="CG176" s="250"/>
      <c r="CH176" s="250"/>
      <c r="CI176" s="250"/>
      <c r="CJ176" s="250"/>
      <c r="CK176" s="250"/>
      <c r="CL176" s="250"/>
      <c r="CM176" s="250"/>
      <c r="CN176" s="250"/>
      <c r="CO176" s="250"/>
      <c r="CP176" s="250"/>
      <c r="CQ176" s="250"/>
      <c r="CR176" s="250"/>
      <c r="CS176" s="250"/>
      <c r="CT176" s="250"/>
      <c r="CU176" s="250"/>
      <c r="CV176" s="250"/>
      <c r="CW176" s="250"/>
      <c r="CX176" s="250"/>
      <c r="CY176" s="250"/>
      <c r="CZ176" s="250"/>
      <c r="DA176" s="250"/>
      <c r="DB176" s="250"/>
      <c r="DC176" s="250"/>
      <c r="DD176" s="250"/>
      <c r="DE176" s="250"/>
      <c r="DF176" s="250"/>
      <c r="DG176" s="250"/>
      <c r="DH176" s="250"/>
      <c r="DI176" s="250"/>
      <c r="DJ176" s="250"/>
      <c r="DK176" s="250"/>
      <c r="DL176" s="250"/>
    </row>
    <row r="177" spans="1:116" x14ac:dyDescent="0.3">
      <c r="A177" s="251" t="s">
        <v>999</v>
      </c>
      <c r="B177" s="252" t="s">
        <v>7584</v>
      </c>
      <c r="C177" s="255">
        <v>0.75771999329999995</v>
      </c>
      <c r="D177" s="256">
        <v>12</v>
      </c>
      <c r="E177" s="255">
        <v>0.40300000000000002</v>
      </c>
      <c r="F177" s="255">
        <v>8.4499999999999993</v>
      </c>
      <c r="G177" s="255">
        <v>0.32349148620000001</v>
      </c>
      <c r="H177" s="255" t="s">
        <v>14</v>
      </c>
      <c r="I177" s="256">
        <v>0</v>
      </c>
      <c r="J177" s="256">
        <f>IFERROR(VLOOKUP($B177,'Core Indicators'!$E$3:$EU$906,147,FALSE),"x")</f>
        <v>60</v>
      </c>
      <c r="K177" s="257">
        <v>-0.1202659085</v>
      </c>
      <c r="L177" s="255">
        <v>7.25</v>
      </c>
      <c r="M177" s="256">
        <v>82</v>
      </c>
      <c r="N177" s="256">
        <v>40</v>
      </c>
      <c r="O177" s="256">
        <f>IFERROR(VLOOKUP(B177,'Core Indicators'!$E$3:$G$9906,3,FALSE),"x")</f>
        <v>1455000</v>
      </c>
      <c r="P177" s="256">
        <v>5130</v>
      </c>
      <c r="Q177" s="250"/>
      <c r="R177" s="250"/>
      <c r="S177" s="250"/>
      <c r="T177" s="250"/>
      <c r="U177" s="250"/>
      <c r="V177" s="250"/>
      <c r="W177" s="250"/>
      <c r="X177" s="250"/>
      <c r="Y177" s="250"/>
      <c r="Z177" s="250"/>
      <c r="AA177" s="250"/>
      <c r="AB177" s="250"/>
      <c r="AC177" s="250"/>
      <c r="AD177" s="250"/>
      <c r="AE177" s="250"/>
      <c r="AF177" s="250"/>
      <c r="AG177" s="250"/>
      <c r="AH177" s="250"/>
      <c r="AI177" s="250"/>
      <c r="AJ177" s="250"/>
      <c r="AK177" s="250"/>
      <c r="AL177" s="250"/>
      <c r="AM177" s="250"/>
      <c r="AN177" s="250"/>
      <c r="AO177" s="250"/>
      <c r="AP177" s="250"/>
      <c r="AQ177" s="250"/>
      <c r="AR177" s="250"/>
      <c r="AS177" s="250"/>
      <c r="AT177" s="250"/>
      <c r="AU177" s="250"/>
      <c r="AV177" s="250"/>
      <c r="AW177" s="250"/>
      <c r="AX177" s="250"/>
      <c r="AY177" s="250"/>
      <c r="AZ177" s="250"/>
      <c r="BA177" s="250"/>
      <c r="BB177" s="250"/>
      <c r="BC177" s="250"/>
      <c r="BD177" s="250"/>
      <c r="BE177" s="250"/>
      <c r="BF177" s="250"/>
      <c r="BG177" s="250"/>
      <c r="BH177" s="250"/>
      <c r="BI177" s="250"/>
      <c r="BJ177" s="250"/>
      <c r="BK177" s="250"/>
      <c r="BL177" s="250"/>
      <c r="BM177" s="250"/>
      <c r="BN177" s="250"/>
      <c r="BO177" s="250"/>
      <c r="BP177" s="250"/>
      <c r="BQ177" s="250"/>
      <c r="BR177" s="250"/>
      <c r="BS177" s="250"/>
      <c r="BT177" s="250"/>
      <c r="BU177" s="250"/>
      <c r="BV177" s="250"/>
      <c r="BW177" s="250"/>
      <c r="BX177" s="250"/>
      <c r="BY177" s="250"/>
      <c r="BZ177" s="250"/>
      <c r="CA177" s="250"/>
      <c r="CB177" s="250"/>
      <c r="CC177" s="250"/>
      <c r="CD177" s="250"/>
      <c r="CE177" s="250"/>
      <c r="CF177" s="250"/>
      <c r="CG177" s="250"/>
      <c r="CH177" s="250"/>
      <c r="CI177" s="250"/>
      <c r="CJ177" s="250"/>
      <c r="CK177" s="250"/>
      <c r="CL177" s="250"/>
      <c r="CM177" s="250"/>
      <c r="CN177" s="250"/>
      <c r="CO177" s="250"/>
      <c r="CP177" s="250"/>
      <c r="CQ177" s="250"/>
      <c r="CR177" s="250"/>
      <c r="CS177" s="250"/>
      <c r="CT177" s="250"/>
      <c r="CU177" s="250"/>
      <c r="CV177" s="250"/>
      <c r="CW177" s="250"/>
      <c r="CX177" s="250"/>
      <c r="CY177" s="250"/>
      <c r="CZ177" s="250"/>
      <c r="DA177" s="250"/>
      <c r="DB177" s="250"/>
      <c r="DC177" s="250"/>
      <c r="DD177" s="250"/>
      <c r="DE177" s="250"/>
      <c r="DF177" s="250"/>
      <c r="DG177" s="250"/>
      <c r="DH177" s="250"/>
      <c r="DI177" s="250"/>
      <c r="DJ177" s="250"/>
      <c r="DK177" s="250"/>
      <c r="DL177" s="250"/>
    </row>
    <row r="178" spans="1:116" x14ac:dyDescent="0.3">
      <c r="A178" s="251" t="s">
        <v>812</v>
      </c>
      <c r="B178" s="252" t="s">
        <v>7585</v>
      </c>
      <c r="C178" s="255">
        <v>3.9599962599999997E-2</v>
      </c>
      <c r="D178" s="256">
        <v>7</v>
      </c>
      <c r="E178" s="255">
        <v>0</v>
      </c>
      <c r="F178" s="255">
        <v>6.55</v>
      </c>
      <c r="G178" s="255">
        <v>0.30031952810000001</v>
      </c>
      <c r="H178" s="255">
        <v>32.799999237100003</v>
      </c>
      <c r="I178" s="256">
        <v>3</v>
      </c>
      <c r="J178" s="256">
        <f>IFERROR(VLOOKUP($B178,'Core Indicators'!$E$3:$EU$906,147,FALSE),"x")</f>
        <v>564</v>
      </c>
      <c r="K178" s="257">
        <v>6.22186884E-2</v>
      </c>
      <c r="L178" s="255">
        <v>5.5</v>
      </c>
      <c r="M178" s="256">
        <v>70</v>
      </c>
      <c r="N178" s="256">
        <v>43</v>
      </c>
      <c r="O178" s="256">
        <f>IFERROR(VLOOKUP(B178,'Core Indicators'!$E$3:$G$9906,3,FALSE),"x")</f>
        <v>11718000</v>
      </c>
      <c r="P178" s="256">
        <v>155360</v>
      </c>
      <c r="Q178" s="250"/>
      <c r="R178" s="250"/>
      <c r="S178" s="250"/>
      <c r="T178" s="250"/>
      <c r="U178" s="250"/>
      <c r="V178" s="250"/>
      <c r="W178" s="250"/>
      <c r="X178" s="250"/>
      <c r="Y178" s="250"/>
      <c r="Z178" s="250"/>
      <c r="AA178" s="250"/>
      <c r="AB178" s="250"/>
      <c r="AC178" s="250"/>
      <c r="AD178" s="250"/>
      <c r="AE178" s="250"/>
      <c r="AF178" s="250"/>
      <c r="AG178" s="250"/>
      <c r="AH178" s="250"/>
      <c r="AI178" s="250"/>
      <c r="AJ178" s="250"/>
      <c r="AK178" s="250"/>
      <c r="AL178" s="250"/>
      <c r="AM178" s="250"/>
      <c r="AN178" s="250"/>
      <c r="AO178" s="250"/>
      <c r="AP178" s="250"/>
      <c r="AQ178" s="250"/>
      <c r="AR178" s="250"/>
      <c r="AS178" s="250"/>
      <c r="AT178" s="250"/>
      <c r="AU178" s="250"/>
      <c r="AV178" s="250"/>
      <c r="AW178" s="250"/>
      <c r="AX178" s="250"/>
      <c r="AY178" s="250"/>
      <c r="AZ178" s="250"/>
      <c r="BA178" s="250"/>
      <c r="BB178" s="250"/>
      <c r="BC178" s="250"/>
      <c r="BD178" s="250"/>
      <c r="BE178" s="250"/>
      <c r="BF178" s="250"/>
      <c r="BG178" s="250"/>
      <c r="BH178" s="250"/>
      <c r="BI178" s="250"/>
      <c r="BJ178" s="250"/>
      <c r="BK178" s="250"/>
      <c r="BL178" s="250"/>
      <c r="BM178" s="250"/>
      <c r="BN178" s="250"/>
      <c r="BO178" s="250"/>
      <c r="BP178" s="250"/>
      <c r="BQ178" s="250"/>
      <c r="BR178" s="250"/>
      <c r="BS178" s="250"/>
      <c r="BT178" s="250"/>
      <c r="BU178" s="250"/>
      <c r="BV178" s="250"/>
      <c r="BW178" s="250"/>
      <c r="BX178" s="250"/>
      <c r="BY178" s="250"/>
      <c r="BZ178" s="250"/>
      <c r="CA178" s="250"/>
      <c r="CB178" s="250"/>
      <c r="CC178" s="250"/>
      <c r="CD178" s="250"/>
      <c r="CE178" s="250"/>
      <c r="CF178" s="250"/>
      <c r="CG178" s="250"/>
      <c r="CH178" s="250"/>
      <c r="CI178" s="250"/>
      <c r="CJ178" s="250"/>
      <c r="CK178" s="250"/>
      <c r="CL178" s="250"/>
      <c r="CM178" s="250"/>
      <c r="CN178" s="250"/>
      <c r="CO178" s="250"/>
      <c r="CP178" s="250"/>
      <c r="CQ178" s="250"/>
      <c r="CR178" s="250"/>
      <c r="CS178" s="250"/>
      <c r="CT178" s="250"/>
      <c r="CU178" s="250"/>
      <c r="CV178" s="250"/>
      <c r="CW178" s="250"/>
      <c r="CX178" s="250"/>
      <c r="CY178" s="250"/>
      <c r="CZ178" s="250"/>
      <c r="DA178" s="250"/>
      <c r="DB178" s="250"/>
      <c r="DC178" s="250"/>
      <c r="DD178" s="250"/>
      <c r="DE178" s="250"/>
      <c r="DF178" s="250"/>
      <c r="DG178" s="250"/>
      <c r="DH178" s="250"/>
      <c r="DI178" s="250"/>
      <c r="DJ178" s="250"/>
      <c r="DK178" s="250"/>
      <c r="DL178" s="250"/>
    </row>
    <row r="179" spans="1:116" x14ac:dyDescent="0.3">
      <c r="A179" s="251" t="s">
        <v>834</v>
      </c>
      <c r="B179" s="252" t="s">
        <v>7586</v>
      </c>
      <c r="C179" s="255">
        <v>0.40505643740000002</v>
      </c>
      <c r="D179" s="256">
        <v>7</v>
      </c>
      <c r="E179" s="255">
        <v>0.34</v>
      </c>
      <c r="F179" s="255">
        <v>4.9166666667000003</v>
      </c>
      <c r="G179" s="255">
        <v>0.3050249216</v>
      </c>
      <c r="H179" s="255">
        <v>41.900001525900002</v>
      </c>
      <c r="I179" s="256">
        <v>5</v>
      </c>
      <c r="J179" s="256">
        <f>IFERROR(VLOOKUP($B179,'Core Indicators'!$E$3:$EU$906,147,FALSE),"x")</f>
        <v>407</v>
      </c>
      <c r="K179" s="257">
        <v>-0.28296324610000001</v>
      </c>
      <c r="L179" s="255">
        <v>3.5</v>
      </c>
      <c r="M179" s="256">
        <v>32</v>
      </c>
      <c r="N179" s="256">
        <v>39</v>
      </c>
      <c r="O179" s="256">
        <f>IFERROR(VLOOKUP(B179,'Core Indicators'!$E$3:$G$9906,3,FALSE),"x")</f>
        <v>83430000</v>
      </c>
      <c r="P179" s="256">
        <v>769630</v>
      </c>
      <c r="Q179" s="250"/>
      <c r="R179" s="250"/>
      <c r="S179" s="250"/>
      <c r="T179" s="250"/>
      <c r="U179" s="250"/>
      <c r="V179" s="250"/>
      <c r="W179" s="250"/>
      <c r="X179" s="250"/>
      <c r="Y179" s="250"/>
      <c r="Z179" s="250"/>
      <c r="AA179" s="250"/>
      <c r="AB179" s="250"/>
      <c r="AC179" s="250"/>
      <c r="AD179" s="250"/>
      <c r="AE179" s="250"/>
      <c r="AF179" s="250"/>
      <c r="AG179" s="250"/>
      <c r="AH179" s="250"/>
      <c r="AI179" s="250"/>
      <c r="AJ179" s="250"/>
      <c r="AK179" s="250"/>
      <c r="AL179" s="250"/>
      <c r="AM179" s="250"/>
      <c r="AN179" s="250"/>
      <c r="AO179" s="250"/>
      <c r="AP179" s="250"/>
      <c r="AQ179" s="250"/>
      <c r="AR179" s="250"/>
      <c r="AS179" s="250"/>
      <c r="AT179" s="250"/>
      <c r="AU179" s="250"/>
      <c r="AV179" s="250"/>
      <c r="AW179" s="250"/>
      <c r="AX179" s="250"/>
      <c r="AY179" s="250"/>
      <c r="AZ179" s="250"/>
      <c r="BA179" s="250"/>
      <c r="BB179" s="250"/>
      <c r="BC179" s="250"/>
      <c r="BD179" s="250"/>
      <c r="BE179" s="250"/>
      <c r="BF179" s="250"/>
      <c r="BG179" s="250"/>
      <c r="BH179" s="250"/>
      <c r="BI179" s="250"/>
      <c r="BJ179" s="250"/>
      <c r="BK179" s="250"/>
      <c r="BL179" s="250"/>
      <c r="BM179" s="250"/>
      <c r="BN179" s="250"/>
      <c r="BO179" s="250"/>
      <c r="BP179" s="250"/>
      <c r="BQ179" s="250"/>
      <c r="BR179" s="250"/>
      <c r="BS179" s="250"/>
      <c r="BT179" s="250"/>
      <c r="BU179" s="250"/>
      <c r="BV179" s="250"/>
      <c r="BW179" s="250"/>
      <c r="BX179" s="250"/>
      <c r="BY179" s="250"/>
      <c r="BZ179" s="250"/>
      <c r="CA179" s="250"/>
      <c r="CB179" s="250"/>
      <c r="CC179" s="250"/>
      <c r="CD179" s="250"/>
      <c r="CE179" s="250"/>
      <c r="CF179" s="250"/>
      <c r="CG179" s="250"/>
      <c r="CH179" s="250"/>
      <c r="CI179" s="250"/>
      <c r="CJ179" s="250"/>
      <c r="CK179" s="250"/>
      <c r="CL179" s="250"/>
      <c r="CM179" s="250"/>
      <c r="CN179" s="250"/>
      <c r="CO179" s="250"/>
      <c r="CP179" s="250"/>
      <c r="CQ179" s="250"/>
      <c r="CR179" s="250"/>
      <c r="CS179" s="250"/>
      <c r="CT179" s="250"/>
      <c r="CU179" s="250"/>
      <c r="CV179" s="250"/>
      <c r="CW179" s="250"/>
      <c r="CX179" s="250"/>
      <c r="CY179" s="250"/>
      <c r="CZ179" s="250"/>
      <c r="DA179" s="250"/>
      <c r="DB179" s="250"/>
      <c r="DC179" s="250"/>
      <c r="DD179" s="250"/>
      <c r="DE179" s="250"/>
      <c r="DF179" s="250"/>
      <c r="DG179" s="250"/>
      <c r="DH179" s="250"/>
      <c r="DI179" s="250"/>
      <c r="DJ179" s="250"/>
      <c r="DK179" s="250"/>
      <c r="DL179" s="250"/>
    </row>
    <row r="180" spans="1:116" x14ac:dyDescent="0.3">
      <c r="A180" s="251" t="s">
        <v>7587</v>
      </c>
      <c r="B180" s="252" t="s">
        <v>7588</v>
      </c>
      <c r="C180" s="255">
        <v>0.27369995949999998</v>
      </c>
      <c r="D180" s="256">
        <v>1</v>
      </c>
      <c r="E180" s="255">
        <v>0.1</v>
      </c>
      <c r="F180" s="255">
        <v>2.75</v>
      </c>
      <c r="G180" s="255" t="s">
        <v>14</v>
      </c>
      <c r="H180" s="255" t="s">
        <v>14</v>
      </c>
      <c r="I180" s="256">
        <v>0</v>
      </c>
      <c r="J180" s="256" t="str">
        <f>IFERROR(VLOOKUP($B180,'Core Indicators'!$E$3:$EU$906,147,FALSE),"x")</f>
        <v>x</v>
      </c>
      <c r="K180" s="257">
        <v>-1.4147845507000001</v>
      </c>
      <c r="L180" s="255">
        <v>1.75</v>
      </c>
      <c r="M180" s="256">
        <v>2</v>
      </c>
      <c r="N180" s="256">
        <v>19</v>
      </c>
      <c r="O180" s="256" t="str">
        <f>IFERROR(VLOOKUP(B180,'Core Indicators'!$E$3:$G$9906,3,FALSE),"x")</f>
        <v>x</v>
      </c>
      <c r="P180" s="256">
        <v>469930</v>
      </c>
      <c r="Q180" s="250"/>
      <c r="R180" s="250"/>
      <c r="S180" s="250"/>
      <c r="T180" s="250"/>
      <c r="U180" s="250"/>
      <c r="V180" s="250"/>
      <c r="W180" s="250"/>
      <c r="X180" s="250"/>
      <c r="Y180" s="250"/>
      <c r="Z180" s="250"/>
      <c r="AA180" s="250"/>
      <c r="AB180" s="250"/>
      <c r="AC180" s="250"/>
      <c r="AD180" s="250"/>
      <c r="AE180" s="250"/>
      <c r="AF180" s="250"/>
      <c r="AG180" s="250"/>
      <c r="AH180" s="250"/>
      <c r="AI180" s="250"/>
      <c r="AJ180" s="250"/>
      <c r="AK180" s="250"/>
      <c r="AL180" s="250"/>
      <c r="AM180" s="250"/>
      <c r="AN180" s="250"/>
      <c r="AO180" s="250"/>
      <c r="AP180" s="250"/>
      <c r="AQ180" s="250"/>
      <c r="AR180" s="250"/>
      <c r="AS180" s="250"/>
      <c r="AT180" s="250"/>
      <c r="AU180" s="250"/>
      <c r="AV180" s="250"/>
      <c r="AW180" s="250"/>
      <c r="AX180" s="250"/>
      <c r="AY180" s="250"/>
      <c r="AZ180" s="250"/>
      <c r="BA180" s="250"/>
      <c r="BB180" s="250"/>
      <c r="BC180" s="250"/>
      <c r="BD180" s="250"/>
      <c r="BE180" s="250"/>
      <c r="BF180" s="250"/>
      <c r="BG180" s="250"/>
      <c r="BH180" s="250"/>
      <c r="BI180" s="250"/>
      <c r="BJ180" s="250"/>
      <c r="BK180" s="250"/>
      <c r="BL180" s="250"/>
      <c r="BM180" s="250"/>
      <c r="BN180" s="250"/>
      <c r="BO180" s="250"/>
      <c r="BP180" s="250"/>
      <c r="BQ180" s="250"/>
      <c r="BR180" s="250"/>
      <c r="BS180" s="250"/>
      <c r="BT180" s="250"/>
      <c r="BU180" s="250"/>
      <c r="BV180" s="250"/>
      <c r="BW180" s="250"/>
      <c r="BX180" s="250"/>
      <c r="BY180" s="250"/>
      <c r="BZ180" s="250"/>
      <c r="CA180" s="250"/>
      <c r="CB180" s="250"/>
      <c r="CC180" s="250"/>
      <c r="CD180" s="250"/>
      <c r="CE180" s="250"/>
      <c r="CF180" s="250"/>
      <c r="CG180" s="250"/>
      <c r="CH180" s="250"/>
      <c r="CI180" s="250"/>
      <c r="CJ180" s="250"/>
      <c r="CK180" s="250"/>
      <c r="CL180" s="250"/>
      <c r="CM180" s="250"/>
      <c r="CN180" s="250"/>
      <c r="CO180" s="250"/>
      <c r="CP180" s="250"/>
      <c r="CQ180" s="250"/>
      <c r="CR180" s="250"/>
      <c r="CS180" s="250"/>
      <c r="CT180" s="250"/>
      <c r="CU180" s="250"/>
      <c r="CV180" s="250"/>
      <c r="CW180" s="250"/>
      <c r="CX180" s="250"/>
      <c r="CY180" s="250"/>
      <c r="CZ180" s="250"/>
      <c r="DA180" s="250"/>
      <c r="DB180" s="250"/>
      <c r="DC180" s="250"/>
      <c r="DD180" s="250"/>
      <c r="DE180" s="250"/>
      <c r="DF180" s="250"/>
      <c r="DG180" s="250"/>
      <c r="DH180" s="250"/>
      <c r="DI180" s="250"/>
      <c r="DJ180" s="250"/>
      <c r="DK180" s="250"/>
      <c r="DL180" s="250"/>
    </row>
    <row r="181" spans="1:116" x14ac:dyDescent="0.3">
      <c r="A181" s="251" t="s">
        <v>7589</v>
      </c>
      <c r="B181" s="252" t="s">
        <v>7590</v>
      </c>
      <c r="C181" s="255">
        <v>0</v>
      </c>
      <c r="D181" s="256">
        <v>11</v>
      </c>
      <c r="E181" s="255">
        <v>0</v>
      </c>
      <c r="F181" s="255" t="s">
        <v>14</v>
      </c>
      <c r="G181" s="255" t="s">
        <v>14</v>
      </c>
      <c r="H181" s="255">
        <v>39.099998474099998</v>
      </c>
      <c r="I181" s="256">
        <v>0</v>
      </c>
      <c r="J181" s="256" t="str">
        <f>IFERROR(VLOOKUP($B181,'Core Indicators'!$E$3:$EU$906,147,FALSE),"x")</f>
        <v>x</v>
      </c>
      <c r="K181" s="257">
        <v>0.4812893271</v>
      </c>
      <c r="L181" s="255" t="s">
        <v>14</v>
      </c>
      <c r="M181" s="256">
        <v>93</v>
      </c>
      <c r="N181" s="256" t="s">
        <v>14</v>
      </c>
      <c r="O181" s="256" t="str">
        <f>IFERROR(VLOOKUP(B181,'Core Indicators'!$E$3:$G$9906,3,FALSE),"x")</f>
        <v>x</v>
      </c>
      <c r="P181" s="256">
        <v>30</v>
      </c>
      <c r="Q181" s="250"/>
      <c r="R181" s="250"/>
      <c r="S181" s="250"/>
      <c r="T181" s="250"/>
      <c r="U181" s="250"/>
      <c r="V181" s="250"/>
      <c r="W181" s="250"/>
      <c r="X181" s="250"/>
      <c r="Y181" s="250"/>
      <c r="Z181" s="250"/>
      <c r="AA181" s="250"/>
      <c r="AB181" s="250"/>
      <c r="AC181" s="250"/>
      <c r="AD181" s="250"/>
      <c r="AE181" s="250"/>
      <c r="AF181" s="250"/>
      <c r="AG181" s="250"/>
      <c r="AH181" s="250"/>
      <c r="AI181" s="250"/>
      <c r="AJ181" s="250"/>
      <c r="AK181" s="250"/>
      <c r="AL181" s="250"/>
      <c r="AM181" s="250"/>
      <c r="AN181" s="250"/>
      <c r="AO181" s="250"/>
      <c r="AP181" s="250"/>
      <c r="AQ181" s="250"/>
      <c r="AR181" s="250"/>
      <c r="AS181" s="250"/>
      <c r="AT181" s="250"/>
      <c r="AU181" s="250"/>
      <c r="AV181" s="250"/>
      <c r="AW181" s="250"/>
      <c r="AX181" s="250"/>
      <c r="AY181" s="250"/>
      <c r="AZ181" s="250"/>
      <c r="BA181" s="250"/>
      <c r="BB181" s="250"/>
      <c r="BC181" s="250"/>
      <c r="BD181" s="250"/>
      <c r="BE181" s="250"/>
      <c r="BF181" s="250"/>
      <c r="BG181" s="250"/>
      <c r="BH181" s="250"/>
      <c r="BI181" s="250"/>
      <c r="BJ181" s="250"/>
      <c r="BK181" s="250"/>
      <c r="BL181" s="250"/>
      <c r="BM181" s="250"/>
      <c r="BN181" s="250"/>
      <c r="BO181" s="250"/>
      <c r="BP181" s="250"/>
      <c r="BQ181" s="250"/>
      <c r="BR181" s="250"/>
      <c r="BS181" s="250"/>
      <c r="BT181" s="250"/>
      <c r="BU181" s="250"/>
      <c r="BV181" s="250"/>
      <c r="BW181" s="250"/>
      <c r="BX181" s="250"/>
      <c r="BY181" s="250"/>
      <c r="BZ181" s="250"/>
      <c r="CA181" s="250"/>
      <c r="CB181" s="250"/>
      <c r="CC181" s="250"/>
      <c r="CD181" s="250"/>
      <c r="CE181" s="250"/>
      <c r="CF181" s="250"/>
      <c r="CG181" s="250"/>
      <c r="CH181" s="250"/>
      <c r="CI181" s="250"/>
      <c r="CJ181" s="250"/>
      <c r="CK181" s="250"/>
      <c r="CL181" s="250"/>
      <c r="CM181" s="250"/>
      <c r="CN181" s="250"/>
      <c r="CO181" s="250"/>
      <c r="CP181" s="250"/>
      <c r="CQ181" s="250"/>
      <c r="CR181" s="250"/>
      <c r="CS181" s="250"/>
      <c r="CT181" s="250"/>
      <c r="CU181" s="250"/>
      <c r="CV181" s="250"/>
      <c r="CW181" s="250"/>
      <c r="CX181" s="250"/>
      <c r="CY181" s="250"/>
      <c r="CZ181" s="250"/>
      <c r="DA181" s="250"/>
      <c r="DB181" s="250"/>
      <c r="DC181" s="250"/>
      <c r="DD181" s="250"/>
      <c r="DE181" s="250"/>
      <c r="DF181" s="250"/>
      <c r="DG181" s="250"/>
      <c r="DH181" s="250"/>
      <c r="DI181" s="250"/>
      <c r="DJ181" s="250"/>
      <c r="DK181" s="250"/>
      <c r="DL181" s="250"/>
    </row>
    <row r="182" spans="1:116" x14ac:dyDescent="0.3">
      <c r="A182" s="251" t="s">
        <v>2041</v>
      </c>
      <c r="B182" s="252" t="s">
        <v>7591</v>
      </c>
      <c r="C182" s="255">
        <v>0.92157200010000007</v>
      </c>
      <c r="D182" s="256">
        <v>7</v>
      </c>
      <c r="E182" s="255">
        <v>0.23899999999999999</v>
      </c>
      <c r="F182" s="255">
        <v>5.1666666667000003</v>
      </c>
      <c r="G182" s="255">
        <v>0.53064898670000005</v>
      </c>
      <c r="H182" s="255">
        <v>42.799999237100003</v>
      </c>
      <c r="I182" s="256">
        <v>3</v>
      </c>
      <c r="J182" s="256">
        <f>IFERROR(VLOOKUP($B182,'Core Indicators'!$E$3:$EU$906,147,FALSE),"x")</f>
        <v>146</v>
      </c>
      <c r="K182" s="257">
        <v>-0.31461122629999999</v>
      </c>
      <c r="L182" s="255">
        <v>5.25</v>
      </c>
      <c r="M182" s="256">
        <v>34</v>
      </c>
      <c r="N182" s="256">
        <v>28</v>
      </c>
      <c r="O182" s="256">
        <f>IFERROR(VLOOKUP(B182,'Core Indicators'!$E$3:$G$9906,3,FALSE),"x")</f>
        <v>40234000</v>
      </c>
      <c r="P182" s="256">
        <v>200520</v>
      </c>
      <c r="Q182" s="250"/>
      <c r="R182" s="250"/>
      <c r="S182" s="250"/>
      <c r="T182" s="250"/>
      <c r="U182" s="250"/>
      <c r="V182" s="250"/>
      <c r="W182" s="250"/>
      <c r="X182" s="250"/>
      <c r="Y182" s="250"/>
      <c r="Z182" s="250"/>
      <c r="AA182" s="250"/>
      <c r="AB182" s="250"/>
      <c r="AC182" s="250"/>
      <c r="AD182" s="250"/>
      <c r="AE182" s="250"/>
      <c r="AF182" s="250"/>
      <c r="AG182" s="250"/>
      <c r="AH182" s="250"/>
      <c r="AI182" s="250"/>
      <c r="AJ182" s="250"/>
      <c r="AK182" s="250"/>
      <c r="AL182" s="250"/>
      <c r="AM182" s="250"/>
      <c r="AN182" s="250"/>
      <c r="AO182" s="250"/>
      <c r="AP182" s="250"/>
      <c r="AQ182" s="250"/>
      <c r="AR182" s="250"/>
      <c r="AS182" s="250"/>
      <c r="AT182" s="250"/>
      <c r="AU182" s="250"/>
      <c r="AV182" s="250"/>
      <c r="AW182" s="250"/>
      <c r="AX182" s="250"/>
      <c r="AY182" s="250"/>
      <c r="AZ182" s="250"/>
      <c r="BA182" s="250"/>
      <c r="BB182" s="250"/>
      <c r="BC182" s="250"/>
      <c r="BD182" s="250"/>
      <c r="BE182" s="250"/>
      <c r="BF182" s="250"/>
      <c r="BG182" s="250"/>
      <c r="BH182" s="250"/>
      <c r="BI182" s="250"/>
      <c r="BJ182" s="250"/>
      <c r="BK182" s="250"/>
      <c r="BL182" s="250"/>
      <c r="BM182" s="250"/>
      <c r="BN182" s="250"/>
      <c r="BO182" s="250"/>
      <c r="BP182" s="250"/>
      <c r="BQ182" s="250"/>
      <c r="BR182" s="250"/>
      <c r="BS182" s="250"/>
      <c r="BT182" s="250"/>
      <c r="BU182" s="250"/>
      <c r="BV182" s="250"/>
      <c r="BW182" s="250"/>
      <c r="BX182" s="250"/>
      <c r="BY182" s="250"/>
      <c r="BZ182" s="250"/>
      <c r="CA182" s="250"/>
      <c r="CB182" s="250"/>
      <c r="CC182" s="250"/>
      <c r="CD182" s="250"/>
      <c r="CE182" s="250"/>
      <c r="CF182" s="250"/>
      <c r="CG182" s="250"/>
      <c r="CH182" s="250"/>
      <c r="CI182" s="250"/>
      <c r="CJ182" s="250"/>
      <c r="CK182" s="250"/>
      <c r="CL182" s="250"/>
      <c r="CM182" s="250"/>
      <c r="CN182" s="250"/>
      <c r="CO182" s="250"/>
      <c r="CP182" s="250"/>
      <c r="CQ182" s="250"/>
      <c r="CR182" s="250"/>
      <c r="CS182" s="250"/>
      <c r="CT182" s="250"/>
      <c r="CU182" s="250"/>
      <c r="CV182" s="250"/>
      <c r="CW182" s="250"/>
      <c r="CX182" s="250"/>
      <c r="CY182" s="250"/>
      <c r="CZ182" s="250"/>
      <c r="DA182" s="250"/>
      <c r="DB182" s="250"/>
      <c r="DC182" s="250"/>
      <c r="DD182" s="250"/>
      <c r="DE182" s="250"/>
      <c r="DF182" s="250"/>
      <c r="DG182" s="250"/>
      <c r="DH182" s="250"/>
      <c r="DI182" s="250"/>
      <c r="DJ182" s="250"/>
      <c r="DK182" s="250"/>
      <c r="DL182" s="250"/>
    </row>
    <row r="183" spans="1:116" x14ac:dyDescent="0.3">
      <c r="A183" s="251" t="s">
        <v>928</v>
      </c>
      <c r="B183" s="252" t="s">
        <v>7592</v>
      </c>
      <c r="C183" s="255">
        <v>0.32836996870000001</v>
      </c>
      <c r="D183" s="256">
        <v>10</v>
      </c>
      <c r="E183" s="255">
        <v>1.6E-2</v>
      </c>
      <c r="F183" s="255">
        <v>6.9</v>
      </c>
      <c r="G183" s="255">
        <v>0.28448561900000002</v>
      </c>
      <c r="H183" s="255">
        <v>26.100000381499999</v>
      </c>
      <c r="I183" s="256">
        <v>4</v>
      </c>
      <c r="J183" s="256">
        <f>IFERROR(VLOOKUP($B183,'Core Indicators'!$E$3:$EU$906,147,FALSE),"x")</f>
        <v>49</v>
      </c>
      <c r="K183" s="257">
        <v>-0.69835144280000006</v>
      </c>
      <c r="L183" s="255">
        <v>6.25</v>
      </c>
      <c r="M183" s="256">
        <v>62</v>
      </c>
      <c r="N183" s="256">
        <v>30</v>
      </c>
      <c r="O183" s="256">
        <f>IFERROR(VLOOKUP(B183,'Core Indicators'!$E$3:$G$9906,3,FALSE),"x")</f>
        <v>42074000</v>
      </c>
      <c r="P183" s="256">
        <v>579290</v>
      </c>
      <c r="Q183" s="250"/>
      <c r="R183" s="250"/>
      <c r="S183" s="250"/>
      <c r="T183" s="250"/>
      <c r="U183" s="250"/>
      <c r="V183" s="250"/>
      <c r="W183" s="250"/>
      <c r="X183" s="250"/>
      <c r="Y183" s="250"/>
      <c r="Z183" s="250"/>
      <c r="AA183" s="250"/>
      <c r="AB183" s="250"/>
      <c r="AC183" s="250"/>
      <c r="AD183" s="250"/>
      <c r="AE183" s="250"/>
      <c r="AF183" s="250"/>
      <c r="AG183" s="250"/>
      <c r="AH183" s="250"/>
      <c r="AI183" s="250"/>
      <c r="AJ183" s="250"/>
      <c r="AK183" s="250"/>
      <c r="AL183" s="250"/>
      <c r="AM183" s="250"/>
      <c r="AN183" s="250"/>
      <c r="AO183" s="250"/>
      <c r="AP183" s="250"/>
      <c r="AQ183" s="250"/>
      <c r="AR183" s="250"/>
      <c r="AS183" s="250"/>
      <c r="AT183" s="250"/>
      <c r="AU183" s="250"/>
      <c r="AV183" s="250"/>
      <c r="AW183" s="250"/>
      <c r="AX183" s="250"/>
      <c r="AY183" s="250"/>
      <c r="AZ183" s="250"/>
      <c r="BA183" s="250"/>
      <c r="BB183" s="250"/>
      <c r="BC183" s="250"/>
      <c r="BD183" s="250"/>
      <c r="BE183" s="250"/>
      <c r="BF183" s="250"/>
      <c r="BG183" s="250"/>
      <c r="BH183" s="250"/>
      <c r="BI183" s="250"/>
      <c r="BJ183" s="250"/>
      <c r="BK183" s="250"/>
      <c r="BL183" s="250"/>
      <c r="BM183" s="250"/>
      <c r="BN183" s="250"/>
      <c r="BO183" s="250"/>
      <c r="BP183" s="250"/>
      <c r="BQ183" s="250"/>
      <c r="BR183" s="250"/>
      <c r="BS183" s="250"/>
      <c r="BT183" s="250"/>
      <c r="BU183" s="250"/>
      <c r="BV183" s="250"/>
      <c r="BW183" s="250"/>
      <c r="BX183" s="250"/>
      <c r="BY183" s="250"/>
      <c r="BZ183" s="250"/>
      <c r="CA183" s="250"/>
      <c r="CB183" s="250"/>
      <c r="CC183" s="250"/>
      <c r="CD183" s="250"/>
      <c r="CE183" s="250"/>
      <c r="CF183" s="250"/>
      <c r="CG183" s="250"/>
      <c r="CH183" s="250"/>
      <c r="CI183" s="250"/>
      <c r="CJ183" s="250"/>
      <c r="CK183" s="250"/>
      <c r="CL183" s="250"/>
      <c r="CM183" s="250"/>
      <c r="CN183" s="250"/>
      <c r="CO183" s="250"/>
      <c r="CP183" s="250"/>
      <c r="CQ183" s="250"/>
      <c r="CR183" s="250"/>
      <c r="CS183" s="250"/>
      <c r="CT183" s="250"/>
      <c r="CU183" s="250"/>
      <c r="CV183" s="250"/>
      <c r="CW183" s="250"/>
      <c r="CX183" s="250"/>
      <c r="CY183" s="250"/>
      <c r="CZ183" s="250"/>
      <c r="DA183" s="250"/>
      <c r="DB183" s="250"/>
      <c r="DC183" s="250"/>
      <c r="DD183" s="250"/>
      <c r="DE183" s="250"/>
      <c r="DF183" s="250"/>
      <c r="DG183" s="250"/>
      <c r="DH183" s="250"/>
      <c r="DI183" s="250"/>
      <c r="DJ183" s="250"/>
      <c r="DK183" s="250"/>
      <c r="DL183" s="250"/>
    </row>
    <row r="184" spans="1:116" x14ac:dyDescent="0.3">
      <c r="A184" s="251" t="s">
        <v>7593</v>
      </c>
      <c r="B184" s="252" t="s">
        <v>7594</v>
      </c>
      <c r="C184" s="255">
        <v>0.98560000059999997</v>
      </c>
      <c r="D184" s="256">
        <v>1</v>
      </c>
      <c r="E184" s="255">
        <v>0</v>
      </c>
      <c r="F184" s="255">
        <v>3.9</v>
      </c>
      <c r="G184" s="255">
        <v>0.1130989843</v>
      </c>
      <c r="H184" s="255">
        <v>32.5</v>
      </c>
      <c r="I184" s="256">
        <v>0</v>
      </c>
      <c r="J184" s="256" t="str">
        <f>IFERROR(VLOOKUP($B184,'Core Indicators'!$E$3:$EU$906,147,FALSE),"x")</f>
        <v>x</v>
      </c>
      <c r="K184" s="257">
        <v>0.84021884200000008</v>
      </c>
      <c r="L184" s="255">
        <v>4.25</v>
      </c>
      <c r="M184" s="256">
        <v>17</v>
      </c>
      <c r="N184" s="256">
        <v>71</v>
      </c>
      <c r="O184" s="256" t="str">
        <f>IFERROR(VLOOKUP(B184,'Core Indicators'!$E$3:$G$9906,3,FALSE),"x")</f>
        <v>x</v>
      </c>
      <c r="P184" s="256">
        <v>83600</v>
      </c>
      <c r="Q184" s="250"/>
      <c r="R184" s="250"/>
      <c r="S184" s="250"/>
      <c r="T184" s="250"/>
      <c r="U184" s="250"/>
      <c r="V184" s="250"/>
      <c r="W184" s="250"/>
      <c r="X184" s="250"/>
      <c r="Y184" s="250"/>
      <c r="Z184" s="250"/>
      <c r="AA184" s="250"/>
      <c r="AB184" s="250"/>
      <c r="AC184" s="250"/>
      <c r="AD184" s="250"/>
      <c r="AE184" s="250"/>
      <c r="AF184" s="250"/>
      <c r="AG184" s="250"/>
      <c r="AH184" s="250"/>
      <c r="AI184" s="250"/>
      <c r="AJ184" s="250"/>
      <c r="AK184" s="250"/>
      <c r="AL184" s="250"/>
      <c r="AM184" s="250"/>
      <c r="AN184" s="250"/>
      <c r="AO184" s="250"/>
      <c r="AP184" s="250"/>
      <c r="AQ184" s="250"/>
      <c r="AR184" s="250"/>
      <c r="AS184" s="250"/>
      <c r="AT184" s="250"/>
      <c r="AU184" s="250"/>
      <c r="AV184" s="250"/>
      <c r="AW184" s="250"/>
      <c r="AX184" s="250"/>
      <c r="AY184" s="250"/>
      <c r="AZ184" s="250"/>
      <c r="BA184" s="250"/>
      <c r="BB184" s="250"/>
      <c r="BC184" s="250"/>
      <c r="BD184" s="250"/>
      <c r="BE184" s="250"/>
      <c r="BF184" s="250"/>
      <c r="BG184" s="250"/>
      <c r="BH184" s="250"/>
      <c r="BI184" s="250"/>
      <c r="BJ184" s="250"/>
      <c r="BK184" s="250"/>
      <c r="BL184" s="250"/>
      <c r="BM184" s="250"/>
      <c r="BN184" s="250"/>
      <c r="BO184" s="250"/>
      <c r="BP184" s="250"/>
      <c r="BQ184" s="250"/>
      <c r="BR184" s="250"/>
      <c r="BS184" s="250"/>
      <c r="BT184" s="250"/>
      <c r="BU184" s="250"/>
      <c r="BV184" s="250"/>
      <c r="BW184" s="250"/>
      <c r="BX184" s="250"/>
      <c r="BY184" s="250"/>
      <c r="BZ184" s="250"/>
      <c r="CA184" s="250"/>
      <c r="CB184" s="250"/>
      <c r="CC184" s="250"/>
      <c r="CD184" s="250"/>
      <c r="CE184" s="250"/>
      <c r="CF184" s="250"/>
      <c r="CG184" s="250"/>
      <c r="CH184" s="250"/>
      <c r="CI184" s="250"/>
      <c r="CJ184" s="250"/>
      <c r="CK184" s="250"/>
      <c r="CL184" s="250"/>
      <c r="CM184" s="250"/>
      <c r="CN184" s="250"/>
      <c r="CO184" s="250"/>
      <c r="CP184" s="250"/>
      <c r="CQ184" s="250"/>
      <c r="CR184" s="250"/>
      <c r="CS184" s="250"/>
      <c r="CT184" s="250"/>
      <c r="CU184" s="250"/>
      <c r="CV184" s="250"/>
      <c r="CW184" s="250"/>
      <c r="CX184" s="250"/>
      <c r="CY184" s="250"/>
      <c r="CZ184" s="250"/>
      <c r="DA184" s="250"/>
      <c r="DB184" s="250"/>
      <c r="DC184" s="250"/>
      <c r="DD184" s="250"/>
      <c r="DE184" s="250"/>
      <c r="DF184" s="250"/>
      <c r="DG184" s="250"/>
      <c r="DH184" s="250"/>
      <c r="DI184" s="250"/>
      <c r="DJ184" s="250"/>
      <c r="DK184" s="250"/>
      <c r="DL184" s="250"/>
    </row>
    <row r="185" spans="1:116" x14ac:dyDescent="0.3">
      <c r="A185" s="251" t="s">
        <v>7595</v>
      </c>
      <c r="B185" s="252" t="s">
        <v>7596</v>
      </c>
      <c r="C185" s="255">
        <v>0.32496100410000001</v>
      </c>
      <c r="D185" s="256">
        <v>13</v>
      </c>
      <c r="E185" s="255">
        <v>7.0000000000000007E-2</v>
      </c>
      <c r="F185" s="255" t="s">
        <v>14</v>
      </c>
      <c r="G185" s="255">
        <v>0.1191900699</v>
      </c>
      <c r="H185" s="255">
        <v>34.799999237100003</v>
      </c>
      <c r="I185" s="256">
        <v>3</v>
      </c>
      <c r="J185" s="256" t="str">
        <f>IFERROR(VLOOKUP($B185,'Core Indicators'!$E$3:$EU$906,147,FALSE),"x")</f>
        <v>x</v>
      </c>
      <c r="K185" s="257">
        <v>1.6009106635999999</v>
      </c>
      <c r="L185" s="255" t="s">
        <v>14</v>
      </c>
      <c r="M185" s="256">
        <v>94</v>
      </c>
      <c r="N185" s="256">
        <v>77</v>
      </c>
      <c r="O185" s="256" t="str">
        <f>IFERROR(VLOOKUP(B185,'Core Indicators'!$E$3:$G$9906,3,FALSE),"x")</f>
        <v>x</v>
      </c>
      <c r="P185" s="256">
        <v>241930</v>
      </c>
      <c r="Q185" s="250"/>
      <c r="R185" s="250"/>
      <c r="S185" s="250"/>
      <c r="T185" s="250"/>
      <c r="U185" s="250"/>
      <c r="V185" s="250"/>
      <c r="W185" s="250"/>
      <c r="X185" s="250"/>
      <c r="Y185" s="250"/>
      <c r="Z185" s="250"/>
      <c r="AA185" s="250"/>
      <c r="AB185" s="250"/>
      <c r="AC185" s="250"/>
      <c r="AD185" s="250"/>
      <c r="AE185" s="250"/>
      <c r="AF185" s="250"/>
      <c r="AG185" s="250"/>
      <c r="AH185" s="250"/>
      <c r="AI185" s="250"/>
      <c r="AJ185" s="250"/>
      <c r="AK185" s="250"/>
      <c r="AL185" s="250"/>
      <c r="AM185" s="250"/>
      <c r="AN185" s="250"/>
      <c r="AO185" s="250"/>
      <c r="AP185" s="250"/>
      <c r="AQ185" s="250"/>
      <c r="AR185" s="250"/>
      <c r="AS185" s="250"/>
      <c r="AT185" s="250"/>
      <c r="AU185" s="250"/>
      <c r="AV185" s="250"/>
      <c r="AW185" s="250"/>
      <c r="AX185" s="250"/>
      <c r="AY185" s="250"/>
      <c r="AZ185" s="250"/>
      <c r="BA185" s="250"/>
      <c r="BB185" s="250"/>
      <c r="BC185" s="250"/>
      <c r="BD185" s="250"/>
      <c r="BE185" s="250"/>
      <c r="BF185" s="250"/>
      <c r="BG185" s="250"/>
      <c r="BH185" s="250"/>
      <c r="BI185" s="250"/>
      <c r="BJ185" s="250"/>
      <c r="BK185" s="250"/>
      <c r="BL185" s="250"/>
      <c r="BM185" s="250"/>
      <c r="BN185" s="250"/>
      <c r="BO185" s="250"/>
      <c r="BP185" s="250"/>
      <c r="BQ185" s="250"/>
      <c r="BR185" s="250"/>
      <c r="BS185" s="250"/>
      <c r="BT185" s="250"/>
      <c r="BU185" s="250"/>
      <c r="BV185" s="250"/>
      <c r="BW185" s="250"/>
      <c r="BX185" s="250"/>
      <c r="BY185" s="250"/>
      <c r="BZ185" s="250"/>
      <c r="CA185" s="250"/>
      <c r="CB185" s="250"/>
      <c r="CC185" s="250"/>
      <c r="CD185" s="250"/>
      <c r="CE185" s="250"/>
      <c r="CF185" s="250"/>
      <c r="CG185" s="250"/>
      <c r="CH185" s="250"/>
      <c r="CI185" s="250"/>
      <c r="CJ185" s="250"/>
      <c r="CK185" s="250"/>
      <c r="CL185" s="250"/>
      <c r="CM185" s="250"/>
      <c r="CN185" s="250"/>
      <c r="CO185" s="250"/>
      <c r="CP185" s="250"/>
      <c r="CQ185" s="250"/>
      <c r="CR185" s="250"/>
      <c r="CS185" s="250"/>
      <c r="CT185" s="250"/>
      <c r="CU185" s="250"/>
      <c r="CV185" s="250"/>
      <c r="CW185" s="250"/>
      <c r="CX185" s="250"/>
      <c r="CY185" s="250"/>
      <c r="CZ185" s="250"/>
      <c r="DA185" s="250"/>
      <c r="DB185" s="250"/>
      <c r="DC185" s="250"/>
      <c r="DD185" s="250"/>
      <c r="DE185" s="250"/>
      <c r="DF185" s="250"/>
      <c r="DG185" s="250"/>
      <c r="DH185" s="250"/>
      <c r="DI185" s="250"/>
      <c r="DJ185" s="250"/>
      <c r="DK185" s="250"/>
      <c r="DL185" s="250"/>
    </row>
    <row r="186" spans="1:116" x14ac:dyDescent="0.3">
      <c r="A186" s="251" t="s">
        <v>7597</v>
      </c>
      <c r="B186" s="252" t="s">
        <v>7598</v>
      </c>
      <c r="C186" s="255">
        <v>0.52450212409999997</v>
      </c>
      <c r="D186" s="256">
        <v>11</v>
      </c>
      <c r="E186" s="255">
        <v>0.17299999999999999</v>
      </c>
      <c r="F186" s="255" t="s">
        <v>14</v>
      </c>
      <c r="G186" s="255">
        <v>0.1816034607</v>
      </c>
      <c r="H186" s="255">
        <v>41.400001525900002</v>
      </c>
      <c r="I186" s="256">
        <v>3</v>
      </c>
      <c r="J186" s="256" t="str">
        <f>IFERROR(VLOOKUP($B186,'Core Indicators'!$E$3:$EU$906,147,FALSE),"x")</f>
        <v>x</v>
      </c>
      <c r="K186" s="257">
        <v>1.4610936642000001</v>
      </c>
      <c r="L186" s="255" t="s">
        <v>14</v>
      </c>
      <c r="M186" s="256">
        <v>86</v>
      </c>
      <c r="N186" s="256">
        <v>69</v>
      </c>
      <c r="O186" s="256" t="str">
        <f>IFERROR(VLOOKUP(B186,'Core Indicators'!$E$3:$G$9906,3,FALSE),"x")</f>
        <v>x</v>
      </c>
      <c r="P186" s="256">
        <v>9147420</v>
      </c>
      <c r="Q186" s="250"/>
      <c r="R186" s="250"/>
      <c r="S186" s="250"/>
      <c r="T186" s="250"/>
      <c r="U186" s="250"/>
      <c r="V186" s="250"/>
      <c r="W186" s="250"/>
      <c r="X186" s="250"/>
      <c r="Y186" s="250"/>
      <c r="Z186" s="250"/>
      <c r="AA186" s="250"/>
      <c r="AB186" s="250"/>
      <c r="AC186" s="250"/>
      <c r="AD186" s="250"/>
      <c r="AE186" s="250"/>
      <c r="AF186" s="250"/>
      <c r="AG186" s="250"/>
      <c r="AH186" s="250"/>
      <c r="AI186" s="250"/>
      <c r="AJ186" s="250"/>
      <c r="AK186" s="250"/>
      <c r="AL186" s="250"/>
      <c r="AM186" s="250"/>
      <c r="AN186" s="250"/>
      <c r="AO186" s="250"/>
      <c r="AP186" s="250"/>
      <c r="AQ186" s="250"/>
      <c r="AR186" s="250"/>
      <c r="AS186" s="250"/>
      <c r="AT186" s="250"/>
      <c r="AU186" s="250"/>
      <c r="AV186" s="250"/>
      <c r="AW186" s="250"/>
      <c r="AX186" s="250"/>
      <c r="AY186" s="250"/>
      <c r="AZ186" s="250"/>
      <c r="BA186" s="250"/>
      <c r="BB186" s="250"/>
      <c r="BC186" s="250"/>
      <c r="BD186" s="250"/>
      <c r="BE186" s="250"/>
      <c r="BF186" s="250"/>
      <c r="BG186" s="250"/>
      <c r="BH186" s="250"/>
      <c r="BI186" s="250"/>
      <c r="BJ186" s="250"/>
      <c r="BK186" s="250"/>
      <c r="BL186" s="250"/>
      <c r="BM186" s="250"/>
      <c r="BN186" s="250"/>
      <c r="BO186" s="250"/>
      <c r="BP186" s="250"/>
      <c r="BQ186" s="250"/>
      <c r="BR186" s="250"/>
      <c r="BS186" s="250"/>
      <c r="BT186" s="250"/>
      <c r="BU186" s="250"/>
      <c r="BV186" s="250"/>
      <c r="BW186" s="250"/>
      <c r="BX186" s="250"/>
      <c r="BY186" s="250"/>
      <c r="BZ186" s="250"/>
      <c r="CA186" s="250"/>
      <c r="CB186" s="250"/>
      <c r="CC186" s="250"/>
      <c r="CD186" s="250"/>
      <c r="CE186" s="250"/>
      <c r="CF186" s="250"/>
      <c r="CG186" s="250"/>
      <c r="CH186" s="250"/>
      <c r="CI186" s="250"/>
      <c r="CJ186" s="250"/>
      <c r="CK186" s="250"/>
      <c r="CL186" s="250"/>
      <c r="CM186" s="250"/>
      <c r="CN186" s="250"/>
      <c r="CO186" s="250"/>
      <c r="CP186" s="250"/>
      <c r="CQ186" s="250"/>
      <c r="CR186" s="250"/>
      <c r="CS186" s="250"/>
      <c r="CT186" s="250"/>
      <c r="CU186" s="250"/>
      <c r="CV186" s="250"/>
      <c r="CW186" s="250"/>
      <c r="CX186" s="250"/>
      <c r="CY186" s="250"/>
      <c r="CZ186" s="250"/>
      <c r="DA186" s="250"/>
      <c r="DB186" s="250"/>
      <c r="DC186" s="250"/>
      <c r="DD186" s="250"/>
      <c r="DE186" s="250"/>
      <c r="DF186" s="250"/>
      <c r="DG186" s="250"/>
      <c r="DH186" s="250"/>
      <c r="DI186" s="250"/>
      <c r="DJ186" s="250"/>
      <c r="DK186" s="250"/>
      <c r="DL186" s="250"/>
    </row>
    <row r="187" spans="1:116" x14ac:dyDescent="0.3">
      <c r="A187" s="251" t="s">
        <v>7599</v>
      </c>
      <c r="B187" s="252" t="s">
        <v>7600</v>
      </c>
      <c r="C187" s="255">
        <v>0.16945201360000001</v>
      </c>
      <c r="D187" s="256">
        <v>13</v>
      </c>
      <c r="E187" s="255">
        <v>0.08</v>
      </c>
      <c r="F187" s="255">
        <v>9.9</v>
      </c>
      <c r="G187" s="255">
        <v>0.27532989819999998</v>
      </c>
      <c r="H187" s="255">
        <v>39.700000762899997</v>
      </c>
      <c r="I187" s="256">
        <v>0</v>
      </c>
      <c r="J187" s="256" t="str">
        <f>IFERROR(VLOOKUP($B187,'Core Indicators'!$E$3:$EU$906,147,FALSE),"x")</f>
        <v>x</v>
      </c>
      <c r="K187" s="257">
        <v>0.62126314640000002</v>
      </c>
      <c r="L187" s="255">
        <v>10</v>
      </c>
      <c r="M187" s="256">
        <v>98</v>
      </c>
      <c r="N187" s="256">
        <v>71</v>
      </c>
      <c r="O187" s="256" t="str">
        <f>IFERROR(VLOOKUP(B187,'Core Indicators'!$E$3:$G$9906,3,FALSE),"x")</f>
        <v>x</v>
      </c>
      <c r="P187" s="256">
        <v>175020</v>
      </c>
      <c r="Q187" s="250"/>
      <c r="R187" s="250"/>
      <c r="S187" s="250"/>
      <c r="T187" s="250"/>
      <c r="U187" s="250"/>
      <c r="V187" s="250"/>
      <c r="W187" s="250"/>
      <c r="X187" s="250"/>
      <c r="Y187" s="250"/>
      <c r="Z187" s="250"/>
      <c r="AA187" s="250"/>
      <c r="AB187" s="250"/>
      <c r="AC187" s="250"/>
      <c r="AD187" s="250"/>
      <c r="AE187" s="250"/>
      <c r="AF187" s="250"/>
      <c r="AG187" s="250"/>
      <c r="AH187" s="250"/>
      <c r="AI187" s="250"/>
      <c r="AJ187" s="250"/>
      <c r="AK187" s="250"/>
      <c r="AL187" s="250"/>
      <c r="AM187" s="250"/>
      <c r="AN187" s="250"/>
      <c r="AO187" s="250"/>
      <c r="AP187" s="250"/>
      <c r="AQ187" s="250"/>
      <c r="AR187" s="250"/>
      <c r="AS187" s="250"/>
      <c r="AT187" s="250"/>
      <c r="AU187" s="250"/>
      <c r="AV187" s="250"/>
      <c r="AW187" s="250"/>
      <c r="AX187" s="250"/>
      <c r="AY187" s="250"/>
      <c r="AZ187" s="250"/>
      <c r="BA187" s="250"/>
      <c r="BB187" s="250"/>
      <c r="BC187" s="250"/>
      <c r="BD187" s="250"/>
      <c r="BE187" s="250"/>
      <c r="BF187" s="250"/>
      <c r="BG187" s="250"/>
      <c r="BH187" s="250"/>
      <c r="BI187" s="250"/>
      <c r="BJ187" s="250"/>
      <c r="BK187" s="250"/>
      <c r="BL187" s="250"/>
      <c r="BM187" s="250"/>
      <c r="BN187" s="250"/>
      <c r="BO187" s="250"/>
      <c r="BP187" s="250"/>
      <c r="BQ187" s="250"/>
      <c r="BR187" s="250"/>
      <c r="BS187" s="250"/>
      <c r="BT187" s="250"/>
      <c r="BU187" s="250"/>
      <c r="BV187" s="250"/>
      <c r="BW187" s="250"/>
      <c r="BX187" s="250"/>
      <c r="BY187" s="250"/>
      <c r="BZ187" s="250"/>
      <c r="CA187" s="250"/>
      <c r="CB187" s="250"/>
      <c r="CC187" s="250"/>
      <c r="CD187" s="250"/>
      <c r="CE187" s="250"/>
      <c r="CF187" s="250"/>
      <c r="CG187" s="250"/>
      <c r="CH187" s="250"/>
      <c r="CI187" s="250"/>
      <c r="CJ187" s="250"/>
      <c r="CK187" s="250"/>
      <c r="CL187" s="250"/>
      <c r="CM187" s="250"/>
      <c r="CN187" s="250"/>
      <c r="CO187" s="250"/>
      <c r="CP187" s="250"/>
      <c r="CQ187" s="250"/>
      <c r="CR187" s="250"/>
      <c r="CS187" s="250"/>
      <c r="CT187" s="250"/>
      <c r="CU187" s="250"/>
      <c r="CV187" s="250"/>
      <c r="CW187" s="250"/>
      <c r="CX187" s="250"/>
      <c r="CY187" s="250"/>
      <c r="CZ187" s="250"/>
      <c r="DA187" s="250"/>
      <c r="DB187" s="250"/>
      <c r="DC187" s="250"/>
      <c r="DD187" s="250"/>
      <c r="DE187" s="250"/>
      <c r="DF187" s="250"/>
      <c r="DG187" s="250"/>
      <c r="DH187" s="250"/>
      <c r="DI187" s="250"/>
      <c r="DJ187" s="250"/>
      <c r="DK187" s="250"/>
      <c r="DL187" s="250"/>
    </row>
    <row r="188" spans="1:116" x14ac:dyDescent="0.3">
      <c r="A188" s="251" t="s">
        <v>7601</v>
      </c>
      <c r="B188" s="252" t="s">
        <v>7602</v>
      </c>
      <c r="C188" s="255">
        <v>0.35384998090000003</v>
      </c>
      <c r="D188" s="256">
        <v>1</v>
      </c>
      <c r="E188" s="255">
        <v>0.16</v>
      </c>
      <c r="F188" s="255">
        <v>3.6333333333</v>
      </c>
      <c r="G188" s="255">
        <v>0.30309940320000001</v>
      </c>
      <c r="H188" s="255" t="s">
        <v>14</v>
      </c>
      <c r="I188" s="256">
        <v>1</v>
      </c>
      <c r="J188" s="256" t="str">
        <f>IFERROR(VLOOKUP($B188,'Core Indicators'!$E$3:$EU$906,147,FALSE),"x")</f>
        <v>x</v>
      </c>
      <c r="K188" s="257">
        <v>-1.0481816530000001</v>
      </c>
      <c r="L188" s="255">
        <v>3.25</v>
      </c>
      <c r="M188" s="256">
        <v>10</v>
      </c>
      <c r="N188" s="256">
        <v>25</v>
      </c>
      <c r="O188" s="256" t="str">
        <f>IFERROR(VLOOKUP(B188,'Core Indicators'!$E$3:$G$9906,3,FALSE),"x")</f>
        <v>x</v>
      </c>
      <c r="P188" s="256">
        <v>425400</v>
      </c>
      <c r="Q188" s="250"/>
      <c r="R188" s="250"/>
      <c r="S188" s="250"/>
      <c r="T188" s="250"/>
      <c r="U188" s="250"/>
      <c r="V188" s="250"/>
      <c r="W188" s="250"/>
      <c r="X188" s="250"/>
      <c r="Y188" s="250"/>
      <c r="Z188" s="250"/>
      <c r="AA188" s="250"/>
      <c r="AB188" s="250"/>
      <c r="AC188" s="250"/>
      <c r="AD188" s="250"/>
      <c r="AE188" s="250"/>
      <c r="AF188" s="250"/>
      <c r="AG188" s="250"/>
      <c r="AH188" s="250"/>
      <c r="AI188" s="250"/>
      <c r="AJ188" s="250"/>
      <c r="AK188" s="250"/>
      <c r="AL188" s="250"/>
      <c r="AM188" s="250"/>
      <c r="AN188" s="250"/>
      <c r="AO188" s="250"/>
      <c r="AP188" s="250"/>
      <c r="AQ188" s="250"/>
      <c r="AR188" s="250"/>
      <c r="AS188" s="250"/>
      <c r="AT188" s="250"/>
      <c r="AU188" s="250"/>
      <c r="AV188" s="250"/>
      <c r="AW188" s="250"/>
      <c r="AX188" s="250"/>
      <c r="AY188" s="250"/>
      <c r="AZ188" s="250"/>
      <c r="BA188" s="250"/>
      <c r="BB188" s="250"/>
      <c r="BC188" s="250"/>
      <c r="BD188" s="250"/>
      <c r="BE188" s="250"/>
      <c r="BF188" s="250"/>
      <c r="BG188" s="250"/>
      <c r="BH188" s="250"/>
      <c r="BI188" s="250"/>
      <c r="BJ188" s="250"/>
      <c r="BK188" s="250"/>
      <c r="BL188" s="250"/>
      <c r="BM188" s="250"/>
      <c r="BN188" s="250"/>
      <c r="BO188" s="250"/>
      <c r="BP188" s="250"/>
      <c r="BQ188" s="250"/>
      <c r="BR188" s="250"/>
      <c r="BS188" s="250"/>
      <c r="BT188" s="250"/>
      <c r="BU188" s="250"/>
      <c r="BV188" s="250"/>
      <c r="BW188" s="250"/>
      <c r="BX188" s="250"/>
      <c r="BY188" s="250"/>
      <c r="BZ188" s="250"/>
      <c r="CA188" s="250"/>
      <c r="CB188" s="250"/>
      <c r="CC188" s="250"/>
      <c r="CD188" s="250"/>
      <c r="CE188" s="250"/>
      <c r="CF188" s="250"/>
      <c r="CG188" s="250"/>
      <c r="CH188" s="250"/>
      <c r="CI188" s="250"/>
      <c r="CJ188" s="250"/>
      <c r="CK188" s="250"/>
      <c r="CL188" s="250"/>
      <c r="CM188" s="250"/>
      <c r="CN188" s="250"/>
      <c r="CO188" s="250"/>
      <c r="CP188" s="250"/>
      <c r="CQ188" s="250"/>
      <c r="CR188" s="250"/>
      <c r="CS188" s="250"/>
      <c r="CT188" s="250"/>
      <c r="CU188" s="250"/>
      <c r="CV188" s="250"/>
      <c r="CW188" s="250"/>
      <c r="CX188" s="250"/>
      <c r="CY188" s="250"/>
      <c r="CZ188" s="250"/>
      <c r="DA188" s="250"/>
      <c r="DB188" s="250"/>
      <c r="DC188" s="250"/>
      <c r="DD188" s="250"/>
      <c r="DE188" s="250"/>
      <c r="DF188" s="250"/>
      <c r="DG188" s="250"/>
      <c r="DH188" s="250"/>
      <c r="DI188" s="250"/>
      <c r="DJ188" s="250"/>
      <c r="DK188" s="250"/>
      <c r="DL188" s="250"/>
    </row>
    <row r="189" spans="1:116" x14ac:dyDescent="0.3">
      <c r="A189" s="251" t="s">
        <v>7603</v>
      </c>
      <c r="B189" s="252" t="s">
        <v>7604</v>
      </c>
      <c r="C189" s="255">
        <v>0</v>
      </c>
      <c r="D189" s="256">
        <v>12</v>
      </c>
      <c r="E189" s="255">
        <v>0</v>
      </c>
      <c r="F189" s="255" t="s">
        <v>14</v>
      </c>
      <c r="G189" s="255" t="s">
        <v>14</v>
      </c>
      <c r="H189" s="255">
        <v>37.599998474099998</v>
      </c>
      <c r="I189" s="256">
        <v>0</v>
      </c>
      <c r="J189" s="256" t="str">
        <f>IFERROR(VLOOKUP($B189,'Core Indicators'!$E$3:$EU$906,147,FALSE),"x")</f>
        <v>x</v>
      </c>
      <c r="K189" s="257">
        <v>0.17785331609999999</v>
      </c>
      <c r="L189" s="255" t="s">
        <v>14</v>
      </c>
      <c r="M189" s="256">
        <v>82</v>
      </c>
      <c r="N189" s="256">
        <v>46</v>
      </c>
      <c r="O189" s="256" t="str">
        <f>IFERROR(VLOOKUP(B189,'Core Indicators'!$E$3:$G$9906,3,FALSE),"x")</f>
        <v>x</v>
      </c>
      <c r="P189" s="256">
        <v>12190</v>
      </c>
      <c r="Q189" s="250"/>
      <c r="R189" s="250"/>
      <c r="S189" s="250"/>
      <c r="T189" s="250"/>
      <c r="U189" s="250"/>
      <c r="V189" s="250"/>
      <c r="W189" s="250"/>
      <c r="X189" s="250"/>
      <c r="Y189" s="250"/>
      <c r="Z189" s="250"/>
      <c r="AA189" s="250"/>
      <c r="AB189" s="250"/>
      <c r="AC189" s="250"/>
      <c r="AD189" s="250"/>
      <c r="AE189" s="250"/>
      <c r="AF189" s="250"/>
      <c r="AG189" s="250"/>
      <c r="AH189" s="250"/>
      <c r="AI189" s="250"/>
      <c r="AJ189" s="250"/>
      <c r="AK189" s="250"/>
      <c r="AL189" s="250"/>
      <c r="AM189" s="250"/>
      <c r="AN189" s="250"/>
      <c r="AO189" s="250"/>
      <c r="AP189" s="250"/>
      <c r="AQ189" s="250"/>
      <c r="AR189" s="250"/>
      <c r="AS189" s="250"/>
      <c r="AT189" s="250"/>
      <c r="AU189" s="250"/>
      <c r="AV189" s="250"/>
      <c r="AW189" s="250"/>
      <c r="AX189" s="250"/>
      <c r="AY189" s="250"/>
      <c r="AZ189" s="250"/>
      <c r="BA189" s="250"/>
      <c r="BB189" s="250"/>
      <c r="BC189" s="250"/>
      <c r="BD189" s="250"/>
      <c r="BE189" s="250"/>
      <c r="BF189" s="250"/>
      <c r="BG189" s="250"/>
      <c r="BH189" s="250"/>
      <c r="BI189" s="250"/>
      <c r="BJ189" s="250"/>
      <c r="BK189" s="250"/>
      <c r="BL189" s="250"/>
      <c r="BM189" s="250"/>
      <c r="BN189" s="250"/>
      <c r="BO189" s="250"/>
      <c r="BP189" s="250"/>
      <c r="BQ189" s="250"/>
      <c r="BR189" s="250"/>
      <c r="BS189" s="250"/>
      <c r="BT189" s="250"/>
      <c r="BU189" s="250"/>
      <c r="BV189" s="250"/>
      <c r="BW189" s="250"/>
      <c r="BX189" s="250"/>
      <c r="BY189" s="250"/>
      <c r="BZ189" s="250"/>
      <c r="CA189" s="250"/>
      <c r="CB189" s="250"/>
      <c r="CC189" s="250"/>
      <c r="CD189" s="250"/>
      <c r="CE189" s="250"/>
      <c r="CF189" s="250"/>
      <c r="CG189" s="250"/>
      <c r="CH189" s="250"/>
      <c r="CI189" s="250"/>
      <c r="CJ189" s="250"/>
      <c r="CK189" s="250"/>
      <c r="CL189" s="250"/>
      <c r="CM189" s="250"/>
      <c r="CN189" s="250"/>
      <c r="CO189" s="250"/>
      <c r="CP189" s="250"/>
      <c r="CQ189" s="250"/>
      <c r="CR189" s="250"/>
      <c r="CS189" s="250"/>
      <c r="CT189" s="250"/>
      <c r="CU189" s="250"/>
      <c r="CV189" s="250"/>
      <c r="CW189" s="250"/>
      <c r="CX189" s="250"/>
      <c r="CY189" s="250"/>
      <c r="CZ189" s="250"/>
      <c r="DA189" s="250"/>
      <c r="DB189" s="250"/>
      <c r="DC189" s="250"/>
      <c r="DD189" s="250"/>
      <c r="DE189" s="250"/>
      <c r="DF189" s="250"/>
      <c r="DG189" s="250"/>
      <c r="DH189" s="250"/>
      <c r="DI189" s="250"/>
      <c r="DJ189" s="250"/>
      <c r="DK189" s="250"/>
      <c r="DL189" s="250"/>
    </row>
    <row r="190" spans="1:116" x14ac:dyDescent="0.3">
      <c r="A190" s="251" t="s">
        <v>109</v>
      </c>
      <c r="B190" s="252" t="s">
        <v>7605</v>
      </c>
      <c r="C190" s="255">
        <v>0.26454201690000001</v>
      </c>
      <c r="D190" s="256">
        <v>7</v>
      </c>
      <c r="E190" s="255">
        <v>0.12</v>
      </c>
      <c r="F190" s="255">
        <v>3.0833333333000001</v>
      </c>
      <c r="G190" s="255">
        <v>0.45795582140000002</v>
      </c>
      <c r="H190" s="255">
        <v>46.900001525900002</v>
      </c>
      <c r="I190" s="256">
        <v>3</v>
      </c>
      <c r="J190" s="256">
        <f>IFERROR(VLOOKUP($B190,'Core Indicators'!$E$3:$EU$906,147,FALSE),"x")</f>
        <v>8253</v>
      </c>
      <c r="K190" s="257">
        <v>-2.3200535774</v>
      </c>
      <c r="L190" s="255">
        <v>1.75</v>
      </c>
      <c r="M190" s="256">
        <v>16</v>
      </c>
      <c r="N190" s="256">
        <v>16</v>
      </c>
      <c r="O190" s="256">
        <f>IFERROR(VLOOKUP(B190,'Core Indicators'!$E$3:$G$9906,3,FALSE),"x")</f>
        <v>27412000</v>
      </c>
      <c r="P190" s="256">
        <v>882050</v>
      </c>
      <c r="Q190" s="250"/>
      <c r="R190" s="250"/>
      <c r="S190" s="250"/>
      <c r="T190" s="250"/>
      <c r="U190" s="250"/>
      <c r="V190" s="250"/>
      <c r="W190" s="250"/>
      <c r="X190" s="250"/>
      <c r="Y190" s="250"/>
      <c r="Z190" s="250"/>
      <c r="AA190" s="250"/>
      <c r="AB190" s="250"/>
      <c r="AC190" s="250"/>
      <c r="AD190" s="250"/>
      <c r="AE190" s="250"/>
      <c r="AF190" s="250"/>
      <c r="AG190" s="250"/>
      <c r="AH190" s="250"/>
      <c r="AI190" s="250"/>
      <c r="AJ190" s="250"/>
      <c r="AK190" s="250"/>
      <c r="AL190" s="250"/>
      <c r="AM190" s="250"/>
      <c r="AN190" s="250"/>
      <c r="AO190" s="250"/>
      <c r="AP190" s="250"/>
      <c r="AQ190" s="250"/>
      <c r="AR190" s="250"/>
      <c r="AS190" s="250"/>
      <c r="AT190" s="250"/>
      <c r="AU190" s="250"/>
      <c r="AV190" s="250"/>
      <c r="AW190" s="250"/>
      <c r="AX190" s="250"/>
      <c r="AY190" s="250"/>
      <c r="AZ190" s="250"/>
      <c r="BA190" s="250"/>
      <c r="BB190" s="250"/>
      <c r="BC190" s="250"/>
      <c r="BD190" s="250"/>
      <c r="BE190" s="250"/>
      <c r="BF190" s="250"/>
      <c r="BG190" s="250"/>
      <c r="BH190" s="250"/>
      <c r="BI190" s="250"/>
      <c r="BJ190" s="250"/>
      <c r="BK190" s="250"/>
      <c r="BL190" s="250"/>
      <c r="BM190" s="250"/>
      <c r="BN190" s="250"/>
      <c r="BO190" s="250"/>
      <c r="BP190" s="250"/>
      <c r="BQ190" s="250"/>
      <c r="BR190" s="250"/>
      <c r="BS190" s="250"/>
      <c r="BT190" s="250"/>
      <c r="BU190" s="250"/>
      <c r="BV190" s="250"/>
      <c r="BW190" s="250"/>
      <c r="BX190" s="250"/>
      <c r="BY190" s="250"/>
      <c r="BZ190" s="250"/>
      <c r="CA190" s="250"/>
      <c r="CB190" s="250"/>
      <c r="CC190" s="250"/>
      <c r="CD190" s="250"/>
      <c r="CE190" s="250"/>
      <c r="CF190" s="250"/>
      <c r="CG190" s="250"/>
      <c r="CH190" s="250"/>
      <c r="CI190" s="250"/>
      <c r="CJ190" s="250"/>
      <c r="CK190" s="250"/>
      <c r="CL190" s="250"/>
      <c r="CM190" s="250"/>
      <c r="CN190" s="250"/>
      <c r="CO190" s="250"/>
      <c r="CP190" s="250"/>
      <c r="CQ190" s="250"/>
      <c r="CR190" s="250"/>
      <c r="CS190" s="250"/>
      <c r="CT190" s="250"/>
      <c r="CU190" s="250"/>
      <c r="CV190" s="250"/>
      <c r="CW190" s="250"/>
      <c r="CX190" s="250"/>
      <c r="CY190" s="250"/>
      <c r="CZ190" s="250"/>
      <c r="DA190" s="250"/>
      <c r="DB190" s="250"/>
      <c r="DC190" s="250"/>
      <c r="DD190" s="250"/>
      <c r="DE190" s="250"/>
      <c r="DF190" s="250"/>
      <c r="DG190" s="250"/>
      <c r="DH190" s="250"/>
      <c r="DI190" s="250"/>
      <c r="DJ190" s="250"/>
      <c r="DK190" s="250"/>
      <c r="DL190" s="250"/>
    </row>
    <row r="191" spans="1:116" x14ac:dyDescent="0.3">
      <c r="A191" s="251" t="s">
        <v>7606</v>
      </c>
      <c r="B191" s="252" t="s">
        <v>7607</v>
      </c>
      <c r="C191" s="255">
        <v>0.27606595950000001</v>
      </c>
      <c r="D191" s="256">
        <v>1</v>
      </c>
      <c r="E191" s="255">
        <v>0.10100000000000001</v>
      </c>
      <c r="F191" s="255">
        <v>3.5666666667000002</v>
      </c>
      <c r="G191" s="255">
        <v>0.31384940030000003</v>
      </c>
      <c r="H191" s="255">
        <v>35.700000762899997</v>
      </c>
      <c r="I191" s="256">
        <v>5</v>
      </c>
      <c r="J191" s="256" t="str">
        <f>IFERROR(VLOOKUP($B191,'Core Indicators'!$E$3:$EU$906,147,FALSE),"x")</f>
        <v>x</v>
      </c>
      <c r="K191" s="257">
        <v>-1.68987531E-2</v>
      </c>
      <c r="L191" s="255">
        <v>3</v>
      </c>
      <c r="M191" s="256">
        <v>20</v>
      </c>
      <c r="N191" s="256">
        <v>37</v>
      </c>
      <c r="O191" s="256" t="str">
        <f>IFERROR(VLOOKUP(B191,'Core Indicators'!$E$3:$G$9906,3,FALSE),"x")</f>
        <v>x</v>
      </c>
      <c r="P191" s="256">
        <v>310070</v>
      </c>
      <c r="Q191" s="250"/>
      <c r="R191" s="250"/>
      <c r="S191" s="250"/>
      <c r="T191" s="250"/>
      <c r="U191" s="250"/>
      <c r="V191" s="250"/>
      <c r="W191" s="250"/>
      <c r="X191" s="250"/>
      <c r="Y191" s="250"/>
      <c r="Z191" s="250"/>
      <c r="AA191" s="250"/>
      <c r="AB191" s="250"/>
      <c r="AC191" s="250"/>
      <c r="AD191" s="250"/>
      <c r="AE191" s="250"/>
      <c r="AF191" s="250"/>
      <c r="AG191" s="250"/>
      <c r="AH191" s="250"/>
      <c r="AI191" s="250"/>
      <c r="AJ191" s="250"/>
      <c r="AK191" s="250"/>
      <c r="AL191" s="250"/>
      <c r="AM191" s="250"/>
      <c r="AN191" s="250"/>
      <c r="AO191" s="250"/>
      <c r="AP191" s="250"/>
      <c r="AQ191" s="250"/>
      <c r="AR191" s="250"/>
      <c r="AS191" s="250"/>
      <c r="AT191" s="250"/>
      <c r="AU191" s="250"/>
      <c r="AV191" s="250"/>
      <c r="AW191" s="250"/>
      <c r="AX191" s="250"/>
      <c r="AY191" s="250"/>
      <c r="AZ191" s="250"/>
      <c r="BA191" s="250"/>
      <c r="BB191" s="250"/>
      <c r="BC191" s="250"/>
      <c r="BD191" s="250"/>
      <c r="BE191" s="250"/>
      <c r="BF191" s="250"/>
      <c r="BG191" s="250"/>
      <c r="BH191" s="250"/>
      <c r="BI191" s="250"/>
      <c r="BJ191" s="250"/>
      <c r="BK191" s="250"/>
      <c r="BL191" s="250"/>
      <c r="BM191" s="250"/>
      <c r="BN191" s="250"/>
      <c r="BO191" s="250"/>
      <c r="BP191" s="250"/>
      <c r="BQ191" s="250"/>
      <c r="BR191" s="250"/>
      <c r="BS191" s="250"/>
      <c r="BT191" s="250"/>
      <c r="BU191" s="250"/>
      <c r="BV191" s="250"/>
      <c r="BW191" s="250"/>
      <c r="BX191" s="250"/>
      <c r="BY191" s="250"/>
      <c r="BZ191" s="250"/>
      <c r="CA191" s="250"/>
      <c r="CB191" s="250"/>
      <c r="CC191" s="250"/>
      <c r="CD191" s="250"/>
      <c r="CE191" s="250"/>
      <c r="CF191" s="250"/>
      <c r="CG191" s="250"/>
      <c r="CH191" s="250"/>
      <c r="CI191" s="250"/>
      <c r="CJ191" s="250"/>
      <c r="CK191" s="250"/>
      <c r="CL191" s="250"/>
      <c r="CM191" s="250"/>
      <c r="CN191" s="250"/>
      <c r="CO191" s="250"/>
      <c r="CP191" s="250"/>
      <c r="CQ191" s="250"/>
      <c r="CR191" s="250"/>
      <c r="CS191" s="250"/>
      <c r="CT191" s="250"/>
      <c r="CU191" s="250"/>
      <c r="CV191" s="250"/>
      <c r="CW191" s="250"/>
      <c r="CX191" s="250"/>
      <c r="CY191" s="250"/>
      <c r="CZ191" s="250"/>
      <c r="DA191" s="250"/>
      <c r="DB191" s="250"/>
      <c r="DC191" s="250"/>
      <c r="DD191" s="250"/>
      <c r="DE191" s="250"/>
      <c r="DF191" s="250"/>
      <c r="DG191" s="250"/>
      <c r="DH191" s="250"/>
      <c r="DI191" s="250"/>
      <c r="DJ191" s="250"/>
      <c r="DK191" s="250"/>
      <c r="DL191" s="250"/>
    </row>
    <row r="192" spans="1:116" x14ac:dyDescent="0.3">
      <c r="A192" s="251" t="s">
        <v>99</v>
      </c>
      <c r="B192" s="252" t="s">
        <v>7608</v>
      </c>
      <c r="C192" s="255">
        <v>0.62499999270000006</v>
      </c>
      <c r="D192" s="256">
        <v>2</v>
      </c>
      <c r="E192" s="255">
        <v>0</v>
      </c>
      <c r="F192" s="255">
        <v>1.5</v>
      </c>
      <c r="G192" s="255">
        <v>0.83417374249999998</v>
      </c>
      <c r="H192" s="255">
        <v>36.700000762899997</v>
      </c>
      <c r="I192" s="256">
        <v>3</v>
      </c>
      <c r="J192" s="256">
        <f>IFERROR(VLOOKUP($B192,'Core Indicators'!$E$3:$EU$906,147,FALSE),"x")</f>
        <v>9970</v>
      </c>
      <c r="K192" s="257">
        <v>-1.7733464241000001</v>
      </c>
      <c r="L192" s="255">
        <v>1.25</v>
      </c>
      <c r="M192" s="256">
        <v>11</v>
      </c>
      <c r="N192" s="256">
        <v>15</v>
      </c>
      <c r="O192" s="256">
        <f>IFERROR(VLOOKUP(B192,'Core Indicators'!$E$3:$G$9906,3,FALSE),"x")</f>
        <v>30939000</v>
      </c>
      <c r="P192" s="256">
        <v>527970</v>
      </c>
      <c r="Q192" s="250"/>
      <c r="R192" s="250"/>
      <c r="S192" s="250"/>
      <c r="T192" s="250"/>
      <c r="U192" s="250"/>
      <c r="V192" s="250"/>
      <c r="W192" s="250"/>
      <c r="X192" s="250"/>
      <c r="Y192" s="250"/>
      <c r="Z192" s="250"/>
      <c r="AA192" s="250"/>
      <c r="AB192" s="250"/>
      <c r="AC192" s="250"/>
      <c r="AD192" s="250"/>
      <c r="AE192" s="250"/>
      <c r="AF192" s="250"/>
      <c r="AG192" s="250"/>
      <c r="AH192" s="250"/>
      <c r="AI192" s="250"/>
      <c r="AJ192" s="250"/>
      <c r="AK192" s="250"/>
      <c r="AL192" s="250"/>
      <c r="AM192" s="250"/>
      <c r="AN192" s="250"/>
      <c r="AO192" s="250"/>
      <c r="AP192" s="250"/>
      <c r="AQ192" s="250"/>
      <c r="AR192" s="250"/>
      <c r="AS192" s="250"/>
      <c r="AT192" s="250"/>
      <c r="AU192" s="250"/>
      <c r="AV192" s="250"/>
      <c r="AW192" s="250"/>
      <c r="AX192" s="250"/>
      <c r="AY192" s="250"/>
      <c r="AZ192" s="250"/>
      <c r="BA192" s="250"/>
      <c r="BB192" s="250"/>
      <c r="BC192" s="250"/>
      <c r="BD192" s="250"/>
      <c r="BE192" s="250"/>
      <c r="BF192" s="250"/>
      <c r="BG192" s="250"/>
      <c r="BH192" s="250"/>
      <c r="BI192" s="250"/>
      <c r="BJ192" s="250"/>
      <c r="BK192" s="250"/>
      <c r="BL192" s="250"/>
      <c r="BM192" s="250"/>
      <c r="BN192" s="250"/>
      <c r="BO192" s="250"/>
      <c r="BP192" s="250"/>
      <c r="BQ192" s="250"/>
      <c r="BR192" s="250"/>
      <c r="BS192" s="250"/>
      <c r="BT192" s="250"/>
      <c r="BU192" s="250"/>
      <c r="BV192" s="250"/>
      <c r="BW192" s="250"/>
      <c r="BX192" s="250"/>
      <c r="BY192" s="250"/>
      <c r="BZ192" s="250"/>
      <c r="CA192" s="250"/>
      <c r="CB192" s="250"/>
      <c r="CC192" s="250"/>
      <c r="CD192" s="250"/>
      <c r="CE192" s="250"/>
      <c r="CF192" s="250"/>
      <c r="CG192" s="250"/>
      <c r="CH192" s="250"/>
      <c r="CI192" s="250"/>
      <c r="CJ192" s="250"/>
      <c r="CK192" s="250"/>
      <c r="CL192" s="250"/>
      <c r="CM192" s="250"/>
      <c r="CN192" s="250"/>
      <c r="CO192" s="250"/>
      <c r="CP192" s="250"/>
      <c r="CQ192" s="250"/>
      <c r="CR192" s="250"/>
      <c r="CS192" s="250"/>
      <c r="CT192" s="250"/>
      <c r="CU192" s="250"/>
      <c r="CV192" s="250"/>
      <c r="CW192" s="250"/>
      <c r="CX192" s="250"/>
      <c r="CY192" s="250"/>
      <c r="CZ192" s="250"/>
      <c r="DA192" s="250"/>
      <c r="DB192" s="250"/>
      <c r="DC192" s="250"/>
      <c r="DD192" s="250"/>
      <c r="DE192" s="250"/>
      <c r="DF192" s="250"/>
      <c r="DG192" s="250"/>
      <c r="DH192" s="250"/>
      <c r="DI192" s="250"/>
      <c r="DJ192" s="250"/>
      <c r="DK192" s="250"/>
      <c r="DL192" s="250"/>
    </row>
    <row r="193" spans="1:116" x14ac:dyDescent="0.3">
      <c r="A193" s="251" t="s">
        <v>445</v>
      </c>
      <c r="B193" s="252" t="s">
        <v>7609</v>
      </c>
      <c r="C193" s="255">
        <v>0.70259998769999998</v>
      </c>
      <c r="D193" s="256">
        <v>8</v>
      </c>
      <c r="E193" s="255">
        <v>0</v>
      </c>
      <c r="F193" s="255">
        <v>5.75</v>
      </c>
      <c r="G193" s="255">
        <v>0.54032529939999996</v>
      </c>
      <c r="H193" s="255">
        <v>57.099998474099998</v>
      </c>
      <c r="I193" s="256">
        <v>0</v>
      </c>
      <c r="J193" s="256" t="str">
        <f>IFERROR(VLOOKUP($B193,'Core Indicators'!$E$3:$EU$906,147,FALSE),"x")</f>
        <v>x</v>
      </c>
      <c r="K193" s="257">
        <v>-0.46206927299999989</v>
      </c>
      <c r="L193" s="255">
        <v>4.25</v>
      </c>
      <c r="M193" s="256">
        <v>54</v>
      </c>
      <c r="N193" s="256">
        <v>34</v>
      </c>
      <c r="O193" s="256">
        <f>IFERROR(VLOOKUP(B193,'Core Indicators'!$E$3:$G$9906,3,FALSE),"x")</f>
        <v>17885000</v>
      </c>
      <c r="P193" s="256">
        <v>743390</v>
      </c>
      <c r="Q193" s="250"/>
      <c r="R193" s="250"/>
      <c r="S193" s="250"/>
      <c r="T193" s="250"/>
      <c r="U193" s="250"/>
      <c r="V193" s="250"/>
      <c r="W193" s="250"/>
      <c r="X193" s="250"/>
      <c r="Y193" s="250"/>
      <c r="Z193" s="250"/>
      <c r="AA193" s="250"/>
      <c r="AB193" s="250"/>
      <c r="AC193" s="250"/>
      <c r="AD193" s="250"/>
      <c r="AE193" s="250"/>
      <c r="AF193" s="250"/>
      <c r="AG193" s="250"/>
      <c r="AH193" s="250"/>
      <c r="AI193" s="250"/>
      <c r="AJ193" s="250"/>
      <c r="AK193" s="250"/>
      <c r="AL193" s="250"/>
      <c r="AM193" s="250"/>
      <c r="AN193" s="250"/>
      <c r="AO193" s="250"/>
      <c r="AP193" s="250"/>
      <c r="AQ193" s="250"/>
      <c r="AR193" s="250"/>
      <c r="AS193" s="250"/>
      <c r="AT193" s="250"/>
      <c r="AU193" s="250"/>
      <c r="AV193" s="250"/>
      <c r="AW193" s="250"/>
      <c r="AX193" s="250"/>
      <c r="AY193" s="250"/>
      <c r="AZ193" s="250"/>
      <c r="BA193" s="250"/>
      <c r="BB193" s="250"/>
      <c r="BC193" s="250"/>
      <c r="BD193" s="250"/>
      <c r="BE193" s="250"/>
      <c r="BF193" s="250"/>
      <c r="BG193" s="250"/>
      <c r="BH193" s="250"/>
      <c r="BI193" s="250"/>
      <c r="BJ193" s="250"/>
      <c r="BK193" s="250"/>
      <c r="BL193" s="250"/>
      <c r="BM193" s="250"/>
      <c r="BN193" s="250"/>
      <c r="BO193" s="250"/>
      <c r="BP193" s="250"/>
      <c r="BQ193" s="250"/>
      <c r="BR193" s="250"/>
      <c r="BS193" s="250"/>
      <c r="BT193" s="250"/>
      <c r="BU193" s="250"/>
      <c r="BV193" s="250"/>
      <c r="BW193" s="250"/>
      <c r="BX193" s="250"/>
      <c r="BY193" s="250"/>
      <c r="BZ193" s="250"/>
      <c r="CA193" s="250"/>
      <c r="CB193" s="250"/>
      <c r="CC193" s="250"/>
      <c r="CD193" s="250"/>
      <c r="CE193" s="250"/>
      <c r="CF193" s="250"/>
      <c r="CG193" s="250"/>
      <c r="CH193" s="250"/>
      <c r="CI193" s="250"/>
      <c r="CJ193" s="250"/>
      <c r="CK193" s="250"/>
      <c r="CL193" s="250"/>
      <c r="CM193" s="250"/>
      <c r="CN193" s="250"/>
      <c r="CO193" s="250"/>
      <c r="CP193" s="250"/>
      <c r="CQ193" s="250"/>
      <c r="CR193" s="250"/>
      <c r="CS193" s="250"/>
      <c r="CT193" s="250"/>
      <c r="CU193" s="250"/>
      <c r="CV193" s="250"/>
      <c r="CW193" s="250"/>
      <c r="CX193" s="250"/>
      <c r="CY193" s="250"/>
      <c r="CZ193" s="250"/>
      <c r="DA193" s="250"/>
      <c r="DB193" s="250"/>
      <c r="DC193" s="250"/>
      <c r="DD193" s="250"/>
      <c r="DE193" s="250"/>
      <c r="DF193" s="250"/>
      <c r="DG193" s="250"/>
      <c r="DH193" s="250"/>
      <c r="DI193" s="250"/>
      <c r="DJ193" s="250"/>
      <c r="DK193" s="250"/>
      <c r="DL193" s="250"/>
    </row>
    <row r="194" spans="1:116" x14ac:dyDescent="0.3">
      <c r="A194" s="251" t="s">
        <v>202</v>
      </c>
      <c r="B194" s="252" t="s">
        <v>7610</v>
      </c>
      <c r="C194" s="255">
        <v>0.30790001160000002</v>
      </c>
      <c r="D194" s="256">
        <v>0</v>
      </c>
      <c r="E194" s="255">
        <v>0.03</v>
      </c>
      <c r="F194" s="255">
        <v>4.3666666666999996</v>
      </c>
      <c r="G194" s="255">
        <v>0.52499423270000001</v>
      </c>
      <c r="H194" s="255">
        <v>44.299999237100003</v>
      </c>
      <c r="I194" s="256">
        <v>3</v>
      </c>
      <c r="J194" s="256">
        <f>IFERROR(VLOOKUP($B194,'Core Indicators'!$E$3:$EU$906,147,FALSE),"x")</f>
        <v>15</v>
      </c>
      <c r="K194" s="257">
        <v>-1.2570089101999999</v>
      </c>
      <c r="L194" s="255">
        <v>3.25</v>
      </c>
      <c r="M194" s="256">
        <v>29</v>
      </c>
      <c r="N194" s="256">
        <v>24</v>
      </c>
      <c r="O194" s="256">
        <f>IFERROR(VLOOKUP(B194,'Core Indicators'!$E$3:$G$9906,3,FALSE),"x")</f>
        <v>14645000</v>
      </c>
      <c r="P194" s="256">
        <v>386850</v>
      </c>
      <c r="Q194" s="250"/>
      <c r="R194" s="250"/>
      <c r="S194" s="250"/>
      <c r="T194" s="250"/>
      <c r="U194" s="250"/>
      <c r="V194" s="250"/>
      <c r="W194" s="250"/>
      <c r="X194" s="250"/>
      <c r="Y194" s="250"/>
      <c r="Z194" s="250"/>
      <c r="AA194" s="250"/>
      <c r="AB194" s="250"/>
      <c r="AC194" s="250"/>
      <c r="AD194" s="250"/>
      <c r="AE194" s="250"/>
      <c r="AF194" s="250"/>
      <c r="AG194" s="250"/>
      <c r="AH194" s="250"/>
      <c r="AI194" s="250"/>
      <c r="AJ194" s="250"/>
      <c r="AK194" s="250"/>
      <c r="AL194" s="250"/>
      <c r="AM194" s="250"/>
      <c r="AN194" s="250"/>
      <c r="AO194" s="250"/>
      <c r="AP194" s="250"/>
      <c r="AQ194" s="250"/>
      <c r="AR194" s="250"/>
      <c r="AS194" s="250"/>
      <c r="AT194" s="250"/>
      <c r="AU194" s="250"/>
      <c r="AV194" s="250"/>
      <c r="AW194" s="250"/>
      <c r="AX194" s="250"/>
      <c r="AY194" s="250"/>
      <c r="AZ194" s="250"/>
      <c r="BA194" s="250"/>
      <c r="BB194" s="250"/>
      <c r="BC194" s="250"/>
      <c r="BD194" s="250"/>
      <c r="BE194" s="250"/>
      <c r="BF194" s="250"/>
      <c r="BG194" s="250"/>
      <c r="BH194" s="250"/>
      <c r="BI194" s="250"/>
      <c r="BJ194" s="250"/>
      <c r="BK194" s="250"/>
      <c r="BL194" s="250"/>
      <c r="BM194" s="250"/>
      <c r="BN194" s="250"/>
      <c r="BO194" s="250"/>
      <c r="BP194" s="250"/>
      <c r="BQ194" s="250"/>
      <c r="BR194" s="250"/>
      <c r="BS194" s="250"/>
      <c r="BT194" s="250"/>
      <c r="BU194" s="250"/>
      <c r="BV194" s="250"/>
      <c r="BW194" s="250"/>
      <c r="BX194" s="250"/>
      <c r="BY194" s="250"/>
      <c r="BZ194" s="250"/>
      <c r="CA194" s="250"/>
      <c r="CB194" s="250"/>
      <c r="CC194" s="250"/>
      <c r="CD194" s="250"/>
      <c r="CE194" s="250"/>
      <c r="CF194" s="250"/>
      <c r="CG194" s="250"/>
      <c r="CH194" s="250"/>
      <c r="CI194" s="250"/>
      <c r="CJ194" s="250"/>
      <c r="CK194" s="250"/>
      <c r="CL194" s="250"/>
      <c r="CM194" s="250"/>
      <c r="CN194" s="250"/>
      <c r="CO194" s="250"/>
      <c r="CP194" s="250"/>
      <c r="CQ194" s="250"/>
      <c r="CR194" s="250"/>
      <c r="CS194" s="250"/>
      <c r="CT194" s="250"/>
      <c r="CU194" s="250"/>
      <c r="CV194" s="250"/>
      <c r="CW194" s="250"/>
      <c r="CX194" s="250"/>
      <c r="CY194" s="250"/>
      <c r="CZ194" s="250"/>
      <c r="DA194" s="250"/>
      <c r="DB194" s="250"/>
      <c r="DC194" s="250"/>
      <c r="DD194" s="250"/>
      <c r="DE194" s="250"/>
      <c r="DF194" s="250"/>
      <c r="DG194" s="250"/>
      <c r="DH194" s="250"/>
      <c r="DI194" s="250"/>
      <c r="DJ194" s="250"/>
      <c r="DK194" s="250"/>
      <c r="DL194" s="250"/>
    </row>
    <row r="195" spans="1:116" x14ac:dyDescent="0.3">
      <c r="A195" s="250"/>
      <c r="B195" s="250"/>
      <c r="C195" s="250"/>
      <c r="D195" s="250"/>
      <c r="E195" s="250"/>
      <c r="F195" s="250"/>
      <c r="G195" s="250"/>
      <c r="H195" s="250"/>
      <c r="I195" s="250"/>
      <c r="J195" s="250"/>
      <c r="K195" s="250"/>
      <c r="L195" s="250"/>
      <c r="M195" s="250"/>
      <c r="N195" s="250"/>
      <c r="O195" s="250"/>
      <c r="P195" s="250"/>
      <c r="Q195" s="250"/>
      <c r="R195" s="250"/>
      <c r="S195" s="250"/>
      <c r="T195" s="250"/>
      <c r="U195" s="250"/>
      <c r="V195" s="250"/>
      <c r="W195" s="250"/>
      <c r="X195" s="250"/>
      <c r="Y195" s="250"/>
      <c r="Z195" s="250"/>
      <c r="AA195" s="250"/>
      <c r="AB195" s="250"/>
      <c r="AC195" s="250"/>
      <c r="AD195" s="250"/>
      <c r="AE195" s="250"/>
      <c r="AF195" s="250"/>
      <c r="AG195" s="250"/>
      <c r="AH195" s="250"/>
      <c r="AI195" s="250"/>
      <c r="AJ195" s="250"/>
      <c r="AK195" s="250"/>
      <c r="AL195" s="250"/>
      <c r="AM195" s="250"/>
      <c r="AN195" s="250"/>
      <c r="AO195" s="250"/>
      <c r="AP195" s="250"/>
      <c r="AQ195" s="250"/>
      <c r="AR195" s="250"/>
      <c r="AS195" s="250"/>
      <c r="AT195" s="250"/>
      <c r="AU195" s="250"/>
      <c r="AV195" s="250"/>
      <c r="AW195" s="250"/>
      <c r="AX195" s="250"/>
      <c r="AY195" s="250"/>
      <c r="AZ195" s="250"/>
      <c r="BA195" s="250"/>
      <c r="BB195" s="250"/>
      <c r="BC195" s="250"/>
      <c r="BD195" s="250"/>
      <c r="BE195" s="250"/>
      <c r="BF195" s="250"/>
      <c r="BG195" s="250"/>
      <c r="BH195" s="250"/>
      <c r="BI195" s="250"/>
      <c r="BJ195" s="250"/>
      <c r="BK195" s="250"/>
      <c r="BL195" s="250"/>
      <c r="BM195" s="250"/>
      <c r="BN195" s="250"/>
      <c r="BO195" s="250"/>
      <c r="BP195" s="250"/>
      <c r="BQ195" s="250"/>
      <c r="BR195" s="250"/>
      <c r="BS195" s="250"/>
      <c r="BT195" s="250"/>
      <c r="BU195" s="250"/>
      <c r="BV195" s="250"/>
      <c r="BW195" s="250"/>
      <c r="BX195" s="250"/>
      <c r="BY195" s="250"/>
      <c r="BZ195" s="250"/>
      <c r="CA195" s="250"/>
      <c r="CB195" s="250"/>
      <c r="CC195" s="250"/>
      <c r="CD195" s="250"/>
      <c r="CE195" s="250"/>
      <c r="CF195" s="250"/>
      <c r="CG195" s="250"/>
      <c r="CH195" s="250"/>
      <c r="CI195" s="250"/>
      <c r="CJ195" s="250"/>
      <c r="CK195" s="250"/>
      <c r="CL195" s="250"/>
      <c r="CM195" s="250"/>
      <c r="CN195" s="250"/>
      <c r="CO195" s="250"/>
      <c r="CP195" s="250"/>
      <c r="CQ195" s="250"/>
      <c r="CR195" s="250"/>
      <c r="CS195" s="250"/>
      <c r="CT195" s="250"/>
      <c r="CU195" s="250"/>
      <c r="CV195" s="250"/>
      <c r="CW195" s="250"/>
      <c r="CX195" s="250"/>
      <c r="CY195" s="250"/>
      <c r="CZ195" s="250"/>
      <c r="DA195" s="250"/>
      <c r="DB195" s="250"/>
      <c r="DC195" s="250"/>
      <c r="DD195" s="250"/>
      <c r="DE195" s="250"/>
      <c r="DF195" s="250"/>
      <c r="DG195" s="250"/>
      <c r="DH195" s="250"/>
      <c r="DI195" s="250"/>
      <c r="DJ195" s="250"/>
      <c r="DK195" s="250"/>
      <c r="DL195" s="250"/>
    </row>
    <row r="196" spans="1:116" x14ac:dyDescent="0.3">
      <c r="A196" s="250"/>
      <c r="B196" s="250"/>
      <c r="C196" s="250"/>
      <c r="D196" s="250"/>
      <c r="E196" s="250"/>
      <c r="F196" s="250"/>
      <c r="G196" s="250"/>
      <c r="H196" s="250"/>
      <c r="I196" s="250"/>
      <c r="J196" s="250"/>
      <c r="K196" s="250"/>
      <c r="L196" s="250"/>
      <c r="M196" s="250"/>
      <c r="N196" s="250"/>
      <c r="O196" s="250"/>
      <c r="P196" s="250"/>
      <c r="Q196" s="250"/>
      <c r="R196" s="250"/>
      <c r="S196" s="250"/>
      <c r="T196" s="250"/>
      <c r="U196" s="250"/>
      <c r="V196" s="250"/>
      <c r="W196" s="250"/>
      <c r="X196" s="250"/>
      <c r="Y196" s="250"/>
      <c r="Z196" s="250"/>
      <c r="AA196" s="250"/>
      <c r="AB196" s="250"/>
      <c r="AC196" s="250"/>
      <c r="AD196" s="250"/>
      <c r="AE196" s="250"/>
      <c r="AF196" s="250"/>
      <c r="AG196" s="250"/>
      <c r="AH196" s="250"/>
      <c r="AI196" s="250"/>
      <c r="AJ196" s="250"/>
      <c r="AK196" s="250"/>
      <c r="AL196" s="250"/>
      <c r="AM196" s="250"/>
      <c r="AN196" s="250"/>
      <c r="AO196" s="250"/>
      <c r="AP196" s="250"/>
      <c r="AQ196" s="250"/>
      <c r="AR196" s="250"/>
      <c r="AS196" s="250"/>
      <c r="AT196" s="250"/>
      <c r="AU196" s="250"/>
      <c r="AV196" s="250"/>
      <c r="AW196" s="250"/>
      <c r="AX196" s="250"/>
      <c r="AY196" s="250"/>
      <c r="AZ196" s="250"/>
      <c r="BA196" s="250"/>
      <c r="BB196" s="250"/>
      <c r="BC196" s="250"/>
      <c r="BD196" s="250"/>
      <c r="BE196" s="250"/>
      <c r="BF196" s="250"/>
      <c r="BG196" s="250"/>
      <c r="BH196" s="250"/>
      <c r="BI196" s="250"/>
      <c r="BJ196" s="250"/>
      <c r="BK196" s="250"/>
      <c r="BL196" s="250"/>
      <c r="BM196" s="250"/>
      <c r="BN196" s="250"/>
      <c r="BO196" s="250"/>
      <c r="BP196" s="250"/>
      <c r="BQ196" s="250"/>
      <c r="BR196" s="250"/>
      <c r="BS196" s="250"/>
      <c r="BT196" s="250"/>
      <c r="BU196" s="250"/>
      <c r="BV196" s="250"/>
      <c r="BW196" s="250"/>
      <c r="BX196" s="250"/>
      <c r="BY196" s="250"/>
      <c r="BZ196" s="250"/>
      <c r="CA196" s="250"/>
      <c r="CB196" s="250"/>
      <c r="CC196" s="250"/>
      <c r="CD196" s="250"/>
      <c r="CE196" s="250"/>
      <c r="CF196" s="250"/>
      <c r="CG196" s="250"/>
      <c r="CH196" s="250"/>
      <c r="CI196" s="250"/>
      <c r="CJ196" s="250"/>
      <c r="CK196" s="250"/>
      <c r="CL196" s="250"/>
      <c r="CM196" s="250"/>
      <c r="CN196" s="250"/>
      <c r="CO196" s="250"/>
      <c r="CP196" s="250"/>
      <c r="CQ196" s="250"/>
      <c r="CR196" s="250"/>
      <c r="CS196" s="250"/>
      <c r="CT196" s="250"/>
      <c r="CU196" s="250"/>
      <c r="CV196" s="250"/>
      <c r="CW196" s="250"/>
      <c r="CX196" s="250"/>
      <c r="CY196" s="250"/>
      <c r="CZ196" s="250"/>
      <c r="DA196" s="250"/>
      <c r="DB196" s="250"/>
      <c r="DC196" s="250"/>
      <c r="DD196" s="250"/>
      <c r="DE196" s="250"/>
      <c r="DF196" s="250"/>
      <c r="DG196" s="250"/>
      <c r="DH196" s="250"/>
      <c r="DI196" s="250"/>
      <c r="DJ196" s="250"/>
      <c r="DK196" s="250"/>
      <c r="DL196" s="250"/>
    </row>
    <row r="197" spans="1:116" x14ac:dyDescent="0.3">
      <c r="A197" s="250"/>
      <c r="B197" s="250"/>
      <c r="C197" s="250"/>
      <c r="D197" s="250"/>
      <c r="E197" s="250"/>
      <c r="F197" s="250"/>
      <c r="G197" s="250"/>
      <c r="H197" s="250"/>
      <c r="I197" s="250"/>
      <c r="J197" s="250"/>
      <c r="K197" s="250"/>
      <c r="L197" s="250"/>
      <c r="M197" s="250"/>
      <c r="N197" s="250"/>
      <c r="O197" s="250"/>
      <c r="P197" s="250"/>
      <c r="Q197" s="250"/>
      <c r="R197" s="250"/>
      <c r="S197" s="250"/>
      <c r="T197" s="250"/>
      <c r="U197" s="250"/>
      <c r="V197" s="250"/>
      <c r="W197" s="250"/>
      <c r="X197" s="250"/>
      <c r="Y197" s="250"/>
      <c r="Z197" s="250"/>
      <c r="AA197" s="250"/>
      <c r="AB197" s="250"/>
      <c r="AC197" s="250"/>
      <c r="AD197" s="250"/>
      <c r="AE197" s="250"/>
      <c r="AF197" s="250"/>
      <c r="AG197" s="250"/>
      <c r="AH197" s="250"/>
      <c r="AI197" s="250"/>
      <c r="AJ197" s="250"/>
      <c r="AK197" s="250"/>
      <c r="AL197" s="250"/>
      <c r="AM197" s="250"/>
      <c r="AN197" s="250"/>
      <c r="AO197" s="250"/>
      <c r="AP197" s="250"/>
      <c r="AQ197" s="250"/>
      <c r="AR197" s="250"/>
      <c r="AS197" s="250"/>
      <c r="AT197" s="250"/>
      <c r="AU197" s="250"/>
      <c r="AV197" s="250"/>
      <c r="AW197" s="250"/>
      <c r="AX197" s="250"/>
      <c r="AY197" s="250"/>
      <c r="AZ197" s="250"/>
      <c r="BA197" s="250"/>
      <c r="BB197" s="250"/>
      <c r="BC197" s="250"/>
      <c r="BD197" s="250"/>
      <c r="BE197" s="250"/>
      <c r="BF197" s="250"/>
      <c r="BG197" s="250"/>
      <c r="BH197" s="250"/>
      <c r="BI197" s="250"/>
      <c r="BJ197" s="250"/>
      <c r="BK197" s="250"/>
      <c r="BL197" s="250"/>
      <c r="BM197" s="250"/>
      <c r="BN197" s="250"/>
      <c r="BO197" s="250"/>
      <c r="BP197" s="250"/>
      <c r="BQ197" s="250"/>
      <c r="BR197" s="250"/>
      <c r="BS197" s="250"/>
      <c r="BT197" s="250"/>
      <c r="BU197" s="250"/>
      <c r="BV197" s="250"/>
      <c r="BW197" s="250"/>
      <c r="BX197" s="250"/>
      <c r="BY197" s="250"/>
      <c r="BZ197" s="250"/>
      <c r="CA197" s="250"/>
      <c r="CB197" s="250"/>
      <c r="CC197" s="250"/>
      <c r="CD197" s="250"/>
      <c r="CE197" s="250"/>
      <c r="CF197" s="250"/>
      <c r="CG197" s="250"/>
      <c r="CH197" s="250"/>
      <c r="CI197" s="250"/>
      <c r="CJ197" s="250"/>
      <c r="CK197" s="250"/>
      <c r="CL197" s="250"/>
      <c r="CM197" s="250"/>
      <c r="CN197" s="250"/>
      <c r="CO197" s="250"/>
      <c r="CP197" s="250"/>
      <c r="CQ197" s="250"/>
      <c r="CR197" s="250"/>
      <c r="CS197" s="250"/>
      <c r="CT197" s="250"/>
      <c r="CU197" s="250"/>
      <c r="CV197" s="250"/>
      <c r="CW197" s="250"/>
      <c r="CX197" s="250"/>
      <c r="CY197" s="250"/>
      <c r="CZ197" s="250"/>
      <c r="DA197" s="250"/>
      <c r="DB197" s="250"/>
      <c r="DC197" s="250"/>
      <c r="DD197" s="250"/>
      <c r="DE197" s="250"/>
      <c r="DF197" s="250"/>
      <c r="DG197" s="250"/>
      <c r="DH197" s="250"/>
      <c r="DI197" s="250"/>
      <c r="DJ197" s="250"/>
      <c r="DK197" s="250"/>
      <c r="DL197" s="250"/>
    </row>
    <row r="198" spans="1:116" x14ac:dyDescent="0.3">
      <c r="A198" s="250"/>
      <c r="B198" s="250"/>
      <c r="C198" s="250"/>
      <c r="D198" s="250"/>
      <c r="E198" s="250"/>
      <c r="F198" s="250"/>
      <c r="G198" s="250"/>
      <c r="H198" s="250"/>
      <c r="I198" s="250"/>
      <c r="J198" s="250"/>
      <c r="K198" s="250"/>
      <c r="L198" s="250"/>
      <c r="M198" s="250"/>
      <c r="N198" s="250"/>
      <c r="O198" s="250"/>
      <c r="P198" s="250"/>
      <c r="Q198" s="250"/>
      <c r="R198" s="250"/>
      <c r="S198" s="250"/>
      <c r="T198" s="250"/>
      <c r="U198" s="250"/>
      <c r="V198" s="250"/>
      <c r="W198" s="250"/>
      <c r="X198" s="250"/>
      <c r="Y198" s="250"/>
      <c r="Z198" s="250"/>
      <c r="AA198" s="250"/>
      <c r="AB198" s="250"/>
      <c r="AC198" s="250"/>
      <c r="AD198" s="250"/>
      <c r="AE198" s="250"/>
      <c r="AF198" s="250"/>
      <c r="AG198" s="250"/>
      <c r="AH198" s="250"/>
      <c r="AI198" s="250"/>
      <c r="AJ198" s="250"/>
      <c r="AK198" s="250"/>
      <c r="AL198" s="250"/>
      <c r="AM198" s="250"/>
      <c r="AN198" s="250"/>
      <c r="AO198" s="250"/>
      <c r="AP198" s="250"/>
      <c r="AQ198" s="250"/>
      <c r="AR198" s="250"/>
      <c r="AS198" s="250"/>
      <c r="AT198" s="250"/>
      <c r="AU198" s="250"/>
      <c r="AV198" s="250"/>
      <c r="AW198" s="250"/>
      <c r="AX198" s="250"/>
      <c r="AY198" s="250"/>
      <c r="AZ198" s="250"/>
      <c r="BA198" s="250"/>
      <c r="BB198" s="250"/>
      <c r="BC198" s="250"/>
      <c r="BD198" s="250"/>
      <c r="BE198" s="250"/>
      <c r="BF198" s="250"/>
      <c r="BG198" s="250"/>
      <c r="BH198" s="250"/>
      <c r="BI198" s="250"/>
      <c r="BJ198" s="250"/>
      <c r="BK198" s="250"/>
      <c r="BL198" s="250"/>
      <c r="BM198" s="250"/>
      <c r="BN198" s="250"/>
      <c r="BO198" s="250"/>
      <c r="BP198" s="250"/>
      <c r="BQ198" s="250"/>
      <c r="BR198" s="250"/>
      <c r="BS198" s="250"/>
      <c r="BT198" s="250"/>
      <c r="BU198" s="250"/>
      <c r="BV198" s="250"/>
      <c r="BW198" s="250"/>
      <c r="BX198" s="250"/>
      <c r="BY198" s="250"/>
      <c r="BZ198" s="250"/>
      <c r="CA198" s="250"/>
      <c r="CB198" s="250"/>
      <c r="CC198" s="250"/>
      <c r="CD198" s="250"/>
      <c r="CE198" s="250"/>
      <c r="CF198" s="250"/>
      <c r="CG198" s="250"/>
      <c r="CH198" s="250"/>
      <c r="CI198" s="250"/>
      <c r="CJ198" s="250"/>
      <c r="CK198" s="250"/>
      <c r="CL198" s="250"/>
      <c r="CM198" s="250"/>
      <c r="CN198" s="250"/>
      <c r="CO198" s="250"/>
      <c r="CP198" s="250"/>
      <c r="CQ198" s="250"/>
      <c r="CR198" s="250"/>
      <c r="CS198" s="250"/>
      <c r="CT198" s="250"/>
      <c r="CU198" s="250"/>
      <c r="CV198" s="250"/>
      <c r="CW198" s="250"/>
      <c r="CX198" s="250"/>
      <c r="CY198" s="250"/>
      <c r="CZ198" s="250"/>
      <c r="DA198" s="250"/>
      <c r="DB198" s="250"/>
      <c r="DC198" s="250"/>
      <c r="DD198" s="250"/>
      <c r="DE198" s="250"/>
      <c r="DF198" s="250"/>
      <c r="DG198" s="250"/>
      <c r="DH198" s="250"/>
      <c r="DI198" s="250"/>
      <c r="DJ198" s="250"/>
      <c r="DK198" s="250"/>
      <c r="DL198" s="250"/>
    </row>
    <row r="199" spans="1:116" x14ac:dyDescent="0.3">
      <c r="A199" s="250"/>
      <c r="B199" s="250"/>
      <c r="C199" s="250"/>
      <c r="D199" s="250"/>
      <c r="E199" s="250"/>
      <c r="F199" s="250"/>
      <c r="G199" s="250"/>
      <c r="H199" s="250"/>
      <c r="I199" s="250"/>
      <c r="J199" s="250"/>
      <c r="K199" s="250"/>
      <c r="L199" s="250"/>
      <c r="M199" s="250"/>
      <c r="N199" s="250"/>
      <c r="O199" s="250"/>
      <c r="P199" s="250"/>
      <c r="Q199" s="250"/>
      <c r="R199" s="250"/>
      <c r="S199" s="250"/>
      <c r="T199" s="250"/>
      <c r="U199" s="250"/>
      <c r="V199" s="250"/>
      <c r="W199" s="250"/>
      <c r="X199" s="250"/>
      <c r="Y199" s="250"/>
      <c r="Z199" s="250"/>
      <c r="AA199" s="250"/>
      <c r="AB199" s="250"/>
      <c r="AC199" s="250"/>
      <c r="AD199" s="250"/>
      <c r="AE199" s="250"/>
      <c r="AF199" s="250"/>
      <c r="AG199" s="250"/>
      <c r="AH199" s="250"/>
      <c r="AI199" s="250"/>
      <c r="AJ199" s="250"/>
      <c r="AK199" s="250"/>
      <c r="AL199" s="250"/>
      <c r="AM199" s="250"/>
      <c r="AN199" s="250"/>
      <c r="AO199" s="250"/>
      <c r="AP199" s="250"/>
      <c r="AQ199" s="250"/>
      <c r="AR199" s="250"/>
      <c r="AS199" s="250"/>
      <c r="AT199" s="250"/>
      <c r="AU199" s="250"/>
      <c r="AV199" s="250"/>
      <c r="AW199" s="250"/>
      <c r="AX199" s="250"/>
      <c r="AY199" s="250"/>
      <c r="AZ199" s="250"/>
      <c r="BA199" s="250"/>
      <c r="BB199" s="250"/>
      <c r="BC199" s="250"/>
      <c r="BD199" s="250"/>
      <c r="BE199" s="250"/>
      <c r="BF199" s="250"/>
      <c r="BG199" s="250"/>
      <c r="BH199" s="250"/>
      <c r="BI199" s="250"/>
      <c r="BJ199" s="250"/>
      <c r="BK199" s="250"/>
      <c r="BL199" s="250"/>
      <c r="BM199" s="250"/>
      <c r="BN199" s="250"/>
      <c r="BO199" s="250"/>
      <c r="BP199" s="250"/>
      <c r="BQ199" s="250"/>
      <c r="BR199" s="250"/>
      <c r="BS199" s="250"/>
      <c r="BT199" s="250"/>
      <c r="BU199" s="250"/>
      <c r="BV199" s="250"/>
      <c r="BW199" s="250"/>
      <c r="BX199" s="250"/>
      <c r="BY199" s="250"/>
      <c r="BZ199" s="250"/>
      <c r="CA199" s="250"/>
      <c r="CB199" s="250"/>
      <c r="CC199" s="250"/>
      <c r="CD199" s="250"/>
      <c r="CE199" s="250"/>
      <c r="CF199" s="250"/>
      <c r="CG199" s="250"/>
      <c r="CH199" s="250"/>
      <c r="CI199" s="250"/>
      <c r="CJ199" s="250"/>
      <c r="CK199" s="250"/>
      <c r="CL199" s="250"/>
      <c r="CM199" s="250"/>
      <c r="CN199" s="250"/>
      <c r="CO199" s="250"/>
      <c r="CP199" s="250"/>
      <c r="CQ199" s="250"/>
      <c r="CR199" s="250"/>
      <c r="CS199" s="250"/>
      <c r="CT199" s="250"/>
      <c r="CU199" s="250"/>
      <c r="CV199" s="250"/>
      <c r="CW199" s="250"/>
      <c r="CX199" s="250"/>
      <c r="CY199" s="250"/>
      <c r="CZ199" s="250"/>
      <c r="DA199" s="250"/>
      <c r="DB199" s="250"/>
      <c r="DC199" s="250"/>
      <c r="DD199" s="250"/>
      <c r="DE199" s="250"/>
      <c r="DF199" s="250"/>
      <c r="DG199" s="250"/>
      <c r="DH199" s="250"/>
      <c r="DI199" s="250"/>
      <c r="DJ199" s="250"/>
      <c r="DK199" s="250"/>
      <c r="DL199" s="250"/>
    </row>
    <row r="200" spans="1:116" x14ac:dyDescent="0.3">
      <c r="A200" s="250"/>
      <c r="B200" s="250"/>
      <c r="C200" s="250"/>
      <c r="D200" s="250"/>
      <c r="E200" s="250"/>
      <c r="F200" s="250"/>
      <c r="G200" s="250"/>
      <c r="H200" s="250"/>
      <c r="I200" s="250"/>
      <c r="J200" s="250"/>
      <c r="K200" s="250"/>
      <c r="L200" s="250"/>
      <c r="M200" s="250"/>
      <c r="N200" s="250"/>
      <c r="O200" s="250"/>
      <c r="P200" s="250"/>
      <c r="Q200" s="250"/>
      <c r="R200" s="250"/>
      <c r="S200" s="250"/>
      <c r="T200" s="250"/>
      <c r="U200" s="250"/>
      <c r="V200" s="250"/>
      <c r="W200" s="250"/>
      <c r="X200" s="250"/>
      <c r="Y200" s="250"/>
      <c r="Z200" s="250"/>
      <c r="AA200" s="250"/>
      <c r="AB200" s="250"/>
      <c r="AC200" s="250"/>
      <c r="AD200" s="250"/>
      <c r="AE200" s="250"/>
      <c r="AF200" s="250"/>
      <c r="AG200" s="250"/>
      <c r="AH200" s="250"/>
      <c r="AI200" s="250"/>
      <c r="AJ200" s="250"/>
      <c r="AK200" s="250"/>
      <c r="AL200" s="250"/>
      <c r="AM200" s="250"/>
      <c r="AN200" s="250"/>
      <c r="AO200" s="250"/>
      <c r="AP200" s="250"/>
      <c r="AQ200" s="250"/>
      <c r="AR200" s="250"/>
      <c r="AS200" s="250"/>
      <c r="AT200" s="250"/>
      <c r="AU200" s="250"/>
      <c r="AV200" s="250"/>
      <c r="AW200" s="250"/>
      <c r="AX200" s="250"/>
      <c r="AY200" s="250"/>
      <c r="AZ200" s="250"/>
      <c r="BA200" s="250"/>
      <c r="BB200" s="250"/>
      <c r="BC200" s="250"/>
      <c r="BD200" s="250"/>
      <c r="BE200" s="250"/>
      <c r="BF200" s="250"/>
      <c r="BG200" s="250"/>
      <c r="BH200" s="250"/>
      <c r="BI200" s="250"/>
      <c r="BJ200" s="250"/>
      <c r="BK200" s="250"/>
      <c r="BL200" s="250"/>
      <c r="BM200" s="250"/>
      <c r="BN200" s="250"/>
      <c r="BO200" s="250"/>
      <c r="BP200" s="250"/>
      <c r="BQ200" s="250"/>
      <c r="BR200" s="250"/>
      <c r="BS200" s="250"/>
      <c r="BT200" s="250"/>
      <c r="BU200" s="250"/>
      <c r="BV200" s="250"/>
      <c r="BW200" s="250"/>
      <c r="BX200" s="250"/>
      <c r="BY200" s="250"/>
      <c r="BZ200" s="250"/>
      <c r="CA200" s="250"/>
      <c r="CB200" s="250"/>
      <c r="CC200" s="250"/>
      <c r="CD200" s="250"/>
      <c r="CE200" s="250"/>
      <c r="CF200" s="250"/>
      <c r="CG200" s="250"/>
      <c r="CH200" s="250"/>
      <c r="CI200" s="250"/>
      <c r="CJ200" s="250"/>
      <c r="CK200" s="250"/>
      <c r="CL200" s="250"/>
      <c r="CM200" s="250"/>
      <c r="CN200" s="250"/>
      <c r="CO200" s="250"/>
      <c r="CP200" s="250"/>
      <c r="CQ200" s="250"/>
      <c r="CR200" s="250"/>
      <c r="CS200" s="250"/>
      <c r="CT200" s="250"/>
      <c r="CU200" s="250"/>
      <c r="CV200" s="250"/>
      <c r="CW200" s="250"/>
      <c r="CX200" s="250"/>
      <c r="CY200" s="250"/>
      <c r="CZ200" s="250"/>
      <c r="DA200" s="250"/>
      <c r="DB200" s="250"/>
      <c r="DC200" s="250"/>
      <c r="DD200" s="250"/>
      <c r="DE200" s="250"/>
      <c r="DF200" s="250"/>
      <c r="DG200" s="250"/>
      <c r="DH200" s="250"/>
      <c r="DI200" s="250"/>
      <c r="DJ200" s="250"/>
      <c r="DK200" s="250"/>
      <c r="DL200" s="250"/>
    </row>
    <row r="201" spans="1:116" x14ac:dyDescent="0.3">
      <c r="A201" s="250"/>
      <c r="B201" s="250"/>
      <c r="C201" s="250"/>
      <c r="D201" s="250"/>
      <c r="E201" s="250"/>
      <c r="F201" s="250"/>
      <c r="G201" s="250"/>
      <c r="H201" s="250"/>
      <c r="I201" s="250"/>
      <c r="J201" s="250"/>
      <c r="K201" s="250"/>
      <c r="L201" s="250"/>
      <c r="M201" s="250"/>
      <c r="N201" s="250"/>
      <c r="O201" s="250"/>
      <c r="P201" s="250"/>
      <c r="Q201" s="250"/>
      <c r="R201" s="250"/>
      <c r="S201" s="250"/>
      <c r="T201" s="250"/>
      <c r="U201" s="250"/>
      <c r="V201" s="250"/>
      <c r="W201" s="250"/>
      <c r="X201" s="250"/>
      <c r="Y201" s="250"/>
      <c r="Z201" s="250"/>
      <c r="AA201" s="250"/>
      <c r="AB201" s="250"/>
      <c r="AC201" s="250"/>
      <c r="AD201" s="250"/>
      <c r="AE201" s="250"/>
      <c r="AF201" s="250"/>
      <c r="AG201" s="250"/>
      <c r="AH201" s="250"/>
      <c r="AI201" s="250"/>
      <c r="AJ201" s="250"/>
      <c r="AK201" s="250"/>
      <c r="AL201" s="250"/>
      <c r="AM201" s="250"/>
      <c r="AN201" s="250"/>
      <c r="AO201" s="250"/>
      <c r="AP201" s="250"/>
      <c r="AQ201" s="250"/>
      <c r="AR201" s="250"/>
      <c r="AS201" s="250"/>
      <c r="AT201" s="250"/>
      <c r="AU201" s="250"/>
      <c r="AV201" s="250"/>
      <c r="AW201" s="250"/>
      <c r="AX201" s="250"/>
      <c r="AY201" s="250"/>
      <c r="AZ201" s="250"/>
      <c r="BA201" s="250"/>
      <c r="BB201" s="250"/>
      <c r="BC201" s="250"/>
      <c r="BD201" s="250"/>
      <c r="BE201" s="250"/>
      <c r="BF201" s="250"/>
      <c r="BG201" s="250"/>
      <c r="BH201" s="250"/>
      <c r="BI201" s="250"/>
      <c r="BJ201" s="250"/>
      <c r="BK201" s="250"/>
      <c r="BL201" s="250"/>
      <c r="BM201" s="250"/>
      <c r="BN201" s="250"/>
      <c r="BO201" s="250"/>
      <c r="BP201" s="250"/>
      <c r="BQ201" s="250"/>
      <c r="BR201" s="250"/>
      <c r="BS201" s="250"/>
      <c r="BT201" s="250"/>
      <c r="BU201" s="250"/>
      <c r="BV201" s="250"/>
      <c r="BW201" s="250"/>
      <c r="BX201" s="250"/>
      <c r="BY201" s="250"/>
      <c r="BZ201" s="250"/>
      <c r="CA201" s="250"/>
      <c r="CB201" s="250"/>
      <c r="CC201" s="250"/>
      <c r="CD201" s="250"/>
      <c r="CE201" s="250"/>
      <c r="CF201" s="250"/>
      <c r="CG201" s="250"/>
      <c r="CH201" s="250"/>
      <c r="CI201" s="250"/>
      <c r="CJ201" s="250"/>
      <c r="CK201" s="250"/>
      <c r="CL201" s="250"/>
      <c r="CM201" s="250"/>
      <c r="CN201" s="250"/>
      <c r="CO201" s="250"/>
      <c r="CP201" s="250"/>
      <c r="CQ201" s="250"/>
      <c r="CR201" s="250"/>
      <c r="CS201" s="250"/>
      <c r="CT201" s="250"/>
      <c r="CU201" s="250"/>
      <c r="CV201" s="250"/>
      <c r="CW201" s="250"/>
      <c r="CX201" s="250"/>
      <c r="CY201" s="250"/>
      <c r="CZ201" s="250"/>
      <c r="DA201" s="250"/>
      <c r="DB201" s="250"/>
      <c r="DC201" s="250"/>
      <c r="DD201" s="250"/>
      <c r="DE201" s="250"/>
      <c r="DF201" s="250"/>
      <c r="DG201" s="250"/>
      <c r="DH201" s="250"/>
      <c r="DI201" s="250"/>
      <c r="DJ201" s="250"/>
      <c r="DK201" s="250"/>
      <c r="DL201" s="250"/>
    </row>
    <row r="202" spans="1:116" x14ac:dyDescent="0.3">
      <c r="A202" s="250"/>
      <c r="B202" s="250"/>
      <c r="C202" s="250"/>
      <c r="D202" s="250"/>
      <c r="E202" s="250"/>
      <c r="F202" s="250"/>
      <c r="G202" s="250"/>
      <c r="H202" s="250"/>
      <c r="I202" s="250"/>
      <c r="J202" s="250"/>
      <c r="K202" s="250"/>
      <c r="L202" s="250"/>
      <c r="M202" s="250"/>
      <c r="N202" s="250"/>
      <c r="O202" s="250"/>
      <c r="P202" s="250"/>
      <c r="Q202" s="250"/>
      <c r="R202" s="250"/>
      <c r="S202" s="250"/>
      <c r="T202" s="250"/>
      <c r="U202" s="250"/>
      <c r="V202" s="250"/>
      <c r="W202" s="250"/>
      <c r="X202" s="250"/>
      <c r="Y202" s="250"/>
      <c r="Z202" s="250"/>
      <c r="AA202" s="250"/>
      <c r="AB202" s="250"/>
      <c r="AC202" s="250"/>
      <c r="AD202" s="250"/>
      <c r="AE202" s="250"/>
      <c r="AF202" s="250"/>
      <c r="AG202" s="250"/>
      <c r="AH202" s="250"/>
      <c r="AI202" s="250"/>
      <c r="AJ202" s="250"/>
      <c r="AK202" s="250"/>
      <c r="AL202" s="250"/>
      <c r="AM202" s="250"/>
      <c r="AN202" s="250"/>
      <c r="AO202" s="250"/>
      <c r="AP202" s="250"/>
      <c r="AQ202" s="250"/>
      <c r="AR202" s="250"/>
      <c r="AS202" s="250"/>
      <c r="AT202" s="250"/>
      <c r="AU202" s="250"/>
      <c r="AV202" s="250"/>
      <c r="AW202" s="250"/>
      <c r="AX202" s="250"/>
      <c r="AY202" s="250"/>
      <c r="AZ202" s="250"/>
      <c r="BA202" s="250"/>
      <c r="BB202" s="250"/>
      <c r="BC202" s="250"/>
      <c r="BD202" s="250"/>
      <c r="BE202" s="250"/>
      <c r="BF202" s="250"/>
      <c r="BG202" s="250"/>
      <c r="BH202" s="250"/>
      <c r="BI202" s="250"/>
      <c r="BJ202" s="250"/>
      <c r="BK202" s="250"/>
      <c r="BL202" s="250"/>
      <c r="BM202" s="250"/>
      <c r="BN202" s="250"/>
      <c r="BO202" s="250"/>
      <c r="BP202" s="250"/>
      <c r="BQ202" s="250"/>
      <c r="BR202" s="250"/>
      <c r="BS202" s="250"/>
      <c r="BT202" s="250"/>
      <c r="BU202" s="250"/>
      <c r="BV202" s="250"/>
      <c r="BW202" s="250"/>
      <c r="BX202" s="250"/>
      <c r="BY202" s="250"/>
      <c r="BZ202" s="250"/>
      <c r="CA202" s="250"/>
      <c r="CB202" s="250"/>
      <c r="CC202" s="250"/>
      <c r="CD202" s="250"/>
      <c r="CE202" s="250"/>
      <c r="CF202" s="250"/>
      <c r="CG202" s="250"/>
      <c r="CH202" s="250"/>
      <c r="CI202" s="250"/>
      <c r="CJ202" s="250"/>
      <c r="CK202" s="250"/>
      <c r="CL202" s="250"/>
      <c r="CM202" s="250"/>
      <c r="CN202" s="250"/>
      <c r="CO202" s="250"/>
      <c r="CP202" s="250"/>
      <c r="CQ202" s="250"/>
      <c r="CR202" s="250"/>
      <c r="CS202" s="250"/>
      <c r="CT202" s="250"/>
      <c r="CU202" s="250"/>
      <c r="CV202" s="250"/>
      <c r="CW202" s="250"/>
      <c r="CX202" s="250"/>
      <c r="CY202" s="250"/>
      <c r="CZ202" s="250"/>
      <c r="DA202" s="250"/>
      <c r="DB202" s="250"/>
      <c r="DC202" s="250"/>
      <c r="DD202" s="250"/>
      <c r="DE202" s="250"/>
      <c r="DF202" s="250"/>
      <c r="DG202" s="250"/>
      <c r="DH202" s="250"/>
      <c r="DI202" s="250"/>
      <c r="DJ202" s="250"/>
      <c r="DK202" s="250"/>
      <c r="DL202" s="250"/>
    </row>
    <row r="203" spans="1:116" x14ac:dyDescent="0.3">
      <c r="A203" s="250"/>
      <c r="B203" s="250"/>
      <c r="C203" s="250"/>
      <c r="D203" s="250"/>
      <c r="E203" s="250"/>
      <c r="F203" s="250"/>
      <c r="G203" s="250"/>
      <c r="H203" s="250"/>
      <c r="I203" s="250"/>
      <c r="J203" s="250"/>
      <c r="K203" s="250"/>
      <c r="L203" s="250"/>
      <c r="M203" s="250"/>
      <c r="N203" s="250"/>
      <c r="O203" s="250"/>
      <c r="P203" s="250"/>
      <c r="Q203" s="250"/>
      <c r="R203" s="250"/>
      <c r="S203" s="250"/>
      <c r="T203" s="250"/>
      <c r="U203" s="250"/>
      <c r="V203" s="250"/>
      <c r="W203" s="250"/>
      <c r="X203" s="250"/>
      <c r="Y203" s="250"/>
      <c r="Z203" s="250"/>
      <c r="AA203" s="250"/>
      <c r="AB203" s="250"/>
      <c r="AC203" s="250"/>
      <c r="AD203" s="250"/>
      <c r="AE203" s="250"/>
      <c r="AF203" s="250"/>
      <c r="AG203" s="250"/>
      <c r="AH203" s="250"/>
      <c r="AI203" s="250"/>
      <c r="AJ203" s="250"/>
      <c r="AK203" s="250"/>
      <c r="AL203" s="250"/>
      <c r="AM203" s="250"/>
      <c r="AN203" s="250"/>
      <c r="AO203" s="250"/>
      <c r="AP203" s="250"/>
      <c r="AQ203" s="250"/>
      <c r="AR203" s="250"/>
      <c r="AS203" s="250"/>
      <c r="AT203" s="250"/>
      <c r="AU203" s="250"/>
      <c r="AV203" s="250"/>
      <c r="AW203" s="250"/>
      <c r="AX203" s="250"/>
      <c r="AY203" s="250"/>
      <c r="AZ203" s="250"/>
      <c r="BA203" s="250"/>
      <c r="BB203" s="250"/>
      <c r="BC203" s="250"/>
      <c r="BD203" s="250"/>
      <c r="BE203" s="250"/>
      <c r="BF203" s="250"/>
      <c r="BG203" s="250"/>
      <c r="BH203" s="250"/>
      <c r="BI203" s="250"/>
      <c r="BJ203" s="250"/>
      <c r="BK203" s="250"/>
      <c r="BL203" s="250"/>
      <c r="BM203" s="250"/>
      <c r="BN203" s="250"/>
      <c r="BO203" s="250"/>
      <c r="BP203" s="250"/>
      <c r="BQ203" s="250"/>
      <c r="BR203" s="250"/>
      <c r="BS203" s="250"/>
      <c r="BT203" s="250"/>
      <c r="BU203" s="250"/>
      <c r="BV203" s="250"/>
      <c r="BW203" s="250"/>
      <c r="BX203" s="250"/>
      <c r="BY203" s="250"/>
      <c r="BZ203" s="250"/>
      <c r="CA203" s="250"/>
      <c r="CB203" s="250"/>
      <c r="CC203" s="250"/>
      <c r="CD203" s="250"/>
      <c r="CE203" s="250"/>
      <c r="CF203" s="250"/>
      <c r="CG203" s="250"/>
      <c r="CH203" s="250"/>
      <c r="CI203" s="250"/>
      <c r="CJ203" s="250"/>
      <c r="CK203" s="250"/>
      <c r="CL203" s="250"/>
      <c r="CM203" s="250"/>
      <c r="CN203" s="250"/>
      <c r="CO203" s="250"/>
      <c r="CP203" s="250"/>
      <c r="CQ203" s="250"/>
      <c r="CR203" s="250"/>
      <c r="CS203" s="250"/>
      <c r="CT203" s="250"/>
      <c r="CU203" s="250"/>
      <c r="CV203" s="250"/>
      <c r="CW203" s="250"/>
      <c r="CX203" s="250"/>
      <c r="CY203" s="250"/>
      <c r="CZ203" s="250"/>
      <c r="DA203" s="250"/>
      <c r="DB203" s="250"/>
      <c r="DC203" s="250"/>
      <c r="DD203" s="250"/>
      <c r="DE203" s="250"/>
      <c r="DF203" s="250"/>
      <c r="DG203" s="250"/>
      <c r="DH203" s="250"/>
      <c r="DI203" s="250"/>
      <c r="DJ203" s="250"/>
      <c r="DK203" s="250"/>
      <c r="DL203" s="250"/>
    </row>
    <row r="204" spans="1:116" x14ac:dyDescent="0.3">
      <c r="A204" s="250"/>
      <c r="B204" s="250"/>
      <c r="C204" s="250"/>
      <c r="D204" s="250"/>
      <c r="E204" s="250"/>
      <c r="F204" s="250"/>
      <c r="G204" s="250"/>
      <c r="H204" s="250"/>
      <c r="I204" s="250"/>
      <c r="J204" s="250"/>
      <c r="K204" s="250"/>
      <c r="L204" s="250"/>
      <c r="M204" s="250"/>
      <c r="N204" s="250"/>
      <c r="O204" s="250"/>
      <c r="P204" s="250"/>
      <c r="Q204" s="250"/>
      <c r="R204" s="250"/>
      <c r="S204" s="250"/>
      <c r="T204" s="250"/>
      <c r="U204" s="250"/>
      <c r="V204" s="250"/>
      <c r="W204" s="250"/>
      <c r="X204" s="250"/>
      <c r="Y204" s="250"/>
      <c r="Z204" s="250"/>
      <c r="AA204" s="250"/>
      <c r="AB204" s="250"/>
      <c r="AC204" s="250"/>
      <c r="AD204" s="250"/>
      <c r="AE204" s="250"/>
      <c r="AF204" s="250"/>
      <c r="AG204" s="250"/>
      <c r="AH204" s="250"/>
      <c r="AI204" s="250"/>
      <c r="AJ204" s="250"/>
      <c r="AK204" s="250"/>
      <c r="AL204" s="250"/>
      <c r="AM204" s="250"/>
      <c r="AN204" s="250"/>
      <c r="AO204" s="250"/>
      <c r="AP204" s="250"/>
      <c r="AQ204" s="250"/>
      <c r="AR204" s="250"/>
      <c r="AS204" s="250"/>
      <c r="AT204" s="250"/>
      <c r="AU204" s="250"/>
      <c r="AV204" s="250"/>
      <c r="AW204" s="250"/>
      <c r="AX204" s="250"/>
      <c r="AY204" s="250"/>
      <c r="AZ204" s="250"/>
      <c r="BA204" s="250"/>
      <c r="BB204" s="250"/>
      <c r="BC204" s="250"/>
      <c r="BD204" s="250"/>
      <c r="BE204" s="250"/>
      <c r="BF204" s="250"/>
      <c r="BG204" s="250"/>
      <c r="BH204" s="250"/>
      <c r="BI204" s="250"/>
      <c r="BJ204" s="250"/>
      <c r="BK204" s="250"/>
      <c r="BL204" s="250"/>
      <c r="BM204" s="250"/>
      <c r="BN204" s="250"/>
      <c r="BO204" s="250"/>
      <c r="BP204" s="250"/>
      <c r="BQ204" s="250"/>
      <c r="BR204" s="250"/>
      <c r="BS204" s="250"/>
      <c r="BT204" s="250"/>
      <c r="BU204" s="250"/>
      <c r="BV204" s="250"/>
      <c r="BW204" s="250"/>
      <c r="BX204" s="250"/>
      <c r="BY204" s="250"/>
      <c r="BZ204" s="250"/>
      <c r="CA204" s="250"/>
      <c r="CB204" s="250"/>
      <c r="CC204" s="250"/>
      <c r="CD204" s="250"/>
      <c r="CE204" s="250"/>
      <c r="CF204" s="250"/>
      <c r="CG204" s="250"/>
      <c r="CH204" s="250"/>
      <c r="CI204" s="250"/>
      <c r="CJ204" s="250"/>
      <c r="CK204" s="250"/>
      <c r="CL204" s="250"/>
      <c r="CM204" s="250"/>
      <c r="CN204" s="250"/>
      <c r="CO204" s="250"/>
      <c r="CP204" s="250"/>
      <c r="CQ204" s="250"/>
      <c r="CR204" s="250"/>
      <c r="CS204" s="250"/>
      <c r="CT204" s="250"/>
      <c r="CU204" s="250"/>
      <c r="CV204" s="250"/>
      <c r="CW204" s="250"/>
      <c r="CX204" s="250"/>
      <c r="CY204" s="250"/>
      <c r="CZ204" s="250"/>
      <c r="DA204" s="250"/>
      <c r="DB204" s="250"/>
      <c r="DC204" s="250"/>
      <c r="DD204" s="250"/>
      <c r="DE204" s="250"/>
      <c r="DF204" s="250"/>
      <c r="DG204" s="250"/>
      <c r="DH204" s="250"/>
      <c r="DI204" s="250"/>
      <c r="DJ204" s="250"/>
      <c r="DK204" s="250"/>
      <c r="DL204" s="250"/>
    </row>
    <row r="205" spans="1:116" x14ac:dyDescent="0.3">
      <c r="A205" s="250"/>
      <c r="B205" s="250"/>
      <c r="C205" s="250"/>
      <c r="D205" s="250"/>
      <c r="E205" s="250"/>
      <c r="F205" s="250"/>
      <c r="G205" s="250"/>
      <c r="H205" s="250"/>
      <c r="I205" s="250"/>
      <c r="J205" s="250"/>
      <c r="K205" s="250"/>
      <c r="L205" s="250"/>
      <c r="M205" s="250"/>
      <c r="N205" s="250"/>
      <c r="O205" s="250"/>
      <c r="P205" s="250"/>
      <c r="Q205" s="250"/>
      <c r="R205" s="250"/>
      <c r="S205" s="250"/>
      <c r="T205" s="250"/>
      <c r="U205" s="250"/>
      <c r="V205" s="250"/>
      <c r="W205" s="250"/>
      <c r="X205" s="250"/>
      <c r="Y205" s="250"/>
      <c r="Z205" s="250"/>
      <c r="AA205" s="250"/>
      <c r="AB205" s="250"/>
      <c r="AC205" s="250"/>
      <c r="AD205" s="250"/>
      <c r="AE205" s="250"/>
      <c r="AF205" s="250"/>
      <c r="AG205" s="250"/>
      <c r="AH205" s="250"/>
      <c r="AI205" s="250"/>
      <c r="AJ205" s="250"/>
      <c r="AK205" s="250"/>
      <c r="AL205" s="250"/>
      <c r="AM205" s="250"/>
      <c r="AN205" s="250"/>
      <c r="AO205" s="250"/>
      <c r="AP205" s="250"/>
      <c r="AQ205" s="250"/>
      <c r="AR205" s="250"/>
      <c r="AS205" s="250"/>
      <c r="AT205" s="250"/>
      <c r="AU205" s="250"/>
      <c r="AV205" s="250"/>
      <c r="AW205" s="250"/>
      <c r="AX205" s="250"/>
      <c r="AY205" s="250"/>
      <c r="AZ205" s="250"/>
      <c r="BA205" s="250"/>
      <c r="BB205" s="250"/>
      <c r="BC205" s="250"/>
      <c r="BD205" s="250"/>
      <c r="BE205" s="250"/>
      <c r="BF205" s="250"/>
      <c r="BG205" s="250"/>
      <c r="BH205" s="250"/>
      <c r="BI205" s="250"/>
      <c r="BJ205" s="250"/>
      <c r="BK205" s="250"/>
      <c r="BL205" s="250"/>
      <c r="BM205" s="250"/>
      <c r="BN205" s="250"/>
      <c r="BO205" s="250"/>
      <c r="BP205" s="250"/>
      <c r="BQ205" s="250"/>
      <c r="BR205" s="250"/>
      <c r="BS205" s="250"/>
      <c r="BT205" s="250"/>
      <c r="BU205" s="250"/>
      <c r="BV205" s="250"/>
      <c r="BW205" s="250"/>
      <c r="BX205" s="250"/>
      <c r="BY205" s="250"/>
      <c r="BZ205" s="250"/>
      <c r="CA205" s="250"/>
      <c r="CB205" s="250"/>
      <c r="CC205" s="250"/>
      <c r="CD205" s="250"/>
      <c r="CE205" s="250"/>
      <c r="CF205" s="250"/>
      <c r="CG205" s="250"/>
      <c r="CH205" s="250"/>
      <c r="CI205" s="250"/>
      <c r="CJ205" s="250"/>
      <c r="CK205" s="250"/>
      <c r="CL205" s="250"/>
      <c r="CM205" s="250"/>
      <c r="CN205" s="250"/>
      <c r="CO205" s="250"/>
      <c r="CP205" s="250"/>
      <c r="CQ205" s="250"/>
      <c r="CR205" s="250"/>
      <c r="CS205" s="250"/>
      <c r="CT205" s="250"/>
      <c r="CU205" s="250"/>
      <c r="CV205" s="250"/>
      <c r="CW205" s="250"/>
      <c r="CX205" s="250"/>
      <c r="CY205" s="250"/>
      <c r="CZ205" s="250"/>
      <c r="DA205" s="250"/>
      <c r="DB205" s="250"/>
      <c r="DC205" s="250"/>
      <c r="DD205" s="250"/>
      <c r="DE205" s="250"/>
      <c r="DF205" s="250"/>
      <c r="DG205" s="250"/>
      <c r="DH205" s="250"/>
      <c r="DI205" s="250"/>
      <c r="DJ205" s="250"/>
      <c r="DK205" s="250"/>
      <c r="DL205" s="250"/>
    </row>
    <row r="206" spans="1:116" x14ac:dyDescent="0.3">
      <c r="A206" s="250"/>
      <c r="B206" s="250"/>
      <c r="C206" s="250"/>
      <c r="D206" s="250"/>
      <c r="E206" s="250"/>
      <c r="F206" s="250"/>
      <c r="G206" s="250"/>
      <c r="H206" s="250"/>
      <c r="I206" s="250"/>
      <c r="J206" s="250"/>
      <c r="K206" s="250"/>
      <c r="L206" s="250"/>
      <c r="M206" s="250"/>
      <c r="N206" s="250"/>
      <c r="O206" s="250"/>
      <c r="P206" s="250"/>
      <c r="Q206" s="250"/>
      <c r="R206" s="250"/>
      <c r="S206" s="250"/>
      <c r="T206" s="250"/>
      <c r="U206" s="250"/>
      <c r="V206" s="250"/>
      <c r="W206" s="250"/>
      <c r="X206" s="250"/>
      <c r="Y206" s="250"/>
      <c r="Z206" s="250"/>
      <c r="AA206" s="250"/>
      <c r="AB206" s="250"/>
      <c r="AC206" s="250"/>
      <c r="AD206" s="250"/>
      <c r="AE206" s="250"/>
      <c r="AF206" s="250"/>
      <c r="AG206" s="250"/>
      <c r="AH206" s="250"/>
      <c r="AI206" s="250"/>
      <c r="AJ206" s="250"/>
      <c r="AK206" s="250"/>
      <c r="AL206" s="250"/>
      <c r="AM206" s="250"/>
      <c r="AN206" s="250"/>
      <c r="AO206" s="250"/>
      <c r="AP206" s="250"/>
      <c r="AQ206" s="250"/>
      <c r="AR206" s="250"/>
      <c r="AS206" s="250"/>
      <c r="AT206" s="250"/>
      <c r="AU206" s="250"/>
      <c r="AV206" s="250"/>
      <c r="AW206" s="250"/>
      <c r="AX206" s="250"/>
      <c r="AY206" s="250"/>
      <c r="AZ206" s="250"/>
      <c r="BA206" s="250"/>
      <c r="BB206" s="250"/>
      <c r="BC206" s="250"/>
      <c r="BD206" s="250"/>
      <c r="BE206" s="250"/>
      <c r="BF206" s="250"/>
      <c r="BG206" s="250"/>
      <c r="BH206" s="250"/>
      <c r="BI206" s="250"/>
      <c r="BJ206" s="250"/>
      <c r="BK206" s="250"/>
      <c r="BL206" s="250"/>
      <c r="BM206" s="250"/>
      <c r="BN206" s="250"/>
      <c r="BO206" s="250"/>
      <c r="BP206" s="250"/>
      <c r="BQ206" s="250"/>
      <c r="BR206" s="250"/>
      <c r="BS206" s="250"/>
      <c r="BT206" s="250"/>
      <c r="BU206" s="250"/>
      <c r="BV206" s="250"/>
      <c r="BW206" s="250"/>
      <c r="BX206" s="250"/>
      <c r="BY206" s="250"/>
      <c r="BZ206" s="250"/>
      <c r="CA206" s="250"/>
      <c r="CB206" s="250"/>
      <c r="CC206" s="250"/>
      <c r="CD206" s="250"/>
      <c r="CE206" s="250"/>
      <c r="CF206" s="250"/>
      <c r="CG206" s="250"/>
      <c r="CH206" s="250"/>
      <c r="CI206" s="250"/>
      <c r="CJ206" s="250"/>
      <c r="CK206" s="250"/>
      <c r="CL206" s="250"/>
      <c r="CM206" s="250"/>
      <c r="CN206" s="250"/>
      <c r="CO206" s="250"/>
      <c r="CP206" s="250"/>
      <c r="CQ206" s="250"/>
      <c r="CR206" s="250"/>
      <c r="CS206" s="250"/>
      <c r="CT206" s="250"/>
      <c r="CU206" s="250"/>
      <c r="CV206" s="250"/>
      <c r="CW206" s="250"/>
      <c r="CX206" s="250"/>
      <c r="CY206" s="250"/>
      <c r="CZ206" s="250"/>
      <c r="DA206" s="250"/>
      <c r="DB206" s="250"/>
      <c r="DC206" s="250"/>
      <c r="DD206" s="250"/>
      <c r="DE206" s="250"/>
      <c r="DF206" s="250"/>
      <c r="DG206" s="250"/>
      <c r="DH206" s="250"/>
      <c r="DI206" s="250"/>
      <c r="DJ206" s="250"/>
      <c r="DK206" s="250"/>
      <c r="DL206" s="250"/>
    </row>
    <row r="207" spans="1:116" x14ac:dyDescent="0.3">
      <c r="A207" s="250"/>
      <c r="B207" s="250"/>
      <c r="C207" s="250"/>
      <c r="D207" s="250"/>
      <c r="E207" s="250"/>
      <c r="F207" s="250"/>
      <c r="G207" s="250"/>
      <c r="H207" s="250"/>
      <c r="I207" s="250"/>
      <c r="J207" s="250"/>
      <c r="K207" s="250"/>
      <c r="L207" s="250"/>
      <c r="M207" s="250"/>
      <c r="N207" s="250"/>
      <c r="O207" s="250"/>
      <c r="P207" s="250"/>
      <c r="Q207" s="250"/>
      <c r="R207" s="250"/>
      <c r="S207" s="250"/>
      <c r="T207" s="250"/>
      <c r="U207" s="250"/>
      <c r="V207" s="250"/>
      <c r="W207" s="250"/>
      <c r="X207" s="250"/>
      <c r="Y207" s="250"/>
      <c r="Z207" s="250"/>
      <c r="AA207" s="250"/>
      <c r="AB207" s="250"/>
      <c r="AC207" s="250"/>
      <c r="AD207" s="250"/>
      <c r="AE207" s="250"/>
      <c r="AF207" s="250"/>
      <c r="AG207" s="250"/>
      <c r="AH207" s="250"/>
      <c r="AI207" s="250"/>
      <c r="AJ207" s="250"/>
      <c r="AK207" s="250"/>
      <c r="AL207" s="250"/>
      <c r="AM207" s="250"/>
      <c r="AN207" s="250"/>
      <c r="AO207" s="250"/>
      <c r="AP207" s="250"/>
      <c r="AQ207" s="250"/>
      <c r="AR207" s="250"/>
      <c r="AS207" s="250"/>
      <c r="AT207" s="250"/>
      <c r="AU207" s="250"/>
      <c r="AV207" s="250"/>
      <c r="AW207" s="250"/>
      <c r="AX207" s="250"/>
      <c r="AY207" s="250"/>
      <c r="AZ207" s="250"/>
      <c r="BA207" s="250"/>
      <c r="BB207" s="250"/>
      <c r="BC207" s="250"/>
      <c r="BD207" s="250"/>
      <c r="BE207" s="250"/>
      <c r="BF207" s="250"/>
      <c r="BG207" s="250"/>
      <c r="BH207" s="250"/>
      <c r="BI207" s="250"/>
      <c r="BJ207" s="250"/>
      <c r="BK207" s="250"/>
      <c r="BL207" s="250"/>
      <c r="BM207" s="250"/>
      <c r="BN207" s="250"/>
      <c r="BO207" s="250"/>
      <c r="BP207" s="250"/>
      <c r="BQ207" s="250"/>
      <c r="BR207" s="250"/>
      <c r="BS207" s="250"/>
      <c r="BT207" s="250"/>
      <c r="BU207" s="250"/>
      <c r="BV207" s="250"/>
      <c r="BW207" s="250"/>
      <c r="BX207" s="250"/>
      <c r="BY207" s="250"/>
      <c r="BZ207" s="250"/>
      <c r="CA207" s="250"/>
      <c r="CB207" s="250"/>
      <c r="CC207" s="250"/>
      <c r="CD207" s="250"/>
      <c r="CE207" s="250"/>
      <c r="CF207" s="250"/>
      <c r="CG207" s="250"/>
      <c r="CH207" s="250"/>
      <c r="CI207" s="250"/>
      <c r="CJ207" s="250"/>
      <c r="CK207" s="250"/>
      <c r="CL207" s="250"/>
      <c r="CM207" s="250"/>
      <c r="CN207" s="250"/>
      <c r="CO207" s="250"/>
      <c r="CP207" s="250"/>
      <c r="CQ207" s="250"/>
      <c r="CR207" s="250"/>
      <c r="CS207" s="250"/>
      <c r="CT207" s="250"/>
      <c r="CU207" s="250"/>
      <c r="CV207" s="250"/>
      <c r="CW207" s="250"/>
      <c r="CX207" s="250"/>
      <c r="CY207" s="250"/>
      <c r="CZ207" s="250"/>
      <c r="DA207" s="250"/>
      <c r="DB207" s="250"/>
      <c r="DC207" s="250"/>
      <c r="DD207" s="250"/>
      <c r="DE207" s="250"/>
      <c r="DF207" s="250"/>
      <c r="DG207" s="250"/>
      <c r="DH207" s="250"/>
      <c r="DI207" s="250"/>
      <c r="DJ207" s="250"/>
      <c r="DK207" s="250"/>
      <c r="DL207" s="250"/>
    </row>
    <row r="208" spans="1:116" x14ac:dyDescent="0.3">
      <c r="A208" s="250"/>
      <c r="B208" s="250"/>
      <c r="C208" s="250"/>
      <c r="D208" s="250"/>
      <c r="E208" s="250"/>
      <c r="F208" s="250"/>
      <c r="G208" s="250"/>
      <c r="H208" s="250"/>
      <c r="I208" s="250"/>
      <c r="J208" s="250"/>
      <c r="K208" s="250"/>
      <c r="L208" s="250"/>
      <c r="M208" s="250"/>
      <c r="N208" s="250"/>
      <c r="O208" s="250"/>
      <c r="P208" s="250"/>
      <c r="Q208" s="250"/>
      <c r="R208" s="250"/>
      <c r="S208" s="250"/>
      <c r="T208" s="250"/>
      <c r="U208" s="250"/>
      <c r="V208" s="250"/>
      <c r="W208" s="250"/>
      <c r="X208" s="250"/>
      <c r="Y208" s="250"/>
      <c r="Z208" s="250"/>
      <c r="AA208" s="250"/>
      <c r="AB208" s="250"/>
      <c r="AC208" s="250"/>
      <c r="AD208" s="250"/>
      <c r="AE208" s="250"/>
      <c r="AF208" s="250"/>
      <c r="AG208" s="250"/>
      <c r="AH208" s="250"/>
      <c r="AI208" s="250"/>
      <c r="AJ208" s="250"/>
      <c r="AK208" s="250"/>
      <c r="AL208" s="250"/>
      <c r="AM208" s="250"/>
      <c r="AN208" s="250"/>
      <c r="AO208" s="250"/>
      <c r="AP208" s="250"/>
      <c r="AQ208" s="250"/>
      <c r="AR208" s="250"/>
      <c r="AS208" s="250"/>
      <c r="AT208" s="250"/>
      <c r="AU208" s="250"/>
      <c r="AV208" s="250"/>
      <c r="AW208" s="250"/>
      <c r="AX208" s="250"/>
      <c r="AY208" s="250"/>
      <c r="AZ208" s="250"/>
      <c r="BA208" s="250"/>
      <c r="BB208" s="250"/>
      <c r="BC208" s="250"/>
      <c r="BD208" s="250"/>
      <c r="BE208" s="250"/>
      <c r="BF208" s="250"/>
      <c r="BG208" s="250"/>
      <c r="BH208" s="250"/>
      <c r="BI208" s="250"/>
      <c r="BJ208" s="250"/>
      <c r="BK208" s="250"/>
      <c r="BL208" s="250"/>
      <c r="BM208" s="250"/>
      <c r="BN208" s="250"/>
      <c r="BO208" s="250"/>
      <c r="BP208" s="250"/>
      <c r="BQ208" s="250"/>
      <c r="BR208" s="250"/>
      <c r="BS208" s="250"/>
      <c r="BT208" s="250"/>
      <c r="BU208" s="250"/>
      <c r="BV208" s="250"/>
      <c r="BW208" s="250"/>
      <c r="BX208" s="250"/>
      <c r="BY208" s="250"/>
      <c r="BZ208" s="250"/>
      <c r="CA208" s="250"/>
      <c r="CB208" s="250"/>
      <c r="CC208" s="250"/>
      <c r="CD208" s="250"/>
      <c r="CE208" s="250"/>
      <c r="CF208" s="250"/>
      <c r="CG208" s="250"/>
      <c r="CH208" s="250"/>
      <c r="CI208" s="250"/>
      <c r="CJ208" s="250"/>
      <c r="CK208" s="250"/>
      <c r="CL208" s="250"/>
      <c r="CM208" s="250"/>
      <c r="CN208" s="250"/>
      <c r="CO208" s="250"/>
      <c r="CP208" s="250"/>
      <c r="CQ208" s="250"/>
      <c r="CR208" s="250"/>
      <c r="CS208" s="250"/>
      <c r="CT208" s="250"/>
      <c r="CU208" s="250"/>
      <c r="CV208" s="250"/>
      <c r="CW208" s="250"/>
      <c r="CX208" s="250"/>
      <c r="CY208" s="250"/>
      <c r="CZ208" s="250"/>
      <c r="DA208" s="250"/>
      <c r="DB208" s="250"/>
      <c r="DC208" s="250"/>
      <c r="DD208" s="250"/>
      <c r="DE208" s="250"/>
      <c r="DF208" s="250"/>
      <c r="DG208" s="250"/>
      <c r="DH208" s="250"/>
      <c r="DI208" s="250"/>
      <c r="DJ208" s="250"/>
      <c r="DK208" s="250"/>
      <c r="DL208" s="250"/>
    </row>
    <row r="209" spans="1:116" x14ac:dyDescent="0.3">
      <c r="A209" s="250"/>
      <c r="B209" s="250"/>
      <c r="C209" s="250"/>
      <c r="D209" s="250"/>
      <c r="E209" s="250"/>
      <c r="F209" s="250"/>
      <c r="G209" s="250"/>
      <c r="H209" s="250"/>
      <c r="I209" s="250"/>
      <c r="J209" s="250"/>
      <c r="K209" s="250"/>
      <c r="L209" s="250"/>
      <c r="M209" s="250"/>
      <c r="N209" s="250"/>
      <c r="O209" s="250"/>
      <c r="P209" s="250"/>
      <c r="Q209" s="250"/>
      <c r="R209" s="250"/>
      <c r="S209" s="250"/>
      <c r="T209" s="250"/>
      <c r="U209" s="250"/>
      <c r="V209" s="250"/>
      <c r="W209" s="250"/>
      <c r="X209" s="250"/>
      <c r="Y209" s="250"/>
      <c r="Z209" s="250"/>
      <c r="AA209" s="250"/>
      <c r="AB209" s="250"/>
      <c r="AC209" s="250"/>
      <c r="AD209" s="250"/>
      <c r="AE209" s="250"/>
      <c r="AF209" s="250"/>
      <c r="AG209" s="250"/>
      <c r="AH209" s="250"/>
      <c r="AI209" s="250"/>
      <c r="AJ209" s="250"/>
      <c r="AK209" s="250"/>
      <c r="AL209" s="250"/>
      <c r="AM209" s="250"/>
      <c r="AN209" s="250"/>
      <c r="AO209" s="250"/>
      <c r="AP209" s="250"/>
      <c r="AQ209" s="250"/>
      <c r="AR209" s="250"/>
      <c r="AS209" s="250"/>
      <c r="AT209" s="250"/>
      <c r="AU209" s="250"/>
      <c r="AV209" s="250"/>
      <c r="AW209" s="250"/>
      <c r="AX209" s="250"/>
      <c r="AY209" s="250"/>
      <c r="AZ209" s="250"/>
      <c r="BA209" s="250"/>
      <c r="BB209" s="250"/>
      <c r="BC209" s="250"/>
      <c r="BD209" s="250"/>
      <c r="BE209" s="250"/>
      <c r="BF209" s="250"/>
      <c r="BG209" s="250"/>
      <c r="BH209" s="250"/>
      <c r="BI209" s="250"/>
      <c r="BJ209" s="250"/>
      <c r="BK209" s="250"/>
      <c r="BL209" s="250"/>
      <c r="BM209" s="250"/>
      <c r="BN209" s="250"/>
      <c r="BO209" s="250"/>
      <c r="BP209" s="250"/>
      <c r="BQ209" s="250"/>
      <c r="BR209" s="250"/>
      <c r="BS209" s="250"/>
      <c r="BT209" s="250"/>
      <c r="BU209" s="250"/>
      <c r="BV209" s="250"/>
      <c r="BW209" s="250"/>
      <c r="BX209" s="250"/>
      <c r="BY209" s="250"/>
      <c r="BZ209" s="250"/>
      <c r="CA209" s="250"/>
      <c r="CB209" s="250"/>
      <c r="CC209" s="250"/>
      <c r="CD209" s="250"/>
      <c r="CE209" s="250"/>
      <c r="CF209" s="250"/>
      <c r="CG209" s="250"/>
      <c r="CH209" s="250"/>
      <c r="CI209" s="250"/>
      <c r="CJ209" s="250"/>
      <c r="CK209" s="250"/>
      <c r="CL209" s="250"/>
      <c r="CM209" s="250"/>
      <c r="CN209" s="250"/>
      <c r="CO209" s="250"/>
      <c r="CP209" s="250"/>
      <c r="CQ209" s="250"/>
      <c r="CR209" s="250"/>
      <c r="CS209" s="250"/>
      <c r="CT209" s="250"/>
      <c r="CU209" s="250"/>
      <c r="CV209" s="250"/>
      <c r="CW209" s="250"/>
      <c r="CX209" s="250"/>
      <c r="CY209" s="250"/>
      <c r="CZ209" s="250"/>
      <c r="DA209" s="250"/>
      <c r="DB209" s="250"/>
      <c r="DC209" s="250"/>
      <c r="DD209" s="250"/>
      <c r="DE209" s="250"/>
      <c r="DF209" s="250"/>
      <c r="DG209" s="250"/>
      <c r="DH209" s="250"/>
      <c r="DI209" s="250"/>
      <c r="DJ209" s="250"/>
      <c r="DK209" s="250"/>
      <c r="DL209" s="250"/>
    </row>
    <row r="210" spans="1:116" x14ac:dyDescent="0.3">
      <c r="A210" s="250"/>
      <c r="B210" s="250"/>
      <c r="C210" s="250"/>
      <c r="D210" s="250"/>
      <c r="E210" s="250"/>
      <c r="F210" s="250"/>
      <c r="G210" s="250"/>
      <c r="H210" s="250"/>
      <c r="I210" s="250"/>
      <c r="J210" s="250"/>
      <c r="K210" s="250"/>
      <c r="L210" s="250"/>
      <c r="M210" s="250"/>
      <c r="N210" s="250"/>
      <c r="O210" s="250"/>
      <c r="P210" s="250"/>
      <c r="Q210" s="250"/>
      <c r="R210" s="250"/>
      <c r="S210" s="250"/>
      <c r="T210" s="250"/>
      <c r="U210" s="250"/>
      <c r="V210" s="250"/>
      <c r="W210" s="250"/>
      <c r="X210" s="250"/>
      <c r="Y210" s="250"/>
      <c r="Z210" s="250"/>
      <c r="AA210" s="250"/>
      <c r="AB210" s="250"/>
      <c r="AC210" s="250"/>
      <c r="AD210" s="250"/>
      <c r="AE210" s="250"/>
      <c r="AF210" s="250"/>
      <c r="AG210" s="250"/>
      <c r="AH210" s="250"/>
      <c r="AI210" s="250"/>
      <c r="AJ210" s="250"/>
      <c r="AK210" s="250"/>
      <c r="AL210" s="250"/>
      <c r="AM210" s="250"/>
      <c r="AN210" s="250"/>
      <c r="AO210" s="250"/>
      <c r="AP210" s="250"/>
      <c r="AQ210" s="250"/>
      <c r="AR210" s="250"/>
      <c r="AS210" s="250"/>
      <c r="AT210" s="250"/>
      <c r="AU210" s="250"/>
      <c r="AV210" s="250"/>
      <c r="AW210" s="250"/>
      <c r="AX210" s="250"/>
      <c r="AY210" s="250"/>
      <c r="AZ210" s="250"/>
      <c r="BA210" s="250"/>
      <c r="BB210" s="250"/>
      <c r="BC210" s="250"/>
      <c r="BD210" s="250"/>
      <c r="BE210" s="250"/>
      <c r="BF210" s="250"/>
      <c r="BG210" s="250"/>
      <c r="BH210" s="250"/>
      <c r="BI210" s="250"/>
      <c r="BJ210" s="250"/>
      <c r="BK210" s="250"/>
      <c r="BL210" s="250"/>
      <c r="BM210" s="250"/>
      <c r="BN210" s="250"/>
      <c r="BO210" s="250"/>
      <c r="BP210" s="250"/>
      <c r="BQ210" s="250"/>
      <c r="BR210" s="250"/>
      <c r="BS210" s="250"/>
      <c r="BT210" s="250"/>
      <c r="BU210" s="250"/>
      <c r="BV210" s="250"/>
      <c r="BW210" s="250"/>
      <c r="BX210" s="250"/>
      <c r="BY210" s="250"/>
      <c r="BZ210" s="250"/>
      <c r="CA210" s="250"/>
      <c r="CB210" s="250"/>
      <c r="CC210" s="250"/>
      <c r="CD210" s="250"/>
      <c r="CE210" s="250"/>
      <c r="CF210" s="250"/>
      <c r="CG210" s="250"/>
      <c r="CH210" s="250"/>
      <c r="CI210" s="250"/>
      <c r="CJ210" s="250"/>
      <c r="CK210" s="250"/>
      <c r="CL210" s="250"/>
      <c r="CM210" s="250"/>
      <c r="CN210" s="250"/>
      <c r="CO210" s="250"/>
      <c r="CP210" s="250"/>
      <c r="CQ210" s="250"/>
      <c r="CR210" s="250"/>
      <c r="CS210" s="250"/>
      <c r="CT210" s="250"/>
      <c r="CU210" s="250"/>
      <c r="CV210" s="250"/>
      <c r="CW210" s="250"/>
      <c r="CX210" s="250"/>
      <c r="CY210" s="250"/>
      <c r="CZ210" s="250"/>
      <c r="DA210" s="250"/>
      <c r="DB210" s="250"/>
      <c r="DC210" s="250"/>
      <c r="DD210" s="250"/>
      <c r="DE210" s="250"/>
      <c r="DF210" s="250"/>
      <c r="DG210" s="250"/>
      <c r="DH210" s="250"/>
      <c r="DI210" s="250"/>
      <c r="DJ210" s="250"/>
      <c r="DK210" s="250"/>
      <c r="DL210" s="250"/>
    </row>
    <row r="211" spans="1:116" x14ac:dyDescent="0.3">
      <c r="A211" s="250"/>
      <c r="B211" s="250"/>
      <c r="C211" s="250"/>
      <c r="D211" s="250"/>
      <c r="E211" s="250"/>
      <c r="F211" s="250"/>
      <c r="G211" s="250"/>
      <c r="H211" s="250"/>
      <c r="I211" s="250"/>
      <c r="J211" s="250"/>
      <c r="K211" s="250"/>
      <c r="L211" s="250"/>
      <c r="M211" s="250"/>
      <c r="N211" s="250"/>
      <c r="O211" s="250"/>
      <c r="P211" s="250"/>
      <c r="Q211" s="250"/>
      <c r="R211" s="250"/>
      <c r="S211" s="250"/>
      <c r="T211" s="250"/>
      <c r="U211" s="250"/>
      <c r="V211" s="250"/>
      <c r="W211" s="250"/>
      <c r="X211" s="250"/>
      <c r="Y211" s="250"/>
      <c r="Z211" s="250"/>
      <c r="AA211" s="250"/>
      <c r="AB211" s="250"/>
      <c r="AC211" s="250"/>
      <c r="AD211" s="250"/>
      <c r="AE211" s="250"/>
      <c r="AF211" s="250"/>
      <c r="AG211" s="250"/>
      <c r="AH211" s="250"/>
      <c r="AI211" s="250"/>
      <c r="AJ211" s="250"/>
      <c r="AK211" s="250"/>
      <c r="AL211" s="250"/>
      <c r="AM211" s="250"/>
      <c r="AN211" s="250"/>
      <c r="AO211" s="250"/>
      <c r="AP211" s="250"/>
      <c r="AQ211" s="250"/>
      <c r="AR211" s="250"/>
      <c r="AS211" s="250"/>
      <c r="AT211" s="250"/>
      <c r="AU211" s="250"/>
      <c r="AV211" s="250"/>
      <c r="AW211" s="250"/>
      <c r="AX211" s="250"/>
      <c r="AY211" s="250"/>
      <c r="AZ211" s="250"/>
      <c r="BA211" s="250"/>
      <c r="BB211" s="250"/>
      <c r="BC211" s="250"/>
      <c r="BD211" s="250"/>
      <c r="BE211" s="250"/>
      <c r="BF211" s="250"/>
      <c r="BG211" s="250"/>
      <c r="BH211" s="250"/>
      <c r="BI211" s="250"/>
      <c r="BJ211" s="250"/>
      <c r="BK211" s="250"/>
      <c r="BL211" s="250"/>
      <c r="BM211" s="250"/>
      <c r="BN211" s="250"/>
      <c r="BO211" s="250"/>
      <c r="BP211" s="250"/>
      <c r="BQ211" s="250"/>
      <c r="BR211" s="250"/>
      <c r="BS211" s="250"/>
      <c r="BT211" s="250"/>
      <c r="BU211" s="250"/>
      <c r="BV211" s="250"/>
      <c r="BW211" s="250"/>
      <c r="BX211" s="250"/>
      <c r="BY211" s="250"/>
      <c r="BZ211" s="250"/>
      <c r="CA211" s="250"/>
      <c r="CB211" s="250"/>
      <c r="CC211" s="250"/>
      <c r="CD211" s="250"/>
      <c r="CE211" s="250"/>
      <c r="CF211" s="250"/>
      <c r="CG211" s="250"/>
      <c r="CH211" s="250"/>
      <c r="CI211" s="250"/>
      <c r="CJ211" s="250"/>
      <c r="CK211" s="250"/>
      <c r="CL211" s="250"/>
      <c r="CM211" s="250"/>
      <c r="CN211" s="250"/>
      <c r="CO211" s="250"/>
      <c r="CP211" s="250"/>
      <c r="CQ211" s="250"/>
      <c r="CR211" s="250"/>
      <c r="CS211" s="250"/>
      <c r="CT211" s="250"/>
      <c r="CU211" s="250"/>
      <c r="CV211" s="250"/>
      <c r="CW211" s="250"/>
      <c r="CX211" s="250"/>
      <c r="CY211" s="250"/>
      <c r="CZ211" s="250"/>
      <c r="DA211" s="250"/>
      <c r="DB211" s="250"/>
      <c r="DC211" s="250"/>
      <c r="DD211" s="250"/>
      <c r="DE211" s="250"/>
      <c r="DF211" s="250"/>
      <c r="DG211" s="250"/>
      <c r="DH211" s="250"/>
      <c r="DI211" s="250"/>
      <c r="DJ211" s="250"/>
      <c r="DK211" s="250"/>
      <c r="DL211" s="250"/>
    </row>
    <row r="212" spans="1:116" x14ac:dyDescent="0.3">
      <c r="A212" s="250"/>
      <c r="B212" s="250"/>
      <c r="C212" s="250"/>
      <c r="D212" s="250"/>
      <c r="E212" s="250"/>
      <c r="F212" s="250"/>
      <c r="G212" s="250"/>
      <c r="H212" s="250"/>
      <c r="I212" s="250"/>
      <c r="J212" s="250"/>
      <c r="K212" s="250"/>
      <c r="L212" s="250"/>
      <c r="M212" s="250"/>
      <c r="N212" s="250"/>
      <c r="O212" s="250"/>
      <c r="P212" s="250"/>
      <c r="Q212" s="250"/>
      <c r="R212" s="250"/>
      <c r="S212" s="250"/>
      <c r="T212" s="250"/>
      <c r="U212" s="250"/>
      <c r="V212" s="250"/>
      <c r="W212" s="250"/>
      <c r="X212" s="250"/>
      <c r="Y212" s="250"/>
      <c r="Z212" s="250"/>
      <c r="AA212" s="250"/>
      <c r="AB212" s="250"/>
      <c r="AC212" s="250"/>
      <c r="AD212" s="250"/>
      <c r="AE212" s="250"/>
      <c r="AF212" s="250"/>
      <c r="AG212" s="250"/>
      <c r="AH212" s="250"/>
      <c r="AI212" s="250"/>
      <c r="AJ212" s="250"/>
      <c r="AK212" s="250"/>
      <c r="AL212" s="250"/>
      <c r="AM212" s="250"/>
      <c r="AN212" s="250"/>
      <c r="AO212" s="250"/>
      <c r="AP212" s="250"/>
      <c r="AQ212" s="250"/>
      <c r="AR212" s="250"/>
      <c r="AS212" s="250"/>
      <c r="AT212" s="250"/>
      <c r="AU212" s="250"/>
      <c r="AV212" s="250"/>
      <c r="AW212" s="250"/>
      <c r="AX212" s="250"/>
      <c r="AY212" s="250"/>
      <c r="AZ212" s="250"/>
      <c r="BA212" s="250"/>
      <c r="BB212" s="250"/>
      <c r="BC212" s="250"/>
      <c r="BD212" s="250"/>
      <c r="BE212" s="250"/>
      <c r="BF212" s="250"/>
      <c r="BG212" s="250"/>
      <c r="BH212" s="250"/>
      <c r="BI212" s="250"/>
      <c r="BJ212" s="250"/>
      <c r="BK212" s="250"/>
      <c r="BL212" s="250"/>
      <c r="BM212" s="250"/>
      <c r="BN212" s="250"/>
      <c r="BO212" s="250"/>
      <c r="BP212" s="250"/>
      <c r="BQ212" s="250"/>
      <c r="BR212" s="250"/>
      <c r="BS212" s="250"/>
      <c r="BT212" s="250"/>
      <c r="BU212" s="250"/>
      <c r="BV212" s="250"/>
      <c r="BW212" s="250"/>
      <c r="BX212" s="250"/>
      <c r="BY212" s="250"/>
      <c r="BZ212" s="250"/>
      <c r="CA212" s="250"/>
      <c r="CB212" s="250"/>
      <c r="CC212" s="250"/>
      <c r="CD212" s="250"/>
      <c r="CE212" s="250"/>
      <c r="CF212" s="250"/>
      <c r="CG212" s="250"/>
      <c r="CH212" s="250"/>
      <c r="CI212" s="250"/>
      <c r="CJ212" s="250"/>
      <c r="CK212" s="250"/>
      <c r="CL212" s="250"/>
      <c r="CM212" s="250"/>
      <c r="CN212" s="250"/>
      <c r="CO212" s="250"/>
      <c r="CP212" s="250"/>
      <c r="CQ212" s="250"/>
      <c r="CR212" s="250"/>
      <c r="CS212" s="250"/>
      <c r="CT212" s="250"/>
      <c r="CU212" s="250"/>
      <c r="CV212" s="250"/>
      <c r="CW212" s="250"/>
      <c r="CX212" s="250"/>
      <c r="CY212" s="250"/>
      <c r="CZ212" s="250"/>
      <c r="DA212" s="250"/>
      <c r="DB212" s="250"/>
      <c r="DC212" s="250"/>
      <c r="DD212" s="250"/>
      <c r="DE212" s="250"/>
      <c r="DF212" s="250"/>
      <c r="DG212" s="250"/>
      <c r="DH212" s="250"/>
      <c r="DI212" s="250"/>
      <c r="DJ212" s="250"/>
      <c r="DK212" s="250"/>
      <c r="DL212" s="250"/>
    </row>
    <row r="213" spans="1:116" x14ac:dyDescent="0.3">
      <c r="A213" s="250"/>
      <c r="B213" s="250"/>
      <c r="C213" s="250"/>
      <c r="D213" s="250"/>
      <c r="E213" s="250"/>
      <c r="F213" s="250"/>
      <c r="G213" s="250"/>
      <c r="H213" s="250"/>
      <c r="I213" s="250"/>
      <c r="J213" s="250"/>
      <c r="K213" s="250"/>
      <c r="L213" s="250"/>
      <c r="M213" s="250"/>
      <c r="N213" s="250"/>
      <c r="O213" s="250"/>
      <c r="P213" s="250"/>
      <c r="Q213" s="250"/>
      <c r="R213" s="250"/>
      <c r="S213" s="250"/>
      <c r="T213" s="250"/>
      <c r="U213" s="250"/>
      <c r="V213" s="250"/>
      <c r="W213" s="250"/>
      <c r="X213" s="250"/>
      <c r="Y213" s="250"/>
      <c r="Z213" s="250"/>
      <c r="AA213" s="250"/>
      <c r="AB213" s="250"/>
      <c r="AC213" s="250"/>
      <c r="AD213" s="250"/>
      <c r="AE213" s="250"/>
      <c r="AF213" s="250"/>
      <c r="AG213" s="250"/>
      <c r="AH213" s="250"/>
      <c r="AI213" s="250"/>
      <c r="AJ213" s="250"/>
      <c r="AK213" s="250"/>
      <c r="AL213" s="250"/>
      <c r="AM213" s="250"/>
      <c r="AN213" s="250"/>
      <c r="AO213" s="250"/>
      <c r="AP213" s="250"/>
      <c r="AQ213" s="250"/>
      <c r="AR213" s="250"/>
      <c r="AS213" s="250"/>
      <c r="AT213" s="250"/>
      <c r="AU213" s="250"/>
      <c r="AV213" s="250"/>
      <c r="AW213" s="250"/>
      <c r="AX213" s="250"/>
      <c r="AY213" s="250"/>
      <c r="AZ213" s="250"/>
      <c r="BA213" s="250"/>
      <c r="BB213" s="250"/>
      <c r="BC213" s="250"/>
      <c r="BD213" s="250"/>
      <c r="BE213" s="250"/>
      <c r="BF213" s="250"/>
      <c r="BG213" s="250"/>
      <c r="BH213" s="250"/>
      <c r="BI213" s="250"/>
      <c r="BJ213" s="250"/>
      <c r="BK213" s="250"/>
      <c r="BL213" s="250"/>
      <c r="BM213" s="250"/>
      <c r="BN213" s="250"/>
      <c r="BO213" s="250"/>
      <c r="BP213" s="250"/>
      <c r="BQ213" s="250"/>
      <c r="BR213" s="250"/>
      <c r="BS213" s="250"/>
      <c r="BT213" s="250"/>
      <c r="BU213" s="250"/>
      <c r="BV213" s="250"/>
      <c r="BW213" s="250"/>
      <c r="BX213" s="250"/>
      <c r="BY213" s="250"/>
      <c r="BZ213" s="250"/>
      <c r="CA213" s="250"/>
      <c r="CB213" s="250"/>
      <c r="CC213" s="250"/>
      <c r="CD213" s="250"/>
      <c r="CE213" s="250"/>
      <c r="CF213" s="250"/>
      <c r="CG213" s="250"/>
      <c r="CH213" s="250"/>
      <c r="CI213" s="250"/>
      <c r="CJ213" s="250"/>
      <c r="CK213" s="250"/>
      <c r="CL213" s="250"/>
      <c r="CM213" s="250"/>
      <c r="CN213" s="250"/>
      <c r="CO213" s="250"/>
      <c r="CP213" s="250"/>
      <c r="CQ213" s="250"/>
      <c r="CR213" s="250"/>
      <c r="CS213" s="250"/>
      <c r="CT213" s="250"/>
      <c r="CU213" s="250"/>
      <c r="CV213" s="250"/>
      <c r="CW213" s="250"/>
      <c r="CX213" s="250"/>
      <c r="CY213" s="250"/>
      <c r="CZ213" s="250"/>
      <c r="DA213" s="250"/>
      <c r="DB213" s="250"/>
      <c r="DC213" s="250"/>
      <c r="DD213" s="250"/>
      <c r="DE213" s="250"/>
      <c r="DF213" s="250"/>
      <c r="DG213" s="250"/>
      <c r="DH213" s="250"/>
      <c r="DI213" s="250"/>
      <c r="DJ213" s="250"/>
      <c r="DK213" s="250"/>
      <c r="DL213" s="250"/>
    </row>
    <row r="214" spans="1:116" x14ac:dyDescent="0.3">
      <c r="A214" s="250"/>
      <c r="B214" s="250"/>
      <c r="C214" s="250"/>
      <c r="D214" s="250"/>
      <c r="E214" s="250"/>
      <c r="F214" s="250"/>
      <c r="G214" s="250"/>
      <c r="H214" s="250"/>
      <c r="I214" s="250"/>
      <c r="J214" s="250"/>
      <c r="K214" s="250"/>
      <c r="L214" s="250"/>
      <c r="M214" s="250"/>
      <c r="N214" s="250"/>
      <c r="O214" s="250"/>
      <c r="P214" s="250"/>
      <c r="Q214" s="250"/>
      <c r="R214" s="250"/>
      <c r="S214" s="250"/>
      <c r="T214" s="250"/>
      <c r="U214" s="250"/>
      <c r="V214" s="250"/>
      <c r="W214" s="250"/>
      <c r="X214" s="250"/>
      <c r="Y214" s="250"/>
      <c r="Z214" s="250"/>
      <c r="AA214" s="250"/>
      <c r="AB214" s="250"/>
      <c r="AC214" s="250"/>
      <c r="AD214" s="250"/>
      <c r="AE214" s="250"/>
      <c r="AF214" s="250"/>
      <c r="AG214" s="250"/>
      <c r="AH214" s="250"/>
      <c r="AI214" s="250"/>
      <c r="AJ214" s="250"/>
      <c r="AK214" s="250"/>
      <c r="AL214" s="250"/>
      <c r="AM214" s="250"/>
      <c r="AN214" s="250"/>
      <c r="AO214" s="250"/>
      <c r="AP214" s="250"/>
      <c r="AQ214" s="250"/>
      <c r="AR214" s="250"/>
      <c r="AS214" s="250"/>
      <c r="AT214" s="250"/>
      <c r="AU214" s="250"/>
      <c r="AV214" s="250"/>
      <c r="AW214" s="250"/>
      <c r="AX214" s="250"/>
      <c r="AY214" s="250"/>
      <c r="AZ214" s="250"/>
      <c r="BA214" s="250"/>
      <c r="BB214" s="250"/>
      <c r="BC214" s="250"/>
      <c r="BD214" s="250"/>
      <c r="BE214" s="250"/>
      <c r="BF214" s="250"/>
      <c r="BG214" s="250"/>
      <c r="BH214" s="250"/>
      <c r="BI214" s="250"/>
      <c r="BJ214" s="250"/>
      <c r="BK214" s="250"/>
      <c r="BL214" s="250"/>
      <c r="BM214" s="250"/>
      <c r="BN214" s="250"/>
      <c r="BO214" s="250"/>
      <c r="BP214" s="250"/>
      <c r="BQ214" s="250"/>
      <c r="BR214" s="250"/>
      <c r="BS214" s="250"/>
      <c r="BT214" s="250"/>
      <c r="BU214" s="250"/>
      <c r="BV214" s="250"/>
      <c r="BW214" s="250"/>
      <c r="BX214" s="250"/>
      <c r="BY214" s="250"/>
      <c r="BZ214" s="250"/>
      <c r="CA214" s="250"/>
      <c r="CB214" s="250"/>
      <c r="CC214" s="250"/>
      <c r="CD214" s="250"/>
      <c r="CE214" s="250"/>
      <c r="CF214" s="250"/>
      <c r="CG214" s="250"/>
      <c r="CH214" s="250"/>
      <c r="CI214" s="250"/>
      <c r="CJ214" s="250"/>
      <c r="CK214" s="250"/>
      <c r="CL214" s="250"/>
      <c r="CM214" s="250"/>
      <c r="CN214" s="250"/>
      <c r="CO214" s="250"/>
      <c r="CP214" s="250"/>
      <c r="CQ214" s="250"/>
      <c r="CR214" s="250"/>
      <c r="CS214" s="250"/>
      <c r="CT214" s="250"/>
      <c r="CU214" s="250"/>
      <c r="CV214" s="250"/>
      <c r="CW214" s="250"/>
      <c r="CX214" s="250"/>
      <c r="CY214" s="250"/>
      <c r="CZ214" s="250"/>
      <c r="DA214" s="250"/>
      <c r="DB214" s="250"/>
      <c r="DC214" s="250"/>
      <c r="DD214" s="250"/>
      <c r="DE214" s="250"/>
      <c r="DF214" s="250"/>
      <c r="DG214" s="250"/>
      <c r="DH214" s="250"/>
      <c r="DI214" s="250"/>
      <c r="DJ214" s="250"/>
      <c r="DK214" s="250"/>
      <c r="DL214" s="250"/>
    </row>
    <row r="215" spans="1:116" x14ac:dyDescent="0.3">
      <c r="A215" s="250"/>
      <c r="B215" s="250"/>
      <c r="C215" s="250"/>
      <c r="D215" s="250"/>
      <c r="E215" s="250"/>
      <c r="F215" s="250"/>
      <c r="G215" s="250"/>
      <c r="H215" s="250"/>
      <c r="I215" s="250"/>
      <c r="J215" s="250"/>
      <c r="K215" s="250"/>
      <c r="L215" s="250"/>
      <c r="M215" s="250"/>
      <c r="N215" s="250"/>
      <c r="O215" s="250"/>
      <c r="P215" s="250"/>
      <c r="Q215" s="250"/>
      <c r="R215" s="250"/>
      <c r="S215" s="250"/>
      <c r="T215" s="250"/>
      <c r="U215" s="250"/>
      <c r="V215" s="250"/>
      <c r="W215" s="250"/>
      <c r="X215" s="250"/>
      <c r="Y215" s="250"/>
      <c r="Z215" s="250"/>
      <c r="AA215" s="250"/>
      <c r="AB215" s="250"/>
      <c r="AC215" s="250"/>
      <c r="AD215" s="250"/>
      <c r="AE215" s="250"/>
      <c r="AF215" s="250"/>
      <c r="AG215" s="250"/>
      <c r="AH215" s="250"/>
      <c r="AI215" s="250"/>
      <c r="AJ215" s="250"/>
      <c r="AK215" s="250"/>
      <c r="AL215" s="250"/>
      <c r="AM215" s="250"/>
      <c r="AN215" s="250"/>
      <c r="AO215" s="250"/>
      <c r="AP215" s="250"/>
      <c r="AQ215" s="250"/>
      <c r="AR215" s="250"/>
      <c r="AS215" s="250"/>
      <c r="AT215" s="250"/>
      <c r="AU215" s="250"/>
      <c r="AV215" s="250"/>
      <c r="AW215" s="250"/>
      <c r="AX215" s="250"/>
      <c r="AY215" s="250"/>
      <c r="AZ215" s="250"/>
      <c r="BA215" s="250"/>
      <c r="BB215" s="250"/>
      <c r="BC215" s="250"/>
      <c r="BD215" s="250"/>
      <c r="BE215" s="250"/>
      <c r="BF215" s="250"/>
      <c r="BG215" s="250"/>
      <c r="BH215" s="250"/>
      <c r="BI215" s="250"/>
      <c r="BJ215" s="250"/>
      <c r="BK215" s="250"/>
      <c r="BL215" s="250"/>
      <c r="BM215" s="250"/>
      <c r="BN215" s="250"/>
      <c r="BO215" s="250"/>
      <c r="BP215" s="250"/>
      <c r="BQ215" s="250"/>
      <c r="BR215" s="250"/>
      <c r="BS215" s="250"/>
      <c r="BT215" s="250"/>
      <c r="BU215" s="250"/>
      <c r="BV215" s="250"/>
      <c r="BW215" s="250"/>
      <c r="BX215" s="250"/>
      <c r="BY215" s="250"/>
      <c r="BZ215" s="250"/>
      <c r="CA215" s="250"/>
      <c r="CB215" s="250"/>
      <c r="CC215" s="250"/>
      <c r="CD215" s="250"/>
      <c r="CE215" s="250"/>
      <c r="CF215" s="250"/>
      <c r="CG215" s="250"/>
      <c r="CH215" s="250"/>
      <c r="CI215" s="250"/>
      <c r="CJ215" s="250"/>
      <c r="CK215" s="250"/>
      <c r="CL215" s="250"/>
      <c r="CM215" s="250"/>
      <c r="CN215" s="250"/>
      <c r="CO215" s="250"/>
      <c r="CP215" s="250"/>
      <c r="CQ215" s="250"/>
      <c r="CR215" s="250"/>
      <c r="CS215" s="250"/>
      <c r="CT215" s="250"/>
      <c r="CU215" s="250"/>
      <c r="CV215" s="250"/>
      <c r="CW215" s="250"/>
      <c r="CX215" s="250"/>
      <c r="CY215" s="250"/>
      <c r="CZ215" s="250"/>
      <c r="DA215" s="250"/>
      <c r="DB215" s="250"/>
      <c r="DC215" s="250"/>
      <c r="DD215" s="250"/>
      <c r="DE215" s="250"/>
      <c r="DF215" s="250"/>
      <c r="DG215" s="250"/>
      <c r="DH215" s="250"/>
      <c r="DI215" s="250"/>
      <c r="DJ215" s="250"/>
      <c r="DK215" s="250"/>
      <c r="DL215" s="250"/>
    </row>
    <row r="216" spans="1:116" x14ac:dyDescent="0.3">
      <c r="A216" s="250"/>
      <c r="B216" s="250"/>
      <c r="C216" s="250"/>
      <c r="D216" s="250"/>
      <c r="E216" s="250"/>
      <c r="F216" s="250"/>
      <c r="G216" s="250"/>
      <c r="H216" s="250"/>
      <c r="I216" s="250"/>
      <c r="J216" s="250"/>
      <c r="K216" s="250"/>
      <c r="L216" s="250"/>
      <c r="M216" s="250"/>
      <c r="N216" s="250"/>
      <c r="O216" s="250"/>
      <c r="P216" s="250"/>
      <c r="Q216" s="250"/>
      <c r="R216" s="250"/>
      <c r="S216" s="250"/>
      <c r="T216" s="250"/>
      <c r="U216" s="250"/>
      <c r="V216" s="250"/>
      <c r="W216" s="250"/>
      <c r="X216" s="250"/>
      <c r="Y216" s="250"/>
      <c r="Z216" s="250"/>
      <c r="AA216" s="250"/>
      <c r="AB216" s="250"/>
      <c r="AC216" s="250"/>
      <c r="AD216" s="250"/>
      <c r="AE216" s="250"/>
      <c r="AF216" s="250"/>
      <c r="AG216" s="250"/>
      <c r="AH216" s="250"/>
      <c r="AI216" s="250"/>
      <c r="AJ216" s="250"/>
      <c r="AK216" s="250"/>
      <c r="AL216" s="250"/>
      <c r="AM216" s="250"/>
      <c r="AN216" s="250"/>
      <c r="AO216" s="250"/>
      <c r="AP216" s="250"/>
      <c r="AQ216" s="250"/>
      <c r="AR216" s="250"/>
      <c r="AS216" s="250"/>
      <c r="AT216" s="250"/>
      <c r="AU216" s="250"/>
      <c r="AV216" s="250"/>
      <c r="AW216" s="250"/>
      <c r="AX216" s="250"/>
      <c r="AY216" s="250"/>
      <c r="AZ216" s="250"/>
      <c r="BA216" s="250"/>
      <c r="BB216" s="250"/>
      <c r="BC216" s="250"/>
      <c r="BD216" s="250"/>
      <c r="BE216" s="250"/>
      <c r="BF216" s="250"/>
      <c r="BG216" s="250"/>
      <c r="BH216" s="250"/>
      <c r="BI216" s="250"/>
      <c r="BJ216" s="250"/>
      <c r="BK216" s="250"/>
      <c r="BL216" s="250"/>
      <c r="BM216" s="250"/>
      <c r="BN216" s="250"/>
      <c r="BO216" s="250"/>
      <c r="BP216" s="250"/>
      <c r="BQ216" s="250"/>
      <c r="BR216" s="250"/>
      <c r="BS216" s="250"/>
      <c r="BT216" s="250"/>
      <c r="BU216" s="250"/>
      <c r="BV216" s="250"/>
      <c r="BW216" s="250"/>
      <c r="BX216" s="250"/>
      <c r="BY216" s="250"/>
      <c r="BZ216" s="250"/>
      <c r="CA216" s="250"/>
      <c r="CB216" s="250"/>
      <c r="CC216" s="250"/>
      <c r="CD216" s="250"/>
      <c r="CE216" s="250"/>
      <c r="CF216" s="250"/>
      <c r="CG216" s="250"/>
      <c r="CH216" s="250"/>
      <c r="CI216" s="250"/>
      <c r="CJ216" s="250"/>
      <c r="CK216" s="250"/>
      <c r="CL216" s="250"/>
      <c r="CM216" s="250"/>
      <c r="CN216" s="250"/>
      <c r="CO216" s="250"/>
      <c r="CP216" s="250"/>
      <c r="CQ216" s="250"/>
      <c r="CR216" s="250"/>
      <c r="CS216" s="250"/>
      <c r="CT216" s="250"/>
      <c r="CU216" s="250"/>
      <c r="CV216" s="250"/>
      <c r="CW216" s="250"/>
      <c r="CX216" s="250"/>
      <c r="CY216" s="250"/>
      <c r="CZ216" s="250"/>
      <c r="DA216" s="250"/>
      <c r="DB216" s="250"/>
      <c r="DC216" s="250"/>
      <c r="DD216" s="250"/>
      <c r="DE216" s="250"/>
      <c r="DF216" s="250"/>
      <c r="DG216" s="250"/>
      <c r="DH216" s="250"/>
      <c r="DI216" s="250"/>
      <c r="DJ216" s="250"/>
      <c r="DK216" s="250"/>
      <c r="DL216" s="250"/>
    </row>
    <row r="217" spans="1:116" x14ac:dyDescent="0.3">
      <c r="A217" s="250"/>
      <c r="B217" s="250"/>
      <c r="C217" s="250"/>
      <c r="D217" s="250"/>
      <c r="E217" s="250"/>
      <c r="F217" s="250"/>
      <c r="G217" s="250"/>
      <c r="H217" s="250"/>
      <c r="I217" s="250"/>
      <c r="J217" s="250"/>
      <c r="K217" s="250"/>
      <c r="L217" s="250"/>
      <c r="M217" s="250"/>
      <c r="N217" s="250"/>
      <c r="O217" s="250"/>
      <c r="P217" s="250"/>
      <c r="Q217" s="250"/>
      <c r="R217" s="250"/>
      <c r="S217" s="250"/>
      <c r="T217" s="250"/>
      <c r="U217" s="250"/>
      <c r="V217" s="250"/>
      <c r="W217" s="250"/>
      <c r="X217" s="250"/>
      <c r="Y217" s="250"/>
      <c r="Z217" s="250"/>
      <c r="AA217" s="250"/>
      <c r="AB217" s="250"/>
      <c r="AC217" s="250"/>
      <c r="AD217" s="250"/>
      <c r="AE217" s="250"/>
      <c r="AF217" s="250"/>
      <c r="AG217" s="250"/>
      <c r="AH217" s="250"/>
      <c r="AI217" s="250"/>
      <c r="AJ217" s="250"/>
      <c r="AK217" s="250"/>
      <c r="AL217" s="250"/>
      <c r="AM217" s="250"/>
      <c r="AN217" s="250"/>
      <c r="AO217" s="250"/>
      <c r="AP217" s="250"/>
      <c r="AQ217" s="250"/>
      <c r="AR217" s="250"/>
      <c r="AS217" s="250"/>
      <c r="AT217" s="250"/>
      <c r="AU217" s="250"/>
      <c r="AV217" s="250"/>
      <c r="AW217" s="250"/>
      <c r="AX217" s="250"/>
      <c r="AY217" s="250"/>
      <c r="AZ217" s="250"/>
      <c r="BA217" s="250"/>
      <c r="BB217" s="250"/>
      <c r="BC217" s="250"/>
      <c r="BD217" s="250"/>
      <c r="BE217" s="250"/>
      <c r="BF217" s="250"/>
      <c r="BG217" s="250"/>
      <c r="BH217" s="250"/>
      <c r="BI217" s="250"/>
      <c r="BJ217" s="250"/>
      <c r="BK217" s="250"/>
      <c r="BL217" s="250"/>
      <c r="BM217" s="250"/>
      <c r="BN217" s="250"/>
      <c r="BO217" s="250"/>
      <c r="BP217" s="250"/>
      <c r="BQ217" s="250"/>
      <c r="BR217" s="250"/>
      <c r="BS217" s="250"/>
      <c r="BT217" s="250"/>
      <c r="BU217" s="250"/>
      <c r="BV217" s="250"/>
      <c r="BW217" s="250"/>
      <c r="BX217" s="250"/>
      <c r="BY217" s="250"/>
      <c r="BZ217" s="250"/>
      <c r="CA217" s="250"/>
      <c r="CB217" s="250"/>
      <c r="CC217" s="250"/>
      <c r="CD217" s="250"/>
      <c r="CE217" s="250"/>
      <c r="CF217" s="250"/>
      <c r="CG217" s="250"/>
      <c r="CH217" s="250"/>
      <c r="CI217" s="250"/>
      <c r="CJ217" s="250"/>
      <c r="CK217" s="250"/>
      <c r="CL217" s="250"/>
      <c r="CM217" s="250"/>
      <c r="CN217" s="250"/>
      <c r="CO217" s="250"/>
      <c r="CP217" s="250"/>
      <c r="CQ217" s="250"/>
      <c r="CR217" s="250"/>
      <c r="CS217" s="250"/>
      <c r="CT217" s="250"/>
      <c r="CU217" s="250"/>
      <c r="CV217" s="250"/>
      <c r="CW217" s="250"/>
      <c r="CX217" s="250"/>
      <c r="CY217" s="250"/>
      <c r="CZ217" s="250"/>
      <c r="DA217" s="250"/>
      <c r="DB217" s="250"/>
      <c r="DC217" s="250"/>
      <c r="DD217" s="250"/>
      <c r="DE217" s="250"/>
      <c r="DF217" s="250"/>
      <c r="DG217" s="250"/>
      <c r="DH217" s="250"/>
      <c r="DI217" s="250"/>
      <c r="DJ217" s="250"/>
      <c r="DK217" s="250"/>
      <c r="DL217" s="250"/>
    </row>
    <row r="218" spans="1:116" x14ac:dyDescent="0.3">
      <c r="A218" s="250"/>
      <c r="B218" s="250"/>
      <c r="C218" s="250"/>
      <c r="D218" s="250"/>
      <c r="E218" s="250"/>
      <c r="F218" s="250"/>
      <c r="G218" s="250"/>
      <c r="H218" s="250"/>
      <c r="I218" s="250"/>
      <c r="J218" s="250"/>
      <c r="K218" s="250"/>
      <c r="L218" s="250"/>
      <c r="M218" s="250"/>
      <c r="N218" s="250"/>
      <c r="O218" s="250"/>
      <c r="P218" s="250"/>
      <c r="Q218" s="250"/>
      <c r="R218" s="250"/>
      <c r="S218" s="250"/>
      <c r="T218" s="250"/>
      <c r="U218" s="250"/>
      <c r="V218" s="250"/>
      <c r="W218" s="250"/>
      <c r="X218" s="250"/>
      <c r="Y218" s="250"/>
      <c r="Z218" s="250"/>
      <c r="AA218" s="250"/>
      <c r="AB218" s="250"/>
      <c r="AC218" s="250"/>
      <c r="AD218" s="250"/>
      <c r="AE218" s="250"/>
      <c r="AF218" s="250"/>
      <c r="AG218" s="250"/>
      <c r="AH218" s="250"/>
      <c r="AI218" s="250"/>
      <c r="AJ218" s="250"/>
      <c r="AK218" s="250"/>
      <c r="AL218" s="250"/>
      <c r="AM218" s="250"/>
      <c r="AN218" s="250"/>
      <c r="AO218" s="250"/>
      <c r="AP218" s="250"/>
      <c r="AQ218" s="250"/>
      <c r="AR218" s="250"/>
      <c r="AS218" s="250"/>
      <c r="AT218" s="250"/>
      <c r="AU218" s="250"/>
      <c r="AV218" s="250"/>
      <c r="AW218" s="250"/>
      <c r="AX218" s="250"/>
      <c r="AY218" s="250"/>
      <c r="AZ218" s="250"/>
      <c r="BA218" s="250"/>
      <c r="BB218" s="250"/>
      <c r="BC218" s="250"/>
      <c r="BD218" s="250"/>
      <c r="BE218" s="250"/>
      <c r="BF218" s="250"/>
      <c r="BG218" s="250"/>
      <c r="BH218" s="250"/>
      <c r="BI218" s="250"/>
      <c r="BJ218" s="250"/>
      <c r="BK218" s="250"/>
      <c r="BL218" s="250"/>
      <c r="BM218" s="250"/>
      <c r="BN218" s="250"/>
      <c r="BO218" s="250"/>
      <c r="BP218" s="250"/>
      <c r="BQ218" s="250"/>
      <c r="BR218" s="250"/>
      <c r="BS218" s="250"/>
      <c r="BT218" s="250"/>
      <c r="BU218" s="250"/>
      <c r="BV218" s="250"/>
      <c r="BW218" s="250"/>
      <c r="BX218" s="250"/>
      <c r="BY218" s="250"/>
      <c r="BZ218" s="250"/>
      <c r="CA218" s="250"/>
      <c r="CB218" s="250"/>
      <c r="CC218" s="250"/>
      <c r="CD218" s="250"/>
      <c r="CE218" s="250"/>
      <c r="CF218" s="250"/>
      <c r="CG218" s="250"/>
      <c r="CH218" s="250"/>
      <c r="CI218" s="250"/>
      <c r="CJ218" s="250"/>
      <c r="CK218" s="250"/>
      <c r="CL218" s="250"/>
      <c r="CM218" s="250"/>
      <c r="CN218" s="250"/>
      <c r="CO218" s="250"/>
      <c r="CP218" s="250"/>
      <c r="CQ218" s="250"/>
      <c r="CR218" s="250"/>
      <c r="CS218" s="250"/>
      <c r="CT218" s="250"/>
      <c r="CU218" s="250"/>
      <c r="CV218" s="250"/>
      <c r="CW218" s="250"/>
      <c r="CX218" s="250"/>
      <c r="CY218" s="250"/>
      <c r="CZ218" s="250"/>
      <c r="DA218" s="250"/>
      <c r="DB218" s="250"/>
      <c r="DC218" s="250"/>
      <c r="DD218" s="250"/>
      <c r="DE218" s="250"/>
      <c r="DF218" s="250"/>
      <c r="DG218" s="250"/>
      <c r="DH218" s="250"/>
      <c r="DI218" s="250"/>
      <c r="DJ218" s="250"/>
      <c r="DK218" s="250"/>
      <c r="DL218" s="250"/>
    </row>
    <row r="219" spans="1:116" x14ac:dyDescent="0.3">
      <c r="A219" s="250"/>
      <c r="B219" s="250"/>
      <c r="C219" s="250"/>
      <c r="D219" s="250"/>
      <c r="E219" s="250"/>
      <c r="F219" s="250"/>
      <c r="G219" s="250"/>
      <c r="H219" s="250"/>
      <c r="I219" s="250"/>
      <c r="J219" s="250"/>
      <c r="K219" s="250"/>
      <c r="L219" s="250"/>
      <c r="M219" s="250"/>
      <c r="N219" s="250"/>
      <c r="O219" s="250"/>
      <c r="P219" s="250"/>
      <c r="Q219" s="250"/>
      <c r="R219" s="250"/>
      <c r="S219" s="250"/>
      <c r="T219" s="250"/>
      <c r="U219" s="250"/>
      <c r="V219" s="250"/>
      <c r="W219" s="250"/>
      <c r="X219" s="250"/>
      <c r="Y219" s="250"/>
      <c r="Z219" s="250"/>
      <c r="AA219" s="250"/>
      <c r="AB219" s="250"/>
      <c r="AC219" s="250"/>
      <c r="AD219" s="250"/>
      <c r="AE219" s="250"/>
      <c r="AF219" s="250"/>
      <c r="AG219" s="250"/>
      <c r="AH219" s="250"/>
      <c r="AI219" s="250"/>
      <c r="AJ219" s="250"/>
      <c r="AK219" s="250"/>
      <c r="AL219" s="250"/>
      <c r="AM219" s="250"/>
      <c r="AN219" s="250"/>
      <c r="AO219" s="250"/>
      <c r="AP219" s="250"/>
      <c r="AQ219" s="250"/>
      <c r="AR219" s="250"/>
      <c r="AS219" s="250"/>
      <c r="AT219" s="250"/>
      <c r="AU219" s="250"/>
      <c r="AV219" s="250"/>
      <c r="AW219" s="250"/>
      <c r="AX219" s="250"/>
      <c r="AY219" s="250"/>
      <c r="AZ219" s="250"/>
      <c r="BA219" s="250"/>
      <c r="BB219" s="250"/>
      <c r="BC219" s="250"/>
      <c r="BD219" s="250"/>
      <c r="BE219" s="250"/>
      <c r="BF219" s="250"/>
      <c r="BG219" s="250"/>
      <c r="BH219" s="250"/>
      <c r="BI219" s="250"/>
      <c r="BJ219" s="250"/>
      <c r="BK219" s="250"/>
      <c r="BL219" s="250"/>
      <c r="BM219" s="250"/>
      <c r="BN219" s="250"/>
      <c r="BO219" s="250"/>
      <c r="BP219" s="250"/>
      <c r="BQ219" s="250"/>
      <c r="BR219" s="250"/>
      <c r="BS219" s="250"/>
      <c r="BT219" s="250"/>
      <c r="BU219" s="250"/>
      <c r="BV219" s="250"/>
      <c r="BW219" s="250"/>
      <c r="BX219" s="250"/>
      <c r="BY219" s="250"/>
      <c r="BZ219" s="250"/>
      <c r="CA219" s="250"/>
      <c r="CB219" s="250"/>
      <c r="CC219" s="250"/>
      <c r="CD219" s="250"/>
      <c r="CE219" s="250"/>
      <c r="CF219" s="250"/>
      <c r="CG219" s="250"/>
      <c r="CH219" s="250"/>
      <c r="CI219" s="250"/>
      <c r="CJ219" s="250"/>
      <c r="CK219" s="250"/>
      <c r="CL219" s="250"/>
      <c r="CM219" s="250"/>
      <c r="CN219" s="250"/>
      <c r="CO219" s="250"/>
      <c r="CP219" s="250"/>
      <c r="CQ219" s="250"/>
      <c r="CR219" s="250"/>
      <c r="CS219" s="250"/>
      <c r="CT219" s="250"/>
      <c r="CU219" s="250"/>
      <c r="CV219" s="250"/>
      <c r="CW219" s="250"/>
      <c r="CX219" s="250"/>
      <c r="CY219" s="250"/>
      <c r="CZ219" s="250"/>
      <c r="DA219" s="250"/>
      <c r="DB219" s="250"/>
      <c r="DC219" s="250"/>
      <c r="DD219" s="250"/>
      <c r="DE219" s="250"/>
      <c r="DF219" s="250"/>
      <c r="DG219" s="250"/>
      <c r="DH219" s="250"/>
      <c r="DI219" s="250"/>
      <c r="DJ219" s="250"/>
      <c r="DK219" s="250"/>
      <c r="DL219" s="250"/>
    </row>
    <row r="220" spans="1:116" x14ac:dyDescent="0.3">
      <c r="A220" s="250"/>
      <c r="B220" s="250"/>
      <c r="C220" s="250"/>
      <c r="D220" s="250"/>
      <c r="E220" s="250"/>
      <c r="F220" s="250"/>
      <c r="G220" s="250"/>
      <c r="H220" s="250"/>
      <c r="I220" s="250"/>
      <c r="J220" s="250"/>
      <c r="K220" s="250"/>
      <c r="L220" s="250"/>
      <c r="M220" s="250"/>
      <c r="N220" s="250"/>
      <c r="O220" s="250"/>
      <c r="P220" s="250"/>
      <c r="Q220" s="250"/>
      <c r="R220" s="250"/>
      <c r="S220" s="250"/>
      <c r="T220" s="250"/>
      <c r="U220" s="250"/>
      <c r="V220" s="250"/>
      <c r="W220" s="250"/>
      <c r="X220" s="250"/>
      <c r="Y220" s="250"/>
      <c r="Z220" s="250"/>
      <c r="AA220" s="250"/>
      <c r="AB220" s="250"/>
      <c r="AC220" s="250"/>
      <c r="AD220" s="250"/>
      <c r="AE220" s="250"/>
      <c r="AF220" s="250"/>
      <c r="AG220" s="250"/>
      <c r="AH220" s="250"/>
      <c r="AI220" s="250"/>
      <c r="AJ220" s="250"/>
      <c r="AK220" s="250"/>
      <c r="AL220" s="250"/>
      <c r="AM220" s="250"/>
      <c r="AN220" s="250"/>
      <c r="AO220" s="250"/>
      <c r="AP220" s="250"/>
      <c r="AQ220" s="250"/>
      <c r="AR220" s="250"/>
      <c r="AS220" s="250"/>
      <c r="AT220" s="250"/>
      <c r="AU220" s="250"/>
      <c r="AV220" s="250"/>
      <c r="AW220" s="250"/>
      <c r="AX220" s="250"/>
      <c r="AY220" s="250"/>
      <c r="AZ220" s="250"/>
      <c r="BA220" s="250"/>
      <c r="BB220" s="250"/>
      <c r="BC220" s="250"/>
      <c r="BD220" s="250"/>
      <c r="BE220" s="250"/>
      <c r="BF220" s="250"/>
      <c r="BG220" s="250"/>
      <c r="BH220" s="250"/>
      <c r="BI220" s="250"/>
      <c r="BJ220" s="250"/>
      <c r="BK220" s="250"/>
      <c r="BL220" s="250"/>
      <c r="BM220" s="250"/>
      <c r="BN220" s="250"/>
      <c r="BO220" s="250"/>
      <c r="BP220" s="250"/>
      <c r="BQ220" s="250"/>
      <c r="BR220" s="250"/>
      <c r="BS220" s="250"/>
      <c r="BT220" s="250"/>
      <c r="BU220" s="250"/>
      <c r="BV220" s="250"/>
      <c r="BW220" s="250"/>
      <c r="BX220" s="250"/>
      <c r="BY220" s="250"/>
      <c r="BZ220" s="250"/>
      <c r="CA220" s="250"/>
      <c r="CB220" s="250"/>
      <c r="CC220" s="250"/>
      <c r="CD220" s="250"/>
      <c r="CE220" s="250"/>
      <c r="CF220" s="250"/>
      <c r="CG220" s="250"/>
      <c r="CH220" s="250"/>
      <c r="CI220" s="250"/>
      <c r="CJ220" s="250"/>
      <c r="CK220" s="250"/>
      <c r="CL220" s="250"/>
      <c r="CM220" s="250"/>
      <c r="CN220" s="250"/>
      <c r="CO220" s="250"/>
      <c r="CP220" s="250"/>
      <c r="CQ220" s="250"/>
      <c r="CR220" s="250"/>
      <c r="CS220" s="250"/>
      <c r="CT220" s="250"/>
      <c r="CU220" s="250"/>
      <c r="CV220" s="250"/>
      <c r="CW220" s="250"/>
      <c r="CX220" s="250"/>
      <c r="CY220" s="250"/>
      <c r="CZ220" s="250"/>
      <c r="DA220" s="250"/>
      <c r="DB220" s="250"/>
      <c r="DC220" s="250"/>
      <c r="DD220" s="250"/>
      <c r="DE220" s="250"/>
      <c r="DF220" s="250"/>
      <c r="DG220" s="250"/>
      <c r="DH220" s="250"/>
      <c r="DI220" s="250"/>
      <c r="DJ220" s="250"/>
      <c r="DK220" s="250"/>
      <c r="DL220" s="250"/>
    </row>
    <row r="221" spans="1:116" x14ac:dyDescent="0.3">
      <c r="A221" s="250"/>
      <c r="B221" s="250"/>
      <c r="C221" s="250"/>
      <c r="D221" s="250"/>
      <c r="E221" s="250"/>
      <c r="F221" s="250"/>
      <c r="G221" s="250"/>
      <c r="H221" s="250"/>
      <c r="I221" s="250"/>
      <c r="J221" s="250"/>
      <c r="K221" s="250"/>
      <c r="L221" s="250"/>
      <c r="M221" s="250"/>
      <c r="N221" s="250"/>
      <c r="O221" s="250"/>
      <c r="P221" s="250"/>
      <c r="Q221" s="250"/>
      <c r="R221" s="250"/>
      <c r="S221" s="250"/>
      <c r="T221" s="250"/>
      <c r="U221" s="250"/>
      <c r="V221" s="250"/>
      <c r="W221" s="250"/>
      <c r="X221" s="250"/>
      <c r="Y221" s="250"/>
      <c r="Z221" s="250"/>
      <c r="AA221" s="250"/>
      <c r="AB221" s="250"/>
      <c r="AC221" s="250"/>
      <c r="AD221" s="250"/>
      <c r="AE221" s="250"/>
      <c r="AF221" s="250"/>
      <c r="AG221" s="250"/>
      <c r="AH221" s="250"/>
      <c r="AI221" s="250"/>
      <c r="AJ221" s="250"/>
      <c r="AK221" s="250"/>
      <c r="AL221" s="250"/>
      <c r="AM221" s="250"/>
      <c r="AN221" s="250"/>
      <c r="AO221" s="250"/>
      <c r="AP221" s="250"/>
      <c r="AQ221" s="250"/>
      <c r="AR221" s="250"/>
      <c r="AS221" s="250"/>
      <c r="AT221" s="250"/>
      <c r="AU221" s="250"/>
      <c r="AV221" s="250"/>
      <c r="AW221" s="250"/>
      <c r="AX221" s="250"/>
      <c r="AY221" s="250"/>
      <c r="AZ221" s="250"/>
      <c r="BA221" s="250"/>
      <c r="BB221" s="250"/>
      <c r="BC221" s="250"/>
      <c r="BD221" s="250"/>
      <c r="BE221" s="250"/>
      <c r="BF221" s="250"/>
      <c r="BG221" s="250"/>
      <c r="BH221" s="250"/>
      <c r="BI221" s="250"/>
      <c r="BJ221" s="250"/>
      <c r="BK221" s="250"/>
      <c r="BL221" s="250"/>
      <c r="BM221" s="250"/>
      <c r="BN221" s="250"/>
      <c r="BO221" s="250"/>
      <c r="BP221" s="250"/>
      <c r="BQ221" s="250"/>
      <c r="BR221" s="250"/>
      <c r="BS221" s="250"/>
      <c r="BT221" s="250"/>
      <c r="BU221" s="250"/>
      <c r="BV221" s="250"/>
      <c r="BW221" s="250"/>
      <c r="BX221" s="250"/>
      <c r="BY221" s="250"/>
      <c r="BZ221" s="250"/>
      <c r="CA221" s="250"/>
      <c r="CB221" s="250"/>
      <c r="CC221" s="250"/>
      <c r="CD221" s="250"/>
      <c r="CE221" s="250"/>
      <c r="CF221" s="250"/>
      <c r="CG221" s="250"/>
      <c r="CH221" s="250"/>
      <c r="CI221" s="250"/>
      <c r="CJ221" s="250"/>
      <c r="CK221" s="250"/>
      <c r="CL221" s="250"/>
      <c r="CM221" s="250"/>
      <c r="CN221" s="250"/>
      <c r="CO221" s="250"/>
      <c r="CP221" s="250"/>
      <c r="CQ221" s="250"/>
      <c r="CR221" s="250"/>
      <c r="CS221" s="250"/>
      <c r="CT221" s="250"/>
      <c r="CU221" s="250"/>
      <c r="CV221" s="250"/>
      <c r="CW221" s="250"/>
      <c r="CX221" s="250"/>
      <c r="CY221" s="250"/>
      <c r="CZ221" s="250"/>
      <c r="DA221" s="250"/>
      <c r="DB221" s="250"/>
      <c r="DC221" s="250"/>
      <c r="DD221" s="250"/>
      <c r="DE221" s="250"/>
      <c r="DF221" s="250"/>
      <c r="DG221" s="250"/>
      <c r="DH221" s="250"/>
      <c r="DI221" s="250"/>
      <c r="DJ221" s="250"/>
      <c r="DK221" s="250"/>
      <c r="DL221" s="250"/>
    </row>
    <row r="222" spans="1:116" x14ac:dyDescent="0.3">
      <c r="A222" s="250"/>
      <c r="B222" s="250"/>
      <c r="C222" s="250"/>
      <c r="D222" s="250"/>
      <c r="E222" s="250"/>
      <c r="F222" s="250"/>
      <c r="G222" s="250"/>
      <c r="H222" s="250"/>
      <c r="I222" s="250"/>
      <c r="J222" s="250"/>
      <c r="K222" s="250"/>
      <c r="L222" s="250"/>
      <c r="M222" s="250"/>
      <c r="N222" s="250"/>
      <c r="O222" s="250"/>
      <c r="P222" s="250"/>
      <c r="Q222" s="250"/>
      <c r="R222" s="250"/>
      <c r="S222" s="250"/>
      <c r="T222" s="250"/>
      <c r="U222" s="250"/>
      <c r="V222" s="250"/>
      <c r="W222" s="250"/>
      <c r="X222" s="250"/>
      <c r="Y222" s="250"/>
      <c r="Z222" s="250"/>
      <c r="AA222" s="250"/>
      <c r="AB222" s="250"/>
      <c r="AC222" s="250"/>
      <c r="AD222" s="250"/>
      <c r="AE222" s="250"/>
      <c r="AF222" s="250"/>
      <c r="AG222" s="250"/>
      <c r="AH222" s="250"/>
      <c r="AI222" s="250"/>
      <c r="AJ222" s="250"/>
      <c r="AK222" s="250"/>
      <c r="AL222" s="250"/>
      <c r="AM222" s="250"/>
      <c r="AN222" s="250"/>
      <c r="AO222" s="250"/>
      <c r="AP222" s="250"/>
      <c r="AQ222" s="250"/>
      <c r="AR222" s="250"/>
      <c r="AS222" s="250"/>
      <c r="AT222" s="250"/>
      <c r="AU222" s="250"/>
      <c r="AV222" s="250"/>
      <c r="AW222" s="250"/>
      <c r="AX222" s="250"/>
      <c r="AY222" s="250"/>
      <c r="AZ222" s="250"/>
      <c r="BA222" s="250"/>
      <c r="BB222" s="250"/>
      <c r="BC222" s="250"/>
      <c r="BD222" s="250"/>
      <c r="BE222" s="250"/>
      <c r="BF222" s="250"/>
      <c r="BG222" s="250"/>
      <c r="BH222" s="250"/>
      <c r="BI222" s="250"/>
      <c r="BJ222" s="250"/>
      <c r="BK222" s="250"/>
      <c r="BL222" s="250"/>
      <c r="BM222" s="250"/>
      <c r="BN222" s="250"/>
      <c r="BO222" s="250"/>
      <c r="BP222" s="250"/>
      <c r="BQ222" s="250"/>
      <c r="BR222" s="250"/>
      <c r="BS222" s="250"/>
      <c r="BT222" s="250"/>
      <c r="BU222" s="250"/>
      <c r="BV222" s="250"/>
      <c r="BW222" s="250"/>
      <c r="BX222" s="250"/>
      <c r="BY222" s="250"/>
      <c r="BZ222" s="250"/>
      <c r="CA222" s="250"/>
      <c r="CB222" s="250"/>
      <c r="CC222" s="250"/>
      <c r="CD222" s="250"/>
      <c r="CE222" s="250"/>
      <c r="CF222" s="250"/>
      <c r="CG222" s="250"/>
      <c r="CH222" s="250"/>
      <c r="CI222" s="250"/>
      <c r="CJ222" s="250"/>
      <c r="CK222" s="250"/>
      <c r="CL222" s="250"/>
      <c r="CM222" s="250"/>
      <c r="CN222" s="250"/>
      <c r="CO222" s="250"/>
      <c r="CP222" s="250"/>
      <c r="CQ222" s="250"/>
      <c r="CR222" s="250"/>
      <c r="CS222" s="250"/>
      <c r="CT222" s="250"/>
      <c r="CU222" s="250"/>
      <c r="CV222" s="250"/>
      <c r="CW222" s="250"/>
      <c r="CX222" s="250"/>
      <c r="CY222" s="250"/>
      <c r="CZ222" s="250"/>
      <c r="DA222" s="250"/>
      <c r="DB222" s="250"/>
      <c r="DC222" s="250"/>
      <c r="DD222" s="250"/>
      <c r="DE222" s="250"/>
      <c r="DF222" s="250"/>
      <c r="DG222" s="250"/>
      <c r="DH222" s="250"/>
      <c r="DI222" s="250"/>
      <c r="DJ222" s="250"/>
      <c r="DK222" s="250"/>
      <c r="DL222" s="250"/>
    </row>
    <row r="223" spans="1:116" x14ac:dyDescent="0.3">
      <c r="A223" s="250"/>
      <c r="B223" s="250"/>
      <c r="C223" s="250"/>
      <c r="D223" s="250"/>
      <c r="E223" s="250"/>
      <c r="F223" s="250"/>
      <c r="G223" s="250"/>
      <c r="H223" s="250"/>
      <c r="I223" s="250"/>
      <c r="J223" s="250"/>
      <c r="K223" s="250"/>
      <c r="L223" s="250"/>
      <c r="M223" s="250"/>
      <c r="N223" s="250"/>
      <c r="O223" s="250"/>
      <c r="P223" s="250"/>
      <c r="Q223" s="250"/>
      <c r="R223" s="250"/>
      <c r="S223" s="250"/>
      <c r="T223" s="250"/>
      <c r="U223" s="250"/>
      <c r="V223" s="250"/>
      <c r="W223" s="250"/>
      <c r="X223" s="250"/>
      <c r="Y223" s="250"/>
      <c r="Z223" s="250"/>
      <c r="AA223" s="250"/>
      <c r="AB223" s="250"/>
      <c r="AC223" s="250"/>
      <c r="AD223" s="250"/>
      <c r="AE223" s="250"/>
      <c r="AF223" s="250"/>
      <c r="AG223" s="250"/>
      <c r="AH223" s="250"/>
      <c r="AI223" s="250"/>
      <c r="AJ223" s="250"/>
      <c r="AK223" s="250"/>
      <c r="AL223" s="250"/>
      <c r="AM223" s="250"/>
      <c r="AN223" s="250"/>
      <c r="AO223" s="250"/>
      <c r="AP223" s="250"/>
      <c r="AQ223" s="250"/>
      <c r="AR223" s="250"/>
      <c r="AS223" s="250"/>
      <c r="AT223" s="250"/>
      <c r="AU223" s="250"/>
      <c r="AV223" s="250"/>
      <c r="AW223" s="250"/>
      <c r="AX223" s="250"/>
      <c r="AY223" s="250"/>
      <c r="AZ223" s="250"/>
      <c r="BA223" s="250"/>
      <c r="BB223" s="250"/>
      <c r="BC223" s="250"/>
      <c r="BD223" s="250"/>
      <c r="BE223" s="250"/>
      <c r="BF223" s="250"/>
      <c r="BG223" s="250"/>
      <c r="BH223" s="250"/>
      <c r="BI223" s="250"/>
      <c r="BJ223" s="250"/>
      <c r="BK223" s="250"/>
      <c r="BL223" s="250"/>
      <c r="BM223" s="250"/>
      <c r="BN223" s="250"/>
      <c r="BO223" s="250"/>
      <c r="BP223" s="250"/>
      <c r="BQ223" s="250"/>
      <c r="BR223" s="250"/>
      <c r="BS223" s="250"/>
      <c r="BT223" s="250"/>
      <c r="BU223" s="250"/>
      <c r="BV223" s="250"/>
      <c r="BW223" s="250"/>
      <c r="BX223" s="250"/>
      <c r="BY223" s="250"/>
      <c r="BZ223" s="250"/>
      <c r="CA223" s="250"/>
      <c r="CB223" s="250"/>
      <c r="CC223" s="250"/>
      <c r="CD223" s="250"/>
      <c r="CE223" s="250"/>
      <c r="CF223" s="250"/>
      <c r="CG223" s="250"/>
      <c r="CH223" s="250"/>
      <c r="CI223" s="250"/>
      <c r="CJ223" s="250"/>
      <c r="CK223" s="250"/>
      <c r="CL223" s="250"/>
      <c r="CM223" s="250"/>
      <c r="CN223" s="250"/>
      <c r="CO223" s="250"/>
      <c r="CP223" s="250"/>
      <c r="CQ223" s="250"/>
      <c r="CR223" s="250"/>
      <c r="CS223" s="250"/>
      <c r="CT223" s="250"/>
      <c r="CU223" s="250"/>
      <c r="CV223" s="250"/>
      <c r="CW223" s="250"/>
      <c r="CX223" s="250"/>
      <c r="CY223" s="250"/>
      <c r="CZ223" s="250"/>
      <c r="DA223" s="250"/>
      <c r="DB223" s="250"/>
      <c r="DC223" s="250"/>
      <c r="DD223" s="250"/>
      <c r="DE223" s="250"/>
      <c r="DF223" s="250"/>
      <c r="DG223" s="250"/>
      <c r="DH223" s="250"/>
      <c r="DI223" s="250"/>
      <c r="DJ223" s="250"/>
      <c r="DK223" s="250"/>
      <c r="DL223" s="250"/>
    </row>
    <row r="224" spans="1:116" x14ac:dyDescent="0.3">
      <c r="A224" s="250"/>
      <c r="B224" s="250"/>
      <c r="C224" s="250"/>
      <c r="D224" s="250"/>
      <c r="E224" s="250"/>
      <c r="F224" s="250"/>
      <c r="G224" s="250"/>
      <c r="H224" s="250"/>
      <c r="I224" s="250"/>
      <c r="J224" s="250"/>
      <c r="K224" s="250"/>
      <c r="L224" s="250"/>
      <c r="M224" s="250"/>
      <c r="N224" s="250"/>
      <c r="O224" s="250"/>
      <c r="P224" s="250"/>
      <c r="Q224" s="250"/>
      <c r="R224" s="250"/>
      <c r="S224" s="250"/>
      <c r="T224" s="250"/>
      <c r="U224" s="250"/>
      <c r="V224" s="250"/>
      <c r="W224" s="250"/>
      <c r="X224" s="250"/>
      <c r="Y224" s="250"/>
      <c r="Z224" s="250"/>
      <c r="AA224" s="250"/>
      <c r="AB224" s="250"/>
      <c r="AC224" s="250"/>
      <c r="AD224" s="250"/>
      <c r="AE224" s="250"/>
      <c r="AF224" s="250"/>
      <c r="AG224" s="250"/>
      <c r="AH224" s="250"/>
      <c r="AI224" s="250"/>
      <c r="AJ224" s="250"/>
      <c r="AK224" s="250"/>
      <c r="AL224" s="250"/>
      <c r="AM224" s="250"/>
      <c r="AN224" s="250"/>
      <c r="AO224" s="250"/>
      <c r="AP224" s="250"/>
      <c r="AQ224" s="250"/>
      <c r="AR224" s="250"/>
      <c r="AS224" s="250"/>
      <c r="AT224" s="250"/>
      <c r="AU224" s="250"/>
      <c r="AV224" s="250"/>
      <c r="AW224" s="250"/>
      <c r="AX224" s="250"/>
      <c r="AY224" s="250"/>
      <c r="AZ224" s="250"/>
      <c r="BA224" s="250"/>
      <c r="BB224" s="250"/>
      <c r="BC224" s="250"/>
      <c r="BD224" s="250"/>
      <c r="BE224" s="250"/>
      <c r="BF224" s="250"/>
      <c r="BG224" s="250"/>
      <c r="BH224" s="250"/>
      <c r="BI224" s="250"/>
      <c r="BJ224" s="250"/>
      <c r="BK224" s="250"/>
      <c r="BL224" s="250"/>
      <c r="BM224" s="250"/>
      <c r="BN224" s="250"/>
      <c r="BO224" s="250"/>
      <c r="BP224" s="250"/>
      <c r="BQ224" s="250"/>
      <c r="BR224" s="250"/>
      <c r="BS224" s="250"/>
      <c r="BT224" s="250"/>
      <c r="BU224" s="250"/>
      <c r="BV224" s="250"/>
      <c r="BW224" s="250"/>
      <c r="BX224" s="250"/>
      <c r="BY224" s="250"/>
      <c r="BZ224" s="250"/>
      <c r="CA224" s="250"/>
      <c r="CB224" s="250"/>
      <c r="CC224" s="250"/>
      <c r="CD224" s="250"/>
      <c r="CE224" s="250"/>
      <c r="CF224" s="250"/>
      <c r="CG224" s="250"/>
      <c r="CH224" s="250"/>
      <c r="CI224" s="250"/>
      <c r="CJ224" s="250"/>
      <c r="CK224" s="250"/>
      <c r="CL224" s="250"/>
      <c r="CM224" s="250"/>
      <c r="CN224" s="250"/>
      <c r="CO224" s="250"/>
      <c r="CP224" s="250"/>
      <c r="CQ224" s="250"/>
      <c r="CR224" s="250"/>
      <c r="CS224" s="250"/>
      <c r="CT224" s="250"/>
      <c r="CU224" s="250"/>
      <c r="CV224" s="250"/>
      <c r="CW224" s="250"/>
      <c r="CX224" s="250"/>
      <c r="CY224" s="250"/>
      <c r="CZ224" s="250"/>
      <c r="DA224" s="250"/>
      <c r="DB224" s="250"/>
      <c r="DC224" s="250"/>
      <c r="DD224" s="250"/>
      <c r="DE224" s="250"/>
      <c r="DF224" s="250"/>
      <c r="DG224" s="250"/>
      <c r="DH224" s="250"/>
      <c r="DI224" s="250"/>
      <c r="DJ224" s="250"/>
      <c r="DK224" s="250"/>
      <c r="DL224" s="250"/>
    </row>
    <row r="225" spans="1:116" x14ac:dyDescent="0.3">
      <c r="A225" s="250"/>
      <c r="B225" s="250"/>
      <c r="C225" s="250"/>
      <c r="D225" s="250"/>
      <c r="E225" s="250"/>
      <c r="F225" s="250"/>
      <c r="G225" s="250"/>
      <c r="H225" s="250"/>
      <c r="I225" s="250"/>
      <c r="J225" s="250"/>
      <c r="K225" s="250"/>
      <c r="L225" s="250"/>
      <c r="M225" s="250"/>
      <c r="N225" s="250"/>
      <c r="O225" s="250"/>
      <c r="P225" s="250"/>
      <c r="Q225" s="250"/>
      <c r="R225" s="250"/>
      <c r="S225" s="250"/>
      <c r="T225" s="250"/>
      <c r="U225" s="250"/>
      <c r="V225" s="250"/>
      <c r="W225" s="250"/>
      <c r="X225" s="250"/>
      <c r="Y225" s="250"/>
      <c r="Z225" s="250"/>
      <c r="AA225" s="250"/>
      <c r="AB225" s="250"/>
      <c r="AC225" s="250"/>
      <c r="AD225" s="250"/>
      <c r="AE225" s="250"/>
      <c r="AF225" s="250"/>
      <c r="AG225" s="250"/>
      <c r="AH225" s="250"/>
      <c r="AI225" s="250"/>
      <c r="AJ225" s="250"/>
      <c r="AK225" s="250"/>
      <c r="AL225" s="250"/>
      <c r="AM225" s="250"/>
      <c r="AN225" s="250"/>
      <c r="AO225" s="250"/>
      <c r="AP225" s="250"/>
      <c r="AQ225" s="250"/>
      <c r="AR225" s="250"/>
      <c r="AS225" s="250"/>
      <c r="AT225" s="250"/>
      <c r="AU225" s="250"/>
      <c r="AV225" s="250"/>
      <c r="AW225" s="250"/>
      <c r="AX225" s="250"/>
      <c r="AY225" s="250"/>
      <c r="AZ225" s="250"/>
      <c r="BA225" s="250"/>
      <c r="BB225" s="250"/>
      <c r="BC225" s="250"/>
      <c r="BD225" s="250"/>
      <c r="BE225" s="250"/>
      <c r="BF225" s="250"/>
      <c r="BG225" s="250"/>
      <c r="BH225" s="250"/>
      <c r="BI225" s="250"/>
      <c r="BJ225" s="250"/>
      <c r="BK225" s="250"/>
      <c r="BL225" s="250"/>
      <c r="BM225" s="250"/>
      <c r="BN225" s="250"/>
      <c r="BO225" s="250"/>
      <c r="BP225" s="250"/>
      <c r="BQ225" s="250"/>
      <c r="BR225" s="250"/>
      <c r="BS225" s="250"/>
      <c r="BT225" s="250"/>
      <c r="BU225" s="250"/>
      <c r="BV225" s="250"/>
      <c r="BW225" s="250"/>
      <c r="BX225" s="250"/>
      <c r="BY225" s="250"/>
      <c r="BZ225" s="250"/>
      <c r="CA225" s="250"/>
      <c r="CB225" s="250"/>
      <c r="CC225" s="250"/>
      <c r="CD225" s="250"/>
      <c r="CE225" s="250"/>
      <c r="CF225" s="250"/>
      <c r="CG225" s="250"/>
      <c r="CH225" s="250"/>
      <c r="CI225" s="250"/>
      <c r="CJ225" s="250"/>
      <c r="CK225" s="250"/>
      <c r="CL225" s="250"/>
      <c r="CM225" s="250"/>
      <c r="CN225" s="250"/>
      <c r="CO225" s="250"/>
      <c r="CP225" s="250"/>
      <c r="CQ225" s="250"/>
      <c r="CR225" s="250"/>
      <c r="CS225" s="250"/>
      <c r="CT225" s="250"/>
      <c r="CU225" s="250"/>
      <c r="CV225" s="250"/>
      <c r="CW225" s="250"/>
      <c r="CX225" s="250"/>
      <c r="CY225" s="250"/>
      <c r="CZ225" s="250"/>
      <c r="DA225" s="250"/>
      <c r="DB225" s="250"/>
      <c r="DC225" s="250"/>
      <c r="DD225" s="250"/>
      <c r="DE225" s="250"/>
      <c r="DF225" s="250"/>
      <c r="DG225" s="250"/>
      <c r="DH225" s="250"/>
      <c r="DI225" s="250"/>
      <c r="DJ225" s="250"/>
      <c r="DK225" s="250"/>
      <c r="DL225" s="250"/>
    </row>
    <row r="226" spans="1:116" x14ac:dyDescent="0.3">
      <c r="A226" s="250"/>
      <c r="B226" s="250"/>
      <c r="C226" s="250"/>
      <c r="D226" s="250"/>
      <c r="E226" s="250"/>
      <c r="F226" s="250"/>
      <c r="G226" s="250"/>
      <c r="H226" s="250"/>
      <c r="I226" s="250"/>
      <c r="J226" s="250"/>
      <c r="K226" s="250"/>
      <c r="L226" s="250"/>
      <c r="M226" s="250"/>
      <c r="N226" s="250"/>
      <c r="O226" s="250"/>
      <c r="P226" s="250"/>
      <c r="Q226" s="250"/>
      <c r="R226" s="250"/>
      <c r="S226" s="250"/>
      <c r="T226" s="250"/>
      <c r="U226" s="250"/>
      <c r="V226" s="250"/>
      <c r="W226" s="250"/>
      <c r="X226" s="250"/>
      <c r="Y226" s="250"/>
      <c r="Z226" s="250"/>
      <c r="AA226" s="250"/>
      <c r="AB226" s="250"/>
      <c r="AC226" s="250"/>
      <c r="AD226" s="250"/>
      <c r="AE226" s="250"/>
      <c r="AF226" s="250"/>
      <c r="AG226" s="250"/>
      <c r="AH226" s="250"/>
      <c r="AI226" s="250"/>
      <c r="AJ226" s="250"/>
      <c r="AK226" s="250"/>
      <c r="AL226" s="250"/>
      <c r="AM226" s="250"/>
      <c r="AN226" s="250"/>
      <c r="AO226" s="250"/>
      <c r="AP226" s="250"/>
      <c r="AQ226" s="250"/>
      <c r="AR226" s="250"/>
      <c r="AS226" s="250"/>
      <c r="AT226" s="250"/>
      <c r="AU226" s="250"/>
      <c r="AV226" s="250"/>
      <c r="AW226" s="250"/>
      <c r="AX226" s="250"/>
      <c r="AY226" s="250"/>
      <c r="AZ226" s="250"/>
      <c r="BA226" s="250"/>
      <c r="BB226" s="250"/>
      <c r="BC226" s="250"/>
      <c r="BD226" s="250"/>
      <c r="BE226" s="250"/>
      <c r="BF226" s="250"/>
      <c r="BG226" s="250"/>
      <c r="BH226" s="250"/>
      <c r="BI226" s="250"/>
      <c r="BJ226" s="250"/>
      <c r="BK226" s="250"/>
      <c r="BL226" s="250"/>
      <c r="BM226" s="250"/>
      <c r="BN226" s="250"/>
      <c r="BO226" s="250"/>
      <c r="BP226" s="250"/>
      <c r="BQ226" s="250"/>
      <c r="BR226" s="250"/>
      <c r="BS226" s="250"/>
      <c r="BT226" s="250"/>
      <c r="BU226" s="250"/>
      <c r="BV226" s="250"/>
      <c r="BW226" s="250"/>
      <c r="BX226" s="250"/>
      <c r="BY226" s="250"/>
      <c r="BZ226" s="250"/>
      <c r="CA226" s="250"/>
      <c r="CB226" s="250"/>
      <c r="CC226" s="250"/>
      <c r="CD226" s="250"/>
      <c r="CE226" s="250"/>
      <c r="CF226" s="250"/>
      <c r="CG226" s="250"/>
      <c r="CH226" s="250"/>
      <c r="CI226" s="250"/>
      <c r="CJ226" s="250"/>
      <c r="CK226" s="250"/>
      <c r="CL226" s="250"/>
      <c r="CM226" s="250"/>
      <c r="CN226" s="250"/>
      <c r="CO226" s="250"/>
      <c r="CP226" s="250"/>
      <c r="CQ226" s="250"/>
      <c r="CR226" s="250"/>
      <c r="CS226" s="250"/>
      <c r="CT226" s="250"/>
      <c r="CU226" s="250"/>
      <c r="CV226" s="250"/>
      <c r="CW226" s="250"/>
      <c r="CX226" s="250"/>
      <c r="CY226" s="250"/>
      <c r="CZ226" s="250"/>
      <c r="DA226" s="250"/>
      <c r="DB226" s="250"/>
      <c r="DC226" s="250"/>
      <c r="DD226" s="250"/>
      <c r="DE226" s="250"/>
      <c r="DF226" s="250"/>
      <c r="DG226" s="250"/>
      <c r="DH226" s="250"/>
      <c r="DI226" s="250"/>
      <c r="DJ226" s="250"/>
      <c r="DK226" s="250"/>
      <c r="DL226" s="250"/>
    </row>
    <row r="227" spans="1:116" x14ac:dyDescent="0.3">
      <c r="A227" s="250"/>
      <c r="B227" s="250"/>
      <c r="C227" s="250"/>
      <c r="D227" s="250"/>
      <c r="E227" s="250"/>
      <c r="F227" s="250"/>
      <c r="G227" s="250"/>
      <c r="H227" s="250"/>
      <c r="I227" s="250"/>
      <c r="J227" s="250"/>
      <c r="K227" s="250"/>
      <c r="L227" s="250"/>
      <c r="M227" s="250"/>
      <c r="N227" s="250"/>
      <c r="O227" s="250"/>
      <c r="P227" s="250"/>
      <c r="Q227" s="250"/>
      <c r="R227" s="250"/>
      <c r="S227" s="250"/>
      <c r="T227" s="250"/>
      <c r="U227" s="250"/>
      <c r="V227" s="250"/>
      <c r="W227" s="250"/>
      <c r="X227" s="250"/>
      <c r="Y227" s="250"/>
      <c r="Z227" s="250"/>
      <c r="AA227" s="250"/>
      <c r="AB227" s="250"/>
      <c r="AC227" s="250"/>
      <c r="AD227" s="250"/>
      <c r="AE227" s="250"/>
      <c r="AF227" s="250"/>
      <c r="AG227" s="250"/>
      <c r="AH227" s="250"/>
      <c r="AI227" s="250"/>
      <c r="AJ227" s="250"/>
      <c r="AK227" s="250"/>
      <c r="AL227" s="250"/>
      <c r="AM227" s="250"/>
      <c r="AN227" s="250"/>
      <c r="AO227" s="250"/>
      <c r="AP227" s="250"/>
      <c r="AQ227" s="250"/>
      <c r="AR227" s="250"/>
      <c r="AS227" s="250"/>
      <c r="AT227" s="250"/>
      <c r="AU227" s="250"/>
      <c r="AV227" s="250"/>
      <c r="AW227" s="250"/>
      <c r="AX227" s="250"/>
      <c r="AY227" s="250"/>
      <c r="AZ227" s="250"/>
      <c r="BA227" s="250"/>
      <c r="BB227" s="250"/>
      <c r="BC227" s="250"/>
      <c r="BD227" s="250"/>
      <c r="BE227" s="250"/>
      <c r="BF227" s="250"/>
      <c r="BG227" s="250"/>
      <c r="BH227" s="250"/>
      <c r="BI227" s="250"/>
      <c r="BJ227" s="250"/>
      <c r="BK227" s="250"/>
      <c r="BL227" s="250"/>
      <c r="BM227" s="250"/>
      <c r="BN227" s="250"/>
      <c r="BO227" s="250"/>
      <c r="BP227" s="250"/>
      <c r="BQ227" s="250"/>
      <c r="BR227" s="250"/>
      <c r="BS227" s="250"/>
      <c r="BT227" s="250"/>
      <c r="BU227" s="250"/>
      <c r="BV227" s="250"/>
      <c r="BW227" s="250"/>
      <c r="BX227" s="250"/>
      <c r="BY227" s="250"/>
      <c r="BZ227" s="250"/>
      <c r="CA227" s="250"/>
      <c r="CB227" s="250"/>
      <c r="CC227" s="250"/>
      <c r="CD227" s="250"/>
      <c r="CE227" s="250"/>
      <c r="CF227" s="250"/>
      <c r="CG227" s="250"/>
      <c r="CH227" s="250"/>
      <c r="CI227" s="250"/>
      <c r="CJ227" s="250"/>
      <c r="CK227" s="250"/>
      <c r="CL227" s="250"/>
      <c r="CM227" s="250"/>
      <c r="CN227" s="250"/>
      <c r="CO227" s="250"/>
      <c r="CP227" s="250"/>
      <c r="CQ227" s="250"/>
      <c r="CR227" s="250"/>
      <c r="CS227" s="250"/>
      <c r="CT227" s="250"/>
      <c r="CU227" s="250"/>
      <c r="CV227" s="250"/>
      <c r="CW227" s="250"/>
      <c r="CX227" s="250"/>
      <c r="CY227" s="250"/>
      <c r="CZ227" s="250"/>
      <c r="DA227" s="250"/>
      <c r="DB227" s="250"/>
      <c r="DC227" s="250"/>
      <c r="DD227" s="250"/>
      <c r="DE227" s="250"/>
      <c r="DF227" s="250"/>
      <c r="DG227" s="250"/>
      <c r="DH227" s="250"/>
      <c r="DI227" s="250"/>
      <c r="DJ227" s="250"/>
      <c r="DK227" s="250"/>
      <c r="DL227" s="250"/>
    </row>
    <row r="228" spans="1:116" x14ac:dyDescent="0.3">
      <c r="A228" s="250"/>
      <c r="B228" s="250"/>
      <c r="C228" s="250"/>
      <c r="D228" s="250"/>
      <c r="E228" s="250"/>
      <c r="F228" s="250"/>
      <c r="G228" s="250"/>
      <c r="H228" s="250"/>
      <c r="I228" s="250"/>
      <c r="J228" s="250"/>
      <c r="K228" s="250"/>
      <c r="L228" s="250"/>
      <c r="M228" s="250"/>
      <c r="N228" s="250"/>
      <c r="O228" s="250"/>
      <c r="P228" s="250"/>
      <c r="Q228" s="250"/>
      <c r="R228" s="250"/>
      <c r="S228" s="250"/>
      <c r="T228" s="250"/>
      <c r="U228" s="250"/>
      <c r="V228" s="250"/>
      <c r="W228" s="250"/>
      <c r="X228" s="250"/>
      <c r="Y228" s="250"/>
      <c r="Z228" s="250"/>
      <c r="AA228" s="250"/>
      <c r="AB228" s="250"/>
      <c r="AC228" s="250"/>
      <c r="AD228" s="250"/>
      <c r="AE228" s="250"/>
      <c r="AF228" s="250"/>
      <c r="AG228" s="250"/>
      <c r="AH228" s="250"/>
      <c r="AI228" s="250"/>
      <c r="AJ228" s="250"/>
      <c r="AK228" s="250"/>
      <c r="AL228" s="250"/>
      <c r="AM228" s="250"/>
      <c r="AN228" s="250"/>
      <c r="AO228" s="250"/>
      <c r="AP228" s="250"/>
      <c r="AQ228" s="250"/>
      <c r="AR228" s="250"/>
      <c r="AS228" s="250"/>
      <c r="AT228" s="250"/>
      <c r="AU228" s="250"/>
      <c r="AV228" s="250"/>
      <c r="AW228" s="250"/>
      <c r="AX228" s="250"/>
      <c r="AY228" s="250"/>
      <c r="AZ228" s="250"/>
      <c r="BA228" s="250"/>
      <c r="BB228" s="250"/>
      <c r="BC228" s="250"/>
      <c r="BD228" s="250"/>
      <c r="BE228" s="250"/>
      <c r="BF228" s="250"/>
      <c r="BG228" s="250"/>
      <c r="BH228" s="250"/>
      <c r="BI228" s="250"/>
      <c r="BJ228" s="250"/>
      <c r="BK228" s="250"/>
      <c r="BL228" s="250"/>
      <c r="BM228" s="250"/>
      <c r="BN228" s="250"/>
      <c r="BO228" s="250"/>
      <c r="BP228" s="250"/>
      <c r="BQ228" s="250"/>
      <c r="BR228" s="250"/>
      <c r="BS228" s="250"/>
      <c r="BT228" s="250"/>
      <c r="BU228" s="250"/>
      <c r="BV228" s="250"/>
      <c r="BW228" s="250"/>
      <c r="BX228" s="250"/>
      <c r="BY228" s="250"/>
      <c r="BZ228" s="250"/>
      <c r="CA228" s="250"/>
      <c r="CB228" s="250"/>
      <c r="CC228" s="250"/>
      <c r="CD228" s="250"/>
      <c r="CE228" s="250"/>
      <c r="CF228" s="250"/>
      <c r="CG228" s="250"/>
      <c r="CH228" s="250"/>
      <c r="CI228" s="250"/>
      <c r="CJ228" s="250"/>
      <c r="CK228" s="250"/>
      <c r="CL228" s="250"/>
      <c r="CM228" s="250"/>
      <c r="CN228" s="250"/>
      <c r="CO228" s="250"/>
      <c r="CP228" s="250"/>
      <c r="CQ228" s="250"/>
      <c r="CR228" s="250"/>
      <c r="CS228" s="250"/>
      <c r="CT228" s="250"/>
      <c r="CU228" s="250"/>
      <c r="CV228" s="250"/>
      <c r="CW228" s="250"/>
      <c r="CX228" s="250"/>
      <c r="CY228" s="250"/>
      <c r="CZ228" s="250"/>
      <c r="DA228" s="250"/>
      <c r="DB228" s="250"/>
      <c r="DC228" s="250"/>
      <c r="DD228" s="250"/>
      <c r="DE228" s="250"/>
      <c r="DF228" s="250"/>
      <c r="DG228" s="250"/>
      <c r="DH228" s="250"/>
      <c r="DI228" s="250"/>
      <c r="DJ228" s="250"/>
      <c r="DK228" s="250"/>
      <c r="DL228" s="250"/>
    </row>
    <row r="229" spans="1:116" x14ac:dyDescent="0.3">
      <c r="A229" s="250"/>
      <c r="B229" s="250"/>
      <c r="C229" s="250"/>
      <c r="D229" s="250"/>
      <c r="E229" s="250"/>
      <c r="F229" s="250"/>
      <c r="G229" s="250"/>
      <c r="H229" s="250"/>
      <c r="I229" s="250"/>
      <c r="J229" s="250"/>
      <c r="K229" s="250"/>
      <c r="L229" s="250"/>
      <c r="M229" s="250"/>
      <c r="N229" s="250"/>
      <c r="O229" s="250"/>
      <c r="P229" s="250"/>
      <c r="Q229" s="250"/>
      <c r="R229" s="250"/>
      <c r="S229" s="250"/>
      <c r="T229" s="250"/>
      <c r="U229" s="250"/>
      <c r="V229" s="250"/>
      <c r="W229" s="250"/>
      <c r="X229" s="250"/>
      <c r="Y229" s="250"/>
      <c r="Z229" s="250"/>
      <c r="AA229" s="250"/>
      <c r="AB229" s="250"/>
      <c r="AC229" s="250"/>
      <c r="AD229" s="250"/>
      <c r="AE229" s="250"/>
      <c r="AF229" s="250"/>
      <c r="AG229" s="250"/>
      <c r="AH229" s="250"/>
      <c r="AI229" s="250"/>
      <c r="AJ229" s="250"/>
      <c r="AK229" s="250"/>
      <c r="AL229" s="250"/>
      <c r="AM229" s="250"/>
      <c r="AN229" s="250"/>
      <c r="AO229" s="250"/>
      <c r="AP229" s="250"/>
      <c r="AQ229" s="250"/>
      <c r="AR229" s="250"/>
      <c r="AS229" s="250"/>
      <c r="AT229" s="250"/>
      <c r="AU229" s="250"/>
      <c r="AV229" s="250"/>
      <c r="AW229" s="250"/>
      <c r="AX229" s="250"/>
      <c r="AY229" s="250"/>
      <c r="AZ229" s="250"/>
      <c r="BA229" s="250"/>
      <c r="BB229" s="250"/>
      <c r="BC229" s="250"/>
      <c r="BD229" s="250"/>
      <c r="BE229" s="250"/>
      <c r="BF229" s="250"/>
      <c r="BG229" s="250"/>
      <c r="BH229" s="250"/>
      <c r="BI229" s="250"/>
      <c r="BJ229" s="250"/>
      <c r="BK229" s="250"/>
      <c r="BL229" s="250"/>
      <c r="BM229" s="250"/>
      <c r="BN229" s="250"/>
      <c r="BO229" s="250"/>
      <c r="BP229" s="250"/>
      <c r="BQ229" s="250"/>
      <c r="BR229" s="250"/>
      <c r="BS229" s="250"/>
      <c r="BT229" s="250"/>
      <c r="BU229" s="250"/>
      <c r="BV229" s="250"/>
      <c r="BW229" s="250"/>
      <c r="BX229" s="250"/>
      <c r="BY229" s="250"/>
      <c r="BZ229" s="250"/>
      <c r="CA229" s="250"/>
      <c r="CB229" s="250"/>
      <c r="CC229" s="250"/>
      <c r="CD229" s="250"/>
      <c r="CE229" s="250"/>
      <c r="CF229" s="250"/>
      <c r="CG229" s="250"/>
      <c r="CH229" s="250"/>
      <c r="CI229" s="250"/>
      <c r="CJ229" s="250"/>
      <c r="CK229" s="250"/>
      <c r="CL229" s="250"/>
      <c r="CM229" s="250"/>
      <c r="CN229" s="250"/>
      <c r="CO229" s="250"/>
      <c r="CP229" s="250"/>
      <c r="CQ229" s="250"/>
      <c r="CR229" s="250"/>
      <c r="CS229" s="250"/>
      <c r="CT229" s="250"/>
      <c r="CU229" s="250"/>
      <c r="CV229" s="250"/>
      <c r="CW229" s="250"/>
      <c r="CX229" s="250"/>
      <c r="CY229" s="250"/>
      <c r="CZ229" s="250"/>
      <c r="DA229" s="250"/>
      <c r="DB229" s="250"/>
      <c r="DC229" s="250"/>
      <c r="DD229" s="250"/>
      <c r="DE229" s="250"/>
      <c r="DF229" s="250"/>
      <c r="DG229" s="250"/>
      <c r="DH229" s="250"/>
      <c r="DI229" s="250"/>
      <c r="DJ229" s="250"/>
      <c r="DK229" s="250"/>
      <c r="DL229" s="250"/>
    </row>
    <row r="230" spans="1:116" x14ac:dyDescent="0.3">
      <c r="A230" s="250"/>
      <c r="B230" s="250"/>
      <c r="C230" s="250"/>
      <c r="D230" s="250"/>
      <c r="E230" s="250"/>
      <c r="F230" s="250"/>
      <c r="G230" s="250"/>
      <c r="H230" s="250"/>
      <c r="I230" s="250"/>
      <c r="J230" s="250"/>
      <c r="K230" s="250"/>
      <c r="L230" s="250"/>
      <c r="M230" s="250"/>
      <c r="N230" s="250"/>
      <c r="O230" s="250"/>
      <c r="P230" s="250"/>
      <c r="Q230" s="250"/>
      <c r="R230" s="250"/>
      <c r="S230" s="250"/>
      <c r="T230" s="250"/>
      <c r="U230" s="250"/>
      <c r="V230" s="250"/>
      <c r="W230" s="250"/>
      <c r="X230" s="250"/>
      <c r="Y230" s="250"/>
      <c r="Z230" s="250"/>
      <c r="AA230" s="250"/>
      <c r="AB230" s="250"/>
      <c r="AC230" s="250"/>
      <c r="AD230" s="250"/>
      <c r="AE230" s="250"/>
      <c r="AF230" s="250"/>
      <c r="AG230" s="250"/>
      <c r="AH230" s="250"/>
      <c r="AI230" s="250"/>
      <c r="AJ230" s="250"/>
      <c r="AK230" s="250"/>
      <c r="AL230" s="250"/>
      <c r="AM230" s="250"/>
      <c r="AN230" s="250"/>
      <c r="AO230" s="250"/>
      <c r="AP230" s="250"/>
      <c r="AQ230" s="250"/>
      <c r="AR230" s="250"/>
      <c r="AS230" s="250"/>
      <c r="AT230" s="250"/>
      <c r="AU230" s="250"/>
      <c r="AV230" s="250"/>
      <c r="AW230" s="250"/>
      <c r="AX230" s="250"/>
      <c r="AY230" s="250"/>
      <c r="AZ230" s="250"/>
      <c r="BA230" s="250"/>
      <c r="BB230" s="250"/>
      <c r="BC230" s="250"/>
      <c r="BD230" s="250"/>
      <c r="BE230" s="250"/>
      <c r="BF230" s="250"/>
      <c r="BG230" s="250"/>
      <c r="BH230" s="250"/>
      <c r="BI230" s="250"/>
      <c r="BJ230" s="250"/>
      <c r="BK230" s="250"/>
      <c r="BL230" s="250"/>
      <c r="BM230" s="250"/>
      <c r="BN230" s="250"/>
      <c r="BO230" s="250"/>
      <c r="BP230" s="250"/>
      <c r="BQ230" s="250"/>
      <c r="BR230" s="250"/>
      <c r="BS230" s="250"/>
      <c r="BT230" s="250"/>
      <c r="BU230" s="250"/>
      <c r="BV230" s="250"/>
      <c r="BW230" s="250"/>
      <c r="BX230" s="250"/>
      <c r="BY230" s="250"/>
      <c r="BZ230" s="250"/>
      <c r="CA230" s="250"/>
      <c r="CB230" s="250"/>
      <c r="CC230" s="250"/>
      <c r="CD230" s="250"/>
      <c r="CE230" s="250"/>
      <c r="CF230" s="250"/>
      <c r="CG230" s="250"/>
      <c r="CH230" s="250"/>
      <c r="CI230" s="250"/>
      <c r="CJ230" s="250"/>
      <c r="CK230" s="250"/>
      <c r="CL230" s="250"/>
      <c r="CM230" s="250"/>
      <c r="CN230" s="250"/>
      <c r="CO230" s="250"/>
      <c r="CP230" s="250"/>
      <c r="CQ230" s="250"/>
      <c r="CR230" s="250"/>
      <c r="CS230" s="250"/>
      <c r="CT230" s="250"/>
      <c r="CU230" s="250"/>
      <c r="CV230" s="250"/>
      <c r="CW230" s="250"/>
      <c r="CX230" s="250"/>
      <c r="CY230" s="250"/>
      <c r="CZ230" s="250"/>
      <c r="DA230" s="250"/>
      <c r="DB230" s="250"/>
      <c r="DC230" s="250"/>
      <c r="DD230" s="250"/>
      <c r="DE230" s="250"/>
      <c r="DF230" s="250"/>
      <c r="DG230" s="250"/>
      <c r="DH230" s="250"/>
      <c r="DI230" s="250"/>
      <c r="DJ230" s="250"/>
      <c r="DK230" s="250"/>
      <c r="DL230" s="250"/>
    </row>
    <row r="231" spans="1:116" x14ac:dyDescent="0.3">
      <c r="A231" s="250"/>
      <c r="B231" s="250"/>
      <c r="C231" s="250"/>
      <c r="D231" s="250"/>
      <c r="E231" s="250"/>
      <c r="F231" s="250"/>
      <c r="G231" s="250"/>
      <c r="H231" s="250"/>
      <c r="I231" s="250"/>
      <c r="J231" s="250"/>
      <c r="K231" s="250"/>
      <c r="L231" s="250"/>
      <c r="M231" s="250"/>
      <c r="N231" s="250"/>
      <c r="O231" s="250"/>
      <c r="P231" s="250"/>
      <c r="Q231" s="250"/>
      <c r="R231" s="250"/>
      <c r="S231" s="250"/>
      <c r="T231" s="250"/>
      <c r="U231" s="250"/>
      <c r="V231" s="250"/>
      <c r="W231" s="250"/>
      <c r="X231" s="250"/>
      <c r="Y231" s="250"/>
      <c r="Z231" s="250"/>
      <c r="AA231" s="250"/>
      <c r="AB231" s="250"/>
      <c r="AC231" s="250"/>
      <c r="AD231" s="250"/>
      <c r="AE231" s="250"/>
      <c r="AF231" s="250"/>
      <c r="AG231" s="250"/>
      <c r="AH231" s="250"/>
      <c r="AI231" s="250"/>
      <c r="AJ231" s="250"/>
      <c r="AK231" s="250"/>
      <c r="AL231" s="250"/>
      <c r="AM231" s="250"/>
      <c r="AN231" s="250"/>
      <c r="AO231" s="250"/>
      <c r="AP231" s="250"/>
      <c r="AQ231" s="250"/>
      <c r="AR231" s="250"/>
      <c r="AS231" s="250"/>
      <c r="AT231" s="250"/>
      <c r="AU231" s="250"/>
      <c r="AV231" s="250"/>
      <c r="AW231" s="250"/>
      <c r="AX231" s="250"/>
      <c r="AY231" s="250"/>
      <c r="AZ231" s="250"/>
      <c r="BA231" s="250"/>
      <c r="BB231" s="250"/>
      <c r="BC231" s="250"/>
      <c r="BD231" s="250"/>
      <c r="BE231" s="250"/>
      <c r="BF231" s="250"/>
      <c r="BG231" s="250"/>
      <c r="BH231" s="250"/>
      <c r="BI231" s="250"/>
      <c r="BJ231" s="250"/>
      <c r="BK231" s="250"/>
      <c r="BL231" s="250"/>
      <c r="BM231" s="250"/>
      <c r="BN231" s="250"/>
      <c r="BO231" s="250"/>
      <c r="BP231" s="250"/>
      <c r="BQ231" s="250"/>
      <c r="BR231" s="250"/>
      <c r="BS231" s="250"/>
      <c r="BT231" s="250"/>
      <c r="BU231" s="250"/>
      <c r="BV231" s="250"/>
      <c r="BW231" s="250"/>
      <c r="BX231" s="250"/>
      <c r="BY231" s="250"/>
      <c r="BZ231" s="250"/>
      <c r="CA231" s="250"/>
      <c r="CB231" s="250"/>
      <c r="CC231" s="250"/>
      <c r="CD231" s="250"/>
      <c r="CE231" s="250"/>
      <c r="CF231" s="250"/>
      <c r="CG231" s="250"/>
      <c r="CH231" s="250"/>
      <c r="CI231" s="250"/>
      <c r="CJ231" s="250"/>
      <c r="CK231" s="250"/>
      <c r="CL231" s="250"/>
      <c r="CM231" s="250"/>
      <c r="CN231" s="250"/>
      <c r="CO231" s="250"/>
      <c r="CP231" s="250"/>
      <c r="CQ231" s="250"/>
      <c r="CR231" s="250"/>
      <c r="CS231" s="250"/>
      <c r="CT231" s="250"/>
      <c r="CU231" s="250"/>
      <c r="CV231" s="250"/>
      <c r="CW231" s="250"/>
      <c r="CX231" s="250"/>
      <c r="CY231" s="250"/>
      <c r="CZ231" s="250"/>
      <c r="DA231" s="250"/>
      <c r="DB231" s="250"/>
      <c r="DC231" s="250"/>
      <c r="DD231" s="250"/>
      <c r="DE231" s="250"/>
      <c r="DF231" s="250"/>
      <c r="DG231" s="250"/>
      <c r="DH231" s="250"/>
      <c r="DI231" s="250"/>
      <c r="DJ231" s="250"/>
      <c r="DK231" s="250"/>
      <c r="DL231" s="250"/>
    </row>
    <row r="232" spans="1:116" x14ac:dyDescent="0.3">
      <c r="A232" s="250"/>
      <c r="B232" s="250"/>
      <c r="C232" s="250"/>
      <c r="D232" s="250"/>
      <c r="E232" s="250"/>
      <c r="F232" s="250"/>
      <c r="G232" s="250"/>
      <c r="H232" s="250"/>
      <c r="I232" s="250"/>
      <c r="J232" s="250"/>
      <c r="K232" s="250"/>
      <c r="L232" s="250"/>
      <c r="M232" s="250"/>
      <c r="N232" s="250"/>
      <c r="O232" s="250"/>
      <c r="P232" s="250"/>
      <c r="Q232" s="250"/>
      <c r="R232" s="250"/>
      <c r="S232" s="250"/>
      <c r="T232" s="250"/>
      <c r="U232" s="250"/>
      <c r="V232" s="250"/>
      <c r="W232" s="250"/>
      <c r="X232" s="250"/>
      <c r="Y232" s="250"/>
      <c r="Z232" s="250"/>
      <c r="AA232" s="250"/>
      <c r="AB232" s="250"/>
      <c r="AC232" s="250"/>
      <c r="AD232" s="250"/>
      <c r="AE232" s="250"/>
      <c r="AF232" s="250"/>
      <c r="AG232" s="250"/>
      <c r="AH232" s="250"/>
      <c r="AI232" s="250"/>
      <c r="AJ232" s="250"/>
      <c r="AK232" s="250"/>
      <c r="AL232" s="250"/>
      <c r="AM232" s="250"/>
      <c r="AN232" s="250"/>
      <c r="AO232" s="250"/>
      <c r="AP232" s="250"/>
      <c r="AQ232" s="250"/>
      <c r="AR232" s="250"/>
      <c r="AS232" s="250"/>
      <c r="AT232" s="250"/>
      <c r="AU232" s="250"/>
      <c r="AV232" s="250"/>
      <c r="AW232" s="250"/>
      <c r="AX232" s="250"/>
      <c r="AY232" s="250"/>
      <c r="AZ232" s="250"/>
      <c r="BA232" s="250"/>
      <c r="BB232" s="250"/>
      <c r="BC232" s="250"/>
      <c r="BD232" s="250"/>
      <c r="BE232" s="250"/>
      <c r="BF232" s="250"/>
      <c r="BG232" s="250"/>
      <c r="BH232" s="250"/>
      <c r="BI232" s="250"/>
      <c r="BJ232" s="250"/>
      <c r="BK232" s="250"/>
      <c r="BL232" s="250"/>
      <c r="BM232" s="250"/>
      <c r="BN232" s="250"/>
      <c r="BO232" s="250"/>
      <c r="BP232" s="250"/>
      <c r="BQ232" s="250"/>
      <c r="BR232" s="250"/>
      <c r="BS232" s="250"/>
      <c r="BT232" s="250"/>
      <c r="BU232" s="250"/>
      <c r="BV232" s="250"/>
      <c r="BW232" s="250"/>
      <c r="BX232" s="250"/>
      <c r="BY232" s="250"/>
      <c r="BZ232" s="250"/>
      <c r="CA232" s="250"/>
      <c r="CB232" s="250"/>
      <c r="CC232" s="250"/>
      <c r="CD232" s="250"/>
      <c r="CE232" s="250"/>
      <c r="CF232" s="250"/>
      <c r="CG232" s="250"/>
      <c r="CH232" s="250"/>
      <c r="CI232" s="250"/>
      <c r="CJ232" s="250"/>
      <c r="CK232" s="250"/>
      <c r="CL232" s="250"/>
      <c r="CM232" s="250"/>
      <c r="CN232" s="250"/>
      <c r="CO232" s="250"/>
      <c r="CP232" s="250"/>
      <c r="CQ232" s="250"/>
      <c r="CR232" s="250"/>
      <c r="CS232" s="250"/>
      <c r="CT232" s="250"/>
      <c r="CU232" s="250"/>
      <c r="CV232" s="250"/>
      <c r="CW232" s="250"/>
      <c r="CX232" s="250"/>
      <c r="CY232" s="250"/>
      <c r="CZ232" s="250"/>
      <c r="DA232" s="250"/>
      <c r="DB232" s="250"/>
      <c r="DC232" s="250"/>
      <c r="DD232" s="250"/>
      <c r="DE232" s="250"/>
      <c r="DF232" s="250"/>
      <c r="DG232" s="250"/>
      <c r="DH232" s="250"/>
      <c r="DI232" s="250"/>
      <c r="DJ232" s="250"/>
      <c r="DK232" s="250"/>
      <c r="DL232" s="250"/>
    </row>
    <row r="233" spans="1:116" x14ac:dyDescent="0.3">
      <c r="A233" s="250"/>
      <c r="B233" s="250"/>
      <c r="C233" s="250"/>
      <c r="D233" s="250"/>
      <c r="E233" s="250"/>
      <c r="F233" s="250"/>
      <c r="G233" s="250"/>
      <c r="H233" s="250"/>
      <c r="I233" s="250"/>
      <c r="J233" s="250"/>
      <c r="K233" s="250"/>
      <c r="L233" s="250"/>
      <c r="M233" s="250"/>
      <c r="N233" s="250"/>
      <c r="O233" s="250"/>
      <c r="P233" s="250"/>
      <c r="Q233" s="250"/>
      <c r="R233" s="250"/>
      <c r="S233" s="250"/>
      <c r="T233" s="250"/>
      <c r="U233" s="250"/>
      <c r="V233" s="250"/>
      <c r="W233" s="250"/>
      <c r="X233" s="250"/>
      <c r="Y233" s="250"/>
      <c r="Z233" s="250"/>
      <c r="AA233" s="250"/>
      <c r="AB233" s="250"/>
      <c r="AC233" s="250"/>
      <c r="AD233" s="250"/>
      <c r="AE233" s="250"/>
      <c r="AF233" s="250"/>
      <c r="AG233" s="250"/>
      <c r="AH233" s="250"/>
      <c r="AI233" s="250"/>
      <c r="AJ233" s="250"/>
      <c r="AK233" s="250"/>
      <c r="AL233" s="250"/>
      <c r="AM233" s="250"/>
      <c r="AN233" s="250"/>
      <c r="AO233" s="250"/>
      <c r="AP233" s="250"/>
      <c r="AQ233" s="250"/>
      <c r="AR233" s="250"/>
      <c r="AS233" s="250"/>
      <c r="AT233" s="250"/>
      <c r="AU233" s="250"/>
      <c r="AV233" s="250"/>
      <c r="AW233" s="250"/>
      <c r="AX233" s="250"/>
      <c r="AY233" s="250"/>
      <c r="AZ233" s="250"/>
      <c r="BA233" s="250"/>
      <c r="BB233" s="250"/>
      <c r="BC233" s="250"/>
      <c r="BD233" s="250"/>
      <c r="BE233" s="250"/>
      <c r="BF233" s="250"/>
      <c r="BG233" s="250"/>
      <c r="BH233" s="250"/>
      <c r="BI233" s="250"/>
      <c r="BJ233" s="250"/>
      <c r="BK233" s="250"/>
      <c r="BL233" s="250"/>
      <c r="BM233" s="250"/>
      <c r="BN233" s="250"/>
      <c r="BO233" s="250"/>
      <c r="BP233" s="250"/>
      <c r="BQ233" s="250"/>
      <c r="BR233" s="250"/>
      <c r="BS233" s="250"/>
      <c r="BT233" s="250"/>
      <c r="BU233" s="250"/>
      <c r="BV233" s="250"/>
      <c r="BW233" s="250"/>
      <c r="BX233" s="250"/>
      <c r="BY233" s="250"/>
      <c r="BZ233" s="250"/>
      <c r="CA233" s="250"/>
      <c r="CB233" s="250"/>
      <c r="CC233" s="250"/>
      <c r="CD233" s="250"/>
      <c r="CE233" s="250"/>
      <c r="CF233" s="250"/>
      <c r="CG233" s="250"/>
      <c r="CH233" s="250"/>
      <c r="CI233" s="250"/>
      <c r="CJ233" s="250"/>
      <c r="CK233" s="250"/>
      <c r="CL233" s="250"/>
      <c r="CM233" s="250"/>
      <c r="CN233" s="250"/>
      <c r="CO233" s="250"/>
      <c r="CP233" s="250"/>
      <c r="CQ233" s="250"/>
      <c r="CR233" s="250"/>
      <c r="CS233" s="250"/>
      <c r="CT233" s="250"/>
      <c r="CU233" s="250"/>
      <c r="CV233" s="250"/>
      <c r="CW233" s="250"/>
      <c r="CX233" s="250"/>
      <c r="CY233" s="250"/>
      <c r="CZ233" s="250"/>
      <c r="DA233" s="250"/>
      <c r="DB233" s="250"/>
      <c r="DC233" s="250"/>
      <c r="DD233" s="250"/>
      <c r="DE233" s="250"/>
      <c r="DF233" s="250"/>
      <c r="DG233" s="250"/>
      <c r="DH233" s="250"/>
      <c r="DI233" s="250"/>
      <c r="DJ233" s="250"/>
      <c r="DK233" s="250"/>
      <c r="DL233" s="250"/>
    </row>
    <row r="234" spans="1:116" x14ac:dyDescent="0.3">
      <c r="A234" s="250"/>
      <c r="B234" s="250"/>
      <c r="C234" s="250"/>
      <c r="D234" s="250"/>
      <c r="E234" s="250"/>
      <c r="F234" s="250"/>
      <c r="G234" s="250"/>
      <c r="H234" s="250"/>
      <c r="I234" s="250"/>
      <c r="J234" s="250"/>
      <c r="K234" s="250"/>
      <c r="L234" s="250"/>
      <c r="M234" s="250"/>
      <c r="N234" s="250"/>
      <c r="O234" s="250"/>
      <c r="P234" s="250"/>
      <c r="Q234" s="250"/>
      <c r="R234" s="250"/>
      <c r="S234" s="250"/>
      <c r="T234" s="250"/>
      <c r="U234" s="250"/>
      <c r="V234" s="250"/>
      <c r="W234" s="250"/>
      <c r="X234" s="250"/>
      <c r="Y234" s="250"/>
      <c r="Z234" s="250"/>
      <c r="AA234" s="250"/>
      <c r="AB234" s="250"/>
      <c r="AC234" s="250"/>
      <c r="AD234" s="250"/>
      <c r="AE234" s="250"/>
      <c r="AF234" s="250"/>
      <c r="AG234" s="250"/>
      <c r="AH234" s="250"/>
      <c r="AI234" s="250"/>
      <c r="AJ234" s="250"/>
      <c r="AK234" s="250"/>
      <c r="AL234" s="250"/>
      <c r="AM234" s="250"/>
      <c r="AN234" s="250"/>
      <c r="AO234" s="250"/>
      <c r="AP234" s="250"/>
      <c r="AQ234" s="250"/>
      <c r="AR234" s="250"/>
      <c r="AS234" s="250"/>
      <c r="AT234" s="250"/>
      <c r="AU234" s="250"/>
      <c r="AV234" s="250"/>
      <c r="AW234" s="250"/>
      <c r="AX234" s="250"/>
      <c r="AY234" s="250"/>
      <c r="AZ234" s="250"/>
      <c r="BA234" s="250"/>
      <c r="BB234" s="250"/>
      <c r="BC234" s="250"/>
      <c r="BD234" s="250"/>
      <c r="BE234" s="250"/>
      <c r="BF234" s="250"/>
      <c r="BG234" s="250"/>
      <c r="BH234" s="250"/>
      <c r="BI234" s="250"/>
      <c r="BJ234" s="250"/>
      <c r="BK234" s="250"/>
      <c r="BL234" s="250"/>
      <c r="BM234" s="250"/>
      <c r="BN234" s="250"/>
      <c r="BO234" s="250"/>
      <c r="BP234" s="250"/>
      <c r="BQ234" s="250"/>
      <c r="BR234" s="250"/>
      <c r="BS234" s="250"/>
      <c r="BT234" s="250"/>
      <c r="BU234" s="250"/>
      <c r="BV234" s="250"/>
      <c r="BW234" s="250"/>
      <c r="BX234" s="250"/>
      <c r="BY234" s="250"/>
      <c r="BZ234" s="250"/>
      <c r="CA234" s="250"/>
      <c r="CB234" s="250"/>
      <c r="CC234" s="250"/>
      <c r="CD234" s="250"/>
      <c r="CE234" s="250"/>
      <c r="CF234" s="250"/>
      <c r="CG234" s="250"/>
      <c r="CH234" s="250"/>
      <c r="CI234" s="250"/>
      <c r="CJ234" s="250"/>
      <c r="CK234" s="250"/>
      <c r="CL234" s="250"/>
      <c r="CM234" s="250"/>
      <c r="CN234" s="250"/>
      <c r="CO234" s="250"/>
      <c r="CP234" s="250"/>
      <c r="CQ234" s="250"/>
      <c r="CR234" s="250"/>
      <c r="CS234" s="250"/>
      <c r="CT234" s="250"/>
      <c r="CU234" s="250"/>
      <c r="CV234" s="250"/>
      <c r="CW234" s="250"/>
      <c r="CX234" s="250"/>
      <c r="CY234" s="250"/>
      <c r="CZ234" s="250"/>
      <c r="DA234" s="250"/>
      <c r="DB234" s="250"/>
      <c r="DC234" s="250"/>
      <c r="DD234" s="250"/>
      <c r="DE234" s="250"/>
      <c r="DF234" s="250"/>
      <c r="DG234" s="250"/>
      <c r="DH234" s="250"/>
      <c r="DI234" s="250"/>
      <c r="DJ234" s="250"/>
      <c r="DK234" s="250"/>
      <c r="DL234" s="250"/>
    </row>
    <row r="235" spans="1:116" x14ac:dyDescent="0.3">
      <c r="A235" s="250"/>
      <c r="B235" s="250"/>
      <c r="C235" s="250"/>
      <c r="D235" s="250"/>
      <c r="E235" s="250"/>
      <c r="F235" s="250"/>
      <c r="G235" s="250"/>
      <c r="H235" s="250"/>
      <c r="I235" s="250"/>
      <c r="J235" s="250"/>
      <c r="K235" s="250"/>
      <c r="L235" s="250"/>
      <c r="M235" s="250"/>
      <c r="N235" s="250"/>
      <c r="O235" s="250"/>
      <c r="P235" s="250"/>
      <c r="Q235" s="250"/>
      <c r="R235" s="250"/>
      <c r="S235" s="250"/>
      <c r="T235" s="250"/>
      <c r="U235" s="250"/>
      <c r="V235" s="250"/>
      <c r="W235" s="250"/>
      <c r="X235" s="250"/>
      <c r="Y235" s="250"/>
      <c r="Z235" s="250"/>
      <c r="AA235" s="250"/>
      <c r="AB235" s="250"/>
      <c r="AC235" s="250"/>
      <c r="AD235" s="250"/>
      <c r="AE235" s="250"/>
      <c r="AF235" s="250"/>
      <c r="AG235" s="250"/>
      <c r="AH235" s="250"/>
      <c r="AI235" s="250"/>
      <c r="AJ235" s="250"/>
      <c r="AK235" s="250"/>
      <c r="AL235" s="250"/>
      <c r="AM235" s="250"/>
      <c r="AN235" s="250"/>
      <c r="AO235" s="250"/>
      <c r="AP235" s="250"/>
      <c r="AQ235" s="250"/>
      <c r="AR235" s="250"/>
      <c r="AS235" s="250"/>
      <c r="AT235" s="250"/>
      <c r="AU235" s="250"/>
      <c r="AV235" s="250"/>
      <c r="AW235" s="250"/>
      <c r="AX235" s="250"/>
      <c r="AY235" s="250"/>
      <c r="AZ235" s="250"/>
      <c r="BA235" s="250"/>
      <c r="BB235" s="250"/>
      <c r="BC235" s="250"/>
      <c r="BD235" s="250"/>
      <c r="BE235" s="250"/>
      <c r="BF235" s="250"/>
      <c r="BG235" s="250"/>
      <c r="BH235" s="250"/>
      <c r="BI235" s="250"/>
      <c r="BJ235" s="250"/>
      <c r="BK235" s="250"/>
      <c r="BL235" s="250"/>
      <c r="BM235" s="250"/>
      <c r="BN235" s="250"/>
      <c r="BO235" s="250"/>
      <c r="BP235" s="250"/>
      <c r="BQ235" s="250"/>
      <c r="BR235" s="250"/>
      <c r="BS235" s="250"/>
      <c r="BT235" s="250"/>
      <c r="BU235" s="250"/>
      <c r="BV235" s="250"/>
      <c r="BW235" s="250"/>
      <c r="BX235" s="250"/>
      <c r="BY235" s="250"/>
      <c r="BZ235" s="250"/>
      <c r="CA235" s="250"/>
      <c r="CB235" s="250"/>
      <c r="CC235" s="250"/>
      <c r="CD235" s="250"/>
      <c r="CE235" s="250"/>
      <c r="CF235" s="250"/>
      <c r="CG235" s="250"/>
      <c r="CH235" s="250"/>
      <c r="CI235" s="250"/>
      <c r="CJ235" s="250"/>
      <c r="CK235" s="250"/>
      <c r="CL235" s="250"/>
      <c r="CM235" s="250"/>
      <c r="CN235" s="250"/>
      <c r="CO235" s="250"/>
      <c r="CP235" s="250"/>
      <c r="CQ235" s="250"/>
      <c r="CR235" s="250"/>
      <c r="CS235" s="250"/>
      <c r="CT235" s="250"/>
      <c r="CU235" s="250"/>
      <c r="CV235" s="250"/>
      <c r="CW235" s="250"/>
      <c r="CX235" s="250"/>
      <c r="CY235" s="250"/>
      <c r="CZ235" s="250"/>
      <c r="DA235" s="250"/>
      <c r="DB235" s="250"/>
      <c r="DC235" s="250"/>
      <c r="DD235" s="250"/>
      <c r="DE235" s="250"/>
      <c r="DF235" s="250"/>
      <c r="DG235" s="250"/>
      <c r="DH235" s="250"/>
      <c r="DI235" s="250"/>
      <c r="DJ235" s="250"/>
      <c r="DK235" s="250"/>
      <c r="DL235" s="250"/>
    </row>
    <row r="236" spans="1:116" x14ac:dyDescent="0.3">
      <c r="A236" s="250"/>
      <c r="B236" s="250"/>
      <c r="C236" s="250"/>
      <c r="D236" s="250"/>
      <c r="E236" s="250"/>
      <c r="F236" s="250"/>
      <c r="G236" s="250"/>
      <c r="H236" s="250"/>
      <c r="I236" s="250"/>
      <c r="J236" s="250"/>
      <c r="K236" s="250"/>
      <c r="L236" s="250"/>
      <c r="M236" s="250"/>
      <c r="N236" s="250"/>
      <c r="O236" s="250"/>
      <c r="P236" s="250"/>
      <c r="Q236" s="250"/>
      <c r="R236" s="250"/>
      <c r="S236" s="250"/>
      <c r="T236" s="250"/>
      <c r="U236" s="250"/>
      <c r="V236" s="250"/>
      <c r="W236" s="250"/>
      <c r="X236" s="250"/>
      <c r="Y236" s="250"/>
      <c r="Z236" s="250"/>
      <c r="AA236" s="250"/>
      <c r="AB236" s="250"/>
      <c r="AC236" s="250"/>
      <c r="AD236" s="250"/>
      <c r="AE236" s="250"/>
      <c r="AF236" s="250"/>
      <c r="AG236" s="250"/>
      <c r="AH236" s="250"/>
      <c r="AI236" s="250"/>
      <c r="AJ236" s="250"/>
      <c r="AK236" s="250"/>
      <c r="AL236" s="250"/>
      <c r="AM236" s="250"/>
      <c r="AN236" s="250"/>
      <c r="AO236" s="250"/>
      <c r="AP236" s="250"/>
      <c r="AQ236" s="250"/>
      <c r="AR236" s="250"/>
      <c r="AS236" s="250"/>
      <c r="AT236" s="250"/>
      <c r="AU236" s="250"/>
      <c r="AV236" s="250"/>
      <c r="AW236" s="250"/>
      <c r="AX236" s="250"/>
      <c r="AY236" s="250"/>
      <c r="AZ236" s="250"/>
      <c r="BA236" s="250"/>
      <c r="BB236" s="250"/>
      <c r="BC236" s="250"/>
      <c r="BD236" s="250"/>
      <c r="BE236" s="250"/>
      <c r="BF236" s="250"/>
      <c r="BG236" s="250"/>
      <c r="BH236" s="250"/>
      <c r="BI236" s="250"/>
      <c r="BJ236" s="250"/>
      <c r="BK236" s="250"/>
      <c r="BL236" s="250"/>
      <c r="BM236" s="250"/>
      <c r="BN236" s="250"/>
      <c r="BO236" s="250"/>
      <c r="BP236" s="250"/>
      <c r="BQ236" s="250"/>
      <c r="BR236" s="250"/>
      <c r="BS236" s="250"/>
      <c r="BT236" s="250"/>
      <c r="BU236" s="250"/>
      <c r="BV236" s="250"/>
      <c r="BW236" s="250"/>
      <c r="BX236" s="250"/>
      <c r="BY236" s="250"/>
      <c r="BZ236" s="250"/>
      <c r="CA236" s="250"/>
      <c r="CB236" s="250"/>
      <c r="CC236" s="250"/>
      <c r="CD236" s="250"/>
      <c r="CE236" s="250"/>
      <c r="CF236" s="250"/>
      <c r="CG236" s="250"/>
      <c r="CH236" s="250"/>
      <c r="CI236" s="250"/>
      <c r="CJ236" s="250"/>
      <c r="CK236" s="250"/>
      <c r="CL236" s="250"/>
      <c r="CM236" s="250"/>
      <c r="CN236" s="250"/>
      <c r="CO236" s="250"/>
      <c r="CP236" s="250"/>
      <c r="CQ236" s="250"/>
      <c r="CR236" s="250"/>
      <c r="CS236" s="250"/>
      <c r="CT236" s="250"/>
      <c r="CU236" s="250"/>
      <c r="CV236" s="250"/>
      <c r="CW236" s="250"/>
      <c r="CX236" s="250"/>
      <c r="CY236" s="250"/>
      <c r="CZ236" s="250"/>
      <c r="DA236" s="250"/>
      <c r="DB236" s="250"/>
      <c r="DC236" s="250"/>
      <c r="DD236" s="250"/>
      <c r="DE236" s="250"/>
      <c r="DF236" s="250"/>
      <c r="DG236" s="250"/>
      <c r="DH236" s="250"/>
      <c r="DI236" s="250"/>
      <c r="DJ236" s="250"/>
      <c r="DK236" s="250"/>
      <c r="DL236" s="250"/>
    </row>
    <row r="237" spans="1:116" x14ac:dyDescent="0.3">
      <c r="A237" s="250"/>
      <c r="B237" s="250"/>
      <c r="C237" s="250"/>
      <c r="D237" s="250"/>
      <c r="E237" s="250"/>
      <c r="F237" s="250"/>
      <c r="G237" s="250"/>
      <c r="H237" s="250"/>
      <c r="I237" s="250"/>
      <c r="J237" s="250"/>
      <c r="K237" s="250"/>
      <c r="L237" s="250"/>
      <c r="M237" s="250"/>
      <c r="N237" s="250"/>
      <c r="O237" s="250"/>
      <c r="P237" s="250"/>
      <c r="Q237" s="250"/>
      <c r="R237" s="250"/>
      <c r="S237" s="250"/>
      <c r="T237" s="250"/>
      <c r="U237" s="250"/>
      <c r="V237" s="250"/>
      <c r="W237" s="250"/>
      <c r="X237" s="250"/>
      <c r="Y237" s="250"/>
      <c r="Z237" s="250"/>
      <c r="AA237" s="250"/>
      <c r="AB237" s="250"/>
      <c r="AC237" s="250"/>
      <c r="AD237" s="250"/>
      <c r="AE237" s="250"/>
      <c r="AF237" s="250"/>
      <c r="AG237" s="250"/>
      <c r="AH237" s="250"/>
      <c r="AI237" s="250"/>
      <c r="AJ237" s="250"/>
      <c r="AK237" s="250"/>
      <c r="AL237" s="250"/>
      <c r="AM237" s="250"/>
      <c r="AN237" s="250"/>
      <c r="AO237" s="250"/>
      <c r="AP237" s="250"/>
      <c r="AQ237" s="250"/>
      <c r="AR237" s="250"/>
      <c r="AS237" s="250"/>
      <c r="AT237" s="250"/>
      <c r="AU237" s="250"/>
      <c r="AV237" s="250"/>
      <c r="AW237" s="250"/>
      <c r="AX237" s="250"/>
      <c r="AY237" s="250"/>
      <c r="AZ237" s="250"/>
      <c r="BA237" s="250"/>
      <c r="BB237" s="250"/>
      <c r="BC237" s="250"/>
      <c r="BD237" s="250"/>
      <c r="BE237" s="250"/>
      <c r="BF237" s="250"/>
      <c r="BG237" s="250"/>
      <c r="BH237" s="250"/>
      <c r="BI237" s="250"/>
      <c r="BJ237" s="250"/>
      <c r="BK237" s="250"/>
      <c r="BL237" s="250"/>
      <c r="BM237" s="250"/>
      <c r="BN237" s="250"/>
      <c r="BO237" s="250"/>
      <c r="BP237" s="250"/>
      <c r="BQ237" s="250"/>
      <c r="BR237" s="250"/>
      <c r="BS237" s="250"/>
      <c r="BT237" s="250"/>
      <c r="BU237" s="250"/>
      <c r="BV237" s="250"/>
      <c r="BW237" s="250"/>
      <c r="BX237" s="250"/>
      <c r="BY237" s="250"/>
      <c r="BZ237" s="250"/>
      <c r="CA237" s="250"/>
      <c r="CB237" s="250"/>
      <c r="CC237" s="250"/>
      <c r="CD237" s="250"/>
      <c r="CE237" s="250"/>
      <c r="CF237" s="250"/>
      <c r="CG237" s="250"/>
      <c r="CH237" s="250"/>
      <c r="CI237" s="250"/>
      <c r="CJ237" s="250"/>
      <c r="CK237" s="250"/>
      <c r="CL237" s="250"/>
      <c r="CM237" s="250"/>
      <c r="CN237" s="250"/>
      <c r="CO237" s="250"/>
      <c r="CP237" s="250"/>
      <c r="CQ237" s="250"/>
      <c r="CR237" s="250"/>
      <c r="CS237" s="250"/>
      <c r="CT237" s="250"/>
      <c r="CU237" s="250"/>
      <c r="CV237" s="250"/>
      <c r="CW237" s="250"/>
      <c r="CX237" s="250"/>
      <c r="CY237" s="250"/>
      <c r="CZ237" s="250"/>
      <c r="DA237" s="250"/>
      <c r="DB237" s="250"/>
      <c r="DC237" s="250"/>
      <c r="DD237" s="250"/>
      <c r="DE237" s="250"/>
      <c r="DF237" s="250"/>
      <c r="DG237" s="250"/>
      <c r="DH237" s="250"/>
      <c r="DI237" s="250"/>
      <c r="DJ237" s="250"/>
      <c r="DK237" s="250"/>
      <c r="DL237" s="250"/>
    </row>
    <row r="238" spans="1:116" x14ac:dyDescent="0.3">
      <c r="A238" s="250"/>
      <c r="B238" s="250"/>
      <c r="C238" s="250"/>
      <c r="D238" s="250"/>
      <c r="E238" s="250"/>
      <c r="F238" s="250"/>
      <c r="G238" s="250"/>
      <c r="H238" s="250"/>
      <c r="I238" s="250"/>
      <c r="J238" s="250"/>
      <c r="K238" s="250"/>
      <c r="L238" s="250"/>
      <c r="M238" s="250"/>
      <c r="N238" s="250"/>
      <c r="O238" s="250"/>
      <c r="P238" s="250"/>
      <c r="Q238" s="250"/>
      <c r="R238" s="250"/>
      <c r="S238" s="250"/>
      <c r="T238" s="250"/>
      <c r="U238" s="250"/>
      <c r="V238" s="250"/>
      <c r="W238" s="250"/>
      <c r="X238" s="250"/>
      <c r="Y238" s="250"/>
      <c r="Z238" s="250"/>
      <c r="AA238" s="250"/>
      <c r="AB238" s="250"/>
      <c r="AC238" s="250"/>
      <c r="AD238" s="250"/>
      <c r="AE238" s="250"/>
      <c r="AF238" s="250"/>
      <c r="AG238" s="250"/>
      <c r="AH238" s="250"/>
      <c r="AI238" s="250"/>
      <c r="AJ238" s="250"/>
      <c r="AK238" s="250"/>
      <c r="AL238" s="250"/>
      <c r="AM238" s="250"/>
      <c r="AN238" s="250"/>
      <c r="AO238" s="250"/>
      <c r="AP238" s="250"/>
      <c r="AQ238" s="250"/>
      <c r="AR238" s="250"/>
      <c r="AS238" s="250"/>
      <c r="AT238" s="250"/>
      <c r="AU238" s="250"/>
      <c r="AV238" s="250"/>
      <c r="AW238" s="250"/>
      <c r="AX238" s="250"/>
      <c r="AY238" s="250"/>
      <c r="AZ238" s="250"/>
      <c r="BA238" s="250"/>
      <c r="BB238" s="250"/>
      <c r="BC238" s="250"/>
      <c r="BD238" s="250"/>
      <c r="BE238" s="250"/>
      <c r="BF238" s="250"/>
      <c r="BG238" s="250"/>
      <c r="BH238" s="250"/>
      <c r="BI238" s="250"/>
      <c r="BJ238" s="250"/>
      <c r="BK238" s="250"/>
      <c r="BL238" s="250"/>
      <c r="BM238" s="250"/>
      <c r="BN238" s="250"/>
      <c r="BO238" s="250"/>
      <c r="BP238" s="250"/>
      <c r="BQ238" s="250"/>
      <c r="BR238" s="250"/>
      <c r="BS238" s="250"/>
      <c r="BT238" s="250"/>
      <c r="BU238" s="250"/>
      <c r="BV238" s="250"/>
      <c r="BW238" s="250"/>
      <c r="BX238" s="250"/>
      <c r="BY238" s="250"/>
      <c r="BZ238" s="250"/>
      <c r="CA238" s="250"/>
      <c r="CB238" s="250"/>
      <c r="CC238" s="250"/>
      <c r="CD238" s="250"/>
      <c r="CE238" s="250"/>
      <c r="CF238" s="250"/>
      <c r="CG238" s="250"/>
      <c r="CH238" s="250"/>
      <c r="CI238" s="250"/>
      <c r="CJ238" s="250"/>
      <c r="CK238" s="250"/>
      <c r="CL238" s="250"/>
      <c r="CM238" s="250"/>
      <c r="CN238" s="250"/>
      <c r="CO238" s="250"/>
      <c r="CP238" s="250"/>
      <c r="CQ238" s="250"/>
      <c r="CR238" s="250"/>
      <c r="CS238" s="250"/>
      <c r="CT238" s="250"/>
      <c r="CU238" s="250"/>
      <c r="CV238" s="250"/>
      <c r="CW238" s="250"/>
      <c r="CX238" s="250"/>
      <c r="CY238" s="250"/>
      <c r="CZ238" s="250"/>
      <c r="DA238" s="250"/>
      <c r="DB238" s="250"/>
      <c r="DC238" s="250"/>
      <c r="DD238" s="250"/>
      <c r="DE238" s="250"/>
      <c r="DF238" s="250"/>
      <c r="DG238" s="250"/>
      <c r="DH238" s="250"/>
      <c r="DI238" s="250"/>
      <c r="DJ238" s="250"/>
      <c r="DK238" s="250"/>
      <c r="DL238" s="250"/>
    </row>
    <row r="239" spans="1:116" x14ac:dyDescent="0.3">
      <c r="A239" s="250"/>
      <c r="B239" s="250"/>
      <c r="C239" s="250"/>
      <c r="D239" s="250"/>
      <c r="E239" s="250"/>
      <c r="F239" s="250"/>
      <c r="G239" s="250"/>
      <c r="H239" s="250"/>
      <c r="I239" s="250"/>
      <c r="J239" s="250"/>
      <c r="K239" s="250"/>
      <c r="L239" s="250"/>
      <c r="M239" s="250"/>
      <c r="N239" s="250"/>
      <c r="O239" s="250"/>
      <c r="P239" s="250"/>
      <c r="Q239" s="250"/>
      <c r="R239" s="250"/>
      <c r="S239" s="250"/>
      <c r="T239" s="250"/>
      <c r="U239" s="250"/>
      <c r="V239" s="250"/>
      <c r="W239" s="250"/>
      <c r="X239" s="250"/>
      <c r="Y239" s="250"/>
      <c r="Z239" s="250"/>
      <c r="AA239" s="250"/>
      <c r="AB239" s="250"/>
      <c r="AC239" s="250"/>
      <c r="AD239" s="250"/>
      <c r="AE239" s="250"/>
      <c r="AF239" s="250"/>
      <c r="AG239" s="250"/>
      <c r="AH239" s="250"/>
      <c r="AI239" s="250"/>
      <c r="AJ239" s="250"/>
      <c r="AK239" s="250"/>
      <c r="AL239" s="250"/>
      <c r="AM239" s="250"/>
      <c r="AN239" s="250"/>
      <c r="AO239" s="250"/>
      <c r="AP239" s="250"/>
      <c r="AQ239" s="250"/>
      <c r="AR239" s="250"/>
      <c r="AS239" s="250"/>
      <c r="AT239" s="250"/>
      <c r="AU239" s="250"/>
      <c r="AV239" s="250"/>
      <c r="AW239" s="250"/>
      <c r="AX239" s="250"/>
      <c r="AY239" s="250"/>
      <c r="AZ239" s="250"/>
      <c r="BA239" s="250"/>
      <c r="BB239" s="250"/>
      <c r="BC239" s="250"/>
      <c r="BD239" s="250"/>
      <c r="BE239" s="250"/>
      <c r="BF239" s="250"/>
      <c r="BG239" s="250"/>
      <c r="BH239" s="250"/>
      <c r="BI239" s="250"/>
      <c r="BJ239" s="250"/>
      <c r="BK239" s="250"/>
      <c r="BL239" s="250"/>
      <c r="BM239" s="250"/>
      <c r="BN239" s="250"/>
      <c r="BO239" s="250"/>
      <c r="BP239" s="250"/>
      <c r="BQ239" s="250"/>
      <c r="BR239" s="250"/>
      <c r="BS239" s="250"/>
      <c r="BT239" s="250"/>
      <c r="BU239" s="250"/>
      <c r="BV239" s="250"/>
      <c r="BW239" s="250"/>
      <c r="BX239" s="250"/>
      <c r="BY239" s="250"/>
      <c r="BZ239" s="250"/>
      <c r="CA239" s="250"/>
      <c r="CB239" s="250"/>
      <c r="CC239" s="250"/>
      <c r="CD239" s="250"/>
      <c r="CE239" s="250"/>
      <c r="CF239" s="250"/>
      <c r="CG239" s="250"/>
      <c r="CH239" s="250"/>
      <c r="CI239" s="250"/>
      <c r="CJ239" s="250"/>
      <c r="CK239" s="250"/>
      <c r="CL239" s="250"/>
      <c r="CM239" s="250"/>
      <c r="CN239" s="250"/>
      <c r="CO239" s="250"/>
      <c r="CP239" s="250"/>
      <c r="CQ239" s="250"/>
      <c r="CR239" s="250"/>
      <c r="CS239" s="250"/>
      <c r="CT239" s="250"/>
      <c r="CU239" s="250"/>
      <c r="CV239" s="250"/>
      <c r="CW239" s="250"/>
      <c r="CX239" s="250"/>
      <c r="CY239" s="250"/>
      <c r="CZ239" s="250"/>
      <c r="DA239" s="250"/>
      <c r="DB239" s="250"/>
      <c r="DC239" s="250"/>
      <c r="DD239" s="250"/>
      <c r="DE239" s="250"/>
      <c r="DF239" s="250"/>
      <c r="DG239" s="250"/>
      <c r="DH239" s="250"/>
      <c r="DI239" s="250"/>
      <c r="DJ239" s="250"/>
      <c r="DK239" s="250"/>
      <c r="DL239" s="250"/>
    </row>
    <row r="240" spans="1:116" x14ac:dyDescent="0.3">
      <c r="A240" s="250"/>
      <c r="B240" s="250"/>
      <c r="C240" s="250"/>
      <c r="D240" s="250"/>
      <c r="E240" s="250"/>
      <c r="F240" s="250"/>
      <c r="G240" s="250"/>
      <c r="H240" s="250"/>
      <c r="I240" s="250"/>
      <c r="J240" s="250"/>
      <c r="K240" s="250"/>
      <c r="L240" s="250"/>
      <c r="M240" s="250"/>
      <c r="N240" s="250"/>
      <c r="O240" s="250"/>
      <c r="P240" s="250"/>
      <c r="Q240" s="250"/>
      <c r="R240" s="250"/>
      <c r="S240" s="250"/>
      <c r="T240" s="250"/>
      <c r="U240" s="250"/>
      <c r="V240" s="250"/>
      <c r="W240" s="250"/>
      <c r="X240" s="250"/>
      <c r="Y240" s="250"/>
      <c r="Z240" s="250"/>
      <c r="AA240" s="250"/>
      <c r="AB240" s="250"/>
      <c r="AC240" s="250"/>
      <c r="AD240" s="250"/>
      <c r="AE240" s="250"/>
      <c r="AF240" s="250"/>
      <c r="AG240" s="250"/>
      <c r="AH240" s="250"/>
      <c r="AI240" s="250"/>
      <c r="AJ240" s="250"/>
      <c r="AK240" s="250"/>
      <c r="AL240" s="250"/>
      <c r="AM240" s="250"/>
      <c r="AN240" s="250"/>
      <c r="AO240" s="250"/>
      <c r="AP240" s="250"/>
      <c r="AQ240" s="250"/>
      <c r="AR240" s="250"/>
      <c r="AS240" s="250"/>
      <c r="AT240" s="250"/>
      <c r="AU240" s="250"/>
      <c r="AV240" s="250"/>
      <c r="AW240" s="250"/>
      <c r="AX240" s="250"/>
      <c r="AY240" s="250"/>
      <c r="AZ240" s="250"/>
      <c r="BA240" s="250"/>
      <c r="BB240" s="250"/>
      <c r="BC240" s="250"/>
      <c r="BD240" s="250"/>
      <c r="BE240" s="250"/>
      <c r="BF240" s="250"/>
      <c r="BG240" s="250"/>
      <c r="BH240" s="250"/>
      <c r="BI240" s="250"/>
      <c r="BJ240" s="250"/>
      <c r="BK240" s="250"/>
      <c r="BL240" s="250"/>
      <c r="BM240" s="250"/>
      <c r="BN240" s="250"/>
      <c r="BO240" s="250"/>
      <c r="BP240" s="250"/>
      <c r="BQ240" s="250"/>
      <c r="BR240" s="250"/>
      <c r="BS240" s="250"/>
      <c r="BT240" s="250"/>
      <c r="BU240" s="250"/>
      <c r="BV240" s="250"/>
      <c r="BW240" s="250"/>
      <c r="BX240" s="250"/>
      <c r="BY240" s="250"/>
      <c r="BZ240" s="250"/>
      <c r="CA240" s="250"/>
      <c r="CB240" s="250"/>
      <c r="CC240" s="250"/>
      <c r="CD240" s="250"/>
      <c r="CE240" s="250"/>
      <c r="CF240" s="250"/>
      <c r="CG240" s="250"/>
      <c r="CH240" s="250"/>
      <c r="CI240" s="250"/>
      <c r="CJ240" s="250"/>
      <c r="CK240" s="250"/>
      <c r="CL240" s="250"/>
      <c r="CM240" s="250"/>
      <c r="CN240" s="250"/>
      <c r="CO240" s="250"/>
      <c r="CP240" s="250"/>
      <c r="CQ240" s="250"/>
      <c r="CR240" s="250"/>
      <c r="CS240" s="250"/>
      <c r="CT240" s="250"/>
      <c r="CU240" s="250"/>
      <c r="CV240" s="250"/>
      <c r="CW240" s="250"/>
      <c r="CX240" s="250"/>
      <c r="CY240" s="250"/>
      <c r="CZ240" s="250"/>
      <c r="DA240" s="250"/>
      <c r="DB240" s="250"/>
      <c r="DC240" s="250"/>
      <c r="DD240" s="250"/>
      <c r="DE240" s="250"/>
      <c r="DF240" s="250"/>
      <c r="DG240" s="250"/>
      <c r="DH240" s="250"/>
      <c r="DI240" s="250"/>
      <c r="DJ240" s="250"/>
      <c r="DK240" s="250"/>
      <c r="DL240" s="250"/>
    </row>
    <row r="241" spans="1:116" x14ac:dyDescent="0.3">
      <c r="A241" s="250"/>
      <c r="B241" s="250"/>
      <c r="C241" s="250"/>
      <c r="D241" s="250"/>
      <c r="E241" s="250"/>
      <c r="F241" s="250"/>
      <c r="G241" s="250"/>
      <c r="H241" s="250"/>
      <c r="I241" s="250"/>
      <c r="J241" s="250"/>
      <c r="K241" s="250"/>
      <c r="L241" s="250"/>
      <c r="M241" s="250"/>
      <c r="N241" s="250"/>
      <c r="O241" s="250"/>
      <c r="P241" s="250"/>
      <c r="Q241" s="250"/>
      <c r="R241" s="250"/>
      <c r="S241" s="250"/>
      <c r="T241" s="250"/>
      <c r="U241" s="250"/>
      <c r="V241" s="250"/>
      <c r="W241" s="250"/>
      <c r="X241" s="250"/>
      <c r="Y241" s="250"/>
      <c r="Z241" s="250"/>
      <c r="AA241" s="250"/>
      <c r="AB241" s="250"/>
      <c r="AC241" s="250"/>
      <c r="AD241" s="250"/>
      <c r="AE241" s="250"/>
      <c r="AF241" s="250"/>
      <c r="AG241" s="250"/>
      <c r="AH241" s="250"/>
      <c r="AI241" s="250"/>
      <c r="AJ241" s="250"/>
      <c r="AK241" s="250"/>
      <c r="AL241" s="250"/>
      <c r="AM241" s="250"/>
      <c r="AN241" s="250"/>
      <c r="AO241" s="250"/>
      <c r="AP241" s="250"/>
      <c r="AQ241" s="250"/>
      <c r="AR241" s="250"/>
      <c r="AS241" s="250"/>
      <c r="AT241" s="250"/>
      <c r="AU241" s="250"/>
      <c r="AV241" s="250"/>
      <c r="AW241" s="250"/>
      <c r="AX241" s="250"/>
      <c r="AY241" s="250"/>
      <c r="AZ241" s="250"/>
      <c r="BA241" s="250"/>
      <c r="BB241" s="250"/>
      <c r="BC241" s="250"/>
      <c r="BD241" s="250"/>
      <c r="BE241" s="250"/>
      <c r="BF241" s="250"/>
      <c r="BG241" s="250"/>
      <c r="BH241" s="250"/>
      <c r="BI241" s="250"/>
      <c r="BJ241" s="250"/>
      <c r="BK241" s="250"/>
      <c r="BL241" s="250"/>
      <c r="BM241" s="250"/>
      <c r="BN241" s="250"/>
      <c r="BO241" s="250"/>
      <c r="BP241" s="250"/>
      <c r="BQ241" s="250"/>
      <c r="BR241" s="250"/>
      <c r="BS241" s="250"/>
      <c r="BT241" s="250"/>
      <c r="BU241" s="250"/>
      <c r="BV241" s="250"/>
      <c r="BW241" s="250"/>
      <c r="BX241" s="250"/>
      <c r="BY241" s="250"/>
      <c r="BZ241" s="250"/>
      <c r="CA241" s="250"/>
      <c r="CB241" s="250"/>
      <c r="CC241" s="250"/>
      <c r="CD241" s="250"/>
      <c r="CE241" s="250"/>
      <c r="CF241" s="250"/>
      <c r="CG241" s="250"/>
      <c r="CH241" s="250"/>
      <c r="CI241" s="250"/>
      <c r="CJ241" s="250"/>
      <c r="CK241" s="250"/>
      <c r="CL241" s="250"/>
      <c r="CM241" s="250"/>
      <c r="CN241" s="250"/>
      <c r="CO241" s="250"/>
      <c r="CP241" s="250"/>
      <c r="CQ241" s="250"/>
      <c r="CR241" s="250"/>
      <c r="CS241" s="250"/>
      <c r="CT241" s="250"/>
      <c r="CU241" s="250"/>
      <c r="CV241" s="250"/>
      <c r="CW241" s="250"/>
      <c r="CX241" s="250"/>
      <c r="CY241" s="250"/>
      <c r="CZ241" s="250"/>
      <c r="DA241" s="250"/>
      <c r="DB241" s="250"/>
      <c r="DC241" s="250"/>
      <c r="DD241" s="250"/>
      <c r="DE241" s="250"/>
      <c r="DF241" s="250"/>
      <c r="DG241" s="250"/>
      <c r="DH241" s="250"/>
      <c r="DI241" s="250"/>
      <c r="DJ241" s="250"/>
      <c r="DK241" s="250"/>
      <c r="DL241" s="250"/>
    </row>
    <row r="242" spans="1:116" x14ac:dyDescent="0.3">
      <c r="A242" s="250"/>
      <c r="B242" s="250"/>
      <c r="C242" s="250"/>
      <c r="D242" s="250"/>
      <c r="E242" s="250"/>
      <c r="F242" s="250"/>
      <c r="G242" s="250"/>
      <c r="H242" s="250"/>
      <c r="I242" s="250"/>
      <c r="J242" s="250"/>
      <c r="K242" s="250"/>
      <c r="L242" s="250"/>
      <c r="M242" s="250"/>
      <c r="N242" s="250"/>
      <c r="O242" s="250"/>
      <c r="P242" s="250"/>
      <c r="Q242" s="250"/>
      <c r="R242" s="250"/>
      <c r="S242" s="250"/>
      <c r="T242" s="250"/>
      <c r="U242" s="250"/>
      <c r="V242" s="250"/>
      <c r="W242" s="250"/>
      <c r="X242" s="250"/>
      <c r="Y242" s="250"/>
      <c r="Z242" s="250"/>
      <c r="AA242" s="250"/>
      <c r="AB242" s="250"/>
      <c r="AC242" s="250"/>
      <c r="AD242" s="250"/>
      <c r="AE242" s="250"/>
      <c r="AF242" s="250"/>
      <c r="AG242" s="250"/>
      <c r="AH242" s="250"/>
      <c r="AI242" s="250"/>
      <c r="AJ242" s="250"/>
      <c r="AK242" s="250"/>
      <c r="AL242" s="250"/>
      <c r="AM242" s="250"/>
      <c r="AN242" s="250"/>
      <c r="AO242" s="250"/>
      <c r="AP242" s="250"/>
      <c r="AQ242" s="250"/>
      <c r="AR242" s="250"/>
      <c r="AS242" s="250"/>
      <c r="AT242" s="250"/>
      <c r="AU242" s="250"/>
      <c r="AV242" s="250"/>
      <c r="AW242" s="250"/>
      <c r="AX242" s="250"/>
      <c r="AY242" s="250"/>
      <c r="AZ242" s="250"/>
      <c r="BA242" s="250"/>
      <c r="BB242" s="250"/>
      <c r="BC242" s="250"/>
      <c r="BD242" s="250"/>
      <c r="BE242" s="250"/>
      <c r="BF242" s="250"/>
      <c r="BG242" s="250"/>
      <c r="BH242" s="250"/>
      <c r="BI242" s="250"/>
      <c r="BJ242" s="250"/>
      <c r="BK242" s="250"/>
      <c r="BL242" s="250"/>
      <c r="BM242" s="250"/>
      <c r="BN242" s="250"/>
      <c r="BO242" s="250"/>
      <c r="BP242" s="250"/>
      <c r="BQ242" s="250"/>
      <c r="BR242" s="250"/>
      <c r="BS242" s="250"/>
      <c r="BT242" s="250"/>
      <c r="BU242" s="250"/>
      <c r="BV242" s="250"/>
      <c r="BW242" s="250"/>
      <c r="BX242" s="250"/>
      <c r="BY242" s="250"/>
      <c r="BZ242" s="250"/>
      <c r="CA242" s="250"/>
      <c r="CB242" s="250"/>
      <c r="CC242" s="250"/>
      <c r="CD242" s="250"/>
      <c r="CE242" s="250"/>
      <c r="CF242" s="250"/>
      <c r="CG242" s="250"/>
      <c r="CH242" s="250"/>
      <c r="CI242" s="250"/>
      <c r="CJ242" s="250"/>
      <c r="CK242" s="250"/>
      <c r="CL242" s="250"/>
      <c r="CM242" s="250"/>
      <c r="CN242" s="250"/>
      <c r="CO242" s="250"/>
      <c r="CP242" s="250"/>
      <c r="CQ242" s="250"/>
      <c r="CR242" s="250"/>
      <c r="CS242" s="250"/>
      <c r="CT242" s="250"/>
      <c r="CU242" s="250"/>
      <c r="CV242" s="250"/>
      <c r="CW242" s="250"/>
      <c r="CX242" s="250"/>
      <c r="CY242" s="250"/>
      <c r="CZ242" s="250"/>
      <c r="DA242" s="250"/>
      <c r="DB242" s="250"/>
      <c r="DC242" s="250"/>
      <c r="DD242" s="250"/>
      <c r="DE242" s="250"/>
      <c r="DF242" s="250"/>
      <c r="DG242" s="250"/>
      <c r="DH242" s="250"/>
      <c r="DI242" s="250"/>
      <c r="DJ242" s="250"/>
      <c r="DK242" s="250"/>
      <c r="DL242" s="250"/>
    </row>
    <row r="243" spans="1:116" x14ac:dyDescent="0.3">
      <c r="A243" s="250"/>
      <c r="B243" s="250"/>
      <c r="C243" s="250"/>
      <c r="D243" s="250"/>
      <c r="E243" s="250"/>
      <c r="F243" s="250"/>
      <c r="G243" s="250"/>
      <c r="H243" s="250"/>
      <c r="I243" s="250"/>
      <c r="J243" s="250"/>
      <c r="K243" s="250"/>
      <c r="L243" s="250"/>
      <c r="M243" s="250"/>
      <c r="N243" s="250"/>
      <c r="O243" s="250"/>
      <c r="P243" s="250"/>
      <c r="Q243" s="250"/>
      <c r="R243" s="250"/>
      <c r="S243" s="250"/>
      <c r="T243" s="250"/>
      <c r="U243" s="250"/>
      <c r="V243" s="250"/>
      <c r="W243" s="250"/>
      <c r="X243" s="250"/>
      <c r="Y243" s="250"/>
      <c r="Z243" s="250"/>
      <c r="AA243" s="250"/>
      <c r="AB243" s="250"/>
      <c r="AC243" s="250"/>
      <c r="AD243" s="250"/>
      <c r="AE243" s="250"/>
      <c r="AF243" s="250"/>
      <c r="AG243" s="250"/>
      <c r="AH243" s="250"/>
      <c r="AI243" s="250"/>
      <c r="AJ243" s="250"/>
      <c r="AK243" s="250"/>
      <c r="AL243" s="250"/>
      <c r="AM243" s="250"/>
      <c r="AN243" s="250"/>
      <c r="AO243" s="250"/>
      <c r="AP243" s="250"/>
      <c r="AQ243" s="250"/>
      <c r="AR243" s="250"/>
      <c r="AS243" s="250"/>
      <c r="AT243" s="250"/>
      <c r="AU243" s="250"/>
      <c r="AV243" s="250"/>
      <c r="AW243" s="250"/>
      <c r="AX243" s="250"/>
      <c r="AY243" s="250"/>
      <c r="AZ243" s="250"/>
      <c r="BA243" s="250"/>
      <c r="BB243" s="250"/>
      <c r="BC243" s="250"/>
      <c r="BD243" s="250"/>
      <c r="BE243" s="250"/>
      <c r="BF243" s="250"/>
      <c r="BG243" s="250"/>
      <c r="BH243" s="250"/>
      <c r="BI243" s="250"/>
      <c r="BJ243" s="250"/>
      <c r="BK243" s="250"/>
      <c r="BL243" s="250"/>
      <c r="BM243" s="250"/>
      <c r="BN243" s="250"/>
      <c r="BO243" s="250"/>
      <c r="BP243" s="250"/>
      <c r="BQ243" s="250"/>
      <c r="BR243" s="250"/>
      <c r="BS243" s="250"/>
      <c r="BT243" s="250"/>
      <c r="BU243" s="250"/>
      <c r="BV243" s="250"/>
      <c r="BW243" s="250"/>
      <c r="BX243" s="250"/>
      <c r="BY243" s="250"/>
      <c r="BZ243" s="250"/>
      <c r="CA243" s="250"/>
      <c r="CB243" s="250"/>
      <c r="CC243" s="250"/>
      <c r="CD243" s="250"/>
      <c r="CE243" s="250"/>
      <c r="CF243" s="250"/>
      <c r="CG243" s="250"/>
      <c r="CH243" s="250"/>
      <c r="CI243" s="250"/>
      <c r="CJ243" s="250"/>
      <c r="CK243" s="250"/>
      <c r="CL243" s="250"/>
      <c r="CM243" s="250"/>
      <c r="CN243" s="250"/>
      <c r="CO243" s="250"/>
      <c r="CP243" s="250"/>
      <c r="CQ243" s="250"/>
      <c r="CR243" s="250"/>
      <c r="CS243" s="250"/>
      <c r="CT243" s="250"/>
      <c r="CU243" s="250"/>
      <c r="CV243" s="250"/>
      <c r="CW243" s="250"/>
      <c r="CX243" s="250"/>
      <c r="CY243" s="250"/>
      <c r="CZ243" s="250"/>
      <c r="DA243" s="250"/>
      <c r="DB243" s="250"/>
      <c r="DC243" s="250"/>
      <c r="DD243" s="250"/>
      <c r="DE243" s="250"/>
      <c r="DF243" s="250"/>
      <c r="DG243" s="250"/>
      <c r="DH243" s="250"/>
      <c r="DI243" s="250"/>
      <c r="DJ243" s="250"/>
      <c r="DK243" s="250"/>
      <c r="DL243" s="250"/>
    </row>
    <row r="244" spans="1:116" x14ac:dyDescent="0.3">
      <c r="A244" s="250"/>
      <c r="B244" s="250"/>
      <c r="C244" s="250"/>
      <c r="D244" s="250"/>
      <c r="E244" s="250"/>
      <c r="F244" s="250"/>
      <c r="G244" s="250"/>
      <c r="H244" s="250"/>
      <c r="I244" s="250"/>
      <c r="J244" s="250"/>
      <c r="K244" s="250"/>
      <c r="L244" s="250"/>
      <c r="M244" s="250"/>
      <c r="N244" s="250"/>
      <c r="O244" s="250"/>
      <c r="P244" s="250"/>
      <c r="Q244" s="250"/>
      <c r="R244" s="250"/>
      <c r="S244" s="250"/>
      <c r="T244" s="250"/>
      <c r="U244" s="250"/>
      <c r="V244" s="250"/>
      <c r="W244" s="250"/>
      <c r="X244" s="250"/>
      <c r="Y244" s="250"/>
      <c r="Z244" s="250"/>
      <c r="AA244" s="250"/>
      <c r="AB244" s="250"/>
      <c r="AC244" s="250"/>
      <c r="AD244" s="250"/>
      <c r="AE244" s="250"/>
      <c r="AF244" s="250"/>
      <c r="AG244" s="250"/>
      <c r="AH244" s="250"/>
      <c r="AI244" s="250"/>
      <c r="AJ244" s="250"/>
      <c r="AK244" s="250"/>
      <c r="AL244" s="250"/>
      <c r="AM244" s="250"/>
      <c r="AN244" s="250"/>
      <c r="AO244" s="250"/>
      <c r="AP244" s="250"/>
      <c r="AQ244" s="250"/>
      <c r="AR244" s="250"/>
      <c r="AS244" s="250"/>
      <c r="AT244" s="250"/>
      <c r="AU244" s="250"/>
      <c r="AV244" s="250"/>
      <c r="AW244" s="250"/>
      <c r="AX244" s="250"/>
      <c r="AY244" s="250"/>
      <c r="AZ244" s="250"/>
      <c r="BA244" s="250"/>
      <c r="BB244" s="250"/>
      <c r="BC244" s="250"/>
      <c r="BD244" s="250"/>
      <c r="BE244" s="250"/>
      <c r="BF244" s="250"/>
      <c r="BG244" s="250"/>
      <c r="BH244" s="250"/>
      <c r="BI244" s="250"/>
      <c r="BJ244" s="250"/>
      <c r="BK244" s="250"/>
      <c r="BL244" s="250"/>
      <c r="BM244" s="250"/>
      <c r="BN244" s="250"/>
      <c r="BO244" s="250"/>
      <c r="BP244" s="250"/>
      <c r="BQ244" s="250"/>
      <c r="BR244" s="250"/>
      <c r="BS244" s="250"/>
      <c r="BT244" s="250"/>
      <c r="BU244" s="250"/>
      <c r="BV244" s="250"/>
      <c r="BW244" s="250"/>
      <c r="BX244" s="250"/>
      <c r="BY244" s="250"/>
      <c r="BZ244" s="250"/>
      <c r="CA244" s="250"/>
      <c r="CB244" s="250"/>
      <c r="CC244" s="250"/>
      <c r="CD244" s="250"/>
      <c r="CE244" s="250"/>
      <c r="CF244" s="250"/>
      <c r="CG244" s="250"/>
      <c r="CH244" s="250"/>
      <c r="CI244" s="250"/>
      <c r="CJ244" s="250"/>
      <c r="CK244" s="250"/>
      <c r="CL244" s="250"/>
      <c r="CM244" s="250"/>
      <c r="CN244" s="250"/>
      <c r="CO244" s="250"/>
      <c r="CP244" s="250"/>
      <c r="CQ244" s="250"/>
      <c r="CR244" s="250"/>
      <c r="CS244" s="250"/>
      <c r="CT244" s="250"/>
      <c r="CU244" s="250"/>
      <c r="CV244" s="250"/>
      <c r="CW244" s="250"/>
      <c r="CX244" s="250"/>
      <c r="CY244" s="250"/>
      <c r="CZ244" s="250"/>
      <c r="DA244" s="250"/>
      <c r="DB244" s="250"/>
      <c r="DC244" s="250"/>
      <c r="DD244" s="250"/>
      <c r="DE244" s="250"/>
      <c r="DF244" s="250"/>
      <c r="DG244" s="250"/>
      <c r="DH244" s="250"/>
      <c r="DI244" s="250"/>
      <c r="DJ244" s="250"/>
      <c r="DK244" s="250"/>
      <c r="DL244" s="250"/>
    </row>
    <row r="245" spans="1:116" x14ac:dyDescent="0.3">
      <c r="A245" s="250"/>
      <c r="B245" s="250"/>
      <c r="C245" s="250"/>
      <c r="D245" s="250"/>
      <c r="E245" s="250"/>
      <c r="F245" s="250"/>
      <c r="G245" s="250"/>
      <c r="H245" s="250"/>
      <c r="I245" s="250"/>
      <c r="J245" s="250"/>
      <c r="K245" s="250"/>
      <c r="L245" s="250"/>
      <c r="M245" s="250"/>
      <c r="N245" s="250"/>
      <c r="O245" s="250"/>
      <c r="P245" s="250"/>
      <c r="Q245" s="250"/>
      <c r="R245" s="250"/>
      <c r="S245" s="250"/>
      <c r="T245" s="250"/>
      <c r="U245" s="250"/>
      <c r="V245" s="250"/>
      <c r="W245" s="250"/>
      <c r="X245" s="250"/>
      <c r="Y245" s="250"/>
      <c r="Z245" s="250"/>
      <c r="AA245" s="250"/>
      <c r="AB245" s="250"/>
      <c r="AC245" s="250"/>
      <c r="AD245" s="250"/>
      <c r="AE245" s="250"/>
      <c r="AF245" s="250"/>
      <c r="AG245" s="250"/>
      <c r="AH245" s="250"/>
      <c r="AI245" s="250"/>
      <c r="AJ245" s="250"/>
      <c r="AK245" s="250"/>
      <c r="AL245" s="250"/>
      <c r="AM245" s="250"/>
      <c r="AN245" s="250"/>
      <c r="AO245" s="250"/>
      <c r="AP245" s="250"/>
      <c r="AQ245" s="250"/>
      <c r="AR245" s="250"/>
      <c r="AS245" s="250"/>
      <c r="AT245" s="250"/>
      <c r="AU245" s="250"/>
      <c r="AV245" s="250"/>
      <c r="AW245" s="250"/>
      <c r="AX245" s="250"/>
      <c r="AY245" s="250"/>
      <c r="AZ245" s="250"/>
      <c r="BA245" s="250"/>
      <c r="BB245" s="250"/>
      <c r="BC245" s="250"/>
      <c r="BD245" s="250"/>
      <c r="BE245" s="250"/>
      <c r="BF245" s="250"/>
      <c r="BG245" s="250"/>
      <c r="BH245" s="250"/>
      <c r="BI245" s="250"/>
      <c r="BJ245" s="250"/>
      <c r="BK245" s="250"/>
      <c r="BL245" s="250"/>
      <c r="BM245" s="250"/>
      <c r="BN245" s="250"/>
      <c r="BO245" s="250"/>
      <c r="BP245" s="250"/>
      <c r="BQ245" s="250"/>
      <c r="BR245" s="250"/>
      <c r="BS245" s="250"/>
      <c r="BT245" s="250"/>
      <c r="BU245" s="250"/>
      <c r="BV245" s="250"/>
      <c r="BW245" s="250"/>
      <c r="BX245" s="250"/>
      <c r="BY245" s="250"/>
      <c r="BZ245" s="250"/>
      <c r="CA245" s="250"/>
      <c r="CB245" s="250"/>
      <c r="CC245" s="250"/>
      <c r="CD245" s="250"/>
      <c r="CE245" s="250"/>
      <c r="CF245" s="250"/>
      <c r="CG245" s="250"/>
      <c r="CH245" s="250"/>
      <c r="CI245" s="250"/>
      <c r="CJ245" s="250"/>
      <c r="CK245" s="250"/>
      <c r="CL245" s="250"/>
      <c r="CM245" s="250"/>
      <c r="CN245" s="250"/>
      <c r="CO245" s="250"/>
      <c r="CP245" s="250"/>
      <c r="CQ245" s="250"/>
      <c r="CR245" s="250"/>
      <c r="CS245" s="250"/>
      <c r="CT245" s="250"/>
      <c r="CU245" s="250"/>
      <c r="CV245" s="250"/>
      <c r="CW245" s="250"/>
      <c r="CX245" s="250"/>
      <c r="CY245" s="250"/>
      <c r="CZ245" s="250"/>
      <c r="DA245" s="250"/>
      <c r="DB245" s="250"/>
      <c r="DC245" s="250"/>
      <c r="DD245" s="250"/>
      <c r="DE245" s="250"/>
      <c r="DF245" s="250"/>
      <c r="DG245" s="250"/>
      <c r="DH245" s="250"/>
      <c r="DI245" s="250"/>
      <c r="DJ245" s="250"/>
      <c r="DK245" s="250"/>
      <c r="DL245" s="250"/>
    </row>
    <row r="246" spans="1:116" x14ac:dyDescent="0.3">
      <c r="A246" s="250"/>
      <c r="B246" s="250"/>
      <c r="C246" s="250"/>
      <c r="D246" s="250"/>
      <c r="E246" s="250"/>
      <c r="F246" s="250"/>
      <c r="G246" s="250"/>
      <c r="H246" s="250"/>
      <c r="I246" s="250"/>
      <c r="J246" s="250"/>
      <c r="K246" s="250"/>
      <c r="L246" s="250"/>
      <c r="M246" s="250"/>
      <c r="N246" s="250"/>
      <c r="O246" s="250"/>
      <c r="P246" s="250"/>
      <c r="Q246" s="250"/>
      <c r="R246" s="250"/>
      <c r="S246" s="250"/>
      <c r="T246" s="250"/>
      <c r="U246" s="250"/>
      <c r="V246" s="250"/>
      <c r="W246" s="250"/>
      <c r="X246" s="250"/>
      <c r="Y246" s="250"/>
      <c r="Z246" s="250"/>
      <c r="AA246" s="250"/>
      <c r="AB246" s="250"/>
      <c r="AC246" s="250"/>
      <c r="AD246" s="250"/>
      <c r="AE246" s="250"/>
      <c r="AF246" s="250"/>
      <c r="AG246" s="250"/>
      <c r="AH246" s="250"/>
      <c r="AI246" s="250"/>
      <c r="AJ246" s="250"/>
      <c r="AK246" s="250"/>
      <c r="AL246" s="250"/>
      <c r="AM246" s="250"/>
      <c r="AN246" s="250"/>
      <c r="AO246" s="250"/>
      <c r="AP246" s="250"/>
      <c r="AQ246" s="250"/>
      <c r="AR246" s="250"/>
      <c r="AS246" s="250"/>
      <c r="AT246" s="250"/>
      <c r="AU246" s="250"/>
      <c r="AV246" s="250"/>
      <c r="AW246" s="250"/>
      <c r="AX246" s="250"/>
      <c r="AY246" s="250"/>
      <c r="AZ246" s="250"/>
      <c r="BA246" s="250"/>
      <c r="BB246" s="250"/>
      <c r="BC246" s="250"/>
      <c r="BD246" s="250"/>
      <c r="BE246" s="250"/>
      <c r="BF246" s="250"/>
      <c r="BG246" s="250"/>
      <c r="BH246" s="250"/>
      <c r="BI246" s="250"/>
      <c r="BJ246" s="250"/>
      <c r="BK246" s="250"/>
      <c r="BL246" s="250"/>
      <c r="BM246" s="250"/>
      <c r="BN246" s="250"/>
      <c r="BO246" s="250"/>
      <c r="BP246" s="250"/>
      <c r="BQ246" s="250"/>
      <c r="BR246" s="250"/>
      <c r="BS246" s="250"/>
      <c r="BT246" s="250"/>
      <c r="BU246" s="250"/>
      <c r="BV246" s="250"/>
      <c r="BW246" s="250"/>
      <c r="BX246" s="250"/>
      <c r="BY246" s="250"/>
      <c r="BZ246" s="250"/>
      <c r="CA246" s="250"/>
      <c r="CB246" s="250"/>
      <c r="CC246" s="250"/>
      <c r="CD246" s="250"/>
      <c r="CE246" s="250"/>
      <c r="CF246" s="250"/>
      <c r="CG246" s="250"/>
      <c r="CH246" s="250"/>
      <c r="CI246" s="250"/>
      <c r="CJ246" s="250"/>
      <c r="CK246" s="250"/>
      <c r="CL246" s="250"/>
      <c r="CM246" s="250"/>
      <c r="CN246" s="250"/>
      <c r="CO246" s="250"/>
      <c r="CP246" s="250"/>
      <c r="CQ246" s="250"/>
      <c r="CR246" s="250"/>
      <c r="CS246" s="250"/>
      <c r="CT246" s="250"/>
      <c r="CU246" s="250"/>
      <c r="CV246" s="250"/>
      <c r="CW246" s="250"/>
      <c r="CX246" s="250"/>
      <c r="CY246" s="250"/>
      <c r="CZ246" s="250"/>
      <c r="DA246" s="250"/>
      <c r="DB246" s="250"/>
      <c r="DC246" s="250"/>
      <c r="DD246" s="250"/>
      <c r="DE246" s="250"/>
      <c r="DF246" s="250"/>
      <c r="DG246" s="250"/>
      <c r="DH246" s="250"/>
      <c r="DI246" s="250"/>
      <c r="DJ246" s="250"/>
      <c r="DK246" s="250"/>
      <c r="DL246" s="250"/>
    </row>
    <row r="247" spans="1:116" x14ac:dyDescent="0.3">
      <c r="A247" s="250"/>
      <c r="B247" s="250"/>
      <c r="C247" s="250"/>
      <c r="D247" s="250"/>
      <c r="E247" s="250"/>
      <c r="F247" s="250"/>
      <c r="G247" s="250"/>
      <c r="H247" s="250"/>
      <c r="I247" s="250"/>
      <c r="J247" s="250"/>
      <c r="K247" s="250"/>
      <c r="L247" s="250"/>
      <c r="M247" s="250"/>
      <c r="N247" s="250"/>
      <c r="O247" s="250"/>
      <c r="P247" s="250"/>
      <c r="Q247" s="250"/>
      <c r="R247" s="250"/>
      <c r="S247" s="250"/>
      <c r="T247" s="250"/>
      <c r="U247" s="250"/>
      <c r="V247" s="250"/>
      <c r="W247" s="250"/>
      <c r="X247" s="250"/>
      <c r="Y247" s="250"/>
      <c r="Z247" s="250"/>
      <c r="AA247" s="250"/>
      <c r="AB247" s="250"/>
      <c r="AC247" s="250"/>
      <c r="AD247" s="250"/>
      <c r="AE247" s="250"/>
      <c r="AF247" s="250"/>
      <c r="AG247" s="250"/>
      <c r="AH247" s="250"/>
      <c r="AI247" s="250"/>
      <c r="AJ247" s="250"/>
      <c r="AK247" s="250"/>
      <c r="AL247" s="250"/>
      <c r="AM247" s="250"/>
      <c r="AN247" s="250"/>
      <c r="AO247" s="250"/>
      <c r="AP247" s="250"/>
      <c r="AQ247" s="250"/>
      <c r="AR247" s="250"/>
      <c r="AS247" s="250"/>
      <c r="AT247" s="250"/>
      <c r="AU247" s="250"/>
      <c r="AV247" s="250"/>
      <c r="AW247" s="250"/>
      <c r="AX247" s="250"/>
      <c r="AY247" s="250"/>
      <c r="AZ247" s="250"/>
      <c r="BA247" s="250"/>
      <c r="BB247" s="250"/>
      <c r="BC247" s="250"/>
      <c r="BD247" s="250"/>
      <c r="BE247" s="250"/>
      <c r="BF247" s="250"/>
      <c r="BG247" s="250"/>
      <c r="BH247" s="250"/>
      <c r="BI247" s="250"/>
      <c r="BJ247" s="250"/>
      <c r="BK247" s="250"/>
      <c r="BL247" s="250"/>
      <c r="BM247" s="250"/>
      <c r="BN247" s="250"/>
      <c r="BO247" s="250"/>
      <c r="BP247" s="250"/>
      <c r="BQ247" s="250"/>
      <c r="BR247" s="250"/>
      <c r="BS247" s="250"/>
      <c r="BT247" s="250"/>
      <c r="BU247" s="250"/>
      <c r="BV247" s="250"/>
      <c r="BW247" s="250"/>
      <c r="BX247" s="250"/>
      <c r="BY247" s="250"/>
      <c r="BZ247" s="250"/>
      <c r="CA247" s="250"/>
      <c r="CB247" s="250"/>
      <c r="CC247" s="250"/>
      <c r="CD247" s="250"/>
      <c r="CE247" s="250"/>
      <c r="CF247" s="250"/>
      <c r="CG247" s="250"/>
      <c r="CH247" s="250"/>
      <c r="CI247" s="250"/>
      <c r="CJ247" s="250"/>
      <c r="CK247" s="250"/>
      <c r="CL247" s="250"/>
      <c r="CM247" s="250"/>
      <c r="CN247" s="250"/>
      <c r="CO247" s="250"/>
      <c r="CP247" s="250"/>
      <c r="CQ247" s="250"/>
      <c r="CR247" s="250"/>
      <c r="CS247" s="250"/>
      <c r="CT247" s="250"/>
      <c r="CU247" s="250"/>
      <c r="CV247" s="250"/>
      <c r="CW247" s="250"/>
      <c r="CX247" s="250"/>
      <c r="CY247" s="250"/>
      <c r="CZ247" s="250"/>
      <c r="DA247" s="250"/>
      <c r="DB247" s="250"/>
      <c r="DC247" s="250"/>
      <c r="DD247" s="250"/>
      <c r="DE247" s="250"/>
      <c r="DF247" s="250"/>
      <c r="DG247" s="250"/>
      <c r="DH247" s="250"/>
      <c r="DI247" s="250"/>
      <c r="DJ247" s="250"/>
      <c r="DK247" s="250"/>
      <c r="DL247" s="250"/>
    </row>
    <row r="248" spans="1:116" x14ac:dyDescent="0.3">
      <c r="A248" s="250"/>
      <c r="B248" s="250"/>
      <c r="C248" s="250"/>
      <c r="D248" s="250"/>
      <c r="E248" s="250"/>
      <c r="F248" s="250"/>
      <c r="G248" s="250"/>
      <c r="H248" s="250"/>
      <c r="I248" s="250"/>
      <c r="J248" s="250"/>
      <c r="K248" s="250"/>
      <c r="L248" s="250"/>
      <c r="M248" s="250"/>
      <c r="N248" s="250"/>
      <c r="O248" s="250"/>
      <c r="P248" s="250"/>
      <c r="Q248" s="250"/>
      <c r="R248" s="250"/>
      <c r="S248" s="250"/>
      <c r="T248" s="250"/>
      <c r="U248" s="250"/>
      <c r="V248" s="250"/>
      <c r="W248" s="250"/>
      <c r="X248" s="250"/>
      <c r="Y248" s="250"/>
      <c r="Z248" s="250"/>
      <c r="AA248" s="250"/>
      <c r="AB248" s="250"/>
      <c r="AC248" s="250"/>
      <c r="AD248" s="250"/>
      <c r="AE248" s="250"/>
      <c r="AF248" s="250"/>
      <c r="AG248" s="250"/>
      <c r="AH248" s="250"/>
      <c r="AI248" s="250"/>
      <c r="AJ248" s="250"/>
      <c r="AK248" s="250"/>
      <c r="AL248" s="250"/>
      <c r="AM248" s="250"/>
      <c r="AN248" s="250"/>
      <c r="AO248" s="250"/>
      <c r="AP248" s="250"/>
      <c r="AQ248" s="250"/>
      <c r="AR248" s="250"/>
      <c r="AS248" s="250"/>
      <c r="AT248" s="250"/>
      <c r="AU248" s="250"/>
      <c r="AV248" s="250"/>
      <c r="AW248" s="250"/>
      <c r="AX248" s="250"/>
      <c r="AY248" s="250"/>
      <c r="AZ248" s="250"/>
      <c r="BA248" s="250"/>
      <c r="BB248" s="250"/>
      <c r="BC248" s="250"/>
      <c r="BD248" s="250"/>
      <c r="BE248" s="250"/>
      <c r="BF248" s="250"/>
      <c r="BG248" s="250"/>
      <c r="BH248" s="250"/>
      <c r="BI248" s="250"/>
      <c r="BJ248" s="250"/>
      <c r="BK248" s="250"/>
      <c r="BL248" s="250"/>
      <c r="BM248" s="250"/>
      <c r="BN248" s="250"/>
      <c r="BO248" s="250"/>
      <c r="BP248" s="250"/>
      <c r="BQ248" s="250"/>
      <c r="BR248" s="250"/>
      <c r="BS248" s="250"/>
      <c r="BT248" s="250"/>
      <c r="BU248" s="250"/>
      <c r="BV248" s="250"/>
      <c r="BW248" s="250"/>
      <c r="BX248" s="250"/>
      <c r="BY248" s="250"/>
      <c r="BZ248" s="250"/>
      <c r="CA248" s="250"/>
      <c r="CB248" s="250"/>
      <c r="CC248" s="250"/>
      <c r="CD248" s="250"/>
      <c r="CE248" s="250"/>
      <c r="CF248" s="250"/>
      <c r="CG248" s="250"/>
      <c r="CH248" s="250"/>
      <c r="CI248" s="250"/>
      <c r="CJ248" s="250"/>
      <c r="CK248" s="250"/>
      <c r="CL248" s="250"/>
      <c r="CM248" s="250"/>
      <c r="CN248" s="250"/>
      <c r="CO248" s="250"/>
      <c r="CP248" s="250"/>
      <c r="CQ248" s="250"/>
      <c r="CR248" s="250"/>
      <c r="CS248" s="250"/>
      <c r="CT248" s="250"/>
      <c r="CU248" s="250"/>
      <c r="CV248" s="250"/>
      <c r="CW248" s="250"/>
      <c r="CX248" s="250"/>
      <c r="CY248" s="250"/>
      <c r="CZ248" s="250"/>
      <c r="DA248" s="250"/>
      <c r="DB248" s="250"/>
      <c r="DC248" s="250"/>
      <c r="DD248" s="250"/>
      <c r="DE248" s="250"/>
      <c r="DF248" s="250"/>
      <c r="DG248" s="250"/>
      <c r="DH248" s="250"/>
      <c r="DI248" s="250"/>
      <c r="DJ248" s="250"/>
      <c r="DK248" s="250"/>
      <c r="DL248" s="250"/>
    </row>
    <row r="249" spans="1:116" x14ac:dyDescent="0.3">
      <c r="A249" s="250"/>
      <c r="B249" s="250"/>
      <c r="C249" s="250"/>
      <c r="D249" s="250"/>
      <c r="E249" s="250"/>
      <c r="F249" s="250"/>
      <c r="G249" s="250"/>
      <c r="H249" s="250"/>
      <c r="I249" s="250"/>
      <c r="J249" s="250"/>
      <c r="K249" s="250"/>
      <c r="L249" s="250"/>
      <c r="M249" s="250"/>
      <c r="N249" s="250"/>
      <c r="O249" s="250"/>
      <c r="P249" s="250"/>
      <c r="Q249" s="250"/>
      <c r="R249" s="250"/>
      <c r="S249" s="250"/>
      <c r="T249" s="250"/>
      <c r="U249" s="250"/>
      <c r="V249" s="250"/>
      <c r="W249" s="250"/>
      <c r="X249" s="250"/>
      <c r="Y249" s="250"/>
      <c r="Z249" s="250"/>
      <c r="AA249" s="250"/>
      <c r="AB249" s="250"/>
      <c r="AC249" s="250"/>
      <c r="AD249" s="250"/>
      <c r="AE249" s="250"/>
      <c r="AF249" s="250"/>
      <c r="AG249" s="250"/>
      <c r="AH249" s="250"/>
      <c r="AI249" s="250"/>
      <c r="AJ249" s="250"/>
      <c r="AK249" s="250"/>
      <c r="AL249" s="250"/>
      <c r="AM249" s="250"/>
      <c r="AN249" s="250"/>
      <c r="AO249" s="250"/>
      <c r="AP249" s="250"/>
      <c r="AQ249" s="250"/>
      <c r="AR249" s="250"/>
      <c r="AS249" s="250"/>
      <c r="AT249" s="250"/>
      <c r="AU249" s="250"/>
      <c r="AV249" s="250"/>
      <c r="AW249" s="250"/>
      <c r="AX249" s="250"/>
      <c r="AY249" s="250"/>
      <c r="AZ249" s="250"/>
      <c r="BA249" s="250"/>
      <c r="BB249" s="250"/>
      <c r="BC249" s="250"/>
      <c r="BD249" s="250"/>
      <c r="BE249" s="250"/>
      <c r="BF249" s="250"/>
      <c r="BG249" s="250"/>
      <c r="BH249" s="250"/>
      <c r="BI249" s="250"/>
      <c r="BJ249" s="250"/>
      <c r="BK249" s="250"/>
      <c r="BL249" s="250"/>
      <c r="BM249" s="250"/>
      <c r="BN249" s="250"/>
      <c r="BO249" s="250"/>
      <c r="BP249" s="250"/>
      <c r="BQ249" s="250"/>
      <c r="BR249" s="250"/>
      <c r="BS249" s="250"/>
      <c r="BT249" s="250"/>
      <c r="BU249" s="250"/>
      <c r="BV249" s="250"/>
      <c r="BW249" s="250"/>
      <c r="BX249" s="250"/>
      <c r="BY249" s="250"/>
      <c r="BZ249" s="250"/>
      <c r="CA249" s="250"/>
      <c r="CB249" s="250"/>
      <c r="CC249" s="250"/>
      <c r="CD249" s="250"/>
      <c r="CE249" s="250"/>
      <c r="CF249" s="250"/>
      <c r="CG249" s="250"/>
      <c r="CH249" s="250"/>
      <c r="CI249" s="250"/>
      <c r="CJ249" s="250"/>
      <c r="CK249" s="250"/>
      <c r="CL249" s="250"/>
      <c r="CM249" s="250"/>
      <c r="CN249" s="250"/>
      <c r="CO249" s="250"/>
      <c r="CP249" s="250"/>
      <c r="CQ249" s="250"/>
      <c r="CR249" s="250"/>
      <c r="CS249" s="250"/>
      <c r="CT249" s="250"/>
      <c r="CU249" s="250"/>
      <c r="CV249" s="250"/>
      <c r="CW249" s="250"/>
      <c r="CX249" s="250"/>
      <c r="CY249" s="250"/>
      <c r="CZ249" s="250"/>
      <c r="DA249" s="250"/>
      <c r="DB249" s="250"/>
      <c r="DC249" s="250"/>
      <c r="DD249" s="250"/>
      <c r="DE249" s="250"/>
      <c r="DF249" s="250"/>
      <c r="DG249" s="250"/>
      <c r="DH249" s="250"/>
      <c r="DI249" s="250"/>
      <c r="DJ249" s="250"/>
      <c r="DK249" s="250"/>
      <c r="DL249" s="250"/>
    </row>
    <row r="250" spans="1:116" x14ac:dyDescent="0.3">
      <c r="A250" s="250"/>
      <c r="B250" s="250"/>
      <c r="C250" s="250"/>
      <c r="D250" s="250"/>
      <c r="E250" s="250"/>
      <c r="F250" s="250"/>
      <c r="G250" s="250"/>
      <c r="H250" s="250"/>
      <c r="I250" s="250"/>
      <c r="J250" s="250"/>
      <c r="K250" s="250"/>
      <c r="L250" s="250"/>
      <c r="M250" s="250"/>
      <c r="N250" s="250"/>
      <c r="O250" s="250"/>
      <c r="P250" s="250"/>
      <c r="Q250" s="250"/>
      <c r="R250" s="250"/>
      <c r="S250" s="250"/>
      <c r="T250" s="250"/>
      <c r="U250" s="250"/>
      <c r="V250" s="250"/>
      <c r="W250" s="250"/>
      <c r="X250" s="250"/>
      <c r="Y250" s="250"/>
      <c r="Z250" s="250"/>
      <c r="AA250" s="250"/>
      <c r="AB250" s="250"/>
      <c r="AC250" s="250"/>
      <c r="AD250" s="250"/>
      <c r="AE250" s="250"/>
      <c r="AF250" s="250"/>
      <c r="AG250" s="250"/>
      <c r="AH250" s="250"/>
      <c r="AI250" s="250"/>
      <c r="AJ250" s="250"/>
      <c r="AK250" s="250"/>
      <c r="AL250" s="250"/>
      <c r="AM250" s="250"/>
      <c r="AN250" s="250"/>
      <c r="AO250" s="250"/>
      <c r="AP250" s="250"/>
      <c r="AQ250" s="250"/>
      <c r="AR250" s="250"/>
      <c r="AS250" s="250"/>
      <c r="AT250" s="250"/>
      <c r="AU250" s="250"/>
      <c r="AV250" s="250"/>
      <c r="AW250" s="250"/>
      <c r="AX250" s="250"/>
      <c r="AY250" s="250"/>
      <c r="AZ250" s="250"/>
      <c r="BA250" s="250"/>
      <c r="BB250" s="250"/>
      <c r="BC250" s="250"/>
      <c r="BD250" s="250"/>
      <c r="BE250" s="250"/>
      <c r="BF250" s="250"/>
      <c r="BG250" s="250"/>
      <c r="BH250" s="250"/>
      <c r="BI250" s="250"/>
      <c r="BJ250" s="250"/>
      <c r="BK250" s="250"/>
      <c r="BL250" s="250"/>
      <c r="BM250" s="250"/>
      <c r="BN250" s="250"/>
      <c r="BO250" s="250"/>
      <c r="BP250" s="250"/>
      <c r="BQ250" s="250"/>
      <c r="BR250" s="250"/>
      <c r="BS250" s="250"/>
      <c r="BT250" s="250"/>
      <c r="BU250" s="250"/>
      <c r="BV250" s="250"/>
      <c r="BW250" s="250"/>
      <c r="BX250" s="250"/>
      <c r="BY250" s="250"/>
      <c r="BZ250" s="250"/>
      <c r="CA250" s="250"/>
      <c r="CB250" s="250"/>
      <c r="CC250" s="250"/>
      <c r="CD250" s="250"/>
      <c r="CE250" s="250"/>
      <c r="CF250" s="250"/>
      <c r="CG250" s="250"/>
      <c r="CH250" s="250"/>
      <c r="CI250" s="250"/>
      <c r="CJ250" s="250"/>
      <c r="CK250" s="250"/>
      <c r="CL250" s="250"/>
      <c r="CM250" s="250"/>
      <c r="CN250" s="250"/>
      <c r="CO250" s="250"/>
      <c r="CP250" s="250"/>
      <c r="CQ250" s="250"/>
      <c r="CR250" s="250"/>
      <c r="CS250" s="250"/>
      <c r="CT250" s="250"/>
      <c r="CU250" s="250"/>
      <c r="CV250" s="250"/>
      <c r="CW250" s="250"/>
      <c r="CX250" s="250"/>
      <c r="CY250" s="250"/>
      <c r="CZ250" s="250"/>
      <c r="DA250" s="250"/>
      <c r="DB250" s="250"/>
      <c r="DC250" s="250"/>
      <c r="DD250" s="250"/>
      <c r="DE250" s="250"/>
      <c r="DF250" s="250"/>
      <c r="DG250" s="250"/>
      <c r="DH250" s="250"/>
      <c r="DI250" s="250"/>
      <c r="DJ250" s="250"/>
      <c r="DK250" s="250"/>
      <c r="DL250" s="250"/>
    </row>
    <row r="251" spans="1:116" x14ac:dyDescent="0.3">
      <c r="A251" s="250"/>
      <c r="B251" s="250"/>
      <c r="C251" s="250"/>
      <c r="D251" s="250"/>
      <c r="E251" s="250"/>
      <c r="F251" s="250"/>
      <c r="G251" s="250"/>
      <c r="H251" s="250"/>
      <c r="I251" s="250"/>
      <c r="J251" s="250"/>
      <c r="K251" s="250"/>
      <c r="L251" s="250"/>
      <c r="M251" s="250"/>
      <c r="N251" s="250"/>
      <c r="O251" s="250"/>
      <c r="P251" s="250"/>
      <c r="Q251" s="250"/>
      <c r="R251" s="250"/>
      <c r="S251" s="250"/>
      <c r="T251" s="250"/>
      <c r="U251" s="250"/>
      <c r="V251" s="250"/>
      <c r="W251" s="250"/>
      <c r="X251" s="250"/>
      <c r="Y251" s="250"/>
      <c r="Z251" s="250"/>
      <c r="AA251" s="250"/>
      <c r="AB251" s="250"/>
      <c r="AC251" s="250"/>
      <c r="AD251" s="250"/>
      <c r="AE251" s="250"/>
      <c r="AF251" s="250"/>
      <c r="AG251" s="250"/>
      <c r="AH251" s="250"/>
      <c r="AI251" s="250"/>
      <c r="AJ251" s="250"/>
      <c r="AK251" s="250"/>
      <c r="AL251" s="250"/>
      <c r="AM251" s="250"/>
      <c r="AN251" s="250"/>
      <c r="AO251" s="250"/>
      <c r="AP251" s="250"/>
      <c r="AQ251" s="250"/>
      <c r="AR251" s="250"/>
      <c r="AS251" s="250"/>
      <c r="AT251" s="250"/>
      <c r="AU251" s="250"/>
      <c r="AV251" s="250"/>
      <c r="AW251" s="250"/>
      <c r="AX251" s="250"/>
      <c r="AY251" s="250"/>
      <c r="AZ251" s="250"/>
      <c r="BA251" s="250"/>
      <c r="BB251" s="250"/>
      <c r="BC251" s="250"/>
      <c r="BD251" s="250"/>
      <c r="BE251" s="250"/>
      <c r="BF251" s="250"/>
      <c r="BG251" s="250"/>
      <c r="BH251" s="250"/>
      <c r="BI251" s="250"/>
      <c r="BJ251" s="250"/>
      <c r="BK251" s="250"/>
      <c r="BL251" s="250"/>
      <c r="BM251" s="250"/>
      <c r="BN251" s="250"/>
      <c r="BO251" s="250"/>
      <c r="BP251" s="250"/>
      <c r="BQ251" s="250"/>
      <c r="BR251" s="250"/>
      <c r="BS251" s="250"/>
      <c r="BT251" s="250"/>
      <c r="BU251" s="250"/>
      <c r="BV251" s="250"/>
      <c r="BW251" s="250"/>
      <c r="BX251" s="250"/>
      <c r="BY251" s="250"/>
      <c r="BZ251" s="250"/>
      <c r="CA251" s="250"/>
      <c r="CB251" s="250"/>
      <c r="CC251" s="250"/>
      <c r="CD251" s="250"/>
      <c r="CE251" s="250"/>
      <c r="CF251" s="250"/>
      <c r="CG251" s="250"/>
      <c r="CH251" s="250"/>
      <c r="CI251" s="250"/>
      <c r="CJ251" s="250"/>
      <c r="CK251" s="250"/>
      <c r="CL251" s="250"/>
      <c r="CM251" s="250"/>
      <c r="CN251" s="250"/>
      <c r="CO251" s="250"/>
      <c r="CP251" s="250"/>
      <c r="CQ251" s="250"/>
      <c r="CR251" s="250"/>
      <c r="CS251" s="250"/>
      <c r="CT251" s="250"/>
      <c r="CU251" s="250"/>
      <c r="CV251" s="250"/>
      <c r="CW251" s="250"/>
      <c r="CX251" s="250"/>
      <c r="CY251" s="250"/>
      <c r="CZ251" s="250"/>
      <c r="DA251" s="250"/>
      <c r="DB251" s="250"/>
      <c r="DC251" s="250"/>
      <c r="DD251" s="250"/>
      <c r="DE251" s="250"/>
      <c r="DF251" s="250"/>
      <c r="DG251" s="250"/>
      <c r="DH251" s="250"/>
      <c r="DI251" s="250"/>
      <c r="DJ251" s="250"/>
      <c r="DK251" s="250"/>
      <c r="DL251" s="250"/>
    </row>
    <row r="252" spans="1:116" x14ac:dyDescent="0.3">
      <c r="A252" s="250"/>
      <c r="B252" s="250"/>
      <c r="C252" s="250"/>
      <c r="D252" s="250"/>
      <c r="E252" s="250"/>
      <c r="F252" s="250"/>
      <c r="G252" s="250"/>
      <c r="H252" s="250"/>
      <c r="I252" s="250"/>
      <c r="J252" s="250"/>
      <c r="K252" s="250"/>
      <c r="L252" s="250"/>
      <c r="M252" s="250"/>
      <c r="N252" s="250"/>
      <c r="O252" s="250"/>
      <c r="P252" s="250"/>
      <c r="Q252" s="250"/>
      <c r="R252" s="250"/>
      <c r="S252" s="250"/>
      <c r="T252" s="250"/>
      <c r="U252" s="250"/>
      <c r="V252" s="250"/>
      <c r="W252" s="250"/>
      <c r="X252" s="250"/>
      <c r="Y252" s="250"/>
      <c r="Z252" s="250"/>
      <c r="AA252" s="250"/>
      <c r="AB252" s="250"/>
      <c r="AC252" s="250"/>
      <c r="AD252" s="250"/>
      <c r="AE252" s="250"/>
      <c r="AF252" s="250"/>
      <c r="AG252" s="250"/>
      <c r="AH252" s="250"/>
      <c r="AI252" s="250"/>
      <c r="AJ252" s="250"/>
      <c r="AK252" s="250"/>
      <c r="AL252" s="250"/>
      <c r="AM252" s="250"/>
      <c r="AN252" s="250"/>
      <c r="AO252" s="250"/>
      <c r="AP252" s="250"/>
      <c r="AQ252" s="250"/>
      <c r="AR252" s="250"/>
      <c r="AS252" s="250"/>
      <c r="AT252" s="250"/>
      <c r="AU252" s="250"/>
      <c r="AV252" s="250"/>
      <c r="AW252" s="250"/>
      <c r="AX252" s="250"/>
      <c r="AY252" s="250"/>
      <c r="AZ252" s="250"/>
      <c r="BA252" s="250"/>
      <c r="BB252" s="250"/>
      <c r="BC252" s="250"/>
      <c r="BD252" s="250"/>
      <c r="BE252" s="250"/>
      <c r="BF252" s="250"/>
      <c r="BG252" s="250"/>
      <c r="BH252" s="250"/>
      <c r="BI252" s="250"/>
      <c r="BJ252" s="250"/>
      <c r="BK252" s="250"/>
      <c r="BL252" s="250"/>
      <c r="BM252" s="250"/>
      <c r="BN252" s="250"/>
      <c r="BO252" s="250"/>
      <c r="BP252" s="250"/>
      <c r="BQ252" s="250"/>
      <c r="BR252" s="250"/>
      <c r="BS252" s="250"/>
      <c r="BT252" s="250"/>
      <c r="BU252" s="250"/>
      <c r="BV252" s="250"/>
      <c r="BW252" s="250"/>
      <c r="BX252" s="250"/>
      <c r="BY252" s="250"/>
      <c r="BZ252" s="250"/>
      <c r="CA252" s="250"/>
      <c r="CB252" s="250"/>
      <c r="CC252" s="250"/>
      <c r="CD252" s="250"/>
      <c r="CE252" s="250"/>
      <c r="CF252" s="250"/>
      <c r="CG252" s="250"/>
      <c r="CH252" s="250"/>
      <c r="CI252" s="250"/>
      <c r="CJ252" s="250"/>
      <c r="CK252" s="250"/>
      <c r="CL252" s="250"/>
      <c r="CM252" s="250"/>
      <c r="CN252" s="250"/>
      <c r="CO252" s="250"/>
      <c r="CP252" s="250"/>
      <c r="CQ252" s="250"/>
      <c r="CR252" s="250"/>
      <c r="CS252" s="250"/>
      <c r="CT252" s="250"/>
      <c r="CU252" s="250"/>
      <c r="CV252" s="250"/>
      <c r="CW252" s="250"/>
      <c r="CX252" s="250"/>
      <c r="CY252" s="250"/>
      <c r="CZ252" s="250"/>
      <c r="DA252" s="250"/>
      <c r="DB252" s="250"/>
      <c r="DC252" s="250"/>
      <c r="DD252" s="250"/>
      <c r="DE252" s="250"/>
      <c r="DF252" s="250"/>
      <c r="DG252" s="250"/>
      <c r="DH252" s="250"/>
      <c r="DI252" s="250"/>
      <c r="DJ252" s="250"/>
      <c r="DK252" s="250"/>
      <c r="DL252" s="250"/>
    </row>
    <row r="253" spans="1:116" x14ac:dyDescent="0.3">
      <c r="A253" s="250"/>
      <c r="B253" s="250"/>
      <c r="C253" s="250"/>
      <c r="D253" s="250"/>
      <c r="E253" s="250"/>
      <c r="F253" s="250"/>
      <c r="G253" s="250"/>
      <c r="H253" s="250"/>
      <c r="I253" s="250"/>
      <c r="J253" s="250"/>
      <c r="K253" s="250"/>
      <c r="L253" s="250"/>
      <c r="M253" s="250"/>
      <c r="N253" s="250"/>
      <c r="O253" s="250"/>
      <c r="P253" s="250"/>
      <c r="Q253" s="250"/>
      <c r="R253" s="250"/>
      <c r="S253" s="250"/>
      <c r="T253" s="250"/>
      <c r="U253" s="250"/>
      <c r="V253" s="250"/>
      <c r="W253" s="250"/>
      <c r="X253" s="250"/>
      <c r="Y253" s="250"/>
      <c r="Z253" s="250"/>
      <c r="AA253" s="250"/>
      <c r="AB253" s="250"/>
      <c r="AC253" s="250"/>
      <c r="AD253" s="250"/>
      <c r="AE253" s="250"/>
      <c r="AF253" s="250"/>
      <c r="AG253" s="250"/>
      <c r="AH253" s="250"/>
      <c r="AI253" s="250"/>
      <c r="AJ253" s="250"/>
      <c r="AK253" s="250"/>
      <c r="AL253" s="250"/>
      <c r="AM253" s="250"/>
      <c r="AN253" s="250"/>
      <c r="AO253" s="250"/>
      <c r="AP253" s="250"/>
      <c r="AQ253" s="250"/>
      <c r="AR253" s="250"/>
      <c r="AS253" s="250"/>
      <c r="AT253" s="250"/>
      <c r="AU253" s="250"/>
      <c r="AV253" s="250"/>
      <c r="AW253" s="250"/>
      <c r="AX253" s="250"/>
      <c r="AY253" s="250"/>
      <c r="AZ253" s="250"/>
      <c r="BA253" s="250"/>
      <c r="BB253" s="250"/>
      <c r="BC253" s="250"/>
      <c r="BD253" s="250"/>
      <c r="BE253" s="250"/>
      <c r="BF253" s="250"/>
      <c r="BG253" s="250"/>
      <c r="BH253" s="250"/>
      <c r="BI253" s="250"/>
      <c r="BJ253" s="250"/>
      <c r="BK253" s="250"/>
      <c r="BL253" s="250"/>
      <c r="BM253" s="250"/>
      <c r="BN253" s="250"/>
      <c r="BO253" s="250"/>
      <c r="BP253" s="250"/>
      <c r="BQ253" s="250"/>
      <c r="BR253" s="250"/>
      <c r="BS253" s="250"/>
      <c r="BT253" s="250"/>
      <c r="BU253" s="250"/>
      <c r="BV253" s="250"/>
      <c r="BW253" s="250"/>
      <c r="BX253" s="250"/>
      <c r="BY253" s="250"/>
      <c r="BZ253" s="250"/>
      <c r="CA253" s="250"/>
      <c r="CB253" s="250"/>
      <c r="CC253" s="250"/>
      <c r="CD253" s="250"/>
      <c r="CE253" s="250"/>
      <c r="CF253" s="250"/>
      <c r="CG253" s="250"/>
      <c r="CH253" s="250"/>
      <c r="CI253" s="250"/>
      <c r="CJ253" s="250"/>
      <c r="CK253" s="250"/>
      <c r="CL253" s="250"/>
      <c r="CM253" s="250"/>
      <c r="CN253" s="250"/>
      <c r="CO253" s="250"/>
      <c r="CP253" s="250"/>
      <c r="CQ253" s="250"/>
      <c r="CR253" s="250"/>
      <c r="CS253" s="250"/>
      <c r="CT253" s="250"/>
      <c r="CU253" s="250"/>
      <c r="CV253" s="250"/>
      <c r="CW253" s="250"/>
      <c r="CX253" s="250"/>
      <c r="CY253" s="250"/>
      <c r="CZ253" s="250"/>
      <c r="DA253" s="250"/>
      <c r="DB253" s="250"/>
      <c r="DC253" s="250"/>
      <c r="DD253" s="250"/>
      <c r="DE253" s="250"/>
      <c r="DF253" s="250"/>
      <c r="DG253" s="250"/>
      <c r="DH253" s="250"/>
      <c r="DI253" s="250"/>
      <c r="DJ253" s="250"/>
      <c r="DK253" s="250"/>
      <c r="DL253" s="250"/>
    </row>
    <row r="254" spans="1:116" x14ac:dyDescent="0.3">
      <c r="A254" s="250"/>
      <c r="B254" s="250"/>
      <c r="C254" s="250"/>
      <c r="D254" s="250"/>
      <c r="E254" s="250"/>
      <c r="F254" s="250"/>
      <c r="G254" s="250"/>
      <c r="H254" s="250"/>
      <c r="I254" s="250"/>
      <c r="J254" s="250"/>
      <c r="K254" s="250"/>
      <c r="L254" s="250"/>
      <c r="M254" s="250"/>
      <c r="N254" s="250"/>
      <c r="O254" s="250"/>
      <c r="P254" s="250"/>
      <c r="Q254" s="250"/>
      <c r="R254" s="250"/>
      <c r="S254" s="250"/>
      <c r="T254" s="250"/>
      <c r="U254" s="250"/>
      <c r="V254" s="250"/>
      <c r="W254" s="250"/>
      <c r="X254" s="250"/>
      <c r="Y254" s="250"/>
      <c r="Z254" s="250"/>
      <c r="AA254" s="250"/>
      <c r="AB254" s="250"/>
      <c r="AC254" s="250"/>
      <c r="AD254" s="250"/>
      <c r="AE254" s="250"/>
      <c r="AF254" s="250"/>
      <c r="AG254" s="250"/>
      <c r="AH254" s="250"/>
      <c r="AI254" s="250"/>
      <c r="AJ254" s="250"/>
      <c r="AK254" s="250"/>
      <c r="AL254" s="250"/>
      <c r="AM254" s="250"/>
      <c r="AN254" s="250"/>
      <c r="AO254" s="250"/>
      <c r="AP254" s="250"/>
      <c r="AQ254" s="250"/>
      <c r="AR254" s="250"/>
      <c r="AS254" s="250"/>
      <c r="AT254" s="250"/>
      <c r="AU254" s="250"/>
      <c r="AV254" s="250"/>
      <c r="AW254" s="250"/>
      <c r="AX254" s="250"/>
      <c r="AY254" s="250"/>
      <c r="AZ254" s="250"/>
      <c r="BA254" s="250"/>
      <c r="BB254" s="250"/>
      <c r="BC254" s="250"/>
      <c r="BD254" s="250"/>
      <c r="BE254" s="250"/>
      <c r="BF254" s="250"/>
      <c r="BG254" s="250"/>
      <c r="BH254" s="250"/>
      <c r="BI254" s="250"/>
      <c r="BJ254" s="250"/>
      <c r="BK254" s="250"/>
      <c r="BL254" s="250"/>
      <c r="BM254" s="250"/>
      <c r="BN254" s="250"/>
      <c r="BO254" s="250"/>
      <c r="BP254" s="250"/>
      <c r="BQ254" s="250"/>
      <c r="BR254" s="250"/>
      <c r="BS254" s="250"/>
      <c r="BT254" s="250"/>
      <c r="BU254" s="250"/>
      <c r="BV254" s="250"/>
      <c r="BW254" s="250"/>
      <c r="BX254" s="250"/>
      <c r="BY254" s="250"/>
      <c r="BZ254" s="250"/>
      <c r="CA254" s="250"/>
      <c r="CB254" s="250"/>
      <c r="CC254" s="250"/>
      <c r="CD254" s="250"/>
      <c r="CE254" s="250"/>
      <c r="CF254" s="250"/>
      <c r="CG254" s="250"/>
      <c r="CH254" s="250"/>
      <c r="CI254" s="250"/>
      <c r="CJ254" s="250"/>
      <c r="CK254" s="250"/>
      <c r="CL254" s="250"/>
      <c r="CM254" s="250"/>
      <c r="CN254" s="250"/>
      <c r="CO254" s="250"/>
      <c r="CP254" s="250"/>
      <c r="CQ254" s="250"/>
      <c r="CR254" s="250"/>
      <c r="CS254" s="250"/>
      <c r="CT254" s="250"/>
      <c r="CU254" s="250"/>
      <c r="CV254" s="250"/>
      <c r="CW254" s="250"/>
      <c r="CX254" s="250"/>
      <c r="CY254" s="250"/>
      <c r="CZ254" s="250"/>
      <c r="DA254" s="250"/>
      <c r="DB254" s="250"/>
      <c r="DC254" s="250"/>
      <c r="DD254" s="250"/>
      <c r="DE254" s="250"/>
      <c r="DF254" s="250"/>
      <c r="DG254" s="250"/>
      <c r="DH254" s="250"/>
      <c r="DI254" s="250"/>
      <c r="DJ254" s="250"/>
      <c r="DK254" s="250"/>
      <c r="DL254" s="250"/>
    </row>
    <row r="255" spans="1:116" x14ac:dyDescent="0.3">
      <c r="A255" s="250"/>
      <c r="B255" s="250"/>
      <c r="C255" s="250"/>
      <c r="D255" s="250"/>
      <c r="E255" s="250"/>
      <c r="F255" s="250"/>
      <c r="G255" s="250"/>
      <c r="H255" s="250"/>
      <c r="I255" s="250"/>
      <c r="J255" s="250"/>
      <c r="K255" s="250"/>
      <c r="L255" s="250"/>
      <c r="M255" s="250"/>
      <c r="N255" s="250"/>
      <c r="O255" s="250"/>
      <c r="P255" s="250"/>
      <c r="Q255" s="250"/>
      <c r="R255" s="250"/>
      <c r="S255" s="250"/>
      <c r="T255" s="250"/>
      <c r="U255" s="250"/>
      <c r="V255" s="250"/>
      <c r="W255" s="250"/>
      <c r="X255" s="250"/>
      <c r="Y255" s="250"/>
      <c r="Z255" s="250"/>
      <c r="AA255" s="250"/>
      <c r="AB255" s="250"/>
      <c r="AC255" s="250"/>
      <c r="AD255" s="250"/>
      <c r="AE255" s="250"/>
      <c r="AF255" s="250"/>
      <c r="AG255" s="250"/>
      <c r="AH255" s="250"/>
      <c r="AI255" s="250"/>
      <c r="AJ255" s="250"/>
      <c r="AK255" s="250"/>
      <c r="AL255" s="250"/>
      <c r="AM255" s="250"/>
      <c r="AN255" s="250"/>
      <c r="AO255" s="250"/>
      <c r="AP255" s="250"/>
      <c r="AQ255" s="250"/>
      <c r="AR255" s="250"/>
      <c r="AS255" s="250"/>
      <c r="AT255" s="250"/>
      <c r="AU255" s="250"/>
      <c r="AV255" s="250"/>
      <c r="AW255" s="250"/>
      <c r="AX255" s="250"/>
      <c r="AY255" s="250"/>
      <c r="AZ255" s="250"/>
      <c r="BA255" s="250"/>
      <c r="BB255" s="250"/>
      <c r="BC255" s="250"/>
      <c r="BD255" s="250"/>
      <c r="BE255" s="250"/>
      <c r="BF255" s="250"/>
      <c r="BG255" s="250"/>
      <c r="BH255" s="250"/>
      <c r="BI255" s="250"/>
      <c r="BJ255" s="250"/>
      <c r="BK255" s="250"/>
      <c r="BL255" s="250"/>
      <c r="BM255" s="250"/>
      <c r="BN255" s="250"/>
      <c r="BO255" s="250"/>
      <c r="BP255" s="250"/>
      <c r="BQ255" s="250"/>
      <c r="BR255" s="250"/>
      <c r="BS255" s="250"/>
      <c r="BT255" s="250"/>
      <c r="BU255" s="250"/>
      <c r="BV255" s="250"/>
      <c r="BW255" s="250"/>
      <c r="BX255" s="250"/>
      <c r="BY255" s="250"/>
      <c r="BZ255" s="250"/>
      <c r="CA255" s="250"/>
      <c r="CB255" s="250"/>
      <c r="CC255" s="250"/>
      <c r="CD255" s="250"/>
      <c r="CE255" s="250"/>
      <c r="CF255" s="250"/>
      <c r="CG255" s="250"/>
      <c r="CH255" s="250"/>
      <c r="CI255" s="250"/>
      <c r="CJ255" s="250"/>
      <c r="CK255" s="250"/>
      <c r="CL255" s="250"/>
      <c r="CM255" s="250"/>
      <c r="CN255" s="250"/>
      <c r="CO255" s="250"/>
      <c r="CP255" s="250"/>
      <c r="CQ255" s="250"/>
      <c r="CR255" s="250"/>
      <c r="CS255" s="250"/>
      <c r="CT255" s="250"/>
      <c r="CU255" s="250"/>
      <c r="CV255" s="250"/>
      <c r="CW255" s="250"/>
      <c r="CX255" s="250"/>
      <c r="CY255" s="250"/>
      <c r="CZ255" s="250"/>
      <c r="DA255" s="250"/>
      <c r="DB255" s="250"/>
      <c r="DC255" s="250"/>
      <c r="DD255" s="250"/>
      <c r="DE255" s="250"/>
      <c r="DF255" s="250"/>
      <c r="DG255" s="250"/>
      <c r="DH255" s="250"/>
      <c r="DI255" s="250"/>
      <c r="DJ255" s="250"/>
      <c r="DK255" s="250"/>
      <c r="DL255" s="250"/>
    </row>
    <row r="256" spans="1:116" x14ac:dyDescent="0.3">
      <c r="A256" s="250"/>
      <c r="B256" s="250"/>
      <c r="C256" s="250"/>
      <c r="D256" s="250"/>
      <c r="E256" s="250"/>
      <c r="F256" s="250"/>
      <c r="G256" s="250"/>
      <c r="H256" s="250"/>
      <c r="I256" s="250"/>
      <c r="J256" s="250"/>
      <c r="K256" s="250"/>
      <c r="L256" s="250"/>
      <c r="M256" s="250"/>
      <c r="N256" s="250"/>
      <c r="O256" s="250"/>
      <c r="P256" s="250"/>
      <c r="Q256" s="250"/>
      <c r="R256" s="250"/>
      <c r="S256" s="250"/>
      <c r="T256" s="250"/>
      <c r="U256" s="250"/>
      <c r="V256" s="250"/>
      <c r="W256" s="250"/>
      <c r="X256" s="250"/>
      <c r="Y256" s="250"/>
      <c r="Z256" s="250"/>
      <c r="AA256" s="250"/>
      <c r="AB256" s="250"/>
      <c r="AC256" s="250"/>
      <c r="AD256" s="250"/>
      <c r="AE256" s="250"/>
      <c r="AF256" s="250"/>
      <c r="AG256" s="250"/>
      <c r="AH256" s="250"/>
      <c r="AI256" s="250"/>
      <c r="AJ256" s="250"/>
      <c r="AK256" s="250"/>
      <c r="AL256" s="250"/>
      <c r="AM256" s="250"/>
      <c r="AN256" s="250"/>
      <c r="AO256" s="250"/>
      <c r="AP256" s="250"/>
      <c r="AQ256" s="250"/>
      <c r="AR256" s="250"/>
      <c r="AS256" s="250"/>
      <c r="AT256" s="250"/>
      <c r="AU256" s="250"/>
      <c r="AV256" s="250"/>
      <c r="AW256" s="250"/>
      <c r="AX256" s="250"/>
      <c r="AY256" s="250"/>
      <c r="AZ256" s="250"/>
      <c r="BA256" s="250"/>
      <c r="BB256" s="250"/>
      <c r="BC256" s="250"/>
      <c r="BD256" s="250"/>
      <c r="BE256" s="250"/>
      <c r="BF256" s="250"/>
      <c r="BG256" s="250"/>
      <c r="BH256" s="250"/>
      <c r="BI256" s="250"/>
      <c r="BJ256" s="250"/>
      <c r="BK256" s="250"/>
      <c r="BL256" s="250"/>
      <c r="BM256" s="250"/>
      <c r="BN256" s="250"/>
      <c r="BO256" s="250"/>
      <c r="BP256" s="250"/>
      <c r="BQ256" s="250"/>
      <c r="BR256" s="250"/>
      <c r="BS256" s="250"/>
      <c r="BT256" s="250"/>
      <c r="BU256" s="250"/>
      <c r="BV256" s="250"/>
      <c r="BW256" s="250"/>
      <c r="BX256" s="250"/>
      <c r="BY256" s="250"/>
      <c r="BZ256" s="250"/>
      <c r="CA256" s="250"/>
      <c r="CB256" s="250"/>
      <c r="CC256" s="250"/>
      <c r="CD256" s="250"/>
      <c r="CE256" s="250"/>
      <c r="CF256" s="250"/>
      <c r="CG256" s="250"/>
      <c r="CH256" s="250"/>
      <c r="CI256" s="250"/>
      <c r="CJ256" s="250"/>
      <c r="CK256" s="250"/>
      <c r="CL256" s="250"/>
      <c r="CM256" s="250"/>
      <c r="CN256" s="250"/>
      <c r="CO256" s="250"/>
      <c r="CP256" s="250"/>
      <c r="CQ256" s="250"/>
      <c r="CR256" s="250"/>
      <c r="CS256" s="250"/>
      <c r="CT256" s="250"/>
      <c r="CU256" s="250"/>
      <c r="CV256" s="250"/>
      <c r="CW256" s="250"/>
      <c r="CX256" s="250"/>
      <c r="CY256" s="250"/>
      <c r="CZ256" s="250"/>
      <c r="DA256" s="250"/>
      <c r="DB256" s="250"/>
      <c r="DC256" s="250"/>
      <c r="DD256" s="250"/>
      <c r="DE256" s="250"/>
      <c r="DF256" s="250"/>
      <c r="DG256" s="250"/>
      <c r="DH256" s="250"/>
      <c r="DI256" s="250"/>
      <c r="DJ256" s="250"/>
      <c r="DK256" s="250"/>
      <c r="DL256" s="250"/>
    </row>
    <row r="257" spans="1:116" x14ac:dyDescent="0.3">
      <c r="A257" s="250"/>
      <c r="B257" s="250"/>
      <c r="C257" s="250"/>
      <c r="D257" s="250"/>
      <c r="E257" s="250"/>
      <c r="F257" s="250"/>
      <c r="G257" s="250"/>
      <c r="H257" s="250"/>
      <c r="I257" s="250"/>
      <c r="J257" s="250"/>
      <c r="K257" s="250"/>
      <c r="L257" s="250"/>
      <c r="M257" s="250"/>
      <c r="N257" s="250"/>
      <c r="O257" s="250"/>
      <c r="P257" s="250"/>
      <c r="Q257" s="250"/>
      <c r="R257" s="250"/>
      <c r="S257" s="250"/>
      <c r="T257" s="250"/>
      <c r="U257" s="250"/>
      <c r="V257" s="250"/>
      <c r="W257" s="250"/>
      <c r="X257" s="250"/>
      <c r="Y257" s="250"/>
      <c r="Z257" s="250"/>
      <c r="AA257" s="250"/>
      <c r="AB257" s="250"/>
      <c r="AC257" s="250"/>
      <c r="AD257" s="250"/>
      <c r="AE257" s="250"/>
      <c r="AF257" s="250"/>
      <c r="AG257" s="250"/>
      <c r="AH257" s="250"/>
      <c r="AI257" s="250"/>
      <c r="AJ257" s="250"/>
      <c r="AK257" s="250"/>
      <c r="AL257" s="250"/>
      <c r="AM257" s="250"/>
      <c r="AN257" s="250"/>
      <c r="AO257" s="250"/>
      <c r="AP257" s="250"/>
      <c r="AQ257" s="250"/>
      <c r="AR257" s="250"/>
      <c r="AS257" s="250"/>
      <c r="AT257" s="250"/>
      <c r="AU257" s="250"/>
      <c r="AV257" s="250"/>
      <c r="AW257" s="250"/>
      <c r="AX257" s="250"/>
      <c r="AY257" s="250"/>
      <c r="AZ257" s="250"/>
      <c r="BA257" s="250"/>
      <c r="BB257" s="250"/>
      <c r="BC257" s="250"/>
      <c r="BD257" s="250"/>
      <c r="BE257" s="250"/>
      <c r="BF257" s="250"/>
      <c r="BG257" s="250"/>
      <c r="BH257" s="250"/>
      <c r="BI257" s="250"/>
      <c r="BJ257" s="250"/>
      <c r="BK257" s="250"/>
      <c r="BL257" s="250"/>
      <c r="BM257" s="250"/>
      <c r="BN257" s="250"/>
      <c r="BO257" s="250"/>
      <c r="BP257" s="250"/>
      <c r="BQ257" s="250"/>
      <c r="BR257" s="250"/>
      <c r="BS257" s="250"/>
      <c r="BT257" s="250"/>
      <c r="BU257" s="250"/>
      <c r="BV257" s="250"/>
      <c r="BW257" s="250"/>
      <c r="BX257" s="250"/>
      <c r="BY257" s="250"/>
      <c r="BZ257" s="250"/>
      <c r="CA257" s="250"/>
      <c r="CB257" s="250"/>
      <c r="CC257" s="250"/>
      <c r="CD257" s="250"/>
      <c r="CE257" s="250"/>
      <c r="CF257" s="250"/>
      <c r="CG257" s="250"/>
      <c r="CH257" s="250"/>
      <c r="CI257" s="250"/>
      <c r="CJ257" s="250"/>
      <c r="CK257" s="250"/>
      <c r="CL257" s="250"/>
      <c r="CM257" s="250"/>
      <c r="CN257" s="250"/>
      <c r="CO257" s="250"/>
      <c r="CP257" s="250"/>
      <c r="CQ257" s="250"/>
      <c r="CR257" s="250"/>
      <c r="CS257" s="250"/>
      <c r="CT257" s="250"/>
      <c r="CU257" s="250"/>
      <c r="CV257" s="250"/>
      <c r="CW257" s="250"/>
      <c r="CX257" s="250"/>
      <c r="CY257" s="250"/>
      <c r="CZ257" s="250"/>
      <c r="DA257" s="250"/>
      <c r="DB257" s="250"/>
      <c r="DC257" s="250"/>
      <c r="DD257" s="250"/>
      <c r="DE257" s="250"/>
      <c r="DF257" s="250"/>
      <c r="DG257" s="250"/>
      <c r="DH257" s="250"/>
      <c r="DI257" s="250"/>
      <c r="DJ257" s="250"/>
      <c r="DK257" s="250"/>
      <c r="DL257" s="250"/>
    </row>
    <row r="258" spans="1:116" x14ac:dyDescent="0.3">
      <c r="A258" s="250"/>
      <c r="B258" s="250"/>
      <c r="C258" s="250"/>
      <c r="D258" s="250"/>
      <c r="E258" s="250"/>
      <c r="F258" s="250"/>
      <c r="G258" s="250"/>
      <c r="H258" s="250"/>
      <c r="I258" s="250"/>
      <c r="J258" s="250"/>
      <c r="K258" s="250"/>
      <c r="L258" s="250"/>
      <c r="M258" s="250"/>
      <c r="N258" s="250"/>
      <c r="O258" s="250"/>
      <c r="P258" s="250"/>
      <c r="Q258" s="250"/>
      <c r="R258" s="250"/>
      <c r="S258" s="250"/>
      <c r="T258" s="250"/>
      <c r="U258" s="250"/>
      <c r="V258" s="250"/>
      <c r="W258" s="250"/>
      <c r="X258" s="250"/>
      <c r="Y258" s="250"/>
      <c r="Z258" s="250"/>
      <c r="AA258" s="250"/>
      <c r="AB258" s="250"/>
      <c r="AC258" s="250"/>
      <c r="AD258" s="250"/>
      <c r="AE258" s="250"/>
      <c r="AF258" s="250"/>
      <c r="AG258" s="250"/>
      <c r="AH258" s="250"/>
      <c r="AI258" s="250"/>
      <c r="AJ258" s="250"/>
      <c r="AK258" s="250"/>
      <c r="AL258" s="250"/>
      <c r="AM258" s="250"/>
      <c r="AN258" s="250"/>
      <c r="AO258" s="250"/>
      <c r="AP258" s="250"/>
      <c r="AQ258" s="250"/>
      <c r="AR258" s="250"/>
      <c r="AS258" s="250"/>
      <c r="AT258" s="250"/>
      <c r="AU258" s="250"/>
      <c r="AV258" s="250"/>
      <c r="AW258" s="250"/>
      <c r="AX258" s="250"/>
      <c r="AY258" s="250"/>
      <c r="AZ258" s="250"/>
      <c r="BA258" s="250"/>
      <c r="BB258" s="250"/>
      <c r="BC258" s="250"/>
      <c r="BD258" s="250"/>
      <c r="BE258" s="250"/>
      <c r="BF258" s="250"/>
      <c r="BG258" s="250"/>
      <c r="BH258" s="250"/>
      <c r="BI258" s="250"/>
      <c r="BJ258" s="250"/>
      <c r="BK258" s="250"/>
      <c r="BL258" s="250"/>
      <c r="BM258" s="250"/>
      <c r="BN258" s="250"/>
      <c r="BO258" s="250"/>
      <c r="BP258" s="250"/>
      <c r="BQ258" s="250"/>
      <c r="BR258" s="250"/>
      <c r="BS258" s="250"/>
      <c r="BT258" s="250"/>
      <c r="BU258" s="250"/>
      <c r="BV258" s="250"/>
      <c r="BW258" s="250"/>
      <c r="BX258" s="250"/>
      <c r="BY258" s="250"/>
      <c r="BZ258" s="250"/>
      <c r="CA258" s="250"/>
      <c r="CB258" s="250"/>
      <c r="CC258" s="250"/>
      <c r="CD258" s="250"/>
      <c r="CE258" s="250"/>
      <c r="CF258" s="250"/>
      <c r="CG258" s="250"/>
      <c r="CH258" s="250"/>
      <c r="CI258" s="250"/>
      <c r="CJ258" s="250"/>
      <c r="CK258" s="250"/>
      <c r="CL258" s="250"/>
      <c r="CM258" s="250"/>
      <c r="CN258" s="250"/>
      <c r="CO258" s="250"/>
      <c r="CP258" s="250"/>
      <c r="CQ258" s="250"/>
      <c r="CR258" s="250"/>
      <c r="CS258" s="250"/>
      <c r="CT258" s="250"/>
      <c r="CU258" s="250"/>
      <c r="CV258" s="250"/>
      <c r="CW258" s="250"/>
      <c r="CX258" s="250"/>
      <c r="CY258" s="250"/>
      <c r="CZ258" s="250"/>
      <c r="DA258" s="250"/>
      <c r="DB258" s="250"/>
      <c r="DC258" s="250"/>
      <c r="DD258" s="250"/>
      <c r="DE258" s="250"/>
      <c r="DF258" s="250"/>
      <c r="DG258" s="250"/>
      <c r="DH258" s="250"/>
      <c r="DI258" s="250"/>
      <c r="DJ258" s="250"/>
      <c r="DK258" s="250"/>
      <c r="DL258" s="250"/>
    </row>
    <row r="259" spans="1:116" x14ac:dyDescent="0.3">
      <c r="A259" s="250"/>
      <c r="B259" s="250"/>
      <c r="C259" s="250"/>
      <c r="D259" s="250"/>
      <c r="E259" s="250"/>
      <c r="F259" s="250"/>
      <c r="G259" s="250"/>
      <c r="H259" s="250"/>
      <c r="I259" s="250"/>
      <c r="J259" s="250"/>
      <c r="K259" s="250"/>
      <c r="L259" s="250"/>
      <c r="M259" s="250"/>
      <c r="N259" s="250"/>
      <c r="O259" s="250"/>
      <c r="P259" s="250"/>
      <c r="Q259" s="250"/>
      <c r="R259" s="250"/>
      <c r="S259" s="250"/>
      <c r="T259" s="250"/>
      <c r="U259" s="250"/>
      <c r="V259" s="250"/>
      <c r="W259" s="250"/>
      <c r="X259" s="250"/>
      <c r="Y259" s="250"/>
      <c r="Z259" s="250"/>
      <c r="AA259" s="250"/>
      <c r="AB259" s="250"/>
      <c r="AC259" s="250"/>
      <c r="AD259" s="250"/>
      <c r="AE259" s="250"/>
      <c r="AF259" s="250"/>
      <c r="AG259" s="250"/>
      <c r="AH259" s="250"/>
      <c r="AI259" s="250"/>
      <c r="AJ259" s="250"/>
      <c r="AK259" s="250"/>
      <c r="AL259" s="250"/>
      <c r="AM259" s="250"/>
      <c r="AN259" s="250"/>
      <c r="AO259" s="250"/>
      <c r="AP259" s="250"/>
      <c r="AQ259" s="250"/>
      <c r="AR259" s="250"/>
      <c r="AS259" s="250"/>
      <c r="AT259" s="250"/>
      <c r="AU259" s="250"/>
      <c r="AV259" s="250"/>
      <c r="AW259" s="250"/>
      <c r="AX259" s="250"/>
      <c r="AY259" s="250"/>
      <c r="AZ259" s="250"/>
      <c r="BA259" s="250"/>
      <c r="BB259" s="250"/>
      <c r="BC259" s="250"/>
      <c r="BD259" s="250"/>
      <c r="BE259" s="250"/>
      <c r="BF259" s="250"/>
      <c r="BG259" s="250"/>
      <c r="BH259" s="250"/>
      <c r="BI259" s="250"/>
      <c r="BJ259" s="250"/>
      <c r="BK259" s="250"/>
      <c r="BL259" s="250"/>
      <c r="BM259" s="250"/>
      <c r="BN259" s="250"/>
      <c r="BO259" s="250"/>
      <c r="BP259" s="250"/>
      <c r="BQ259" s="250"/>
      <c r="BR259" s="250"/>
      <c r="BS259" s="250"/>
      <c r="BT259" s="250"/>
      <c r="BU259" s="250"/>
      <c r="BV259" s="250"/>
      <c r="BW259" s="250"/>
      <c r="BX259" s="250"/>
      <c r="BY259" s="250"/>
      <c r="BZ259" s="250"/>
      <c r="CA259" s="250"/>
      <c r="CB259" s="250"/>
      <c r="CC259" s="250"/>
      <c r="CD259" s="250"/>
      <c r="CE259" s="250"/>
      <c r="CF259" s="250"/>
      <c r="CG259" s="250"/>
      <c r="CH259" s="250"/>
      <c r="CI259" s="250"/>
      <c r="CJ259" s="250"/>
      <c r="CK259" s="250"/>
      <c r="CL259" s="250"/>
      <c r="CM259" s="250"/>
      <c r="CN259" s="250"/>
      <c r="CO259" s="250"/>
      <c r="CP259" s="250"/>
      <c r="CQ259" s="250"/>
      <c r="CR259" s="250"/>
      <c r="CS259" s="250"/>
      <c r="CT259" s="250"/>
      <c r="CU259" s="250"/>
      <c r="CV259" s="250"/>
      <c r="CW259" s="250"/>
      <c r="CX259" s="250"/>
      <c r="CY259" s="250"/>
      <c r="CZ259" s="250"/>
      <c r="DA259" s="250"/>
      <c r="DB259" s="250"/>
      <c r="DC259" s="250"/>
      <c r="DD259" s="250"/>
      <c r="DE259" s="250"/>
      <c r="DF259" s="250"/>
      <c r="DG259" s="250"/>
      <c r="DH259" s="250"/>
      <c r="DI259" s="250"/>
      <c r="DJ259" s="250"/>
      <c r="DK259" s="250"/>
      <c r="DL259" s="250"/>
    </row>
    <row r="260" spans="1:116" x14ac:dyDescent="0.3">
      <c r="A260" s="250"/>
      <c r="B260" s="250"/>
      <c r="C260" s="250"/>
      <c r="D260" s="250"/>
      <c r="E260" s="250"/>
      <c r="F260" s="250"/>
      <c r="G260" s="250"/>
      <c r="H260" s="250"/>
      <c r="I260" s="250"/>
      <c r="J260" s="250"/>
      <c r="K260" s="250"/>
      <c r="L260" s="250"/>
      <c r="M260" s="250"/>
      <c r="N260" s="250"/>
      <c r="O260" s="250"/>
      <c r="P260" s="250"/>
      <c r="Q260" s="250"/>
      <c r="R260" s="250"/>
      <c r="S260" s="250"/>
      <c r="T260" s="250"/>
      <c r="U260" s="250"/>
      <c r="V260" s="250"/>
      <c r="W260" s="250"/>
      <c r="X260" s="250"/>
      <c r="Y260" s="250"/>
      <c r="Z260" s="250"/>
      <c r="AA260" s="250"/>
      <c r="AB260" s="250"/>
      <c r="AC260" s="250"/>
      <c r="AD260" s="250"/>
      <c r="AE260" s="250"/>
      <c r="AF260" s="250"/>
      <c r="AG260" s="250"/>
      <c r="AH260" s="250"/>
      <c r="AI260" s="250"/>
      <c r="AJ260" s="250"/>
      <c r="AK260" s="250"/>
      <c r="AL260" s="250"/>
      <c r="AM260" s="250"/>
      <c r="AN260" s="250"/>
      <c r="AO260" s="250"/>
      <c r="AP260" s="250"/>
      <c r="AQ260" s="250"/>
      <c r="AR260" s="250"/>
      <c r="AS260" s="250"/>
      <c r="AT260" s="250"/>
      <c r="AU260" s="250"/>
      <c r="AV260" s="250"/>
      <c r="AW260" s="250"/>
      <c r="AX260" s="250"/>
      <c r="AY260" s="250"/>
      <c r="AZ260" s="250"/>
      <c r="BA260" s="250"/>
      <c r="BB260" s="250"/>
      <c r="BC260" s="250"/>
      <c r="BD260" s="250"/>
      <c r="BE260" s="250"/>
      <c r="BF260" s="250"/>
      <c r="BG260" s="250"/>
      <c r="BH260" s="250"/>
      <c r="BI260" s="250"/>
      <c r="BJ260" s="250"/>
      <c r="BK260" s="250"/>
      <c r="BL260" s="250"/>
      <c r="BM260" s="250"/>
      <c r="BN260" s="250"/>
      <c r="BO260" s="250"/>
      <c r="BP260" s="250"/>
      <c r="BQ260" s="250"/>
      <c r="BR260" s="250"/>
      <c r="BS260" s="250"/>
      <c r="BT260" s="250"/>
      <c r="BU260" s="250"/>
      <c r="BV260" s="250"/>
      <c r="BW260" s="250"/>
      <c r="BX260" s="250"/>
      <c r="BY260" s="250"/>
      <c r="BZ260" s="250"/>
      <c r="CA260" s="250"/>
      <c r="CB260" s="250"/>
      <c r="CC260" s="250"/>
      <c r="CD260" s="250"/>
      <c r="CE260" s="250"/>
      <c r="CF260" s="250"/>
      <c r="CG260" s="250"/>
      <c r="CH260" s="250"/>
      <c r="CI260" s="250"/>
      <c r="CJ260" s="250"/>
      <c r="CK260" s="250"/>
      <c r="CL260" s="250"/>
      <c r="CM260" s="250"/>
      <c r="CN260" s="250"/>
      <c r="CO260" s="250"/>
      <c r="CP260" s="250"/>
      <c r="CQ260" s="250"/>
      <c r="CR260" s="250"/>
      <c r="CS260" s="250"/>
      <c r="CT260" s="250"/>
      <c r="CU260" s="250"/>
      <c r="CV260" s="250"/>
      <c r="CW260" s="250"/>
      <c r="CX260" s="250"/>
      <c r="CY260" s="250"/>
      <c r="CZ260" s="250"/>
      <c r="DA260" s="250"/>
      <c r="DB260" s="250"/>
      <c r="DC260" s="250"/>
      <c r="DD260" s="250"/>
      <c r="DE260" s="250"/>
      <c r="DF260" s="250"/>
      <c r="DG260" s="250"/>
      <c r="DH260" s="250"/>
      <c r="DI260" s="250"/>
      <c r="DJ260" s="250"/>
      <c r="DK260" s="250"/>
      <c r="DL260" s="250"/>
    </row>
    <row r="261" spans="1:116" x14ac:dyDescent="0.3">
      <c r="A261" s="250"/>
      <c r="B261" s="250"/>
      <c r="C261" s="250"/>
      <c r="D261" s="250"/>
      <c r="E261" s="250"/>
      <c r="F261" s="250"/>
      <c r="G261" s="250"/>
      <c r="H261" s="250"/>
      <c r="I261" s="250"/>
      <c r="J261" s="250"/>
      <c r="K261" s="250"/>
      <c r="L261" s="250"/>
      <c r="M261" s="250"/>
      <c r="N261" s="250"/>
      <c r="O261" s="250"/>
      <c r="P261" s="250"/>
      <c r="Q261" s="250"/>
      <c r="R261" s="250"/>
      <c r="S261" s="250"/>
      <c r="T261" s="250"/>
      <c r="U261" s="250"/>
      <c r="V261" s="250"/>
      <c r="W261" s="250"/>
      <c r="X261" s="250"/>
      <c r="Y261" s="250"/>
      <c r="Z261" s="250"/>
      <c r="AA261" s="250"/>
      <c r="AB261" s="250"/>
      <c r="AC261" s="250"/>
      <c r="AD261" s="250"/>
      <c r="AE261" s="250"/>
      <c r="AF261" s="250"/>
      <c r="AG261" s="250"/>
      <c r="AH261" s="250"/>
      <c r="AI261" s="250"/>
      <c r="AJ261" s="250"/>
      <c r="AK261" s="250"/>
      <c r="AL261" s="250"/>
      <c r="AM261" s="250"/>
      <c r="AN261" s="250"/>
      <c r="AO261" s="250"/>
      <c r="AP261" s="250"/>
      <c r="AQ261" s="250"/>
      <c r="AR261" s="250"/>
      <c r="AS261" s="250"/>
      <c r="AT261" s="250"/>
      <c r="AU261" s="250"/>
      <c r="AV261" s="250"/>
      <c r="AW261" s="250"/>
      <c r="AX261" s="250"/>
      <c r="AY261" s="250"/>
      <c r="AZ261" s="250"/>
      <c r="BA261" s="250"/>
      <c r="BB261" s="250"/>
      <c r="BC261" s="250"/>
      <c r="BD261" s="250"/>
      <c r="BE261" s="250"/>
      <c r="BF261" s="250"/>
      <c r="BG261" s="250"/>
      <c r="BH261" s="250"/>
      <c r="BI261" s="250"/>
      <c r="BJ261" s="250"/>
      <c r="BK261" s="250"/>
      <c r="BL261" s="250"/>
      <c r="BM261" s="250"/>
      <c r="BN261" s="250"/>
      <c r="BO261" s="250"/>
      <c r="BP261" s="250"/>
      <c r="BQ261" s="250"/>
      <c r="BR261" s="250"/>
      <c r="BS261" s="250"/>
      <c r="BT261" s="250"/>
      <c r="BU261" s="250"/>
      <c r="BV261" s="250"/>
      <c r="BW261" s="250"/>
      <c r="BX261" s="250"/>
      <c r="BY261" s="250"/>
      <c r="BZ261" s="250"/>
      <c r="CA261" s="250"/>
      <c r="CB261" s="250"/>
      <c r="CC261" s="250"/>
      <c r="CD261" s="250"/>
      <c r="CE261" s="250"/>
      <c r="CF261" s="250"/>
      <c r="CG261" s="250"/>
      <c r="CH261" s="250"/>
      <c r="CI261" s="250"/>
      <c r="CJ261" s="250"/>
      <c r="CK261" s="250"/>
      <c r="CL261" s="250"/>
      <c r="CM261" s="250"/>
      <c r="CN261" s="250"/>
      <c r="CO261" s="250"/>
      <c r="CP261" s="250"/>
      <c r="CQ261" s="250"/>
      <c r="CR261" s="250"/>
      <c r="CS261" s="250"/>
      <c r="CT261" s="250"/>
      <c r="CU261" s="250"/>
      <c r="CV261" s="250"/>
      <c r="CW261" s="250"/>
      <c r="CX261" s="250"/>
      <c r="CY261" s="250"/>
      <c r="CZ261" s="250"/>
      <c r="DA261" s="250"/>
      <c r="DB261" s="250"/>
      <c r="DC261" s="250"/>
      <c r="DD261" s="250"/>
      <c r="DE261" s="250"/>
      <c r="DF261" s="250"/>
      <c r="DG261" s="250"/>
      <c r="DH261" s="250"/>
      <c r="DI261" s="250"/>
      <c r="DJ261" s="250"/>
      <c r="DK261" s="250"/>
      <c r="DL261" s="250"/>
    </row>
    <row r="262" spans="1:116" x14ac:dyDescent="0.3">
      <c r="A262" s="250"/>
      <c r="B262" s="250"/>
      <c r="C262" s="250"/>
      <c r="D262" s="250"/>
      <c r="E262" s="250"/>
      <c r="F262" s="250"/>
      <c r="G262" s="250"/>
      <c r="H262" s="250"/>
      <c r="I262" s="250"/>
      <c r="J262" s="250"/>
      <c r="K262" s="250"/>
      <c r="L262" s="250"/>
      <c r="M262" s="250"/>
      <c r="N262" s="250"/>
      <c r="O262" s="250"/>
      <c r="P262" s="250"/>
      <c r="Q262" s="250"/>
      <c r="R262" s="250"/>
      <c r="S262" s="250"/>
      <c r="T262" s="250"/>
      <c r="U262" s="250"/>
      <c r="V262" s="250"/>
      <c r="W262" s="250"/>
      <c r="X262" s="250"/>
      <c r="Y262" s="250"/>
      <c r="Z262" s="250"/>
      <c r="AA262" s="250"/>
      <c r="AB262" s="250"/>
      <c r="AC262" s="250"/>
      <c r="AD262" s="250"/>
      <c r="AE262" s="250"/>
      <c r="AF262" s="250"/>
      <c r="AG262" s="250"/>
      <c r="AH262" s="250"/>
      <c r="AI262" s="250"/>
      <c r="AJ262" s="250"/>
      <c r="AK262" s="250"/>
      <c r="AL262" s="250"/>
      <c r="AM262" s="250"/>
      <c r="AN262" s="250"/>
      <c r="AO262" s="250"/>
      <c r="AP262" s="250"/>
      <c r="AQ262" s="250"/>
      <c r="AR262" s="250"/>
      <c r="AS262" s="250"/>
      <c r="AT262" s="250"/>
      <c r="AU262" s="250"/>
      <c r="AV262" s="250"/>
      <c r="AW262" s="250"/>
      <c r="AX262" s="250"/>
      <c r="AY262" s="250"/>
      <c r="AZ262" s="250"/>
      <c r="BA262" s="250"/>
      <c r="BB262" s="250"/>
      <c r="BC262" s="250"/>
      <c r="BD262" s="250"/>
      <c r="BE262" s="250"/>
      <c r="BF262" s="250"/>
      <c r="BG262" s="250"/>
      <c r="BH262" s="250"/>
      <c r="BI262" s="250"/>
      <c r="BJ262" s="250"/>
      <c r="BK262" s="250"/>
      <c r="BL262" s="250"/>
      <c r="BM262" s="250"/>
      <c r="BN262" s="250"/>
      <c r="BO262" s="250"/>
      <c r="BP262" s="250"/>
      <c r="BQ262" s="250"/>
      <c r="BR262" s="250"/>
      <c r="BS262" s="250"/>
      <c r="BT262" s="250"/>
      <c r="BU262" s="250"/>
      <c r="BV262" s="250"/>
      <c r="BW262" s="250"/>
      <c r="BX262" s="250"/>
      <c r="BY262" s="250"/>
      <c r="BZ262" s="250"/>
      <c r="CA262" s="250"/>
      <c r="CB262" s="250"/>
      <c r="CC262" s="250"/>
      <c r="CD262" s="250"/>
      <c r="CE262" s="250"/>
      <c r="CF262" s="250"/>
      <c r="CG262" s="250"/>
      <c r="CH262" s="250"/>
      <c r="CI262" s="250"/>
      <c r="CJ262" s="250"/>
      <c r="CK262" s="250"/>
      <c r="CL262" s="250"/>
      <c r="CM262" s="250"/>
      <c r="CN262" s="250"/>
      <c r="CO262" s="250"/>
      <c r="CP262" s="250"/>
      <c r="CQ262" s="250"/>
      <c r="CR262" s="250"/>
      <c r="CS262" s="250"/>
      <c r="CT262" s="250"/>
      <c r="CU262" s="250"/>
      <c r="CV262" s="250"/>
      <c r="CW262" s="250"/>
      <c r="CX262" s="250"/>
      <c r="CY262" s="250"/>
      <c r="CZ262" s="250"/>
      <c r="DA262" s="250"/>
      <c r="DB262" s="250"/>
      <c r="DC262" s="250"/>
      <c r="DD262" s="250"/>
      <c r="DE262" s="250"/>
      <c r="DF262" s="250"/>
      <c r="DG262" s="250"/>
      <c r="DH262" s="250"/>
      <c r="DI262" s="250"/>
      <c r="DJ262" s="250"/>
      <c r="DK262" s="250"/>
      <c r="DL262" s="250"/>
    </row>
    <row r="263" spans="1:116" x14ac:dyDescent="0.3">
      <c r="A263" s="250"/>
      <c r="B263" s="250"/>
      <c r="C263" s="250"/>
      <c r="D263" s="250"/>
      <c r="E263" s="250"/>
      <c r="F263" s="250"/>
      <c r="G263" s="250"/>
      <c r="H263" s="250"/>
      <c r="I263" s="250"/>
      <c r="J263" s="250"/>
      <c r="K263" s="250"/>
      <c r="L263" s="250"/>
      <c r="M263" s="250"/>
      <c r="N263" s="250"/>
      <c r="O263" s="250"/>
      <c r="P263" s="250"/>
      <c r="Q263" s="250"/>
      <c r="R263" s="250"/>
      <c r="S263" s="250"/>
      <c r="T263" s="250"/>
      <c r="U263" s="250"/>
      <c r="V263" s="250"/>
      <c r="W263" s="250"/>
      <c r="X263" s="250"/>
      <c r="Y263" s="250"/>
      <c r="Z263" s="250"/>
      <c r="AA263" s="250"/>
      <c r="AB263" s="250"/>
      <c r="AC263" s="250"/>
      <c r="AD263" s="250"/>
      <c r="AE263" s="250"/>
      <c r="AF263" s="250"/>
      <c r="AG263" s="250"/>
      <c r="AH263" s="250"/>
      <c r="AI263" s="250"/>
      <c r="AJ263" s="250"/>
      <c r="AK263" s="250"/>
      <c r="AL263" s="250"/>
      <c r="AM263" s="250"/>
      <c r="AN263" s="250"/>
      <c r="AO263" s="250"/>
      <c r="AP263" s="250"/>
      <c r="AQ263" s="250"/>
      <c r="AR263" s="250"/>
      <c r="AS263" s="250"/>
      <c r="AT263" s="250"/>
      <c r="AU263" s="250"/>
      <c r="AV263" s="250"/>
      <c r="AW263" s="250"/>
      <c r="AX263" s="250"/>
      <c r="AY263" s="250"/>
      <c r="AZ263" s="250"/>
      <c r="BA263" s="250"/>
      <c r="BB263" s="250"/>
      <c r="BC263" s="250"/>
      <c r="BD263" s="250"/>
      <c r="BE263" s="250"/>
      <c r="BF263" s="250"/>
      <c r="BG263" s="250"/>
      <c r="BH263" s="250"/>
      <c r="BI263" s="250"/>
      <c r="BJ263" s="250"/>
      <c r="BK263" s="250"/>
      <c r="BL263" s="250"/>
      <c r="BM263" s="250"/>
      <c r="BN263" s="250"/>
      <c r="BO263" s="250"/>
      <c r="BP263" s="250"/>
      <c r="BQ263" s="250"/>
      <c r="BR263" s="250"/>
      <c r="BS263" s="250"/>
      <c r="BT263" s="250"/>
      <c r="BU263" s="250"/>
      <c r="BV263" s="250"/>
      <c r="BW263" s="250"/>
      <c r="BX263" s="250"/>
      <c r="BY263" s="250"/>
      <c r="BZ263" s="250"/>
      <c r="CA263" s="250"/>
      <c r="CB263" s="250"/>
      <c r="CC263" s="250"/>
      <c r="CD263" s="250"/>
      <c r="CE263" s="250"/>
      <c r="CF263" s="250"/>
      <c r="CG263" s="250"/>
      <c r="CH263" s="250"/>
      <c r="CI263" s="250"/>
      <c r="CJ263" s="250"/>
      <c r="CK263" s="250"/>
      <c r="CL263" s="250"/>
      <c r="CM263" s="250"/>
      <c r="CN263" s="250"/>
      <c r="CO263" s="250"/>
      <c r="CP263" s="250"/>
      <c r="CQ263" s="250"/>
      <c r="CR263" s="250"/>
      <c r="CS263" s="250"/>
      <c r="CT263" s="250"/>
      <c r="CU263" s="250"/>
      <c r="CV263" s="250"/>
      <c r="CW263" s="250"/>
      <c r="CX263" s="250"/>
      <c r="CY263" s="250"/>
      <c r="CZ263" s="250"/>
      <c r="DA263" s="250"/>
      <c r="DB263" s="250"/>
      <c r="DC263" s="250"/>
      <c r="DD263" s="250"/>
      <c r="DE263" s="250"/>
      <c r="DF263" s="250"/>
      <c r="DG263" s="250"/>
      <c r="DH263" s="250"/>
      <c r="DI263" s="250"/>
      <c r="DJ263" s="250"/>
      <c r="DK263" s="250"/>
      <c r="DL263" s="250"/>
    </row>
    <row r="264" spans="1:116" x14ac:dyDescent="0.3">
      <c r="A264" s="250"/>
      <c r="B264" s="250"/>
      <c r="C264" s="250"/>
      <c r="D264" s="250"/>
      <c r="E264" s="250"/>
      <c r="F264" s="250"/>
      <c r="G264" s="250"/>
      <c r="H264" s="250"/>
      <c r="I264" s="250"/>
      <c r="J264" s="250"/>
      <c r="K264" s="250"/>
      <c r="L264" s="250"/>
      <c r="M264" s="250"/>
      <c r="N264" s="250"/>
      <c r="O264" s="250"/>
      <c r="P264" s="250"/>
      <c r="Q264" s="250"/>
      <c r="R264" s="250"/>
      <c r="S264" s="250"/>
      <c r="T264" s="250"/>
      <c r="U264" s="250"/>
      <c r="V264" s="250"/>
      <c r="W264" s="250"/>
      <c r="X264" s="250"/>
      <c r="Y264" s="250"/>
      <c r="Z264" s="250"/>
      <c r="AA264" s="250"/>
      <c r="AB264" s="250"/>
      <c r="AC264" s="250"/>
      <c r="AD264" s="250"/>
      <c r="AE264" s="250"/>
      <c r="AF264" s="250"/>
      <c r="AG264" s="250"/>
      <c r="AH264" s="250"/>
      <c r="AI264" s="250"/>
      <c r="AJ264" s="250"/>
      <c r="AK264" s="250"/>
      <c r="AL264" s="250"/>
      <c r="AM264" s="250"/>
      <c r="AN264" s="250"/>
      <c r="AO264" s="250"/>
      <c r="AP264" s="250"/>
      <c r="AQ264" s="250"/>
      <c r="AR264" s="250"/>
      <c r="AS264" s="250"/>
      <c r="AT264" s="250"/>
      <c r="AU264" s="250"/>
      <c r="AV264" s="250"/>
      <c r="AW264" s="250"/>
      <c r="AX264" s="250"/>
      <c r="AY264" s="250"/>
      <c r="AZ264" s="250"/>
      <c r="BA264" s="250"/>
      <c r="BB264" s="250"/>
      <c r="BC264" s="250"/>
      <c r="BD264" s="250"/>
      <c r="BE264" s="250"/>
      <c r="BF264" s="250"/>
      <c r="BG264" s="250"/>
      <c r="BH264" s="250"/>
      <c r="BI264" s="250"/>
      <c r="BJ264" s="250"/>
      <c r="BK264" s="250"/>
      <c r="BL264" s="250"/>
      <c r="BM264" s="250"/>
      <c r="BN264" s="250"/>
      <c r="BO264" s="250"/>
      <c r="BP264" s="250"/>
      <c r="BQ264" s="250"/>
      <c r="BR264" s="250"/>
      <c r="BS264" s="250"/>
      <c r="BT264" s="250"/>
      <c r="BU264" s="250"/>
      <c r="BV264" s="250"/>
      <c r="BW264" s="250"/>
      <c r="BX264" s="250"/>
      <c r="BY264" s="250"/>
      <c r="BZ264" s="250"/>
      <c r="CA264" s="250"/>
      <c r="CB264" s="250"/>
      <c r="CC264" s="250"/>
      <c r="CD264" s="250"/>
      <c r="CE264" s="250"/>
      <c r="CF264" s="250"/>
      <c r="CG264" s="250"/>
      <c r="CH264" s="250"/>
      <c r="CI264" s="250"/>
      <c r="CJ264" s="250"/>
      <c r="CK264" s="250"/>
      <c r="CL264" s="250"/>
      <c r="CM264" s="250"/>
      <c r="CN264" s="250"/>
      <c r="CO264" s="250"/>
      <c r="CP264" s="250"/>
      <c r="CQ264" s="250"/>
      <c r="CR264" s="250"/>
      <c r="CS264" s="250"/>
      <c r="CT264" s="250"/>
      <c r="CU264" s="250"/>
      <c r="CV264" s="250"/>
      <c r="CW264" s="250"/>
      <c r="CX264" s="250"/>
      <c r="CY264" s="250"/>
      <c r="CZ264" s="250"/>
      <c r="DA264" s="250"/>
      <c r="DB264" s="250"/>
      <c r="DC264" s="250"/>
      <c r="DD264" s="250"/>
      <c r="DE264" s="250"/>
      <c r="DF264" s="250"/>
      <c r="DG264" s="250"/>
      <c r="DH264" s="250"/>
      <c r="DI264" s="250"/>
      <c r="DJ264" s="250"/>
      <c r="DK264" s="250"/>
      <c r="DL264" s="250"/>
    </row>
    <row r="265" spans="1:116" x14ac:dyDescent="0.3">
      <c r="A265" s="250"/>
      <c r="B265" s="250"/>
      <c r="C265" s="250"/>
      <c r="D265" s="250"/>
      <c r="E265" s="250"/>
      <c r="F265" s="250"/>
      <c r="G265" s="250"/>
      <c r="H265" s="250"/>
      <c r="I265" s="250"/>
      <c r="J265" s="250"/>
      <c r="K265" s="250"/>
      <c r="L265" s="250"/>
      <c r="M265" s="250"/>
      <c r="N265" s="250"/>
      <c r="O265" s="250"/>
      <c r="P265" s="250"/>
      <c r="Q265" s="250"/>
      <c r="R265" s="250"/>
      <c r="S265" s="250"/>
      <c r="T265" s="250"/>
      <c r="U265" s="250"/>
      <c r="V265" s="250"/>
      <c r="W265" s="250"/>
      <c r="X265" s="250"/>
      <c r="Y265" s="250"/>
      <c r="Z265" s="250"/>
      <c r="AA265" s="250"/>
      <c r="AB265" s="250"/>
      <c r="AC265" s="250"/>
      <c r="AD265" s="250"/>
      <c r="AE265" s="250"/>
      <c r="AF265" s="250"/>
      <c r="AG265" s="250"/>
      <c r="AH265" s="250"/>
      <c r="AI265" s="250"/>
      <c r="AJ265" s="250"/>
      <c r="AK265" s="250"/>
      <c r="AL265" s="250"/>
      <c r="AM265" s="250"/>
      <c r="AN265" s="250"/>
      <c r="AO265" s="250"/>
      <c r="AP265" s="250"/>
      <c r="AQ265" s="250"/>
      <c r="AR265" s="250"/>
      <c r="AS265" s="250"/>
      <c r="AT265" s="250"/>
      <c r="AU265" s="250"/>
      <c r="AV265" s="250"/>
      <c r="AW265" s="250"/>
      <c r="AX265" s="250"/>
      <c r="AY265" s="250"/>
      <c r="AZ265" s="250"/>
      <c r="BA265" s="250"/>
      <c r="BB265" s="250"/>
      <c r="BC265" s="250"/>
      <c r="BD265" s="250"/>
      <c r="BE265" s="250"/>
      <c r="BF265" s="250"/>
      <c r="BG265" s="250"/>
      <c r="BH265" s="250"/>
      <c r="BI265" s="250"/>
      <c r="BJ265" s="250"/>
      <c r="BK265" s="250"/>
      <c r="BL265" s="250"/>
      <c r="BM265" s="250"/>
      <c r="BN265" s="250"/>
      <c r="BO265" s="250"/>
      <c r="BP265" s="250"/>
      <c r="BQ265" s="250"/>
      <c r="BR265" s="250"/>
      <c r="BS265" s="250"/>
      <c r="BT265" s="250"/>
      <c r="BU265" s="250"/>
      <c r="BV265" s="250"/>
      <c r="BW265" s="250"/>
      <c r="BX265" s="250"/>
      <c r="BY265" s="250"/>
      <c r="BZ265" s="250"/>
      <c r="CA265" s="250"/>
      <c r="CB265" s="250"/>
      <c r="CC265" s="250"/>
      <c r="CD265" s="250"/>
      <c r="CE265" s="250"/>
      <c r="CF265" s="250"/>
      <c r="CG265" s="250"/>
      <c r="CH265" s="250"/>
      <c r="CI265" s="250"/>
      <c r="CJ265" s="250"/>
      <c r="CK265" s="250"/>
      <c r="CL265" s="250"/>
      <c r="CM265" s="250"/>
      <c r="CN265" s="250"/>
      <c r="CO265" s="250"/>
      <c r="CP265" s="250"/>
      <c r="CQ265" s="250"/>
      <c r="CR265" s="250"/>
      <c r="CS265" s="250"/>
      <c r="CT265" s="250"/>
      <c r="CU265" s="250"/>
      <c r="CV265" s="250"/>
      <c r="CW265" s="250"/>
      <c r="CX265" s="250"/>
      <c r="CY265" s="250"/>
      <c r="CZ265" s="250"/>
      <c r="DA265" s="250"/>
      <c r="DB265" s="250"/>
      <c r="DC265" s="250"/>
      <c r="DD265" s="250"/>
      <c r="DE265" s="250"/>
      <c r="DF265" s="250"/>
      <c r="DG265" s="250"/>
      <c r="DH265" s="250"/>
      <c r="DI265" s="250"/>
      <c r="DJ265" s="250"/>
      <c r="DK265" s="250"/>
      <c r="DL265" s="250"/>
    </row>
    <row r="266" spans="1:116" x14ac:dyDescent="0.3">
      <c r="A266" s="250"/>
      <c r="B266" s="250"/>
      <c r="C266" s="250"/>
      <c r="D266" s="250"/>
      <c r="E266" s="250"/>
      <c r="F266" s="250"/>
      <c r="G266" s="250"/>
      <c r="H266" s="250"/>
      <c r="I266" s="250"/>
      <c r="J266" s="250"/>
      <c r="K266" s="250"/>
      <c r="L266" s="250"/>
      <c r="M266" s="250"/>
      <c r="N266" s="250"/>
      <c r="O266" s="250"/>
      <c r="P266" s="250"/>
      <c r="Q266" s="250"/>
      <c r="R266" s="250"/>
      <c r="S266" s="250"/>
      <c r="T266" s="250"/>
      <c r="U266" s="250"/>
      <c r="V266" s="250"/>
      <c r="W266" s="250"/>
      <c r="X266" s="250"/>
      <c r="Y266" s="250"/>
      <c r="Z266" s="250"/>
      <c r="AA266" s="250"/>
      <c r="AB266" s="250"/>
      <c r="AC266" s="250"/>
      <c r="AD266" s="250"/>
      <c r="AE266" s="250"/>
      <c r="AF266" s="250"/>
      <c r="AG266" s="250"/>
      <c r="AH266" s="250"/>
      <c r="AI266" s="250"/>
      <c r="AJ266" s="250"/>
      <c r="AK266" s="250"/>
      <c r="AL266" s="250"/>
      <c r="AM266" s="250"/>
      <c r="AN266" s="250"/>
      <c r="AO266" s="250"/>
      <c r="AP266" s="250"/>
      <c r="AQ266" s="250"/>
      <c r="AR266" s="250"/>
      <c r="AS266" s="250"/>
      <c r="AT266" s="250"/>
      <c r="AU266" s="250"/>
      <c r="AV266" s="250"/>
      <c r="AW266" s="250"/>
      <c r="AX266" s="250"/>
      <c r="AY266" s="250"/>
      <c r="AZ266" s="250"/>
      <c r="BA266" s="250"/>
      <c r="BB266" s="250"/>
      <c r="BC266" s="250"/>
      <c r="BD266" s="250"/>
      <c r="BE266" s="250"/>
      <c r="BF266" s="250"/>
      <c r="BG266" s="250"/>
      <c r="BH266" s="250"/>
      <c r="BI266" s="250"/>
      <c r="BJ266" s="250"/>
      <c r="BK266" s="250"/>
      <c r="BL266" s="250"/>
      <c r="BM266" s="250"/>
      <c r="BN266" s="250"/>
      <c r="BO266" s="250"/>
      <c r="BP266" s="250"/>
      <c r="BQ266" s="250"/>
      <c r="BR266" s="250"/>
      <c r="BS266" s="250"/>
      <c r="BT266" s="250"/>
      <c r="BU266" s="250"/>
      <c r="BV266" s="250"/>
      <c r="BW266" s="250"/>
      <c r="BX266" s="250"/>
      <c r="BY266" s="250"/>
      <c r="BZ266" s="250"/>
      <c r="CA266" s="250"/>
      <c r="CB266" s="250"/>
      <c r="CC266" s="250"/>
      <c r="CD266" s="250"/>
      <c r="CE266" s="250"/>
      <c r="CF266" s="250"/>
      <c r="CG266" s="250"/>
      <c r="CH266" s="250"/>
      <c r="CI266" s="250"/>
      <c r="CJ266" s="250"/>
      <c r="CK266" s="250"/>
      <c r="CL266" s="250"/>
      <c r="CM266" s="250"/>
      <c r="CN266" s="250"/>
      <c r="CO266" s="250"/>
      <c r="CP266" s="250"/>
      <c r="CQ266" s="250"/>
      <c r="CR266" s="250"/>
      <c r="CS266" s="250"/>
      <c r="CT266" s="250"/>
      <c r="CU266" s="250"/>
      <c r="CV266" s="250"/>
      <c r="CW266" s="250"/>
      <c r="CX266" s="250"/>
      <c r="CY266" s="250"/>
      <c r="CZ266" s="250"/>
      <c r="DA266" s="250"/>
      <c r="DB266" s="250"/>
      <c r="DC266" s="250"/>
      <c r="DD266" s="250"/>
      <c r="DE266" s="250"/>
      <c r="DF266" s="250"/>
      <c r="DG266" s="250"/>
      <c r="DH266" s="250"/>
      <c r="DI266" s="250"/>
      <c r="DJ266" s="250"/>
      <c r="DK266" s="250"/>
      <c r="DL266" s="250"/>
    </row>
    <row r="267" spans="1:116" x14ac:dyDescent="0.3">
      <c r="A267" s="250"/>
      <c r="B267" s="250"/>
      <c r="C267" s="250"/>
      <c r="D267" s="250"/>
      <c r="E267" s="250"/>
      <c r="F267" s="250"/>
      <c r="G267" s="250"/>
      <c r="H267" s="250"/>
      <c r="I267" s="250"/>
      <c r="J267" s="250"/>
      <c r="K267" s="250"/>
      <c r="L267" s="250"/>
      <c r="M267" s="250"/>
      <c r="N267" s="250"/>
      <c r="O267" s="250"/>
      <c r="P267" s="250"/>
      <c r="Q267" s="250"/>
      <c r="R267" s="250"/>
      <c r="S267" s="250"/>
      <c r="T267" s="250"/>
      <c r="U267" s="250"/>
      <c r="V267" s="250"/>
      <c r="W267" s="250"/>
      <c r="X267" s="250"/>
      <c r="Y267" s="250"/>
      <c r="Z267" s="250"/>
      <c r="AA267" s="250"/>
      <c r="AB267" s="250"/>
      <c r="AC267" s="250"/>
      <c r="AD267" s="250"/>
      <c r="AE267" s="250"/>
      <c r="AF267" s="250"/>
      <c r="AG267" s="250"/>
      <c r="AH267" s="250"/>
      <c r="AI267" s="250"/>
      <c r="AJ267" s="250"/>
      <c r="AK267" s="250"/>
      <c r="AL267" s="250"/>
      <c r="AM267" s="250"/>
      <c r="AN267" s="250"/>
      <c r="AO267" s="250"/>
      <c r="AP267" s="250"/>
      <c r="AQ267" s="250"/>
      <c r="AR267" s="250"/>
      <c r="AS267" s="250"/>
      <c r="AT267" s="250"/>
      <c r="AU267" s="250"/>
      <c r="AV267" s="250"/>
      <c r="AW267" s="250"/>
      <c r="AX267" s="250"/>
      <c r="AY267" s="250"/>
      <c r="AZ267" s="250"/>
      <c r="BA267" s="250"/>
      <c r="BB267" s="250"/>
      <c r="BC267" s="250"/>
      <c r="BD267" s="250"/>
      <c r="BE267" s="250"/>
      <c r="BF267" s="250"/>
      <c r="BG267" s="250"/>
      <c r="BH267" s="250"/>
      <c r="BI267" s="250"/>
      <c r="BJ267" s="250"/>
      <c r="BK267" s="250"/>
      <c r="BL267" s="250"/>
      <c r="BM267" s="250"/>
      <c r="BN267" s="250"/>
      <c r="BO267" s="250"/>
      <c r="BP267" s="250"/>
      <c r="BQ267" s="250"/>
      <c r="BR267" s="250"/>
      <c r="BS267" s="250"/>
      <c r="BT267" s="250"/>
      <c r="BU267" s="250"/>
      <c r="BV267" s="250"/>
      <c r="BW267" s="250"/>
      <c r="BX267" s="250"/>
      <c r="BY267" s="250"/>
      <c r="BZ267" s="250"/>
      <c r="CA267" s="250"/>
      <c r="CB267" s="250"/>
      <c r="CC267" s="250"/>
      <c r="CD267" s="250"/>
      <c r="CE267" s="250"/>
      <c r="CF267" s="250"/>
      <c r="CG267" s="250"/>
      <c r="CH267" s="250"/>
      <c r="CI267" s="250"/>
      <c r="CJ267" s="250"/>
      <c r="CK267" s="250"/>
      <c r="CL267" s="250"/>
      <c r="CM267" s="250"/>
      <c r="CN267" s="250"/>
      <c r="CO267" s="250"/>
      <c r="CP267" s="250"/>
      <c r="CQ267" s="250"/>
      <c r="CR267" s="250"/>
      <c r="CS267" s="250"/>
      <c r="CT267" s="250"/>
      <c r="CU267" s="250"/>
      <c r="CV267" s="250"/>
      <c r="CW267" s="250"/>
      <c r="CX267" s="250"/>
      <c r="CY267" s="250"/>
      <c r="CZ267" s="250"/>
      <c r="DA267" s="250"/>
      <c r="DB267" s="250"/>
      <c r="DC267" s="250"/>
      <c r="DD267" s="250"/>
      <c r="DE267" s="250"/>
      <c r="DF267" s="250"/>
      <c r="DG267" s="250"/>
      <c r="DH267" s="250"/>
      <c r="DI267" s="250"/>
      <c r="DJ267" s="250"/>
      <c r="DK267" s="250"/>
      <c r="DL267" s="250"/>
    </row>
    <row r="268" spans="1:116" x14ac:dyDescent="0.3">
      <c r="A268" s="250"/>
      <c r="B268" s="250"/>
      <c r="C268" s="250"/>
      <c r="D268" s="250"/>
      <c r="E268" s="250"/>
      <c r="F268" s="250"/>
      <c r="G268" s="250"/>
      <c r="H268" s="250"/>
      <c r="I268" s="250"/>
      <c r="J268" s="250"/>
      <c r="K268" s="250"/>
      <c r="L268" s="250"/>
      <c r="M268" s="250"/>
      <c r="N268" s="250"/>
      <c r="O268" s="250"/>
      <c r="P268" s="250"/>
      <c r="Q268" s="250"/>
      <c r="R268" s="250"/>
      <c r="S268" s="250"/>
      <c r="T268" s="250"/>
      <c r="U268" s="250"/>
      <c r="V268" s="250"/>
      <c r="W268" s="250"/>
      <c r="X268" s="250"/>
      <c r="Y268" s="250"/>
      <c r="Z268" s="250"/>
      <c r="AA268" s="250"/>
      <c r="AB268" s="250"/>
      <c r="AC268" s="250"/>
      <c r="AD268" s="250"/>
      <c r="AE268" s="250"/>
      <c r="AF268" s="250"/>
      <c r="AG268" s="250"/>
      <c r="AH268" s="250"/>
      <c r="AI268" s="250"/>
      <c r="AJ268" s="250"/>
      <c r="AK268" s="250"/>
      <c r="AL268" s="250"/>
      <c r="AM268" s="250"/>
      <c r="AN268" s="250"/>
      <c r="AO268" s="250"/>
      <c r="AP268" s="250"/>
      <c r="AQ268" s="250"/>
      <c r="AR268" s="250"/>
      <c r="AS268" s="250"/>
      <c r="AT268" s="250"/>
      <c r="AU268" s="250"/>
      <c r="AV268" s="250"/>
      <c r="AW268" s="250"/>
      <c r="AX268" s="250"/>
      <c r="AY268" s="250"/>
      <c r="AZ268" s="250"/>
      <c r="BA268" s="250"/>
      <c r="BB268" s="250"/>
      <c r="BC268" s="250"/>
      <c r="BD268" s="250"/>
      <c r="BE268" s="250"/>
      <c r="BF268" s="250"/>
      <c r="BG268" s="250"/>
      <c r="BH268" s="250"/>
      <c r="BI268" s="250"/>
      <c r="BJ268" s="250"/>
      <c r="BK268" s="250"/>
      <c r="BL268" s="250"/>
      <c r="BM268" s="250"/>
      <c r="BN268" s="250"/>
      <c r="BO268" s="250"/>
      <c r="BP268" s="250"/>
      <c r="BQ268" s="250"/>
      <c r="BR268" s="250"/>
      <c r="BS268" s="250"/>
      <c r="BT268" s="250"/>
      <c r="BU268" s="250"/>
      <c r="BV268" s="250"/>
      <c r="BW268" s="250"/>
      <c r="BX268" s="250"/>
      <c r="BY268" s="250"/>
      <c r="BZ268" s="250"/>
      <c r="CA268" s="250"/>
      <c r="CB268" s="250"/>
      <c r="CC268" s="250"/>
      <c r="CD268" s="250"/>
      <c r="CE268" s="250"/>
      <c r="CF268" s="250"/>
      <c r="CG268" s="250"/>
      <c r="CH268" s="250"/>
      <c r="CI268" s="250"/>
      <c r="CJ268" s="250"/>
      <c r="CK268" s="250"/>
      <c r="CL268" s="250"/>
      <c r="CM268" s="250"/>
      <c r="CN268" s="250"/>
      <c r="CO268" s="250"/>
      <c r="CP268" s="250"/>
      <c r="CQ268" s="250"/>
      <c r="CR268" s="250"/>
      <c r="CS268" s="250"/>
      <c r="CT268" s="250"/>
      <c r="CU268" s="250"/>
      <c r="CV268" s="250"/>
      <c r="CW268" s="250"/>
      <c r="CX268" s="250"/>
      <c r="CY268" s="250"/>
      <c r="CZ268" s="250"/>
      <c r="DA268" s="250"/>
      <c r="DB268" s="250"/>
      <c r="DC268" s="250"/>
      <c r="DD268" s="250"/>
      <c r="DE268" s="250"/>
      <c r="DF268" s="250"/>
      <c r="DG268" s="250"/>
      <c r="DH268" s="250"/>
      <c r="DI268" s="250"/>
      <c r="DJ268" s="250"/>
      <c r="DK268" s="250"/>
      <c r="DL268" s="250"/>
    </row>
    <row r="269" spans="1:116" x14ac:dyDescent="0.3">
      <c r="A269" s="250"/>
      <c r="B269" s="250"/>
      <c r="C269" s="250"/>
      <c r="D269" s="250"/>
      <c r="E269" s="250"/>
      <c r="F269" s="250"/>
      <c r="G269" s="250"/>
      <c r="H269" s="250"/>
      <c r="I269" s="250"/>
      <c r="J269" s="250"/>
      <c r="K269" s="250"/>
      <c r="L269" s="250"/>
      <c r="M269" s="250"/>
      <c r="N269" s="250"/>
      <c r="O269" s="250"/>
      <c r="P269" s="250"/>
      <c r="Q269" s="250"/>
      <c r="R269" s="250"/>
      <c r="S269" s="250"/>
      <c r="T269" s="250"/>
      <c r="U269" s="250"/>
      <c r="V269" s="250"/>
      <c r="W269" s="250"/>
      <c r="X269" s="250"/>
      <c r="Y269" s="250"/>
      <c r="Z269" s="250"/>
      <c r="AA269" s="250"/>
      <c r="AB269" s="250"/>
      <c r="AC269" s="250"/>
      <c r="AD269" s="250"/>
      <c r="AE269" s="250"/>
      <c r="AF269" s="250"/>
      <c r="AG269" s="250"/>
      <c r="AH269" s="250"/>
      <c r="AI269" s="250"/>
      <c r="AJ269" s="250"/>
      <c r="AK269" s="250"/>
      <c r="AL269" s="250"/>
      <c r="AM269" s="250"/>
      <c r="AN269" s="250"/>
      <c r="AO269" s="250"/>
      <c r="AP269" s="250"/>
      <c r="AQ269" s="250"/>
      <c r="AR269" s="250"/>
      <c r="AS269" s="250"/>
      <c r="AT269" s="250"/>
      <c r="AU269" s="250"/>
      <c r="AV269" s="250"/>
      <c r="AW269" s="250"/>
      <c r="AX269" s="250"/>
      <c r="AY269" s="250"/>
      <c r="AZ269" s="250"/>
      <c r="BA269" s="250"/>
      <c r="BB269" s="250"/>
      <c r="BC269" s="250"/>
      <c r="BD269" s="250"/>
      <c r="BE269" s="250"/>
      <c r="BF269" s="250"/>
      <c r="BG269" s="250"/>
      <c r="BH269" s="250"/>
      <c r="BI269" s="250"/>
      <c r="BJ269" s="250"/>
      <c r="BK269" s="250"/>
      <c r="BL269" s="250"/>
      <c r="BM269" s="250"/>
      <c r="BN269" s="250"/>
      <c r="BO269" s="250"/>
      <c r="BP269" s="250"/>
      <c r="BQ269" s="250"/>
      <c r="BR269" s="250"/>
      <c r="BS269" s="250"/>
      <c r="BT269" s="250"/>
      <c r="BU269" s="250"/>
      <c r="BV269" s="250"/>
      <c r="BW269" s="250"/>
      <c r="BX269" s="250"/>
      <c r="BY269" s="250"/>
      <c r="BZ269" s="250"/>
      <c r="CA269" s="250"/>
      <c r="CB269" s="250"/>
      <c r="CC269" s="250"/>
      <c r="CD269" s="250"/>
      <c r="CE269" s="250"/>
      <c r="CF269" s="250"/>
      <c r="CG269" s="250"/>
      <c r="CH269" s="250"/>
      <c r="CI269" s="250"/>
      <c r="CJ269" s="250"/>
      <c r="CK269" s="250"/>
      <c r="CL269" s="250"/>
      <c r="CM269" s="250"/>
      <c r="CN269" s="250"/>
      <c r="CO269" s="250"/>
      <c r="CP269" s="250"/>
      <c r="CQ269" s="250"/>
      <c r="CR269" s="250"/>
      <c r="CS269" s="250"/>
      <c r="CT269" s="250"/>
      <c r="CU269" s="250"/>
      <c r="CV269" s="250"/>
      <c r="CW269" s="250"/>
      <c r="CX269" s="250"/>
      <c r="CY269" s="250"/>
      <c r="CZ269" s="250"/>
      <c r="DA269" s="250"/>
      <c r="DB269" s="250"/>
      <c r="DC269" s="250"/>
      <c r="DD269" s="250"/>
      <c r="DE269" s="250"/>
      <c r="DF269" s="250"/>
      <c r="DG269" s="250"/>
      <c r="DH269" s="250"/>
      <c r="DI269" s="250"/>
      <c r="DJ269" s="250"/>
      <c r="DK269" s="250"/>
      <c r="DL269" s="250"/>
    </row>
    <row r="270" spans="1:116" x14ac:dyDescent="0.3">
      <c r="A270" s="250"/>
      <c r="B270" s="250"/>
      <c r="C270" s="250"/>
      <c r="D270" s="250"/>
      <c r="E270" s="250"/>
      <c r="F270" s="250"/>
      <c r="G270" s="250"/>
      <c r="H270" s="250"/>
      <c r="I270" s="250"/>
      <c r="J270" s="250"/>
      <c r="K270" s="250"/>
      <c r="L270" s="250"/>
      <c r="M270" s="250"/>
      <c r="N270" s="250"/>
      <c r="O270" s="250"/>
      <c r="P270" s="250"/>
      <c r="Q270" s="250"/>
      <c r="R270" s="250"/>
      <c r="S270" s="250"/>
      <c r="T270" s="250"/>
      <c r="U270" s="250"/>
      <c r="V270" s="250"/>
      <c r="W270" s="250"/>
      <c r="X270" s="250"/>
      <c r="Y270" s="250"/>
      <c r="Z270" s="250"/>
      <c r="AA270" s="250"/>
      <c r="AB270" s="250"/>
      <c r="AC270" s="250"/>
      <c r="AD270" s="250"/>
      <c r="AE270" s="250"/>
      <c r="AF270" s="250"/>
      <c r="AG270" s="250"/>
      <c r="AH270" s="250"/>
      <c r="AI270" s="250"/>
      <c r="AJ270" s="250"/>
      <c r="AK270" s="250"/>
      <c r="AL270" s="250"/>
      <c r="AM270" s="250"/>
      <c r="AN270" s="250"/>
      <c r="AO270" s="250"/>
      <c r="AP270" s="250"/>
      <c r="AQ270" s="250"/>
      <c r="AR270" s="250"/>
      <c r="AS270" s="250"/>
      <c r="AT270" s="250"/>
      <c r="AU270" s="250"/>
      <c r="AV270" s="250"/>
      <c r="AW270" s="250"/>
      <c r="AX270" s="250"/>
      <c r="AY270" s="250"/>
      <c r="AZ270" s="250"/>
      <c r="BA270" s="250"/>
      <c r="BB270" s="250"/>
      <c r="BC270" s="250"/>
      <c r="BD270" s="250"/>
      <c r="BE270" s="250"/>
      <c r="BF270" s="250"/>
      <c r="BG270" s="250"/>
      <c r="BH270" s="250"/>
      <c r="BI270" s="250"/>
      <c r="BJ270" s="250"/>
      <c r="BK270" s="250"/>
      <c r="BL270" s="250"/>
      <c r="BM270" s="250"/>
      <c r="BN270" s="250"/>
      <c r="BO270" s="250"/>
      <c r="BP270" s="250"/>
      <c r="BQ270" s="250"/>
      <c r="BR270" s="250"/>
      <c r="BS270" s="250"/>
      <c r="BT270" s="250"/>
      <c r="BU270" s="250"/>
      <c r="BV270" s="250"/>
      <c r="BW270" s="250"/>
      <c r="BX270" s="250"/>
      <c r="BY270" s="250"/>
      <c r="BZ270" s="250"/>
      <c r="CA270" s="250"/>
      <c r="CB270" s="250"/>
      <c r="CC270" s="250"/>
      <c r="CD270" s="250"/>
      <c r="CE270" s="250"/>
      <c r="CF270" s="250"/>
      <c r="CG270" s="250"/>
      <c r="CH270" s="250"/>
      <c r="CI270" s="250"/>
      <c r="CJ270" s="250"/>
      <c r="CK270" s="250"/>
      <c r="CL270" s="250"/>
      <c r="CM270" s="250"/>
      <c r="CN270" s="250"/>
      <c r="CO270" s="250"/>
      <c r="CP270" s="250"/>
      <c r="CQ270" s="250"/>
      <c r="CR270" s="250"/>
      <c r="CS270" s="250"/>
      <c r="CT270" s="250"/>
      <c r="CU270" s="250"/>
      <c r="CV270" s="250"/>
      <c r="CW270" s="250"/>
      <c r="CX270" s="250"/>
      <c r="CY270" s="250"/>
      <c r="CZ270" s="250"/>
      <c r="DA270" s="250"/>
      <c r="DB270" s="250"/>
      <c r="DC270" s="250"/>
      <c r="DD270" s="250"/>
      <c r="DE270" s="250"/>
      <c r="DF270" s="250"/>
      <c r="DG270" s="250"/>
      <c r="DH270" s="250"/>
      <c r="DI270" s="250"/>
      <c r="DJ270" s="250"/>
      <c r="DK270" s="250"/>
      <c r="DL270" s="250"/>
    </row>
    <row r="271" spans="1:116" x14ac:dyDescent="0.3">
      <c r="A271" s="250"/>
      <c r="B271" s="250"/>
      <c r="C271" s="250"/>
      <c r="D271" s="250"/>
      <c r="E271" s="250"/>
      <c r="F271" s="250"/>
      <c r="G271" s="250"/>
      <c r="H271" s="250"/>
      <c r="I271" s="250"/>
      <c r="J271" s="250"/>
      <c r="K271" s="250"/>
      <c r="L271" s="250"/>
      <c r="M271" s="250"/>
      <c r="N271" s="250"/>
      <c r="O271" s="250"/>
      <c r="P271" s="250"/>
      <c r="Q271" s="250"/>
      <c r="R271" s="250"/>
      <c r="S271" s="250"/>
      <c r="T271" s="250"/>
      <c r="U271" s="250"/>
      <c r="V271" s="250"/>
      <c r="W271" s="250"/>
      <c r="X271" s="250"/>
      <c r="Y271" s="250"/>
      <c r="Z271" s="250"/>
      <c r="AA271" s="250"/>
      <c r="AB271" s="250"/>
      <c r="AC271" s="250"/>
      <c r="AD271" s="250"/>
      <c r="AE271" s="250"/>
      <c r="AF271" s="250"/>
      <c r="AG271" s="250"/>
      <c r="AH271" s="250"/>
      <c r="AI271" s="250"/>
      <c r="AJ271" s="250"/>
      <c r="AK271" s="250"/>
      <c r="AL271" s="250"/>
      <c r="AM271" s="250"/>
      <c r="AN271" s="250"/>
      <c r="AO271" s="250"/>
      <c r="AP271" s="250"/>
      <c r="AQ271" s="250"/>
      <c r="AR271" s="250"/>
      <c r="AS271" s="250"/>
      <c r="AT271" s="250"/>
      <c r="AU271" s="250"/>
      <c r="AV271" s="250"/>
      <c r="AW271" s="250"/>
      <c r="AX271" s="250"/>
      <c r="AY271" s="250"/>
      <c r="AZ271" s="250"/>
      <c r="BA271" s="250"/>
      <c r="BB271" s="250"/>
      <c r="BC271" s="250"/>
      <c r="BD271" s="250"/>
      <c r="BE271" s="250"/>
      <c r="BF271" s="250"/>
      <c r="BG271" s="250"/>
      <c r="BH271" s="250"/>
      <c r="BI271" s="250"/>
      <c r="BJ271" s="250"/>
      <c r="BK271" s="250"/>
      <c r="BL271" s="250"/>
      <c r="BM271" s="250"/>
      <c r="BN271" s="250"/>
      <c r="BO271" s="250"/>
      <c r="BP271" s="250"/>
      <c r="BQ271" s="250"/>
      <c r="BR271" s="250"/>
      <c r="BS271" s="250"/>
      <c r="BT271" s="250"/>
      <c r="BU271" s="250"/>
      <c r="BV271" s="250"/>
      <c r="BW271" s="250"/>
      <c r="BX271" s="250"/>
      <c r="BY271" s="250"/>
      <c r="BZ271" s="250"/>
      <c r="CA271" s="250"/>
      <c r="CB271" s="250"/>
      <c r="CC271" s="250"/>
      <c r="CD271" s="250"/>
      <c r="CE271" s="250"/>
      <c r="CF271" s="250"/>
      <c r="CG271" s="250"/>
      <c r="CH271" s="250"/>
      <c r="CI271" s="250"/>
      <c r="CJ271" s="250"/>
      <c r="CK271" s="250"/>
      <c r="CL271" s="250"/>
      <c r="CM271" s="250"/>
      <c r="CN271" s="250"/>
      <c r="CO271" s="250"/>
      <c r="CP271" s="250"/>
      <c r="CQ271" s="250"/>
      <c r="CR271" s="250"/>
      <c r="CS271" s="250"/>
      <c r="CT271" s="250"/>
      <c r="CU271" s="250"/>
      <c r="CV271" s="250"/>
      <c r="CW271" s="250"/>
      <c r="CX271" s="250"/>
      <c r="CY271" s="250"/>
      <c r="CZ271" s="250"/>
      <c r="DA271" s="250"/>
      <c r="DB271" s="250"/>
      <c r="DC271" s="250"/>
      <c r="DD271" s="250"/>
      <c r="DE271" s="250"/>
      <c r="DF271" s="250"/>
      <c r="DG271" s="250"/>
      <c r="DH271" s="250"/>
      <c r="DI271" s="250"/>
      <c r="DJ271" s="250"/>
      <c r="DK271" s="250"/>
      <c r="DL271" s="250"/>
    </row>
    <row r="272" spans="1:116" x14ac:dyDescent="0.3">
      <c r="A272" s="250"/>
      <c r="B272" s="250"/>
      <c r="C272" s="250"/>
      <c r="D272" s="250"/>
      <c r="E272" s="250"/>
      <c r="F272" s="250"/>
      <c r="G272" s="250"/>
      <c r="H272" s="250"/>
      <c r="I272" s="250"/>
      <c r="J272" s="250"/>
      <c r="K272" s="250"/>
      <c r="L272" s="250"/>
      <c r="M272" s="250"/>
      <c r="N272" s="250"/>
      <c r="O272" s="250"/>
      <c r="P272" s="250"/>
      <c r="Q272" s="250"/>
      <c r="R272" s="250"/>
      <c r="S272" s="250"/>
      <c r="T272" s="250"/>
      <c r="U272" s="250"/>
      <c r="V272" s="250"/>
      <c r="W272" s="250"/>
      <c r="X272" s="250"/>
      <c r="Y272" s="250"/>
      <c r="Z272" s="250"/>
      <c r="AA272" s="250"/>
      <c r="AB272" s="250"/>
      <c r="AC272" s="250"/>
      <c r="AD272" s="250"/>
      <c r="AE272" s="250"/>
      <c r="AF272" s="250"/>
      <c r="AG272" s="250"/>
      <c r="AH272" s="250"/>
      <c r="AI272" s="250"/>
      <c r="AJ272" s="250"/>
      <c r="AK272" s="250"/>
      <c r="AL272" s="250"/>
      <c r="AM272" s="250"/>
      <c r="AN272" s="250"/>
      <c r="AO272" s="250"/>
      <c r="AP272" s="250"/>
      <c r="AQ272" s="250"/>
      <c r="AR272" s="250"/>
      <c r="AS272" s="250"/>
      <c r="AT272" s="250"/>
      <c r="AU272" s="250"/>
      <c r="AV272" s="250"/>
      <c r="AW272" s="250"/>
      <c r="AX272" s="250"/>
      <c r="AY272" s="250"/>
      <c r="AZ272" s="250"/>
      <c r="BA272" s="250"/>
      <c r="BB272" s="250"/>
      <c r="BC272" s="250"/>
      <c r="BD272" s="250"/>
      <c r="BE272" s="250"/>
      <c r="BF272" s="250"/>
      <c r="BG272" s="250"/>
      <c r="BH272" s="250"/>
      <c r="BI272" s="250"/>
      <c r="BJ272" s="250"/>
      <c r="BK272" s="250"/>
      <c r="BL272" s="250"/>
      <c r="BM272" s="250"/>
      <c r="BN272" s="250"/>
      <c r="BO272" s="250"/>
      <c r="BP272" s="250"/>
      <c r="BQ272" s="250"/>
      <c r="BR272" s="250"/>
      <c r="BS272" s="250"/>
      <c r="BT272" s="250"/>
      <c r="BU272" s="250"/>
      <c r="BV272" s="250"/>
      <c r="BW272" s="250"/>
      <c r="BX272" s="250"/>
      <c r="BY272" s="250"/>
      <c r="BZ272" s="250"/>
      <c r="CA272" s="250"/>
      <c r="CB272" s="250"/>
      <c r="CC272" s="250"/>
      <c r="CD272" s="250"/>
      <c r="CE272" s="250"/>
      <c r="CF272" s="250"/>
      <c r="CG272" s="250"/>
      <c r="CH272" s="250"/>
      <c r="CI272" s="250"/>
      <c r="CJ272" s="250"/>
      <c r="CK272" s="250"/>
      <c r="CL272" s="250"/>
      <c r="CM272" s="250"/>
      <c r="CN272" s="250"/>
      <c r="CO272" s="250"/>
      <c r="CP272" s="250"/>
      <c r="CQ272" s="250"/>
      <c r="CR272" s="250"/>
      <c r="CS272" s="250"/>
      <c r="CT272" s="250"/>
      <c r="CU272" s="250"/>
      <c r="CV272" s="250"/>
      <c r="CW272" s="250"/>
      <c r="CX272" s="250"/>
      <c r="CY272" s="250"/>
      <c r="CZ272" s="250"/>
      <c r="DA272" s="250"/>
      <c r="DB272" s="250"/>
      <c r="DC272" s="250"/>
      <c r="DD272" s="250"/>
      <c r="DE272" s="250"/>
      <c r="DF272" s="250"/>
      <c r="DG272" s="250"/>
      <c r="DH272" s="250"/>
      <c r="DI272" s="250"/>
      <c r="DJ272" s="250"/>
      <c r="DK272" s="250"/>
      <c r="DL272" s="250"/>
    </row>
    <row r="273" spans="1:116" x14ac:dyDescent="0.3">
      <c r="A273" s="250"/>
      <c r="B273" s="250"/>
      <c r="C273" s="250"/>
      <c r="D273" s="250"/>
      <c r="E273" s="250"/>
      <c r="F273" s="250"/>
      <c r="G273" s="250"/>
      <c r="H273" s="250"/>
      <c r="I273" s="250"/>
      <c r="J273" s="250"/>
      <c r="K273" s="250"/>
      <c r="L273" s="250"/>
      <c r="M273" s="250"/>
      <c r="N273" s="250"/>
      <c r="O273" s="250"/>
      <c r="P273" s="250"/>
      <c r="Q273" s="250"/>
      <c r="R273" s="250"/>
      <c r="S273" s="250"/>
      <c r="T273" s="250"/>
      <c r="U273" s="250"/>
      <c r="V273" s="250"/>
      <c r="W273" s="250"/>
      <c r="X273" s="250"/>
      <c r="Y273" s="250"/>
      <c r="Z273" s="250"/>
      <c r="AA273" s="250"/>
      <c r="AB273" s="250"/>
      <c r="AC273" s="250"/>
      <c r="AD273" s="250"/>
      <c r="AE273" s="250"/>
      <c r="AF273" s="250"/>
      <c r="AG273" s="250"/>
      <c r="AH273" s="250"/>
      <c r="AI273" s="250"/>
      <c r="AJ273" s="250"/>
      <c r="AK273" s="250"/>
      <c r="AL273" s="250"/>
      <c r="AM273" s="250"/>
      <c r="AN273" s="250"/>
      <c r="AO273" s="250"/>
      <c r="AP273" s="250"/>
      <c r="AQ273" s="250"/>
      <c r="AR273" s="250"/>
      <c r="AS273" s="250"/>
      <c r="AT273" s="250"/>
      <c r="AU273" s="250"/>
      <c r="AV273" s="250"/>
      <c r="AW273" s="250"/>
      <c r="AX273" s="250"/>
      <c r="AY273" s="250"/>
      <c r="AZ273" s="250"/>
      <c r="BA273" s="250"/>
      <c r="BB273" s="250"/>
      <c r="BC273" s="250"/>
      <c r="BD273" s="250"/>
      <c r="BE273" s="250"/>
      <c r="BF273" s="250"/>
      <c r="BG273" s="250"/>
      <c r="BH273" s="250"/>
      <c r="BI273" s="250"/>
      <c r="BJ273" s="250"/>
      <c r="BK273" s="250"/>
      <c r="BL273" s="250"/>
      <c r="BM273" s="250"/>
      <c r="BN273" s="250"/>
      <c r="BO273" s="250"/>
      <c r="BP273" s="250"/>
      <c r="BQ273" s="250"/>
      <c r="BR273" s="250"/>
      <c r="BS273" s="250"/>
      <c r="BT273" s="250"/>
      <c r="BU273" s="250"/>
      <c r="BV273" s="250"/>
      <c r="BW273" s="250"/>
      <c r="BX273" s="250"/>
      <c r="BY273" s="250"/>
      <c r="BZ273" s="250"/>
      <c r="CA273" s="250"/>
      <c r="CB273" s="250"/>
      <c r="CC273" s="250"/>
      <c r="CD273" s="250"/>
      <c r="CE273" s="250"/>
      <c r="CF273" s="250"/>
      <c r="CG273" s="250"/>
      <c r="CH273" s="250"/>
      <c r="CI273" s="250"/>
      <c r="CJ273" s="250"/>
      <c r="CK273" s="250"/>
      <c r="CL273" s="250"/>
      <c r="CM273" s="250"/>
      <c r="CN273" s="250"/>
      <c r="CO273" s="250"/>
      <c r="CP273" s="250"/>
      <c r="CQ273" s="250"/>
      <c r="CR273" s="250"/>
      <c r="CS273" s="250"/>
      <c r="CT273" s="250"/>
      <c r="CU273" s="250"/>
      <c r="CV273" s="250"/>
      <c r="CW273" s="250"/>
      <c r="CX273" s="250"/>
      <c r="CY273" s="250"/>
      <c r="CZ273" s="250"/>
      <c r="DA273" s="250"/>
      <c r="DB273" s="250"/>
      <c r="DC273" s="250"/>
      <c r="DD273" s="250"/>
      <c r="DE273" s="250"/>
      <c r="DF273" s="250"/>
      <c r="DG273" s="250"/>
      <c r="DH273" s="250"/>
      <c r="DI273" s="250"/>
      <c r="DJ273" s="250"/>
      <c r="DK273" s="250"/>
      <c r="DL273" s="250"/>
    </row>
    <row r="274" spans="1:116" x14ac:dyDescent="0.3">
      <c r="A274" s="250"/>
      <c r="B274" s="250"/>
      <c r="C274" s="250"/>
      <c r="D274" s="250"/>
      <c r="E274" s="250"/>
      <c r="F274" s="250"/>
      <c r="G274" s="250"/>
      <c r="H274" s="250"/>
      <c r="I274" s="250"/>
      <c r="J274" s="250"/>
      <c r="K274" s="250"/>
      <c r="L274" s="250"/>
      <c r="M274" s="250"/>
      <c r="N274" s="250"/>
      <c r="O274" s="250"/>
      <c r="P274" s="250"/>
      <c r="Q274" s="250"/>
      <c r="R274" s="250"/>
      <c r="S274" s="250"/>
      <c r="T274" s="250"/>
      <c r="U274" s="250"/>
      <c r="V274" s="250"/>
      <c r="W274" s="250"/>
      <c r="X274" s="250"/>
      <c r="Y274" s="250"/>
      <c r="Z274" s="250"/>
      <c r="AA274" s="250"/>
      <c r="AB274" s="250"/>
      <c r="AC274" s="250"/>
      <c r="AD274" s="250"/>
      <c r="AE274" s="250"/>
      <c r="AF274" s="250"/>
      <c r="AG274" s="250"/>
      <c r="AH274" s="250"/>
      <c r="AI274" s="250"/>
      <c r="AJ274" s="250"/>
      <c r="AK274" s="250"/>
      <c r="AL274" s="250"/>
      <c r="AM274" s="250"/>
      <c r="AN274" s="250"/>
      <c r="AO274" s="250"/>
      <c r="AP274" s="250"/>
      <c r="AQ274" s="250"/>
      <c r="AR274" s="250"/>
      <c r="AS274" s="250"/>
      <c r="AT274" s="250"/>
      <c r="AU274" s="250"/>
      <c r="AV274" s="250"/>
      <c r="AW274" s="250"/>
      <c r="AX274" s="250"/>
      <c r="AY274" s="250"/>
      <c r="AZ274" s="250"/>
      <c r="BA274" s="250"/>
      <c r="BB274" s="250"/>
      <c r="BC274" s="250"/>
      <c r="BD274" s="250"/>
      <c r="BE274" s="250"/>
      <c r="BF274" s="250"/>
      <c r="BG274" s="250"/>
      <c r="BH274" s="250"/>
      <c r="BI274" s="250"/>
      <c r="BJ274" s="250"/>
      <c r="BK274" s="250"/>
      <c r="BL274" s="250"/>
      <c r="BM274" s="250"/>
      <c r="BN274" s="250"/>
      <c r="BO274" s="250"/>
      <c r="BP274" s="250"/>
      <c r="BQ274" s="250"/>
      <c r="BR274" s="250"/>
      <c r="BS274" s="250"/>
      <c r="BT274" s="250"/>
      <c r="BU274" s="250"/>
      <c r="BV274" s="250"/>
      <c r="BW274" s="250"/>
      <c r="BX274" s="250"/>
      <c r="BY274" s="250"/>
      <c r="BZ274" s="250"/>
      <c r="CA274" s="250"/>
      <c r="CB274" s="250"/>
      <c r="CC274" s="250"/>
      <c r="CD274" s="250"/>
      <c r="CE274" s="250"/>
      <c r="CF274" s="250"/>
      <c r="CG274" s="250"/>
      <c r="CH274" s="250"/>
      <c r="CI274" s="250"/>
      <c r="CJ274" s="250"/>
      <c r="CK274" s="250"/>
      <c r="CL274" s="250"/>
      <c r="CM274" s="250"/>
      <c r="CN274" s="250"/>
      <c r="CO274" s="250"/>
      <c r="CP274" s="250"/>
      <c r="CQ274" s="250"/>
      <c r="CR274" s="250"/>
      <c r="CS274" s="250"/>
      <c r="CT274" s="250"/>
      <c r="CU274" s="250"/>
      <c r="CV274" s="250"/>
      <c r="CW274" s="250"/>
      <c r="CX274" s="250"/>
      <c r="CY274" s="250"/>
      <c r="CZ274" s="250"/>
      <c r="DA274" s="250"/>
      <c r="DB274" s="250"/>
      <c r="DC274" s="250"/>
      <c r="DD274" s="250"/>
      <c r="DE274" s="250"/>
      <c r="DF274" s="250"/>
      <c r="DG274" s="250"/>
      <c r="DH274" s="250"/>
      <c r="DI274" s="250"/>
      <c r="DJ274" s="250"/>
      <c r="DK274" s="250"/>
      <c r="DL274" s="250"/>
    </row>
    <row r="275" spans="1:116" x14ac:dyDescent="0.3">
      <c r="A275" s="250"/>
      <c r="B275" s="250"/>
      <c r="C275" s="250"/>
      <c r="D275" s="250"/>
      <c r="E275" s="250"/>
      <c r="F275" s="250"/>
      <c r="G275" s="250"/>
      <c r="H275" s="250"/>
      <c r="I275" s="250"/>
      <c r="J275" s="250"/>
      <c r="K275" s="250"/>
      <c r="L275" s="250"/>
      <c r="M275" s="250"/>
      <c r="N275" s="250"/>
      <c r="O275" s="250"/>
      <c r="P275" s="250"/>
      <c r="Q275" s="250"/>
      <c r="R275" s="250"/>
      <c r="S275" s="250"/>
      <c r="T275" s="250"/>
      <c r="U275" s="250"/>
      <c r="V275" s="250"/>
      <c r="W275" s="250"/>
      <c r="X275" s="250"/>
      <c r="Y275" s="250"/>
      <c r="Z275" s="250"/>
      <c r="AA275" s="250"/>
      <c r="AB275" s="250"/>
      <c r="AC275" s="250"/>
      <c r="AD275" s="250"/>
      <c r="AE275" s="250"/>
      <c r="AF275" s="250"/>
      <c r="AG275" s="250"/>
      <c r="AH275" s="250"/>
      <c r="AI275" s="250"/>
      <c r="AJ275" s="250"/>
      <c r="AK275" s="250"/>
      <c r="AL275" s="250"/>
      <c r="AM275" s="250"/>
      <c r="AN275" s="250"/>
      <c r="AO275" s="250"/>
      <c r="AP275" s="250"/>
      <c r="AQ275" s="250"/>
      <c r="AR275" s="250"/>
      <c r="AS275" s="250"/>
      <c r="AT275" s="250"/>
      <c r="AU275" s="250"/>
      <c r="AV275" s="250"/>
      <c r="AW275" s="250"/>
      <c r="AX275" s="250"/>
      <c r="AY275" s="250"/>
      <c r="AZ275" s="250"/>
      <c r="BA275" s="250"/>
      <c r="BB275" s="250"/>
      <c r="BC275" s="250"/>
      <c r="BD275" s="250"/>
      <c r="BE275" s="250"/>
      <c r="BF275" s="250"/>
      <c r="BG275" s="250"/>
      <c r="BH275" s="250"/>
      <c r="BI275" s="250"/>
      <c r="BJ275" s="250"/>
      <c r="BK275" s="250"/>
      <c r="BL275" s="250"/>
      <c r="BM275" s="250"/>
      <c r="BN275" s="250"/>
      <c r="BO275" s="250"/>
      <c r="BP275" s="250"/>
      <c r="BQ275" s="250"/>
      <c r="BR275" s="250"/>
      <c r="BS275" s="250"/>
      <c r="BT275" s="250"/>
      <c r="BU275" s="250"/>
      <c r="BV275" s="250"/>
      <c r="BW275" s="250"/>
      <c r="BX275" s="250"/>
      <c r="BY275" s="250"/>
      <c r="BZ275" s="250"/>
      <c r="CA275" s="250"/>
      <c r="CB275" s="250"/>
      <c r="CC275" s="250"/>
      <c r="CD275" s="250"/>
      <c r="CE275" s="250"/>
      <c r="CF275" s="250"/>
      <c r="CG275" s="250"/>
      <c r="CH275" s="250"/>
      <c r="CI275" s="250"/>
      <c r="CJ275" s="250"/>
      <c r="CK275" s="250"/>
      <c r="CL275" s="250"/>
      <c r="CM275" s="250"/>
      <c r="CN275" s="250"/>
      <c r="CO275" s="250"/>
      <c r="CP275" s="250"/>
      <c r="CQ275" s="250"/>
      <c r="CR275" s="250"/>
      <c r="CS275" s="250"/>
      <c r="CT275" s="250"/>
      <c r="CU275" s="250"/>
      <c r="CV275" s="250"/>
      <c r="CW275" s="250"/>
      <c r="CX275" s="250"/>
      <c r="CY275" s="250"/>
      <c r="CZ275" s="250"/>
      <c r="DA275" s="250"/>
      <c r="DB275" s="250"/>
      <c r="DC275" s="250"/>
      <c r="DD275" s="250"/>
      <c r="DE275" s="250"/>
      <c r="DF275" s="250"/>
      <c r="DG275" s="250"/>
      <c r="DH275" s="250"/>
      <c r="DI275" s="250"/>
      <c r="DJ275" s="250"/>
      <c r="DK275" s="250"/>
      <c r="DL275" s="250"/>
    </row>
    <row r="276" spans="1:116" x14ac:dyDescent="0.3">
      <c r="A276" s="250"/>
      <c r="B276" s="250"/>
      <c r="C276" s="250"/>
      <c r="D276" s="250"/>
      <c r="E276" s="250"/>
      <c r="F276" s="250"/>
      <c r="G276" s="250"/>
      <c r="H276" s="250"/>
      <c r="I276" s="250"/>
      <c r="J276" s="250"/>
      <c r="K276" s="250"/>
      <c r="L276" s="250"/>
      <c r="M276" s="250"/>
      <c r="N276" s="250"/>
      <c r="O276" s="250"/>
      <c r="P276" s="250"/>
      <c r="Q276" s="250"/>
      <c r="R276" s="250"/>
      <c r="S276" s="250"/>
      <c r="T276" s="250"/>
      <c r="U276" s="250"/>
      <c r="V276" s="250"/>
      <c r="W276" s="250"/>
      <c r="X276" s="250"/>
      <c r="Y276" s="250"/>
      <c r="Z276" s="250"/>
      <c r="AA276" s="250"/>
      <c r="AB276" s="250"/>
      <c r="AC276" s="250"/>
      <c r="AD276" s="250"/>
      <c r="AE276" s="250"/>
      <c r="AF276" s="250"/>
      <c r="AG276" s="250"/>
      <c r="AH276" s="250"/>
      <c r="AI276" s="250"/>
      <c r="AJ276" s="250"/>
      <c r="AK276" s="250"/>
      <c r="AL276" s="250"/>
      <c r="AM276" s="250"/>
      <c r="AN276" s="250"/>
      <c r="AO276" s="250"/>
      <c r="AP276" s="250"/>
      <c r="AQ276" s="250"/>
      <c r="AR276" s="250"/>
      <c r="AS276" s="250"/>
      <c r="AT276" s="250"/>
      <c r="AU276" s="250"/>
      <c r="AV276" s="250"/>
      <c r="AW276" s="250"/>
      <c r="AX276" s="250"/>
      <c r="AY276" s="250"/>
      <c r="AZ276" s="250"/>
      <c r="BA276" s="250"/>
      <c r="BB276" s="250"/>
      <c r="BC276" s="250"/>
      <c r="BD276" s="250"/>
      <c r="BE276" s="250"/>
      <c r="BF276" s="250"/>
      <c r="BG276" s="250"/>
      <c r="BH276" s="250"/>
      <c r="BI276" s="250"/>
      <c r="BJ276" s="250"/>
      <c r="BK276" s="250"/>
      <c r="BL276" s="250"/>
      <c r="BM276" s="250"/>
      <c r="BN276" s="250"/>
      <c r="BO276" s="250"/>
      <c r="BP276" s="250"/>
      <c r="BQ276" s="250"/>
      <c r="BR276" s="250"/>
      <c r="BS276" s="250"/>
      <c r="BT276" s="250"/>
      <c r="BU276" s="250"/>
      <c r="BV276" s="250"/>
      <c r="BW276" s="250"/>
      <c r="BX276" s="250"/>
      <c r="BY276" s="250"/>
      <c r="BZ276" s="250"/>
      <c r="CA276" s="250"/>
      <c r="CB276" s="250"/>
      <c r="CC276" s="250"/>
      <c r="CD276" s="250"/>
      <c r="CE276" s="250"/>
      <c r="CF276" s="250"/>
      <c r="CG276" s="250"/>
      <c r="CH276" s="250"/>
      <c r="CI276" s="250"/>
      <c r="CJ276" s="250"/>
      <c r="CK276" s="250"/>
      <c r="CL276" s="250"/>
      <c r="CM276" s="250"/>
      <c r="CN276" s="250"/>
      <c r="CO276" s="250"/>
      <c r="CP276" s="250"/>
      <c r="CQ276" s="250"/>
      <c r="CR276" s="250"/>
      <c r="CS276" s="250"/>
      <c r="CT276" s="250"/>
      <c r="CU276" s="250"/>
      <c r="CV276" s="250"/>
      <c r="CW276" s="250"/>
      <c r="CX276" s="250"/>
      <c r="CY276" s="250"/>
      <c r="CZ276" s="250"/>
      <c r="DA276" s="250"/>
      <c r="DB276" s="250"/>
      <c r="DC276" s="250"/>
      <c r="DD276" s="250"/>
      <c r="DE276" s="250"/>
      <c r="DF276" s="250"/>
      <c r="DG276" s="250"/>
      <c r="DH276" s="250"/>
      <c r="DI276" s="250"/>
      <c r="DJ276" s="250"/>
      <c r="DK276" s="250"/>
      <c r="DL276" s="250"/>
    </row>
    <row r="277" spans="1:116" x14ac:dyDescent="0.3">
      <c r="A277" s="250"/>
      <c r="B277" s="250"/>
      <c r="C277" s="250"/>
      <c r="D277" s="250"/>
      <c r="E277" s="250"/>
      <c r="F277" s="250"/>
      <c r="G277" s="250"/>
      <c r="H277" s="250"/>
      <c r="I277" s="250"/>
      <c r="J277" s="250"/>
      <c r="K277" s="250"/>
      <c r="L277" s="250"/>
      <c r="M277" s="250"/>
      <c r="N277" s="250"/>
      <c r="O277" s="250"/>
      <c r="P277" s="250"/>
      <c r="Q277" s="250"/>
      <c r="R277" s="250"/>
      <c r="S277" s="250"/>
      <c r="T277" s="250"/>
      <c r="U277" s="250"/>
      <c r="V277" s="250"/>
      <c r="W277" s="250"/>
      <c r="X277" s="250"/>
      <c r="Y277" s="250"/>
      <c r="Z277" s="250"/>
      <c r="AA277" s="250"/>
      <c r="AB277" s="250"/>
      <c r="AC277" s="250"/>
      <c r="AD277" s="250"/>
      <c r="AE277" s="250"/>
      <c r="AF277" s="250"/>
      <c r="AG277" s="250"/>
      <c r="AH277" s="250"/>
      <c r="AI277" s="250"/>
      <c r="AJ277" s="250"/>
      <c r="AK277" s="250"/>
      <c r="AL277" s="250"/>
      <c r="AM277" s="250"/>
      <c r="AN277" s="250"/>
      <c r="AO277" s="250"/>
      <c r="AP277" s="250"/>
      <c r="AQ277" s="250"/>
      <c r="AR277" s="250"/>
      <c r="AS277" s="250"/>
      <c r="AT277" s="250"/>
      <c r="AU277" s="250"/>
      <c r="AV277" s="250"/>
      <c r="AW277" s="250"/>
      <c r="AX277" s="250"/>
      <c r="AY277" s="250"/>
      <c r="AZ277" s="250"/>
      <c r="BA277" s="250"/>
      <c r="BB277" s="250"/>
      <c r="BC277" s="250"/>
      <c r="BD277" s="250"/>
      <c r="BE277" s="250"/>
      <c r="BF277" s="250"/>
      <c r="BG277" s="250"/>
      <c r="BH277" s="250"/>
      <c r="BI277" s="250"/>
      <c r="BJ277" s="250"/>
      <c r="BK277" s="250"/>
      <c r="BL277" s="250"/>
      <c r="BM277" s="250"/>
      <c r="BN277" s="250"/>
      <c r="BO277" s="250"/>
      <c r="BP277" s="250"/>
      <c r="BQ277" s="250"/>
      <c r="BR277" s="250"/>
      <c r="BS277" s="250"/>
      <c r="BT277" s="250"/>
      <c r="BU277" s="250"/>
      <c r="BV277" s="250"/>
      <c r="BW277" s="250"/>
      <c r="BX277" s="250"/>
      <c r="BY277" s="250"/>
      <c r="BZ277" s="250"/>
      <c r="CA277" s="250"/>
      <c r="CB277" s="250"/>
      <c r="CC277" s="250"/>
      <c r="CD277" s="250"/>
      <c r="CE277" s="250"/>
      <c r="CF277" s="250"/>
      <c r="CG277" s="250"/>
      <c r="CH277" s="250"/>
      <c r="CI277" s="250"/>
      <c r="CJ277" s="250"/>
      <c r="CK277" s="250"/>
      <c r="CL277" s="250"/>
      <c r="CM277" s="250"/>
      <c r="CN277" s="250"/>
      <c r="CO277" s="250"/>
      <c r="CP277" s="250"/>
      <c r="CQ277" s="250"/>
      <c r="CR277" s="250"/>
      <c r="CS277" s="250"/>
      <c r="CT277" s="250"/>
      <c r="CU277" s="250"/>
      <c r="CV277" s="250"/>
      <c r="CW277" s="250"/>
      <c r="CX277" s="250"/>
      <c r="CY277" s="250"/>
      <c r="CZ277" s="250"/>
      <c r="DA277" s="250"/>
      <c r="DB277" s="250"/>
      <c r="DC277" s="250"/>
      <c r="DD277" s="250"/>
      <c r="DE277" s="250"/>
      <c r="DF277" s="250"/>
      <c r="DG277" s="250"/>
      <c r="DH277" s="250"/>
      <c r="DI277" s="250"/>
      <c r="DJ277" s="250"/>
      <c r="DK277" s="250"/>
      <c r="DL277" s="250"/>
    </row>
    <row r="278" spans="1:116" x14ac:dyDescent="0.3">
      <c r="A278" s="250"/>
      <c r="B278" s="250"/>
      <c r="C278" s="250"/>
      <c r="D278" s="250"/>
      <c r="E278" s="250"/>
      <c r="F278" s="250"/>
      <c r="G278" s="250"/>
      <c r="H278" s="250"/>
      <c r="I278" s="250"/>
      <c r="J278" s="250"/>
      <c r="K278" s="250"/>
      <c r="L278" s="250"/>
      <c r="M278" s="250"/>
      <c r="N278" s="250"/>
      <c r="O278" s="250"/>
      <c r="P278" s="250"/>
      <c r="Q278" s="250"/>
      <c r="R278" s="250"/>
      <c r="S278" s="250"/>
      <c r="T278" s="250"/>
      <c r="U278" s="250"/>
      <c r="V278" s="250"/>
      <c r="W278" s="250"/>
      <c r="X278" s="250"/>
      <c r="Y278" s="250"/>
      <c r="Z278" s="250"/>
      <c r="AA278" s="250"/>
      <c r="AB278" s="250"/>
      <c r="AC278" s="250"/>
      <c r="AD278" s="250"/>
      <c r="AE278" s="250"/>
      <c r="AF278" s="250"/>
      <c r="AG278" s="250"/>
      <c r="AH278" s="250"/>
      <c r="AI278" s="250"/>
      <c r="AJ278" s="250"/>
      <c r="AK278" s="250"/>
      <c r="AL278" s="250"/>
      <c r="AM278" s="250"/>
      <c r="AN278" s="250"/>
      <c r="AO278" s="250"/>
      <c r="AP278" s="250"/>
      <c r="AQ278" s="250"/>
      <c r="AR278" s="250"/>
      <c r="AS278" s="250"/>
      <c r="AT278" s="250"/>
      <c r="AU278" s="250"/>
      <c r="AV278" s="250"/>
      <c r="AW278" s="250"/>
      <c r="AX278" s="250"/>
      <c r="AY278" s="250"/>
      <c r="AZ278" s="250"/>
      <c r="BA278" s="250"/>
      <c r="BB278" s="250"/>
      <c r="BC278" s="250"/>
      <c r="BD278" s="250"/>
      <c r="BE278" s="250"/>
      <c r="BF278" s="250"/>
      <c r="BG278" s="250"/>
      <c r="BH278" s="250"/>
      <c r="BI278" s="250"/>
      <c r="BJ278" s="250"/>
      <c r="BK278" s="250"/>
      <c r="BL278" s="250"/>
      <c r="BM278" s="250"/>
      <c r="BN278" s="250"/>
      <c r="BO278" s="250"/>
      <c r="BP278" s="250"/>
      <c r="BQ278" s="250"/>
      <c r="BR278" s="250"/>
      <c r="BS278" s="250"/>
      <c r="BT278" s="250"/>
      <c r="BU278" s="250"/>
      <c r="BV278" s="250"/>
      <c r="BW278" s="250"/>
      <c r="BX278" s="250"/>
      <c r="BY278" s="250"/>
      <c r="BZ278" s="250"/>
      <c r="CA278" s="250"/>
      <c r="CB278" s="250"/>
      <c r="CC278" s="250"/>
      <c r="CD278" s="250"/>
      <c r="CE278" s="250"/>
      <c r="CF278" s="250"/>
      <c r="CG278" s="250"/>
      <c r="CH278" s="250"/>
      <c r="CI278" s="250"/>
      <c r="CJ278" s="250"/>
      <c r="CK278" s="250"/>
      <c r="CL278" s="250"/>
      <c r="CM278" s="250"/>
      <c r="CN278" s="250"/>
      <c r="CO278" s="250"/>
      <c r="CP278" s="250"/>
      <c r="CQ278" s="250"/>
      <c r="CR278" s="250"/>
      <c r="CS278" s="250"/>
      <c r="CT278" s="250"/>
      <c r="CU278" s="250"/>
      <c r="CV278" s="250"/>
      <c r="CW278" s="250"/>
      <c r="CX278" s="250"/>
      <c r="CY278" s="250"/>
      <c r="CZ278" s="250"/>
      <c r="DA278" s="250"/>
      <c r="DB278" s="250"/>
      <c r="DC278" s="250"/>
      <c r="DD278" s="250"/>
      <c r="DE278" s="250"/>
      <c r="DF278" s="250"/>
      <c r="DG278" s="250"/>
      <c r="DH278" s="250"/>
      <c r="DI278" s="250"/>
      <c r="DJ278" s="250"/>
      <c r="DK278" s="250"/>
      <c r="DL278" s="250"/>
    </row>
    <row r="279" spans="1:116" x14ac:dyDescent="0.3">
      <c r="A279" s="250"/>
      <c r="B279" s="250"/>
      <c r="C279" s="250"/>
      <c r="D279" s="250"/>
      <c r="E279" s="250"/>
      <c r="F279" s="250"/>
      <c r="G279" s="250"/>
      <c r="H279" s="250"/>
      <c r="I279" s="250"/>
      <c r="J279" s="250"/>
      <c r="K279" s="250"/>
      <c r="L279" s="250"/>
      <c r="M279" s="250"/>
      <c r="N279" s="250"/>
      <c r="O279" s="250"/>
      <c r="P279" s="250"/>
      <c r="Q279" s="250"/>
      <c r="R279" s="250"/>
      <c r="S279" s="250"/>
      <c r="T279" s="250"/>
      <c r="U279" s="250"/>
      <c r="V279" s="250"/>
      <c r="W279" s="250"/>
      <c r="X279" s="250"/>
      <c r="Y279" s="250"/>
      <c r="Z279" s="250"/>
      <c r="AA279" s="250"/>
      <c r="AB279" s="250"/>
      <c r="AC279" s="250"/>
      <c r="AD279" s="250"/>
      <c r="AE279" s="250"/>
      <c r="AF279" s="250"/>
      <c r="AG279" s="250"/>
      <c r="AH279" s="250"/>
      <c r="AI279" s="250"/>
      <c r="AJ279" s="250"/>
      <c r="AK279" s="250"/>
      <c r="AL279" s="250"/>
      <c r="AM279" s="250"/>
      <c r="AN279" s="250"/>
      <c r="AO279" s="250"/>
      <c r="AP279" s="250"/>
      <c r="AQ279" s="250"/>
      <c r="AR279" s="250"/>
      <c r="AS279" s="250"/>
      <c r="AT279" s="250"/>
      <c r="AU279" s="250"/>
      <c r="AV279" s="250"/>
      <c r="AW279" s="250"/>
      <c r="AX279" s="250"/>
      <c r="AY279" s="250"/>
      <c r="AZ279" s="250"/>
      <c r="BA279" s="250"/>
      <c r="BB279" s="250"/>
      <c r="BC279" s="250"/>
      <c r="BD279" s="250"/>
      <c r="BE279" s="250"/>
      <c r="BF279" s="250"/>
      <c r="BG279" s="250"/>
      <c r="BH279" s="250"/>
      <c r="BI279" s="250"/>
      <c r="BJ279" s="250"/>
      <c r="BK279" s="250"/>
      <c r="BL279" s="250"/>
      <c r="BM279" s="250"/>
      <c r="BN279" s="250"/>
      <c r="BO279" s="250"/>
      <c r="BP279" s="250"/>
      <c r="BQ279" s="250"/>
      <c r="BR279" s="250"/>
      <c r="BS279" s="250"/>
      <c r="BT279" s="250"/>
      <c r="BU279" s="250"/>
      <c r="BV279" s="250"/>
      <c r="BW279" s="250"/>
      <c r="BX279" s="250"/>
      <c r="BY279" s="250"/>
      <c r="BZ279" s="250"/>
      <c r="CA279" s="250"/>
      <c r="CB279" s="250"/>
      <c r="CC279" s="250"/>
      <c r="CD279" s="250"/>
      <c r="CE279" s="250"/>
      <c r="CF279" s="250"/>
      <c r="CG279" s="250"/>
      <c r="CH279" s="250"/>
      <c r="CI279" s="250"/>
      <c r="CJ279" s="250"/>
      <c r="CK279" s="250"/>
      <c r="CL279" s="250"/>
      <c r="CM279" s="250"/>
      <c r="CN279" s="250"/>
      <c r="CO279" s="250"/>
      <c r="CP279" s="250"/>
      <c r="CQ279" s="250"/>
      <c r="CR279" s="250"/>
      <c r="CS279" s="250"/>
      <c r="CT279" s="250"/>
      <c r="CU279" s="250"/>
      <c r="CV279" s="250"/>
      <c r="CW279" s="250"/>
      <c r="CX279" s="250"/>
      <c r="CY279" s="250"/>
      <c r="CZ279" s="250"/>
      <c r="DA279" s="250"/>
      <c r="DB279" s="250"/>
      <c r="DC279" s="250"/>
      <c r="DD279" s="250"/>
      <c r="DE279" s="250"/>
      <c r="DF279" s="250"/>
      <c r="DG279" s="250"/>
      <c r="DH279" s="250"/>
      <c r="DI279" s="250"/>
      <c r="DJ279" s="250"/>
      <c r="DK279" s="250"/>
      <c r="DL279" s="250"/>
    </row>
    <row r="280" spans="1:116" x14ac:dyDescent="0.3">
      <c r="A280" s="250"/>
      <c r="B280" s="250"/>
      <c r="C280" s="250"/>
      <c r="D280" s="250"/>
      <c r="E280" s="250"/>
      <c r="F280" s="250"/>
      <c r="G280" s="250"/>
      <c r="H280" s="250"/>
      <c r="I280" s="250"/>
      <c r="J280" s="250"/>
      <c r="K280" s="250"/>
      <c r="L280" s="250"/>
      <c r="M280" s="250"/>
      <c r="N280" s="250"/>
      <c r="O280" s="250"/>
      <c r="P280" s="250"/>
      <c r="Q280" s="250"/>
      <c r="R280" s="250"/>
      <c r="S280" s="250"/>
      <c r="T280" s="250"/>
      <c r="U280" s="250"/>
      <c r="V280" s="250"/>
      <c r="W280" s="250"/>
      <c r="X280" s="250"/>
      <c r="Y280" s="250"/>
      <c r="Z280" s="250"/>
      <c r="AA280" s="250"/>
      <c r="AB280" s="250"/>
      <c r="AC280" s="250"/>
      <c r="AD280" s="250"/>
      <c r="AE280" s="250"/>
      <c r="AF280" s="250"/>
      <c r="AG280" s="250"/>
      <c r="AH280" s="250"/>
      <c r="AI280" s="250"/>
      <c r="AJ280" s="250"/>
      <c r="AK280" s="250"/>
      <c r="AL280" s="250"/>
      <c r="AM280" s="250"/>
      <c r="AN280" s="250"/>
      <c r="AO280" s="250"/>
      <c r="AP280" s="250"/>
      <c r="AQ280" s="250"/>
      <c r="AR280" s="250"/>
      <c r="AS280" s="250"/>
      <c r="AT280" s="250"/>
      <c r="AU280" s="250"/>
      <c r="AV280" s="250"/>
      <c r="AW280" s="250"/>
      <c r="AX280" s="250"/>
      <c r="AY280" s="250"/>
      <c r="AZ280" s="250"/>
      <c r="BA280" s="250"/>
      <c r="BB280" s="250"/>
      <c r="BC280" s="250"/>
      <c r="BD280" s="250"/>
      <c r="BE280" s="250"/>
      <c r="BF280" s="250"/>
      <c r="BG280" s="250"/>
      <c r="BH280" s="250"/>
      <c r="BI280" s="250"/>
      <c r="BJ280" s="250"/>
      <c r="BK280" s="250"/>
      <c r="BL280" s="250"/>
      <c r="BM280" s="250"/>
      <c r="BN280" s="250"/>
      <c r="BO280" s="250"/>
      <c r="BP280" s="250"/>
      <c r="BQ280" s="250"/>
      <c r="BR280" s="250"/>
      <c r="BS280" s="250"/>
      <c r="BT280" s="250"/>
      <c r="BU280" s="250"/>
      <c r="BV280" s="250"/>
      <c r="BW280" s="250"/>
      <c r="BX280" s="250"/>
      <c r="BY280" s="250"/>
      <c r="BZ280" s="250"/>
      <c r="CA280" s="250"/>
      <c r="CB280" s="250"/>
      <c r="CC280" s="250"/>
      <c r="CD280" s="250"/>
      <c r="CE280" s="250"/>
      <c r="CF280" s="250"/>
      <c r="CG280" s="250"/>
      <c r="CH280" s="250"/>
      <c r="CI280" s="250"/>
      <c r="CJ280" s="250"/>
      <c r="CK280" s="250"/>
      <c r="CL280" s="250"/>
      <c r="CM280" s="250"/>
      <c r="CN280" s="250"/>
      <c r="CO280" s="250"/>
      <c r="CP280" s="250"/>
      <c r="CQ280" s="250"/>
      <c r="CR280" s="250"/>
      <c r="CS280" s="250"/>
      <c r="CT280" s="250"/>
      <c r="CU280" s="250"/>
      <c r="CV280" s="250"/>
      <c r="CW280" s="250"/>
      <c r="CX280" s="250"/>
      <c r="CY280" s="250"/>
      <c r="CZ280" s="250"/>
      <c r="DA280" s="250"/>
      <c r="DB280" s="250"/>
      <c r="DC280" s="250"/>
      <c r="DD280" s="250"/>
      <c r="DE280" s="250"/>
      <c r="DF280" s="250"/>
      <c r="DG280" s="250"/>
      <c r="DH280" s="250"/>
      <c r="DI280" s="250"/>
      <c r="DJ280" s="250"/>
      <c r="DK280" s="250"/>
      <c r="DL280" s="250"/>
    </row>
    <row r="281" spans="1:116" x14ac:dyDescent="0.3">
      <c r="A281" s="250"/>
      <c r="B281" s="250"/>
      <c r="C281" s="250"/>
      <c r="D281" s="250"/>
      <c r="E281" s="250"/>
      <c r="F281" s="250"/>
      <c r="G281" s="250"/>
      <c r="H281" s="250"/>
      <c r="I281" s="250"/>
      <c r="J281" s="250"/>
      <c r="K281" s="250"/>
      <c r="L281" s="250"/>
      <c r="M281" s="250"/>
      <c r="N281" s="250"/>
      <c r="O281" s="250"/>
      <c r="P281" s="250"/>
      <c r="Q281" s="250"/>
      <c r="R281" s="250"/>
      <c r="S281" s="250"/>
      <c r="T281" s="250"/>
      <c r="U281" s="250"/>
      <c r="V281" s="250"/>
      <c r="W281" s="250"/>
      <c r="X281" s="250"/>
      <c r="Y281" s="250"/>
      <c r="Z281" s="250"/>
      <c r="AA281" s="250"/>
      <c r="AB281" s="250"/>
      <c r="AC281" s="250"/>
      <c r="AD281" s="250"/>
      <c r="AE281" s="250"/>
      <c r="AF281" s="250"/>
      <c r="AG281" s="250"/>
      <c r="AH281" s="250"/>
      <c r="AI281" s="250"/>
      <c r="AJ281" s="250"/>
      <c r="AK281" s="250"/>
      <c r="AL281" s="250"/>
      <c r="AM281" s="250"/>
      <c r="AN281" s="250"/>
      <c r="AO281" s="250"/>
      <c r="AP281" s="250"/>
      <c r="AQ281" s="250"/>
      <c r="AR281" s="250"/>
      <c r="AS281" s="250"/>
      <c r="AT281" s="250"/>
      <c r="AU281" s="250"/>
      <c r="AV281" s="250"/>
      <c r="AW281" s="250"/>
      <c r="AX281" s="250"/>
      <c r="AY281" s="250"/>
      <c r="AZ281" s="250"/>
      <c r="BA281" s="250"/>
      <c r="BB281" s="250"/>
      <c r="BC281" s="250"/>
      <c r="BD281" s="250"/>
      <c r="BE281" s="250"/>
      <c r="BF281" s="250"/>
      <c r="BG281" s="250"/>
      <c r="BH281" s="250"/>
      <c r="BI281" s="250"/>
      <c r="BJ281" s="250"/>
      <c r="BK281" s="250"/>
      <c r="BL281" s="250"/>
      <c r="BM281" s="250"/>
      <c r="BN281" s="250"/>
      <c r="BO281" s="250"/>
      <c r="BP281" s="250"/>
      <c r="BQ281" s="250"/>
      <c r="BR281" s="250"/>
      <c r="BS281" s="250"/>
      <c r="BT281" s="250"/>
      <c r="BU281" s="250"/>
      <c r="BV281" s="250"/>
      <c r="BW281" s="250"/>
      <c r="BX281" s="250"/>
      <c r="BY281" s="250"/>
      <c r="BZ281" s="250"/>
      <c r="CA281" s="250"/>
      <c r="CB281" s="250"/>
      <c r="CC281" s="250"/>
      <c r="CD281" s="250"/>
      <c r="CE281" s="250"/>
      <c r="CF281" s="250"/>
      <c r="CG281" s="250"/>
      <c r="CH281" s="250"/>
      <c r="CI281" s="250"/>
      <c r="CJ281" s="250"/>
      <c r="CK281" s="250"/>
      <c r="CL281" s="250"/>
      <c r="CM281" s="250"/>
      <c r="CN281" s="250"/>
      <c r="CO281" s="250"/>
      <c r="CP281" s="250"/>
      <c r="CQ281" s="250"/>
      <c r="CR281" s="250"/>
      <c r="CS281" s="250"/>
      <c r="CT281" s="250"/>
      <c r="CU281" s="250"/>
      <c r="CV281" s="250"/>
      <c r="CW281" s="250"/>
      <c r="CX281" s="250"/>
      <c r="CY281" s="250"/>
      <c r="CZ281" s="250"/>
      <c r="DA281" s="250"/>
      <c r="DB281" s="250"/>
      <c r="DC281" s="250"/>
      <c r="DD281" s="250"/>
      <c r="DE281" s="250"/>
      <c r="DF281" s="250"/>
      <c r="DG281" s="250"/>
      <c r="DH281" s="250"/>
      <c r="DI281" s="250"/>
      <c r="DJ281" s="250"/>
      <c r="DK281" s="250"/>
      <c r="DL281" s="250"/>
    </row>
    <row r="282" spans="1:116" x14ac:dyDescent="0.3">
      <c r="A282" s="250"/>
      <c r="B282" s="250"/>
      <c r="C282" s="250"/>
      <c r="D282" s="250"/>
      <c r="E282" s="250"/>
      <c r="F282" s="250"/>
      <c r="G282" s="250"/>
      <c r="H282" s="250"/>
      <c r="I282" s="250"/>
      <c r="J282" s="250"/>
      <c r="K282" s="250"/>
      <c r="L282" s="250"/>
      <c r="M282" s="250"/>
      <c r="N282" s="250"/>
      <c r="O282" s="250"/>
      <c r="P282" s="250"/>
      <c r="Q282" s="250"/>
      <c r="R282" s="250"/>
      <c r="S282" s="250"/>
      <c r="T282" s="250"/>
      <c r="U282" s="250"/>
      <c r="V282" s="250"/>
      <c r="W282" s="250"/>
      <c r="X282" s="250"/>
      <c r="Y282" s="250"/>
      <c r="Z282" s="250"/>
      <c r="AA282" s="250"/>
      <c r="AB282" s="250"/>
      <c r="AC282" s="250"/>
      <c r="AD282" s="250"/>
      <c r="AE282" s="250"/>
      <c r="AF282" s="250"/>
      <c r="AG282" s="250"/>
      <c r="AH282" s="250"/>
      <c r="AI282" s="250"/>
      <c r="AJ282" s="250"/>
      <c r="AK282" s="250"/>
      <c r="AL282" s="250"/>
      <c r="AM282" s="250"/>
      <c r="AN282" s="250"/>
      <c r="AO282" s="250"/>
      <c r="AP282" s="250"/>
      <c r="AQ282" s="250"/>
      <c r="AR282" s="250"/>
      <c r="AS282" s="250"/>
      <c r="AT282" s="250"/>
      <c r="AU282" s="250"/>
      <c r="AV282" s="250"/>
      <c r="AW282" s="250"/>
      <c r="AX282" s="250"/>
      <c r="AY282" s="250"/>
      <c r="AZ282" s="250"/>
      <c r="BA282" s="250"/>
      <c r="BB282" s="250"/>
      <c r="BC282" s="250"/>
      <c r="BD282" s="250"/>
      <c r="BE282" s="250"/>
      <c r="BF282" s="250"/>
      <c r="BG282" s="250"/>
      <c r="BH282" s="250"/>
      <c r="BI282" s="250"/>
      <c r="BJ282" s="250"/>
      <c r="BK282" s="250"/>
      <c r="BL282" s="250"/>
      <c r="BM282" s="250"/>
      <c r="BN282" s="250"/>
      <c r="BO282" s="250"/>
      <c r="BP282" s="250"/>
      <c r="BQ282" s="250"/>
      <c r="BR282" s="250"/>
      <c r="BS282" s="250"/>
      <c r="BT282" s="250"/>
      <c r="BU282" s="250"/>
      <c r="BV282" s="250"/>
      <c r="BW282" s="250"/>
      <c r="BX282" s="250"/>
      <c r="BY282" s="250"/>
      <c r="BZ282" s="250"/>
      <c r="CA282" s="250"/>
      <c r="CB282" s="250"/>
      <c r="CC282" s="250"/>
      <c r="CD282" s="250"/>
      <c r="CE282" s="250"/>
      <c r="CF282" s="250"/>
      <c r="CG282" s="250"/>
      <c r="CH282" s="250"/>
      <c r="CI282" s="250"/>
      <c r="CJ282" s="250"/>
      <c r="CK282" s="250"/>
      <c r="CL282" s="250"/>
      <c r="CM282" s="250"/>
      <c r="CN282" s="250"/>
      <c r="CO282" s="250"/>
      <c r="CP282" s="250"/>
      <c r="CQ282" s="250"/>
      <c r="CR282" s="250"/>
      <c r="CS282" s="250"/>
      <c r="CT282" s="250"/>
      <c r="CU282" s="250"/>
      <c r="CV282" s="250"/>
      <c r="CW282" s="250"/>
      <c r="CX282" s="250"/>
      <c r="CY282" s="250"/>
      <c r="CZ282" s="250"/>
      <c r="DA282" s="250"/>
      <c r="DB282" s="250"/>
      <c r="DC282" s="250"/>
      <c r="DD282" s="250"/>
      <c r="DE282" s="250"/>
      <c r="DF282" s="250"/>
      <c r="DG282" s="250"/>
      <c r="DH282" s="250"/>
      <c r="DI282" s="250"/>
      <c r="DJ282" s="250"/>
      <c r="DK282" s="250"/>
      <c r="DL282" s="250"/>
    </row>
    <row r="283" spans="1:116" x14ac:dyDescent="0.3">
      <c r="A283" s="250"/>
      <c r="B283" s="250"/>
      <c r="C283" s="250"/>
      <c r="D283" s="250"/>
      <c r="E283" s="250"/>
      <c r="F283" s="250"/>
      <c r="G283" s="250"/>
      <c r="H283" s="250"/>
      <c r="I283" s="250"/>
      <c r="J283" s="250"/>
      <c r="K283" s="250"/>
      <c r="L283" s="250"/>
      <c r="M283" s="250"/>
      <c r="N283" s="250"/>
      <c r="O283" s="250"/>
      <c r="P283" s="250"/>
      <c r="Q283" s="250"/>
      <c r="R283" s="250"/>
      <c r="S283" s="250"/>
      <c r="T283" s="250"/>
      <c r="U283" s="250"/>
      <c r="V283" s="250"/>
      <c r="W283" s="250"/>
      <c r="X283" s="250"/>
      <c r="Y283" s="250"/>
      <c r="Z283" s="250"/>
      <c r="AA283" s="250"/>
      <c r="AB283" s="250"/>
      <c r="AC283" s="250"/>
      <c r="AD283" s="250"/>
      <c r="AE283" s="250"/>
      <c r="AF283" s="250"/>
      <c r="AG283" s="250"/>
      <c r="AH283" s="250"/>
      <c r="AI283" s="250"/>
      <c r="AJ283" s="250"/>
      <c r="AK283" s="250"/>
      <c r="AL283" s="250"/>
      <c r="AM283" s="250"/>
      <c r="AN283" s="250"/>
      <c r="AO283" s="250"/>
      <c r="AP283" s="250"/>
      <c r="AQ283" s="250"/>
      <c r="AR283" s="250"/>
      <c r="AS283" s="250"/>
      <c r="AT283" s="250"/>
      <c r="AU283" s="250"/>
      <c r="AV283" s="250"/>
      <c r="AW283" s="250"/>
      <c r="AX283" s="250"/>
      <c r="AY283" s="250"/>
      <c r="AZ283" s="250"/>
      <c r="BA283" s="250"/>
      <c r="BB283" s="250"/>
      <c r="BC283" s="250"/>
      <c r="BD283" s="250"/>
      <c r="BE283" s="250"/>
      <c r="BF283" s="250"/>
      <c r="BG283" s="250"/>
      <c r="BH283" s="250"/>
      <c r="BI283" s="250"/>
      <c r="BJ283" s="250"/>
      <c r="BK283" s="250"/>
      <c r="BL283" s="250"/>
      <c r="BM283" s="250"/>
      <c r="BN283" s="250"/>
      <c r="BO283" s="250"/>
      <c r="BP283" s="250"/>
      <c r="BQ283" s="250"/>
      <c r="BR283" s="250"/>
      <c r="BS283" s="250"/>
      <c r="BT283" s="250"/>
      <c r="BU283" s="250"/>
      <c r="BV283" s="250"/>
      <c r="BW283" s="250"/>
      <c r="BX283" s="250"/>
      <c r="BY283" s="250"/>
      <c r="BZ283" s="250"/>
      <c r="CA283" s="250"/>
      <c r="CB283" s="250"/>
      <c r="CC283" s="250"/>
      <c r="CD283" s="250"/>
      <c r="CE283" s="250"/>
      <c r="CF283" s="250"/>
      <c r="CG283" s="250"/>
      <c r="CH283" s="250"/>
      <c r="CI283" s="250"/>
      <c r="CJ283" s="250"/>
      <c r="CK283" s="250"/>
      <c r="CL283" s="250"/>
      <c r="CM283" s="250"/>
      <c r="CN283" s="250"/>
      <c r="CO283" s="250"/>
      <c r="CP283" s="250"/>
      <c r="CQ283" s="250"/>
      <c r="CR283" s="250"/>
      <c r="CS283" s="250"/>
      <c r="CT283" s="250"/>
      <c r="CU283" s="250"/>
      <c r="CV283" s="250"/>
      <c r="CW283" s="250"/>
      <c r="CX283" s="250"/>
      <c r="CY283" s="250"/>
      <c r="CZ283" s="250"/>
      <c r="DA283" s="250"/>
      <c r="DB283" s="250"/>
      <c r="DC283" s="250"/>
      <c r="DD283" s="250"/>
      <c r="DE283" s="250"/>
      <c r="DF283" s="250"/>
      <c r="DG283" s="250"/>
      <c r="DH283" s="250"/>
      <c r="DI283" s="250"/>
      <c r="DJ283" s="250"/>
      <c r="DK283" s="250"/>
      <c r="DL283" s="250"/>
    </row>
    <row r="284" spans="1:116" x14ac:dyDescent="0.3">
      <c r="A284" s="250"/>
      <c r="B284" s="250"/>
      <c r="C284" s="250"/>
      <c r="D284" s="250"/>
      <c r="E284" s="250"/>
      <c r="F284" s="250"/>
      <c r="G284" s="250"/>
      <c r="H284" s="250"/>
      <c r="I284" s="250"/>
      <c r="J284" s="250"/>
      <c r="K284" s="250"/>
      <c r="L284" s="250"/>
      <c r="M284" s="250"/>
      <c r="N284" s="250"/>
      <c r="O284" s="250"/>
      <c r="P284" s="250"/>
      <c r="Q284" s="250"/>
      <c r="R284" s="250"/>
      <c r="S284" s="250"/>
      <c r="T284" s="250"/>
      <c r="U284" s="250"/>
      <c r="V284" s="250"/>
      <c r="W284" s="250"/>
      <c r="X284" s="250"/>
      <c r="Y284" s="250"/>
      <c r="Z284" s="250"/>
      <c r="AA284" s="250"/>
      <c r="AB284" s="250"/>
      <c r="AC284" s="250"/>
      <c r="AD284" s="250"/>
      <c r="AE284" s="250"/>
      <c r="AF284" s="250"/>
      <c r="AG284" s="250"/>
      <c r="AH284" s="250"/>
      <c r="AI284" s="250"/>
      <c r="AJ284" s="250"/>
      <c r="AK284" s="250"/>
      <c r="AL284" s="250"/>
      <c r="AM284" s="250"/>
      <c r="AN284" s="250"/>
      <c r="AO284" s="250"/>
      <c r="AP284" s="250"/>
      <c r="AQ284" s="250"/>
      <c r="AR284" s="250"/>
      <c r="AS284" s="250"/>
      <c r="AT284" s="250"/>
      <c r="AU284" s="250"/>
      <c r="AV284" s="250"/>
      <c r="AW284" s="250"/>
      <c r="AX284" s="250"/>
      <c r="AY284" s="250"/>
      <c r="AZ284" s="250"/>
      <c r="BA284" s="250"/>
      <c r="BB284" s="250"/>
      <c r="BC284" s="250"/>
      <c r="BD284" s="250"/>
      <c r="BE284" s="250"/>
      <c r="BF284" s="250"/>
      <c r="BG284" s="250"/>
      <c r="BH284" s="250"/>
      <c r="BI284" s="250"/>
      <c r="BJ284" s="250"/>
      <c r="BK284" s="250"/>
      <c r="BL284" s="250"/>
      <c r="BM284" s="250"/>
      <c r="BN284" s="250"/>
      <c r="BO284" s="250"/>
      <c r="BP284" s="250"/>
      <c r="BQ284" s="250"/>
      <c r="BR284" s="250"/>
      <c r="BS284" s="250"/>
      <c r="BT284" s="250"/>
      <c r="BU284" s="250"/>
      <c r="BV284" s="250"/>
      <c r="BW284" s="250"/>
      <c r="BX284" s="250"/>
      <c r="BY284" s="250"/>
      <c r="BZ284" s="250"/>
      <c r="CA284" s="250"/>
      <c r="CB284" s="250"/>
      <c r="CC284" s="250"/>
      <c r="CD284" s="250"/>
      <c r="CE284" s="250"/>
      <c r="CF284" s="250"/>
      <c r="CG284" s="250"/>
      <c r="CH284" s="250"/>
      <c r="CI284" s="250"/>
      <c r="CJ284" s="250"/>
      <c r="CK284" s="250"/>
      <c r="CL284" s="250"/>
      <c r="CM284" s="250"/>
      <c r="CN284" s="250"/>
      <c r="CO284" s="250"/>
      <c r="CP284" s="250"/>
      <c r="CQ284" s="250"/>
      <c r="CR284" s="250"/>
      <c r="CS284" s="250"/>
      <c r="CT284" s="250"/>
      <c r="CU284" s="250"/>
      <c r="CV284" s="250"/>
      <c r="CW284" s="250"/>
      <c r="CX284" s="250"/>
      <c r="CY284" s="250"/>
      <c r="CZ284" s="250"/>
      <c r="DA284" s="250"/>
      <c r="DB284" s="250"/>
      <c r="DC284" s="250"/>
      <c r="DD284" s="250"/>
      <c r="DE284" s="250"/>
      <c r="DF284" s="250"/>
      <c r="DG284" s="250"/>
      <c r="DH284" s="250"/>
      <c r="DI284" s="250"/>
      <c r="DJ284" s="250"/>
      <c r="DK284" s="250"/>
      <c r="DL284" s="250"/>
    </row>
    <row r="285" spans="1:116" x14ac:dyDescent="0.3">
      <c r="A285" s="250"/>
      <c r="B285" s="250"/>
      <c r="C285" s="250"/>
      <c r="D285" s="250"/>
      <c r="E285" s="250"/>
      <c r="F285" s="250"/>
      <c r="G285" s="250"/>
      <c r="H285" s="250"/>
      <c r="I285" s="250"/>
      <c r="J285" s="250"/>
      <c r="K285" s="250"/>
      <c r="L285" s="250"/>
      <c r="M285" s="250"/>
      <c r="N285" s="250"/>
      <c r="O285" s="250"/>
      <c r="P285" s="250"/>
      <c r="Q285" s="250"/>
      <c r="R285" s="250"/>
      <c r="S285" s="250"/>
      <c r="T285" s="250"/>
      <c r="U285" s="250"/>
      <c r="V285" s="250"/>
      <c r="W285" s="250"/>
      <c r="X285" s="250"/>
      <c r="Y285" s="250"/>
      <c r="Z285" s="250"/>
      <c r="AA285" s="250"/>
      <c r="AB285" s="250"/>
      <c r="AC285" s="250"/>
      <c r="AD285" s="250"/>
      <c r="AE285" s="250"/>
      <c r="AF285" s="250"/>
      <c r="AG285" s="250"/>
      <c r="AH285" s="250"/>
      <c r="AI285" s="250"/>
      <c r="AJ285" s="250"/>
      <c r="AK285" s="250"/>
      <c r="AL285" s="250"/>
      <c r="AM285" s="250"/>
      <c r="AN285" s="250"/>
      <c r="AO285" s="250"/>
      <c r="AP285" s="250"/>
      <c r="AQ285" s="250"/>
      <c r="AR285" s="250"/>
      <c r="AS285" s="250"/>
      <c r="AT285" s="250"/>
      <c r="AU285" s="250"/>
      <c r="AV285" s="250"/>
      <c r="AW285" s="250"/>
      <c r="AX285" s="250"/>
      <c r="AY285" s="250"/>
      <c r="AZ285" s="250"/>
      <c r="BA285" s="250"/>
      <c r="BB285" s="250"/>
      <c r="BC285" s="250"/>
      <c r="BD285" s="250"/>
      <c r="BE285" s="250"/>
      <c r="BF285" s="250"/>
      <c r="BG285" s="250"/>
      <c r="BH285" s="250"/>
      <c r="BI285" s="250"/>
      <c r="BJ285" s="250"/>
      <c r="BK285" s="250"/>
      <c r="BL285" s="250"/>
      <c r="BM285" s="250"/>
      <c r="BN285" s="250"/>
      <c r="BO285" s="250"/>
      <c r="BP285" s="250"/>
      <c r="BQ285" s="250"/>
      <c r="BR285" s="250"/>
      <c r="BS285" s="250"/>
      <c r="BT285" s="250"/>
      <c r="BU285" s="250"/>
      <c r="BV285" s="250"/>
      <c r="BW285" s="250"/>
      <c r="BX285" s="250"/>
      <c r="BY285" s="250"/>
      <c r="BZ285" s="250"/>
      <c r="CA285" s="250"/>
      <c r="CB285" s="250"/>
      <c r="CC285" s="250"/>
      <c r="CD285" s="250"/>
      <c r="CE285" s="250"/>
      <c r="CF285" s="250"/>
      <c r="CG285" s="250"/>
      <c r="CH285" s="250"/>
      <c r="CI285" s="250"/>
      <c r="CJ285" s="250"/>
      <c r="CK285" s="250"/>
      <c r="CL285" s="250"/>
      <c r="CM285" s="250"/>
      <c r="CN285" s="250"/>
      <c r="CO285" s="250"/>
      <c r="CP285" s="250"/>
      <c r="CQ285" s="250"/>
      <c r="CR285" s="250"/>
      <c r="CS285" s="250"/>
      <c r="CT285" s="250"/>
      <c r="CU285" s="250"/>
      <c r="CV285" s="250"/>
      <c r="CW285" s="250"/>
      <c r="CX285" s="250"/>
      <c r="CY285" s="250"/>
      <c r="CZ285" s="250"/>
      <c r="DA285" s="250"/>
      <c r="DB285" s="250"/>
      <c r="DC285" s="250"/>
      <c r="DD285" s="250"/>
      <c r="DE285" s="250"/>
      <c r="DF285" s="250"/>
      <c r="DG285" s="250"/>
      <c r="DH285" s="250"/>
      <c r="DI285" s="250"/>
      <c r="DJ285" s="250"/>
      <c r="DK285" s="250"/>
      <c r="DL285" s="250"/>
    </row>
    <row r="286" spans="1:116" x14ac:dyDescent="0.3">
      <c r="A286" s="250"/>
      <c r="B286" s="250"/>
      <c r="C286" s="250"/>
      <c r="D286" s="250"/>
      <c r="E286" s="250"/>
      <c r="F286" s="250"/>
      <c r="G286" s="250"/>
      <c r="H286" s="250"/>
      <c r="I286" s="250"/>
      <c r="J286" s="250"/>
      <c r="K286" s="250"/>
      <c r="L286" s="250"/>
      <c r="M286" s="250"/>
      <c r="N286" s="250"/>
      <c r="O286" s="250"/>
      <c r="P286" s="250"/>
      <c r="Q286" s="250"/>
      <c r="R286" s="250"/>
      <c r="S286" s="250"/>
      <c r="T286" s="250"/>
      <c r="U286" s="250"/>
      <c r="V286" s="250"/>
      <c r="W286" s="250"/>
      <c r="X286" s="250"/>
      <c r="Y286" s="250"/>
      <c r="Z286" s="250"/>
      <c r="AA286" s="250"/>
      <c r="AB286" s="250"/>
      <c r="AC286" s="250"/>
      <c r="AD286" s="250"/>
      <c r="AE286" s="250"/>
      <c r="AF286" s="250"/>
      <c r="AG286" s="250"/>
      <c r="AH286" s="250"/>
      <c r="AI286" s="250"/>
      <c r="AJ286" s="250"/>
      <c r="AK286" s="250"/>
      <c r="AL286" s="250"/>
      <c r="AM286" s="250"/>
      <c r="AN286" s="250"/>
      <c r="AO286" s="250"/>
      <c r="AP286" s="250"/>
      <c r="AQ286" s="250"/>
      <c r="AR286" s="250"/>
      <c r="AS286" s="250"/>
      <c r="AT286" s="250"/>
      <c r="AU286" s="250"/>
      <c r="AV286" s="250"/>
      <c r="AW286" s="250"/>
      <c r="AX286" s="250"/>
      <c r="AY286" s="250"/>
      <c r="AZ286" s="250"/>
      <c r="BA286" s="250"/>
      <c r="BB286" s="250"/>
      <c r="BC286" s="250"/>
      <c r="BD286" s="250"/>
      <c r="BE286" s="250"/>
      <c r="BF286" s="250"/>
      <c r="BG286" s="250"/>
      <c r="BH286" s="250"/>
      <c r="BI286" s="250"/>
      <c r="BJ286" s="250"/>
      <c r="BK286" s="250"/>
      <c r="BL286" s="250"/>
      <c r="BM286" s="250"/>
      <c r="BN286" s="250"/>
      <c r="BO286" s="250"/>
      <c r="BP286" s="250"/>
      <c r="BQ286" s="250"/>
      <c r="BR286" s="250"/>
      <c r="BS286" s="250"/>
      <c r="BT286" s="250"/>
      <c r="BU286" s="250"/>
      <c r="BV286" s="250"/>
      <c r="BW286" s="250"/>
      <c r="BX286" s="250"/>
      <c r="BY286" s="250"/>
      <c r="BZ286" s="250"/>
      <c r="CA286" s="250"/>
      <c r="CB286" s="250"/>
      <c r="CC286" s="250"/>
      <c r="CD286" s="250"/>
      <c r="CE286" s="250"/>
      <c r="CF286" s="250"/>
      <c r="CG286" s="250"/>
      <c r="CH286" s="250"/>
      <c r="CI286" s="250"/>
      <c r="CJ286" s="250"/>
      <c r="CK286" s="250"/>
      <c r="CL286" s="250"/>
      <c r="CM286" s="250"/>
      <c r="CN286" s="250"/>
      <c r="CO286" s="250"/>
      <c r="CP286" s="250"/>
      <c r="CQ286" s="250"/>
      <c r="CR286" s="250"/>
      <c r="CS286" s="250"/>
      <c r="CT286" s="250"/>
      <c r="CU286" s="250"/>
      <c r="CV286" s="250"/>
      <c r="CW286" s="250"/>
      <c r="CX286" s="250"/>
      <c r="CY286" s="250"/>
      <c r="CZ286" s="250"/>
      <c r="DA286" s="250"/>
      <c r="DB286" s="250"/>
      <c r="DC286" s="250"/>
      <c r="DD286" s="250"/>
      <c r="DE286" s="250"/>
      <c r="DF286" s="250"/>
      <c r="DG286" s="250"/>
      <c r="DH286" s="250"/>
      <c r="DI286" s="250"/>
      <c r="DJ286" s="250"/>
      <c r="DK286" s="250"/>
      <c r="DL286" s="250"/>
    </row>
    <row r="287" spans="1:116" x14ac:dyDescent="0.3">
      <c r="A287" s="250"/>
      <c r="B287" s="250"/>
      <c r="C287" s="250"/>
      <c r="D287" s="250"/>
      <c r="E287" s="250"/>
      <c r="F287" s="250"/>
      <c r="G287" s="250"/>
      <c r="H287" s="250"/>
      <c r="I287" s="250"/>
      <c r="J287" s="250"/>
      <c r="K287" s="250"/>
      <c r="L287" s="250"/>
      <c r="M287" s="250"/>
      <c r="N287" s="250"/>
      <c r="O287" s="250"/>
      <c r="P287" s="250"/>
      <c r="Q287" s="250"/>
      <c r="R287" s="250"/>
      <c r="S287" s="250"/>
      <c r="T287" s="250"/>
      <c r="U287" s="250"/>
      <c r="V287" s="250"/>
      <c r="W287" s="250"/>
      <c r="X287" s="250"/>
      <c r="Y287" s="250"/>
      <c r="Z287" s="250"/>
      <c r="AA287" s="250"/>
      <c r="AB287" s="250"/>
      <c r="AC287" s="250"/>
      <c r="AD287" s="250"/>
      <c r="AE287" s="250"/>
      <c r="AF287" s="250"/>
      <c r="AG287" s="250"/>
      <c r="AH287" s="250"/>
      <c r="AI287" s="250"/>
      <c r="AJ287" s="250"/>
      <c r="AK287" s="250"/>
      <c r="AL287" s="250"/>
      <c r="AM287" s="250"/>
      <c r="AN287" s="250"/>
      <c r="AO287" s="250"/>
      <c r="AP287" s="250"/>
      <c r="AQ287" s="250"/>
      <c r="AR287" s="250"/>
      <c r="AS287" s="250"/>
      <c r="AT287" s="250"/>
      <c r="AU287" s="250"/>
      <c r="AV287" s="250"/>
      <c r="AW287" s="250"/>
      <c r="AX287" s="250"/>
      <c r="AY287" s="250"/>
      <c r="AZ287" s="250"/>
      <c r="BA287" s="250"/>
      <c r="BB287" s="250"/>
      <c r="BC287" s="250"/>
      <c r="BD287" s="250"/>
      <c r="BE287" s="250"/>
      <c r="BF287" s="250"/>
      <c r="BG287" s="250"/>
      <c r="BH287" s="250"/>
      <c r="BI287" s="250"/>
      <c r="BJ287" s="250"/>
      <c r="BK287" s="250"/>
      <c r="BL287" s="250"/>
      <c r="BM287" s="250"/>
      <c r="BN287" s="250"/>
      <c r="BO287" s="250"/>
      <c r="BP287" s="250"/>
      <c r="BQ287" s="250"/>
      <c r="BR287" s="250"/>
      <c r="BS287" s="250"/>
      <c r="BT287" s="250"/>
      <c r="BU287" s="250"/>
      <c r="BV287" s="250"/>
      <c r="BW287" s="250"/>
      <c r="BX287" s="250"/>
      <c r="BY287" s="250"/>
      <c r="BZ287" s="250"/>
      <c r="CA287" s="250"/>
      <c r="CB287" s="250"/>
      <c r="CC287" s="250"/>
      <c r="CD287" s="250"/>
      <c r="CE287" s="250"/>
      <c r="CF287" s="250"/>
      <c r="CG287" s="250"/>
      <c r="CH287" s="250"/>
      <c r="CI287" s="250"/>
      <c r="CJ287" s="250"/>
      <c r="CK287" s="250"/>
      <c r="CL287" s="250"/>
      <c r="CM287" s="250"/>
      <c r="CN287" s="250"/>
      <c r="CO287" s="250"/>
      <c r="CP287" s="250"/>
      <c r="CQ287" s="250"/>
      <c r="CR287" s="250"/>
      <c r="CS287" s="250"/>
      <c r="CT287" s="250"/>
      <c r="CU287" s="250"/>
      <c r="CV287" s="250"/>
      <c r="CW287" s="250"/>
      <c r="CX287" s="250"/>
      <c r="CY287" s="250"/>
      <c r="CZ287" s="250"/>
      <c r="DA287" s="250"/>
      <c r="DB287" s="250"/>
      <c r="DC287" s="250"/>
      <c r="DD287" s="250"/>
      <c r="DE287" s="250"/>
      <c r="DF287" s="250"/>
      <c r="DG287" s="250"/>
      <c r="DH287" s="250"/>
      <c r="DI287" s="250"/>
      <c r="DJ287" s="250"/>
      <c r="DK287" s="250"/>
      <c r="DL287" s="250"/>
    </row>
    <row r="288" spans="1:116" x14ac:dyDescent="0.3">
      <c r="A288" s="250"/>
      <c r="B288" s="250"/>
      <c r="C288" s="250"/>
      <c r="D288" s="250"/>
      <c r="E288" s="250"/>
      <c r="F288" s="250"/>
      <c r="G288" s="250"/>
      <c r="H288" s="250"/>
      <c r="I288" s="250"/>
      <c r="J288" s="250"/>
      <c r="K288" s="250"/>
      <c r="L288" s="250"/>
      <c r="M288" s="250"/>
      <c r="N288" s="250"/>
      <c r="O288" s="250"/>
      <c r="P288" s="250"/>
      <c r="Q288" s="250"/>
      <c r="R288" s="250"/>
      <c r="S288" s="250"/>
      <c r="T288" s="250"/>
      <c r="U288" s="250"/>
      <c r="V288" s="250"/>
      <c r="W288" s="250"/>
      <c r="X288" s="250"/>
      <c r="Y288" s="250"/>
      <c r="Z288" s="250"/>
      <c r="AA288" s="250"/>
      <c r="AB288" s="250"/>
      <c r="AC288" s="250"/>
      <c r="AD288" s="250"/>
      <c r="AE288" s="250"/>
      <c r="AF288" s="250"/>
      <c r="AG288" s="250"/>
      <c r="AH288" s="250"/>
      <c r="AI288" s="250"/>
      <c r="AJ288" s="250"/>
      <c r="AK288" s="250"/>
      <c r="AL288" s="250"/>
      <c r="AM288" s="250"/>
      <c r="AN288" s="250"/>
      <c r="AO288" s="250"/>
      <c r="AP288" s="250"/>
      <c r="AQ288" s="250"/>
      <c r="AR288" s="250"/>
      <c r="AS288" s="250"/>
      <c r="AT288" s="250"/>
      <c r="AU288" s="250"/>
      <c r="AV288" s="250"/>
      <c r="AW288" s="250"/>
      <c r="AX288" s="250"/>
      <c r="AY288" s="250"/>
      <c r="AZ288" s="250"/>
      <c r="BA288" s="250"/>
      <c r="BB288" s="250"/>
      <c r="BC288" s="250"/>
      <c r="BD288" s="250"/>
      <c r="BE288" s="250"/>
      <c r="BF288" s="250"/>
      <c r="BG288" s="250"/>
      <c r="BH288" s="250"/>
      <c r="BI288" s="250"/>
      <c r="BJ288" s="250"/>
      <c r="BK288" s="250"/>
      <c r="BL288" s="250"/>
      <c r="BM288" s="250"/>
      <c r="BN288" s="250"/>
      <c r="BO288" s="250"/>
      <c r="BP288" s="250"/>
      <c r="BQ288" s="250"/>
      <c r="BR288" s="250"/>
      <c r="BS288" s="250"/>
      <c r="BT288" s="250"/>
      <c r="BU288" s="250"/>
      <c r="BV288" s="250"/>
      <c r="BW288" s="250"/>
      <c r="BX288" s="250"/>
      <c r="BY288" s="250"/>
      <c r="BZ288" s="250"/>
      <c r="CA288" s="250"/>
      <c r="CB288" s="250"/>
      <c r="CC288" s="250"/>
      <c r="CD288" s="250"/>
      <c r="CE288" s="250"/>
      <c r="CF288" s="250"/>
      <c r="CG288" s="250"/>
      <c r="CH288" s="250"/>
      <c r="CI288" s="250"/>
      <c r="CJ288" s="250"/>
      <c r="CK288" s="250"/>
      <c r="CL288" s="250"/>
      <c r="CM288" s="250"/>
      <c r="CN288" s="250"/>
      <c r="CO288" s="250"/>
      <c r="CP288" s="250"/>
      <c r="CQ288" s="250"/>
      <c r="CR288" s="250"/>
      <c r="CS288" s="250"/>
      <c r="CT288" s="250"/>
      <c r="CU288" s="250"/>
      <c r="CV288" s="250"/>
      <c r="CW288" s="250"/>
      <c r="CX288" s="250"/>
      <c r="CY288" s="250"/>
      <c r="CZ288" s="250"/>
      <c r="DA288" s="250"/>
      <c r="DB288" s="250"/>
      <c r="DC288" s="250"/>
      <c r="DD288" s="250"/>
      <c r="DE288" s="250"/>
      <c r="DF288" s="250"/>
      <c r="DG288" s="250"/>
      <c r="DH288" s="250"/>
      <c r="DI288" s="250"/>
      <c r="DJ288" s="250"/>
      <c r="DK288" s="250"/>
      <c r="DL288" s="250"/>
    </row>
    <row r="289" spans="1:116" x14ac:dyDescent="0.3">
      <c r="A289" s="250"/>
      <c r="B289" s="250"/>
      <c r="C289" s="250"/>
      <c r="D289" s="250"/>
      <c r="E289" s="250"/>
      <c r="F289" s="250"/>
      <c r="G289" s="250"/>
      <c r="H289" s="250"/>
      <c r="I289" s="250"/>
      <c r="J289" s="250"/>
      <c r="K289" s="250"/>
      <c r="L289" s="250"/>
      <c r="M289" s="250"/>
      <c r="N289" s="250"/>
      <c r="O289" s="250"/>
      <c r="P289" s="250"/>
      <c r="Q289" s="250"/>
      <c r="R289" s="250"/>
      <c r="S289" s="250"/>
      <c r="T289" s="250"/>
      <c r="U289" s="250"/>
      <c r="V289" s="250"/>
      <c r="W289" s="250"/>
      <c r="X289" s="250"/>
      <c r="Y289" s="250"/>
      <c r="Z289" s="250"/>
      <c r="AA289" s="250"/>
      <c r="AB289" s="250"/>
      <c r="AC289" s="250"/>
      <c r="AD289" s="250"/>
      <c r="AE289" s="250"/>
      <c r="AF289" s="250"/>
      <c r="AG289" s="250"/>
      <c r="AH289" s="250"/>
      <c r="AI289" s="250"/>
      <c r="AJ289" s="250"/>
      <c r="AK289" s="250"/>
      <c r="AL289" s="250"/>
      <c r="AM289" s="250"/>
      <c r="AN289" s="250"/>
      <c r="AO289" s="250"/>
      <c r="AP289" s="250"/>
      <c r="AQ289" s="250"/>
      <c r="AR289" s="250"/>
      <c r="AS289" s="250"/>
      <c r="AT289" s="250"/>
      <c r="AU289" s="250"/>
      <c r="AV289" s="250"/>
      <c r="AW289" s="250"/>
      <c r="AX289" s="250"/>
      <c r="AY289" s="250"/>
      <c r="AZ289" s="250"/>
      <c r="BA289" s="250"/>
      <c r="BB289" s="250"/>
      <c r="BC289" s="250"/>
      <c r="BD289" s="250"/>
      <c r="BE289" s="250"/>
      <c r="BF289" s="250"/>
      <c r="BG289" s="250"/>
      <c r="BH289" s="250"/>
      <c r="BI289" s="250"/>
      <c r="BJ289" s="250"/>
      <c r="BK289" s="250"/>
      <c r="BL289" s="250"/>
      <c r="BM289" s="250"/>
      <c r="BN289" s="250"/>
      <c r="BO289" s="250"/>
      <c r="BP289" s="250"/>
      <c r="BQ289" s="250"/>
      <c r="BR289" s="250"/>
      <c r="BS289" s="250"/>
      <c r="BT289" s="250"/>
      <c r="BU289" s="250"/>
      <c r="BV289" s="250"/>
      <c r="BW289" s="250"/>
      <c r="BX289" s="250"/>
      <c r="BY289" s="250"/>
      <c r="BZ289" s="250"/>
      <c r="CA289" s="250"/>
      <c r="CB289" s="250"/>
      <c r="CC289" s="250"/>
      <c r="CD289" s="250"/>
      <c r="CE289" s="250"/>
      <c r="CF289" s="250"/>
      <c r="CG289" s="250"/>
      <c r="CH289" s="250"/>
      <c r="CI289" s="250"/>
      <c r="CJ289" s="250"/>
      <c r="CK289" s="250"/>
      <c r="CL289" s="250"/>
      <c r="CM289" s="250"/>
      <c r="CN289" s="250"/>
      <c r="CO289" s="250"/>
      <c r="CP289" s="250"/>
      <c r="CQ289" s="250"/>
      <c r="CR289" s="250"/>
      <c r="CS289" s="250"/>
      <c r="CT289" s="250"/>
      <c r="CU289" s="250"/>
      <c r="CV289" s="250"/>
      <c r="CW289" s="250"/>
      <c r="CX289" s="250"/>
      <c r="CY289" s="250"/>
      <c r="CZ289" s="250"/>
      <c r="DA289" s="250"/>
      <c r="DB289" s="250"/>
      <c r="DC289" s="250"/>
      <c r="DD289" s="250"/>
      <c r="DE289" s="250"/>
      <c r="DF289" s="250"/>
      <c r="DG289" s="250"/>
      <c r="DH289" s="250"/>
      <c r="DI289" s="250"/>
      <c r="DJ289" s="250"/>
      <c r="DK289" s="250"/>
      <c r="DL289" s="250"/>
    </row>
    <row r="290" spans="1:116" x14ac:dyDescent="0.3">
      <c r="A290" s="250"/>
      <c r="B290" s="250"/>
      <c r="C290" s="250"/>
      <c r="D290" s="250"/>
      <c r="E290" s="250"/>
      <c r="F290" s="250"/>
      <c r="G290" s="250"/>
      <c r="H290" s="250"/>
      <c r="I290" s="250"/>
      <c r="J290" s="250"/>
      <c r="K290" s="250"/>
      <c r="L290" s="250"/>
      <c r="M290" s="250"/>
      <c r="N290" s="250"/>
      <c r="O290" s="250"/>
      <c r="P290" s="250"/>
      <c r="Q290" s="250"/>
      <c r="R290" s="250"/>
      <c r="S290" s="250"/>
      <c r="T290" s="250"/>
      <c r="U290" s="250"/>
      <c r="V290" s="250"/>
      <c r="W290" s="250"/>
      <c r="X290" s="250"/>
      <c r="Y290" s="250"/>
      <c r="Z290" s="250"/>
      <c r="AA290" s="250"/>
      <c r="AB290" s="250"/>
      <c r="AC290" s="250"/>
      <c r="AD290" s="250"/>
      <c r="AE290" s="250"/>
      <c r="AF290" s="250"/>
      <c r="AG290" s="250"/>
      <c r="AH290" s="250"/>
      <c r="AI290" s="250"/>
      <c r="AJ290" s="250"/>
      <c r="AK290" s="250"/>
      <c r="AL290" s="250"/>
      <c r="AM290" s="250"/>
      <c r="AN290" s="250"/>
      <c r="AO290" s="250"/>
      <c r="AP290" s="250"/>
      <c r="AQ290" s="250"/>
      <c r="AR290" s="250"/>
      <c r="AS290" s="250"/>
      <c r="AT290" s="250"/>
      <c r="AU290" s="250"/>
      <c r="AV290" s="250"/>
      <c r="AW290" s="250"/>
      <c r="AX290" s="250"/>
      <c r="AY290" s="250"/>
      <c r="AZ290" s="250"/>
      <c r="BA290" s="250"/>
      <c r="BB290" s="250"/>
      <c r="BC290" s="250"/>
      <c r="BD290" s="250"/>
      <c r="BE290" s="250"/>
      <c r="BF290" s="250"/>
      <c r="BG290" s="250"/>
      <c r="BH290" s="250"/>
      <c r="BI290" s="250"/>
      <c r="BJ290" s="250"/>
      <c r="BK290" s="250"/>
      <c r="BL290" s="250"/>
      <c r="BM290" s="250"/>
      <c r="BN290" s="250"/>
      <c r="BO290" s="250"/>
      <c r="BP290" s="250"/>
      <c r="BQ290" s="250"/>
      <c r="BR290" s="250"/>
      <c r="BS290" s="250"/>
      <c r="BT290" s="250"/>
      <c r="BU290" s="250"/>
      <c r="BV290" s="250"/>
      <c r="BW290" s="250"/>
      <c r="BX290" s="250"/>
      <c r="BY290" s="250"/>
      <c r="BZ290" s="250"/>
      <c r="CA290" s="250"/>
      <c r="CB290" s="250"/>
      <c r="CC290" s="250"/>
      <c r="CD290" s="250"/>
      <c r="CE290" s="250"/>
      <c r="CF290" s="250"/>
      <c r="CG290" s="250"/>
      <c r="CH290" s="250"/>
      <c r="CI290" s="250"/>
      <c r="CJ290" s="250"/>
      <c r="CK290" s="250"/>
      <c r="CL290" s="250"/>
      <c r="CM290" s="250"/>
      <c r="CN290" s="250"/>
      <c r="CO290" s="250"/>
      <c r="CP290" s="250"/>
      <c r="CQ290" s="250"/>
      <c r="CR290" s="250"/>
      <c r="CS290" s="250"/>
      <c r="CT290" s="250"/>
      <c r="CU290" s="250"/>
      <c r="CV290" s="250"/>
      <c r="CW290" s="250"/>
      <c r="CX290" s="250"/>
      <c r="CY290" s="250"/>
      <c r="CZ290" s="250"/>
      <c r="DA290" s="250"/>
      <c r="DB290" s="250"/>
      <c r="DC290" s="250"/>
      <c r="DD290" s="250"/>
      <c r="DE290" s="250"/>
      <c r="DF290" s="250"/>
      <c r="DG290" s="250"/>
      <c r="DH290" s="250"/>
      <c r="DI290" s="250"/>
      <c r="DJ290" s="250"/>
      <c r="DK290" s="250"/>
      <c r="DL290" s="250"/>
    </row>
    <row r="291" spans="1:116" x14ac:dyDescent="0.3">
      <c r="A291" s="250"/>
      <c r="B291" s="250"/>
      <c r="C291" s="250"/>
      <c r="D291" s="250"/>
      <c r="E291" s="250"/>
      <c r="F291" s="250"/>
      <c r="G291" s="250"/>
      <c r="H291" s="250"/>
      <c r="I291" s="250"/>
      <c r="J291" s="250"/>
      <c r="K291" s="250"/>
      <c r="L291" s="250"/>
      <c r="M291" s="250"/>
      <c r="N291" s="250"/>
      <c r="O291" s="250"/>
      <c r="P291" s="250"/>
      <c r="Q291" s="250"/>
      <c r="R291" s="250"/>
      <c r="S291" s="250"/>
      <c r="T291" s="250"/>
      <c r="U291" s="250"/>
      <c r="V291" s="250"/>
      <c r="W291" s="250"/>
      <c r="X291" s="250"/>
      <c r="Y291" s="250"/>
      <c r="Z291" s="250"/>
      <c r="AA291" s="250"/>
      <c r="AB291" s="250"/>
      <c r="AC291" s="250"/>
      <c r="AD291" s="250"/>
      <c r="AE291" s="250"/>
      <c r="AF291" s="250"/>
      <c r="AG291" s="250"/>
      <c r="AH291" s="250"/>
      <c r="AI291" s="250"/>
      <c r="AJ291" s="250"/>
      <c r="AK291" s="250"/>
      <c r="AL291" s="250"/>
      <c r="AM291" s="250"/>
      <c r="AN291" s="250"/>
      <c r="AO291" s="250"/>
      <c r="AP291" s="250"/>
      <c r="AQ291" s="250"/>
      <c r="AR291" s="250"/>
      <c r="AS291" s="250"/>
      <c r="AT291" s="250"/>
      <c r="AU291" s="250"/>
      <c r="AV291" s="250"/>
      <c r="AW291" s="250"/>
      <c r="AX291" s="250"/>
      <c r="AY291" s="250"/>
      <c r="AZ291" s="250"/>
      <c r="BA291" s="250"/>
      <c r="BB291" s="250"/>
      <c r="BC291" s="250"/>
      <c r="BD291" s="250"/>
      <c r="BE291" s="250"/>
      <c r="BF291" s="250"/>
      <c r="BG291" s="250"/>
      <c r="BH291" s="250"/>
      <c r="BI291" s="250"/>
      <c r="BJ291" s="250"/>
      <c r="BK291" s="250"/>
      <c r="BL291" s="250"/>
      <c r="BM291" s="250"/>
      <c r="BN291" s="250"/>
      <c r="BO291" s="250"/>
      <c r="BP291" s="250"/>
      <c r="BQ291" s="250"/>
      <c r="BR291" s="250"/>
      <c r="BS291" s="250"/>
      <c r="BT291" s="250"/>
      <c r="BU291" s="250"/>
      <c r="BV291" s="250"/>
      <c r="BW291" s="250"/>
      <c r="BX291" s="250"/>
      <c r="BY291" s="250"/>
      <c r="BZ291" s="250"/>
      <c r="CA291" s="250"/>
      <c r="CB291" s="250"/>
      <c r="CC291" s="250"/>
      <c r="CD291" s="250"/>
      <c r="CE291" s="250"/>
      <c r="CF291" s="250"/>
      <c r="CG291" s="250"/>
      <c r="CH291" s="250"/>
      <c r="CI291" s="250"/>
      <c r="CJ291" s="250"/>
      <c r="CK291" s="250"/>
      <c r="CL291" s="250"/>
      <c r="CM291" s="250"/>
      <c r="CN291" s="250"/>
      <c r="CO291" s="250"/>
      <c r="CP291" s="250"/>
      <c r="CQ291" s="250"/>
      <c r="CR291" s="250"/>
      <c r="CS291" s="250"/>
      <c r="CT291" s="250"/>
      <c r="CU291" s="250"/>
      <c r="CV291" s="250"/>
      <c r="CW291" s="250"/>
      <c r="CX291" s="250"/>
      <c r="CY291" s="250"/>
      <c r="CZ291" s="250"/>
      <c r="DA291" s="250"/>
      <c r="DB291" s="250"/>
      <c r="DC291" s="250"/>
      <c r="DD291" s="250"/>
      <c r="DE291" s="250"/>
      <c r="DF291" s="250"/>
      <c r="DG291" s="250"/>
      <c r="DH291" s="250"/>
      <c r="DI291" s="250"/>
      <c r="DJ291" s="250"/>
      <c r="DK291" s="250"/>
      <c r="DL291" s="250"/>
    </row>
    <row r="292" spans="1:116" x14ac:dyDescent="0.3">
      <c r="A292" s="250"/>
      <c r="B292" s="250"/>
      <c r="C292" s="250"/>
      <c r="D292" s="250"/>
      <c r="E292" s="250"/>
      <c r="F292" s="250"/>
      <c r="G292" s="250"/>
      <c r="H292" s="250"/>
      <c r="I292" s="250"/>
      <c r="J292" s="250"/>
      <c r="K292" s="250"/>
      <c r="L292" s="250"/>
      <c r="M292" s="250"/>
      <c r="N292" s="250"/>
      <c r="O292" s="250"/>
      <c r="P292" s="250"/>
      <c r="Q292" s="250"/>
      <c r="R292" s="250"/>
      <c r="S292" s="250"/>
      <c r="T292" s="250"/>
      <c r="U292" s="250"/>
      <c r="V292" s="250"/>
      <c r="W292" s="250"/>
      <c r="X292" s="250"/>
      <c r="Y292" s="250"/>
      <c r="Z292" s="250"/>
      <c r="AA292" s="250"/>
      <c r="AB292" s="250"/>
      <c r="AC292" s="250"/>
      <c r="AD292" s="250"/>
      <c r="AE292" s="250"/>
      <c r="AF292" s="250"/>
      <c r="AG292" s="250"/>
      <c r="AH292" s="250"/>
      <c r="AI292" s="250"/>
      <c r="AJ292" s="250"/>
      <c r="AK292" s="250"/>
      <c r="AL292" s="250"/>
      <c r="AM292" s="250"/>
      <c r="AN292" s="250"/>
      <c r="AO292" s="250"/>
      <c r="AP292" s="250"/>
      <c r="AQ292" s="250"/>
      <c r="AR292" s="250"/>
      <c r="AS292" s="250"/>
      <c r="AT292" s="250"/>
      <c r="AU292" s="250"/>
      <c r="AV292" s="250"/>
      <c r="AW292" s="250"/>
      <c r="AX292" s="250"/>
      <c r="AY292" s="250"/>
      <c r="AZ292" s="250"/>
      <c r="BA292" s="250"/>
      <c r="BB292" s="250"/>
      <c r="BC292" s="250"/>
      <c r="BD292" s="250"/>
      <c r="BE292" s="250"/>
      <c r="BF292" s="250"/>
      <c r="BG292" s="250"/>
      <c r="BH292" s="250"/>
      <c r="BI292" s="250"/>
      <c r="BJ292" s="250"/>
      <c r="BK292" s="250"/>
      <c r="BL292" s="250"/>
      <c r="BM292" s="250"/>
      <c r="BN292" s="250"/>
      <c r="BO292" s="250"/>
      <c r="BP292" s="250"/>
      <c r="BQ292" s="250"/>
      <c r="BR292" s="250"/>
      <c r="BS292" s="250"/>
      <c r="BT292" s="250"/>
      <c r="BU292" s="250"/>
      <c r="BV292" s="250"/>
      <c r="BW292" s="250"/>
      <c r="BX292" s="250"/>
      <c r="BY292" s="250"/>
      <c r="BZ292" s="250"/>
      <c r="CA292" s="250"/>
      <c r="CB292" s="250"/>
      <c r="CC292" s="250"/>
      <c r="CD292" s="250"/>
      <c r="CE292" s="250"/>
      <c r="CF292" s="250"/>
      <c r="CG292" s="250"/>
      <c r="CH292" s="250"/>
      <c r="CI292" s="250"/>
      <c r="CJ292" s="250"/>
      <c r="CK292" s="250"/>
      <c r="CL292" s="250"/>
      <c r="CM292" s="250"/>
      <c r="CN292" s="250"/>
      <c r="CO292" s="250"/>
      <c r="CP292" s="250"/>
      <c r="CQ292" s="250"/>
      <c r="CR292" s="250"/>
      <c r="CS292" s="250"/>
      <c r="CT292" s="250"/>
      <c r="CU292" s="250"/>
      <c r="CV292" s="250"/>
      <c r="CW292" s="250"/>
      <c r="CX292" s="250"/>
      <c r="CY292" s="250"/>
      <c r="CZ292" s="250"/>
      <c r="DA292" s="250"/>
      <c r="DB292" s="250"/>
      <c r="DC292" s="250"/>
      <c r="DD292" s="250"/>
      <c r="DE292" s="250"/>
      <c r="DF292" s="250"/>
      <c r="DG292" s="250"/>
      <c r="DH292" s="250"/>
      <c r="DI292" s="250"/>
      <c r="DJ292" s="250"/>
      <c r="DK292" s="250"/>
      <c r="DL292" s="250"/>
    </row>
    <row r="293" spans="1:116" x14ac:dyDescent="0.3">
      <c r="A293" s="250"/>
      <c r="B293" s="250"/>
      <c r="C293" s="250"/>
      <c r="D293" s="250"/>
      <c r="E293" s="250"/>
      <c r="F293" s="250"/>
      <c r="G293" s="250"/>
      <c r="H293" s="250"/>
      <c r="I293" s="250"/>
      <c r="J293" s="250"/>
      <c r="K293" s="250"/>
      <c r="L293" s="250"/>
      <c r="M293" s="250"/>
      <c r="N293" s="250"/>
      <c r="O293" s="250"/>
      <c r="P293" s="250"/>
      <c r="Q293" s="250"/>
      <c r="R293" s="250"/>
      <c r="S293" s="250"/>
      <c r="T293" s="250"/>
      <c r="U293" s="250"/>
      <c r="V293" s="250"/>
      <c r="W293" s="250"/>
      <c r="X293" s="250"/>
      <c r="Y293" s="250"/>
      <c r="Z293" s="250"/>
      <c r="AA293" s="250"/>
      <c r="AB293" s="250"/>
      <c r="AC293" s="250"/>
      <c r="AD293" s="250"/>
      <c r="AE293" s="250"/>
      <c r="AF293" s="250"/>
      <c r="AG293" s="250"/>
      <c r="AH293" s="250"/>
      <c r="AI293" s="250"/>
      <c r="AJ293" s="250"/>
      <c r="AK293" s="250"/>
      <c r="AL293" s="250"/>
      <c r="AM293" s="250"/>
      <c r="AN293" s="250"/>
      <c r="AO293" s="250"/>
      <c r="AP293" s="250"/>
      <c r="AQ293" s="250"/>
      <c r="AR293" s="250"/>
      <c r="AS293" s="250"/>
      <c r="AT293" s="250"/>
      <c r="AU293" s="250"/>
      <c r="AV293" s="250"/>
      <c r="AW293" s="250"/>
      <c r="AX293" s="250"/>
      <c r="AY293" s="250"/>
      <c r="AZ293" s="250"/>
      <c r="BA293" s="250"/>
      <c r="BB293" s="250"/>
      <c r="BC293" s="250"/>
      <c r="BD293" s="250"/>
      <c r="BE293" s="250"/>
      <c r="BF293" s="250"/>
      <c r="BG293" s="250"/>
      <c r="BH293" s="250"/>
      <c r="BI293" s="250"/>
      <c r="BJ293" s="250"/>
      <c r="BK293" s="250"/>
      <c r="BL293" s="250"/>
      <c r="BM293" s="250"/>
      <c r="BN293" s="250"/>
      <c r="BO293" s="250"/>
      <c r="BP293" s="250"/>
      <c r="BQ293" s="250"/>
      <c r="BR293" s="250"/>
      <c r="BS293" s="250"/>
      <c r="BT293" s="250"/>
      <c r="BU293" s="250"/>
      <c r="BV293" s="250"/>
      <c r="BW293" s="250"/>
      <c r="BX293" s="250"/>
      <c r="BY293" s="250"/>
      <c r="BZ293" s="250"/>
      <c r="CA293" s="250"/>
      <c r="CB293" s="250"/>
      <c r="CC293" s="250"/>
      <c r="CD293" s="250"/>
      <c r="CE293" s="250"/>
      <c r="CF293" s="250"/>
      <c r="CG293" s="250"/>
      <c r="CH293" s="250"/>
      <c r="CI293" s="250"/>
      <c r="CJ293" s="250"/>
      <c r="CK293" s="250"/>
      <c r="CL293" s="250"/>
      <c r="CM293" s="250"/>
      <c r="CN293" s="250"/>
      <c r="CO293" s="250"/>
      <c r="CP293" s="250"/>
      <c r="CQ293" s="250"/>
      <c r="CR293" s="250"/>
      <c r="CS293" s="250"/>
      <c r="CT293" s="250"/>
      <c r="CU293" s="250"/>
      <c r="CV293" s="250"/>
      <c r="CW293" s="250"/>
      <c r="CX293" s="250"/>
      <c r="CY293" s="250"/>
      <c r="CZ293" s="250"/>
      <c r="DA293" s="250"/>
      <c r="DB293" s="250"/>
      <c r="DC293" s="250"/>
      <c r="DD293" s="250"/>
      <c r="DE293" s="250"/>
      <c r="DF293" s="250"/>
      <c r="DG293" s="250"/>
      <c r="DH293" s="250"/>
      <c r="DI293" s="250"/>
      <c r="DJ293" s="250"/>
      <c r="DK293" s="250"/>
      <c r="DL293" s="250"/>
    </row>
    <row r="294" spans="1:116" x14ac:dyDescent="0.3">
      <c r="A294" s="250"/>
      <c r="B294" s="250"/>
      <c r="C294" s="250"/>
      <c r="D294" s="250"/>
      <c r="E294" s="250"/>
      <c r="F294" s="250"/>
      <c r="G294" s="250"/>
      <c r="H294" s="250"/>
      <c r="I294" s="250"/>
      <c r="J294" s="250"/>
      <c r="K294" s="250"/>
      <c r="L294" s="250"/>
      <c r="M294" s="250"/>
      <c r="N294" s="250"/>
      <c r="O294" s="250"/>
      <c r="P294" s="250"/>
      <c r="Q294" s="250"/>
      <c r="R294" s="250"/>
      <c r="S294" s="250"/>
      <c r="T294" s="250"/>
      <c r="U294" s="250"/>
      <c r="V294" s="250"/>
      <c r="W294" s="250"/>
      <c r="X294" s="250"/>
      <c r="Y294" s="250"/>
      <c r="Z294" s="250"/>
      <c r="AA294" s="250"/>
      <c r="AB294" s="250"/>
      <c r="AC294" s="250"/>
      <c r="AD294" s="250"/>
      <c r="AE294" s="250"/>
      <c r="AF294" s="250"/>
      <c r="AG294" s="250"/>
      <c r="AH294" s="250"/>
      <c r="AI294" s="250"/>
      <c r="AJ294" s="250"/>
      <c r="AK294" s="250"/>
      <c r="AL294" s="250"/>
      <c r="AM294" s="250"/>
      <c r="AN294" s="250"/>
      <c r="AO294" s="250"/>
      <c r="AP294" s="250"/>
      <c r="AQ294" s="250"/>
      <c r="AR294" s="250"/>
      <c r="AS294" s="250"/>
      <c r="AT294" s="250"/>
      <c r="AU294" s="250"/>
      <c r="AV294" s="250"/>
      <c r="AW294" s="250"/>
      <c r="AX294" s="250"/>
      <c r="AY294" s="250"/>
      <c r="AZ294" s="250"/>
      <c r="BA294" s="250"/>
      <c r="BB294" s="250"/>
      <c r="BC294" s="250"/>
      <c r="BD294" s="250"/>
      <c r="BE294" s="250"/>
      <c r="BF294" s="250"/>
      <c r="BG294" s="250"/>
      <c r="BH294" s="250"/>
      <c r="BI294" s="250"/>
      <c r="BJ294" s="250"/>
      <c r="BK294" s="250"/>
      <c r="BL294" s="250"/>
      <c r="BM294" s="250"/>
      <c r="BN294" s="250"/>
      <c r="BO294" s="250"/>
      <c r="BP294" s="250"/>
      <c r="BQ294" s="250"/>
      <c r="BR294" s="250"/>
      <c r="BS294" s="250"/>
      <c r="BT294" s="250"/>
      <c r="BU294" s="250"/>
      <c r="BV294" s="250"/>
      <c r="BW294" s="250"/>
      <c r="BX294" s="250"/>
      <c r="BY294" s="250"/>
      <c r="BZ294" s="250"/>
      <c r="CA294" s="250"/>
      <c r="CB294" s="250"/>
      <c r="CC294" s="250"/>
      <c r="CD294" s="250"/>
      <c r="CE294" s="250"/>
      <c r="CF294" s="250"/>
      <c r="CG294" s="250"/>
      <c r="CH294" s="250"/>
      <c r="CI294" s="250"/>
      <c r="CJ294" s="250"/>
      <c r="CK294" s="250"/>
      <c r="CL294" s="250"/>
      <c r="CM294" s="250"/>
      <c r="CN294" s="250"/>
      <c r="CO294" s="250"/>
      <c r="CP294" s="250"/>
      <c r="CQ294" s="250"/>
      <c r="CR294" s="250"/>
      <c r="CS294" s="250"/>
      <c r="CT294" s="250"/>
      <c r="CU294" s="250"/>
      <c r="CV294" s="250"/>
      <c r="CW294" s="250"/>
      <c r="CX294" s="250"/>
      <c r="CY294" s="250"/>
      <c r="CZ294" s="250"/>
      <c r="DA294" s="250"/>
      <c r="DB294" s="250"/>
      <c r="DC294" s="250"/>
      <c r="DD294" s="250"/>
      <c r="DE294" s="250"/>
      <c r="DF294" s="250"/>
      <c r="DG294" s="250"/>
      <c r="DH294" s="250"/>
      <c r="DI294" s="250"/>
      <c r="DJ294" s="250"/>
      <c r="DK294" s="250"/>
      <c r="DL294" s="250"/>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08080"/>
  </sheetPr>
  <dimension ref="A1:R26"/>
  <sheetViews>
    <sheetView workbookViewId="0"/>
  </sheetViews>
  <sheetFormatPr defaultRowHeight="14.4" x14ac:dyDescent="0.3"/>
  <cols>
    <col min="1" max="1" width="25" style="211" customWidth="1"/>
    <col min="2" max="2" width="12" style="211" customWidth="1"/>
    <col min="3" max="4" width="15" style="211" customWidth="1"/>
    <col min="5" max="5" width="12" style="211" customWidth="1"/>
    <col min="6" max="6" width="16" style="211" customWidth="1"/>
    <col min="7" max="7" width="10" style="211" customWidth="1"/>
    <col min="8" max="11" width="6" style="211" customWidth="1"/>
    <col min="12" max="12" width="8" style="211" customWidth="1"/>
    <col min="13" max="16" width="6" style="211" customWidth="1"/>
    <col min="17" max="18" width="8" style="211" customWidth="1"/>
  </cols>
  <sheetData>
    <row r="1" spans="1:18" ht="90" customHeight="1" x14ac:dyDescent="0.3">
      <c r="A1" s="258" t="s">
        <v>7134</v>
      </c>
      <c r="B1" s="258" t="s">
        <v>7136</v>
      </c>
      <c r="C1" s="258" t="s">
        <v>7137</v>
      </c>
      <c r="D1" s="259" t="s">
        <v>7182</v>
      </c>
      <c r="E1" s="260" t="s">
        <v>7611</v>
      </c>
      <c r="F1" s="260" t="s">
        <v>744</v>
      </c>
      <c r="G1" s="260" t="s">
        <v>7283</v>
      </c>
      <c r="H1" s="260" t="s">
        <v>7284</v>
      </c>
      <c r="I1" s="260" t="s">
        <v>7197</v>
      </c>
      <c r="J1" s="260" t="s">
        <v>7194</v>
      </c>
      <c r="K1" s="260" t="s">
        <v>7285</v>
      </c>
      <c r="L1" s="260" t="s">
        <v>7200</v>
      </c>
      <c r="M1" s="260" t="s">
        <v>7286</v>
      </c>
      <c r="N1" s="260" t="s">
        <v>7287</v>
      </c>
      <c r="O1" s="260" t="s">
        <v>7207</v>
      </c>
      <c r="P1" s="260" t="s">
        <v>7208</v>
      </c>
      <c r="Q1" s="260" t="s">
        <v>7288</v>
      </c>
      <c r="R1" s="260" t="s">
        <v>7289</v>
      </c>
    </row>
    <row r="2" spans="1:18" x14ac:dyDescent="0.3">
      <c r="A2" s="261"/>
      <c r="B2" s="261"/>
      <c r="C2" s="261"/>
      <c r="D2" s="262"/>
      <c r="E2" s="263" t="s">
        <v>7301</v>
      </c>
      <c r="F2" s="263" t="s">
        <v>7301</v>
      </c>
      <c r="G2" s="263" t="s">
        <v>7302</v>
      </c>
      <c r="H2" s="263" t="s">
        <v>7301</v>
      </c>
      <c r="I2" s="263" t="s">
        <v>7301</v>
      </c>
      <c r="J2" s="263" t="s">
        <v>7301</v>
      </c>
      <c r="K2" s="263" t="s">
        <v>7301</v>
      </c>
      <c r="L2" s="263" t="s">
        <v>7275</v>
      </c>
      <c r="M2" s="263" t="s">
        <v>7301</v>
      </c>
      <c r="N2" s="263" t="s">
        <v>7301</v>
      </c>
      <c r="O2" s="263" t="s">
        <v>7301</v>
      </c>
      <c r="P2" s="263" t="s">
        <v>7301</v>
      </c>
      <c r="Q2" s="263" t="s">
        <v>7275</v>
      </c>
      <c r="R2" s="263" t="s">
        <v>7274</v>
      </c>
    </row>
    <row r="3" spans="1:18" x14ac:dyDescent="0.3">
      <c r="A3" s="264" t="s">
        <v>1015</v>
      </c>
      <c r="B3" s="264" t="s">
        <v>1016</v>
      </c>
      <c r="C3" s="264" t="s">
        <v>1017</v>
      </c>
      <c r="D3" s="265" t="s">
        <v>7612</v>
      </c>
      <c r="E3" s="266">
        <f>'Country Indicator Data'!P33+'Country Indicator Data'!P36+'Country Indicator Data'!P129+'Country Indicator Data'!P130</f>
        <v>3909380</v>
      </c>
      <c r="F3" s="266">
        <f>VLOOKUP(B3,'Core Indicators'!$C$3:$G$198,5,FALSE)</f>
        <v>267437000</v>
      </c>
      <c r="G3" s="267">
        <f>AVERAGE('Country Indicator Data'!C33,'Country Indicator Data'!C36,'Country Indicator Data'!C129,'Country Indicator Data'!C130)</f>
        <v>0.80926250092500007</v>
      </c>
      <c r="H3" s="267">
        <f>AVERAGE('Country Indicator Data'!D33,'Country Indicator Data'!D36,'Country Indicator Data'!D129,'Country Indicator Data'!D130)</f>
        <v>6.25</v>
      </c>
      <c r="I3" s="267">
        <f>AVERAGE('Country Indicator Data'!E33,'Country Indicator Data'!E36,'Country Indicator Data'!E129,'Country Indicator Data'!E130)</f>
        <v>7.5000000000000011E-2</v>
      </c>
      <c r="J3" s="267">
        <f>AVERAGE('Country Indicator Data'!F33,'Country Indicator Data'!F36,'Country Indicator Data'!F129,'Country Indicator Data'!F130)</f>
        <v>4.508333333325</v>
      </c>
      <c r="K3" s="267">
        <f>AVERAGE('Country Indicator Data'!G33,'Country Indicator Data'!G36,'Country Indicator Data'!G129,'Country Indicator Data'!G130)</f>
        <v>0.63819525333333338</v>
      </c>
      <c r="L3" s="267">
        <f>AVERAGE('Country Indicator Data'!H33,'Country Indicator Data'!H36,'Country Indicator Data'!H129,'Country Indicator Data'!H130)</f>
        <v>41.799999237074999</v>
      </c>
      <c r="M3" s="267">
        <f>AVERAGE('Country Indicator Data'!I33,'Country Indicator Data'!I36,'Country Indicator Data'!I129,'Country Indicator Data'!I130)</f>
        <v>3.5</v>
      </c>
      <c r="N3" s="266">
        <f>VLOOKUP($B3,'Core Indicators'!$C$3:$EU$891,149,FALSE)</f>
        <v>4189</v>
      </c>
      <c r="O3" s="267">
        <f>AVERAGE('Country Indicator Data'!K33,'Country Indicator Data'!K36,'Country Indicator Data'!K129,'Country Indicator Data'!K130)</f>
        <v>-0.95829504727500003</v>
      </c>
      <c r="P3" s="267">
        <f>AVERAGE('Country Indicator Data'!L33,'Country Indicator Data'!L36,'Country Indicator Data'!L129,'Country Indicator Data'!L130)</f>
        <v>3.9375</v>
      </c>
      <c r="Q3" s="267">
        <f>AVERAGE('Country Indicator Data'!M33,'Country Indicator Data'!M36,'Country Indicator Data'!M129,'Country Indicator Data'!M130)</f>
        <v>32.5</v>
      </c>
      <c r="R3" s="267">
        <f>AVERAGE('Country Indicator Data'!N33,'Country Indicator Data'!N36,'Country Indicator Data'!N129,'Country Indicator Data'!N130)</f>
        <v>25.75</v>
      </c>
    </row>
    <row r="4" spans="1:18" x14ac:dyDescent="0.3">
      <c r="A4" s="264" t="s">
        <v>1258</v>
      </c>
      <c r="B4" s="264" t="s">
        <v>1259</v>
      </c>
      <c r="C4" s="264" t="s">
        <v>1260</v>
      </c>
      <c r="D4" s="268" t="s">
        <v>7613</v>
      </c>
      <c r="E4" s="266">
        <f>'Country Indicator Data'!P26+'Country Indicator Data'!P39+'Country Indicator Data'!P54+'Country Indicator Data'!P139+'Country Indicator Data'!P177+'Country Indicator Data'!P190</f>
        <v>11883180</v>
      </c>
      <c r="F4" s="266">
        <f>VLOOKUP(B4,'Core Indicators'!$C$3:$G$198,5,FALSE)</f>
        <v>338382000</v>
      </c>
      <c r="G4" s="267">
        <f>AVERAGE('Country Indicator Data'!C26,'Country Indicator Data'!C39,'Country Indicator Data'!C54,'Country Indicator Data'!C139,'Country Indicator Data'!C177,'Country Indicator Data'!C190)</f>
        <v>0.4789911613333333</v>
      </c>
      <c r="H4" s="267">
        <f>AVERAGE('Country Indicator Data'!D26,'Country Indicator Data'!D39,'Country Indicator Data'!D54,'Country Indicator Data'!D139,'Country Indicator Data'!D177,'Country Indicator Data'!D190)</f>
        <v>9.8333333333333339</v>
      </c>
      <c r="I4" s="267">
        <f>AVERAGE('Country Indicator Data'!E26,'Country Indicator Data'!E39,'Country Indicator Data'!E54,'Country Indicator Data'!E139,'Country Indicator Data'!E177,'Country Indicator Data'!E190)</f>
        <v>0.26604999999999995</v>
      </c>
      <c r="J4" s="267">
        <f>AVERAGE('Country Indicator Data'!F26,'Country Indicator Data'!F39,'Country Indicator Data'!F54,'Country Indicator Data'!F139,'Country Indicator Data'!F177,'Country Indicator Data'!F190)</f>
        <v>6.5638888888833327</v>
      </c>
      <c r="K4" s="267">
        <f>AVERAGE('Country Indicator Data'!G26,'Country Indicator Data'!G39,'Country Indicator Data'!G54,'Country Indicator Data'!G139,'Country Indicator Data'!G177,'Country Indicator Data'!G190)</f>
        <v>0.39121394068333332</v>
      </c>
      <c r="L4" s="267">
        <f>AVERAGE('Country Indicator Data'!H26,'Country Indicator Data'!H39,'Country Indicator Data'!H54,'Country Indicator Data'!H139,'Country Indicator Data'!H177,'Country Indicator Data'!H190)</f>
        <v>47.880001068140004</v>
      </c>
      <c r="M4" s="267">
        <f>AVERAGE('Country Indicator Data'!I26,'Country Indicator Data'!I39,'Country Indicator Data'!I54,'Country Indicator Data'!I139,'Country Indicator Data'!I177,'Country Indicator Data'!I190)</f>
        <v>3</v>
      </c>
      <c r="N4" s="266" t="str">
        <f>VLOOKUP($B4,'Core Indicators'!$C$3:$EU$891,149,FALSE)</f>
        <v>x</v>
      </c>
      <c r="O4" s="267">
        <f>AVERAGE('Country Indicator Data'!K26,'Country Indicator Data'!K39,'Country Indicator Data'!K54,'Country Indicator Data'!K139,'Country Indicator Data'!K177,'Country Indicator Data'!K190)</f>
        <v>-0.68378533546666664</v>
      </c>
      <c r="P4" s="267">
        <f>AVERAGE('Country Indicator Data'!L26,'Country Indicator Data'!L39,'Country Indicator Data'!L54,'Country Indicator Data'!L139,'Country Indicator Data'!L177,'Country Indicator Data'!L190)</f>
        <v>5.916666666666667</v>
      </c>
      <c r="Q4" s="267">
        <f>AVERAGE('Country Indicator Data'!M26,'Country Indicator Data'!M39,'Country Indicator Data'!M54,'Country Indicator Data'!M139,'Country Indicator Data'!M177,'Country Indicator Data'!M190)</f>
        <v>62.666666666666664</v>
      </c>
      <c r="R4" s="267">
        <f>AVERAGE('Country Indicator Data'!N26,'Country Indicator Data'!N39,'Country Indicator Data'!N54,'Country Indicator Data'!N139,'Country Indicator Data'!N177,'Country Indicator Data'!N190)</f>
        <v>33.666666666666664</v>
      </c>
    </row>
    <row r="5" spans="1:18" x14ac:dyDescent="0.3">
      <c r="A5" s="264" t="s">
        <v>1162</v>
      </c>
      <c r="B5" s="264" t="s">
        <v>1163</v>
      </c>
      <c r="C5" s="264" t="s">
        <v>1164</v>
      </c>
      <c r="D5" s="268" t="s">
        <v>7614</v>
      </c>
      <c r="E5" s="266">
        <f>'Country Indicator Data'!P80+'Country Indicator Data'!P133</f>
        <v>3744070</v>
      </c>
      <c r="F5" s="266">
        <f>VLOOKUP(B5,'Core Indicators'!$C$3:$G$198,5,FALSE)</f>
        <v>1561970000</v>
      </c>
      <c r="G5" s="267">
        <f>AVERAGE('Country Indicator Data'!C80,'Country Indicator Data'!C133)</f>
        <v>0.75808737944999993</v>
      </c>
      <c r="H5" s="267">
        <f>AVERAGE('Country Indicator Data'!D80,'Country Indicator Data'!D133)</f>
        <v>5</v>
      </c>
      <c r="I5" s="267">
        <f>AVERAGE('Country Indicator Data'!E80,'Country Indicator Data'!E133)</f>
        <v>8.3500000000000005E-2</v>
      </c>
      <c r="J5" s="267">
        <f>AVERAGE('Country Indicator Data'!F80,'Country Indicator Data'!F133)</f>
        <v>5.5</v>
      </c>
      <c r="K5" s="267">
        <f>AVERAGE('Country Indicator Data'!G80,'Country Indicator Data'!G133)</f>
        <v>0.52410904214999998</v>
      </c>
      <c r="L5" s="267">
        <f>AVERAGE('Country Indicator Data'!H80,'Country Indicator Data'!H133)</f>
        <v>35.649999618549998</v>
      </c>
      <c r="M5" s="267">
        <f>AVERAGE('Country Indicator Data'!I80,'Country Indicator Data'!I133)</f>
        <v>3.5</v>
      </c>
      <c r="N5" s="266">
        <f>VLOOKUP($B5,'Core Indicators'!$C$3:$EU$891,149,FALSE)</f>
        <v>134</v>
      </c>
      <c r="O5" s="267">
        <f>AVERAGE('Country Indicator Data'!K80,'Country Indicator Data'!K133)</f>
        <v>-0.34916854835</v>
      </c>
      <c r="P5" s="267">
        <f>AVERAGE('Country Indicator Data'!L80,'Country Indicator Data'!L133)</f>
        <v>5.125</v>
      </c>
      <c r="Q5" s="267">
        <f>AVERAGE('Country Indicator Data'!M80,'Country Indicator Data'!M133)</f>
        <v>54.5</v>
      </c>
      <c r="R5" s="267">
        <f>AVERAGE('Country Indicator Data'!N80,'Country Indicator Data'!N133)</f>
        <v>36.5</v>
      </c>
    </row>
    <row r="6" spans="1:18" x14ac:dyDescent="0.3">
      <c r="A6" s="264" t="s">
        <v>1315</v>
      </c>
      <c r="B6" s="264" t="s">
        <v>1316</v>
      </c>
      <c r="C6" s="264" t="s">
        <v>1317</v>
      </c>
      <c r="D6" s="268" t="s">
        <v>7615</v>
      </c>
      <c r="E6" s="266">
        <f>'Country Indicator Data'!P55+'Country Indicator Data'!P83+'Country Indicator Data'!P89+'Country Indicator Data'!P98+'Country Indicator Data'!P170+'Country Indicator Data'!P179</f>
        <v>2482040</v>
      </c>
      <c r="F6" s="266">
        <f>VLOOKUP(B6,'Core Indicators'!$C$3:$G$198,5,FALSE)</f>
        <v>258289000</v>
      </c>
      <c r="G6" s="267">
        <f>AVERAGE('Country Indicator Data'!C55,'Country Indicator Data'!C83,'Country Indicator Data'!C89,'Country Indicator Data'!C98,'Country Indicator Data'!C170,'Country Indicator Data'!C179)</f>
        <v>0.50963423659999996</v>
      </c>
      <c r="H6" s="267">
        <f>AVERAGE('Country Indicator Data'!D55,'Country Indicator Data'!D83,'Country Indicator Data'!D89,'Country Indicator Data'!D98,'Country Indicator Data'!D170,'Country Indicator Data'!D179)</f>
        <v>3.5</v>
      </c>
      <c r="I6" s="267">
        <f>AVERAGE('Country Indicator Data'!E55,'Country Indicator Data'!E83,'Country Indicator Data'!E89,'Country Indicator Data'!E98,'Country Indicator Data'!E170,'Country Indicator Data'!E179)</f>
        <v>0.32666666666666666</v>
      </c>
      <c r="J6" s="267">
        <f>AVERAGE('Country Indicator Data'!F55,'Country Indicator Data'!F83,'Country Indicator Data'!F89,'Country Indicator Data'!F98,'Country Indicator Data'!F170,'Country Indicator Data'!F179)</f>
        <v>3.966666666683333</v>
      </c>
      <c r="K6" s="267">
        <f>AVERAGE('Country Indicator Data'!G55,'Country Indicator Data'!G83,'Country Indicator Data'!G89,'Country Indicator Data'!G98,'Country Indicator Data'!G170,'Country Indicator Data'!G179)</f>
        <v>0.44548120716666667</v>
      </c>
      <c r="L6" s="267">
        <f>AVERAGE('Country Indicator Data'!H55,'Country Indicator Data'!H83,'Country Indicator Data'!H89,'Country Indicator Data'!H98,'Country Indicator Data'!H170,'Country Indicator Data'!H179)</f>
        <v>33.680000305180002</v>
      </c>
      <c r="M6" s="267">
        <f>AVERAGE('Country Indicator Data'!I55,'Country Indicator Data'!I83,'Country Indicator Data'!I89,'Country Indicator Data'!I98,'Country Indicator Data'!I170,'Country Indicator Data'!I179)</f>
        <v>4.166666666666667</v>
      </c>
      <c r="N6" s="266">
        <f>VLOOKUP($B6,'Core Indicators'!$C$3:$EU$891,149,FALSE)</f>
        <v>3043</v>
      </c>
      <c r="O6" s="267">
        <f>AVERAGE('Country Indicator Data'!K55,'Country Indicator Data'!K83,'Country Indicator Data'!K89,'Country Indicator Data'!K98,'Country Indicator Data'!K170,'Country Indicator Data'!K179)</f>
        <v>-0.86944311111666683</v>
      </c>
      <c r="P6" s="267">
        <f>AVERAGE('Country Indicator Data'!L55,'Country Indicator Data'!L83,'Country Indicator Data'!L89,'Country Indicator Data'!L98,'Country Indicator Data'!L170,'Country Indicator Data'!L179)</f>
        <v>3.4583333333333335</v>
      </c>
      <c r="Q6" s="267">
        <f>AVERAGE('Country Indicator Data'!M55,'Country Indicator Data'!M83,'Country Indicator Data'!M89,'Country Indicator Data'!M98,'Country Indicator Data'!M170,'Country Indicator Data'!M179)</f>
        <v>27.5</v>
      </c>
      <c r="R6" s="267">
        <f>AVERAGE('Country Indicator Data'!N55,'Country Indicator Data'!N83,'Country Indicator Data'!N89,'Country Indicator Data'!N98,'Country Indicator Data'!N170,'Country Indicator Data'!N179)</f>
        <v>30.5</v>
      </c>
    </row>
    <row r="7" spans="1:18" x14ac:dyDescent="0.3">
      <c r="A7" s="264" t="s">
        <v>1285</v>
      </c>
      <c r="B7" s="264" t="s">
        <v>1286</v>
      </c>
      <c r="C7" s="264" t="s">
        <v>1287</v>
      </c>
      <c r="D7" s="268" t="s">
        <v>7616</v>
      </c>
      <c r="E7" s="266">
        <f>'Country Indicator Data'!P70+'Country Indicator Data'!P179</f>
        <v>898530</v>
      </c>
      <c r="F7" s="266">
        <f>VLOOKUP(B7,'Core Indicators'!$C$3:$G$198,5,FALSE)</f>
        <v>94146000</v>
      </c>
      <c r="G7" s="267">
        <f>AVERAGE('Country Indicator Data'!C70,'Country Indicator Data'!C179)</f>
        <v>0.24144923930000001</v>
      </c>
      <c r="H7" s="267">
        <f>AVERAGE('Country Indicator Data'!D70,'Country Indicator Data'!D179)</f>
        <v>8</v>
      </c>
      <c r="I7" s="267">
        <f>AVERAGE('Country Indicator Data'!E70,'Country Indicator Data'!E179)</f>
        <v>0.18350000000000002</v>
      </c>
      <c r="J7" s="267">
        <f>AVERAGE('Country Indicator Data'!F70,'Country Indicator Data'!F179)</f>
        <v>4.9166666667000003</v>
      </c>
      <c r="K7" s="267">
        <f>AVERAGE('Country Indicator Data'!G70,'Country Indicator Data'!G179)</f>
        <v>0.21366332590000001</v>
      </c>
      <c r="L7" s="267">
        <f>AVERAGE('Country Indicator Data'!H70,'Country Indicator Data'!H179)</f>
        <v>38.150001525900002</v>
      </c>
      <c r="M7" s="267">
        <f>AVERAGE('Country Indicator Data'!I70,'Country Indicator Data'!I179)</f>
        <v>4</v>
      </c>
      <c r="N7" s="266">
        <f>VLOOKUP($B7,'Core Indicators'!$C$3:$EU$891,149,FALSE)</f>
        <v>26</v>
      </c>
      <c r="O7" s="267">
        <f>AVERAGE('Country Indicator Data'!K70,'Country Indicator Data'!K179)</f>
        <v>-4.2062647650000007E-2</v>
      </c>
      <c r="P7" s="267">
        <f>AVERAGE('Country Indicator Data'!L70,'Country Indicator Data'!L179)</f>
        <v>3.5</v>
      </c>
      <c r="Q7" s="267">
        <f>AVERAGE('Country Indicator Data'!M70,'Country Indicator Data'!M179)</f>
        <v>60</v>
      </c>
      <c r="R7" s="267">
        <f>AVERAGE('Country Indicator Data'!N70,'Country Indicator Data'!N179)</f>
        <v>43.5</v>
      </c>
    </row>
    <row r="8" spans="1:18" x14ac:dyDescent="0.3">
      <c r="A8" s="264" t="s">
        <v>1186</v>
      </c>
      <c r="B8" s="264" t="s">
        <v>1187</v>
      </c>
      <c r="C8" s="264" t="s">
        <v>1188</v>
      </c>
      <c r="D8" s="268" t="s">
        <v>7617</v>
      </c>
      <c r="E8" s="266">
        <f>'Country Indicator Data'!P6+'Country Indicator Data'!P86+'Country Indicator Data'!P101+'Country Indicator Data'!P178</f>
        <v>4590781</v>
      </c>
      <c r="F8" s="266">
        <f>VLOOKUP(B8,'Core Indicators'!$C$3:$G$198,5,FALSE)</f>
        <v>121936000</v>
      </c>
      <c r="G8" s="267">
        <f>AVERAGE('Country Indicator Data'!C6,'Country Indicator Data'!C86,'Country Indicator Data'!C101,'Country Indicator Data'!C178)</f>
        <v>0.210782986625</v>
      </c>
      <c r="H8" s="267">
        <f>AVERAGE('Country Indicator Data'!D6,'Country Indicator Data'!D86,'Country Indicator Data'!D101,'Country Indicator Data'!D178)</f>
        <v>5.75</v>
      </c>
      <c r="I8" s="267">
        <f>AVERAGE('Country Indicator Data'!E6,'Country Indicator Data'!E86,'Country Indicator Data'!E101,'Country Indicator Data'!E178)</f>
        <v>6.8875000000000006E-2</v>
      </c>
      <c r="J8" s="267">
        <f>AVERAGE('Country Indicator Data'!F6,'Country Indicator Data'!F86,'Country Indicator Data'!F101,'Country Indicator Data'!F178)</f>
        <v>4.5666666666666664</v>
      </c>
      <c r="K8" s="267">
        <f>AVERAGE('Country Indicator Data'!G6,'Country Indicator Data'!G86,'Country Indicator Data'!G101,'Country Indicator Data'!G178)</f>
        <v>0.24606424360000001</v>
      </c>
      <c r="L8" s="267">
        <f>AVERAGE('Country Indicator Data'!H6,'Country Indicator Data'!H86,'Country Indicator Data'!H101,'Country Indicator Data'!H178)</f>
        <v>32.100000381500003</v>
      </c>
      <c r="M8" s="267">
        <f>AVERAGE('Country Indicator Data'!I6,'Country Indicator Data'!I86,'Country Indicator Data'!I101,'Country Indicator Data'!I178)</f>
        <v>2.75</v>
      </c>
      <c r="N8" s="266">
        <f>VLOOKUP($B8,'Core Indicators'!$C$3:$EU$891,149,FALSE)</f>
        <v>604</v>
      </c>
      <c r="O8" s="267">
        <f>AVERAGE('Country Indicator Data'!K6,'Country Indicator Data'!K86,'Country Indicator Data'!K101,'Country Indicator Data'!K178)</f>
        <v>-0.58027702757499999</v>
      </c>
      <c r="P8" s="267">
        <f>AVERAGE('Country Indicator Data'!L6,'Country Indicator Data'!L86,'Country Indicator Data'!L101,'Country Indicator Data'!L178)</f>
        <v>4.166666666666667</v>
      </c>
      <c r="Q8" s="267">
        <f>AVERAGE('Country Indicator Data'!M6,'Country Indicator Data'!M86,'Country Indicator Data'!M101,'Country Indicator Data'!M178)</f>
        <v>50.5</v>
      </c>
      <c r="R8" s="267">
        <f>AVERAGE('Country Indicator Data'!N6,'Country Indicator Data'!N86,'Country Indicator Data'!N101,'Country Indicator Data'!N178)</f>
        <v>37.25</v>
      </c>
    </row>
    <row r="9" spans="1:18" x14ac:dyDescent="0.3">
      <c r="A9" s="264" t="s">
        <v>1208</v>
      </c>
      <c r="B9" s="264" t="s">
        <v>1209</v>
      </c>
      <c r="C9" s="264" t="s">
        <v>1210</v>
      </c>
      <c r="D9" s="268" t="s">
        <v>7618</v>
      </c>
      <c r="E9" s="266">
        <f>'Country Indicator Data'!P6+'Country Indicator Data'!P120+'Country Indicator Data'!P162</f>
        <v>3328251</v>
      </c>
      <c r="F9" s="266">
        <f>VLOOKUP(B9,'Core Indicators'!$C$3:$G$198,5,FALSE)</f>
        <v>125787000</v>
      </c>
      <c r="G9" s="267">
        <f>AVERAGE('Country Indicator Data'!C6,'Country Indicator Data'!C120,'Country Indicator Data'!C162)</f>
        <v>0.46699264916666666</v>
      </c>
      <c r="H9" s="267">
        <f>AVERAGE('Country Indicator Data'!D6,'Country Indicator Data'!D120,'Country Indicator Data'!D162)</f>
        <v>6.333333333333333</v>
      </c>
      <c r="I9" s="267">
        <f>AVERAGE('Country Indicator Data'!E6,'Country Indicator Data'!E120,'Country Indicator Data'!E162)</f>
        <v>0.32400000000000001</v>
      </c>
      <c r="J9" s="267">
        <f>AVERAGE('Country Indicator Data'!F6,'Country Indicator Data'!F120,'Country Indicator Data'!F162)</f>
        <v>4.1916666666499998</v>
      </c>
      <c r="K9" s="267">
        <f>AVERAGE('Country Indicator Data'!G6,'Country Indicator Data'!G120,'Country Indicator Data'!G162)</f>
        <v>0.33649607749999993</v>
      </c>
      <c r="L9" s="267">
        <f>AVERAGE('Country Indicator Data'!H6,'Country Indicator Data'!H120,'Country Indicator Data'!H162)</f>
        <v>33.9333337148</v>
      </c>
      <c r="M9" s="267">
        <f>AVERAGE('Country Indicator Data'!I6,'Country Indicator Data'!I120,'Country Indicator Data'!I162)</f>
        <v>3</v>
      </c>
      <c r="N9" s="266">
        <f>VLOOKUP($B9,'Core Indicators'!$C$3:$EU$891,149,FALSE)</f>
        <v>173</v>
      </c>
      <c r="O9" s="267">
        <f>AVERAGE('Country Indicator Data'!K6,'Country Indicator Data'!K120,'Country Indicator Data'!K162)</f>
        <v>9.3130916333333449E-3</v>
      </c>
      <c r="P9" s="267">
        <f>AVERAGE('Country Indicator Data'!L6,'Country Indicator Data'!L120,'Country Indicator Data'!L162)</f>
        <v>3.75</v>
      </c>
      <c r="Q9" s="267">
        <f>AVERAGE('Country Indicator Data'!M6,'Country Indicator Data'!M120,'Country Indicator Data'!M162)</f>
        <v>54.333333333333336</v>
      </c>
      <c r="R9" s="267">
        <f>AVERAGE('Country Indicator Data'!N6,'Country Indicator Data'!N120,'Country Indicator Data'!N162)</f>
        <v>46</v>
      </c>
    </row>
    <row r="10" spans="1:18" x14ac:dyDescent="0.3">
      <c r="A10" s="264" t="s">
        <v>1268</v>
      </c>
      <c r="B10" s="264" t="s">
        <v>1269</v>
      </c>
      <c r="C10" s="264" t="s">
        <v>1270</v>
      </c>
      <c r="D10" s="268" t="s">
        <v>7619</v>
      </c>
      <c r="E10" s="266">
        <f>'Country Indicator Data'!P16+'Country Indicator Data'!P122</f>
        <v>783250</v>
      </c>
      <c r="F10" s="266">
        <f>VLOOKUP(B10,'Core Indicators'!$C$3:$G$198,5,FALSE)</f>
        <v>194566000</v>
      </c>
      <c r="G10" s="267">
        <f>AVERAGE('Country Indicator Data'!C16,'Country Indicator Data'!C122)</f>
        <v>0.35558001200000006</v>
      </c>
      <c r="H10" s="267">
        <f>AVERAGE('Country Indicator Data'!D16,'Country Indicator Data'!D122)</f>
        <v>3.5</v>
      </c>
      <c r="I10" s="267">
        <f>AVERAGE('Country Indicator Data'!E16,'Country Indicator Data'!E122)</f>
        <v>0.21249999999999999</v>
      </c>
      <c r="J10" s="267">
        <f>AVERAGE('Country Indicator Data'!F16,'Country Indicator Data'!F122)</f>
        <v>3.8583333333500001</v>
      </c>
      <c r="K10" s="267">
        <f>AVERAGE('Country Indicator Data'!G16,'Country Indicator Data'!G122)</f>
        <v>0.49717238359999993</v>
      </c>
      <c r="L10" s="267">
        <f>AVERAGE('Country Indicator Data'!H16,'Country Indicator Data'!H122)</f>
        <v>31.550001144399999</v>
      </c>
      <c r="M10" s="267">
        <f>AVERAGE('Country Indicator Data'!I16,'Country Indicator Data'!I122)</f>
        <v>3.5</v>
      </c>
      <c r="N10" s="266">
        <f>VLOOKUP($B10,'Core Indicators'!$C$3:$EU$891,149,FALSE)</f>
        <v>126</v>
      </c>
      <c r="O10" s="267">
        <f>AVERAGE('Country Indicator Data'!K16,'Country Indicator Data'!K122)</f>
        <v>-0.84954610465000002</v>
      </c>
      <c r="P10" s="267">
        <f>AVERAGE('Country Indicator Data'!L16,'Country Indicator Data'!L122)</f>
        <v>3.125</v>
      </c>
      <c r="Q10" s="267">
        <f>AVERAGE('Country Indicator Data'!M16,'Country Indicator Data'!M122)</f>
        <v>34.5</v>
      </c>
      <c r="R10" s="267">
        <f>AVERAGE('Country Indicator Data'!N16,'Country Indicator Data'!N122)</f>
        <v>27.5</v>
      </c>
    </row>
    <row r="11" spans="1:18" x14ac:dyDescent="0.3">
      <c r="A11" s="264" t="s">
        <v>2366</v>
      </c>
      <c r="B11" s="264" t="s">
        <v>2367</v>
      </c>
      <c r="C11" s="264" t="s">
        <v>2368</v>
      </c>
      <c r="D11" s="268" t="s">
        <v>7620</v>
      </c>
      <c r="E11" s="266">
        <f>'Country Indicator Data'!P60+'Country Indicator Data'!P99+'Country Indicator Data'!P106+'Country Indicator Data'!P107+'Country Indicator Data'!P121+'Country Indicator Data'!P123+'Country Indicator Data'!P193+'Country Indicator Data'!P194</f>
        <v>3463550</v>
      </c>
      <c r="F11" s="266">
        <f>VLOOKUP(B11,'Core Indicators'!$C$3:$G$198,5,FALSE)</f>
        <v>113413000</v>
      </c>
      <c r="G11" s="267">
        <f>AVERAGE('Country Indicator Data'!C60,'Country Indicator Data'!C99,'Country Indicator Data'!C106,'Country Indicator Data'!C107,'Country Indicator Data'!C121,'Country Indicator Data'!C123,'Country Indicator Data'!C193,'Country Indicator Data'!C194)</f>
        <v>0.48296312261250007</v>
      </c>
      <c r="H11" s="267">
        <f>AVERAGE('Country Indicator Data'!D60,'Country Indicator Data'!D99,'Country Indicator Data'!D106,'Country Indicator Data'!D107,'Country Indicator Data'!D121,'Country Indicator Data'!D123,'Country Indicator Data'!D193,'Country Indicator Data'!D194)</f>
        <v>7.25</v>
      </c>
      <c r="I11" s="267">
        <f>AVERAGE('Country Indicator Data'!E60,'Country Indicator Data'!E99,'Country Indicator Data'!E106,'Country Indicator Data'!E107,'Country Indicator Data'!E121,'Country Indicator Data'!E123,'Country Indicator Data'!E193,'Country Indicator Data'!E194)</f>
        <v>4.4499999999999998E-2</v>
      </c>
      <c r="J11" s="267">
        <f>AVERAGE('Country Indicator Data'!F60,'Country Indicator Data'!F99,'Country Indicator Data'!F106,'Country Indicator Data'!F107,'Country Indicator Data'!F121,'Country Indicator Data'!F123,'Country Indicator Data'!F193,'Country Indicator Data'!F194)</f>
        <v>5.3604166666625002</v>
      </c>
      <c r="K11" s="267">
        <f>AVERAGE('Country Indicator Data'!G60,'Country Indicator Data'!G99,'Country Indicator Data'!G106,'Country Indicator Data'!G107,'Country Indicator Data'!G121,'Country Indicator Data'!G123,'Country Indicator Data'!G193,'Country Indicator Data'!G194)</f>
        <v>0.54771773565714288</v>
      </c>
      <c r="L11" s="267">
        <f>AVERAGE('Country Indicator Data'!H60,'Country Indicator Data'!H99,'Country Indicator Data'!H106,'Country Indicator Data'!H107,'Country Indicator Data'!H121,'Country Indicator Data'!H123,'Country Indicator Data'!H193,'Country Indicator Data'!H194)</f>
        <v>50.162499427787502</v>
      </c>
      <c r="M11" s="267">
        <f>AVERAGE('Country Indicator Data'!I60,'Country Indicator Data'!I99,'Country Indicator Data'!I106,'Country Indicator Data'!I107,'Country Indicator Data'!I121,'Country Indicator Data'!I123,'Country Indicator Data'!I193,'Country Indicator Data'!I194)</f>
        <v>1.25</v>
      </c>
      <c r="N11" s="266">
        <f>VLOOKUP($B11,'Core Indicators'!$C$3:$EU$891,149,FALSE)</f>
        <v>689</v>
      </c>
      <c r="O11" s="267">
        <f>AVERAGE('Country Indicator Data'!K60,'Country Indicator Data'!K99,'Country Indicator Data'!K106,'Country Indicator Data'!K107,'Country Indicator Data'!K121,'Country Indicator Data'!K123,'Country Indicator Data'!K193,'Country Indicator Data'!K194)</f>
        <v>-0.58146236093750003</v>
      </c>
      <c r="P11" s="267">
        <f>AVERAGE('Country Indicator Data'!L60,'Country Indicator Data'!L99,'Country Indicator Data'!L106,'Country Indicator Data'!L107,'Country Indicator Data'!L121,'Country Indicator Data'!L123,'Country Indicator Data'!L193,'Country Indicator Data'!L194)</f>
        <v>4.3125</v>
      </c>
      <c r="Q11" s="267">
        <f>AVERAGE('Country Indicator Data'!M60,'Country Indicator Data'!M99,'Country Indicator Data'!M106,'Country Indicator Data'!M107,'Country Indicator Data'!M121,'Country Indicator Data'!M123,'Country Indicator Data'!M193,'Country Indicator Data'!M194)</f>
        <v>51.25</v>
      </c>
      <c r="R11" s="267">
        <f>AVERAGE('Country Indicator Data'!N60,'Country Indicator Data'!N99,'Country Indicator Data'!N106,'Country Indicator Data'!N107,'Country Indicator Data'!N121,'Country Indicator Data'!N123,'Country Indicator Data'!N193,'Country Indicator Data'!N194)</f>
        <v>33.125</v>
      </c>
    </row>
    <row r="12" spans="1:18" x14ac:dyDescent="0.3">
      <c r="A12" s="264" t="s">
        <v>3278</v>
      </c>
      <c r="B12" s="264" t="s">
        <v>3279</v>
      </c>
      <c r="C12" s="264" t="s">
        <v>3280</v>
      </c>
      <c r="D12" s="268" t="s">
        <v>7621</v>
      </c>
      <c r="E12" s="266">
        <f>'Country Indicator Data'!P10+'Country Indicator Data'!P13</f>
        <v>111133</v>
      </c>
      <c r="F12" s="266">
        <f>VLOOKUP(B12,'Core Indicators'!$C$3:$G$198,5,FALSE)</f>
        <v>13025000</v>
      </c>
      <c r="G12" s="267">
        <f>AVERAGE('Country Indicator Data'!C10,'Country Indicator Data'!C13)</f>
        <v>9.7125606700000006E-2</v>
      </c>
      <c r="H12" s="267">
        <f>AVERAGE('Country Indicator Data'!D10,'Country Indicator Data'!D13)</f>
        <v>5</v>
      </c>
      <c r="I12" s="267">
        <f>AVERAGE('Country Indicator Data'!E10,'Country Indicator Data'!E13)</f>
        <v>3.6499999999999998E-2</v>
      </c>
      <c r="J12" s="267">
        <f>AVERAGE('Country Indicator Data'!F10,'Country Indicator Data'!F13)</f>
        <v>5.2666666666499999</v>
      </c>
      <c r="K12" s="267">
        <f>AVERAGE('Country Indicator Data'!G10,'Country Indicator Data'!G13)</f>
        <v>0.28972985065000001</v>
      </c>
      <c r="L12" s="267">
        <f>AVERAGE('Country Indicator Data'!H10,'Country Indicator Data'!H13)</f>
        <v>34.400001525900002</v>
      </c>
      <c r="M12" s="267">
        <f>AVERAGE('Country Indicator Data'!I10,'Country Indicator Data'!I13)</f>
        <v>3</v>
      </c>
      <c r="N12" s="266">
        <f>VLOOKUP($B12,'Core Indicators'!$C$3:$EU$891,149,FALSE)</f>
        <v>138</v>
      </c>
      <c r="O12" s="267">
        <f>AVERAGE('Country Indicator Data'!K10,'Country Indicator Data'!K13)</f>
        <v>-0.35427304355</v>
      </c>
      <c r="P12" s="267">
        <f>AVERAGE('Country Indicator Data'!L10,'Country Indicator Data'!L13)</f>
        <v>4.5</v>
      </c>
      <c r="Q12" s="267">
        <f>AVERAGE('Country Indicator Data'!M10,'Country Indicator Data'!M13)</f>
        <v>31.5</v>
      </c>
      <c r="R12" s="267">
        <f>AVERAGE('Country Indicator Data'!N10,'Country Indicator Data'!N13)</f>
        <v>36</v>
      </c>
    </row>
    <row r="13" spans="1:18" x14ac:dyDescent="0.3">
      <c r="A13" s="264"/>
      <c r="B13" s="264"/>
      <c r="C13" s="264"/>
      <c r="D13" s="268"/>
    </row>
    <row r="14" spans="1:18" x14ac:dyDescent="0.3">
      <c r="A14" s="264"/>
      <c r="B14" s="264"/>
      <c r="C14" s="264"/>
      <c r="D14" s="268"/>
    </row>
    <row r="15" spans="1:18" x14ac:dyDescent="0.3">
      <c r="A15" s="264"/>
      <c r="B15" s="264"/>
      <c r="C15" s="264"/>
      <c r="D15" s="268"/>
    </row>
    <row r="16" spans="1:18" x14ac:dyDescent="0.3">
      <c r="A16" s="264"/>
      <c r="B16" s="264"/>
      <c r="C16" s="264"/>
      <c r="D16" s="268"/>
    </row>
    <row r="17" spans="1:4" x14ac:dyDescent="0.3">
      <c r="A17" s="264"/>
      <c r="B17" s="264"/>
      <c r="C17" s="264"/>
      <c r="D17" s="268"/>
    </row>
    <row r="18" spans="1:4" x14ac:dyDescent="0.3">
      <c r="A18" s="264"/>
      <c r="B18" s="264"/>
      <c r="C18" s="264"/>
      <c r="D18" s="268"/>
    </row>
    <row r="19" spans="1:4" x14ac:dyDescent="0.3">
      <c r="A19" s="264"/>
      <c r="B19" s="264"/>
      <c r="C19" s="264"/>
      <c r="D19" s="268"/>
    </row>
    <row r="20" spans="1:4" x14ac:dyDescent="0.3">
      <c r="A20" s="264"/>
      <c r="B20" s="264"/>
      <c r="C20" s="264"/>
      <c r="D20" s="268"/>
    </row>
    <row r="21" spans="1:4" x14ac:dyDescent="0.3">
      <c r="A21" s="264"/>
      <c r="B21" s="264"/>
      <c r="C21" s="264"/>
      <c r="D21" s="268"/>
    </row>
    <row r="22" spans="1:4" x14ac:dyDescent="0.3">
      <c r="A22" s="264"/>
      <c r="B22" s="264"/>
      <c r="C22" s="264"/>
      <c r="D22" s="268"/>
    </row>
    <row r="23" spans="1:4" x14ac:dyDescent="0.3">
      <c r="A23" s="264"/>
      <c r="B23" s="264"/>
      <c r="C23" s="264"/>
      <c r="D23" s="268"/>
    </row>
    <row r="24" spans="1:4" x14ac:dyDescent="0.3">
      <c r="A24" s="264"/>
      <c r="B24" s="264"/>
      <c r="C24" s="264"/>
      <c r="D24" s="268"/>
    </row>
    <row r="25" spans="1:4" x14ac:dyDescent="0.3">
      <c r="A25" s="264"/>
      <c r="B25" s="264"/>
      <c r="C25" s="264"/>
      <c r="D25" s="268"/>
    </row>
    <row r="26" spans="1:4" x14ac:dyDescent="0.3">
      <c r="A26" s="264"/>
      <c r="B26" s="264"/>
      <c r="C26" s="264"/>
      <c r="D26" s="268"/>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208"/>
  <sheetViews>
    <sheetView workbookViewId="0">
      <selection sqref="A1:AN1"/>
    </sheetView>
  </sheetViews>
  <sheetFormatPr defaultColWidth="8.44140625" defaultRowHeight="14.4" x14ac:dyDescent="0.3"/>
  <cols>
    <col min="1" max="1" width="14.44140625" style="211" customWidth="1"/>
    <col min="2" max="2" width="7" style="211" customWidth="1"/>
    <col min="3" max="3" width="8.44140625" style="211" customWidth="1"/>
    <col min="4" max="16384" width="8.44140625" style="211"/>
  </cols>
  <sheetData>
    <row r="1" spans="1:40" x14ac:dyDescent="0.3">
      <c r="A1" s="310"/>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c r="AM1" s="311"/>
      <c r="AN1" s="311"/>
    </row>
    <row r="2" spans="1:40" ht="147" customHeight="1" x14ac:dyDescent="0.3">
      <c r="A2" s="198" t="s">
        <v>7622</v>
      </c>
      <c r="B2" s="199" t="s">
        <v>7278</v>
      </c>
      <c r="C2" s="199" t="s">
        <v>7282</v>
      </c>
      <c r="D2" s="128" t="s">
        <v>7143</v>
      </c>
      <c r="E2" s="97" t="s">
        <v>7164</v>
      </c>
      <c r="F2" s="97" t="s">
        <v>7168</v>
      </c>
      <c r="G2" s="98" t="s">
        <v>7159</v>
      </c>
      <c r="H2" s="99" t="s">
        <v>44</v>
      </c>
      <c r="I2" s="97" t="s">
        <v>806</v>
      </c>
      <c r="J2" s="97" t="s">
        <v>7178</v>
      </c>
      <c r="K2" s="100" t="s">
        <v>7179</v>
      </c>
      <c r="L2" s="98" t="s">
        <v>7160</v>
      </c>
      <c r="M2" s="101" t="s">
        <v>7146</v>
      </c>
      <c r="N2" s="102" t="s">
        <v>7623</v>
      </c>
      <c r="O2" s="102" t="s">
        <v>7624</v>
      </c>
      <c r="P2" s="102" t="s">
        <v>7625</v>
      </c>
      <c r="Q2" s="102" t="s">
        <v>7626</v>
      </c>
      <c r="R2" s="102" t="s">
        <v>7627</v>
      </c>
      <c r="S2" s="101" t="s">
        <v>7149</v>
      </c>
      <c r="T2" s="103" t="s">
        <v>7150</v>
      </c>
      <c r="U2" s="104" t="s">
        <v>7202</v>
      </c>
      <c r="V2" s="105" t="s">
        <v>7203</v>
      </c>
      <c r="W2" s="105" t="s">
        <v>7204</v>
      </c>
      <c r="X2" s="104" t="s">
        <v>7205</v>
      </c>
      <c r="Y2" s="104" t="s">
        <v>7210</v>
      </c>
      <c r="Z2" s="103" t="s">
        <v>7151</v>
      </c>
      <c r="AA2" s="105" t="s">
        <v>7212</v>
      </c>
      <c r="AB2" s="106" t="s">
        <v>7628</v>
      </c>
      <c r="AC2" s="105" t="s">
        <v>514</v>
      </c>
      <c r="AD2" s="105" t="s">
        <v>529</v>
      </c>
      <c r="AE2" s="105" t="s">
        <v>517</v>
      </c>
      <c r="AF2" s="105" t="s">
        <v>531</v>
      </c>
      <c r="AG2" s="105" t="s">
        <v>7213</v>
      </c>
      <c r="AH2" s="105" t="s">
        <v>510</v>
      </c>
      <c r="AI2" s="105" t="s">
        <v>527</v>
      </c>
      <c r="AJ2" s="105" t="s">
        <v>7214</v>
      </c>
      <c r="AK2" s="105" t="s">
        <v>519</v>
      </c>
      <c r="AL2" s="105" t="s">
        <v>7215</v>
      </c>
      <c r="AM2" s="105" t="s">
        <v>523</v>
      </c>
      <c r="AN2" s="105" t="s">
        <v>7216</v>
      </c>
    </row>
    <row r="3" spans="1:40" x14ac:dyDescent="0.3">
      <c r="A3" s="200" t="str">
        <f>Lists!C:C</f>
        <v>AFG001</v>
      </c>
      <c r="B3" s="246">
        <f t="shared" ref="B3:B34" si="0">IF(OR(M3="x",D3="x"),"x",ROUND((5-GEOMEAN(((5-D3)/5*4+1),((5-M3)/5*4+1),((5-M3)/5*4+1)))/4*3.5+S3*0.3,1))</f>
        <v>1.8</v>
      </c>
      <c r="C3" s="160">
        <f t="shared" ref="C3:C34" si="1">COUNTIF(E3:F3,"x")+COUNTIF(H3:I3,"x")+COUNTIF(J3:J3,"x")+COUNTIF(M3,"x")+COUNTIF(U3:W3,"x")+COUNTIF(Y3:AB3,"x")</f>
        <v>0</v>
      </c>
      <c r="D3" s="269">
        <f t="shared" ref="D3:D34" si="2">IF(OR(L3="x",G3="x"),"x",ROUND((5-GEOMEAN(((5-L3)/5*4+1),((5-L3)/5*4+1),((5-G3)/5*4+1)))/4*5,1))</f>
        <v>1.8</v>
      </c>
      <c r="E3" s="200">
        <f>'Core Indicators'!R3</f>
        <v>1</v>
      </c>
      <c r="F3" s="200">
        <f>'Core Indicators'!Z3</f>
        <v>2</v>
      </c>
      <c r="G3" s="160">
        <f t="shared" ref="G3:G34" si="3">IF(AND(F3="x",E3="x"),"x",IF(OR(F3="x",E3="x"),AVERAGE(E3,F3),ROUND((10-GEOMEAN(((10-E3)/10*9+1),((10-F3)/10*9+1)))/9*10,1)))</f>
        <v>1.5</v>
      </c>
      <c r="H3" s="200">
        <f>'Core Indicators'!AH3</f>
        <v>2</v>
      </c>
      <c r="I3" s="200">
        <f>'Core Indicators'!AP3</f>
        <v>2</v>
      </c>
      <c r="J3" s="200">
        <f>'Core Indicators'!BN3</f>
        <v>2</v>
      </c>
      <c r="K3" s="200">
        <f t="shared" ref="K3:K34" si="4">IF(AND(J3="x",I3="x"),"x",IF(OR(J3="x",I3="x"),AVERAGE(I3,J3),ROUND((10-GEOMEAN(((10-I3)/10*9+1),((10-J3)/10*9+1)))/9*10,1)))</f>
        <v>2</v>
      </c>
      <c r="L3" s="246">
        <f t="shared" ref="L3:L34" si="5">IF(AND(H3="x",K3="x"),"x",IF(OR(H3="x",K3="x"),AVERAGE(H3,K3),ROUND((10-GEOMEAN(((10-H3)/10*9+1),((10-K3)/10*9+1)))/9*10,1)))</f>
        <v>2</v>
      </c>
      <c r="M3" s="269">
        <f t="shared" ref="M3:M34" si="6">IF(N3="x","x",AVERAGE(N3:R3))</f>
        <v>2</v>
      </c>
      <c r="N3" s="201">
        <f>'Core Indicators'!DJ3</f>
        <v>2</v>
      </c>
      <c r="O3" s="201">
        <f>'Core Indicators'!DR3</f>
        <v>2</v>
      </c>
      <c r="P3" s="201">
        <f>'Core Indicators'!DZ3</f>
        <v>2</v>
      </c>
      <c r="Q3" s="201">
        <f>'Core Indicators'!EH3</f>
        <v>2</v>
      </c>
      <c r="R3" s="201">
        <f>'Core Indicators'!EP3</f>
        <v>2</v>
      </c>
      <c r="S3" s="160">
        <f t="shared" ref="S3:S34" si="7">IF(OR(Z3="x",T3="x"),T3,ROUND((10-GEOMEAN(((10-T3)/10*9+1),((10-Z3)/10*9+1)))/9*10,1))</f>
        <v>1.6</v>
      </c>
      <c r="T3" s="160">
        <f t="shared" ref="T3:T34" si="8">AVERAGE(U3,X3,Y3)</f>
        <v>1.1666666666666667</v>
      </c>
      <c r="U3" s="200">
        <v>1</v>
      </c>
      <c r="V3" s="200">
        <v>1</v>
      </c>
      <c r="W3" s="200">
        <f>'Core Indicators'!EX3</f>
        <v>2</v>
      </c>
      <c r="X3" s="160">
        <f t="shared" ref="X3:X34" si="9">AVERAGE(V3:W3)</f>
        <v>1.5</v>
      </c>
      <c r="Y3" s="200">
        <v>1</v>
      </c>
      <c r="Z3" s="160">
        <f t="shared" ref="Z3:Z34" si="10">IF(AND(AA3="x",AB3="x"),"x",AVERAGE(AA3:AB3))</f>
        <v>2</v>
      </c>
      <c r="AA3" s="200">
        <f>'Core Indicators'!FF3</f>
        <v>2</v>
      </c>
      <c r="AB3" s="200">
        <f t="shared" ref="AB3:AB34" si="11">IF(AND(AJ3="x",AN3="x",AG3="x"),"x",(AVERAGE(AJ3,AN3,AG3)))</f>
        <v>2</v>
      </c>
      <c r="AC3" s="181">
        <f>'Core Indicators'!GD3</f>
        <v>2</v>
      </c>
      <c r="AD3" s="181">
        <f>'Core Indicators'!GL3</f>
        <v>2</v>
      </c>
      <c r="AE3" s="181">
        <f>'Core Indicators'!GT3</f>
        <v>2</v>
      </c>
      <c r="AF3" s="181">
        <f>'Core Indicators'!HB3</f>
        <v>2</v>
      </c>
      <c r="AG3" s="181">
        <f t="shared" ref="AG3:AG34" si="12">IF(AND(AC3="x",AD3="x",AE3="x",AF3="x"),"x",AVERAGE(AC3:AF3))</f>
        <v>2</v>
      </c>
      <c r="AH3" s="181">
        <f>'Core Indicators'!HJ3</f>
        <v>2</v>
      </c>
      <c r="AI3" s="181">
        <f>'Core Indicators'!HR3</f>
        <v>2</v>
      </c>
      <c r="AJ3" s="181">
        <f t="shared" ref="AJ3:AJ34" si="13">IF(AND(AH3="x",AI3="x"),"x",AVERAGE(AH3:AI3))</f>
        <v>2</v>
      </c>
      <c r="AK3" s="181">
        <f>'Core Indicators'!HZ3</f>
        <v>2</v>
      </c>
      <c r="AL3" s="181">
        <f>'Core Indicators'!IH3</f>
        <v>2</v>
      </c>
      <c r="AM3" s="181">
        <f>'Core Indicators'!IP3</f>
        <v>2</v>
      </c>
      <c r="AN3" s="181">
        <f t="shared" ref="AN3:AN34" si="14">IF(AND(AK3="x",AL3="x",AM3="x"),"x",AVERAGE(AK3:AM3))</f>
        <v>2</v>
      </c>
    </row>
    <row r="4" spans="1:40" x14ac:dyDescent="0.3">
      <c r="A4" s="200" t="str">
        <f>Lists!C:C</f>
        <v>ARM002</v>
      </c>
      <c r="B4" s="246">
        <f t="shared" si="0"/>
        <v>1.9</v>
      </c>
      <c r="C4" s="160">
        <f t="shared" si="1"/>
        <v>0</v>
      </c>
      <c r="D4" s="269">
        <f t="shared" si="2"/>
        <v>2</v>
      </c>
      <c r="E4" s="200">
        <f>'Core Indicators'!R4</f>
        <v>1</v>
      </c>
      <c r="F4" s="200">
        <f>'Core Indicators'!Z4</f>
        <v>2</v>
      </c>
      <c r="G4" s="160">
        <f t="shared" si="3"/>
        <v>1.5</v>
      </c>
      <c r="H4" s="200">
        <f>'Core Indicators'!AH4</f>
        <v>2</v>
      </c>
      <c r="I4" s="200">
        <f>'Core Indicators'!AP4</f>
        <v>2</v>
      </c>
      <c r="J4" s="200">
        <f>'Core Indicators'!BN4</f>
        <v>3</v>
      </c>
      <c r="K4" s="200">
        <f t="shared" si="4"/>
        <v>2.5</v>
      </c>
      <c r="L4" s="246">
        <f t="shared" si="5"/>
        <v>2.2999999999999998</v>
      </c>
      <c r="M4" s="269">
        <f t="shared" si="6"/>
        <v>2</v>
      </c>
      <c r="N4" s="201">
        <f>'Core Indicators'!DJ4</f>
        <v>2</v>
      </c>
      <c r="O4" s="201">
        <f>'Core Indicators'!DR4</f>
        <v>2</v>
      </c>
      <c r="P4" s="201">
        <f>'Core Indicators'!DZ4</f>
        <v>2</v>
      </c>
      <c r="Q4" s="201">
        <f>'Core Indicators'!EH4</f>
        <v>2</v>
      </c>
      <c r="R4" s="201">
        <f>'Core Indicators'!EP4</f>
        <v>2</v>
      </c>
      <c r="S4" s="160">
        <f t="shared" si="7"/>
        <v>1.7</v>
      </c>
      <c r="T4" s="160">
        <f t="shared" si="8"/>
        <v>1.3333333333333333</v>
      </c>
      <c r="U4" s="200">
        <v>1</v>
      </c>
      <c r="V4" s="200">
        <v>1</v>
      </c>
      <c r="W4" s="200">
        <f>'Core Indicators'!EX4</f>
        <v>3</v>
      </c>
      <c r="X4" s="160">
        <f t="shared" si="9"/>
        <v>2</v>
      </c>
      <c r="Y4" s="200">
        <v>1</v>
      </c>
      <c r="Z4" s="160">
        <f t="shared" si="10"/>
        <v>2</v>
      </c>
      <c r="AA4" s="200">
        <f>'Core Indicators'!FF4</f>
        <v>2</v>
      </c>
      <c r="AB4" s="200">
        <f t="shared" si="11"/>
        <v>2</v>
      </c>
      <c r="AC4" s="181">
        <f>'Core Indicators'!GD4</f>
        <v>2</v>
      </c>
      <c r="AD4" s="181">
        <f>'Core Indicators'!GL4</f>
        <v>2</v>
      </c>
      <c r="AE4" s="181">
        <f>'Core Indicators'!GT4</f>
        <v>2</v>
      </c>
      <c r="AF4" s="181">
        <f>'Core Indicators'!HB4</f>
        <v>2</v>
      </c>
      <c r="AG4" s="181">
        <f t="shared" si="12"/>
        <v>2</v>
      </c>
      <c r="AH4" s="181">
        <f>'Core Indicators'!HJ4</f>
        <v>2</v>
      </c>
      <c r="AI4" s="181">
        <f>'Core Indicators'!HR4</f>
        <v>2</v>
      </c>
      <c r="AJ4" s="181">
        <f t="shared" si="13"/>
        <v>2</v>
      </c>
      <c r="AK4" s="181">
        <f>'Core Indicators'!HZ4</f>
        <v>2</v>
      </c>
      <c r="AL4" s="181">
        <f>'Core Indicators'!IH4</f>
        <v>2</v>
      </c>
      <c r="AM4" s="181">
        <f>'Core Indicators'!IP4</f>
        <v>2</v>
      </c>
      <c r="AN4" s="181">
        <f t="shared" si="14"/>
        <v>2</v>
      </c>
    </row>
    <row r="5" spans="1:40" x14ac:dyDescent="0.3">
      <c r="A5" s="200" t="str">
        <f>Lists!C:C</f>
        <v>AZE002</v>
      </c>
      <c r="B5" s="246" t="str">
        <f t="shared" si="0"/>
        <v>x</v>
      </c>
      <c r="C5" s="160">
        <f t="shared" si="1"/>
        <v>2</v>
      </c>
      <c r="D5" s="269">
        <f t="shared" si="2"/>
        <v>2.6</v>
      </c>
      <c r="E5" s="200">
        <f>'Core Indicators'!R5</f>
        <v>1</v>
      </c>
      <c r="F5" s="200">
        <f>'Core Indicators'!Z5</f>
        <v>3</v>
      </c>
      <c r="G5" s="160">
        <f t="shared" si="3"/>
        <v>2.1</v>
      </c>
      <c r="H5" s="200">
        <f>'Core Indicators'!AH5</f>
        <v>3</v>
      </c>
      <c r="I5" s="200">
        <f>'Core Indicators'!AP5</f>
        <v>2</v>
      </c>
      <c r="J5" s="200">
        <f>'Core Indicators'!BN5</f>
        <v>3</v>
      </c>
      <c r="K5" s="200">
        <f t="shared" si="4"/>
        <v>2.5</v>
      </c>
      <c r="L5" s="246">
        <f t="shared" si="5"/>
        <v>2.8</v>
      </c>
      <c r="M5" s="269" t="str">
        <f t="shared" si="6"/>
        <v>x</v>
      </c>
      <c r="N5" s="201" t="str">
        <f>'Core Indicators'!DJ5</f>
        <v>x</v>
      </c>
      <c r="O5" s="201" t="str">
        <f>'Core Indicators'!DR5</f>
        <v>x</v>
      </c>
      <c r="P5" s="201" t="str">
        <f>'Core Indicators'!DZ5</f>
        <v>x</v>
      </c>
      <c r="Q5" s="201" t="str">
        <f>'Core Indicators'!EH5</f>
        <v>x</v>
      </c>
      <c r="R5" s="201" t="str">
        <f>'Core Indicators'!EP5</f>
        <v>x</v>
      </c>
      <c r="S5" s="160">
        <f t="shared" si="7"/>
        <v>1.7</v>
      </c>
      <c r="T5" s="160">
        <f t="shared" si="8"/>
        <v>1.3333333333333333</v>
      </c>
      <c r="U5" s="200">
        <v>1</v>
      </c>
      <c r="V5" s="200">
        <v>1</v>
      </c>
      <c r="W5" s="200">
        <f>'Core Indicators'!EX5</f>
        <v>3</v>
      </c>
      <c r="X5" s="160">
        <f t="shared" si="9"/>
        <v>2</v>
      </c>
      <c r="Y5" s="200">
        <v>1</v>
      </c>
      <c r="Z5" s="160">
        <f t="shared" si="10"/>
        <v>2</v>
      </c>
      <c r="AA5" s="200" t="str">
        <f>'Core Indicators'!FF5</f>
        <v>x</v>
      </c>
      <c r="AB5" s="200">
        <f t="shared" si="11"/>
        <v>2</v>
      </c>
      <c r="AC5" s="181">
        <f>'Core Indicators'!GD5</f>
        <v>2</v>
      </c>
      <c r="AD5" s="181">
        <f>'Core Indicators'!GL5</f>
        <v>2</v>
      </c>
      <c r="AE5" s="181">
        <f>'Core Indicators'!GT5</f>
        <v>2</v>
      </c>
      <c r="AF5" s="181">
        <f>'Core Indicators'!HB5</f>
        <v>2</v>
      </c>
      <c r="AG5" s="181">
        <f t="shared" si="12"/>
        <v>2</v>
      </c>
      <c r="AH5" s="181">
        <f>'Core Indicators'!HJ5</f>
        <v>2</v>
      </c>
      <c r="AI5" s="181">
        <f>'Core Indicators'!HR5</f>
        <v>2</v>
      </c>
      <c r="AJ5" s="181">
        <f t="shared" si="13"/>
        <v>2</v>
      </c>
      <c r="AK5" s="181">
        <f>'Core Indicators'!HZ5</f>
        <v>2</v>
      </c>
      <c r="AL5" s="181">
        <f>'Core Indicators'!IH5</f>
        <v>2</v>
      </c>
      <c r="AM5" s="181">
        <f>'Core Indicators'!IP5</f>
        <v>2</v>
      </c>
      <c r="AN5" s="181">
        <f t="shared" si="14"/>
        <v>2</v>
      </c>
    </row>
    <row r="6" spans="1:40" x14ac:dyDescent="0.3">
      <c r="A6" s="200" t="str">
        <f>Lists!C:C</f>
        <v>BDI001</v>
      </c>
      <c r="B6" s="246">
        <f t="shared" si="0"/>
        <v>1.9</v>
      </c>
      <c r="C6" s="160">
        <f t="shared" si="1"/>
        <v>0</v>
      </c>
      <c r="D6" s="269">
        <f t="shared" si="2"/>
        <v>2</v>
      </c>
      <c r="E6" s="200">
        <f>'Core Indicators'!R6</f>
        <v>1</v>
      </c>
      <c r="F6" s="200">
        <f>'Core Indicators'!Z6</f>
        <v>2</v>
      </c>
      <c r="G6" s="160">
        <f t="shared" si="3"/>
        <v>1.5</v>
      </c>
      <c r="H6" s="200">
        <f>'Core Indicators'!AH6</f>
        <v>2</v>
      </c>
      <c r="I6" s="200">
        <f>'Core Indicators'!AP6</f>
        <v>3</v>
      </c>
      <c r="J6" s="200">
        <f>'Core Indicators'!BN6</f>
        <v>2</v>
      </c>
      <c r="K6" s="200">
        <f t="shared" si="4"/>
        <v>2.5</v>
      </c>
      <c r="L6" s="246">
        <f t="shared" si="5"/>
        <v>2.2999999999999998</v>
      </c>
      <c r="M6" s="269">
        <f t="shared" si="6"/>
        <v>2</v>
      </c>
      <c r="N6" s="201">
        <f>'Core Indicators'!DJ6</f>
        <v>2</v>
      </c>
      <c r="O6" s="201">
        <f>'Core Indicators'!DR6</f>
        <v>2</v>
      </c>
      <c r="P6" s="201">
        <f>'Core Indicators'!DZ6</f>
        <v>2</v>
      </c>
      <c r="Q6" s="201">
        <f>'Core Indicators'!EH6</f>
        <v>2</v>
      </c>
      <c r="R6" s="201">
        <f>'Core Indicators'!EP6</f>
        <v>2</v>
      </c>
      <c r="S6" s="160">
        <f t="shared" si="7"/>
        <v>1.6</v>
      </c>
      <c r="T6" s="160">
        <f t="shared" si="8"/>
        <v>1.1666666666666667</v>
      </c>
      <c r="U6" s="200">
        <v>1</v>
      </c>
      <c r="V6" s="200">
        <v>1</v>
      </c>
      <c r="W6" s="200">
        <f>'Core Indicators'!EX6</f>
        <v>2</v>
      </c>
      <c r="X6" s="160">
        <f t="shared" si="9"/>
        <v>1.5</v>
      </c>
      <c r="Y6" s="200">
        <v>1</v>
      </c>
      <c r="Z6" s="160">
        <f t="shared" si="10"/>
        <v>2</v>
      </c>
      <c r="AA6" s="200">
        <f>'Core Indicators'!FF6</f>
        <v>2</v>
      </c>
      <c r="AB6" s="200">
        <f t="shared" si="11"/>
        <v>2</v>
      </c>
      <c r="AC6" s="181">
        <f>'Core Indicators'!GD6</f>
        <v>2</v>
      </c>
      <c r="AD6" s="181">
        <f>'Core Indicators'!GL6</f>
        <v>2</v>
      </c>
      <c r="AE6" s="181">
        <f>'Core Indicators'!GT6</f>
        <v>2</v>
      </c>
      <c r="AF6" s="181">
        <f>'Core Indicators'!HB6</f>
        <v>2</v>
      </c>
      <c r="AG6" s="181">
        <f t="shared" si="12"/>
        <v>2</v>
      </c>
      <c r="AH6" s="181">
        <f>'Core Indicators'!HJ6</f>
        <v>2</v>
      </c>
      <c r="AI6" s="181">
        <f>'Core Indicators'!HR6</f>
        <v>2</v>
      </c>
      <c r="AJ6" s="181">
        <f t="shared" si="13"/>
        <v>2</v>
      </c>
      <c r="AK6" s="181">
        <f>'Core Indicators'!HZ6</f>
        <v>2</v>
      </c>
      <c r="AL6" s="181">
        <f>'Core Indicators'!IH6</f>
        <v>2</v>
      </c>
      <c r="AM6" s="181">
        <f>'Core Indicators'!IP6</f>
        <v>2</v>
      </c>
      <c r="AN6" s="181">
        <f t="shared" si="14"/>
        <v>2</v>
      </c>
    </row>
    <row r="7" spans="1:40" x14ac:dyDescent="0.3">
      <c r="A7" s="200" t="str">
        <f>Lists!C:C</f>
        <v>BFA002</v>
      </c>
      <c r="B7" s="246">
        <f t="shared" si="0"/>
        <v>1.9</v>
      </c>
      <c r="C7" s="160">
        <f t="shared" si="1"/>
        <v>0</v>
      </c>
      <c r="D7" s="269">
        <f t="shared" si="2"/>
        <v>2</v>
      </c>
      <c r="E7" s="200">
        <f>'Core Indicators'!R7</f>
        <v>1</v>
      </c>
      <c r="F7" s="200">
        <f>'Core Indicators'!Z7</f>
        <v>2</v>
      </c>
      <c r="G7" s="160">
        <f t="shared" si="3"/>
        <v>1.5</v>
      </c>
      <c r="H7" s="200">
        <f>'Core Indicators'!AH7</f>
        <v>2</v>
      </c>
      <c r="I7" s="200">
        <f>'Core Indicators'!AP7</f>
        <v>3</v>
      </c>
      <c r="J7" s="200">
        <f>'Core Indicators'!BN7</f>
        <v>2</v>
      </c>
      <c r="K7" s="200">
        <f t="shared" si="4"/>
        <v>2.5</v>
      </c>
      <c r="L7" s="246">
        <f t="shared" si="5"/>
        <v>2.2999999999999998</v>
      </c>
      <c r="M7" s="269">
        <f t="shared" si="6"/>
        <v>2</v>
      </c>
      <c r="N7" s="201">
        <f>'Core Indicators'!DJ7</f>
        <v>2</v>
      </c>
      <c r="O7" s="201">
        <f>'Core Indicators'!DR7</f>
        <v>2</v>
      </c>
      <c r="P7" s="201">
        <f>'Core Indicators'!DZ7</f>
        <v>2</v>
      </c>
      <c r="Q7" s="201">
        <f>'Core Indicators'!EH7</f>
        <v>2</v>
      </c>
      <c r="R7" s="201">
        <f>'Core Indicators'!EP7</f>
        <v>2</v>
      </c>
      <c r="S7" s="160">
        <f t="shared" si="7"/>
        <v>1.6</v>
      </c>
      <c r="T7" s="160">
        <f t="shared" si="8"/>
        <v>1.1666666666666667</v>
      </c>
      <c r="U7" s="200">
        <v>1</v>
      </c>
      <c r="V7" s="200">
        <v>1</v>
      </c>
      <c r="W7" s="200">
        <f>'Core Indicators'!EX7</f>
        <v>2</v>
      </c>
      <c r="X7" s="160">
        <f t="shared" si="9"/>
        <v>1.5</v>
      </c>
      <c r="Y7" s="200">
        <v>1</v>
      </c>
      <c r="Z7" s="160">
        <f t="shared" si="10"/>
        <v>2</v>
      </c>
      <c r="AA7" s="200">
        <f>'Core Indicators'!FF7</f>
        <v>2</v>
      </c>
      <c r="AB7" s="200">
        <f t="shared" si="11"/>
        <v>2</v>
      </c>
      <c r="AC7" s="181">
        <f>'Core Indicators'!GD7</f>
        <v>2</v>
      </c>
      <c r="AD7" s="181">
        <f>'Core Indicators'!GL7</f>
        <v>2</v>
      </c>
      <c r="AE7" s="181">
        <f>'Core Indicators'!GT7</f>
        <v>2</v>
      </c>
      <c r="AF7" s="181">
        <f>'Core Indicators'!HB7</f>
        <v>2</v>
      </c>
      <c r="AG7" s="181">
        <f t="shared" si="12"/>
        <v>2</v>
      </c>
      <c r="AH7" s="181">
        <f>'Core Indicators'!HJ7</f>
        <v>2</v>
      </c>
      <c r="AI7" s="181">
        <f>'Core Indicators'!HR7</f>
        <v>2</v>
      </c>
      <c r="AJ7" s="181">
        <f t="shared" si="13"/>
        <v>2</v>
      </c>
      <c r="AK7" s="181">
        <f>'Core Indicators'!HZ7</f>
        <v>2</v>
      </c>
      <c r="AL7" s="181">
        <f>'Core Indicators'!IH7</f>
        <v>2</v>
      </c>
      <c r="AM7" s="181">
        <f>'Core Indicators'!IP7</f>
        <v>2</v>
      </c>
      <c r="AN7" s="181">
        <f t="shared" si="14"/>
        <v>2</v>
      </c>
    </row>
    <row r="8" spans="1:40" x14ac:dyDescent="0.3">
      <c r="A8" s="200" t="str">
        <f>Lists!C:C</f>
        <v>BGD002</v>
      </c>
      <c r="B8" s="246">
        <f t="shared" si="0"/>
        <v>1.6</v>
      </c>
      <c r="C8" s="160">
        <f t="shared" si="1"/>
        <v>0</v>
      </c>
      <c r="D8" s="269">
        <f t="shared" si="2"/>
        <v>1</v>
      </c>
      <c r="E8" s="200">
        <f>'Core Indicators'!R8</f>
        <v>1</v>
      </c>
      <c r="F8" s="200">
        <f>'Core Indicators'!Z8</f>
        <v>1</v>
      </c>
      <c r="G8" s="160">
        <f t="shared" si="3"/>
        <v>1</v>
      </c>
      <c r="H8" s="200">
        <f>'Core Indicators'!AH8</f>
        <v>1</v>
      </c>
      <c r="I8" s="200">
        <f>'Core Indicators'!AP8</f>
        <v>1</v>
      </c>
      <c r="J8" s="200">
        <f>'Core Indicators'!BN8</f>
        <v>1</v>
      </c>
      <c r="K8" s="200">
        <f t="shared" si="4"/>
        <v>1</v>
      </c>
      <c r="L8" s="246">
        <f t="shared" si="5"/>
        <v>1</v>
      </c>
      <c r="M8" s="269">
        <f t="shared" si="6"/>
        <v>2</v>
      </c>
      <c r="N8" s="201">
        <f>'Core Indicators'!DJ8</f>
        <v>2</v>
      </c>
      <c r="O8" s="201">
        <f>'Core Indicators'!DR8</f>
        <v>2</v>
      </c>
      <c r="P8" s="201">
        <f>'Core Indicators'!DZ8</f>
        <v>2</v>
      </c>
      <c r="Q8" s="201">
        <f>'Core Indicators'!EH8</f>
        <v>2</v>
      </c>
      <c r="R8" s="201">
        <f>'Core Indicators'!EP8</f>
        <v>2</v>
      </c>
      <c r="S8" s="160">
        <f t="shared" si="7"/>
        <v>1.4</v>
      </c>
      <c r="T8" s="160">
        <f t="shared" si="8"/>
        <v>1.3333333333333333</v>
      </c>
      <c r="U8" s="200">
        <v>1</v>
      </c>
      <c r="V8" s="200">
        <v>1</v>
      </c>
      <c r="W8" s="200">
        <f>'Core Indicators'!EX8</f>
        <v>3</v>
      </c>
      <c r="X8" s="160">
        <f t="shared" si="9"/>
        <v>2</v>
      </c>
      <c r="Y8" s="200">
        <v>1</v>
      </c>
      <c r="Z8" s="160">
        <f t="shared" si="10"/>
        <v>1.5</v>
      </c>
      <c r="AA8" s="200">
        <f>'Core Indicators'!FF8</f>
        <v>1</v>
      </c>
      <c r="AB8" s="200">
        <f t="shared" si="11"/>
        <v>2</v>
      </c>
      <c r="AC8" s="181">
        <f>'Core Indicators'!GD8</f>
        <v>2</v>
      </c>
      <c r="AD8" s="181">
        <f>'Core Indicators'!GL8</f>
        <v>2</v>
      </c>
      <c r="AE8" s="181">
        <f>'Core Indicators'!GT8</f>
        <v>2</v>
      </c>
      <c r="AF8" s="181">
        <f>'Core Indicators'!HB8</f>
        <v>2</v>
      </c>
      <c r="AG8" s="181">
        <f t="shared" si="12"/>
        <v>2</v>
      </c>
      <c r="AH8" s="181">
        <f>'Core Indicators'!HJ8</f>
        <v>2</v>
      </c>
      <c r="AI8" s="181">
        <f>'Core Indicators'!HR8</f>
        <v>2</v>
      </c>
      <c r="AJ8" s="181">
        <f t="shared" si="13"/>
        <v>2</v>
      </c>
      <c r="AK8" s="181">
        <f>'Core Indicators'!HZ8</f>
        <v>2</v>
      </c>
      <c r="AL8" s="181">
        <f>'Core Indicators'!IH8</f>
        <v>2</v>
      </c>
      <c r="AM8" s="181">
        <f>'Core Indicators'!IP8</f>
        <v>2</v>
      </c>
      <c r="AN8" s="181">
        <f t="shared" si="14"/>
        <v>2</v>
      </c>
    </row>
    <row r="9" spans="1:40" x14ac:dyDescent="0.3">
      <c r="A9" s="200" t="str">
        <f>Lists!C:C</f>
        <v>BRA002</v>
      </c>
      <c r="B9" s="246">
        <f t="shared" si="0"/>
        <v>2.4</v>
      </c>
      <c r="C9" s="160">
        <f t="shared" si="1"/>
        <v>0</v>
      </c>
      <c r="D9" s="269">
        <f t="shared" si="2"/>
        <v>2.7</v>
      </c>
      <c r="E9" s="200">
        <f>'Core Indicators'!R9</f>
        <v>2</v>
      </c>
      <c r="F9" s="200">
        <f>'Core Indicators'!Z9</f>
        <v>3</v>
      </c>
      <c r="G9" s="160">
        <f t="shared" si="3"/>
        <v>2.5</v>
      </c>
      <c r="H9" s="200">
        <f>'Core Indicators'!AH9</f>
        <v>3</v>
      </c>
      <c r="I9" s="200">
        <f>'Core Indicators'!AP9</f>
        <v>2</v>
      </c>
      <c r="J9" s="200">
        <f>'Core Indicators'!BN9</f>
        <v>3</v>
      </c>
      <c r="K9" s="200">
        <f t="shared" si="4"/>
        <v>2.5</v>
      </c>
      <c r="L9" s="246">
        <f t="shared" si="5"/>
        <v>2.8</v>
      </c>
      <c r="M9" s="269">
        <f t="shared" si="6"/>
        <v>2.8</v>
      </c>
      <c r="N9" s="201">
        <f>'Core Indicators'!DJ9</f>
        <v>3</v>
      </c>
      <c r="O9" s="201">
        <f>'Core Indicators'!DR9</f>
        <v>3</v>
      </c>
      <c r="P9" s="201">
        <f>'Core Indicators'!DZ9</f>
        <v>2</v>
      </c>
      <c r="Q9" s="201">
        <f>'Core Indicators'!EH9</f>
        <v>3</v>
      </c>
      <c r="R9" s="201">
        <f>'Core Indicators'!EP9</f>
        <v>3</v>
      </c>
      <c r="S9" s="160">
        <f t="shared" si="7"/>
        <v>1.7</v>
      </c>
      <c r="T9" s="160">
        <f t="shared" si="8"/>
        <v>1.3333333333333333</v>
      </c>
      <c r="U9" s="200">
        <v>1</v>
      </c>
      <c r="V9" s="200">
        <v>1</v>
      </c>
      <c r="W9" s="200">
        <f>'Core Indicators'!EX9</f>
        <v>3</v>
      </c>
      <c r="X9" s="160">
        <f t="shared" si="9"/>
        <v>2</v>
      </c>
      <c r="Y9" s="200">
        <v>1</v>
      </c>
      <c r="Z9" s="160">
        <f t="shared" si="10"/>
        <v>2</v>
      </c>
      <c r="AA9" s="200">
        <f>'Core Indicators'!FF9</f>
        <v>2</v>
      </c>
      <c r="AB9" s="200">
        <f t="shared" si="11"/>
        <v>2</v>
      </c>
      <c r="AC9" s="181">
        <f>'Core Indicators'!GD9</f>
        <v>2</v>
      </c>
      <c r="AD9" s="181">
        <f>'Core Indicators'!GL9</f>
        <v>2</v>
      </c>
      <c r="AE9" s="181">
        <f>'Core Indicators'!GT9</f>
        <v>2</v>
      </c>
      <c r="AF9" s="181">
        <f>'Core Indicators'!HB9</f>
        <v>2</v>
      </c>
      <c r="AG9" s="181">
        <f t="shared" si="12"/>
        <v>2</v>
      </c>
      <c r="AH9" s="181">
        <f>'Core Indicators'!HJ9</f>
        <v>2</v>
      </c>
      <c r="AI9" s="181">
        <f>'Core Indicators'!HR9</f>
        <v>2</v>
      </c>
      <c r="AJ9" s="181">
        <f t="shared" si="13"/>
        <v>2</v>
      </c>
      <c r="AK9" s="181">
        <f>'Core Indicators'!HZ9</f>
        <v>2</v>
      </c>
      <c r="AL9" s="181">
        <f>'Core Indicators'!IH9</f>
        <v>2</v>
      </c>
      <c r="AM9" s="181">
        <f>'Core Indicators'!IP9</f>
        <v>2</v>
      </c>
      <c r="AN9" s="181">
        <f t="shared" si="14"/>
        <v>2</v>
      </c>
    </row>
    <row r="10" spans="1:40" x14ac:dyDescent="0.3">
      <c r="A10" s="200" t="str">
        <f>Lists!C:C</f>
        <v>CAF001</v>
      </c>
      <c r="B10" s="246">
        <f t="shared" si="0"/>
        <v>2.5</v>
      </c>
      <c r="C10" s="160">
        <f t="shared" si="1"/>
        <v>0</v>
      </c>
      <c r="D10" s="269">
        <f t="shared" si="2"/>
        <v>2.7</v>
      </c>
      <c r="E10" s="200">
        <f>'Core Indicators'!R10</f>
        <v>1</v>
      </c>
      <c r="F10" s="200">
        <f>'Core Indicators'!Z10</f>
        <v>3</v>
      </c>
      <c r="G10" s="160">
        <f t="shared" si="3"/>
        <v>2.1</v>
      </c>
      <c r="H10" s="200">
        <f>'Core Indicators'!AH10</f>
        <v>3</v>
      </c>
      <c r="I10" s="200">
        <f>'Core Indicators'!AP10</f>
        <v>3</v>
      </c>
      <c r="J10" s="200">
        <f>'Core Indicators'!BN10</f>
        <v>3</v>
      </c>
      <c r="K10" s="200">
        <f t="shared" si="4"/>
        <v>3</v>
      </c>
      <c r="L10" s="246">
        <f t="shared" si="5"/>
        <v>3</v>
      </c>
      <c r="M10" s="269">
        <f t="shared" si="6"/>
        <v>3</v>
      </c>
      <c r="N10" s="201">
        <f>'Core Indicators'!DJ10</f>
        <v>3</v>
      </c>
      <c r="O10" s="201">
        <f>'Core Indicators'!DR10</f>
        <v>3</v>
      </c>
      <c r="P10" s="201">
        <f>'Core Indicators'!DZ10</f>
        <v>3</v>
      </c>
      <c r="Q10" s="201">
        <f>'Core Indicators'!EH10</f>
        <v>3</v>
      </c>
      <c r="R10" s="201">
        <f>'Core Indicators'!EP10</f>
        <v>3</v>
      </c>
      <c r="S10" s="160">
        <f t="shared" si="7"/>
        <v>1.7</v>
      </c>
      <c r="T10" s="160">
        <f t="shared" si="8"/>
        <v>1.3333333333333333</v>
      </c>
      <c r="U10" s="200">
        <v>1</v>
      </c>
      <c r="V10" s="200">
        <v>1</v>
      </c>
      <c r="W10" s="200">
        <f>'Core Indicators'!EX10</f>
        <v>3</v>
      </c>
      <c r="X10" s="160">
        <f t="shared" si="9"/>
        <v>2</v>
      </c>
      <c r="Y10" s="200">
        <v>1</v>
      </c>
      <c r="Z10" s="160">
        <f t="shared" si="10"/>
        <v>2</v>
      </c>
      <c r="AA10" s="200">
        <f>'Core Indicators'!FF10</f>
        <v>2</v>
      </c>
      <c r="AB10" s="200">
        <f t="shared" si="11"/>
        <v>2</v>
      </c>
      <c r="AC10" s="181">
        <f>'Core Indicators'!GD10</f>
        <v>2</v>
      </c>
      <c r="AD10" s="181">
        <f>'Core Indicators'!GL10</f>
        <v>2</v>
      </c>
      <c r="AE10" s="181">
        <f>'Core Indicators'!GT10</f>
        <v>2</v>
      </c>
      <c r="AF10" s="181">
        <f>'Core Indicators'!HB10</f>
        <v>2</v>
      </c>
      <c r="AG10" s="181">
        <f t="shared" si="12"/>
        <v>2</v>
      </c>
      <c r="AH10" s="181">
        <f>'Core Indicators'!HJ10</f>
        <v>2</v>
      </c>
      <c r="AI10" s="181">
        <f>'Core Indicators'!HR10</f>
        <v>2</v>
      </c>
      <c r="AJ10" s="181">
        <f t="shared" si="13"/>
        <v>2</v>
      </c>
      <c r="AK10" s="181">
        <f>'Core Indicators'!HZ10</f>
        <v>2</v>
      </c>
      <c r="AL10" s="181">
        <f>'Core Indicators'!IH10</f>
        <v>2</v>
      </c>
      <c r="AM10" s="181">
        <f>'Core Indicators'!IP10</f>
        <v>2</v>
      </c>
      <c r="AN10" s="181">
        <f t="shared" si="14"/>
        <v>2</v>
      </c>
    </row>
    <row r="11" spans="1:40" x14ac:dyDescent="0.3">
      <c r="A11" s="200" t="str">
        <f>Lists!C:C</f>
        <v>CMR001</v>
      </c>
      <c r="B11" s="246">
        <f t="shared" si="0"/>
        <v>1.2</v>
      </c>
      <c r="C11" s="160">
        <f t="shared" si="1"/>
        <v>0</v>
      </c>
      <c r="D11" s="269">
        <f t="shared" si="2"/>
        <v>1.2</v>
      </c>
      <c r="E11" s="200">
        <f>'Core Indicators'!R11</f>
        <v>1</v>
      </c>
      <c r="F11" s="200">
        <f>'Core Indicators'!Z11</f>
        <v>1</v>
      </c>
      <c r="G11" s="160">
        <f t="shared" si="3"/>
        <v>1</v>
      </c>
      <c r="H11" s="200">
        <f>'Core Indicators'!AH11</f>
        <v>1</v>
      </c>
      <c r="I11" s="200">
        <f>'Core Indicators'!AP11</f>
        <v>1</v>
      </c>
      <c r="J11" s="200">
        <f>'Core Indicators'!BN11</f>
        <v>2</v>
      </c>
      <c r="K11" s="200">
        <f t="shared" si="4"/>
        <v>1.5</v>
      </c>
      <c r="L11" s="246">
        <f t="shared" si="5"/>
        <v>1.3</v>
      </c>
      <c r="M11" s="269">
        <f t="shared" si="6"/>
        <v>1</v>
      </c>
      <c r="N11" s="201">
        <f>'Core Indicators'!DJ11</f>
        <v>1</v>
      </c>
      <c r="O11" s="201">
        <f>'Core Indicators'!DR11</f>
        <v>1</v>
      </c>
      <c r="P11" s="201">
        <f>'Core Indicators'!DZ11</f>
        <v>1</v>
      </c>
      <c r="Q11" s="201">
        <f>'Core Indicators'!EH11</f>
        <v>1</v>
      </c>
      <c r="R11" s="201">
        <f>'Core Indicators'!EP11</f>
        <v>1</v>
      </c>
      <c r="S11" s="160">
        <f t="shared" si="7"/>
        <v>1.6</v>
      </c>
      <c r="T11" s="160">
        <f t="shared" si="8"/>
        <v>1.1666666666666667</v>
      </c>
      <c r="U11" s="200">
        <v>1</v>
      </c>
      <c r="V11" s="200">
        <v>1</v>
      </c>
      <c r="W11" s="200">
        <f>'Core Indicators'!EX11</f>
        <v>2</v>
      </c>
      <c r="X11" s="160">
        <f t="shared" si="9"/>
        <v>1.5</v>
      </c>
      <c r="Y11" s="200">
        <v>1</v>
      </c>
      <c r="Z11" s="160">
        <f t="shared" si="10"/>
        <v>2</v>
      </c>
      <c r="AA11" s="200">
        <f>'Core Indicators'!FF11</f>
        <v>2</v>
      </c>
      <c r="AB11" s="200">
        <f t="shared" si="11"/>
        <v>2</v>
      </c>
      <c r="AC11" s="181">
        <f>'Core Indicators'!GD11</f>
        <v>2</v>
      </c>
      <c r="AD11" s="181">
        <f>'Core Indicators'!GL11</f>
        <v>2</v>
      </c>
      <c r="AE11" s="181">
        <f>'Core Indicators'!GT11</f>
        <v>2</v>
      </c>
      <c r="AF11" s="181">
        <f>'Core Indicators'!HB11</f>
        <v>2</v>
      </c>
      <c r="AG11" s="181">
        <f t="shared" si="12"/>
        <v>2</v>
      </c>
      <c r="AH11" s="181">
        <f>'Core Indicators'!HJ11</f>
        <v>2</v>
      </c>
      <c r="AI11" s="181">
        <f>'Core Indicators'!HR11</f>
        <v>2</v>
      </c>
      <c r="AJ11" s="181">
        <f t="shared" si="13"/>
        <v>2</v>
      </c>
      <c r="AK11" s="181">
        <f>'Core Indicators'!HZ11</f>
        <v>2</v>
      </c>
      <c r="AL11" s="181">
        <f>'Core Indicators'!IH11</f>
        <v>2</v>
      </c>
      <c r="AM11" s="181">
        <f>'Core Indicators'!IP11</f>
        <v>2</v>
      </c>
      <c r="AN11" s="181">
        <f t="shared" si="14"/>
        <v>2</v>
      </c>
    </row>
    <row r="12" spans="1:40" x14ac:dyDescent="0.3">
      <c r="A12" s="200" t="str">
        <f>Lists!C:C</f>
        <v>CMR002</v>
      </c>
      <c r="B12" s="246">
        <f t="shared" si="0"/>
        <v>1.7</v>
      </c>
      <c r="C12" s="160">
        <f t="shared" si="1"/>
        <v>0</v>
      </c>
      <c r="D12" s="269">
        <f t="shared" si="2"/>
        <v>1.8</v>
      </c>
      <c r="E12" s="200">
        <f>'Core Indicators'!R12</f>
        <v>1</v>
      </c>
      <c r="F12" s="200">
        <f>'Core Indicators'!Z12</f>
        <v>2</v>
      </c>
      <c r="G12" s="160">
        <f t="shared" si="3"/>
        <v>1.5</v>
      </c>
      <c r="H12" s="200">
        <f>'Core Indicators'!AH12</f>
        <v>2</v>
      </c>
      <c r="I12" s="200">
        <f>'Core Indicators'!AP12</f>
        <v>2</v>
      </c>
      <c r="J12" s="200">
        <f>'Core Indicators'!BN12</f>
        <v>2</v>
      </c>
      <c r="K12" s="200">
        <f t="shared" si="4"/>
        <v>2</v>
      </c>
      <c r="L12" s="246">
        <f t="shared" si="5"/>
        <v>2</v>
      </c>
      <c r="M12" s="269">
        <f t="shared" si="6"/>
        <v>2</v>
      </c>
      <c r="N12" s="201">
        <f>'Core Indicators'!DJ12</f>
        <v>2</v>
      </c>
      <c r="O12" s="201">
        <f>'Core Indicators'!DR12</f>
        <v>2</v>
      </c>
      <c r="P12" s="201">
        <f>'Core Indicators'!DZ12</f>
        <v>2</v>
      </c>
      <c r="Q12" s="201">
        <f>'Core Indicators'!EH12</f>
        <v>2</v>
      </c>
      <c r="R12" s="201">
        <f>'Core Indicators'!EP12</f>
        <v>2</v>
      </c>
      <c r="S12" s="160">
        <f t="shared" si="7"/>
        <v>1.3</v>
      </c>
      <c r="T12" s="160">
        <f t="shared" si="8"/>
        <v>1.1666666666666667</v>
      </c>
      <c r="U12" s="200">
        <v>1</v>
      </c>
      <c r="V12" s="200">
        <v>1</v>
      </c>
      <c r="W12" s="200">
        <f>'Core Indicators'!EX12</f>
        <v>2</v>
      </c>
      <c r="X12" s="160">
        <f t="shared" si="9"/>
        <v>1.5</v>
      </c>
      <c r="Y12" s="200">
        <v>1</v>
      </c>
      <c r="Z12" s="160">
        <f t="shared" si="10"/>
        <v>1.5</v>
      </c>
      <c r="AA12" s="200">
        <f>'Core Indicators'!FF12</f>
        <v>1</v>
      </c>
      <c r="AB12" s="200">
        <f t="shared" si="11"/>
        <v>2</v>
      </c>
      <c r="AC12" s="181">
        <f>'Core Indicators'!GD12</f>
        <v>2</v>
      </c>
      <c r="AD12" s="181">
        <f>'Core Indicators'!GL12</f>
        <v>2</v>
      </c>
      <c r="AE12" s="181">
        <f>'Core Indicators'!GT12</f>
        <v>2</v>
      </c>
      <c r="AF12" s="181">
        <f>'Core Indicators'!HB12</f>
        <v>2</v>
      </c>
      <c r="AG12" s="181">
        <f t="shared" si="12"/>
        <v>2</v>
      </c>
      <c r="AH12" s="181">
        <f>'Core Indicators'!HJ12</f>
        <v>2</v>
      </c>
      <c r="AI12" s="181">
        <f>'Core Indicators'!HR12</f>
        <v>2</v>
      </c>
      <c r="AJ12" s="181">
        <f t="shared" si="13"/>
        <v>2</v>
      </c>
      <c r="AK12" s="181">
        <f>'Core Indicators'!HZ12</f>
        <v>2</v>
      </c>
      <c r="AL12" s="181">
        <f>'Core Indicators'!IH12</f>
        <v>2</v>
      </c>
      <c r="AM12" s="181">
        <f>'Core Indicators'!IP12</f>
        <v>2</v>
      </c>
      <c r="AN12" s="181">
        <f t="shared" si="14"/>
        <v>2</v>
      </c>
    </row>
    <row r="13" spans="1:40" x14ac:dyDescent="0.3">
      <c r="A13" s="200" t="str">
        <f>Lists!C:C</f>
        <v>CMR003</v>
      </c>
      <c r="B13" s="246">
        <f t="shared" si="0"/>
        <v>1.9</v>
      </c>
      <c r="C13" s="160">
        <f t="shared" si="1"/>
        <v>0</v>
      </c>
      <c r="D13" s="269">
        <f t="shared" si="2"/>
        <v>2</v>
      </c>
      <c r="E13" s="200">
        <f>'Core Indicators'!R13</f>
        <v>2</v>
      </c>
      <c r="F13" s="200">
        <f>'Core Indicators'!Z13</f>
        <v>2</v>
      </c>
      <c r="G13" s="160">
        <f t="shared" si="3"/>
        <v>2</v>
      </c>
      <c r="H13" s="200">
        <f>'Core Indicators'!AH13</f>
        <v>2</v>
      </c>
      <c r="I13" s="200">
        <f>'Core Indicators'!AP13</f>
        <v>2</v>
      </c>
      <c r="J13" s="200">
        <f>'Core Indicators'!BN13</f>
        <v>2</v>
      </c>
      <c r="K13" s="200">
        <f t="shared" si="4"/>
        <v>2</v>
      </c>
      <c r="L13" s="246">
        <f t="shared" si="5"/>
        <v>2</v>
      </c>
      <c r="M13" s="269">
        <f t="shared" si="6"/>
        <v>2</v>
      </c>
      <c r="N13" s="201">
        <f>'Core Indicators'!DJ13</f>
        <v>2</v>
      </c>
      <c r="O13" s="201">
        <f>'Core Indicators'!DR13</f>
        <v>2</v>
      </c>
      <c r="P13" s="201">
        <f>'Core Indicators'!DZ13</f>
        <v>2</v>
      </c>
      <c r="Q13" s="201">
        <f>'Core Indicators'!EH13</f>
        <v>2</v>
      </c>
      <c r="R13" s="201">
        <f>'Core Indicators'!EP13</f>
        <v>2</v>
      </c>
      <c r="S13" s="160">
        <f t="shared" si="7"/>
        <v>1.6</v>
      </c>
      <c r="T13" s="160">
        <f t="shared" si="8"/>
        <v>1.1666666666666667</v>
      </c>
      <c r="U13" s="200">
        <v>1</v>
      </c>
      <c r="V13" s="200">
        <v>1</v>
      </c>
      <c r="W13" s="200">
        <f>'Core Indicators'!EX13</f>
        <v>2</v>
      </c>
      <c r="X13" s="160">
        <f t="shared" si="9"/>
        <v>1.5</v>
      </c>
      <c r="Y13" s="200">
        <v>1</v>
      </c>
      <c r="Z13" s="160">
        <f t="shared" si="10"/>
        <v>2</v>
      </c>
      <c r="AA13" s="200">
        <f>'Core Indicators'!FF13</f>
        <v>2</v>
      </c>
      <c r="AB13" s="200">
        <f t="shared" si="11"/>
        <v>2</v>
      </c>
      <c r="AC13" s="181">
        <f>'Core Indicators'!GD13</f>
        <v>2</v>
      </c>
      <c r="AD13" s="181">
        <f>'Core Indicators'!GL13</f>
        <v>2</v>
      </c>
      <c r="AE13" s="181">
        <f>'Core Indicators'!GT13</f>
        <v>2</v>
      </c>
      <c r="AF13" s="181">
        <f>'Core Indicators'!HB13</f>
        <v>2</v>
      </c>
      <c r="AG13" s="181">
        <f t="shared" si="12"/>
        <v>2</v>
      </c>
      <c r="AH13" s="181">
        <f>'Core Indicators'!HJ13</f>
        <v>2</v>
      </c>
      <c r="AI13" s="181">
        <f>'Core Indicators'!HR13</f>
        <v>2</v>
      </c>
      <c r="AJ13" s="181">
        <f t="shared" si="13"/>
        <v>2</v>
      </c>
      <c r="AK13" s="181">
        <f>'Core Indicators'!HZ13</f>
        <v>2</v>
      </c>
      <c r="AL13" s="181">
        <f>'Core Indicators'!IH13</f>
        <v>2</v>
      </c>
      <c r="AM13" s="181">
        <f>'Core Indicators'!IP13</f>
        <v>2</v>
      </c>
      <c r="AN13" s="181">
        <f t="shared" si="14"/>
        <v>2</v>
      </c>
    </row>
    <row r="14" spans="1:40" x14ac:dyDescent="0.3">
      <c r="A14" s="200" t="str">
        <f>Lists!C:C</f>
        <v>CMR004</v>
      </c>
      <c r="B14" s="246">
        <f t="shared" si="0"/>
        <v>1.9</v>
      </c>
      <c r="C14" s="160">
        <f t="shared" si="1"/>
        <v>1</v>
      </c>
      <c r="D14" s="269">
        <f t="shared" si="2"/>
        <v>2</v>
      </c>
      <c r="E14" s="200">
        <f>'Core Indicators'!R14</f>
        <v>2</v>
      </c>
      <c r="F14" s="200">
        <f>'Core Indicators'!Z14</f>
        <v>2</v>
      </c>
      <c r="G14" s="160">
        <f t="shared" si="3"/>
        <v>2</v>
      </c>
      <c r="H14" s="200">
        <f>'Core Indicators'!AH14</f>
        <v>2</v>
      </c>
      <c r="I14" s="200">
        <f>'Core Indicators'!AP14</f>
        <v>2</v>
      </c>
      <c r="J14" s="200" t="str">
        <f>'Core Indicators'!BN14</f>
        <v>x</v>
      </c>
      <c r="K14" s="200">
        <f t="shared" si="4"/>
        <v>2</v>
      </c>
      <c r="L14" s="246">
        <f t="shared" si="5"/>
        <v>2</v>
      </c>
      <c r="M14" s="269">
        <f t="shared" si="6"/>
        <v>2</v>
      </c>
      <c r="N14" s="201">
        <f>'Core Indicators'!DJ14</f>
        <v>2</v>
      </c>
      <c r="O14" s="201">
        <f>'Core Indicators'!DR14</f>
        <v>2</v>
      </c>
      <c r="P14" s="201">
        <f>'Core Indicators'!DZ14</f>
        <v>2</v>
      </c>
      <c r="Q14" s="201">
        <f>'Core Indicators'!EH14</f>
        <v>2</v>
      </c>
      <c r="R14" s="201">
        <f>'Core Indicators'!EP14</f>
        <v>2</v>
      </c>
      <c r="S14" s="160">
        <f t="shared" si="7"/>
        <v>1.6</v>
      </c>
      <c r="T14" s="160">
        <f t="shared" si="8"/>
        <v>1.1666666666666667</v>
      </c>
      <c r="U14" s="200">
        <v>1</v>
      </c>
      <c r="V14" s="200">
        <v>1</v>
      </c>
      <c r="W14" s="200">
        <f>'Core Indicators'!EX14</f>
        <v>2</v>
      </c>
      <c r="X14" s="160">
        <f t="shared" si="9"/>
        <v>1.5</v>
      </c>
      <c r="Y14" s="200">
        <v>1</v>
      </c>
      <c r="Z14" s="160">
        <f t="shared" si="10"/>
        <v>2</v>
      </c>
      <c r="AA14" s="200">
        <f>'Core Indicators'!FF14</f>
        <v>2</v>
      </c>
      <c r="AB14" s="200">
        <f t="shared" si="11"/>
        <v>2</v>
      </c>
      <c r="AC14" s="181">
        <f>'Core Indicators'!GD14</f>
        <v>2</v>
      </c>
      <c r="AD14" s="181">
        <f>'Core Indicators'!GL14</f>
        <v>2</v>
      </c>
      <c r="AE14" s="181">
        <f>'Core Indicators'!GT14</f>
        <v>2</v>
      </c>
      <c r="AF14" s="181">
        <f>'Core Indicators'!HB14</f>
        <v>2</v>
      </c>
      <c r="AG14" s="181">
        <f t="shared" si="12"/>
        <v>2</v>
      </c>
      <c r="AH14" s="181">
        <f>'Core Indicators'!HJ14</f>
        <v>2</v>
      </c>
      <c r="AI14" s="181">
        <f>'Core Indicators'!HR14</f>
        <v>2</v>
      </c>
      <c r="AJ14" s="181">
        <f t="shared" si="13"/>
        <v>2</v>
      </c>
      <c r="AK14" s="181">
        <f>'Core Indicators'!HZ14</f>
        <v>2</v>
      </c>
      <c r="AL14" s="181">
        <f>'Core Indicators'!IH14</f>
        <v>2</v>
      </c>
      <c r="AM14" s="181">
        <f>'Core Indicators'!IP14</f>
        <v>2</v>
      </c>
      <c r="AN14" s="181">
        <f t="shared" si="14"/>
        <v>2</v>
      </c>
    </row>
    <row r="15" spans="1:40" x14ac:dyDescent="0.3">
      <c r="A15" s="200" t="str">
        <f>Lists!C:C</f>
        <v>COD001</v>
      </c>
      <c r="B15" s="246">
        <f t="shared" si="0"/>
        <v>2.1</v>
      </c>
      <c r="C15" s="160">
        <f t="shared" si="1"/>
        <v>0</v>
      </c>
      <c r="D15" s="269">
        <f t="shared" si="2"/>
        <v>2.6</v>
      </c>
      <c r="E15" s="200">
        <f>'Core Indicators'!R15</f>
        <v>1</v>
      </c>
      <c r="F15" s="200">
        <f>'Core Indicators'!Z15</f>
        <v>2</v>
      </c>
      <c r="G15" s="160">
        <f t="shared" si="3"/>
        <v>1.5</v>
      </c>
      <c r="H15" s="200">
        <f>'Core Indicators'!AH15</f>
        <v>3</v>
      </c>
      <c r="I15" s="200">
        <f>'Core Indicators'!AP15</f>
        <v>3</v>
      </c>
      <c r="J15" s="200">
        <f>'Core Indicators'!BN15</f>
        <v>3</v>
      </c>
      <c r="K15" s="200">
        <f t="shared" si="4"/>
        <v>3</v>
      </c>
      <c r="L15" s="246">
        <f t="shared" si="5"/>
        <v>3</v>
      </c>
      <c r="M15" s="269">
        <f t="shared" si="6"/>
        <v>2</v>
      </c>
      <c r="N15" s="201">
        <f>'Core Indicators'!DJ15</f>
        <v>2</v>
      </c>
      <c r="O15" s="201">
        <f>'Core Indicators'!DR15</f>
        <v>2</v>
      </c>
      <c r="P15" s="201">
        <f>'Core Indicators'!DZ15</f>
        <v>2</v>
      </c>
      <c r="Q15" s="201">
        <f>'Core Indicators'!EH15</f>
        <v>2</v>
      </c>
      <c r="R15" s="201">
        <f>'Core Indicators'!EP15</f>
        <v>2</v>
      </c>
      <c r="S15" s="160">
        <f t="shared" si="7"/>
        <v>1.7</v>
      </c>
      <c r="T15" s="160">
        <f t="shared" si="8"/>
        <v>1.3333333333333333</v>
      </c>
      <c r="U15" s="200">
        <v>1</v>
      </c>
      <c r="V15" s="200">
        <v>1</v>
      </c>
      <c r="W15" s="200">
        <f>'Core Indicators'!EX15</f>
        <v>3</v>
      </c>
      <c r="X15" s="160">
        <f t="shared" si="9"/>
        <v>2</v>
      </c>
      <c r="Y15" s="200">
        <v>1</v>
      </c>
      <c r="Z15" s="160">
        <f t="shared" si="10"/>
        <v>2</v>
      </c>
      <c r="AA15" s="200">
        <f>'Core Indicators'!FF15</f>
        <v>2</v>
      </c>
      <c r="AB15" s="200">
        <f t="shared" si="11"/>
        <v>2</v>
      </c>
      <c r="AC15" s="181">
        <f>'Core Indicators'!GD15</f>
        <v>2</v>
      </c>
      <c r="AD15" s="181">
        <f>'Core Indicators'!GL15</f>
        <v>2</v>
      </c>
      <c r="AE15" s="181">
        <f>'Core Indicators'!GT15</f>
        <v>2</v>
      </c>
      <c r="AF15" s="181">
        <f>'Core Indicators'!HB15</f>
        <v>2</v>
      </c>
      <c r="AG15" s="181">
        <f t="shared" si="12"/>
        <v>2</v>
      </c>
      <c r="AH15" s="181">
        <f>'Core Indicators'!HJ15</f>
        <v>2</v>
      </c>
      <c r="AI15" s="181">
        <f>'Core Indicators'!HR15</f>
        <v>2</v>
      </c>
      <c r="AJ15" s="181">
        <f t="shared" si="13"/>
        <v>2</v>
      </c>
      <c r="AK15" s="181">
        <f>'Core Indicators'!HZ15</f>
        <v>2</v>
      </c>
      <c r="AL15" s="181">
        <f>'Core Indicators'!IH15</f>
        <v>2</v>
      </c>
      <c r="AM15" s="181">
        <f>'Core Indicators'!IP15</f>
        <v>2</v>
      </c>
      <c r="AN15" s="181">
        <f t="shared" si="14"/>
        <v>2</v>
      </c>
    </row>
    <row r="16" spans="1:40" x14ac:dyDescent="0.3">
      <c r="A16" s="200" t="str">
        <f>Lists!C:C</f>
        <v>COG001</v>
      </c>
      <c r="B16" s="246">
        <f t="shared" si="0"/>
        <v>2.2999999999999998</v>
      </c>
      <c r="C16" s="160">
        <f t="shared" si="1"/>
        <v>2</v>
      </c>
      <c r="D16" s="269">
        <f t="shared" si="2"/>
        <v>2.2000000000000002</v>
      </c>
      <c r="E16" s="200">
        <f>'Core Indicators'!R16</f>
        <v>1</v>
      </c>
      <c r="F16" s="200">
        <f>'Core Indicators'!Z16</f>
        <v>2</v>
      </c>
      <c r="G16" s="160">
        <f t="shared" si="3"/>
        <v>1.5</v>
      </c>
      <c r="H16" s="200">
        <f>'Core Indicators'!AH16</f>
        <v>3</v>
      </c>
      <c r="I16" s="200">
        <f>'Core Indicators'!AP16</f>
        <v>2</v>
      </c>
      <c r="J16" s="200" t="str">
        <f>'Core Indicators'!BN16</f>
        <v>x</v>
      </c>
      <c r="K16" s="200">
        <f t="shared" si="4"/>
        <v>2</v>
      </c>
      <c r="L16" s="246">
        <f t="shared" si="5"/>
        <v>2.5</v>
      </c>
      <c r="M16" s="269">
        <f t="shared" si="6"/>
        <v>3</v>
      </c>
      <c r="N16" s="201">
        <f>'Core Indicators'!DJ16</f>
        <v>3</v>
      </c>
      <c r="O16" s="201">
        <f>'Core Indicators'!DR16</f>
        <v>3</v>
      </c>
      <c r="P16" s="201">
        <f>'Core Indicators'!DZ16</f>
        <v>3</v>
      </c>
      <c r="Q16" s="201">
        <f>'Core Indicators'!EH16</f>
        <v>3</v>
      </c>
      <c r="R16" s="201">
        <f>'Core Indicators'!EP16</f>
        <v>3</v>
      </c>
      <c r="S16" s="160">
        <f t="shared" si="7"/>
        <v>1.3</v>
      </c>
      <c r="T16" s="160">
        <f t="shared" si="8"/>
        <v>1</v>
      </c>
      <c r="U16" s="200">
        <v>1</v>
      </c>
      <c r="V16" s="200">
        <v>1</v>
      </c>
      <c r="W16" s="200" t="str">
        <f>'Core Indicators'!EX16</f>
        <v>x</v>
      </c>
      <c r="X16" s="160">
        <f t="shared" si="9"/>
        <v>1</v>
      </c>
      <c r="Y16" s="200">
        <v>1</v>
      </c>
      <c r="Z16" s="160">
        <f t="shared" si="10"/>
        <v>1.5</v>
      </c>
      <c r="AA16" s="200">
        <f>'Core Indicators'!FF16</f>
        <v>1</v>
      </c>
      <c r="AB16" s="200">
        <f t="shared" si="11"/>
        <v>2</v>
      </c>
      <c r="AC16" s="181">
        <f>'Core Indicators'!GD16</f>
        <v>2</v>
      </c>
      <c r="AD16" s="181">
        <f>'Core Indicators'!GL16</f>
        <v>2</v>
      </c>
      <c r="AE16" s="181">
        <f>'Core Indicators'!GT16</f>
        <v>2</v>
      </c>
      <c r="AF16" s="181">
        <f>'Core Indicators'!HB16</f>
        <v>2</v>
      </c>
      <c r="AG16" s="181">
        <f t="shared" si="12"/>
        <v>2</v>
      </c>
      <c r="AH16" s="181">
        <f>'Core Indicators'!HJ16</f>
        <v>2</v>
      </c>
      <c r="AI16" s="181">
        <f>'Core Indicators'!HR16</f>
        <v>2</v>
      </c>
      <c r="AJ16" s="181">
        <f t="shared" si="13"/>
        <v>2</v>
      </c>
      <c r="AK16" s="181">
        <f>'Core Indicators'!HZ16</f>
        <v>2</v>
      </c>
      <c r="AL16" s="181">
        <f>'Core Indicators'!IH16</f>
        <v>2</v>
      </c>
      <c r="AM16" s="181">
        <f>'Core Indicators'!IP16</f>
        <v>2</v>
      </c>
      <c r="AN16" s="181">
        <f t="shared" si="14"/>
        <v>2</v>
      </c>
    </row>
    <row r="17" spans="1:40" x14ac:dyDescent="0.3">
      <c r="A17" s="200" t="str">
        <f>Lists!C:C</f>
        <v>COL001</v>
      </c>
      <c r="B17" s="246">
        <f t="shared" si="0"/>
        <v>1.9</v>
      </c>
      <c r="C17" s="160">
        <f t="shared" si="1"/>
        <v>0</v>
      </c>
      <c r="D17" s="269">
        <f t="shared" si="2"/>
        <v>1.8</v>
      </c>
      <c r="E17" s="200">
        <f>'Core Indicators'!R17</f>
        <v>1</v>
      </c>
      <c r="F17" s="200">
        <f>'Core Indicators'!Z17</f>
        <v>2</v>
      </c>
      <c r="G17" s="160">
        <f t="shared" si="3"/>
        <v>1.5</v>
      </c>
      <c r="H17" s="200">
        <f>'Core Indicators'!AH17</f>
        <v>2</v>
      </c>
      <c r="I17" s="200">
        <f>'Core Indicators'!AP17</f>
        <v>2</v>
      </c>
      <c r="J17" s="200">
        <f>'Core Indicators'!BN17</f>
        <v>2</v>
      </c>
      <c r="K17" s="200">
        <f t="shared" si="4"/>
        <v>2</v>
      </c>
      <c r="L17" s="246">
        <f t="shared" si="5"/>
        <v>2</v>
      </c>
      <c r="M17" s="269">
        <f t="shared" si="6"/>
        <v>2</v>
      </c>
      <c r="N17" s="201">
        <f>'Core Indicators'!DJ17</f>
        <v>2</v>
      </c>
      <c r="O17" s="201">
        <f>'Core Indicators'!DR17</f>
        <v>2</v>
      </c>
      <c r="P17" s="201">
        <f>'Core Indicators'!DZ17</f>
        <v>2</v>
      </c>
      <c r="Q17" s="201">
        <f>'Core Indicators'!EH17</f>
        <v>2</v>
      </c>
      <c r="R17" s="201">
        <f>'Core Indicators'!EP17</f>
        <v>2</v>
      </c>
      <c r="S17" s="160">
        <f t="shared" si="7"/>
        <v>1.7</v>
      </c>
      <c r="T17" s="160">
        <f t="shared" si="8"/>
        <v>1.3333333333333333</v>
      </c>
      <c r="U17" s="200">
        <v>1</v>
      </c>
      <c r="V17" s="200">
        <v>1</v>
      </c>
      <c r="W17" s="200">
        <f>'Core Indicators'!EX17</f>
        <v>3</v>
      </c>
      <c r="X17" s="160">
        <f t="shared" si="9"/>
        <v>2</v>
      </c>
      <c r="Y17" s="200">
        <v>1</v>
      </c>
      <c r="Z17" s="160">
        <f t="shared" si="10"/>
        <v>2</v>
      </c>
      <c r="AA17" s="200">
        <f>'Core Indicators'!FF17</f>
        <v>2</v>
      </c>
      <c r="AB17" s="200">
        <f t="shared" si="11"/>
        <v>2</v>
      </c>
      <c r="AC17" s="181">
        <f>'Core Indicators'!GD17</f>
        <v>2</v>
      </c>
      <c r="AD17" s="181">
        <f>'Core Indicators'!GL17</f>
        <v>2</v>
      </c>
      <c r="AE17" s="181">
        <f>'Core Indicators'!GT17</f>
        <v>2</v>
      </c>
      <c r="AF17" s="181">
        <f>'Core Indicators'!HB17</f>
        <v>2</v>
      </c>
      <c r="AG17" s="181">
        <f t="shared" si="12"/>
        <v>2</v>
      </c>
      <c r="AH17" s="181">
        <f>'Core Indicators'!HJ17</f>
        <v>2</v>
      </c>
      <c r="AI17" s="181">
        <f>'Core Indicators'!HR17</f>
        <v>2</v>
      </c>
      <c r="AJ17" s="181">
        <f t="shared" si="13"/>
        <v>2</v>
      </c>
      <c r="AK17" s="181">
        <f>'Core Indicators'!HZ17</f>
        <v>2</v>
      </c>
      <c r="AL17" s="181">
        <f>'Core Indicators'!IH17</f>
        <v>2</v>
      </c>
      <c r="AM17" s="181">
        <f>'Core Indicators'!IP17</f>
        <v>2</v>
      </c>
      <c r="AN17" s="181">
        <f t="shared" si="14"/>
        <v>2</v>
      </c>
    </row>
    <row r="18" spans="1:40" x14ac:dyDescent="0.3">
      <c r="A18" s="200" t="str">
        <f>Lists!C:C</f>
        <v>COL002</v>
      </c>
      <c r="B18" s="246">
        <f t="shared" si="0"/>
        <v>1.9</v>
      </c>
      <c r="C18" s="160">
        <f t="shared" si="1"/>
        <v>1</v>
      </c>
      <c r="D18" s="269">
        <f t="shared" si="2"/>
        <v>2</v>
      </c>
      <c r="E18" s="200">
        <f>'Core Indicators'!R18</f>
        <v>2</v>
      </c>
      <c r="F18" s="200">
        <f>'Core Indicators'!Z18</f>
        <v>2</v>
      </c>
      <c r="G18" s="160">
        <f t="shared" si="3"/>
        <v>2</v>
      </c>
      <c r="H18" s="200">
        <f>'Core Indicators'!AH18</f>
        <v>2</v>
      </c>
      <c r="I18" s="200">
        <f>'Core Indicators'!AP18</f>
        <v>2</v>
      </c>
      <c r="J18" s="200" t="str">
        <f>'Core Indicators'!BN18</f>
        <v>x</v>
      </c>
      <c r="K18" s="200">
        <f t="shared" si="4"/>
        <v>2</v>
      </c>
      <c r="L18" s="246">
        <f t="shared" si="5"/>
        <v>2</v>
      </c>
      <c r="M18" s="269">
        <f t="shared" si="6"/>
        <v>2</v>
      </c>
      <c r="N18" s="201">
        <f>'Core Indicators'!DJ18</f>
        <v>2</v>
      </c>
      <c r="O18" s="201">
        <f>'Core Indicators'!DR18</f>
        <v>2</v>
      </c>
      <c r="P18" s="201">
        <f>'Core Indicators'!DZ18</f>
        <v>2</v>
      </c>
      <c r="Q18" s="201">
        <f>'Core Indicators'!EH18</f>
        <v>2</v>
      </c>
      <c r="R18" s="201">
        <f>'Core Indicators'!EP18</f>
        <v>2</v>
      </c>
      <c r="S18" s="160">
        <f t="shared" si="7"/>
        <v>1.7</v>
      </c>
      <c r="T18" s="160">
        <f t="shared" si="8"/>
        <v>1.3333333333333333</v>
      </c>
      <c r="U18" s="200">
        <v>1</v>
      </c>
      <c r="V18" s="200">
        <v>1</v>
      </c>
      <c r="W18" s="200">
        <f>'Core Indicators'!EX18</f>
        <v>3</v>
      </c>
      <c r="X18" s="160">
        <f t="shared" si="9"/>
        <v>2</v>
      </c>
      <c r="Y18" s="200">
        <v>1</v>
      </c>
      <c r="Z18" s="160">
        <f t="shared" si="10"/>
        <v>2</v>
      </c>
      <c r="AA18" s="200">
        <f>'Core Indicators'!FF18</f>
        <v>2</v>
      </c>
      <c r="AB18" s="200">
        <f t="shared" si="11"/>
        <v>2</v>
      </c>
      <c r="AC18" s="181">
        <f>'Core Indicators'!GD18</f>
        <v>2</v>
      </c>
      <c r="AD18" s="181">
        <f>'Core Indicators'!GL18</f>
        <v>2</v>
      </c>
      <c r="AE18" s="181">
        <f>'Core Indicators'!GT18</f>
        <v>2</v>
      </c>
      <c r="AF18" s="181">
        <f>'Core Indicators'!HB18</f>
        <v>2</v>
      </c>
      <c r="AG18" s="181">
        <f t="shared" si="12"/>
        <v>2</v>
      </c>
      <c r="AH18" s="181">
        <f>'Core Indicators'!HJ18</f>
        <v>2</v>
      </c>
      <c r="AI18" s="181">
        <f>'Core Indicators'!HR18</f>
        <v>2</v>
      </c>
      <c r="AJ18" s="181">
        <f t="shared" si="13"/>
        <v>2</v>
      </c>
      <c r="AK18" s="181">
        <f>'Core Indicators'!HZ18</f>
        <v>2</v>
      </c>
      <c r="AL18" s="181">
        <f>'Core Indicators'!IH18</f>
        <v>2</v>
      </c>
      <c r="AM18" s="181">
        <f>'Core Indicators'!IP18</f>
        <v>2</v>
      </c>
      <c r="AN18" s="181">
        <f t="shared" si="14"/>
        <v>2</v>
      </c>
    </row>
    <row r="19" spans="1:40" x14ac:dyDescent="0.3">
      <c r="A19" s="200" t="str">
        <f>Lists!C:C</f>
        <v>CRI002</v>
      </c>
      <c r="B19" s="246">
        <f t="shared" si="0"/>
        <v>2.2000000000000002</v>
      </c>
      <c r="C19" s="160">
        <f t="shared" si="1"/>
        <v>0</v>
      </c>
      <c r="D19" s="269">
        <f t="shared" si="2"/>
        <v>2.5</v>
      </c>
      <c r="E19" s="200">
        <f>'Core Indicators'!R19</f>
        <v>3</v>
      </c>
      <c r="F19" s="200">
        <f>'Core Indicators'!Z19</f>
        <v>3</v>
      </c>
      <c r="G19" s="160">
        <f t="shared" si="3"/>
        <v>3</v>
      </c>
      <c r="H19" s="200">
        <f>'Core Indicators'!AH19</f>
        <v>2</v>
      </c>
      <c r="I19" s="200">
        <f>'Core Indicators'!AP19</f>
        <v>2</v>
      </c>
      <c r="J19" s="200">
        <f>'Core Indicators'!BN19</f>
        <v>3</v>
      </c>
      <c r="K19" s="200">
        <f t="shared" si="4"/>
        <v>2.5</v>
      </c>
      <c r="L19" s="246">
        <f t="shared" si="5"/>
        <v>2.2999999999999998</v>
      </c>
      <c r="M19" s="269">
        <f t="shared" si="6"/>
        <v>2.6</v>
      </c>
      <c r="N19" s="201">
        <f>'Core Indicators'!DJ19</f>
        <v>3</v>
      </c>
      <c r="O19" s="201">
        <f>'Core Indicators'!DR19</f>
        <v>3</v>
      </c>
      <c r="P19" s="201">
        <f>'Core Indicators'!DZ19</f>
        <v>3</v>
      </c>
      <c r="Q19" s="201">
        <f>'Core Indicators'!EH19</f>
        <v>2</v>
      </c>
      <c r="R19" s="201">
        <f>'Core Indicators'!EP19</f>
        <v>2</v>
      </c>
      <c r="S19" s="160">
        <f t="shared" si="7"/>
        <v>1.4</v>
      </c>
      <c r="T19" s="160">
        <f t="shared" si="8"/>
        <v>1.3333333333333333</v>
      </c>
      <c r="U19" s="200">
        <v>1</v>
      </c>
      <c r="V19" s="200">
        <v>1</v>
      </c>
      <c r="W19" s="200">
        <f>'Core Indicators'!EX19</f>
        <v>3</v>
      </c>
      <c r="X19" s="160">
        <f t="shared" si="9"/>
        <v>2</v>
      </c>
      <c r="Y19" s="200">
        <v>1</v>
      </c>
      <c r="Z19" s="160">
        <f t="shared" si="10"/>
        <v>1.5</v>
      </c>
      <c r="AA19" s="200">
        <f>'Core Indicators'!FF19</f>
        <v>2</v>
      </c>
      <c r="AB19" s="200">
        <f t="shared" si="11"/>
        <v>1</v>
      </c>
      <c r="AC19" s="181">
        <f>'Core Indicators'!GD19</f>
        <v>1</v>
      </c>
      <c r="AD19" s="181">
        <f>'Core Indicators'!GL19</f>
        <v>1</v>
      </c>
      <c r="AE19" s="181">
        <f>'Core Indicators'!GT19</f>
        <v>1</v>
      </c>
      <c r="AF19" s="181">
        <f>'Core Indicators'!HB19</f>
        <v>1</v>
      </c>
      <c r="AG19" s="181">
        <f t="shared" si="12"/>
        <v>1</v>
      </c>
      <c r="AH19" s="181">
        <f>'Core Indicators'!HJ19</f>
        <v>1</v>
      </c>
      <c r="AI19" s="181">
        <f>'Core Indicators'!HR19</f>
        <v>1</v>
      </c>
      <c r="AJ19" s="181">
        <f t="shared" si="13"/>
        <v>1</v>
      </c>
      <c r="AK19" s="181">
        <f>'Core Indicators'!HZ19</f>
        <v>1</v>
      </c>
      <c r="AL19" s="181">
        <f>'Core Indicators'!IH19</f>
        <v>1</v>
      </c>
      <c r="AM19" s="181">
        <f>'Core Indicators'!IP19</f>
        <v>1</v>
      </c>
      <c r="AN19" s="181">
        <f t="shared" si="14"/>
        <v>1</v>
      </c>
    </row>
    <row r="20" spans="1:40" x14ac:dyDescent="0.3">
      <c r="A20" s="200" t="str">
        <f>Lists!C:C</f>
        <v>DJI001</v>
      </c>
      <c r="B20" s="246">
        <f t="shared" si="0"/>
        <v>2.5</v>
      </c>
      <c r="C20" s="160">
        <f t="shared" si="1"/>
        <v>1</v>
      </c>
      <c r="D20" s="269">
        <f t="shared" si="2"/>
        <v>2.2999999999999998</v>
      </c>
      <c r="E20" s="200">
        <f>'Core Indicators'!R20</f>
        <v>2</v>
      </c>
      <c r="F20" s="200">
        <f>'Core Indicators'!Z20</f>
        <v>2</v>
      </c>
      <c r="G20" s="160">
        <f t="shared" si="3"/>
        <v>2</v>
      </c>
      <c r="H20" s="200">
        <f>'Core Indicators'!AH20</f>
        <v>2</v>
      </c>
      <c r="I20" s="200" t="str">
        <f>'Core Indicators'!AP20</f>
        <v>x</v>
      </c>
      <c r="J20" s="200">
        <f>'Core Indicators'!BN20</f>
        <v>3</v>
      </c>
      <c r="K20" s="200">
        <f t="shared" si="4"/>
        <v>3</v>
      </c>
      <c r="L20" s="246">
        <f t="shared" si="5"/>
        <v>2.5</v>
      </c>
      <c r="M20" s="269">
        <f t="shared" si="6"/>
        <v>3</v>
      </c>
      <c r="N20" s="201">
        <f>'Core Indicators'!DJ20</f>
        <v>3</v>
      </c>
      <c r="O20" s="201">
        <f>'Core Indicators'!DR20</f>
        <v>3</v>
      </c>
      <c r="P20" s="201">
        <f>'Core Indicators'!DZ20</f>
        <v>3</v>
      </c>
      <c r="Q20" s="201">
        <f>'Core Indicators'!EH20</f>
        <v>3</v>
      </c>
      <c r="R20" s="201">
        <f>'Core Indicators'!EP20</f>
        <v>3</v>
      </c>
      <c r="S20" s="160">
        <f t="shared" si="7"/>
        <v>1.7</v>
      </c>
      <c r="T20" s="160">
        <f t="shared" si="8"/>
        <v>1.3333333333333333</v>
      </c>
      <c r="U20" s="200">
        <v>1</v>
      </c>
      <c r="V20" s="200">
        <v>1</v>
      </c>
      <c r="W20" s="200">
        <f>'Core Indicators'!EX20</f>
        <v>3</v>
      </c>
      <c r="X20" s="160">
        <f t="shared" si="9"/>
        <v>2</v>
      </c>
      <c r="Y20" s="200">
        <v>1</v>
      </c>
      <c r="Z20" s="160">
        <f t="shared" si="10"/>
        <v>2</v>
      </c>
      <c r="AA20" s="200">
        <f>'Core Indicators'!FF20</f>
        <v>2</v>
      </c>
      <c r="AB20" s="200">
        <f t="shared" si="11"/>
        <v>2</v>
      </c>
      <c r="AC20" s="181">
        <f>'Core Indicators'!GD20</f>
        <v>2</v>
      </c>
      <c r="AD20" s="181">
        <f>'Core Indicators'!GL20</f>
        <v>2</v>
      </c>
      <c r="AE20" s="181">
        <f>'Core Indicators'!GT20</f>
        <v>2</v>
      </c>
      <c r="AF20" s="181">
        <f>'Core Indicators'!HB20</f>
        <v>2</v>
      </c>
      <c r="AG20" s="181">
        <f t="shared" si="12"/>
        <v>2</v>
      </c>
      <c r="AH20" s="181">
        <f>'Core Indicators'!HJ20</f>
        <v>2</v>
      </c>
      <c r="AI20" s="181">
        <f>'Core Indicators'!HR20</f>
        <v>2</v>
      </c>
      <c r="AJ20" s="181">
        <f t="shared" si="13"/>
        <v>2</v>
      </c>
      <c r="AK20" s="181">
        <f>'Core Indicators'!HZ20</f>
        <v>2</v>
      </c>
      <c r="AL20" s="181">
        <f>'Core Indicators'!IH20</f>
        <v>2</v>
      </c>
      <c r="AM20" s="181">
        <f>'Core Indicators'!IP20</f>
        <v>2</v>
      </c>
      <c r="AN20" s="181">
        <f t="shared" si="14"/>
        <v>2</v>
      </c>
    </row>
    <row r="21" spans="1:40" x14ac:dyDescent="0.3">
      <c r="A21" s="200" t="str">
        <f>Lists!C:C</f>
        <v>DJI002</v>
      </c>
      <c r="B21" s="246">
        <f t="shared" si="0"/>
        <v>2.5</v>
      </c>
      <c r="C21" s="160">
        <f t="shared" si="1"/>
        <v>0</v>
      </c>
      <c r="D21" s="269">
        <f t="shared" si="2"/>
        <v>2.7</v>
      </c>
      <c r="E21" s="200">
        <f>'Core Indicators'!R21</f>
        <v>2</v>
      </c>
      <c r="F21" s="200">
        <f>'Core Indicators'!Z21</f>
        <v>3</v>
      </c>
      <c r="G21" s="160">
        <f t="shared" si="3"/>
        <v>2.5</v>
      </c>
      <c r="H21" s="200">
        <f>'Core Indicators'!AH21</f>
        <v>3</v>
      </c>
      <c r="I21" s="200">
        <f>'Core Indicators'!AP21</f>
        <v>2</v>
      </c>
      <c r="J21" s="200">
        <f>'Core Indicators'!BN21</f>
        <v>3</v>
      </c>
      <c r="K21" s="200">
        <f t="shared" si="4"/>
        <v>2.5</v>
      </c>
      <c r="L21" s="246">
        <f t="shared" si="5"/>
        <v>2.8</v>
      </c>
      <c r="M21" s="269">
        <f t="shared" si="6"/>
        <v>3</v>
      </c>
      <c r="N21" s="201">
        <f>'Core Indicators'!DJ21</f>
        <v>3</v>
      </c>
      <c r="O21" s="201">
        <f>'Core Indicators'!DR21</f>
        <v>3</v>
      </c>
      <c r="P21" s="201">
        <f>'Core Indicators'!DZ21</f>
        <v>3</v>
      </c>
      <c r="Q21" s="201">
        <f>'Core Indicators'!EH21</f>
        <v>3</v>
      </c>
      <c r="R21" s="201">
        <f>'Core Indicators'!EP21</f>
        <v>3</v>
      </c>
      <c r="S21" s="160">
        <f t="shared" si="7"/>
        <v>1.7</v>
      </c>
      <c r="T21" s="160">
        <f t="shared" si="8"/>
        <v>1.3333333333333333</v>
      </c>
      <c r="U21" s="200">
        <v>1</v>
      </c>
      <c r="V21" s="200">
        <v>1</v>
      </c>
      <c r="W21" s="200">
        <f>'Core Indicators'!EX21</f>
        <v>3</v>
      </c>
      <c r="X21" s="160">
        <f t="shared" si="9"/>
        <v>2</v>
      </c>
      <c r="Y21" s="200">
        <v>1</v>
      </c>
      <c r="Z21" s="160">
        <f t="shared" si="10"/>
        <v>2</v>
      </c>
      <c r="AA21" s="200">
        <f>'Core Indicators'!FF21</f>
        <v>2</v>
      </c>
      <c r="AB21" s="200">
        <f t="shared" si="11"/>
        <v>2</v>
      </c>
      <c r="AC21" s="181">
        <f>'Core Indicators'!GD21</f>
        <v>2</v>
      </c>
      <c r="AD21" s="181">
        <f>'Core Indicators'!GL21</f>
        <v>2</v>
      </c>
      <c r="AE21" s="181">
        <f>'Core Indicators'!GT21</f>
        <v>2</v>
      </c>
      <c r="AF21" s="181">
        <f>'Core Indicators'!HB21</f>
        <v>2</v>
      </c>
      <c r="AG21" s="181">
        <f t="shared" si="12"/>
        <v>2</v>
      </c>
      <c r="AH21" s="181">
        <f>'Core Indicators'!HJ21</f>
        <v>2</v>
      </c>
      <c r="AI21" s="181">
        <f>'Core Indicators'!HR21</f>
        <v>2</v>
      </c>
      <c r="AJ21" s="181">
        <f t="shared" si="13"/>
        <v>2</v>
      </c>
      <c r="AK21" s="181">
        <f>'Core Indicators'!HZ21</f>
        <v>2</v>
      </c>
      <c r="AL21" s="181">
        <f>'Core Indicators'!IH21</f>
        <v>2</v>
      </c>
      <c r="AM21" s="181">
        <f>'Core Indicators'!IP21</f>
        <v>2</v>
      </c>
      <c r="AN21" s="181">
        <f t="shared" si="14"/>
        <v>2</v>
      </c>
    </row>
    <row r="22" spans="1:40" x14ac:dyDescent="0.3">
      <c r="A22" s="200" t="str">
        <f>Lists!C:C</f>
        <v>DJI003</v>
      </c>
      <c r="B22" s="246">
        <f t="shared" si="0"/>
        <v>2</v>
      </c>
      <c r="C22" s="160">
        <f t="shared" si="1"/>
        <v>1</v>
      </c>
      <c r="D22" s="269">
        <f t="shared" si="2"/>
        <v>2.2000000000000002</v>
      </c>
      <c r="E22" s="200">
        <f>'Core Indicators'!R22</f>
        <v>2</v>
      </c>
      <c r="F22" s="200">
        <f>'Core Indicators'!Z22</f>
        <v>3</v>
      </c>
      <c r="G22" s="160">
        <f t="shared" si="3"/>
        <v>2.5</v>
      </c>
      <c r="H22" s="200">
        <f>'Core Indicators'!AH22</f>
        <v>2</v>
      </c>
      <c r="I22" s="200">
        <f>'Core Indicators'!AP22</f>
        <v>2</v>
      </c>
      <c r="J22" s="200" t="str">
        <f>'Core Indicators'!BN22</f>
        <v>x</v>
      </c>
      <c r="K22" s="200">
        <f t="shared" si="4"/>
        <v>2</v>
      </c>
      <c r="L22" s="246">
        <f t="shared" si="5"/>
        <v>2</v>
      </c>
      <c r="M22" s="269">
        <f t="shared" si="6"/>
        <v>2</v>
      </c>
      <c r="N22" s="201">
        <f>'Core Indicators'!DJ22</f>
        <v>2</v>
      </c>
      <c r="O22" s="201">
        <f>'Core Indicators'!DR22</f>
        <v>2</v>
      </c>
      <c r="P22" s="201">
        <f>'Core Indicators'!DZ22</f>
        <v>2</v>
      </c>
      <c r="Q22" s="201">
        <f>'Core Indicators'!EH22</f>
        <v>2</v>
      </c>
      <c r="R22" s="201">
        <f>'Core Indicators'!EP22</f>
        <v>2</v>
      </c>
      <c r="S22" s="160">
        <f t="shared" si="7"/>
        <v>1.7</v>
      </c>
      <c r="T22" s="160">
        <f t="shared" si="8"/>
        <v>1.3333333333333333</v>
      </c>
      <c r="U22" s="200">
        <v>1</v>
      </c>
      <c r="V22" s="200">
        <v>1</v>
      </c>
      <c r="W22" s="200">
        <f>'Core Indicators'!EX22</f>
        <v>3</v>
      </c>
      <c r="X22" s="160">
        <f t="shared" si="9"/>
        <v>2</v>
      </c>
      <c r="Y22" s="200">
        <v>1</v>
      </c>
      <c r="Z22" s="160">
        <f t="shared" si="10"/>
        <v>2</v>
      </c>
      <c r="AA22" s="200">
        <f>'Core Indicators'!FF22</f>
        <v>2</v>
      </c>
      <c r="AB22" s="200">
        <f t="shared" si="11"/>
        <v>2</v>
      </c>
      <c r="AC22" s="181">
        <f>'Core Indicators'!GD22</f>
        <v>2</v>
      </c>
      <c r="AD22" s="181">
        <f>'Core Indicators'!GL22</f>
        <v>2</v>
      </c>
      <c r="AE22" s="181">
        <f>'Core Indicators'!GT22</f>
        <v>2</v>
      </c>
      <c r="AF22" s="181">
        <f>'Core Indicators'!HB22</f>
        <v>2</v>
      </c>
      <c r="AG22" s="181">
        <f t="shared" si="12"/>
        <v>2</v>
      </c>
      <c r="AH22" s="181">
        <f>'Core Indicators'!HJ22</f>
        <v>2</v>
      </c>
      <c r="AI22" s="181">
        <f>'Core Indicators'!HR22</f>
        <v>2</v>
      </c>
      <c r="AJ22" s="181">
        <f t="shared" si="13"/>
        <v>2</v>
      </c>
      <c r="AK22" s="181">
        <f>'Core Indicators'!HZ22</f>
        <v>2</v>
      </c>
      <c r="AL22" s="181">
        <f>'Core Indicators'!IH22</f>
        <v>2</v>
      </c>
      <c r="AM22" s="181">
        <f>'Core Indicators'!IP22</f>
        <v>2</v>
      </c>
      <c r="AN22" s="181">
        <f t="shared" si="14"/>
        <v>2</v>
      </c>
    </row>
    <row r="23" spans="1:40" x14ac:dyDescent="0.3">
      <c r="A23" s="200" t="str">
        <f>Lists!C:C</f>
        <v>DZA002</v>
      </c>
      <c r="B23" s="246" t="str">
        <f t="shared" si="0"/>
        <v>x</v>
      </c>
      <c r="C23" s="160">
        <f t="shared" si="1"/>
        <v>3</v>
      </c>
      <c r="D23" s="269">
        <f t="shared" si="2"/>
        <v>2.7</v>
      </c>
      <c r="E23" s="200">
        <f>'Core Indicators'!R23</f>
        <v>2</v>
      </c>
      <c r="F23" s="200">
        <f>'Core Indicators'!Z23</f>
        <v>2</v>
      </c>
      <c r="G23" s="160">
        <f t="shared" si="3"/>
        <v>2</v>
      </c>
      <c r="H23" s="200" t="str">
        <f>'Core Indicators'!AH23</f>
        <v>x</v>
      </c>
      <c r="I23" s="200" t="str">
        <f>'Core Indicators'!AP23</f>
        <v>x</v>
      </c>
      <c r="J23" s="200">
        <f>'Core Indicators'!BN23</f>
        <v>3</v>
      </c>
      <c r="K23" s="200">
        <f t="shared" si="4"/>
        <v>3</v>
      </c>
      <c r="L23" s="246">
        <f t="shared" si="5"/>
        <v>3</v>
      </c>
      <c r="M23" s="269" t="str">
        <f t="shared" si="6"/>
        <v>x</v>
      </c>
      <c r="N23" s="201" t="str">
        <f>'Core Indicators'!DJ23</f>
        <v>x</v>
      </c>
      <c r="O23" s="201" t="str">
        <f>'Core Indicators'!DR23</f>
        <v>x</v>
      </c>
      <c r="P23" s="201" t="str">
        <f>'Core Indicators'!DZ23</f>
        <v>x</v>
      </c>
      <c r="Q23" s="201" t="str">
        <f>'Core Indicators'!EH23</f>
        <v>x</v>
      </c>
      <c r="R23" s="201" t="str">
        <f>'Core Indicators'!EP23</f>
        <v>x</v>
      </c>
      <c r="S23" s="160">
        <f t="shared" si="7"/>
        <v>1.7</v>
      </c>
      <c r="T23" s="160">
        <f t="shared" si="8"/>
        <v>1.3333333333333333</v>
      </c>
      <c r="U23" s="200">
        <v>1</v>
      </c>
      <c r="V23" s="200">
        <v>1</v>
      </c>
      <c r="W23" s="200">
        <f>'Core Indicators'!EX23</f>
        <v>3</v>
      </c>
      <c r="X23" s="160">
        <f t="shared" si="9"/>
        <v>2</v>
      </c>
      <c r="Y23" s="200">
        <v>1</v>
      </c>
      <c r="Z23" s="160">
        <f t="shared" si="10"/>
        <v>2</v>
      </c>
      <c r="AA23" s="200">
        <f>'Core Indicators'!FF23</f>
        <v>2</v>
      </c>
      <c r="AB23" s="200">
        <f t="shared" si="11"/>
        <v>2</v>
      </c>
      <c r="AC23" s="181">
        <f>'Core Indicators'!GD23</f>
        <v>2</v>
      </c>
      <c r="AD23" s="181">
        <f>'Core Indicators'!GL23</f>
        <v>2</v>
      </c>
      <c r="AE23" s="181">
        <f>'Core Indicators'!GT23</f>
        <v>2</v>
      </c>
      <c r="AF23" s="181">
        <f>'Core Indicators'!HB23</f>
        <v>2</v>
      </c>
      <c r="AG23" s="181">
        <f t="shared" si="12"/>
        <v>2</v>
      </c>
      <c r="AH23" s="181">
        <f>'Core Indicators'!HJ23</f>
        <v>2</v>
      </c>
      <c r="AI23" s="181">
        <f>'Core Indicators'!HR23</f>
        <v>2</v>
      </c>
      <c r="AJ23" s="181">
        <f t="shared" si="13"/>
        <v>2</v>
      </c>
      <c r="AK23" s="181">
        <f>'Core Indicators'!HZ23</f>
        <v>2</v>
      </c>
      <c r="AL23" s="181">
        <f>'Core Indicators'!IH23</f>
        <v>2</v>
      </c>
      <c r="AM23" s="181">
        <f>'Core Indicators'!IP23</f>
        <v>2</v>
      </c>
      <c r="AN23" s="181">
        <f t="shared" si="14"/>
        <v>2</v>
      </c>
    </row>
    <row r="24" spans="1:40" x14ac:dyDescent="0.3">
      <c r="A24" s="200" t="str">
        <f>Lists!C:C</f>
        <v>DZA003</v>
      </c>
      <c r="B24" s="246">
        <f t="shared" si="0"/>
        <v>2.5</v>
      </c>
      <c r="C24" s="160">
        <f t="shared" si="1"/>
        <v>0</v>
      </c>
      <c r="D24" s="269">
        <f t="shared" si="2"/>
        <v>2.7</v>
      </c>
      <c r="E24" s="200">
        <f>'Core Indicators'!R24</f>
        <v>2</v>
      </c>
      <c r="F24" s="200">
        <f>'Core Indicators'!Z24</f>
        <v>2</v>
      </c>
      <c r="G24" s="160">
        <f t="shared" si="3"/>
        <v>2</v>
      </c>
      <c r="H24" s="200">
        <f>'Core Indicators'!AH24</f>
        <v>3</v>
      </c>
      <c r="I24" s="200">
        <f>'Core Indicators'!AP24</f>
        <v>3</v>
      </c>
      <c r="J24" s="200">
        <f>'Core Indicators'!BN24</f>
        <v>3</v>
      </c>
      <c r="K24" s="200">
        <f t="shared" si="4"/>
        <v>3</v>
      </c>
      <c r="L24" s="246">
        <f t="shared" si="5"/>
        <v>3</v>
      </c>
      <c r="M24" s="269">
        <f t="shared" si="6"/>
        <v>3</v>
      </c>
      <c r="N24" s="201">
        <f>'Core Indicators'!DJ24</f>
        <v>3</v>
      </c>
      <c r="O24" s="201">
        <f>'Core Indicators'!DR24</f>
        <v>3</v>
      </c>
      <c r="P24" s="201">
        <f>'Core Indicators'!DZ24</f>
        <v>3</v>
      </c>
      <c r="Q24" s="201">
        <f>'Core Indicators'!EH24</f>
        <v>3</v>
      </c>
      <c r="R24" s="201">
        <f>'Core Indicators'!EP24</f>
        <v>3</v>
      </c>
      <c r="S24" s="160">
        <f t="shared" si="7"/>
        <v>1.7</v>
      </c>
      <c r="T24" s="160">
        <f t="shared" si="8"/>
        <v>1.3333333333333333</v>
      </c>
      <c r="U24" s="200">
        <v>1</v>
      </c>
      <c r="V24" s="200">
        <v>1</v>
      </c>
      <c r="W24" s="200">
        <f>'Core Indicators'!EX24</f>
        <v>3</v>
      </c>
      <c r="X24" s="160">
        <f t="shared" si="9"/>
        <v>2</v>
      </c>
      <c r="Y24" s="200">
        <v>1</v>
      </c>
      <c r="Z24" s="160">
        <f t="shared" si="10"/>
        <v>2</v>
      </c>
      <c r="AA24" s="200">
        <f>'Core Indicators'!FF24</f>
        <v>2</v>
      </c>
      <c r="AB24" s="200">
        <f t="shared" si="11"/>
        <v>2</v>
      </c>
      <c r="AC24" s="181">
        <f>'Core Indicators'!GD24</f>
        <v>2</v>
      </c>
      <c r="AD24" s="181">
        <f>'Core Indicators'!GL24</f>
        <v>2</v>
      </c>
      <c r="AE24" s="181">
        <f>'Core Indicators'!GT24</f>
        <v>2</v>
      </c>
      <c r="AF24" s="181">
        <f>'Core Indicators'!HB24</f>
        <v>2</v>
      </c>
      <c r="AG24" s="181">
        <f t="shared" si="12"/>
        <v>2</v>
      </c>
      <c r="AH24" s="181">
        <f>'Core Indicators'!HJ24</f>
        <v>2</v>
      </c>
      <c r="AI24" s="181">
        <f>'Core Indicators'!HR24</f>
        <v>2</v>
      </c>
      <c r="AJ24" s="181">
        <f t="shared" si="13"/>
        <v>2</v>
      </c>
      <c r="AK24" s="181">
        <f>'Core Indicators'!HZ24</f>
        <v>2</v>
      </c>
      <c r="AL24" s="181">
        <f>'Core Indicators'!IH24</f>
        <v>2</v>
      </c>
      <c r="AM24" s="181">
        <f>'Core Indicators'!IP24</f>
        <v>2</v>
      </c>
      <c r="AN24" s="181">
        <f t="shared" si="14"/>
        <v>2</v>
      </c>
    </row>
    <row r="25" spans="1:40" x14ac:dyDescent="0.3">
      <c r="A25" s="200" t="str">
        <f>Lists!C:C</f>
        <v>DZA004</v>
      </c>
      <c r="B25" s="246" t="str">
        <f t="shared" si="0"/>
        <v>x</v>
      </c>
      <c r="C25" s="160">
        <f t="shared" si="1"/>
        <v>3</v>
      </c>
      <c r="D25" s="269">
        <f t="shared" si="2"/>
        <v>2.7</v>
      </c>
      <c r="E25" s="200">
        <f>'Core Indicators'!R25</f>
        <v>2</v>
      </c>
      <c r="F25" s="200">
        <f>'Core Indicators'!Z25</f>
        <v>2</v>
      </c>
      <c r="G25" s="160">
        <f t="shared" si="3"/>
        <v>2</v>
      </c>
      <c r="H25" s="200" t="str">
        <f>'Core Indicators'!AH25</f>
        <v>x</v>
      </c>
      <c r="I25" s="200" t="str">
        <f>'Core Indicators'!AP25</f>
        <v>x</v>
      </c>
      <c r="J25" s="200">
        <f>'Core Indicators'!BN25</f>
        <v>3</v>
      </c>
      <c r="K25" s="200">
        <f t="shared" si="4"/>
        <v>3</v>
      </c>
      <c r="L25" s="246">
        <f t="shared" si="5"/>
        <v>3</v>
      </c>
      <c r="M25" s="269" t="str">
        <f t="shared" si="6"/>
        <v>x</v>
      </c>
      <c r="N25" s="201" t="str">
        <f>'Core Indicators'!DJ25</f>
        <v>x</v>
      </c>
      <c r="O25" s="201" t="str">
        <f>'Core Indicators'!DR25</f>
        <v>x</v>
      </c>
      <c r="P25" s="201" t="str">
        <f>'Core Indicators'!DZ25</f>
        <v>x</v>
      </c>
      <c r="Q25" s="201" t="str">
        <f>'Core Indicators'!EH25</f>
        <v>x</v>
      </c>
      <c r="R25" s="201" t="str">
        <f>'Core Indicators'!EP25</f>
        <v>x</v>
      </c>
      <c r="S25" s="160">
        <f t="shared" si="7"/>
        <v>1.4</v>
      </c>
      <c r="T25" s="160">
        <f t="shared" si="8"/>
        <v>1.3333333333333333</v>
      </c>
      <c r="U25" s="200">
        <v>1</v>
      </c>
      <c r="V25" s="200">
        <v>1</v>
      </c>
      <c r="W25" s="200">
        <f>'Core Indicators'!EX25</f>
        <v>3</v>
      </c>
      <c r="X25" s="160">
        <f t="shared" si="9"/>
        <v>2</v>
      </c>
      <c r="Y25" s="200">
        <v>1</v>
      </c>
      <c r="Z25" s="160">
        <f t="shared" si="10"/>
        <v>1.5</v>
      </c>
      <c r="AA25" s="200">
        <f>'Core Indicators'!FF25</f>
        <v>1</v>
      </c>
      <c r="AB25" s="200">
        <f t="shared" si="11"/>
        <v>2</v>
      </c>
      <c r="AC25" s="181">
        <f>'Core Indicators'!GD25</f>
        <v>2</v>
      </c>
      <c r="AD25" s="181">
        <f>'Core Indicators'!GL25</f>
        <v>2</v>
      </c>
      <c r="AE25" s="181">
        <f>'Core Indicators'!GT25</f>
        <v>2</v>
      </c>
      <c r="AF25" s="181">
        <f>'Core Indicators'!HB25</f>
        <v>2</v>
      </c>
      <c r="AG25" s="181">
        <f t="shared" si="12"/>
        <v>2</v>
      </c>
      <c r="AH25" s="181">
        <f>'Core Indicators'!HJ25</f>
        <v>2</v>
      </c>
      <c r="AI25" s="181">
        <f>'Core Indicators'!HR25</f>
        <v>2</v>
      </c>
      <c r="AJ25" s="181">
        <f t="shared" si="13"/>
        <v>2</v>
      </c>
      <c r="AK25" s="181">
        <f>'Core Indicators'!HZ25</f>
        <v>2</v>
      </c>
      <c r="AL25" s="181">
        <f>'Core Indicators'!IH25</f>
        <v>2</v>
      </c>
      <c r="AM25" s="181">
        <f>'Core Indicators'!IP25</f>
        <v>2</v>
      </c>
      <c r="AN25" s="181">
        <f t="shared" si="14"/>
        <v>2</v>
      </c>
    </row>
    <row r="26" spans="1:40" x14ac:dyDescent="0.3">
      <c r="A26" s="200" t="str">
        <f>Lists!C:C</f>
        <v>ECU002</v>
      </c>
      <c r="B26" s="246">
        <f t="shared" si="0"/>
        <v>2.5</v>
      </c>
      <c r="C26" s="160">
        <f t="shared" si="1"/>
        <v>0</v>
      </c>
      <c r="D26" s="269">
        <f t="shared" si="2"/>
        <v>2.5</v>
      </c>
      <c r="E26" s="200">
        <f>'Core Indicators'!R26</f>
        <v>2</v>
      </c>
      <c r="F26" s="200">
        <f>'Core Indicators'!Z26</f>
        <v>3</v>
      </c>
      <c r="G26" s="160">
        <f t="shared" si="3"/>
        <v>2.5</v>
      </c>
      <c r="H26" s="200">
        <f>'Core Indicators'!AH26</f>
        <v>3</v>
      </c>
      <c r="I26" s="200">
        <f>'Core Indicators'!AP26</f>
        <v>2</v>
      </c>
      <c r="J26" s="200">
        <f>'Core Indicators'!BN26</f>
        <v>2</v>
      </c>
      <c r="K26" s="200">
        <f t="shared" si="4"/>
        <v>2</v>
      </c>
      <c r="L26" s="246">
        <f t="shared" si="5"/>
        <v>2.5</v>
      </c>
      <c r="M26" s="269">
        <f t="shared" si="6"/>
        <v>3</v>
      </c>
      <c r="N26" s="201">
        <f>'Core Indicators'!DJ26</f>
        <v>3</v>
      </c>
      <c r="O26" s="201">
        <f>'Core Indicators'!DR26</f>
        <v>3</v>
      </c>
      <c r="P26" s="201">
        <f>'Core Indicators'!DZ26</f>
        <v>3</v>
      </c>
      <c r="Q26" s="201">
        <f>'Core Indicators'!EH26</f>
        <v>3</v>
      </c>
      <c r="R26" s="201">
        <f>'Core Indicators'!EP26</f>
        <v>3</v>
      </c>
      <c r="S26" s="160">
        <f t="shared" si="7"/>
        <v>1.6</v>
      </c>
      <c r="T26" s="160">
        <f t="shared" si="8"/>
        <v>1.1666666666666667</v>
      </c>
      <c r="U26" s="200">
        <v>1</v>
      </c>
      <c r="V26" s="200">
        <v>1</v>
      </c>
      <c r="W26" s="200">
        <f>'Core Indicators'!EX26</f>
        <v>2</v>
      </c>
      <c r="X26" s="160">
        <f t="shared" si="9"/>
        <v>1.5</v>
      </c>
      <c r="Y26" s="200">
        <v>1</v>
      </c>
      <c r="Z26" s="160">
        <f t="shared" si="10"/>
        <v>2</v>
      </c>
      <c r="AA26" s="200">
        <f>'Core Indicators'!FF26</f>
        <v>2</v>
      </c>
      <c r="AB26" s="200">
        <f t="shared" si="11"/>
        <v>2</v>
      </c>
      <c r="AC26" s="181">
        <f>'Core Indicators'!GD26</f>
        <v>2</v>
      </c>
      <c r="AD26" s="181">
        <f>'Core Indicators'!GL26</f>
        <v>2</v>
      </c>
      <c r="AE26" s="181">
        <f>'Core Indicators'!GT26</f>
        <v>2</v>
      </c>
      <c r="AF26" s="181">
        <f>'Core Indicators'!HB26</f>
        <v>2</v>
      </c>
      <c r="AG26" s="181">
        <f t="shared" si="12"/>
        <v>2</v>
      </c>
      <c r="AH26" s="181">
        <f>'Core Indicators'!HJ26</f>
        <v>2</v>
      </c>
      <c r="AI26" s="181">
        <f>'Core Indicators'!HR26</f>
        <v>2</v>
      </c>
      <c r="AJ26" s="181">
        <f t="shared" si="13"/>
        <v>2</v>
      </c>
      <c r="AK26" s="181">
        <f>'Core Indicators'!HZ26</f>
        <v>2</v>
      </c>
      <c r="AL26" s="181">
        <f>'Core Indicators'!IH26</f>
        <v>2</v>
      </c>
      <c r="AM26" s="181">
        <f>'Core Indicators'!IP26</f>
        <v>2</v>
      </c>
      <c r="AN26" s="181">
        <f t="shared" si="14"/>
        <v>2</v>
      </c>
    </row>
    <row r="27" spans="1:40" x14ac:dyDescent="0.3">
      <c r="A27" s="200" t="str">
        <f>Lists!C:C</f>
        <v>EGY002</v>
      </c>
      <c r="B27" s="246">
        <f t="shared" si="0"/>
        <v>2.5</v>
      </c>
      <c r="C27" s="160">
        <f t="shared" si="1"/>
        <v>0</v>
      </c>
      <c r="D27" s="269">
        <f t="shared" si="2"/>
        <v>2.7</v>
      </c>
      <c r="E27" s="200">
        <f>'Core Indicators'!R27</f>
        <v>2</v>
      </c>
      <c r="F27" s="200">
        <f>'Core Indicators'!Z27</f>
        <v>3</v>
      </c>
      <c r="G27" s="160">
        <f t="shared" si="3"/>
        <v>2.5</v>
      </c>
      <c r="H27" s="200">
        <f>'Core Indicators'!AH27</f>
        <v>3</v>
      </c>
      <c r="I27" s="200">
        <f>'Core Indicators'!AP27</f>
        <v>3</v>
      </c>
      <c r="J27" s="200">
        <f>'Core Indicators'!BN27</f>
        <v>2</v>
      </c>
      <c r="K27" s="200">
        <f t="shared" si="4"/>
        <v>2.5</v>
      </c>
      <c r="L27" s="246">
        <f t="shared" si="5"/>
        <v>2.8</v>
      </c>
      <c r="M27" s="269">
        <f t="shared" si="6"/>
        <v>3</v>
      </c>
      <c r="N27" s="201">
        <f>'Core Indicators'!DJ27</f>
        <v>3</v>
      </c>
      <c r="O27" s="201">
        <f>'Core Indicators'!DR27</f>
        <v>3</v>
      </c>
      <c r="P27" s="201">
        <f>'Core Indicators'!DZ27</f>
        <v>3</v>
      </c>
      <c r="Q27" s="201">
        <f>'Core Indicators'!EH27</f>
        <v>3</v>
      </c>
      <c r="R27" s="201">
        <f>'Core Indicators'!EP27</f>
        <v>3</v>
      </c>
      <c r="S27" s="160">
        <f t="shared" si="7"/>
        <v>1.6</v>
      </c>
      <c r="T27" s="160">
        <f t="shared" si="8"/>
        <v>1.1666666666666667</v>
      </c>
      <c r="U27" s="200">
        <v>1</v>
      </c>
      <c r="V27" s="200">
        <v>1</v>
      </c>
      <c r="W27" s="200">
        <f>'Core Indicators'!EX27</f>
        <v>2</v>
      </c>
      <c r="X27" s="160">
        <f t="shared" si="9"/>
        <v>1.5</v>
      </c>
      <c r="Y27" s="200">
        <v>1</v>
      </c>
      <c r="Z27" s="160">
        <f t="shared" si="10"/>
        <v>2</v>
      </c>
      <c r="AA27" s="200">
        <f>'Core Indicators'!FF27</f>
        <v>2</v>
      </c>
      <c r="AB27" s="200">
        <f t="shared" si="11"/>
        <v>2</v>
      </c>
      <c r="AC27" s="181">
        <f>'Core Indicators'!GD27</f>
        <v>2</v>
      </c>
      <c r="AD27" s="181">
        <f>'Core Indicators'!GL27</f>
        <v>2</v>
      </c>
      <c r="AE27" s="181">
        <f>'Core Indicators'!GT27</f>
        <v>2</v>
      </c>
      <c r="AF27" s="181">
        <f>'Core Indicators'!HB27</f>
        <v>2</v>
      </c>
      <c r="AG27" s="181">
        <f t="shared" si="12"/>
        <v>2</v>
      </c>
      <c r="AH27" s="181">
        <f>'Core Indicators'!HJ27</f>
        <v>2</v>
      </c>
      <c r="AI27" s="181">
        <f>'Core Indicators'!HR27</f>
        <v>2</v>
      </c>
      <c r="AJ27" s="181">
        <f t="shared" si="13"/>
        <v>2</v>
      </c>
      <c r="AK27" s="181">
        <f>'Core Indicators'!HZ27</f>
        <v>2</v>
      </c>
      <c r="AL27" s="181">
        <f>'Core Indicators'!IH27</f>
        <v>2</v>
      </c>
      <c r="AM27" s="181">
        <f>'Core Indicators'!IP27</f>
        <v>2</v>
      </c>
      <c r="AN27" s="181">
        <f t="shared" si="14"/>
        <v>2</v>
      </c>
    </row>
    <row r="28" spans="1:40" x14ac:dyDescent="0.3">
      <c r="A28" s="200" t="str">
        <f>Lists!C:C</f>
        <v>ERI001</v>
      </c>
      <c r="B28" s="246">
        <f t="shared" si="0"/>
        <v>2.6</v>
      </c>
      <c r="C28" s="160">
        <f t="shared" si="1"/>
        <v>0</v>
      </c>
      <c r="D28" s="269">
        <f t="shared" si="2"/>
        <v>2.7</v>
      </c>
      <c r="E28" s="200">
        <f>'Core Indicators'!R28</f>
        <v>2</v>
      </c>
      <c r="F28" s="200">
        <f>'Core Indicators'!Z28</f>
        <v>2</v>
      </c>
      <c r="G28" s="160">
        <f t="shared" si="3"/>
        <v>2</v>
      </c>
      <c r="H28" s="200">
        <f>'Core Indicators'!AH28</f>
        <v>3</v>
      </c>
      <c r="I28" s="200">
        <f>'Core Indicators'!AP28</f>
        <v>3</v>
      </c>
      <c r="J28" s="200">
        <f>'Core Indicators'!BN28</f>
        <v>3</v>
      </c>
      <c r="K28" s="200">
        <f t="shared" si="4"/>
        <v>3</v>
      </c>
      <c r="L28" s="246">
        <f t="shared" si="5"/>
        <v>3</v>
      </c>
      <c r="M28" s="269">
        <f t="shared" si="6"/>
        <v>3</v>
      </c>
      <c r="N28" s="201">
        <f>'Core Indicators'!DJ28</f>
        <v>3</v>
      </c>
      <c r="O28" s="201">
        <f>'Core Indicators'!DR28</f>
        <v>3</v>
      </c>
      <c r="P28" s="201">
        <f>'Core Indicators'!DZ28</f>
        <v>3</v>
      </c>
      <c r="Q28" s="201">
        <f>'Core Indicators'!EH28</f>
        <v>3</v>
      </c>
      <c r="R28" s="201">
        <f>'Core Indicators'!EP28</f>
        <v>3</v>
      </c>
      <c r="S28" s="160">
        <f t="shared" si="7"/>
        <v>1.9</v>
      </c>
      <c r="T28" s="160">
        <f t="shared" si="8"/>
        <v>1.3333333333333333</v>
      </c>
      <c r="U28" s="200">
        <v>1</v>
      </c>
      <c r="V28" s="200">
        <v>1</v>
      </c>
      <c r="W28" s="200">
        <f>'Core Indicators'!EX28</f>
        <v>3</v>
      </c>
      <c r="X28" s="160">
        <f t="shared" si="9"/>
        <v>2</v>
      </c>
      <c r="Y28" s="200">
        <v>1</v>
      </c>
      <c r="Z28" s="160">
        <f t="shared" si="10"/>
        <v>2.5</v>
      </c>
      <c r="AA28" s="200">
        <f>'Core Indicators'!FF28</f>
        <v>2</v>
      </c>
      <c r="AB28" s="200">
        <f t="shared" si="11"/>
        <v>3</v>
      </c>
      <c r="AC28" s="181">
        <f>'Core Indicators'!GD28</f>
        <v>3</v>
      </c>
      <c r="AD28" s="181">
        <f>'Core Indicators'!GL28</f>
        <v>3</v>
      </c>
      <c r="AE28" s="181">
        <f>'Core Indicators'!GT28</f>
        <v>3</v>
      </c>
      <c r="AF28" s="181">
        <f>'Core Indicators'!HB28</f>
        <v>3</v>
      </c>
      <c r="AG28" s="181">
        <f t="shared" si="12"/>
        <v>3</v>
      </c>
      <c r="AH28" s="181">
        <f>'Core Indicators'!HJ28</f>
        <v>3</v>
      </c>
      <c r="AI28" s="181">
        <f>'Core Indicators'!HR28</f>
        <v>3</v>
      </c>
      <c r="AJ28" s="181">
        <f t="shared" si="13"/>
        <v>3</v>
      </c>
      <c r="AK28" s="181">
        <f>'Core Indicators'!HZ28</f>
        <v>3</v>
      </c>
      <c r="AL28" s="181">
        <f>'Core Indicators'!IH28</f>
        <v>3</v>
      </c>
      <c r="AM28" s="181">
        <f>'Core Indicators'!IP28</f>
        <v>3</v>
      </c>
      <c r="AN28" s="181">
        <f t="shared" si="14"/>
        <v>3</v>
      </c>
    </row>
    <row r="29" spans="1:40" x14ac:dyDescent="0.3">
      <c r="A29" s="200" t="str">
        <f>Lists!C:C</f>
        <v>ESP002</v>
      </c>
      <c r="B29" s="246">
        <f t="shared" si="0"/>
        <v>2.4</v>
      </c>
      <c r="C29" s="160">
        <f t="shared" si="1"/>
        <v>0</v>
      </c>
      <c r="D29" s="269">
        <f t="shared" si="2"/>
        <v>2.2000000000000002</v>
      </c>
      <c r="E29" s="200">
        <f>'Core Indicators'!R29</f>
        <v>2</v>
      </c>
      <c r="F29" s="200">
        <f>'Core Indicators'!Z29</f>
        <v>2</v>
      </c>
      <c r="G29" s="160">
        <f t="shared" si="3"/>
        <v>2</v>
      </c>
      <c r="H29" s="200">
        <f>'Core Indicators'!AH29</f>
        <v>2</v>
      </c>
      <c r="I29" s="200">
        <f>'Core Indicators'!AP29</f>
        <v>2</v>
      </c>
      <c r="J29" s="200">
        <f>'Core Indicators'!BN29</f>
        <v>3</v>
      </c>
      <c r="K29" s="200">
        <f t="shared" si="4"/>
        <v>2.5</v>
      </c>
      <c r="L29" s="246">
        <f t="shared" si="5"/>
        <v>2.2999999999999998</v>
      </c>
      <c r="M29" s="269">
        <f t="shared" si="6"/>
        <v>3</v>
      </c>
      <c r="N29" s="201">
        <f>'Core Indicators'!DJ29</f>
        <v>3</v>
      </c>
      <c r="O29" s="201">
        <f>'Core Indicators'!DR29</f>
        <v>3</v>
      </c>
      <c r="P29" s="201">
        <f>'Core Indicators'!DZ29</f>
        <v>3</v>
      </c>
      <c r="Q29" s="201">
        <f>'Core Indicators'!EH29</f>
        <v>3</v>
      </c>
      <c r="R29" s="201">
        <f>'Core Indicators'!EP29</f>
        <v>3</v>
      </c>
      <c r="S29" s="160">
        <f t="shared" si="7"/>
        <v>1.7</v>
      </c>
      <c r="T29" s="160">
        <f t="shared" si="8"/>
        <v>1.3333333333333333</v>
      </c>
      <c r="U29" s="200">
        <v>1</v>
      </c>
      <c r="V29" s="200">
        <v>1</v>
      </c>
      <c r="W29" s="200">
        <f>'Core Indicators'!EX29</f>
        <v>3</v>
      </c>
      <c r="X29" s="160">
        <f t="shared" si="9"/>
        <v>2</v>
      </c>
      <c r="Y29" s="200">
        <v>1</v>
      </c>
      <c r="Z29" s="160">
        <f t="shared" si="10"/>
        <v>2</v>
      </c>
      <c r="AA29" s="200">
        <f>'Core Indicators'!FF29</f>
        <v>2</v>
      </c>
      <c r="AB29" s="200">
        <f t="shared" si="11"/>
        <v>2</v>
      </c>
      <c r="AC29" s="181">
        <f>'Core Indicators'!GD29</f>
        <v>2</v>
      </c>
      <c r="AD29" s="181">
        <f>'Core Indicators'!GL29</f>
        <v>2</v>
      </c>
      <c r="AE29" s="181">
        <f>'Core Indicators'!GT29</f>
        <v>2</v>
      </c>
      <c r="AF29" s="181">
        <f>'Core Indicators'!HB29</f>
        <v>2</v>
      </c>
      <c r="AG29" s="181">
        <f t="shared" si="12"/>
        <v>2</v>
      </c>
      <c r="AH29" s="181">
        <f>'Core Indicators'!HJ29</f>
        <v>2</v>
      </c>
      <c r="AI29" s="181">
        <f>'Core Indicators'!HR29</f>
        <v>2</v>
      </c>
      <c r="AJ29" s="181">
        <f t="shared" si="13"/>
        <v>2</v>
      </c>
      <c r="AK29" s="181">
        <f>'Core Indicators'!HZ29</f>
        <v>2</v>
      </c>
      <c r="AL29" s="181">
        <f>'Core Indicators'!IH29</f>
        <v>2</v>
      </c>
      <c r="AM29" s="181">
        <f>'Core Indicators'!IP29</f>
        <v>2</v>
      </c>
      <c r="AN29" s="181">
        <f t="shared" si="14"/>
        <v>2</v>
      </c>
    </row>
    <row r="30" spans="1:40" x14ac:dyDescent="0.3">
      <c r="A30" s="200" t="str">
        <f>Lists!C:C</f>
        <v>ETH001</v>
      </c>
      <c r="B30" s="246">
        <f t="shared" si="0"/>
        <v>2</v>
      </c>
      <c r="C30" s="160">
        <f t="shared" si="1"/>
        <v>0</v>
      </c>
      <c r="D30" s="269">
        <f t="shared" si="2"/>
        <v>2.2999999999999998</v>
      </c>
      <c r="E30" s="200">
        <f>'Core Indicators'!R30</f>
        <v>2</v>
      </c>
      <c r="F30" s="200">
        <f>'Core Indicators'!Z30</f>
        <v>2</v>
      </c>
      <c r="G30" s="160">
        <f t="shared" si="3"/>
        <v>2</v>
      </c>
      <c r="H30" s="200">
        <f>'Core Indicators'!AH30</f>
        <v>2</v>
      </c>
      <c r="I30" s="200">
        <f>'Core Indicators'!AP30</f>
        <v>3</v>
      </c>
      <c r="J30" s="200">
        <f>'Core Indicators'!BN30</f>
        <v>3</v>
      </c>
      <c r="K30" s="200">
        <f t="shared" si="4"/>
        <v>3</v>
      </c>
      <c r="L30" s="246">
        <f t="shared" si="5"/>
        <v>2.5</v>
      </c>
      <c r="M30" s="269">
        <f t="shared" si="6"/>
        <v>2</v>
      </c>
      <c r="N30" s="201">
        <f>'Core Indicators'!DJ30</f>
        <v>2</v>
      </c>
      <c r="O30" s="201">
        <f>'Core Indicators'!DR30</f>
        <v>2</v>
      </c>
      <c r="P30" s="201">
        <f>'Core Indicators'!DZ30</f>
        <v>2</v>
      </c>
      <c r="Q30" s="201">
        <f>'Core Indicators'!EH30</f>
        <v>2</v>
      </c>
      <c r="R30" s="201">
        <f>'Core Indicators'!EP30</f>
        <v>2</v>
      </c>
      <c r="S30" s="160">
        <f t="shared" si="7"/>
        <v>1.6</v>
      </c>
      <c r="T30" s="160">
        <f t="shared" si="8"/>
        <v>1.1666666666666667</v>
      </c>
      <c r="U30" s="200">
        <v>1</v>
      </c>
      <c r="V30" s="200">
        <v>1</v>
      </c>
      <c r="W30" s="200">
        <f>'Core Indicators'!EX30</f>
        <v>2</v>
      </c>
      <c r="X30" s="160">
        <f t="shared" si="9"/>
        <v>1.5</v>
      </c>
      <c r="Y30" s="200">
        <v>1</v>
      </c>
      <c r="Z30" s="160">
        <f t="shared" si="10"/>
        <v>2</v>
      </c>
      <c r="AA30" s="200">
        <f>'Core Indicators'!FF30</f>
        <v>2</v>
      </c>
      <c r="AB30" s="200">
        <f t="shared" si="11"/>
        <v>2</v>
      </c>
      <c r="AC30" s="181">
        <f>'Core Indicators'!GD30</f>
        <v>2</v>
      </c>
      <c r="AD30" s="181">
        <f>'Core Indicators'!GL30</f>
        <v>2</v>
      </c>
      <c r="AE30" s="181">
        <f>'Core Indicators'!GT30</f>
        <v>2</v>
      </c>
      <c r="AF30" s="181">
        <f>'Core Indicators'!HB30</f>
        <v>2</v>
      </c>
      <c r="AG30" s="181">
        <f t="shared" si="12"/>
        <v>2</v>
      </c>
      <c r="AH30" s="181">
        <f>'Core Indicators'!HJ30</f>
        <v>2</v>
      </c>
      <c r="AI30" s="181">
        <f>'Core Indicators'!HR30</f>
        <v>2</v>
      </c>
      <c r="AJ30" s="181">
        <f t="shared" si="13"/>
        <v>2</v>
      </c>
      <c r="AK30" s="181">
        <f>'Core Indicators'!HZ30</f>
        <v>2</v>
      </c>
      <c r="AL30" s="181">
        <f>'Core Indicators'!IH30</f>
        <v>2</v>
      </c>
      <c r="AM30" s="181">
        <f>'Core Indicators'!IP30</f>
        <v>2</v>
      </c>
      <c r="AN30" s="181">
        <f t="shared" si="14"/>
        <v>2</v>
      </c>
    </row>
    <row r="31" spans="1:40" x14ac:dyDescent="0.3">
      <c r="A31" s="200" t="str">
        <f>Lists!C:C</f>
        <v>ETH002</v>
      </c>
      <c r="B31" s="246">
        <f t="shared" si="0"/>
        <v>1.6</v>
      </c>
      <c r="C31" s="160">
        <f t="shared" si="1"/>
        <v>0</v>
      </c>
      <c r="D31" s="269">
        <f t="shared" si="2"/>
        <v>1.6</v>
      </c>
      <c r="E31" s="200">
        <f>'Core Indicators'!R31</f>
        <v>1</v>
      </c>
      <c r="F31" s="200">
        <f>'Core Indicators'!Z31</f>
        <v>3</v>
      </c>
      <c r="G31" s="160">
        <f t="shared" si="3"/>
        <v>2.1</v>
      </c>
      <c r="H31" s="200">
        <f>'Core Indicators'!AH31</f>
        <v>1</v>
      </c>
      <c r="I31" s="200">
        <f>'Core Indicators'!AP31</f>
        <v>1</v>
      </c>
      <c r="J31" s="200">
        <f>'Core Indicators'!BN31</f>
        <v>2</v>
      </c>
      <c r="K31" s="200">
        <f t="shared" si="4"/>
        <v>1.5</v>
      </c>
      <c r="L31" s="246">
        <f t="shared" si="5"/>
        <v>1.3</v>
      </c>
      <c r="M31" s="269">
        <f t="shared" si="6"/>
        <v>2</v>
      </c>
      <c r="N31" s="201">
        <f>'Core Indicators'!DJ31</f>
        <v>2</v>
      </c>
      <c r="O31" s="201">
        <f>'Core Indicators'!DR31</f>
        <v>2</v>
      </c>
      <c r="P31" s="201">
        <f>'Core Indicators'!DZ31</f>
        <v>2</v>
      </c>
      <c r="Q31" s="201">
        <f>'Core Indicators'!EH31</f>
        <v>2</v>
      </c>
      <c r="R31" s="201">
        <f>'Core Indicators'!EP31</f>
        <v>2</v>
      </c>
      <c r="S31" s="160">
        <f t="shared" si="7"/>
        <v>1.1000000000000001</v>
      </c>
      <c r="T31" s="160">
        <f t="shared" si="8"/>
        <v>1.1666666666666667</v>
      </c>
      <c r="U31" s="200">
        <v>1</v>
      </c>
      <c r="V31" s="200">
        <v>1</v>
      </c>
      <c r="W31" s="200">
        <f>'Core Indicators'!EX31</f>
        <v>2</v>
      </c>
      <c r="X31" s="160">
        <f t="shared" si="9"/>
        <v>1.5</v>
      </c>
      <c r="Y31" s="200">
        <v>1</v>
      </c>
      <c r="Z31" s="160">
        <f t="shared" si="10"/>
        <v>1</v>
      </c>
      <c r="AA31" s="200">
        <f>'Core Indicators'!FF31</f>
        <v>1</v>
      </c>
      <c r="AB31" s="200">
        <f t="shared" si="11"/>
        <v>1</v>
      </c>
      <c r="AC31" s="181" t="str">
        <f>'Core Indicators'!GD31</f>
        <v>x</v>
      </c>
      <c r="AD31" s="181" t="str">
        <f>'Core Indicators'!GL31</f>
        <v>x</v>
      </c>
      <c r="AE31" s="181" t="str">
        <f>'Core Indicators'!GT31</f>
        <v>x</v>
      </c>
      <c r="AF31" s="181" t="str">
        <f>'Core Indicators'!HB31</f>
        <v>x</v>
      </c>
      <c r="AG31" s="181" t="str">
        <f t="shared" si="12"/>
        <v>x</v>
      </c>
      <c r="AH31" s="181" t="str">
        <f>'Core Indicators'!HJ31</f>
        <v>x</v>
      </c>
      <c r="AI31" s="181" t="str">
        <f>'Core Indicators'!HR31</f>
        <v>x</v>
      </c>
      <c r="AJ31" s="181" t="str">
        <f t="shared" si="13"/>
        <v>x</v>
      </c>
      <c r="AK31" s="181" t="str">
        <f>'Core Indicators'!HZ31</f>
        <v>x</v>
      </c>
      <c r="AL31" s="181" t="str">
        <f>'Core Indicators'!IH31</f>
        <v>x</v>
      </c>
      <c r="AM31" s="181">
        <f>'Core Indicators'!IP31</f>
        <v>1</v>
      </c>
      <c r="AN31" s="181">
        <f t="shared" si="14"/>
        <v>1</v>
      </c>
    </row>
    <row r="32" spans="1:40" x14ac:dyDescent="0.3">
      <c r="A32" s="200" t="str">
        <f>Lists!C:C</f>
        <v>ETH003</v>
      </c>
      <c r="B32" s="246">
        <f t="shared" si="0"/>
        <v>1.9</v>
      </c>
      <c r="C32" s="160">
        <f t="shared" si="1"/>
        <v>1</v>
      </c>
      <c r="D32" s="269">
        <f t="shared" si="2"/>
        <v>2</v>
      </c>
      <c r="E32" s="200">
        <f>'Core Indicators'!R32</f>
        <v>2</v>
      </c>
      <c r="F32" s="200">
        <f>'Core Indicators'!Z32</f>
        <v>2</v>
      </c>
      <c r="G32" s="160">
        <f t="shared" si="3"/>
        <v>2</v>
      </c>
      <c r="H32" s="200">
        <f>'Core Indicators'!AH32</f>
        <v>2</v>
      </c>
      <c r="I32" s="200">
        <f>'Core Indicators'!AP32</f>
        <v>2</v>
      </c>
      <c r="J32" s="200" t="str">
        <f>'Core Indicators'!BN32</f>
        <v>x</v>
      </c>
      <c r="K32" s="200">
        <f t="shared" si="4"/>
        <v>2</v>
      </c>
      <c r="L32" s="246">
        <f t="shared" si="5"/>
        <v>2</v>
      </c>
      <c r="M32" s="269">
        <f t="shared" si="6"/>
        <v>2</v>
      </c>
      <c r="N32" s="201">
        <f>'Core Indicators'!DJ32</f>
        <v>2</v>
      </c>
      <c r="O32" s="201">
        <f>'Core Indicators'!DR32</f>
        <v>2</v>
      </c>
      <c r="P32" s="201">
        <f>'Core Indicators'!DZ32</f>
        <v>2</v>
      </c>
      <c r="Q32" s="201">
        <f>'Core Indicators'!EH32</f>
        <v>2</v>
      </c>
      <c r="R32" s="201">
        <f>'Core Indicators'!EP32</f>
        <v>2</v>
      </c>
      <c r="S32" s="160">
        <f t="shared" si="7"/>
        <v>1.6</v>
      </c>
      <c r="T32" s="160">
        <f t="shared" si="8"/>
        <v>1.1666666666666667</v>
      </c>
      <c r="U32" s="200">
        <v>1</v>
      </c>
      <c r="V32" s="200">
        <v>1</v>
      </c>
      <c r="W32" s="200">
        <f>'Core Indicators'!EX32</f>
        <v>2</v>
      </c>
      <c r="X32" s="160">
        <f t="shared" si="9"/>
        <v>1.5</v>
      </c>
      <c r="Y32" s="200">
        <v>1</v>
      </c>
      <c r="Z32" s="160">
        <f t="shared" si="10"/>
        <v>2</v>
      </c>
      <c r="AA32" s="200">
        <f>'Core Indicators'!FF32</f>
        <v>2</v>
      </c>
      <c r="AB32" s="200">
        <f t="shared" si="11"/>
        <v>2</v>
      </c>
      <c r="AC32" s="181">
        <f>'Core Indicators'!GD32</f>
        <v>2</v>
      </c>
      <c r="AD32" s="181">
        <f>'Core Indicators'!GL32</f>
        <v>2</v>
      </c>
      <c r="AE32" s="181">
        <f>'Core Indicators'!GT32</f>
        <v>2</v>
      </c>
      <c r="AF32" s="181">
        <f>'Core Indicators'!HB32</f>
        <v>2</v>
      </c>
      <c r="AG32" s="181">
        <f t="shared" si="12"/>
        <v>2</v>
      </c>
      <c r="AH32" s="181">
        <f>'Core Indicators'!HJ32</f>
        <v>2</v>
      </c>
      <c r="AI32" s="181">
        <f>'Core Indicators'!HR32</f>
        <v>2</v>
      </c>
      <c r="AJ32" s="181">
        <f t="shared" si="13"/>
        <v>2</v>
      </c>
      <c r="AK32" s="181">
        <f>'Core Indicators'!HZ32</f>
        <v>2</v>
      </c>
      <c r="AL32" s="181">
        <f>'Core Indicators'!IH32</f>
        <v>2</v>
      </c>
      <c r="AM32" s="181" t="str">
        <f>'Core Indicators'!IP32</f>
        <v>x</v>
      </c>
      <c r="AN32" s="181">
        <f t="shared" si="14"/>
        <v>2</v>
      </c>
    </row>
    <row r="33" spans="1:40" x14ac:dyDescent="0.3">
      <c r="A33" s="200" t="str">
        <f>Lists!C:C</f>
        <v>ETH004</v>
      </c>
      <c r="B33" s="246">
        <f t="shared" si="0"/>
        <v>2.4</v>
      </c>
      <c r="C33" s="160">
        <f t="shared" si="1"/>
        <v>0</v>
      </c>
      <c r="D33" s="269">
        <f t="shared" si="2"/>
        <v>2.7</v>
      </c>
      <c r="E33" s="200">
        <f>'Core Indicators'!R33</f>
        <v>1</v>
      </c>
      <c r="F33" s="200">
        <f>'Core Indicators'!Z33</f>
        <v>3</v>
      </c>
      <c r="G33" s="160">
        <f t="shared" si="3"/>
        <v>2.1</v>
      </c>
      <c r="H33" s="200">
        <f>'Core Indicators'!AH33</f>
        <v>3</v>
      </c>
      <c r="I33" s="200">
        <f>'Core Indicators'!AP33</f>
        <v>3</v>
      </c>
      <c r="J33" s="200">
        <f>'Core Indicators'!BN33</f>
        <v>3</v>
      </c>
      <c r="K33" s="200">
        <f t="shared" si="4"/>
        <v>3</v>
      </c>
      <c r="L33" s="246">
        <f t="shared" si="5"/>
        <v>3</v>
      </c>
      <c r="M33" s="269">
        <f t="shared" si="6"/>
        <v>3</v>
      </c>
      <c r="N33" s="201">
        <f>'Core Indicators'!DJ33</f>
        <v>3</v>
      </c>
      <c r="O33" s="201">
        <f>'Core Indicators'!DR33</f>
        <v>3</v>
      </c>
      <c r="P33" s="201">
        <f>'Core Indicators'!DZ33</f>
        <v>3</v>
      </c>
      <c r="Q33" s="201">
        <f>'Core Indicators'!EH33</f>
        <v>3</v>
      </c>
      <c r="R33" s="201">
        <f>'Core Indicators'!EP33</f>
        <v>3</v>
      </c>
      <c r="S33" s="160">
        <f t="shared" si="7"/>
        <v>1.3</v>
      </c>
      <c r="T33" s="160">
        <f t="shared" si="8"/>
        <v>1.1666666666666667</v>
      </c>
      <c r="U33" s="200">
        <v>1</v>
      </c>
      <c r="V33" s="200">
        <v>1</v>
      </c>
      <c r="W33" s="200">
        <f>'Core Indicators'!EX33</f>
        <v>2</v>
      </c>
      <c r="X33" s="160">
        <f t="shared" si="9"/>
        <v>1.5</v>
      </c>
      <c r="Y33" s="200">
        <v>1</v>
      </c>
      <c r="Z33" s="160">
        <f t="shared" si="10"/>
        <v>1.5</v>
      </c>
      <c r="AA33" s="200">
        <f>'Core Indicators'!FF33</f>
        <v>1</v>
      </c>
      <c r="AB33" s="200">
        <f t="shared" si="11"/>
        <v>2</v>
      </c>
      <c r="AC33" s="181">
        <f>'Core Indicators'!GD33</f>
        <v>2</v>
      </c>
      <c r="AD33" s="181">
        <f>'Core Indicators'!GL33</f>
        <v>2</v>
      </c>
      <c r="AE33" s="181">
        <f>'Core Indicators'!GT33</f>
        <v>2</v>
      </c>
      <c r="AF33" s="181">
        <f>'Core Indicators'!HB33</f>
        <v>2</v>
      </c>
      <c r="AG33" s="181">
        <f t="shared" si="12"/>
        <v>2</v>
      </c>
      <c r="AH33" s="181">
        <f>'Core Indicators'!HJ33</f>
        <v>2</v>
      </c>
      <c r="AI33" s="181">
        <f>'Core Indicators'!HR33</f>
        <v>2</v>
      </c>
      <c r="AJ33" s="181">
        <f t="shared" si="13"/>
        <v>2</v>
      </c>
      <c r="AK33" s="181">
        <f>'Core Indicators'!HZ33</f>
        <v>2</v>
      </c>
      <c r="AL33" s="181">
        <f>'Core Indicators'!IH33</f>
        <v>2</v>
      </c>
      <c r="AM33" s="181">
        <f>'Core Indicators'!IP33</f>
        <v>2</v>
      </c>
      <c r="AN33" s="181">
        <f t="shared" si="14"/>
        <v>2</v>
      </c>
    </row>
    <row r="34" spans="1:40" x14ac:dyDescent="0.3">
      <c r="A34" s="200" t="str">
        <f>Lists!C:C</f>
        <v>GRC002</v>
      </c>
      <c r="B34" s="246">
        <f t="shared" si="0"/>
        <v>1.9</v>
      </c>
      <c r="C34" s="160">
        <f t="shared" si="1"/>
        <v>0</v>
      </c>
      <c r="D34" s="269">
        <f t="shared" si="2"/>
        <v>2.2000000000000002</v>
      </c>
      <c r="E34" s="200">
        <f>'Core Indicators'!R34</f>
        <v>2</v>
      </c>
      <c r="F34" s="200">
        <f>'Core Indicators'!Z34</f>
        <v>2</v>
      </c>
      <c r="G34" s="160">
        <f t="shared" si="3"/>
        <v>2</v>
      </c>
      <c r="H34" s="200">
        <f>'Core Indicators'!AH34</f>
        <v>2</v>
      </c>
      <c r="I34" s="200">
        <f>'Core Indicators'!AP34</f>
        <v>2</v>
      </c>
      <c r="J34" s="200">
        <f>'Core Indicators'!BN34</f>
        <v>3</v>
      </c>
      <c r="K34" s="200">
        <f t="shared" si="4"/>
        <v>2.5</v>
      </c>
      <c r="L34" s="246">
        <f t="shared" si="5"/>
        <v>2.2999999999999998</v>
      </c>
      <c r="M34" s="269">
        <f t="shared" si="6"/>
        <v>2</v>
      </c>
      <c r="N34" s="201">
        <f>'Core Indicators'!DJ34</f>
        <v>2</v>
      </c>
      <c r="O34" s="201">
        <f>'Core Indicators'!DR34</f>
        <v>2</v>
      </c>
      <c r="P34" s="201">
        <f>'Core Indicators'!DZ34</f>
        <v>2</v>
      </c>
      <c r="Q34" s="201">
        <f>'Core Indicators'!EH34</f>
        <v>2</v>
      </c>
      <c r="R34" s="201">
        <f>'Core Indicators'!EP34</f>
        <v>2</v>
      </c>
      <c r="S34" s="160">
        <f t="shared" si="7"/>
        <v>1.6</v>
      </c>
      <c r="T34" s="160">
        <f t="shared" si="8"/>
        <v>1.1666666666666667</v>
      </c>
      <c r="U34" s="200">
        <v>1</v>
      </c>
      <c r="V34" s="200">
        <v>1</v>
      </c>
      <c r="W34" s="200">
        <f>'Core Indicators'!EX34</f>
        <v>2</v>
      </c>
      <c r="X34" s="160">
        <f t="shared" si="9"/>
        <v>1.5</v>
      </c>
      <c r="Y34" s="200">
        <v>1</v>
      </c>
      <c r="Z34" s="160">
        <f t="shared" si="10"/>
        <v>2</v>
      </c>
      <c r="AA34" s="200">
        <f>'Core Indicators'!FF34</f>
        <v>2</v>
      </c>
      <c r="AB34" s="200">
        <f t="shared" si="11"/>
        <v>2</v>
      </c>
      <c r="AC34" s="181">
        <f>'Core Indicators'!GD34</f>
        <v>2</v>
      </c>
      <c r="AD34" s="181">
        <f>'Core Indicators'!GL34</f>
        <v>2</v>
      </c>
      <c r="AE34" s="181">
        <f>'Core Indicators'!GT34</f>
        <v>2</v>
      </c>
      <c r="AF34" s="181">
        <f>'Core Indicators'!HB34</f>
        <v>2</v>
      </c>
      <c r="AG34" s="181">
        <f t="shared" si="12"/>
        <v>2</v>
      </c>
      <c r="AH34" s="181">
        <f>'Core Indicators'!HJ34</f>
        <v>2</v>
      </c>
      <c r="AI34" s="181">
        <f>'Core Indicators'!HR34</f>
        <v>2</v>
      </c>
      <c r="AJ34" s="181">
        <f t="shared" si="13"/>
        <v>2</v>
      </c>
      <c r="AK34" s="181">
        <f>'Core Indicators'!HZ34</f>
        <v>2</v>
      </c>
      <c r="AL34" s="181">
        <f>'Core Indicators'!IH34</f>
        <v>2</v>
      </c>
      <c r="AM34" s="181">
        <f>'Core Indicators'!IP34</f>
        <v>2</v>
      </c>
      <c r="AN34" s="181">
        <f t="shared" si="14"/>
        <v>2</v>
      </c>
    </row>
    <row r="35" spans="1:40" x14ac:dyDescent="0.3">
      <c r="A35" s="200" t="str">
        <f>Lists!C:C</f>
        <v>GTM001</v>
      </c>
      <c r="B35" s="246">
        <f t="shared" ref="B35:B66" si="15">IF(OR(M35="x",D35="x"),"x",ROUND((5-GEOMEAN(((5-D35)/5*4+1),((5-M35)/5*4+1),((5-M35)/5*4+1)))/4*3.5+S35*0.3,1))</f>
        <v>1.7</v>
      </c>
      <c r="C35" s="160">
        <f t="shared" ref="C35:C66" si="16">COUNTIF(E35:F35,"x")+COUNTIF(H35:I35,"x")+COUNTIF(J35:J35,"x")+COUNTIF(M35,"x")+COUNTIF(U35:W35,"x")+COUNTIF(Y35:AB35,"x")</f>
        <v>0</v>
      </c>
      <c r="D35" s="269">
        <f t="shared" ref="D35:D66" si="17">IF(OR(L35="x",G35="x"),"x",ROUND((5-GEOMEAN(((5-L35)/5*4+1),((5-L35)/5*4+1),((5-G35)/5*4+1)))/4*5,1))</f>
        <v>1.3</v>
      </c>
      <c r="E35" s="200">
        <f>'Core Indicators'!R35</f>
        <v>1</v>
      </c>
      <c r="F35" s="200">
        <f>'Core Indicators'!Z35</f>
        <v>1</v>
      </c>
      <c r="G35" s="160">
        <f t="shared" ref="G35:G66" si="18">IF(AND(F35="x",E35="x"),"x",IF(OR(F35="x",E35="x"),AVERAGE(E35,F35),ROUND((10-GEOMEAN(((10-E35)/10*9+1),((10-F35)/10*9+1)))/9*10,1)))</f>
        <v>1</v>
      </c>
      <c r="H35" s="200">
        <f>'Core Indicators'!AH35</f>
        <v>1</v>
      </c>
      <c r="I35" s="200">
        <f>'Core Indicators'!AP35</f>
        <v>2</v>
      </c>
      <c r="J35" s="200">
        <f>'Core Indicators'!BN35</f>
        <v>2</v>
      </c>
      <c r="K35" s="200">
        <f t="shared" ref="K35:K66" si="19">IF(AND(J35="x",I35="x"),"x",IF(OR(J35="x",I35="x"),AVERAGE(I35,J35),ROUND((10-GEOMEAN(((10-I35)/10*9+1),((10-J35)/10*9+1)))/9*10,1)))</f>
        <v>2</v>
      </c>
      <c r="L35" s="246">
        <f t="shared" ref="L35:L66" si="20">IF(AND(H35="x",K35="x"),"x",IF(OR(H35="x",K35="x"),AVERAGE(H35,K35),ROUND((10-GEOMEAN(((10-H35)/10*9+1),((10-K35)/10*9+1)))/9*10,1)))</f>
        <v>1.5</v>
      </c>
      <c r="M35" s="269">
        <f t="shared" ref="M35:M66" si="21">IF(N35="x","x",AVERAGE(N35:R35))</f>
        <v>2</v>
      </c>
      <c r="N35" s="201">
        <f>'Core Indicators'!DJ35</f>
        <v>2</v>
      </c>
      <c r="O35" s="201">
        <f>'Core Indicators'!DR35</f>
        <v>2</v>
      </c>
      <c r="P35" s="201">
        <f>'Core Indicators'!DZ35</f>
        <v>2</v>
      </c>
      <c r="Q35" s="201">
        <f>'Core Indicators'!EH35</f>
        <v>2</v>
      </c>
      <c r="R35" s="201">
        <f>'Core Indicators'!EP35</f>
        <v>2</v>
      </c>
      <c r="S35" s="160">
        <f t="shared" ref="S35:S66" si="22">IF(OR(Z35="x",T35="x"),T35,ROUND((10-GEOMEAN(((10-T35)/10*9+1),((10-Z35)/10*9+1)))/9*10,1))</f>
        <v>1.4</v>
      </c>
      <c r="T35" s="160">
        <f t="shared" ref="T35:T66" si="23">AVERAGE(U35,X35,Y35)</f>
        <v>1.1666666666666667</v>
      </c>
      <c r="U35" s="200">
        <v>1</v>
      </c>
      <c r="V35" s="200">
        <v>1</v>
      </c>
      <c r="W35" s="200">
        <f>'Core Indicators'!EX35</f>
        <v>2</v>
      </c>
      <c r="X35" s="160">
        <f t="shared" ref="X35:X66" si="24">AVERAGE(V35:W35)</f>
        <v>1.5</v>
      </c>
      <c r="Y35" s="200">
        <v>1</v>
      </c>
      <c r="Z35" s="160">
        <f t="shared" ref="Z35:Z66" si="25">IF(AND(AA35="x",AB35="x"),"x",AVERAGE(AA35:AB35))</f>
        <v>1.5416666666666665</v>
      </c>
      <c r="AA35" s="200">
        <f>'Core Indicators'!FF35</f>
        <v>2</v>
      </c>
      <c r="AB35" s="200">
        <f t="shared" ref="AB35:AB66" si="26">IF(AND(AJ35="x",AN35="x",AG35="x"),"x",(AVERAGE(AJ35,AN35,AG35)))</f>
        <v>1.0833333333333333</v>
      </c>
      <c r="AC35" s="181">
        <f>'Core Indicators'!GD35</f>
        <v>1</v>
      </c>
      <c r="AD35" s="181">
        <f>'Core Indicators'!GL35</f>
        <v>1</v>
      </c>
      <c r="AE35" s="181">
        <f>'Core Indicators'!GT35</f>
        <v>2</v>
      </c>
      <c r="AF35" s="181">
        <f>'Core Indicators'!HB35</f>
        <v>1</v>
      </c>
      <c r="AG35" s="181">
        <f t="shared" ref="AG35:AG66" si="27">IF(AND(AC35="x",AD35="x",AE35="x",AF35="x"),"x",AVERAGE(AC35:AF35))</f>
        <v>1.25</v>
      </c>
      <c r="AH35" s="181">
        <f>'Core Indicators'!HJ35</f>
        <v>1</v>
      </c>
      <c r="AI35" s="181">
        <f>'Core Indicators'!HR35</f>
        <v>1</v>
      </c>
      <c r="AJ35" s="181">
        <f t="shared" ref="AJ35:AJ66" si="28">IF(AND(AH35="x",AI35="x"),"x",AVERAGE(AH35:AI35))</f>
        <v>1</v>
      </c>
      <c r="AK35" s="181">
        <f>'Core Indicators'!HZ35</f>
        <v>1</v>
      </c>
      <c r="AL35" s="181">
        <f>'Core Indicators'!IH35</f>
        <v>1</v>
      </c>
      <c r="AM35" s="181">
        <f>'Core Indicators'!IP35</f>
        <v>1</v>
      </c>
      <c r="AN35" s="181">
        <f t="shared" ref="AN35:AN66" si="29">IF(AND(AK35="x",AL35="x",AM35="x"),"x",AVERAGE(AK35:AM35))</f>
        <v>1</v>
      </c>
    </row>
    <row r="36" spans="1:40" x14ac:dyDescent="0.3">
      <c r="A36" s="200" t="str">
        <f>Lists!C:C</f>
        <v>GTM003</v>
      </c>
      <c r="B36" s="246">
        <f t="shared" si="15"/>
        <v>1.9</v>
      </c>
      <c r="C36" s="160">
        <f t="shared" si="16"/>
        <v>0</v>
      </c>
      <c r="D36" s="269">
        <f t="shared" si="17"/>
        <v>2</v>
      </c>
      <c r="E36" s="200">
        <f>'Core Indicators'!R36</f>
        <v>2</v>
      </c>
      <c r="F36" s="200">
        <f>'Core Indicators'!Z36</f>
        <v>2</v>
      </c>
      <c r="G36" s="160">
        <f t="shared" si="18"/>
        <v>2</v>
      </c>
      <c r="H36" s="200">
        <f>'Core Indicators'!AH36</f>
        <v>2</v>
      </c>
      <c r="I36" s="200">
        <f>'Core Indicators'!AP36</f>
        <v>2</v>
      </c>
      <c r="J36" s="200">
        <f>'Core Indicators'!BN36</f>
        <v>2</v>
      </c>
      <c r="K36" s="200">
        <f t="shared" si="19"/>
        <v>2</v>
      </c>
      <c r="L36" s="246">
        <f t="shared" si="20"/>
        <v>2</v>
      </c>
      <c r="M36" s="269">
        <f t="shared" si="21"/>
        <v>2</v>
      </c>
      <c r="N36" s="201">
        <f>'Core Indicators'!DJ36</f>
        <v>2</v>
      </c>
      <c r="O36" s="201">
        <f>'Core Indicators'!DR36</f>
        <v>2</v>
      </c>
      <c r="P36" s="201">
        <f>'Core Indicators'!DZ36</f>
        <v>2</v>
      </c>
      <c r="Q36" s="201">
        <f>'Core Indicators'!EH36</f>
        <v>2</v>
      </c>
      <c r="R36" s="201">
        <f>'Core Indicators'!EP36</f>
        <v>2</v>
      </c>
      <c r="S36" s="160">
        <f t="shared" si="22"/>
        <v>1.6</v>
      </c>
      <c r="T36" s="160">
        <f t="shared" si="23"/>
        <v>1.1666666666666667</v>
      </c>
      <c r="U36" s="200">
        <v>1</v>
      </c>
      <c r="V36" s="200">
        <v>1</v>
      </c>
      <c r="W36" s="200">
        <f>'Core Indicators'!EX36</f>
        <v>2</v>
      </c>
      <c r="X36" s="160">
        <f t="shared" si="24"/>
        <v>1.5</v>
      </c>
      <c r="Y36" s="200">
        <v>1</v>
      </c>
      <c r="Z36" s="160">
        <f t="shared" si="25"/>
        <v>2</v>
      </c>
      <c r="AA36" s="200">
        <f>'Core Indicators'!FF36</f>
        <v>2</v>
      </c>
      <c r="AB36" s="200">
        <f t="shared" si="26"/>
        <v>2</v>
      </c>
      <c r="AC36" s="181">
        <f>'Core Indicators'!GD36</f>
        <v>2</v>
      </c>
      <c r="AD36" s="181">
        <f>'Core Indicators'!GL36</f>
        <v>2</v>
      </c>
      <c r="AE36" s="181">
        <f>'Core Indicators'!GT36</f>
        <v>2</v>
      </c>
      <c r="AF36" s="181">
        <f>'Core Indicators'!HB36</f>
        <v>2</v>
      </c>
      <c r="AG36" s="181">
        <f t="shared" si="27"/>
        <v>2</v>
      </c>
      <c r="AH36" s="181">
        <f>'Core Indicators'!HJ36</f>
        <v>2</v>
      </c>
      <c r="AI36" s="181">
        <f>'Core Indicators'!HR36</f>
        <v>2</v>
      </c>
      <c r="AJ36" s="181">
        <f t="shared" si="28"/>
        <v>2</v>
      </c>
      <c r="AK36" s="181">
        <f>'Core Indicators'!HZ36</f>
        <v>2</v>
      </c>
      <c r="AL36" s="181">
        <f>'Core Indicators'!IH36</f>
        <v>2</v>
      </c>
      <c r="AM36" s="181">
        <f>'Core Indicators'!IP36</f>
        <v>2</v>
      </c>
      <c r="AN36" s="181">
        <f t="shared" si="29"/>
        <v>2</v>
      </c>
    </row>
    <row r="37" spans="1:40" x14ac:dyDescent="0.3">
      <c r="A37" s="200" t="str">
        <f>Lists!C:C</f>
        <v>HND001</v>
      </c>
      <c r="B37" s="246">
        <f t="shared" si="15"/>
        <v>1.7</v>
      </c>
      <c r="C37" s="160">
        <f t="shared" si="16"/>
        <v>0</v>
      </c>
      <c r="D37" s="269">
        <f t="shared" si="17"/>
        <v>1.5</v>
      </c>
      <c r="E37" s="200">
        <f>'Core Indicators'!R37</f>
        <v>1</v>
      </c>
      <c r="F37" s="200">
        <f>'Core Indicators'!Z37</f>
        <v>1</v>
      </c>
      <c r="G37" s="160">
        <f t="shared" si="18"/>
        <v>1</v>
      </c>
      <c r="H37" s="200">
        <f>'Core Indicators'!AH37</f>
        <v>1</v>
      </c>
      <c r="I37" s="200">
        <f>'Core Indicators'!AP37</f>
        <v>2</v>
      </c>
      <c r="J37" s="200">
        <f>'Core Indicators'!BN37</f>
        <v>3</v>
      </c>
      <c r="K37" s="200">
        <f t="shared" si="19"/>
        <v>2.5</v>
      </c>
      <c r="L37" s="246">
        <f t="shared" si="20"/>
        <v>1.8</v>
      </c>
      <c r="M37" s="269">
        <f t="shared" si="21"/>
        <v>2</v>
      </c>
      <c r="N37" s="201">
        <f>'Core Indicators'!DJ37</f>
        <v>2</v>
      </c>
      <c r="O37" s="201">
        <f>'Core Indicators'!DR37</f>
        <v>2</v>
      </c>
      <c r="P37" s="201">
        <f>'Core Indicators'!DZ37</f>
        <v>2</v>
      </c>
      <c r="Q37" s="201">
        <f>'Core Indicators'!EH37</f>
        <v>2</v>
      </c>
      <c r="R37" s="201">
        <f>'Core Indicators'!EP37</f>
        <v>2</v>
      </c>
      <c r="S37" s="160">
        <f t="shared" si="22"/>
        <v>1.4</v>
      </c>
      <c r="T37" s="160">
        <f t="shared" si="23"/>
        <v>1.3333333333333333</v>
      </c>
      <c r="U37" s="200">
        <v>1</v>
      </c>
      <c r="V37" s="200">
        <v>1</v>
      </c>
      <c r="W37" s="200">
        <f>'Core Indicators'!EX37</f>
        <v>3</v>
      </c>
      <c r="X37" s="160">
        <f t="shared" si="24"/>
        <v>2</v>
      </c>
      <c r="Y37" s="200">
        <v>1</v>
      </c>
      <c r="Z37" s="160">
        <f t="shared" si="25"/>
        <v>1.5</v>
      </c>
      <c r="AA37" s="200">
        <f>'Core Indicators'!FF37</f>
        <v>2</v>
      </c>
      <c r="AB37" s="200">
        <f t="shared" si="26"/>
        <v>1</v>
      </c>
      <c r="AC37" s="181">
        <f>'Core Indicators'!GD37</f>
        <v>1</v>
      </c>
      <c r="AD37" s="181">
        <f>'Core Indicators'!GL37</f>
        <v>1</v>
      </c>
      <c r="AE37" s="181">
        <f>'Core Indicators'!GT37</f>
        <v>1</v>
      </c>
      <c r="AF37" s="181">
        <f>'Core Indicators'!HB37</f>
        <v>1</v>
      </c>
      <c r="AG37" s="181">
        <f t="shared" si="27"/>
        <v>1</v>
      </c>
      <c r="AH37" s="181">
        <f>'Core Indicators'!HJ37</f>
        <v>1</v>
      </c>
      <c r="AI37" s="181">
        <f>'Core Indicators'!HR37</f>
        <v>1</v>
      </c>
      <c r="AJ37" s="181">
        <f t="shared" si="28"/>
        <v>1</v>
      </c>
      <c r="AK37" s="181">
        <f>'Core Indicators'!HZ37</f>
        <v>1</v>
      </c>
      <c r="AL37" s="181">
        <f>'Core Indicators'!IH37</f>
        <v>1</v>
      </c>
      <c r="AM37" s="181">
        <f>'Core Indicators'!IP37</f>
        <v>1</v>
      </c>
      <c r="AN37" s="181">
        <f t="shared" si="29"/>
        <v>1</v>
      </c>
    </row>
    <row r="38" spans="1:40" x14ac:dyDescent="0.3">
      <c r="A38" s="200" t="str">
        <f>Lists!C:C</f>
        <v>HND002</v>
      </c>
      <c r="B38" s="246">
        <f t="shared" si="15"/>
        <v>2</v>
      </c>
      <c r="C38" s="160">
        <f t="shared" si="16"/>
        <v>0</v>
      </c>
      <c r="D38" s="269">
        <f t="shared" si="17"/>
        <v>2.2000000000000002</v>
      </c>
      <c r="E38" s="200">
        <f>'Core Indicators'!R38</f>
        <v>2</v>
      </c>
      <c r="F38" s="200">
        <f>'Core Indicators'!Z38</f>
        <v>2</v>
      </c>
      <c r="G38" s="160">
        <f t="shared" si="18"/>
        <v>2</v>
      </c>
      <c r="H38" s="200">
        <f>'Core Indicators'!AH38</f>
        <v>2</v>
      </c>
      <c r="I38" s="200">
        <f>'Core Indicators'!AP38</f>
        <v>3</v>
      </c>
      <c r="J38" s="200">
        <f>'Core Indicators'!BN38</f>
        <v>2</v>
      </c>
      <c r="K38" s="200">
        <f t="shared" si="19"/>
        <v>2.5</v>
      </c>
      <c r="L38" s="246">
        <f t="shared" si="20"/>
        <v>2.2999999999999998</v>
      </c>
      <c r="M38" s="269">
        <f t="shared" si="21"/>
        <v>2</v>
      </c>
      <c r="N38" s="201">
        <f>'Core Indicators'!DJ38</f>
        <v>2</v>
      </c>
      <c r="O38" s="201">
        <f>'Core Indicators'!DR38</f>
        <v>2</v>
      </c>
      <c r="P38" s="201">
        <f>'Core Indicators'!DZ38</f>
        <v>2</v>
      </c>
      <c r="Q38" s="201">
        <f>'Core Indicators'!EH38</f>
        <v>2</v>
      </c>
      <c r="R38" s="201">
        <f>'Core Indicators'!EP38</f>
        <v>2</v>
      </c>
      <c r="S38" s="160">
        <f t="shared" si="22"/>
        <v>1.7</v>
      </c>
      <c r="T38" s="160">
        <f t="shared" si="23"/>
        <v>1.3333333333333333</v>
      </c>
      <c r="U38" s="200">
        <v>1</v>
      </c>
      <c r="V38" s="200">
        <v>1</v>
      </c>
      <c r="W38" s="200">
        <f>'Core Indicators'!EX38</f>
        <v>3</v>
      </c>
      <c r="X38" s="160">
        <f t="shared" si="24"/>
        <v>2</v>
      </c>
      <c r="Y38" s="200">
        <v>1</v>
      </c>
      <c r="Z38" s="160">
        <f t="shared" si="25"/>
        <v>2</v>
      </c>
      <c r="AA38" s="200">
        <f>'Core Indicators'!FF38</f>
        <v>2</v>
      </c>
      <c r="AB38" s="200">
        <f t="shared" si="26"/>
        <v>2</v>
      </c>
      <c r="AC38" s="181">
        <f>'Core Indicators'!GD38</f>
        <v>2</v>
      </c>
      <c r="AD38" s="181">
        <f>'Core Indicators'!GL38</f>
        <v>2</v>
      </c>
      <c r="AE38" s="181">
        <f>'Core Indicators'!GT38</f>
        <v>2</v>
      </c>
      <c r="AF38" s="181">
        <f>'Core Indicators'!HB38</f>
        <v>2</v>
      </c>
      <c r="AG38" s="181">
        <f t="shared" si="27"/>
        <v>2</v>
      </c>
      <c r="AH38" s="181">
        <f>'Core Indicators'!HJ38</f>
        <v>2</v>
      </c>
      <c r="AI38" s="181">
        <f>'Core Indicators'!HR38</f>
        <v>2</v>
      </c>
      <c r="AJ38" s="181">
        <f t="shared" si="28"/>
        <v>2</v>
      </c>
      <c r="AK38" s="181">
        <f>'Core Indicators'!HZ38</f>
        <v>2</v>
      </c>
      <c r="AL38" s="181">
        <f>'Core Indicators'!IH38</f>
        <v>2</v>
      </c>
      <c r="AM38" s="181">
        <f>'Core Indicators'!IP38</f>
        <v>2</v>
      </c>
      <c r="AN38" s="181">
        <f t="shared" si="29"/>
        <v>2</v>
      </c>
    </row>
    <row r="39" spans="1:40" x14ac:dyDescent="0.3">
      <c r="A39" s="200" t="str">
        <f>Lists!C:C</f>
        <v>HTI001</v>
      </c>
      <c r="B39" s="246">
        <f t="shared" si="15"/>
        <v>1.8</v>
      </c>
      <c r="C39" s="160">
        <f t="shared" si="16"/>
        <v>0</v>
      </c>
      <c r="D39" s="269">
        <f t="shared" si="17"/>
        <v>2</v>
      </c>
      <c r="E39" s="200">
        <f>'Core Indicators'!R39</f>
        <v>1</v>
      </c>
      <c r="F39" s="200">
        <f>'Core Indicators'!Z39</f>
        <v>2</v>
      </c>
      <c r="G39" s="160">
        <f t="shared" si="18"/>
        <v>1.5</v>
      </c>
      <c r="H39" s="200">
        <f>'Core Indicators'!AH39</f>
        <v>2</v>
      </c>
      <c r="I39" s="200">
        <f>'Core Indicators'!AP39</f>
        <v>3</v>
      </c>
      <c r="J39" s="200">
        <f>'Core Indicators'!BN39</f>
        <v>2</v>
      </c>
      <c r="K39" s="200">
        <f t="shared" si="19"/>
        <v>2.5</v>
      </c>
      <c r="L39" s="246">
        <f t="shared" si="20"/>
        <v>2.2999999999999998</v>
      </c>
      <c r="M39" s="269">
        <f t="shared" si="21"/>
        <v>2</v>
      </c>
      <c r="N39" s="201">
        <f>'Core Indicators'!DJ39</f>
        <v>2</v>
      </c>
      <c r="O39" s="201">
        <f>'Core Indicators'!DR39</f>
        <v>2</v>
      </c>
      <c r="P39" s="201">
        <f>'Core Indicators'!DZ39</f>
        <v>2</v>
      </c>
      <c r="Q39" s="201">
        <f>'Core Indicators'!EH39</f>
        <v>2</v>
      </c>
      <c r="R39" s="201">
        <f>'Core Indicators'!EP39</f>
        <v>2</v>
      </c>
      <c r="S39" s="160">
        <f t="shared" si="22"/>
        <v>1.3</v>
      </c>
      <c r="T39" s="160">
        <f t="shared" si="23"/>
        <v>1.1666666666666667</v>
      </c>
      <c r="U39" s="200">
        <v>1</v>
      </c>
      <c r="V39" s="200">
        <v>1</v>
      </c>
      <c r="W39" s="200">
        <f>'Core Indicators'!EX39</f>
        <v>2</v>
      </c>
      <c r="X39" s="160">
        <f t="shared" si="24"/>
        <v>1.5</v>
      </c>
      <c r="Y39" s="200">
        <v>1</v>
      </c>
      <c r="Z39" s="160">
        <f t="shared" si="25"/>
        <v>1.5</v>
      </c>
      <c r="AA39" s="200">
        <f>'Core Indicators'!FF39</f>
        <v>1</v>
      </c>
      <c r="AB39" s="200">
        <f t="shared" si="26"/>
        <v>2</v>
      </c>
      <c r="AC39" s="181">
        <f>'Core Indicators'!GD39</f>
        <v>2</v>
      </c>
      <c r="AD39" s="181">
        <f>'Core Indicators'!GL39</f>
        <v>2</v>
      </c>
      <c r="AE39" s="181">
        <f>'Core Indicators'!GT39</f>
        <v>2</v>
      </c>
      <c r="AF39" s="181">
        <f>'Core Indicators'!HB39</f>
        <v>2</v>
      </c>
      <c r="AG39" s="181">
        <f t="shared" si="27"/>
        <v>2</v>
      </c>
      <c r="AH39" s="181">
        <f>'Core Indicators'!HJ39</f>
        <v>2</v>
      </c>
      <c r="AI39" s="181">
        <f>'Core Indicators'!HR39</f>
        <v>2</v>
      </c>
      <c r="AJ39" s="181">
        <f t="shared" si="28"/>
        <v>2</v>
      </c>
      <c r="AK39" s="181">
        <f>'Core Indicators'!HZ39</f>
        <v>2</v>
      </c>
      <c r="AL39" s="181">
        <f>'Core Indicators'!IH39</f>
        <v>2</v>
      </c>
      <c r="AM39" s="181">
        <f>'Core Indicators'!IP39</f>
        <v>2</v>
      </c>
      <c r="AN39" s="181">
        <f t="shared" si="29"/>
        <v>2</v>
      </c>
    </row>
    <row r="40" spans="1:40" x14ac:dyDescent="0.3">
      <c r="A40" s="200" t="str">
        <f>Lists!C:C</f>
        <v>IDN002</v>
      </c>
      <c r="B40" s="246" t="str">
        <f t="shared" si="15"/>
        <v>x</v>
      </c>
      <c r="C40" s="160">
        <f t="shared" si="16"/>
        <v>2</v>
      </c>
      <c r="D40" s="269">
        <f t="shared" si="17"/>
        <v>2.7</v>
      </c>
      <c r="E40" s="200">
        <f>'Core Indicators'!R40</f>
        <v>3</v>
      </c>
      <c r="F40" s="200">
        <f>'Core Indicators'!Z40</f>
        <v>3</v>
      </c>
      <c r="G40" s="160">
        <f t="shared" si="18"/>
        <v>3</v>
      </c>
      <c r="H40" s="200">
        <f>'Core Indicators'!AH40</f>
        <v>3</v>
      </c>
      <c r="I40" s="200" t="str">
        <f>'Core Indicators'!AP40</f>
        <v>x</v>
      </c>
      <c r="J40" s="200">
        <f>'Core Indicators'!BN40</f>
        <v>2</v>
      </c>
      <c r="K40" s="200">
        <f t="shared" si="19"/>
        <v>2</v>
      </c>
      <c r="L40" s="246">
        <f t="shared" si="20"/>
        <v>2.5</v>
      </c>
      <c r="M40" s="269" t="str">
        <f t="shared" si="21"/>
        <v>x</v>
      </c>
      <c r="N40" s="201" t="str">
        <f>'Core Indicators'!DJ40</f>
        <v>x</v>
      </c>
      <c r="O40" s="201" t="str">
        <f>'Core Indicators'!DR40</f>
        <v>x</v>
      </c>
      <c r="P40" s="201" t="str">
        <f>'Core Indicators'!DZ40</f>
        <v>x</v>
      </c>
      <c r="Q40" s="201" t="str">
        <f>'Core Indicators'!EH40</f>
        <v>x</v>
      </c>
      <c r="R40" s="201" t="str">
        <f>'Core Indicators'!EP40</f>
        <v>x</v>
      </c>
      <c r="S40" s="160">
        <f t="shared" si="22"/>
        <v>1.3</v>
      </c>
      <c r="T40" s="160">
        <f t="shared" si="23"/>
        <v>1.1666666666666667</v>
      </c>
      <c r="U40" s="200">
        <v>1</v>
      </c>
      <c r="V40" s="200">
        <v>1</v>
      </c>
      <c r="W40" s="200">
        <f>'Core Indicators'!EX40</f>
        <v>2</v>
      </c>
      <c r="X40" s="160">
        <f t="shared" si="24"/>
        <v>1.5</v>
      </c>
      <c r="Y40" s="200">
        <v>1</v>
      </c>
      <c r="Z40" s="160">
        <f t="shared" si="25"/>
        <v>1.5</v>
      </c>
      <c r="AA40" s="200">
        <f>'Core Indicators'!FF40</f>
        <v>1</v>
      </c>
      <c r="AB40" s="200">
        <f t="shared" si="26"/>
        <v>2</v>
      </c>
      <c r="AC40" s="181">
        <f>'Core Indicators'!GD40</f>
        <v>2</v>
      </c>
      <c r="AD40" s="181">
        <f>'Core Indicators'!GL40</f>
        <v>2</v>
      </c>
      <c r="AE40" s="181">
        <f>'Core Indicators'!GT40</f>
        <v>2</v>
      </c>
      <c r="AF40" s="181">
        <f>'Core Indicators'!HB40</f>
        <v>2</v>
      </c>
      <c r="AG40" s="181">
        <f t="shared" si="27"/>
        <v>2</v>
      </c>
      <c r="AH40" s="181">
        <f>'Core Indicators'!HJ40</f>
        <v>2</v>
      </c>
      <c r="AI40" s="181">
        <f>'Core Indicators'!HR40</f>
        <v>2</v>
      </c>
      <c r="AJ40" s="181">
        <f t="shared" si="28"/>
        <v>2</v>
      </c>
      <c r="AK40" s="181">
        <f>'Core Indicators'!HZ40</f>
        <v>2</v>
      </c>
      <c r="AL40" s="181">
        <f>'Core Indicators'!IH40</f>
        <v>2</v>
      </c>
      <c r="AM40" s="181">
        <f>'Core Indicators'!IP40</f>
        <v>2</v>
      </c>
      <c r="AN40" s="181">
        <f t="shared" si="29"/>
        <v>2</v>
      </c>
    </row>
    <row r="41" spans="1:40" x14ac:dyDescent="0.3">
      <c r="A41" s="200" t="str">
        <f>Lists!C:C</f>
        <v>IND002</v>
      </c>
      <c r="B41" s="246">
        <f t="shared" si="15"/>
        <v>2.1</v>
      </c>
      <c r="C41" s="160">
        <f t="shared" si="16"/>
        <v>3</v>
      </c>
      <c r="D41" s="269">
        <f t="shared" si="17"/>
        <v>2.7</v>
      </c>
      <c r="E41" s="200">
        <f>'Core Indicators'!R41</f>
        <v>2</v>
      </c>
      <c r="F41" s="200">
        <f>'Core Indicators'!Z41</f>
        <v>2</v>
      </c>
      <c r="G41" s="160">
        <f t="shared" si="18"/>
        <v>2</v>
      </c>
      <c r="H41" s="200" t="str">
        <f>'Core Indicators'!AH41</f>
        <v>x</v>
      </c>
      <c r="I41" s="200" t="str">
        <f>'Core Indicators'!AP41</f>
        <v>x</v>
      </c>
      <c r="J41" s="200">
        <f>'Core Indicators'!BN41</f>
        <v>3</v>
      </c>
      <c r="K41" s="200">
        <f t="shared" si="19"/>
        <v>3</v>
      </c>
      <c r="L41" s="246">
        <f t="shared" si="20"/>
        <v>3</v>
      </c>
      <c r="M41" s="269">
        <f t="shared" si="21"/>
        <v>2</v>
      </c>
      <c r="N41" s="201">
        <f>'Core Indicators'!DJ41</f>
        <v>2</v>
      </c>
      <c r="O41" s="201" t="str">
        <f>'Core Indicators'!DR41</f>
        <v>x</v>
      </c>
      <c r="P41" s="201" t="str">
        <f>'Core Indicators'!DZ41</f>
        <v>x</v>
      </c>
      <c r="Q41" s="201" t="str">
        <f>'Core Indicators'!EH41</f>
        <v>x</v>
      </c>
      <c r="R41" s="201" t="str">
        <f>'Core Indicators'!EP41</f>
        <v>x</v>
      </c>
      <c r="S41" s="160">
        <f t="shared" si="22"/>
        <v>1.7</v>
      </c>
      <c r="T41" s="160">
        <f t="shared" si="23"/>
        <v>1.3333333333333333</v>
      </c>
      <c r="U41" s="200">
        <v>1</v>
      </c>
      <c r="V41" s="200">
        <v>1</v>
      </c>
      <c r="W41" s="200">
        <f>'Core Indicators'!EX41</f>
        <v>3</v>
      </c>
      <c r="X41" s="160">
        <f t="shared" si="24"/>
        <v>2</v>
      </c>
      <c r="Y41" s="200">
        <v>1</v>
      </c>
      <c r="Z41" s="160">
        <f t="shared" si="25"/>
        <v>2</v>
      </c>
      <c r="AA41" s="200" t="str">
        <f>'Core Indicators'!FF41</f>
        <v>x</v>
      </c>
      <c r="AB41" s="200">
        <f t="shared" si="26"/>
        <v>2</v>
      </c>
      <c r="AC41" s="181">
        <f>'Core Indicators'!GD41</f>
        <v>2</v>
      </c>
      <c r="AD41" s="181">
        <f>'Core Indicators'!GL41</f>
        <v>2</v>
      </c>
      <c r="AE41" s="181">
        <f>'Core Indicators'!GT41</f>
        <v>2</v>
      </c>
      <c r="AF41" s="181">
        <f>'Core Indicators'!HB41</f>
        <v>2</v>
      </c>
      <c r="AG41" s="181">
        <f t="shared" si="27"/>
        <v>2</v>
      </c>
      <c r="AH41" s="181">
        <f>'Core Indicators'!HJ41</f>
        <v>2</v>
      </c>
      <c r="AI41" s="181">
        <f>'Core Indicators'!HR41</f>
        <v>2</v>
      </c>
      <c r="AJ41" s="181">
        <f t="shared" si="28"/>
        <v>2</v>
      </c>
      <c r="AK41" s="181">
        <f>'Core Indicators'!HZ41</f>
        <v>2</v>
      </c>
      <c r="AL41" s="181">
        <f>'Core Indicators'!IH41</f>
        <v>2</v>
      </c>
      <c r="AM41" s="181">
        <f>'Core Indicators'!IP41</f>
        <v>2</v>
      </c>
      <c r="AN41" s="181">
        <f t="shared" si="29"/>
        <v>2</v>
      </c>
    </row>
    <row r="42" spans="1:40" x14ac:dyDescent="0.3">
      <c r="A42" s="200" t="str">
        <f>Lists!C:C</f>
        <v>IRN004</v>
      </c>
      <c r="B42" s="246">
        <f t="shared" si="15"/>
        <v>2.7</v>
      </c>
      <c r="C42" s="160">
        <f t="shared" si="16"/>
        <v>0</v>
      </c>
      <c r="D42" s="269">
        <f t="shared" si="17"/>
        <v>3</v>
      </c>
      <c r="E42" s="200">
        <f>'Core Indicators'!R42</f>
        <v>3</v>
      </c>
      <c r="F42" s="200">
        <f>'Core Indicators'!Z42</f>
        <v>3</v>
      </c>
      <c r="G42" s="160">
        <f t="shared" si="18"/>
        <v>3</v>
      </c>
      <c r="H42" s="200">
        <f>'Core Indicators'!AH42</f>
        <v>3</v>
      </c>
      <c r="I42" s="200">
        <f>'Core Indicators'!AP42</f>
        <v>3</v>
      </c>
      <c r="J42" s="200">
        <f>'Core Indicators'!BN42</f>
        <v>3</v>
      </c>
      <c r="K42" s="200">
        <f t="shared" si="19"/>
        <v>3</v>
      </c>
      <c r="L42" s="246">
        <f t="shared" si="20"/>
        <v>3</v>
      </c>
      <c r="M42" s="269">
        <f t="shared" si="21"/>
        <v>3</v>
      </c>
      <c r="N42" s="201">
        <f>'Core Indicators'!DJ42</f>
        <v>3</v>
      </c>
      <c r="O42" s="201">
        <f>'Core Indicators'!DR42</f>
        <v>3</v>
      </c>
      <c r="P42" s="201">
        <f>'Core Indicators'!DZ42</f>
        <v>3</v>
      </c>
      <c r="Q42" s="201">
        <f>'Core Indicators'!EH42</f>
        <v>3</v>
      </c>
      <c r="R42" s="201">
        <f>'Core Indicators'!EP42</f>
        <v>3</v>
      </c>
      <c r="S42" s="160">
        <f t="shared" si="22"/>
        <v>1.9</v>
      </c>
      <c r="T42" s="160">
        <f t="shared" si="23"/>
        <v>1.3333333333333333</v>
      </c>
      <c r="U42" s="200">
        <v>1</v>
      </c>
      <c r="V42" s="200">
        <v>1</v>
      </c>
      <c r="W42" s="200">
        <f>'Core Indicators'!EX42</f>
        <v>3</v>
      </c>
      <c r="X42" s="160">
        <f t="shared" si="24"/>
        <v>2</v>
      </c>
      <c r="Y42" s="200">
        <v>1</v>
      </c>
      <c r="Z42" s="160">
        <f t="shared" si="25"/>
        <v>2.5</v>
      </c>
      <c r="AA42" s="200">
        <f>'Core Indicators'!FF42</f>
        <v>3</v>
      </c>
      <c r="AB42" s="200">
        <f t="shared" si="26"/>
        <v>2</v>
      </c>
      <c r="AC42" s="181">
        <f>'Core Indicators'!GD42</f>
        <v>2</v>
      </c>
      <c r="AD42" s="181">
        <f>'Core Indicators'!GL42</f>
        <v>2</v>
      </c>
      <c r="AE42" s="181">
        <f>'Core Indicators'!GT42</f>
        <v>2</v>
      </c>
      <c r="AF42" s="181">
        <f>'Core Indicators'!HB42</f>
        <v>2</v>
      </c>
      <c r="AG42" s="181">
        <f t="shared" si="27"/>
        <v>2</v>
      </c>
      <c r="AH42" s="181">
        <f>'Core Indicators'!HJ42</f>
        <v>2</v>
      </c>
      <c r="AI42" s="181">
        <f>'Core Indicators'!HR42</f>
        <v>2</v>
      </c>
      <c r="AJ42" s="181">
        <f t="shared" si="28"/>
        <v>2</v>
      </c>
      <c r="AK42" s="181">
        <f>'Core Indicators'!HZ42</f>
        <v>2</v>
      </c>
      <c r="AL42" s="181">
        <f>'Core Indicators'!IH42</f>
        <v>2</v>
      </c>
      <c r="AM42" s="181">
        <f>'Core Indicators'!IP42</f>
        <v>2</v>
      </c>
      <c r="AN42" s="181">
        <f t="shared" si="29"/>
        <v>2</v>
      </c>
    </row>
    <row r="43" spans="1:40" x14ac:dyDescent="0.3">
      <c r="A43" s="200" t="str">
        <f>Lists!C:C</f>
        <v>IRQ001</v>
      </c>
      <c r="B43" s="246">
        <f t="shared" si="15"/>
        <v>1.9</v>
      </c>
      <c r="C43" s="160">
        <f t="shared" si="16"/>
        <v>0</v>
      </c>
      <c r="D43" s="269">
        <f t="shared" si="17"/>
        <v>2.2000000000000002</v>
      </c>
      <c r="E43" s="200">
        <f>'Core Indicators'!R43</f>
        <v>1</v>
      </c>
      <c r="F43" s="200">
        <f>'Core Indicators'!Z43</f>
        <v>2</v>
      </c>
      <c r="G43" s="160">
        <f t="shared" si="18"/>
        <v>1.5</v>
      </c>
      <c r="H43" s="200">
        <f>'Core Indicators'!AH43</f>
        <v>2</v>
      </c>
      <c r="I43" s="200">
        <f>'Core Indicators'!AP43</f>
        <v>3</v>
      </c>
      <c r="J43" s="200">
        <f>'Core Indicators'!BN43</f>
        <v>3</v>
      </c>
      <c r="K43" s="200">
        <f t="shared" si="19"/>
        <v>3</v>
      </c>
      <c r="L43" s="246">
        <f t="shared" si="20"/>
        <v>2.5</v>
      </c>
      <c r="M43" s="269">
        <f t="shared" si="21"/>
        <v>2</v>
      </c>
      <c r="N43" s="201">
        <f>'Core Indicators'!DJ43</f>
        <v>2</v>
      </c>
      <c r="O43" s="201">
        <f>'Core Indicators'!DR43</f>
        <v>2</v>
      </c>
      <c r="P43" s="201">
        <f>'Core Indicators'!DZ43</f>
        <v>2</v>
      </c>
      <c r="Q43" s="201">
        <f>'Core Indicators'!EH43</f>
        <v>2</v>
      </c>
      <c r="R43" s="201">
        <f>'Core Indicators'!EP43</f>
        <v>2</v>
      </c>
      <c r="S43" s="160">
        <f t="shared" si="22"/>
        <v>1.4</v>
      </c>
      <c r="T43" s="160">
        <f t="shared" si="23"/>
        <v>1.3333333333333333</v>
      </c>
      <c r="U43" s="200">
        <v>1</v>
      </c>
      <c r="V43" s="200">
        <v>1</v>
      </c>
      <c r="W43" s="200">
        <f>'Core Indicators'!EX43</f>
        <v>3</v>
      </c>
      <c r="X43" s="160">
        <f t="shared" si="24"/>
        <v>2</v>
      </c>
      <c r="Y43" s="200">
        <v>1</v>
      </c>
      <c r="Z43" s="160">
        <f t="shared" si="25"/>
        <v>1.5</v>
      </c>
      <c r="AA43" s="200">
        <f>'Core Indicators'!FF43</f>
        <v>1</v>
      </c>
      <c r="AB43" s="200">
        <f t="shared" si="26"/>
        <v>2</v>
      </c>
      <c r="AC43" s="181">
        <f>'Core Indicators'!GD43</f>
        <v>2</v>
      </c>
      <c r="AD43" s="181">
        <f>'Core Indicators'!GL43</f>
        <v>2</v>
      </c>
      <c r="AE43" s="181">
        <f>'Core Indicators'!GT43</f>
        <v>2</v>
      </c>
      <c r="AF43" s="181">
        <f>'Core Indicators'!HB43</f>
        <v>2</v>
      </c>
      <c r="AG43" s="181">
        <f t="shared" si="27"/>
        <v>2</v>
      </c>
      <c r="AH43" s="181">
        <f>'Core Indicators'!HJ43</f>
        <v>2</v>
      </c>
      <c r="AI43" s="181">
        <f>'Core Indicators'!HR43</f>
        <v>2</v>
      </c>
      <c r="AJ43" s="181">
        <f t="shared" si="28"/>
        <v>2</v>
      </c>
      <c r="AK43" s="181">
        <f>'Core Indicators'!HZ43</f>
        <v>2</v>
      </c>
      <c r="AL43" s="181">
        <f>'Core Indicators'!IH43</f>
        <v>2</v>
      </c>
      <c r="AM43" s="181">
        <f>'Core Indicators'!IP43</f>
        <v>2</v>
      </c>
      <c r="AN43" s="181">
        <f t="shared" si="29"/>
        <v>2</v>
      </c>
    </row>
    <row r="44" spans="1:40" x14ac:dyDescent="0.3">
      <c r="A44" s="200" t="str">
        <f>Lists!C:C</f>
        <v>IRQ002</v>
      </c>
      <c r="B44" s="246">
        <f t="shared" si="15"/>
        <v>1.5</v>
      </c>
      <c r="C44" s="160">
        <f t="shared" si="16"/>
        <v>0</v>
      </c>
      <c r="D44" s="269">
        <f t="shared" si="17"/>
        <v>2.5</v>
      </c>
      <c r="E44" s="200">
        <f>'Core Indicators'!R44</f>
        <v>2</v>
      </c>
      <c r="F44" s="200">
        <f>'Core Indicators'!Z44</f>
        <v>3</v>
      </c>
      <c r="G44" s="160">
        <f t="shared" si="18"/>
        <v>2.5</v>
      </c>
      <c r="H44" s="200">
        <f>'Core Indicators'!AH44</f>
        <v>2</v>
      </c>
      <c r="I44" s="200">
        <f>'Core Indicators'!AP44</f>
        <v>3</v>
      </c>
      <c r="J44" s="200">
        <f>'Core Indicators'!BN44</f>
        <v>3</v>
      </c>
      <c r="K44" s="200">
        <f t="shared" si="19"/>
        <v>3</v>
      </c>
      <c r="L44" s="246">
        <f t="shared" si="20"/>
        <v>2.5</v>
      </c>
      <c r="M44" s="269">
        <f t="shared" si="21"/>
        <v>1</v>
      </c>
      <c r="N44" s="201">
        <f>'Core Indicators'!DJ44</f>
        <v>1</v>
      </c>
      <c r="O44" s="201">
        <f>'Core Indicators'!DR44</f>
        <v>1</v>
      </c>
      <c r="P44" s="201">
        <f>'Core Indicators'!DZ44</f>
        <v>1</v>
      </c>
      <c r="Q44" s="201">
        <f>'Core Indicators'!EH44</f>
        <v>1</v>
      </c>
      <c r="R44" s="201">
        <f>'Core Indicators'!EP44</f>
        <v>1</v>
      </c>
      <c r="S44" s="160">
        <f t="shared" si="22"/>
        <v>1.4</v>
      </c>
      <c r="T44" s="160">
        <f t="shared" si="23"/>
        <v>1.3333333333333333</v>
      </c>
      <c r="U44" s="200">
        <v>1</v>
      </c>
      <c r="V44" s="200">
        <v>1</v>
      </c>
      <c r="W44" s="200">
        <f>'Core Indicators'!EX44</f>
        <v>3</v>
      </c>
      <c r="X44" s="160">
        <f t="shared" si="24"/>
        <v>2</v>
      </c>
      <c r="Y44" s="200">
        <v>1</v>
      </c>
      <c r="Z44" s="160">
        <f t="shared" si="25"/>
        <v>1.5</v>
      </c>
      <c r="AA44" s="200">
        <f>'Core Indicators'!FF44</f>
        <v>1</v>
      </c>
      <c r="AB44" s="200">
        <f t="shared" si="26"/>
        <v>2</v>
      </c>
      <c r="AC44" s="181">
        <f>'Core Indicators'!GD44</f>
        <v>2</v>
      </c>
      <c r="AD44" s="181">
        <f>'Core Indicators'!GL44</f>
        <v>2</v>
      </c>
      <c r="AE44" s="181">
        <f>'Core Indicators'!GT44</f>
        <v>2</v>
      </c>
      <c r="AF44" s="181">
        <f>'Core Indicators'!HB44</f>
        <v>2</v>
      </c>
      <c r="AG44" s="181">
        <f t="shared" si="27"/>
        <v>2</v>
      </c>
      <c r="AH44" s="181">
        <f>'Core Indicators'!HJ44</f>
        <v>2</v>
      </c>
      <c r="AI44" s="181">
        <f>'Core Indicators'!HR44</f>
        <v>2</v>
      </c>
      <c r="AJ44" s="181">
        <f t="shared" si="28"/>
        <v>2</v>
      </c>
      <c r="AK44" s="181">
        <f>'Core Indicators'!HZ44</f>
        <v>2</v>
      </c>
      <c r="AL44" s="181">
        <f>'Core Indicators'!IH44</f>
        <v>2</v>
      </c>
      <c r="AM44" s="181">
        <f>'Core Indicators'!IP44</f>
        <v>2</v>
      </c>
      <c r="AN44" s="181">
        <f t="shared" si="29"/>
        <v>2</v>
      </c>
    </row>
    <row r="45" spans="1:40" x14ac:dyDescent="0.3">
      <c r="A45" s="200" t="str">
        <f>Lists!C:C</f>
        <v>IRQ003</v>
      </c>
      <c r="B45" s="246">
        <f t="shared" si="15"/>
        <v>2</v>
      </c>
      <c r="C45" s="160">
        <f t="shared" si="16"/>
        <v>0</v>
      </c>
      <c r="D45" s="269">
        <f t="shared" si="17"/>
        <v>2.4</v>
      </c>
      <c r="E45" s="200">
        <f>'Core Indicators'!R45</f>
        <v>2</v>
      </c>
      <c r="F45" s="200">
        <f>'Core Indicators'!Z45</f>
        <v>3</v>
      </c>
      <c r="G45" s="160">
        <f t="shared" si="18"/>
        <v>2.5</v>
      </c>
      <c r="H45" s="200">
        <f>'Core Indicators'!AH45</f>
        <v>2</v>
      </c>
      <c r="I45" s="200">
        <f>'Core Indicators'!AP45</f>
        <v>2</v>
      </c>
      <c r="J45" s="200">
        <f>'Core Indicators'!BN45</f>
        <v>3</v>
      </c>
      <c r="K45" s="200">
        <f t="shared" si="19"/>
        <v>2.5</v>
      </c>
      <c r="L45" s="246">
        <f t="shared" si="20"/>
        <v>2.2999999999999998</v>
      </c>
      <c r="M45" s="269">
        <f t="shared" si="21"/>
        <v>2</v>
      </c>
      <c r="N45" s="201">
        <f>'Core Indicators'!DJ45</f>
        <v>2</v>
      </c>
      <c r="O45" s="201">
        <f>'Core Indicators'!DR45</f>
        <v>2</v>
      </c>
      <c r="P45" s="201">
        <f>'Core Indicators'!DZ45</f>
        <v>2</v>
      </c>
      <c r="Q45" s="201">
        <f>'Core Indicators'!EH45</f>
        <v>2</v>
      </c>
      <c r="R45" s="201">
        <f>'Core Indicators'!EP45</f>
        <v>2</v>
      </c>
      <c r="S45" s="160">
        <f t="shared" si="22"/>
        <v>1.7</v>
      </c>
      <c r="T45" s="160">
        <f t="shared" si="23"/>
        <v>1.3333333333333333</v>
      </c>
      <c r="U45" s="200">
        <v>1</v>
      </c>
      <c r="V45" s="200">
        <v>1</v>
      </c>
      <c r="W45" s="200">
        <f>'Core Indicators'!EX45</f>
        <v>3</v>
      </c>
      <c r="X45" s="160">
        <f t="shared" si="24"/>
        <v>2</v>
      </c>
      <c r="Y45" s="200">
        <v>1</v>
      </c>
      <c r="Z45" s="160">
        <f t="shared" si="25"/>
        <v>2</v>
      </c>
      <c r="AA45" s="200">
        <f>'Core Indicators'!FF45</f>
        <v>2</v>
      </c>
      <c r="AB45" s="200">
        <f t="shared" si="26"/>
        <v>2</v>
      </c>
      <c r="AC45" s="181">
        <f>'Core Indicators'!GD45</f>
        <v>2</v>
      </c>
      <c r="AD45" s="181">
        <f>'Core Indicators'!GL45</f>
        <v>2</v>
      </c>
      <c r="AE45" s="181">
        <f>'Core Indicators'!GT45</f>
        <v>2</v>
      </c>
      <c r="AF45" s="181">
        <f>'Core Indicators'!HB45</f>
        <v>2</v>
      </c>
      <c r="AG45" s="181">
        <f t="shared" si="27"/>
        <v>2</v>
      </c>
      <c r="AH45" s="181">
        <f>'Core Indicators'!HJ45</f>
        <v>2</v>
      </c>
      <c r="AI45" s="181">
        <f>'Core Indicators'!HR45</f>
        <v>2</v>
      </c>
      <c r="AJ45" s="181">
        <f t="shared" si="28"/>
        <v>2</v>
      </c>
      <c r="AK45" s="181">
        <f>'Core Indicators'!HZ45</f>
        <v>2</v>
      </c>
      <c r="AL45" s="181">
        <f>'Core Indicators'!IH45</f>
        <v>2</v>
      </c>
      <c r="AM45" s="181">
        <f>'Core Indicators'!IP45</f>
        <v>2</v>
      </c>
      <c r="AN45" s="181">
        <f t="shared" si="29"/>
        <v>2</v>
      </c>
    </row>
    <row r="46" spans="1:40" x14ac:dyDescent="0.3">
      <c r="A46" s="200" t="str">
        <f>Lists!C:C</f>
        <v>ITA002</v>
      </c>
      <c r="B46" s="246">
        <f t="shared" si="15"/>
        <v>1.9</v>
      </c>
      <c r="C46" s="160">
        <f t="shared" si="16"/>
        <v>2</v>
      </c>
      <c r="D46" s="269">
        <f t="shared" si="17"/>
        <v>2</v>
      </c>
      <c r="E46" s="200">
        <f>'Core Indicators'!R46</f>
        <v>2</v>
      </c>
      <c r="F46" s="200">
        <f>'Core Indicators'!Z46</f>
        <v>2</v>
      </c>
      <c r="G46" s="160">
        <f t="shared" si="18"/>
        <v>2</v>
      </c>
      <c r="H46" s="200" t="str">
        <f>'Core Indicators'!AH46</f>
        <v>x</v>
      </c>
      <c r="I46" s="200" t="str">
        <f>'Core Indicators'!AP46</f>
        <v>x</v>
      </c>
      <c r="J46" s="200">
        <f>'Core Indicators'!BN46</f>
        <v>2</v>
      </c>
      <c r="K46" s="200">
        <f t="shared" si="19"/>
        <v>2</v>
      </c>
      <c r="L46" s="246">
        <f t="shared" si="20"/>
        <v>2</v>
      </c>
      <c r="M46" s="269">
        <f t="shared" si="21"/>
        <v>2</v>
      </c>
      <c r="N46" s="201">
        <f>'Core Indicators'!DJ46</f>
        <v>2</v>
      </c>
      <c r="O46" s="201" t="str">
        <f>'Core Indicators'!DR46</f>
        <v>x</v>
      </c>
      <c r="P46" s="201" t="str">
        <f>'Core Indicators'!DZ46</f>
        <v>x</v>
      </c>
      <c r="Q46" s="201" t="str">
        <f>'Core Indicators'!EH46</f>
        <v>x</v>
      </c>
      <c r="R46" s="201" t="str">
        <f>'Core Indicators'!EP46</f>
        <v>x</v>
      </c>
      <c r="S46" s="160">
        <f t="shared" si="22"/>
        <v>1.6</v>
      </c>
      <c r="T46" s="160">
        <f t="shared" si="23"/>
        <v>1.1666666666666667</v>
      </c>
      <c r="U46" s="200">
        <v>1</v>
      </c>
      <c r="V46" s="200">
        <v>1</v>
      </c>
      <c r="W46" s="200">
        <f>'Core Indicators'!EX46</f>
        <v>2</v>
      </c>
      <c r="X46" s="160">
        <f t="shared" si="24"/>
        <v>1.5</v>
      </c>
      <c r="Y46" s="200">
        <v>1</v>
      </c>
      <c r="Z46" s="160">
        <f t="shared" si="25"/>
        <v>2</v>
      </c>
      <c r="AA46" s="200">
        <f>'Core Indicators'!FF46</f>
        <v>2</v>
      </c>
      <c r="AB46" s="200">
        <f t="shared" si="26"/>
        <v>2</v>
      </c>
      <c r="AC46" s="181">
        <f>'Core Indicators'!GD46</f>
        <v>2</v>
      </c>
      <c r="AD46" s="181">
        <f>'Core Indicators'!GL46</f>
        <v>2</v>
      </c>
      <c r="AE46" s="181">
        <f>'Core Indicators'!GT46</f>
        <v>2</v>
      </c>
      <c r="AF46" s="181">
        <f>'Core Indicators'!HB46</f>
        <v>2</v>
      </c>
      <c r="AG46" s="181">
        <f t="shared" si="27"/>
        <v>2</v>
      </c>
      <c r="AH46" s="181">
        <f>'Core Indicators'!HJ46</f>
        <v>2</v>
      </c>
      <c r="AI46" s="181">
        <f>'Core Indicators'!HR46</f>
        <v>2</v>
      </c>
      <c r="AJ46" s="181">
        <f t="shared" si="28"/>
        <v>2</v>
      </c>
      <c r="AK46" s="181">
        <f>'Core Indicators'!HZ46</f>
        <v>2</v>
      </c>
      <c r="AL46" s="181">
        <f>'Core Indicators'!IH46</f>
        <v>2</v>
      </c>
      <c r="AM46" s="181">
        <f>'Core Indicators'!IP46</f>
        <v>2</v>
      </c>
      <c r="AN46" s="181">
        <f t="shared" si="29"/>
        <v>2</v>
      </c>
    </row>
    <row r="47" spans="1:40" x14ac:dyDescent="0.3">
      <c r="A47" s="200" t="str">
        <f>Lists!C:C</f>
        <v>JOR002</v>
      </c>
      <c r="B47" s="246">
        <f t="shared" si="15"/>
        <v>2.1</v>
      </c>
      <c r="C47" s="160">
        <f t="shared" si="16"/>
        <v>0</v>
      </c>
      <c r="D47" s="269">
        <f t="shared" si="17"/>
        <v>2.7</v>
      </c>
      <c r="E47" s="200">
        <f>'Core Indicators'!R47</f>
        <v>2</v>
      </c>
      <c r="F47" s="200">
        <f>'Core Indicators'!Z47</f>
        <v>2</v>
      </c>
      <c r="G47" s="160">
        <f t="shared" si="18"/>
        <v>2</v>
      </c>
      <c r="H47" s="200">
        <f>'Core Indicators'!AH47</f>
        <v>3</v>
      </c>
      <c r="I47" s="200">
        <f>'Core Indicators'!AP47</f>
        <v>3</v>
      </c>
      <c r="J47" s="200">
        <f>'Core Indicators'!BN47</f>
        <v>3</v>
      </c>
      <c r="K47" s="200">
        <f t="shared" si="19"/>
        <v>3</v>
      </c>
      <c r="L47" s="246">
        <f t="shared" si="20"/>
        <v>3</v>
      </c>
      <c r="M47" s="269">
        <f t="shared" si="21"/>
        <v>2</v>
      </c>
      <c r="N47" s="201">
        <f>'Core Indicators'!DJ47</f>
        <v>2</v>
      </c>
      <c r="O47" s="201">
        <f>'Core Indicators'!DR47</f>
        <v>2</v>
      </c>
      <c r="P47" s="201">
        <f>'Core Indicators'!DZ47</f>
        <v>2</v>
      </c>
      <c r="Q47" s="201">
        <f>'Core Indicators'!EH47</f>
        <v>2</v>
      </c>
      <c r="R47" s="201">
        <f>'Core Indicators'!EP47</f>
        <v>2</v>
      </c>
      <c r="S47" s="160">
        <f t="shared" si="22"/>
        <v>1.7</v>
      </c>
      <c r="T47" s="160">
        <f t="shared" si="23"/>
        <v>1.3333333333333333</v>
      </c>
      <c r="U47" s="200">
        <v>1</v>
      </c>
      <c r="V47" s="200">
        <v>1</v>
      </c>
      <c r="W47" s="200">
        <f>'Core Indicators'!EX47</f>
        <v>3</v>
      </c>
      <c r="X47" s="160">
        <f t="shared" si="24"/>
        <v>2</v>
      </c>
      <c r="Y47" s="200">
        <v>1</v>
      </c>
      <c r="Z47" s="160">
        <f t="shared" si="25"/>
        <v>2</v>
      </c>
      <c r="AA47" s="200">
        <f>'Core Indicators'!FF47</f>
        <v>2</v>
      </c>
      <c r="AB47" s="200">
        <f t="shared" si="26"/>
        <v>2</v>
      </c>
      <c r="AC47" s="181">
        <f>'Core Indicators'!GD47</f>
        <v>2</v>
      </c>
      <c r="AD47" s="181">
        <f>'Core Indicators'!GL47</f>
        <v>2</v>
      </c>
      <c r="AE47" s="181">
        <f>'Core Indicators'!GT47</f>
        <v>2</v>
      </c>
      <c r="AF47" s="181">
        <f>'Core Indicators'!HB47</f>
        <v>2</v>
      </c>
      <c r="AG47" s="181">
        <f t="shared" si="27"/>
        <v>2</v>
      </c>
      <c r="AH47" s="181">
        <f>'Core Indicators'!HJ47</f>
        <v>2</v>
      </c>
      <c r="AI47" s="181">
        <f>'Core Indicators'!HR47</f>
        <v>2</v>
      </c>
      <c r="AJ47" s="181">
        <f t="shared" si="28"/>
        <v>2</v>
      </c>
      <c r="AK47" s="181">
        <f>'Core Indicators'!HZ47</f>
        <v>2</v>
      </c>
      <c r="AL47" s="181">
        <f>'Core Indicators'!IH47</f>
        <v>2</v>
      </c>
      <c r="AM47" s="181">
        <f>'Core Indicators'!IP47</f>
        <v>2</v>
      </c>
      <c r="AN47" s="181">
        <f t="shared" si="29"/>
        <v>2</v>
      </c>
    </row>
    <row r="48" spans="1:40" x14ac:dyDescent="0.3">
      <c r="A48" s="200" t="str">
        <f>Lists!C:C</f>
        <v>KEN002</v>
      </c>
      <c r="B48" s="246">
        <f t="shared" si="15"/>
        <v>1.8</v>
      </c>
      <c r="C48" s="160">
        <f t="shared" si="16"/>
        <v>1</v>
      </c>
      <c r="D48" s="269">
        <f t="shared" si="17"/>
        <v>2.2000000000000002</v>
      </c>
      <c r="E48" s="200">
        <f>'Core Indicators'!R48</f>
        <v>1</v>
      </c>
      <c r="F48" s="200">
        <f>'Core Indicators'!Z48</f>
        <v>2</v>
      </c>
      <c r="G48" s="160">
        <f t="shared" si="18"/>
        <v>1.5</v>
      </c>
      <c r="H48" s="200">
        <f>'Core Indicators'!AH48</f>
        <v>3</v>
      </c>
      <c r="I48" s="200">
        <f>'Core Indicators'!AP48</f>
        <v>2</v>
      </c>
      <c r="J48" s="200" t="str">
        <f>'Core Indicators'!BN48</f>
        <v>x</v>
      </c>
      <c r="K48" s="200">
        <f t="shared" si="19"/>
        <v>2</v>
      </c>
      <c r="L48" s="246">
        <f t="shared" si="20"/>
        <v>2.5</v>
      </c>
      <c r="M48" s="269">
        <f t="shared" si="21"/>
        <v>2</v>
      </c>
      <c r="N48" s="201">
        <f>'Core Indicators'!DJ48</f>
        <v>2</v>
      </c>
      <c r="O48" s="201">
        <f>'Core Indicators'!DR48</f>
        <v>2</v>
      </c>
      <c r="P48" s="201">
        <f>'Core Indicators'!DZ48</f>
        <v>2</v>
      </c>
      <c r="Q48" s="201">
        <f>'Core Indicators'!EH48</f>
        <v>2</v>
      </c>
      <c r="R48" s="201">
        <f>'Core Indicators'!EP48</f>
        <v>2</v>
      </c>
      <c r="S48" s="160">
        <f t="shared" si="22"/>
        <v>1.3</v>
      </c>
      <c r="T48" s="160">
        <f t="shared" si="23"/>
        <v>1.1666666666666667</v>
      </c>
      <c r="U48" s="200">
        <v>1</v>
      </c>
      <c r="V48" s="200">
        <v>1</v>
      </c>
      <c r="W48" s="200">
        <f>'Core Indicators'!EX48</f>
        <v>2</v>
      </c>
      <c r="X48" s="160">
        <f t="shared" si="24"/>
        <v>1.5</v>
      </c>
      <c r="Y48" s="200">
        <v>1</v>
      </c>
      <c r="Z48" s="160">
        <f t="shared" si="25"/>
        <v>1.5</v>
      </c>
      <c r="AA48" s="200">
        <f>'Core Indicators'!FF48</f>
        <v>2</v>
      </c>
      <c r="AB48" s="200">
        <f t="shared" si="26"/>
        <v>1</v>
      </c>
      <c r="AC48" s="181">
        <f>'Core Indicators'!GD48</f>
        <v>1</v>
      </c>
      <c r="AD48" s="181">
        <f>'Core Indicators'!GL48</f>
        <v>1</v>
      </c>
      <c r="AE48" s="181">
        <f>'Core Indicators'!GT48</f>
        <v>1</v>
      </c>
      <c r="AF48" s="181">
        <f>'Core Indicators'!HB48</f>
        <v>1</v>
      </c>
      <c r="AG48" s="181">
        <f t="shared" si="27"/>
        <v>1</v>
      </c>
      <c r="AH48" s="181">
        <f>'Core Indicators'!HJ48</f>
        <v>1</v>
      </c>
      <c r="AI48" s="181">
        <f>'Core Indicators'!HR48</f>
        <v>1</v>
      </c>
      <c r="AJ48" s="181">
        <f t="shared" si="28"/>
        <v>1</v>
      </c>
      <c r="AK48" s="181">
        <f>'Core Indicators'!HZ48</f>
        <v>1</v>
      </c>
      <c r="AL48" s="181">
        <f>'Core Indicators'!IH48</f>
        <v>1</v>
      </c>
      <c r="AM48" s="181">
        <f>'Core Indicators'!IP48</f>
        <v>1</v>
      </c>
      <c r="AN48" s="181">
        <f t="shared" si="29"/>
        <v>1</v>
      </c>
    </row>
    <row r="49" spans="1:40" x14ac:dyDescent="0.3">
      <c r="A49" s="200" t="str">
        <f>Lists!C:C</f>
        <v>LBN002</v>
      </c>
      <c r="B49" s="246">
        <f t="shared" si="15"/>
        <v>2</v>
      </c>
      <c r="C49" s="160">
        <f t="shared" si="16"/>
        <v>0</v>
      </c>
      <c r="D49" s="269">
        <f t="shared" si="17"/>
        <v>2.6</v>
      </c>
      <c r="E49" s="200">
        <f>'Core Indicators'!R49</f>
        <v>1</v>
      </c>
      <c r="F49" s="200">
        <f>'Core Indicators'!Z49</f>
        <v>2</v>
      </c>
      <c r="G49" s="160">
        <f t="shared" si="18"/>
        <v>1.5</v>
      </c>
      <c r="H49" s="200">
        <f>'Core Indicators'!AH49</f>
        <v>3</v>
      </c>
      <c r="I49" s="200">
        <f>'Core Indicators'!AP49</f>
        <v>3</v>
      </c>
      <c r="J49" s="200">
        <f>'Core Indicators'!BN49</f>
        <v>3</v>
      </c>
      <c r="K49" s="200">
        <f t="shared" si="19"/>
        <v>3</v>
      </c>
      <c r="L49" s="246">
        <f t="shared" si="20"/>
        <v>3</v>
      </c>
      <c r="M49" s="269">
        <f t="shared" si="21"/>
        <v>2</v>
      </c>
      <c r="N49" s="201">
        <f>'Core Indicators'!DJ49</f>
        <v>2</v>
      </c>
      <c r="O49" s="201">
        <f>'Core Indicators'!DR49</f>
        <v>2</v>
      </c>
      <c r="P49" s="201">
        <f>'Core Indicators'!DZ49</f>
        <v>2</v>
      </c>
      <c r="Q49" s="201">
        <f>'Core Indicators'!EH49</f>
        <v>2</v>
      </c>
      <c r="R49" s="201">
        <f>'Core Indicators'!EP49</f>
        <v>2</v>
      </c>
      <c r="S49" s="160">
        <f t="shared" si="22"/>
        <v>1.4</v>
      </c>
      <c r="T49" s="160">
        <f t="shared" si="23"/>
        <v>1.3333333333333333</v>
      </c>
      <c r="U49" s="200">
        <v>1</v>
      </c>
      <c r="V49" s="200">
        <v>1</v>
      </c>
      <c r="W49" s="200">
        <f>'Core Indicators'!EX49</f>
        <v>3</v>
      </c>
      <c r="X49" s="160">
        <f t="shared" si="24"/>
        <v>2</v>
      </c>
      <c r="Y49" s="200">
        <v>1</v>
      </c>
      <c r="Z49" s="160">
        <f t="shared" si="25"/>
        <v>1.5</v>
      </c>
      <c r="AA49" s="200">
        <f>'Core Indicators'!FF49</f>
        <v>1</v>
      </c>
      <c r="AB49" s="200">
        <f t="shared" si="26"/>
        <v>2</v>
      </c>
      <c r="AC49" s="181">
        <f>'Core Indicators'!GD49</f>
        <v>2</v>
      </c>
      <c r="AD49" s="181">
        <f>'Core Indicators'!GL49</f>
        <v>2</v>
      </c>
      <c r="AE49" s="181">
        <f>'Core Indicators'!GT49</f>
        <v>2</v>
      </c>
      <c r="AF49" s="181">
        <f>'Core Indicators'!HB49</f>
        <v>2</v>
      </c>
      <c r="AG49" s="181">
        <f t="shared" si="27"/>
        <v>2</v>
      </c>
      <c r="AH49" s="181">
        <f>'Core Indicators'!HJ49</f>
        <v>2</v>
      </c>
      <c r="AI49" s="181">
        <f>'Core Indicators'!HR49</f>
        <v>2</v>
      </c>
      <c r="AJ49" s="181">
        <f t="shared" si="28"/>
        <v>2</v>
      </c>
      <c r="AK49" s="181">
        <f>'Core Indicators'!HZ49</f>
        <v>2</v>
      </c>
      <c r="AL49" s="181">
        <f>'Core Indicators'!IH49</f>
        <v>2</v>
      </c>
      <c r="AM49" s="181">
        <f>'Core Indicators'!IP49</f>
        <v>2</v>
      </c>
      <c r="AN49" s="181">
        <f t="shared" si="29"/>
        <v>2</v>
      </c>
    </row>
    <row r="50" spans="1:40" x14ac:dyDescent="0.3">
      <c r="A50" s="200" t="str">
        <f>Lists!C:C</f>
        <v>LBN004</v>
      </c>
      <c r="B50" s="246">
        <f t="shared" si="15"/>
        <v>1.8</v>
      </c>
      <c r="C50" s="160">
        <f t="shared" si="16"/>
        <v>1</v>
      </c>
      <c r="D50" s="269">
        <f t="shared" si="17"/>
        <v>1.8</v>
      </c>
      <c r="E50" s="200">
        <f>'Core Indicators'!R50</f>
        <v>1</v>
      </c>
      <c r="F50" s="200">
        <f>'Core Indicators'!Z50</f>
        <v>2</v>
      </c>
      <c r="G50" s="160">
        <f t="shared" si="18"/>
        <v>1.5</v>
      </c>
      <c r="H50" s="200">
        <f>'Core Indicators'!AH50</f>
        <v>2</v>
      </c>
      <c r="I50" s="200" t="str">
        <f>'Core Indicators'!AP50</f>
        <v>x</v>
      </c>
      <c r="J50" s="200">
        <f>'Core Indicators'!BN50</f>
        <v>2</v>
      </c>
      <c r="K50" s="200">
        <f t="shared" si="19"/>
        <v>2</v>
      </c>
      <c r="L50" s="246">
        <f t="shared" si="20"/>
        <v>2</v>
      </c>
      <c r="M50" s="269">
        <f t="shared" si="21"/>
        <v>2</v>
      </c>
      <c r="N50" s="201">
        <f>'Core Indicators'!DJ50</f>
        <v>2</v>
      </c>
      <c r="O50" s="201">
        <f>'Core Indicators'!DR50</f>
        <v>2</v>
      </c>
      <c r="P50" s="201">
        <f>'Core Indicators'!DZ50</f>
        <v>2</v>
      </c>
      <c r="Q50" s="201">
        <f>'Core Indicators'!EH50</f>
        <v>2</v>
      </c>
      <c r="R50" s="201">
        <f>'Core Indicators'!EP50</f>
        <v>2</v>
      </c>
      <c r="S50" s="160">
        <f t="shared" si="22"/>
        <v>1.4</v>
      </c>
      <c r="T50" s="160">
        <f t="shared" si="23"/>
        <v>1.3333333333333333</v>
      </c>
      <c r="U50" s="200">
        <v>1</v>
      </c>
      <c r="V50" s="200">
        <v>1</v>
      </c>
      <c r="W50" s="200">
        <f>'Core Indicators'!EX50</f>
        <v>3</v>
      </c>
      <c r="X50" s="160">
        <f t="shared" si="24"/>
        <v>2</v>
      </c>
      <c r="Y50" s="200">
        <v>1</v>
      </c>
      <c r="Z50" s="160">
        <f t="shared" si="25"/>
        <v>1.5</v>
      </c>
      <c r="AA50" s="200">
        <f>'Core Indicators'!FF50</f>
        <v>1</v>
      </c>
      <c r="AB50" s="200">
        <f t="shared" si="26"/>
        <v>2</v>
      </c>
      <c r="AC50" s="181">
        <f>'Core Indicators'!GD50</f>
        <v>2</v>
      </c>
      <c r="AD50" s="181">
        <f>'Core Indicators'!GL50</f>
        <v>2</v>
      </c>
      <c r="AE50" s="181">
        <f>'Core Indicators'!GT50</f>
        <v>2</v>
      </c>
      <c r="AF50" s="181">
        <f>'Core Indicators'!HB50</f>
        <v>2</v>
      </c>
      <c r="AG50" s="181">
        <f t="shared" si="27"/>
        <v>2</v>
      </c>
      <c r="AH50" s="181">
        <f>'Core Indicators'!HJ50</f>
        <v>2</v>
      </c>
      <c r="AI50" s="181">
        <f>'Core Indicators'!HR50</f>
        <v>2</v>
      </c>
      <c r="AJ50" s="181">
        <f t="shared" si="28"/>
        <v>2</v>
      </c>
      <c r="AK50" s="181">
        <f>'Core Indicators'!HZ50</f>
        <v>2</v>
      </c>
      <c r="AL50" s="181">
        <f>'Core Indicators'!IH50</f>
        <v>2</v>
      </c>
      <c r="AM50" s="181">
        <f>'Core Indicators'!IP50</f>
        <v>2</v>
      </c>
      <c r="AN50" s="181">
        <f t="shared" si="29"/>
        <v>2</v>
      </c>
    </row>
    <row r="51" spans="1:40" x14ac:dyDescent="0.3">
      <c r="A51" s="200" t="str">
        <f>Lists!C:C</f>
        <v>LBY001</v>
      </c>
      <c r="B51" s="246">
        <f t="shared" si="15"/>
        <v>1.7</v>
      </c>
      <c r="C51" s="160">
        <f t="shared" si="16"/>
        <v>0</v>
      </c>
      <c r="D51" s="269">
        <f t="shared" si="17"/>
        <v>1.8</v>
      </c>
      <c r="E51" s="200">
        <f>'Core Indicators'!R51</f>
        <v>1</v>
      </c>
      <c r="F51" s="200">
        <f>'Core Indicators'!Z51</f>
        <v>2</v>
      </c>
      <c r="G51" s="160">
        <f t="shared" si="18"/>
        <v>1.5</v>
      </c>
      <c r="H51" s="200">
        <f>'Core Indicators'!AH51</f>
        <v>2</v>
      </c>
      <c r="I51" s="200">
        <f>'Core Indicators'!AP51</f>
        <v>2</v>
      </c>
      <c r="J51" s="200">
        <f>'Core Indicators'!BN51</f>
        <v>2</v>
      </c>
      <c r="K51" s="200">
        <f t="shared" si="19"/>
        <v>2</v>
      </c>
      <c r="L51" s="246">
        <f t="shared" si="20"/>
        <v>2</v>
      </c>
      <c r="M51" s="269">
        <f t="shared" si="21"/>
        <v>2</v>
      </c>
      <c r="N51" s="201">
        <f>'Core Indicators'!DJ51</f>
        <v>2</v>
      </c>
      <c r="O51" s="201">
        <f>'Core Indicators'!DR51</f>
        <v>2</v>
      </c>
      <c r="P51" s="201">
        <f>'Core Indicators'!DZ51</f>
        <v>2</v>
      </c>
      <c r="Q51" s="201">
        <f>'Core Indicators'!EH51</f>
        <v>2</v>
      </c>
      <c r="R51" s="201">
        <f>'Core Indicators'!EP51</f>
        <v>2</v>
      </c>
      <c r="S51" s="160">
        <f t="shared" si="22"/>
        <v>1.3</v>
      </c>
      <c r="T51" s="160">
        <f t="shared" si="23"/>
        <v>1.1666666666666667</v>
      </c>
      <c r="U51" s="200">
        <v>1</v>
      </c>
      <c r="V51" s="200">
        <v>1</v>
      </c>
      <c r="W51" s="200">
        <f>'Core Indicators'!EX51</f>
        <v>2</v>
      </c>
      <c r="X51" s="160">
        <f t="shared" si="24"/>
        <v>1.5</v>
      </c>
      <c r="Y51" s="200">
        <v>1</v>
      </c>
      <c r="Z51" s="160">
        <f t="shared" si="25"/>
        <v>1.5</v>
      </c>
      <c r="AA51" s="200">
        <f>'Core Indicators'!FF51</f>
        <v>1</v>
      </c>
      <c r="AB51" s="200">
        <f t="shared" si="26"/>
        <v>2</v>
      </c>
      <c r="AC51" s="181">
        <f>'Core Indicators'!GD51</f>
        <v>2</v>
      </c>
      <c r="AD51" s="181">
        <f>'Core Indicators'!GL51</f>
        <v>2</v>
      </c>
      <c r="AE51" s="181">
        <f>'Core Indicators'!GT51</f>
        <v>2</v>
      </c>
      <c r="AF51" s="181">
        <f>'Core Indicators'!HB51</f>
        <v>2</v>
      </c>
      <c r="AG51" s="181">
        <f t="shared" si="27"/>
        <v>2</v>
      </c>
      <c r="AH51" s="181">
        <f>'Core Indicators'!HJ51</f>
        <v>2</v>
      </c>
      <c r="AI51" s="181">
        <f>'Core Indicators'!HR51</f>
        <v>2</v>
      </c>
      <c r="AJ51" s="181">
        <f t="shared" si="28"/>
        <v>2</v>
      </c>
      <c r="AK51" s="181">
        <f>'Core Indicators'!HZ51</f>
        <v>2</v>
      </c>
      <c r="AL51" s="181">
        <f>'Core Indicators'!IH51</f>
        <v>2</v>
      </c>
      <c r="AM51" s="181">
        <f>'Core Indicators'!IP51</f>
        <v>2</v>
      </c>
      <c r="AN51" s="181">
        <f t="shared" si="29"/>
        <v>2</v>
      </c>
    </row>
    <row r="52" spans="1:40" x14ac:dyDescent="0.3">
      <c r="A52" s="200" t="str">
        <f>Lists!C:C</f>
        <v>LBY002</v>
      </c>
      <c r="B52" s="246">
        <f t="shared" si="15"/>
        <v>1.8</v>
      </c>
      <c r="C52" s="160">
        <f t="shared" si="16"/>
        <v>0</v>
      </c>
      <c r="D52" s="269">
        <f t="shared" si="17"/>
        <v>2</v>
      </c>
      <c r="E52" s="200">
        <f>'Core Indicators'!R52</f>
        <v>1</v>
      </c>
      <c r="F52" s="200">
        <f>'Core Indicators'!Z52</f>
        <v>2</v>
      </c>
      <c r="G52" s="160">
        <f t="shared" si="18"/>
        <v>1.5</v>
      </c>
      <c r="H52" s="200">
        <f>'Core Indicators'!AH52</f>
        <v>2</v>
      </c>
      <c r="I52" s="200">
        <f>'Core Indicators'!AP52</f>
        <v>2</v>
      </c>
      <c r="J52" s="200">
        <f>'Core Indicators'!BN52</f>
        <v>3</v>
      </c>
      <c r="K52" s="200">
        <f t="shared" si="19"/>
        <v>2.5</v>
      </c>
      <c r="L52" s="246">
        <f t="shared" si="20"/>
        <v>2.2999999999999998</v>
      </c>
      <c r="M52" s="269">
        <f t="shared" si="21"/>
        <v>2</v>
      </c>
      <c r="N52" s="201">
        <f>'Core Indicators'!DJ52</f>
        <v>2</v>
      </c>
      <c r="O52" s="201">
        <f>'Core Indicators'!DR52</f>
        <v>2</v>
      </c>
      <c r="P52" s="201">
        <f>'Core Indicators'!DZ52</f>
        <v>2</v>
      </c>
      <c r="Q52" s="201">
        <f>'Core Indicators'!EH52</f>
        <v>2</v>
      </c>
      <c r="R52" s="201">
        <f>'Core Indicators'!EP52</f>
        <v>2</v>
      </c>
      <c r="S52" s="160">
        <f t="shared" si="22"/>
        <v>1.3</v>
      </c>
      <c r="T52" s="160">
        <f t="shared" si="23"/>
        <v>1.1666666666666667</v>
      </c>
      <c r="U52" s="200">
        <v>1</v>
      </c>
      <c r="V52" s="200">
        <v>1</v>
      </c>
      <c r="W52" s="200">
        <f>'Core Indicators'!EX52</f>
        <v>2</v>
      </c>
      <c r="X52" s="160">
        <f t="shared" si="24"/>
        <v>1.5</v>
      </c>
      <c r="Y52" s="200">
        <v>1</v>
      </c>
      <c r="Z52" s="160">
        <f t="shared" si="25"/>
        <v>1.5</v>
      </c>
      <c r="AA52" s="200">
        <f>'Core Indicators'!FF52</f>
        <v>1</v>
      </c>
      <c r="AB52" s="200">
        <f t="shared" si="26"/>
        <v>2</v>
      </c>
      <c r="AC52" s="181">
        <f>'Core Indicators'!GD52</f>
        <v>2</v>
      </c>
      <c r="AD52" s="181">
        <f>'Core Indicators'!GL52</f>
        <v>2</v>
      </c>
      <c r="AE52" s="181">
        <f>'Core Indicators'!GT52</f>
        <v>2</v>
      </c>
      <c r="AF52" s="181">
        <f>'Core Indicators'!HB52</f>
        <v>2</v>
      </c>
      <c r="AG52" s="181">
        <f t="shared" si="27"/>
        <v>2</v>
      </c>
      <c r="AH52" s="181">
        <f>'Core Indicators'!HJ52</f>
        <v>2</v>
      </c>
      <c r="AI52" s="181">
        <f>'Core Indicators'!HR52</f>
        <v>2</v>
      </c>
      <c r="AJ52" s="181">
        <f t="shared" si="28"/>
        <v>2</v>
      </c>
      <c r="AK52" s="181">
        <f>'Core Indicators'!HZ52</f>
        <v>2</v>
      </c>
      <c r="AL52" s="181">
        <f>'Core Indicators'!IH52</f>
        <v>2</v>
      </c>
      <c r="AM52" s="181">
        <f>'Core Indicators'!IP52</f>
        <v>2</v>
      </c>
      <c r="AN52" s="181">
        <f t="shared" si="29"/>
        <v>2</v>
      </c>
    </row>
    <row r="53" spans="1:40" x14ac:dyDescent="0.3">
      <c r="A53" s="200" t="str">
        <f>Lists!C:C</f>
        <v>LSO002</v>
      </c>
      <c r="B53" s="246">
        <f t="shared" si="15"/>
        <v>1.9</v>
      </c>
      <c r="C53" s="160">
        <f t="shared" si="16"/>
        <v>0</v>
      </c>
      <c r="D53" s="269">
        <f t="shared" si="17"/>
        <v>2.2000000000000002</v>
      </c>
      <c r="E53" s="200">
        <f>'Core Indicators'!R53</f>
        <v>2</v>
      </c>
      <c r="F53" s="200">
        <f>'Core Indicators'!Z53</f>
        <v>2</v>
      </c>
      <c r="G53" s="160">
        <f t="shared" si="18"/>
        <v>2</v>
      </c>
      <c r="H53" s="200">
        <f>'Core Indicators'!AH53</f>
        <v>2</v>
      </c>
      <c r="I53" s="200">
        <f>'Core Indicators'!AP53</f>
        <v>3</v>
      </c>
      <c r="J53" s="200">
        <f>'Core Indicators'!BN53</f>
        <v>2</v>
      </c>
      <c r="K53" s="200">
        <f t="shared" si="19"/>
        <v>2.5</v>
      </c>
      <c r="L53" s="246">
        <f t="shared" si="20"/>
        <v>2.2999999999999998</v>
      </c>
      <c r="M53" s="269">
        <f t="shared" si="21"/>
        <v>2</v>
      </c>
      <c r="N53" s="201">
        <f>'Core Indicators'!DJ53</f>
        <v>2</v>
      </c>
      <c r="O53" s="201">
        <f>'Core Indicators'!DR53</f>
        <v>2</v>
      </c>
      <c r="P53" s="201">
        <f>'Core Indicators'!DZ53</f>
        <v>2</v>
      </c>
      <c r="Q53" s="201">
        <f>'Core Indicators'!EH53</f>
        <v>2</v>
      </c>
      <c r="R53" s="201">
        <f>'Core Indicators'!EP53</f>
        <v>2</v>
      </c>
      <c r="S53" s="160">
        <f t="shared" si="22"/>
        <v>1.6</v>
      </c>
      <c r="T53" s="160">
        <f t="shared" si="23"/>
        <v>1.1666666666666667</v>
      </c>
      <c r="U53" s="200">
        <v>1</v>
      </c>
      <c r="V53" s="200">
        <v>1</v>
      </c>
      <c r="W53" s="200">
        <f>'Core Indicators'!EX53</f>
        <v>2</v>
      </c>
      <c r="X53" s="160">
        <f t="shared" si="24"/>
        <v>1.5</v>
      </c>
      <c r="Y53" s="200">
        <v>1</v>
      </c>
      <c r="Z53" s="160">
        <f t="shared" si="25"/>
        <v>2</v>
      </c>
      <c r="AA53" s="200">
        <f>'Core Indicators'!FF53</f>
        <v>2</v>
      </c>
      <c r="AB53" s="200">
        <f t="shared" si="26"/>
        <v>2</v>
      </c>
      <c r="AC53" s="181">
        <f>'Core Indicators'!GD53</f>
        <v>2</v>
      </c>
      <c r="AD53" s="181">
        <f>'Core Indicators'!GL53</f>
        <v>2</v>
      </c>
      <c r="AE53" s="181">
        <f>'Core Indicators'!GT53</f>
        <v>2</v>
      </c>
      <c r="AF53" s="181">
        <f>'Core Indicators'!HB53</f>
        <v>2</v>
      </c>
      <c r="AG53" s="181">
        <f t="shared" si="27"/>
        <v>2</v>
      </c>
      <c r="AH53" s="181">
        <f>'Core Indicators'!HJ53</f>
        <v>2</v>
      </c>
      <c r="AI53" s="181">
        <f>'Core Indicators'!HR53</f>
        <v>2</v>
      </c>
      <c r="AJ53" s="181">
        <f t="shared" si="28"/>
        <v>2</v>
      </c>
      <c r="AK53" s="181">
        <f>'Core Indicators'!HZ53</f>
        <v>2</v>
      </c>
      <c r="AL53" s="181">
        <f>'Core Indicators'!IH53</f>
        <v>2</v>
      </c>
      <c r="AM53" s="181">
        <f>'Core Indicators'!IP53</f>
        <v>2</v>
      </c>
      <c r="AN53" s="181">
        <f t="shared" si="29"/>
        <v>2</v>
      </c>
    </row>
    <row r="54" spans="1:40" x14ac:dyDescent="0.3">
      <c r="A54" s="200" t="str">
        <f>Lists!C:C</f>
        <v>MAR002</v>
      </c>
      <c r="B54" s="246" t="str">
        <f t="shared" si="15"/>
        <v>x</v>
      </c>
      <c r="C54" s="160">
        <f t="shared" si="16"/>
        <v>3</v>
      </c>
      <c r="D54" s="269">
        <f t="shared" si="17"/>
        <v>2</v>
      </c>
      <c r="E54" s="200">
        <f>'Core Indicators'!R54</f>
        <v>1</v>
      </c>
      <c r="F54" s="200">
        <f>'Core Indicators'!Z54</f>
        <v>3</v>
      </c>
      <c r="G54" s="160">
        <f t="shared" si="18"/>
        <v>2.1</v>
      </c>
      <c r="H54" s="200" t="str">
        <f>'Core Indicators'!AH54</f>
        <v>x</v>
      </c>
      <c r="I54" s="200" t="str">
        <f>'Core Indicators'!AP54</f>
        <v>x</v>
      </c>
      <c r="J54" s="200">
        <f>'Core Indicators'!BN54</f>
        <v>2</v>
      </c>
      <c r="K54" s="200">
        <f t="shared" si="19"/>
        <v>2</v>
      </c>
      <c r="L54" s="246">
        <f t="shared" si="20"/>
        <v>2</v>
      </c>
      <c r="M54" s="269" t="str">
        <f t="shared" si="21"/>
        <v>x</v>
      </c>
      <c r="N54" s="201" t="str">
        <f>'Core Indicators'!DJ54</f>
        <v>x</v>
      </c>
      <c r="O54" s="201" t="str">
        <f>'Core Indicators'!DR54</f>
        <v>x</v>
      </c>
      <c r="P54" s="201" t="str">
        <f>'Core Indicators'!DZ54</f>
        <v>x</v>
      </c>
      <c r="Q54" s="201" t="str">
        <f>'Core Indicators'!EH54</f>
        <v>x</v>
      </c>
      <c r="R54" s="201" t="str">
        <f>'Core Indicators'!EP54</f>
        <v>x</v>
      </c>
      <c r="S54" s="160">
        <f t="shared" si="22"/>
        <v>1.6</v>
      </c>
      <c r="T54" s="160">
        <f t="shared" si="23"/>
        <v>1.1666666666666667</v>
      </c>
      <c r="U54" s="200">
        <v>1</v>
      </c>
      <c r="V54" s="200">
        <v>1</v>
      </c>
      <c r="W54" s="200">
        <f>'Core Indicators'!EX54</f>
        <v>2</v>
      </c>
      <c r="X54" s="160">
        <f t="shared" si="24"/>
        <v>1.5</v>
      </c>
      <c r="Y54" s="200">
        <v>1</v>
      </c>
      <c r="Z54" s="160">
        <f t="shared" si="25"/>
        <v>2</v>
      </c>
      <c r="AA54" s="200">
        <f>'Core Indicators'!FF54</f>
        <v>2</v>
      </c>
      <c r="AB54" s="200">
        <f t="shared" si="26"/>
        <v>2</v>
      </c>
      <c r="AC54" s="181">
        <f>'Core Indicators'!GD54</f>
        <v>2</v>
      </c>
      <c r="AD54" s="181">
        <f>'Core Indicators'!GL54</f>
        <v>2</v>
      </c>
      <c r="AE54" s="181">
        <f>'Core Indicators'!GT54</f>
        <v>2</v>
      </c>
      <c r="AF54" s="181">
        <f>'Core Indicators'!HB54</f>
        <v>2</v>
      </c>
      <c r="AG54" s="181">
        <f t="shared" si="27"/>
        <v>2</v>
      </c>
      <c r="AH54" s="181">
        <f>'Core Indicators'!HJ54</f>
        <v>2</v>
      </c>
      <c r="AI54" s="181">
        <f>'Core Indicators'!HR54</f>
        <v>2</v>
      </c>
      <c r="AJ54" s="181">
        <f t="shared" si="28"/>
        <v>2</v>
      </c>
      <c r="AK54" s="181">
        <f>'Core Indicators'!HZ54</f>
        <v>2</v>
      </c>
      <c r="AL54" s="181">
        <f>'Core Indicators'!IH54</f>
        <v>2</v>
      </c>
      <c r="AM54" s="181">
        <f>'Core Indicators'!IP54</f>
        <v>2</v>
      </c>
      <c r="AN54" s="181">
        <f t="shared" si="29"/>
        <v>2</v>
      </c>
    </row>
    <row r="55" spans="1:40" x14ac:dyDescent="0.3">
      <c r="A55" s="200" t="str">
        <f>Lists!C:C</f>
        <v>MDG002</v>
      </c>
      <c r="B55" s="246">
        <f t="shared" si="15"/>
        <v>1.8</v>
      </c>
      <c r="C55" s="160">
        <f t="shared" si="16"/>
        <v>1</v>
      </c>
      <c r="D55" s="269">
        <f t="shared" si="17"/>
        <v>2.2000000000000002</v>
      </c>
      <c r="E55" s="200">
        <f>'Core Indicators'!R55</f>
        <v>1</v>
      </c>
      <c r="F55" s="200">
        <f>'Core Indicators'!Z55</f>
        <v>2</v>
      </c>
      <c r="G55" s="160">
        <f t="shared" si="18"/>
        <v>1.5</v>
      </c>
      <c r="H55" s="200">
        <f>'Core Indicators'!AH55</f>
        <v>2</v>
      </c>
      <c r="I55" s="200">
        <f>'Core Indicators'!AP55</f>
        <v>3</v>
      </c>
      <c r="J55" s="200" t="str">
        <f>'Core Indicators'!BN55</f>
        <v>x</v>
      </c>
      <c r="K55" s="200">
        <f t="shared" si="19"/>
        <v>3</v>
      </c>
      <c r="L55" s="246">
        <f t="shared" si="20"/>
        <v>2.5</v>
      </c>
      <c r="M55" s="269">
        <f t="shared" si="21"/>
        <v>2</v>
      </c>
      <c r="N55" s="201">
        <f>'Core Indicators'!DJ55</f>
        <v>2</v>
      </c>
      <c r="O55" s="201">
        <f>'Core Indicators'!DR55</f>
        <v>2</v>
      </c>
      <c r="P55" s="201">
        <f>'Core Indicators'!DZ55</f>
        <v>2</v>
      </c>
      <c r="Q55" s="201">
        <f>'Core Indicators'!EH55</f>
        <v>2</v>
      </c>
      <c r="R55" s="201">
        <f>'Core Indicators'!EP55</f>
        <v>2</v>
      </c>
      <c r="S55" s="160">
        <f t="shared" si="22"/>
        <v>1.3</v>
      </c>
      <c r="T55" s="160">
        <f t="shared" si="23"/>
        <v>1.1666666666666667</v>
      </c>
      <c r="U55" s="200">
        <v>1</v>
      </c>
      <c r="V55" s="200">
        <v>1</v>
      </c>
      <c r="W55" s="200">
        <f>'Core Indicators'!EX55</f>
        <v>2</v>
      </c>
      <c r="X55" s="160">
        <f t="shared" si="24"/>
        <v>1.5</v>
      </c>
      <c r="Y55" s="200">
        <v>1</v>
      </c>
      <c r="Z55" s="160">
        <f t="shared" si="25"/>
        <v>1.5</v>
      </c>
      <c r="AA55" s="200">
        <f>'Core Indicators'!FF55</f>
        <v>1</v>
      </c>
      <c r="AB55" s="200">
        <f t="shared" si="26"/>
        <v>2</v>
      </c>
      <c r="AC55" s="181">
        <f>'Core Indicators'!GD55</f>
        <v>2</v>
      </c>
      <c r="AD55" s="181">
        <f>'Core Indicators'!GL55</f>
        <v>2</v>
      </c>
      <c r="AE55" s="181">
        <f>'Core Indicators'!GT55</f>
        <v>2</v>
      </c>
      <c r="AF55" s="181">
        <f>'Core Indicators'!HB55</f>
        <v>2</v>
      </c>
      <c r="AG55" s="181">
        <f t="shared" si="27"/>
        <v>2</v>
      </c>
      <c r="AH55" s="181">
        <f>'Core Indicators'!HJ55</f>
        <v>2</v>
      </c>
      <c r="AI55" s="181">
        <f>'Core Indicators'!HR55</f>
        <v>2</v>
      </c>
      <c r="AJ55" s="181">
        <f t="shared" si="28"/>
        <v>2</v>
      </c>
      <c r="AK55" s="181">
        <f>'Core Indicators'!HZ55</f>
        <v>2</v>
      </c>
      <c r="AL55" s="181">
        <f>'Core Indicators'!IH55</f>
        <v>2</v>
      </c>
      <c r="AM55" s="181">
        <f>'Core Indicators'!IP55</f>
        <v>2</v>
      </c>
      <c r="AN55" s="181">
        <f t="shared" si="29"/>
        <v>2</v>
      </c>
    </row>
    <row r="56" spans="1:40" x14ac:dyDescent="0.3">
      <c r="A56" s="200" t="str">
        <f>Lists!C:C</f>
        <v>MEX001</v>
      </c>
      <c r="B56" s="246" t="str">
        <f t="shared" si="15"/>
        <v>x</v>
      </c>
      <c r="C56" s="160">
        <f t="shared" si="16"/>
        <v>2</v>
      </c>
      <c r="D56" s="269">
        <f t="shared" si="17"/>
        <v>2.7</v>
      </c>
      <c r="E56" s="200">
        <f>'Core Indicators'!R56</f>
        <v>2</v>
      </c>
      <c r="F56" s="200">
        <f>'Core Indicators'!Z56</f>
        <v>2</v>
      </c>
      <c r="G56" s="160">
        <f t="shared" si="18"/>
        <v>2</v>
      </c>
      <c r="H56" s="200" t="str">
        <f>'Core Indicators'!AH56</f>
        <v>x</v>
      </c>
      <c r="I56" s="200">
        <f>'Core Indicators'!AP56</f>
        <v>3</v>
      </c>
      <c r="J56" s="200">
        <f>'Core Indicators'!BN56</f>
        <v>3</v>
      </c>
      <c r="K56" s="200">
        <f t="shared" si="19"/>
        <v>3</v>
      </c>
      <c r="L56" s="246">
        <f t="shared" si="20"/>
        <v>3</v>
      </c>
      <c r="M56" s="269" t="str">
        <f t="shared" si="21"/>
        <v>x</v>
      </c>
      <c r="N56" s="201" t="str">
        <f>'Core Indicators'!DJ56</f>
        <v>x</v>
      </c>
      <c r="O56" s="201" t="str">
        <f>'Core Indicators'!DR56</f>
        <v>x</v>
      </c>
      <c r="P56" s="201" t="str">
        <f>'Core Indicators'!DZ56</f>
        <v>x</v>
      </c>
      <c r="Q56" s="201" t="str">
        <f>'Core Indicators'!EH56</f>
        <v>x</v>
      </c>
      <c r="R56" s="201" t="str">
        <f>'Core Indicators'!EP56</f>
        <v>x</v>
      </c>
      <c r="S56" s="160">
        <f t="shared" si="22"/>
        <v>1.8</v>
      </c>
      <c r="T56" s="160">
        <f t="shared" si="23"/>
        <v>1.3333333333333333</v>
      </c>
      <c r="U56" s="200">
        <v>1</v>
      </c>
      <c r="V56" s="200">
        <v>1</v>
      </c>
      <c r="W56" s="200">
        <f>'Core Indicators'!EX56</f>
        <v>3</v>
      </c>
      <c r="X56" s="160">
        <f t="shared" si="24"/>
        <v>2</v>
      </c>
      <c r="Y56" s="200">
        <v>1</v>
      </c>
      <c r="Z56" s="160">
        <f t="shared" si="25"/>
        <v>2.1944444444444446</v>
      </c>
      <c r="AA56" s="200">
        <f>'Core Indicators'!FF56</f>
        <v>2</v>
      </c>
      <c r="AB56" s="200">
        <f t="shared" si="26"/>
        <v>2.3888888888888888</v>
      </c>
      <c r="AC56" s="181" t="str">
        <f>'Core Indicators'!GD56</f>
        <v>x</v>
      </c>
      <c r="AD56" s="181">
        <f>'Core Indicators'!GL56</f>
        <v>3</v>
      </c>
      <c r="AE56" s="181">
        <f>'Core Indicators'!GT56</f>
        <v>2</v>
      </c>
      <c r="AF56" s="181">
        <f>'Core Indicators'!HB56</f>
        <v>3</v>
      </c>
      <c r="AG56" s="181">
        <f t="shared" si="27"/>
        <v>2.6666666666666665</v>
      </c>
      <c r="AH56" s="181">
        <f>'Core Indicators'!HJ56</f>
        <v>2</v>
      </c>
      <c r="AI56" s="181">
        <f>'Core Indicators'!HR56</f>
        <v>3</v>
      </c>
      <c r="AJ56" s="181">
        <f t="shared" si="28"/>
        <v>2.5</v>
      </c>
      <c r="AK56" s="181">
        <f>'Core Indicators'!HZ56</f>
        <v>2</v>
      </c>
      <c r="AL56" s="181" t="str">
        <f>'Core Indicators'!IH56</f>
        <v>x</v>
      </c>
      <c r="AM56" s="181" t="str">
        <f>'Core Indicators'!IP56</f>
        <v>x</v>
      </c>
      <c r="AN56" s="181">
        <f t="shared" si="29"/>
        <v>2</v>
      </c>
    </row>
    <row r="57" spans="1:40" x14ac:dyDescent="0.3">
      <c r="A57" s="200" t="str">
        <f>Lists!C:C</f>
        <v>MEX002</v>
      </c>
      <c r="B57" s="246" t="str">
        <f t="shared" si="15"/>
        <v>x</v>
      </c>
      <c r="C57" s="160">
        <f t="shared" si="16"/>
        <v>2</v>
      </c>
      <c r="D57" s="269">
        <f t="shared" si="17"/>
        <v>2.7</v>
      </c>
      <c r="E57" s="200">
        <f>'Core Indicators'!R57</f>
        <v>2</v>
      </c>
      <c r="F57" s="200">
        <f>'Core Indicators'!Z57</f>
        <v>3</v>
      </c>
      <c r="G57" s="160">
        <f t="shared" si="18"/>
        <v>2.5</v>
      </c>
      <c r="H57" s="200">
        <f>'Core Indicators'!AH57</f>
        <v>3</v>
      </c>
      <c r="I57" s="200">
        <f>'Core Indicators'!AP57</f>
        <v>2</v>
      </c>
      <c r="J57" s="200">
        <f>'Core Indicators'!BN57</f>
        <v>3</v>
      </c>
      <c r="K57" s="200">
        <f t="shared" si="19"/>
        <v>2.5</v>
      </c>
      <c r="L57" s="246">
        <f t="shared" si="20"/>
        <v>2.8</v>
      </c>
      <c r="M57" s="269" t="str">
        <f t="shared" si="21"/>
        <v>x</v>
      </c>
      <c r="N57" s="201" t="str">
        <f>'Core Indicators'!DJ57</f>
        <v>x</v>
      </c>
      <c r="O57" s="201" t="str">
        <f>'Core Indicators'!DR57</f>
        <v>x</v>
      </c>
      <c r="P57" s="201" t="str">
        <f>'Core Indicators'!DZ57</f>
        <v>x</v>
      </c>
      <c r="Q57" s="201" t="str">
        <f>'Core Indicators'!EH57</f>
        <v>x</v>
      </c>
      <c r="R57" s="201" t="str">
        <f>'Core Indicators'!EP57</f>
        <v>x</v>
      </c>
      <c r="S57" s="160">
        <f t="shared" si="22"/>
        <v>2.1</v>
      </c>
      <c r="T57" s="160">
        <f t="shared" si="23"/>
        <v>1.3333333333333333</v>
      </c>
      <c r="U57" s="200">
        <v>1</v>
      </c>
      <c r="V57" s="200">
        <v>1</v>
      </c>
      <c r="W57" s="200">
        <f>'Core Indicators'!EX57</f>
        <v>3</v>
      </c>
      <c r="X57" s="160">
        <f t="shared" si="24"/>
        <v>2</v>
      </c>
      <c r="Y57" s="200">
        <v>1</v>
      </c>
      <c r="Z57" s="160">
        <f t="shared" si="25"/>
        <v>2.833333333333333</v>
      </c>
      <c r="AA57" s="200" t="str">
        <f>'Core Indicators'!FF57</f>
        <v>x</v>
      </c>
      <c r="AB57" s="200">
        <f t="shared" si="26"/>
        <v>2.833333333333333</v>
      </c>
      <c r="AC57" s="181" t="str">
        <f>'Core Indicators'!GD57</f>
        <v>x</v>
      </c>
      <c r="AD57" s="181">
        <f>'Core Indicators'!GL57</f>
        <v>3</v>
      </c>
      <c r="AE57" s="181">
        <f>'Core Indicators'!GT57</f>
        <v>2</v>
      </c>
      <c r="AF57" s="181">
        <f>'Core Indicators'!HB57</f>
        <v>3</v>
      </c>
      <c r="AG57" s="181">
        <f t="shared" si="27"/>
        <v>2.6666666666666665</v>
      </c>
      <c r="AH57" s="181" t="str">
        <f>'Core Indicators'!HJ57</f>
        <v>x</v>
      </c>
      <c r="AI57" s="181">
        <f>'Core Indicators'!HR57</f>
        <v>3</v>
      </c>
      <c r="AJ57" s="181">
        <f t="shared" si="28"/>
        <v>3</v>
      </c>
      <c r="AK57" s="181" t="str">
        <f>'Core Indicators'!HZ57</f>
        <v>x</v>
      </c>
      <c r="AL57" s="181" t="str">
        <f>'Core Indicators'!IH57</f>
        <v>x</v>
      </c>
      <c r="AM57" s="181" t="str">
        <f>'Core Indicators'!IP57</f>
        <v>x</v>
      </c>
      <c r="AN57" s="181" t="str">
        <f t="shared" si="29"/>
        <v>x</v>
      </c>
    </row>
    <row r="58" spans="1:40" x14ac:dyDescent="0.3">
      <c r="A58" s="200" t="str">
        <f>Lists!C:C</f>
        <v>MEX003</v>
      </c>
      <c r="B58" s="246" t="str">
        <f t="shared" si="15"/>
        <v>x</v>
      </c>
      <c r="C58" s="160">
        <f t="shared" si="16"/>
        <v>1</v>
      </c>
      <c r="D58" s="269">
        <f t="shared" si="17"/>
        <v>2.8</v>
      </c>
      <c r="E58" s="200">
        <f>'Core Indicators'!R58</f>
        <v>2</v>
      </c>
      <c r="F58" s="200">
        <f>'Core Indicators'!Z58</f>
        <v>3</v>
      </c>
      <c r="G58" s="160">
        <f t="shared" si="18"/>
        <v>2.5</v>
      </c>
      <c r="H58" s="200">
        <f>'Core Indicators'!AH58</f>
        <v>3</v>
      </c>
      <c r="I58" s="200">
        <f>'Core Indicators'!AP58</f>
        <v>3</v>
      </c>
      <c r="J58" s="200">
        <f>'Core Indicators'!BN58</f>
        <v>3</v>
      </c>
      <c r="K58" s="200">
        <f t="shared" si="19"/>
        <v>3</v>
      </c>
      <c r="L58" s="246">
        <f t="shared" si="20"/>
        <v>3</v>
      </c>
      <c r="M58" s="269" t="str">
        <f t="shared" si="21"/>
        <v>x</v>
      </c>
      <c r="N58" s="201" t="str">
        <f>'Core Indicators'!DJ58</f>
        <v>x</v>
      </c>
      <c r="O58" s="201" t="str">
        <f>'Core Indicators'!DR58</f>
        <v>x</v>
      </c>
      <c r="P58" s="201" t="str">
        <f>'Core Indicators'!DZ58</f>
        <v>x</v>
      </c>
      <c r="Q58" s="201" t="str">
        <f>'Core Indicators'!EH58</f>
        <v>x</v>
      </c>
      <c r="R58" s="201" t="str">
        <f>'Core Indicators'!EP58</f>
        <v>x</v>
      </c>
      <c r="S58" s="160">
        <f t="shared" si="22"/>
        <v>1.4</v>
      </c>
      <c r="T58" s="160">
        <f t="shared" si="23"/>
        <v>1.3333333333333333</v>
      </c>
      <c r="U58" s="200">
        <v>1</v>
      </c>
      <c r="V58" s="200">
        <v>1</v>
      </c>
      <c r="W58" s="200">
        <f>'Core Indicators'!EX58</f>
        <v>3</v>
      </c>
      <c r="X58" s="160">
        <f t="shared" si="24"/>
        <v>2</v>
      </c>
      <c r="Y58" s="200">
        <v>1</v>
      </c>
      <c r="Z58" s="160">
        <f t="shared" si="25"/>
        <v>1.5277777777777777</v>
      </c>
      <c r="AA58" s="200">
        <f>'Core Indicators'!FF58</f>
        <v>1</v>
      </c>
      <c r="AB58" s="200">
        <f t="shared" si="26"/>
        <v>2.0555555555555554</v>
      </c>
      <c r="AC58" s="181" t="str">
        <f>'Core Indicators'!GD58</f>
        <v>x</v>
      </c>
      <c r="AD58" s="181">
        <f>'Core Indicators'!GL58</f>
        <v>3</v>
      </c>
      <c r="AE58" s="181">
        <f>'Core Indicators'!GT58</f>
        <v>2</v>
      </c>
      <c r="AF58" s="181">
        <f>'Core Indicators'!HB58</f>
        <v>3</v>
      </c>
      <c r="AG58" s="181">
        <f t="shared" si="27"/>
        <v>2.6666666666666665</v>
      </c>
      <c r="AH58" s="181">
        <f>'Core Indicators'!HJ58</f>
        <v>2</v>
      </c>
      <c r="AI58" s="181">
        <f>'Core Indicators'!HR58</f>
        <v>1</v>
      </c>
      <c r="AJ58" s="181">
        <f t="shared" si="28"/>
        <v>1.5</v>
      </c>
      <c r="AK58" s="181">
        <f>'Core Indicators'!HZ58</f>
        <v>2</v>
      </c>
      <c r="AL58" s="181" t="str">
        <f>'Core Indicators'!IH58</f>
        <v>x</v>
      </c>
      <c r="AM58" s="181" t="str">
        <f>'Core Indicators'!IP58</f>
        <v>x</v>
      </c>
      <c r="AN58" s="181">
        <f t="shared" si="29"/>
        <v>2</v>
      </c>
    </row>
    <row r="59" spans="1:40" x14ac:dyDescent="0.3">
      <c r="A59" s="200" t="str">
        <f>Lists!C:C</f>
        <v>MLI001</v>
      </c>
      <c r="B59" s="246">
        <f t="shared" si="15"/>
        <v>1.8</v>
      </c>
      <c r="C59" s="160">
        <f t="shared" si="16"/>
        <v>0</v>
      </c>
      <c r="D59" s="269">
        <f t="shared" si="17"/>
        <v>1.8</v>
      </c>
      <c r="E59" s="200">
        <f>'Core Indicators'!R59</f>
        <v>1</v>
      </c>
      <c r="F59" s="200">
        <f>'Core Indicators'!Z59</f>
        <v>2</v>
      </c>
      <c r="G59" s="160">
        <f t="shared" si="18"/>
        <v>1.5</v>
      </c>
      <c r="H59" s="200">
        <f>'Core Indicators'!AH59</f>
        <v>2</v>
      </c>
      <c r="I59" s="200">
        <f>'Core Indicators'!AP59</f>
        <v>2</v>
      </c>
      <c r="J59" s="200">
        <f>'Core Indicators'!BN59</f>
        <v>2</v>
      </c>
      <c r="K59" s="200">
        <f t="shared" si="19"/>
        <v>2</v>
      </c>
      <c r="L59" s="246">
        <f t="shared" si="20"/>
        <v>2</v>
      </c>
      <c r="M59" s="269">
        <f t="shared" si="21"/>
        <v>2</v>
      </c>
      <c r="N59" s="201">
        <f>'Core Indicators'!DJ59</f>
        <v>2</v>
      </c>
      <c r="O59" s="201">
        <f>'Core Indicators'!DR59</f>
        <v>2</v>
      </c>
      <c r="P59" s="201">
        <f>'Core Indicators'!DZ59</f>
        <v>2</v>
      </c>
      <c r="Q59" s="201">
        <f>'Core Indicators'!EH59</f>
        <v>2</v>
      </c>
      <c r="R59" s="201">
        <f>'Core Indicators'!EP59</f>
        <v>2</v>
      </c>
      <c r="S59" s="160">
        <f t="shared" si="22"/>
        <v>1.6</v>
      </c>
      <c r="T59" s="160">
        <f t="shared" si="23"/>
        <v>1.1666666666666667</v>
      </c>
      <c r="U59" s="200">
        <v>1</v>
      </c>
      <c r="V59" s="200">
        <v>1</v>
      </c>
      <c r="W59" s="200">
        <f>'Core Indicators'!EX59</f>
        <v>2</v>
      </c>
      <c r="X59" s="160">
        <f t="shared" si="24"/>
        <v>1.5</v>
      </c>
      <c r="Y59" s="200">
        <v>1</v>
      </c>
      <c r="Z59" s="160">
        <f t="shared" si="25"/>
        <v>2</v>
      </c>
      <c r="AA59" s="200">
        <f>'Core Indicators'!FF59</f>
        <v>2</v>
      </c>
      <c r="AB59" s="200">
        <f t="shared" si="26"/>
        <v>2</v>
      </c>
      <c r="AC59" s="181">
        <f>'Core Indicators'!GD59</f>
        <v>2</v>
      </c>
      <c r="AD59" s="181">
        <f>'Core Indicators'!GL59</f>
        <v>2</v>
      </c>
      <c r="AE59" s="181">
        <f>'Core Indicators'!GT59</f>
        <v>2</v>
      </c>
      <c r="AF59" s="181">
        <f>'Core Indicators'!HB59</f>
        <v>2</v>
      </c>
      <c r="AG59" s="181">
        <f t="shared" si="27"/>
        <v>2</v>
      </c>
      <c r="AH59" s="181">
        <f>'Core Indicators'!HJ59</f>
        <v>2</v>
      </c>
      <c r="AI59" s="181">
        <f>'Core Indicators'!HR59</f>
        <v>2</v>
      </c>
      <c r="AJ59" s="181">
        <f t="shared" si="28"/>
        <v>2</v>
      </c>
      <c r="AK59" s="181">
        <f>'Core Indicators'!HZ59</f>
        <v>2</v>
      </c>
      <c r="AL59" s="181">
        <f>'Core Indicators'!IH59</f>
        <v>2</v>
      </c>
      <c r="AM59" s="181">
        <f>'Core Indicators'!IP59</f>
        <v>2</v>
      </c>
      <c r="AN59" s="181">
        <f t="shared" si="29"/>
        <v>2</v>
      </c>
    </row>
    <row r="60" spans="1:40" x14ac:dyDescent="0.3">
      <c r="A60" s="200" t="str">
        <f>Lists!C:C</f>
        <v>MMR001</v>
      </c>
      <c r="B60" s="246">
        <f t="shared" si="15"/>
        <v>2</v>
      </c>
      <c r="C60" s="160">
        <f t="shared" si="16"/>
        <v>0</v>
      </c>
      <c r="D60" s="269">
        <f t="shared" si="17"/>
        <v>2.2000000000000002</v>
      </c>
      <c r="E60" s="200">
        <f>'Core Indicators'!R60</f>
        <v>2</v>
      </c>
      <c r="F60" s="200">
        <f>'Core Indicators'!Z60</f>
        <v>2</v>
      </c>
      <c r="G60" s="160">
        <f t="shared" si="18"/>
        <v>2</v>
      </c>
      <c r="H60" s="200">
        <f>'Core Indicators'!AH60</f>
        <v>2</v>
      </c>
      <c r="I60" s="200">
        <f>'Core Indicators'!AP60</f>
        <v>2</v>
      </c>
      <c r="J60" s="200">
        <f>'Core Indicators'!BN60</f>
        <v>3</v>
      </c>
      <c r="K60" s="200">
        <f t="shared" si="19"/>
        <v>2.5</v>
      </c>
      <c r="L60" s="246">
        <f t="shared" si="20"/>
        <v>2.2999999999999998</v>
      </c>
      <c r="M60" s="269">
        <f t="shared" si="21"/>
        <v>2</v>
      </c>
      <c r="N60" s="201">
        <f>'Core Indicators'!DJ60</f>
        <v>2</v>
      </c>
      <c r="O60" s="201">
        <f>'Core Indicators'!DR60</f>
        <v>2</v>
      </c>
      <c r="P60" s="201">
        <f>'Core Indicators'!DZ60</f>
        <v>2</v>
      </c>
      <c r="Q60" s="201">
        <f>'Core Indicators'!EH60</f>
        <v>2</v>
      </c>
      <c r="R60" s="201">
        <f>'Core Indicators'!EP60</f>
        <v>2</v>
      </c>
      <c r="S60" s="160">
        <f t="shared" si="22"/>
        <v>1.7</v>
      </c>
      <c r="T60" s="160">
        <f t="shared" si="23"/>
        <v>1.3333333333333333</v>
      </c>
      <c r="U60" s="200">
        <v>1</v>
      </c>
      <c r="V60" s="200">
        <v>1</v>
      </c>
      <c r="W60" s="200">
        <f>'Core Indicators'!EX60</f>
        <v>3</v>
      </c>
      <c r="X60" s="160">
        <f t="shared" si="24"/>
        <v>2</v>
      </c>
      <c r="Y60" s="200">
        <v>1</v>
      </c>
      <c r="Z60" s="160">
        <f t="shared" si="25"/>
        <v>2</v>
      </c>
      <c r="AA60" s="200">
        <f>'Core Indicators'!FF60</f>
        <v>2</v>
      </c>
      <c r="AB60" s="200">
        <f t="shared" si="26"/>
        <v>2</v>
      </c>
      <c r="AC60" s="181">
        <f>'Core Indicators'!GD60</f>
        <v>2</v>
      </c>
      <c r="AD60" s="181">
        <f>'Core Indicators'!GL60</f>
        <v>2</v>
      </c>
      <c r="AE60" s="181">
        <f>'Core Indicators'!GT60</f>
        <v>2</v>
      </c>
      <c r="AF60" s="181">
        <f>'Core Indicators'!HB60</f>
        <v>2</v>
      </c>
      <c r="AG60" s="181">
        <f t="shared" si="27"/>
        <v>2</v>
      </c>
      <c r="AH60" s="181">
        <f>'Core Indicators'!HJ60</f>
        <v>2</v>
      </c>
      <c r="AI60" s="181">
        <f>'Core Indicators'!HR60</f>
        <v>2</v>
      </c>
      <c r="AJ60" s="181">
        <f t="shared" si="28"/>
        <v>2</v>
      </c>
      <c r="AK60" s="181">
        <f>'Core Indicators'!HZ60</f>
        <v>2</v>
      </c>
      <c r="AL60" s="181">
        <f>'Core Indicators'!IH60</f>
        <v>2</v>
      </c>
      <c r="AM60" s="181">
        <f>'Core Indicators'!IP60</f>
        <v>2</v>
      </c>
      <c r="AN60" s="181">
        <f t="shared" si="29"/>
        <v>2</v>
      </c>
    </row>
    <row r="61" spans="1:40" x14ac:dyDescent="0.3">
      <c r="A61" s="200" t="str">
        <f>Lists!C:C</f>
        <v>MMR002</v>
      </c>
      <c r="B61" s="246">
        <f t="shared" si="15"/>
        <v>2</v>
      </c>
      <c r="C61" s="160">
        <f t="shared" si="16"/>
        <v>0</v>
      </c>
      <c r="D61" s="269">
        <f t="shared" si="17"/>
        <v>2.2000000000000002</v>
      </c>
      <c r="E61" s="200">
        <f>'Core Indicators'!R61</f>
        <v>2</v>
      </c>
      <c r="F61" s="200">
        <f>'Core Indicators'!Z61</f>
        <v>2</v>
      </c>
      <c r="G61" s="160">
        <f t="shared" si="18"/>
        <v>2</v>
      </c>
      <c r="H61" s="200">
        <f>'Core Indicators'!AH61</f>
        <v>2</v>
      </c>
      <c r="I61" s="200">
        <f>'Core Indicators'!AP61</f>
        <v>2</v>
      </c>
      <c r="J61" s="200">
        <f>'Core Indicators'!BN61</f>
        <v>3</v>
      </c>
      <c r="K61" s="200">
        <f t="shared" si="19"/>
        <v>2.5</v>
      </c>
      <c r="L61" s="246">
        <f t="shared" si="20"/>
        <v>2.2999999999999998</v>
      </c>
      <c r="M61" s="269">
        <f t="shared" si="21"/>
        <v>2</v>
      </c>
      <c r="N61" s="201">
        <f>'Core Indicators'!DJ61</f>
        <v>2</v>
      </c>
      <c r="O61" s="201">
        <f>'Core Indicators'!DR61</f>
        <v>2</v>
      </c>
      <c r="P61" s="201">
        <f>'Core Indicators'!DZ61</f>
        <v>2</v>
      </c>
      <c r="Q61" s="201">
        <f>'Core Indicators'!EH61</f>
        <v>2</v>
      </c>
      <c r="R61" s="201">
        <f>'Core Indicators'!EP61</f>
        <v>2</v>
      </c>
      <c r="S61" s="160">
        <f t="shared" si="22"/>
        <v>1.7</v>
      </c>
      <c r="T61" s="160">
        <f t="shared" si="23"/>
        <v>1.3333333333333333</v>
      </c>
      <c r="U61" s="200">
        <v>1</v>
      </c>
      <c r="V61" s="200">
        <v>1</v>
      </c>
      <c r="W61" s="200">
        <f>'Core Indicators'!EX61</f>
        <v>3</v>
      </c>
      <c r="X61" s="160">
        <f t="shared" si="24"/>
        <v>2</v>
      </c>
      <c r="Y61" s="200">
        <v>1</v>
      </c>
      <c r="Z61" s="160">
        <f t="shared" si="25"/>
        <v>2</v>
      </c>
      <c r="AA61" s="200">
        <f>'Core Indicators'!FF61</f>
        <v>2</v>
      </c>
      <c r="AB61" s="200">
        <f t="shared" si="26"/>
        <v>2</v>
      </c>
      <c r="AC61" s="181">
        <f>'Core Indicators'!GD61</f>
        <v>2</v>
      </c>
      <c r="AD61" s="181">
        <f>'Core Indicators'!GL61</f>
        <v>2</v>
      </c>
      <c r="AE61" s="181">
        <f>'Core Indicators'!GT61</f>
        <v>2</v>
      </c>
      <c r="AF61" s="181">
        <f>'Core Indicators'!HB61</f>
        <v>2</v>
      </c>
      <c r="AG61" s="181">
        <f t="shared" si="27"/>
        <v>2</v>
      </c>
      <c r="AH61" s="181">
        <f>'Core Indicators'!HJ61</f>
        <v>2</v>
      </c>
      <c r="AI61" s="181">
        <f>'Core Indicators'!HR61</f>
        <v>2</v>
      </c>
      <c r="AJ61" s="181">
        <f t="shared" si="28"/>
        <v>2</v>
      </c>
      <c r="AK61" s="181">
        <f>'Core Indicators'!HZ61</f>
        <v>2</v>
      </c>
      <c r="AL61" s="181">
        <f>'Core Indicators'!IH61</f>
        <v>2</v>
      </c>
      <c r="AM61" s="181">
        <f>'Core Indicators'!IP61</f>
        <v>2</v>
      </c>
      <c r="AN61" s="181">
        <f t="shared" si="29"/>
        <v>2</v>
      </c>
    </row>
    <row r="62" spans="1:40" x14ac:dyDescent="0.3">
      <c r="A62" s="200" t="str">
        <f>Lists!C:C</f>
        <v>MMR003</v>
      </c>
      <c r="B62" s="246">
        <f t="shared" si="15"/>
        <v>2</v>
      </c>
      <c r="C62" s="160">
        <f t="shared" si="16"/>
        <v>0</v>
      </c>
      <c r="D62" s="269">
        <f t="shared" si="17"/>
        <v>2.2999999999999998</v>
      </c>
      <c r="E62" s="200">
        <f>'Core Indicators'!R62</f>
        <v>2</v>
      </c>
      <c r="F62" s="200">
        <f>'Core Indicators'!Z62</f>
        <v>2</v>
      </c>
      <c r="G62" s="160">
        <f t="shared" si="18"/>
        <v>2</v>
      </c>
      <c r="H62" s="200">
        <f>'Core Indicators'!AH62</f>
        <v>2</v>
      </c>
      <c r="I62" s="200">
        <f>'Core Indicators'!AP62</f>
        <v>3</v>
      </c>
      <c r="J62" s="200">
        <f>'Core Indicators'!BN62</f>
        <v>3</v>
      </c>
      <c r="K62" s="200">
        <f t="shared" si="19"/>
        <v>3</v>
      </c>
      <c r="L62" s="246">
        <f t="shared" si="20"/>
        <v>2.5</v>
      </c>
      <c r="M62" s="269">
        <f t="shared" si="21"/>
        <v>2</v>
      </c>
      <c r="N62" s="201">
        <f>'Core Indicators'!DJ62</f>
        <v>2</v>
      </c>
      <c r="O62" s="201">
        <f>'Core Indicators'!DR62</f>
        <v>2</v>
      </c>
      <c r="P62" s="201">
        <f>'Core Indicators'!DZ62</f>
        <v>2</v>
      </c>
      <c r="Q62" s="201">
        <f>'Core Indicators'!EH62</f>
        <v>2</v>
      </c>
      <c r="R62" s="201">
        <f>'Core Indicators'!EP62</f>
        <v>2</v>
      </c>
      <c r="S62" s="160">
        <f t="shared" si="22"/>
        <v>1.7</v>
      </c>
      <c r="T62" s="160">
        <f t="shared" si="23"/>
        <v>1.3333333333333333</v>
      </c>
      <c r="U62" s="200">
        <v>1</v>
      </c>
      <c r="V62" s="200">
        <v>1</v>
      </c>
      <c r="W62" s="200">
        <f>'Core Indicators'!EX62</f>
        <v>3</v>
      </c>
      <c r="X62" s="160">
        <f t="shared" si="24"/>
        <v>2</v>
      </c>
      <c r="Y62" s="200">
        <v>1</v>
      </c>
      <c r="Z62" s="160">
        <f t="shared" si="25"/>
        <v>2</v>
      </c>
      <c r="AA62" s="200">
        <f>'Core Indicators'!FF62</f>
        <v>2</v>
      </c>
      <c r="AB62" s="200">
        <f t="shared" si="26"/>
        <v>2</v>
      </c>
      <c r="AC62" s="181">
        <f>'Core Indicators'!GD62</f>
        <v>2</v>
      </c>
      <c r="AD62" s="181">
        <f>'Core Indicators'!GL62</f>
        <v>2</v>
      </c>
      <c r="AE62" s="181">
        <f>'Core Indicators'!GT62</f>
        <v>2</v>
      </c>
      <c r="AF62" s="181">
        <f>'Core Indicators'!HB62</f>
        <v>2</v>
      </c>
      <c r="AG62" s="181">
        <f t="shared" si="27"/>
        <v>2</v>
      </c>
      <c r="AH62" s="181">
        <f>'Core Indicators'!HJ62</f>
        <v>2</v>
      </c>
      <c r="AI62" s="181">
        <f>'Core Indicators'!HR62</f>
        <v>2</v>
      </c>
      <c r="AJ62" s="181">
        <f t="shared" si="28"/>
        <v>2</v>
      </c>
      <c r="AK62" s="181">
        <f>'Core Indicators'!HZ62</f>
        <v>2</v>
      </c>
      <c r="AL62" s="181">
        <f>'Core Indicators'!IH62</f>
        <v>2</v>
      </c>
      <c r="AM62" s="181">
        <f>'Core Indicators'!IP62</f>
        <v>2</v>
      </c>
      <c r="AN62" s="181">
        <f t="shared" si="29"/>
        <v>2</v>
      </c>
    </row>
    <row r="63" spans="1:40" x14ac:dyDescent="0.3">
      <c r="A63" s="200" t="str">
        <f>Lists!C:C</f>
        <v>MOZ001</v>
      </c>
      <c r="B63" s="246">
        <f t="shared" si="15"/>
        <v>2.2000000000000002</v>
      </c>
      <c r="C63" s="160">
        <f t="shared" si="16"/>
        <v>0</v>
      </c>
      <c r="D63" s="269">
        <f t="shared" si="17"/>
        <v>2.2000000000000002</v>
      </c>
      <c r="E63" s="200">
        <f>'Core Indicators'!R63</f>
        <v>2</v>
      </c>
      <c r="F63" s="200">
        <f>'Core Indicators'!Z63</f>
        <v>3</v>
      </c>
      <c r="G63" s="160">
        <f t="shared" si="18"/>
        <v>2.5</v>
      </c>
      <c r="H63" s="200">
        <f>'Core Indicators'!AH63</f>
        <v>2</v>
      </c>
      <c r="I63" s="200">
        <f>'Core Indicators'!AP63</f>
        <v>2</v>
      </c>
      <c r="J63" s="200">
        <f>'Core Indicators'!BN63</f>
        <v>2</v>
      </c>
      <c r="K63" s="200">
        <f t="shared" si="19"/>
        <v>2</v>
      </c>
      <c r="L63" s="246">
        <f t="shared" si="20"/>
        <v>2</v>
      </c>
      <c r="M63" s="269">
        <f t="shared" si="21"/>
        <v>2.8</v>
      </c>
      <c r="N63" s="201">
        <f>'Core Indicators'!DJ63</f>
        <v>3</v>
      </c>
      <c r="O63" s="201">
        <f>'Core Indicators'!DR63</f>
        <v>3</v>
      </c>
      <c r="P63" s="201">
        <f>'Core Indicators'!DZ63</f>
        <v>3</v>
      </c>
      <c r="Q63" s="201">
        <f>'Core Indicators'!EH63</f>
        <v>3</v>
      </c>
      <c r="R63" s="201">
        <f>'Core Indicators'!EP63</f>
        <v>2</v>
      </c>
      <c r="S63" s="160">
        <f t="shared" si="22"/>
        <v>1.3</v>
      </c>
      <c r="T63" s="160">
        <f t="shared" si="23"/>
        <v>1.1666666666666667</v>
      </c>
      <c r="U63" s="200">
        <v>1</v>
      </c>
      <c r="V63" s="200">
        <v>1</v>
      </c>
      <c r="W63" s="200">
        <f>'Core Indicators'!EX63</f>
        <v>2</v>
      </c>
      <c r="X63" s="160">
        <f t="shared" si="24"/>
        <v>1.5</v>
      </c>
      <c r="Y63" s="200">
        <v>1</v>
      </c>
      <c r="Z63" s="160">
        <f t="shared" si="25"/>
        <v>1.5</v>
      </c>
      <c r="AA63" s="200">
        <f>'Core Indicators'!FF63</f>
        <v>1</v>
      </c>
      <c r="AB63" s="200">
        <f t="shared" si="26"/>
        <v>2</v>
      </c>
      <c r="AC63" s="181">
        <f>'Core Indicators'!GD63</f>
        <v>2</v>
      </c>
      <c r="AD63" s="181">
        <f>'Core Indicators'!GL63</f>
        <v>2</v>
      </c>
      <c r="AE63" s="181">
        <f>'Core Indicators'!GT63</f>
        <v>2</v>
      </c>
      <c r="AF63" s="181">
        <f>'Core Indicators'!HB63</f>
        <v>2</v>
      </c>
      <c r="AG63" s="181">
        <f t="shared" si="27"/>
        <v>2</v>
      </c>
      <c r="AH63" s="181">
        <f>'Core Indicators'!HJ63</f>
        <v>2</v>
      </c>
      <c r="AI63" s="181">
        <f>'Core Indicators'!HR63</f>
        <v>2</v>
      </c>
      <c r="AJ63" s="181">
        <f t="shared" si="28"/>
        <v>2</v>
      </c>
      <c r="AK63" s="181">
        <f>'Core Indicators'!HZ63</f>
        <v>2</v>
      </c>
      <c r="AL63" s="181">
        <f>'Core Indicators'!IH63</f>
        <v>2</v>
      </c>
      <c r="AM63" s="181">
        <f>'Core Indicators'!IP63</f>
        <v>2</v>
      </c>
      <c r="AN63" s="181">
        <f t="shared" si="29"/>
        <v>2</v>
      </c>
    </row>
    <row r="64" spans="1:40" x14ac:dyDescent="0.3">
      <c r="A64" s="200" t="str">
        <f>Lists!C:C</f>
        <v>MOZ004</v>
      </c>
      <c r="B64" s="246">
        <f t="shared" si="15"/>
        <v>2.5</v>
      </c>
      <c r="C64" s="160">
        <f t="shared" si="16"/>
        <v>0</v>
      </c>
      <c r="D64" s="269">
        <f t="shared" si="17"/>
        <v>2.7</v>
      </c>
      <c r="E64" s="200">
        <f>'Core Indicators'!R64</f>
        <v>3</v>
      </c>
      <c r="F64" s="200">
        <f>'Core Indicators'!Z64</f>
        <v>3</v>
      </c>
      <c r="G64" s="160">
        <f t="shared" si="18"/>
        <v>3</v>
      </c>
      <c r="H64" s="200">
        <f>'Core Indicators'!AH64</f>
        <v>3</v>
      </c>
      <c r="I64" s="200">
        <f>'Core Indicators'!AP64</f>
        <v>2</v>
      </c>
      <c r="J64" s="200">
        <f>'Core Indicators'!BN64</f>
        <v>2</v>
      </c>
      <c r="K64" s="200">
        <f t="shared" si="19"/>
        <v>2</v>
      </c>
      <c r="L64" s="246">
        <f t="shared" si="20"/>
        <v>2.5</v>
      </c>
      <c r="M64" s="269">
        <f t="shared" si="21"/>
        <v>3</v>
      </c>
      <c r="N64" s="201">
        <f>'Core Indicators'!DJ64</f>
        <v>3</v>
      </c>
      <c r="O64" s="201">
        <f>'Core Indicators'!DR64</f>
        <v>3</v>
      </c>
      <c r="P64" s="201">
        <f>'Core Indicators'!DZ64</f>
        <v>3</v>
      </c>
      <c r="Q64" s="201">
        <f>'Core Indicators'!EH64</f>
        <v>3</v>
      </c>
      <c r="R64" s="201">
        <f>'Core Indicators'!EP64</f>
        <v>3</v>
      </c>
      <c r="S64" s="160">
        <f t="shared" si="22"/>
        <v>1.6</v>
      </c>
      <c r="T64" s="160">
        <f t="shared" si="23"/>
        <v>1.1666666666666667</v>
      </c>
      <c r="U64" s="200">
        <v>1</v>
      </c>
      <c r="V64" s="200">
        <v>1</v>
      </c>
      <c r="W64" s="200">
        <f>'Core Indicators'!EX64</f>
        <v>2</v>
      </c>
      <c r="X64" s="160">
        <f t="shared" si="24"/>
        <v>1.5</v>
      </c>
      <c r="Y64" s="200">
        <v>1</v>
      </c>
      <c r="Z64" s="160">
        <f t="shared" si="25"/>
        <v>2.041666666666667</v>
      </c>
      <c r="AA64" s="200">
        <f>'Core Indicators'!FF64</f>
        <v>2</v>
      </c>
      <c r="AB64" s="200">
        <f t="shared" si="26"/>
        <v>2.0833333333333335</v>
      </c>
      <c r="AC64" s="181">
        <f>'Core Indicators'!GD64</f>
        <v>1</v>
      </c>
      <c r="AD64" s="181">
        <f>'Core Indicators'!GL64</f>
        <v>2</v>
      </c>
      <c r="AE64" s="181">
        <f>'Core Indicators'!GT64</f>
        <v>2</v>
      </c>
      <c r="AF64" s="181">
        <f>'Core Indicators'!HB64</f>
        <v>2</v>
      </c>
      <c r="AG64" s="181">
        <f t="shared" si="27"/>
        <v>1.75</v>
      </c>
      <c r="AH64" s="181">
        <f>'Core Indicators'!HJ64</f>
        <v>3</v>
      </c>
      <c r="AI64" s="181">
        <f>'Core Indicators'!HR64</f>
        <v>2</v>
      </c>
      <c r="AJ64" s="181">
        <f t="shared" si="28"/>
        <v>2.5</v>
      </c>
      <c r="AK64" s="181">
        <f>'Core Indicators'!HZ64</f>
        <v>2</v>
      </c>
      <c r="AL64" s="181">
        <f>'Core Indicators'!IH64</f>
        <v>2</v>
      </c>
      <c r="AM64" s="181">
        <f>'Core Indicators'!IP64</f>
        <v>2</v>
      </c>
      <c r="AN64" s="181">
        <f t="shared" si="29"/>
        <v>2</v>
      </c>
    </row>
    <row r="65" spans="1:40" x14ac:dyDescent="0.3">
      <c r="A65" s="200" t="str">
        <f>Lists!C:C</f>
        <v>MOZ006</v>
      </c>
      <c r="B65" s="246">
        <f t="shared" si="15"/>
        <v>2</v>
      </c>
      <c r="C65" s="160">
        <f t="shared" si="16"/>
        <v>1</v>
      </c>
      <c r="D65" s="269">
        <f t="shared" si="17"/>
        <v>2.4</v>
      </c>
      <c r="E65" s="200">
        <f>'Core Indicators'!R65</f>
        <v>3</v>
      </c>
      <c r="F65" s="200">
        <f>'Core Indicators'!Z65</f>
        <v>3</v>
      </c>
      <c r="G65" s="160">
        <f t="shared" si="18"/>
        <v>3</v>
      </c>
      <c r="H65" s="200">
        <f>'Core Indicators'!AH65</f>
        <v>2</v>
      </c>
      <c r="I65" s="200">
        <f>'Core Indicators'!AP65</f>
        <v>2</v>
      </c>
      <c r="J65" s="200" t="str">
        <f>'Core Indicators'!BN65</f>
        <v>x</v>
      </c>
      <c r="K65" s="200">
        <f t="shared" si="19"/>
        <v>2</v>
      </c>
      <c r="L65" s="246">
        <f t="shared" si="20"/>
        <v>2</v>
      </c>
      <c r="M65" s="269">
        <f t="shared" si="21"/>
        <v>2</v>
      </c>
      <c r="N65" s="201">
        <f>'Core Indicators'!DJ65</f>
        <v>2</v>
      </c>
      <c r="O65" s="201">
        <f>'Core Indicators'!DR65</f>
        <v>2</v>
      </c>
      <c r="P65" s="201">
        <f>'Core Indicators'!DZ65</f>
        <v>2</v>
      </c>
      <c r="Q65" s="201">
        <f>'Core Indicators'!EH65</f>
        <v>2</v>
      </c>
      <c r="R65" s="201">
        <f>'Core Indicators'!EP65</f>
        <v>2</v>
      </c>
      <c r="S65" s="160">
        <f t="shared" si="22"/>
        <v>1.6</v>
      </c>
      <c r="T65" s="160">
        <f t="shared" si="23"/>
        <v>1.1666666666666667</v>
      </c>
      <c r="U65" s="200">
        <v>1</v>
      </c>
      <c r="V65" s="200">
        <v>1</v>
      </c>
      <c r="W65" s="200">
        <f>'Core Indicators'!EX65</f>
        <v>2</v>
      </c>
      <c r="X65" s="160">
        <f t="shared" si="24"/>
        <v>1.5</v>
      </c>
      <c r="Y65" s="200">
        <v>1</v>
      </c>
      <c r="Z65" s="160">
        <f t="shared" si="25"/>
        <v>2</v>
      </c>
      <c r="AA65" s="200">
        <f>'Core Indicators'!FF65</f>
        <v>2</v>
      </c>
      <c r="AB65" s="200">
        <f t="shared" si="26"/>
        <v>2</v>
      </c>
      <c r="AC65" s="181">
        <f>'Core Indicators'!GD65</f>
        <v>2</v>
      </c>
      <c r="AD65" s="181">
        <f>'Core Indicators'!GL65</f>
        <v>2</v>
      </c>
      <c r="AE65" s="181">
        <f>'Core Indicators'!GT65</f>
        <v>2</v>
      </c>
      <c r="AF65" s="181">
        <f>'Core Indicators'!HB65</f>
        <v>2</v>
      </c>
      <c r="AG65" s="181">
        <f t="shared" si="27"/>
        <v>2</v>
      </c>
      <c r="AH65" s="181">
        <f>'Core Indicators'!HJ65</f>
        <v>2</v>
      </c>
      <c r="AI65" s="181">
        <f>'Core Indicators'!HR65</f>
        <v>2</v>
      </c>
      <c r="AJ65" s="181">
        <f t="shared" si="28"/>
        <v>2</v>
      </c>
      <c r="AK65" s="181">
        <f>'Core Indicators'!HZ65</f>
        <v>2</v>
      </c>
      <c r="AL65" s="181">
        <f>'Core Indicators'!IH65</f>
        <v>2</v>
      </c>
      <c r="AM65" s="181">
        <f>'Core Indicators'!IP65</f>
        <v>2</v>
      </c>
      <c r="AN65" s="181">
        <f t="shared" si="29"/>
        <v>2</v>
      </c>
    </row>
    <row r="66" spans="1:40" x14ac:dyDescent="0.3">
      <c r="A66" s="200" t="str">
        <f>Lists!C:C</f>
        <v>MOZ007</v>
      </c>
      <c r="B66" s="246">
        <f t="shared" si="15"/>
        <v>2.4</v>
      </c>
      <c r="C66" s="160">
        <f t="shared" si="16"/>
        <v>0</v>
      </c>
      <c r="D66" s="269">
        <f t="shared" si="17"/>
        <v>2.4</v>
      </c>
      <c r="E66" s="200">
        <f>'Core Indicators'!R66</f>
        <v>3</v>
      </c>
      <c r="F66" s="200">
        <f>'Core Indicators'!Z66</f>
        <v>3</v>
      </c>
      <c r="G66" s="160">
        <f t="shared" si="18"/>
        <v>3</v>
      </c>
      <c r="H66" s="200">
        <f>'Core Indicators'!AH66</f>
        <v>2</v>
      </c>
      <c r="I66" s="200">
        <f>'Core Indicators'!AP66</f>
        <v>2</v>
      </c>
      <c r="J66" s="200">
        <f>'Core Indicators'!BN66</f>
        <v>2</v>
      </c>
      <c r="K66" s="200">
        <f t="shared" si="19"/>
        <v>2</v>
      </c>
      <c r="L66" s="246">
        <f t="shared" si="20"/>
        <v>2</v>
      </c>
      <c r="M66" s="269">
        <f t="shared" si="21"/>
        <v>3</v>
      </c>
      <c r="N66" s="201">
        <f>'Core Indicators'!DJ66</f>
        <v>3</v>
      </c>
      <c r="O66" s="201">
        <f>'Core Indicators'!DR66</f>
        <v>3</v>
      </c>
      <c r="P66" s="201">
        <f>'Core Indicators'!DZ66</f>
        <v>3</v>
      </c>
      <c r="Q66" s="201">
        <f>'Core Indicators'!EH66</f>
        <v>3</v>
      </c>
      <c r="R66" s="201">
        <f>'Core Indicators'!EP66</f>
        <v>3</v>
      </c>
      <c r="S66" s="160">
        <f t="shared" si="22"/>
        <v>1.6</v>
      </c>
      <c r="T66" s="160">
        <f t="shared" si="23"/>
        <v>1.1666666666666667</v>
      </c>
      <c r="U66" s="200">
        <v>1</v>
      </c>
      <c r="V66" s="200">
        <v>1</v>
      </c>
      <c r="W66" s="200">
        <f>'Core Indicators'!EX66</f>
        <v>2</v>
      </c>
      <c r="X66" s="160">
        <f t="shared" si="24"/>
        <v>1.5</v>
      </c>
      <c r="Y66" s="200">
        <v>1</v>
      </c>
      <c r="Z66" s="160">
        <f t="shared" si="25"/>
        <v>1.9444444444444446</v>
      </c>
      <c r="AA66" s="200">
        <f>'Core Indicators'!FF66</f>
        <v>2</v>
      </c>
      <c r="AB66" s="200">
        <f t="shared" si="26"/>
        <v>1.8888888888888891</v>
      </c>
      <c r="AC66" s="181">
        <f>'Core Indicators'!GD66</f>
        <v>2</v>
      </c>
      <c r="AD66" s="181">
        <f>'Core Indicators'!GL66</f>
        <v>2</v>
      </c>
      <c r="AE66" s="181">
        <f>'Core Indicators'!GT66</f>
        <v>2</v>
      </c>
      <c r="AF66" s="181">
        <f>'Core Indicators'!HB66</f>
        <v>2</v>
      </c>
      <c r="AG66" s="181">
        <f t="shared" si="27"/>
        <v>2</v>
      </c>
      <c r="AH66" s="181">
        <f>'Core Indicators'!HJ66</f>
        <v>2</v>
      </c>
      <c r="AI66" s="181">
        <f>'Core Indicators'!HR66</f>
        <v>2</v>
      </c>
      <c r="AJ66" s="181">
        <f t="shared" si="28"/>
        <v>2</v>
      </c>
      <c r="AK66" s="181">
        <f>'Core Indicators'!HZ66</f>
        <v>2</v>
      </c>
      <c r="AL66" s="181">
        <f>'Core Indicators'!IH66</f>
        <v>2</v>
      </c>
      <c r="AM66" s="181">
        <f>'Core Indicators'!IP66</f>
        <v>1</v>
      </c>
      <c r="AN66" s="181">
        <f t="shared" si="29"/>
        <v>1.6666666666666667</v>
      </c>
    </row>
    <row r="67" spans="1:40" x14ac:dyDescent="0.3">
      <c r="A67" s="200" t="str">
        <f>Lists!C:C</f>
        <v>MRT002</v>
      </c>
      <c r="B67" s="246">
        <f t="shared" ref="B67:B98" si="30">IF(OR(M67="x",D67="x"),"x",ROUND((5-GEOMEAN(((5-D67)/5*4+1),((5-M67)/5*4+1),((5-M67)/5*4+1)))/4*3.5+S67*0.3,1))</f>
        <v>1.9</v>
      </c>
      <c r="C67" s="160">
        <f t="shared" ref="C67:C98" si="31">COUNTIF(E67:F67,"x")+COUNTIF(H67:I67,"x")+COUNTIF(J67:J67,"x")+COUNTIF(M67,"x")+COUNTIF(U67:W67,"x")+COUNTIF(Y67:AB67,"x")</f>
        <v>2</v>
      </c>
      <c r="D67" s="269">
        <f t="shared" ref="D67:D98" si="32">IF(OR(L67="x",G67="x"),"x",ROUND((5-GEOMEAN(((5-L67)/5*4+1),((5-L67)/5*4+1),((5-G67)/5*4+1)))/4*5,1))</f>
        <v>2</v>
      </c>
      <c r="E67" s="200">
        <f>'Core Indicators'!R67</f>
        <v>2</v>
      </c>
      <c r="F67" s="200">
        <f>'Core Indicators'!Z67</f>
        <v>2</v>
      </c>
      <c r="G67" s="160">
        <f t="shared" ref="G67:G98" si="33">IF(AND(F67="x",E67="x"),"x",IF(OR(F67="x",E67="x"),AVERAGE(E67,F67),ROUND((10-GEOMEAN(((10-E67)/10*9+1),((10-F67)/10*9+1)))/9*10,1)))</f>
        <v>2</v>
      </c>
      <c r="H67" s="200">
        <f>'Core Indicators'!AH67</f>
        <v>2</v>
      </c>
      <c r="I67" s="200">
        <f>'Core Indicators'!AP67</f>
        <v>2</v>
      </c>
      <c r="J67" s="200" t="str">
        <f>'Core Indicators'!BN67</f>
        <v>x</v>
      </c>
      <c r="K67" s="200">
        <f t="shared" ref="K67:K98" si="34">IF(AND(J67="x",I67="x"),"x",IF(OR(J67="x",I67="x"),AVERAGE(I67,J67),ROUND((10-GEOMEAN(((10-I67)/10*9+1),((10-J67)/10*9+1)))/9*10,1)))</f>
        <v>2</v>
      </c>
      <c r="L67" s="246">
        <f t="shared" ref="L67:L98" si="35">IF(AND(H67="x",K67="x"),"x",IF(OR(H67="x",K67="x"),AVERAGE(H67,K67),ROUND((10-GEOMEAN(((10-H67)/10*9+1),((10-K67)/10*9+1)))/9*10,1)))</f>
        <v>2</v>
      </c>
      <c r="M67" s="269">
        <f t="shared" ref="M67:M98" si="36">IF(N67="x","x",AVERAGE(N67:R67))</f>
        <v>2</v>
      </c>
      <c r="N67" s="201">
        <f>'Core Indicators'!DJ67</f>
        <v>2</v>
      </c>
      <c r="O67" s="201">
        <f>'Core Indicators'!DR67</f>
        <v>2</v>
      </c>
      <c r="P67" s="201">
        <f>'Core Indicators'!DZ67</f>
        <v>2</v>
      </c>
      <c r="Q67" s="201">
        <f>'Core Indicators'!EH67</f>
        <v>2</v>
      </c>
      <c r="R67" s="201">
        <f>'Core Indicators'!EP67</f>
        <v>2</v>
      </c>
      <c r="S67" s="160">
        <f t="shared" ref="S67:S98" si="37">IF(OR(Z67="x",T67="x"),T67,ROUND((10-GEOMEAN(((10-T67)/10*9+1),((10-Z67)/10*9+1)))/9*10,1))</f>
        <v>1.5</v>
      </c>
      <c r="T67" s="160">
        <f t="shared" ref="T67:T98" si="38">AVERAGE(U67,X67,Y67)</f>
        <v>1</v>
      </c>
      <c r="U67" s="200">
        <v>1</v>
      </c>
      <c r="V67" s="200">
        <v>1</v>
      </c>
      <c r="W67" s="200" t="str">
        <f>'Core Indicators'!EX67</f>
        <v>x</v>
      </c>
      <c r="X67" s="160">
        <f t="shared" ref="X67:X98" si="39">AVERAGE(V67:W67)</f>
        <v>1</v>
      </c>
      <c r="Y67" s="200">
        <v>1</v>
      </c>
      <c r="Z67" s="160">
        <f t="shared" ref="Z67:Z98" si="40">IF(AND(AA67="x",AB67="x"),"x",AVERAGE(AA67:AB67))</f>
        <v>2</v>
      </c>
      <c r="AA67" s="200">
        <f>'Core Indicators'!FF67</f>
        <v>2</v>
      </c>
      <c r="AB67" s="200">
        <f t="shared" ref="AB67:AB98" si="41">IF(AND(AJ67="x",AN67="x",AG67="x"),"x",(AVERAGE(AJ67,AN67,AG67)))</f>
        <v>2</v>
      </c>
      <c r="AC67" s="181">
        <f>'Core Indicators'!GD67</f>
        <v>2</v>
      </c>
      <c r="AD67" s="181">
        <f>'Core Indicators'!GL67</f>
        <v>2</v>
      </c>
      <c r="AE67" s="181">
        <f>'Core Indicators'!GT67</f>
        <v>2</v>
      </c>
      <c r="AF67" s="181">
        <f>'Core Indicators'!HB67</f>
        <v>2</v>
      </c>
      <c r="AG67" s="181">
        <f t="shared" ref="AG67:AG98" si="42">IF(AND(AC67="x",AD67="x",AE67="x",AF67="x"),"x",AVERAGE(AC67:AF67))</f>
        <v>2</v>
      </c>
      <c r="AH67" s="181">
        <f>'Core Indicators'!HJ67</f>
        <v>2</v>
      </c>
      <c r="AI67" s="181">
        <f>'Core Indicators'!HR67</f>
        <v>2</v>
      </c>
      <c r="AJ67" s="181">
        <f t="shared" ref="AJ67:AJ98" si="43">IF(AND(AH67="x",AI67="x"),"x",AVERAGE(AH67:AI67))</f>
        <v>2</v>
      </c>
      <c r="AK67" s="181">
        <f>'Core Indicators'!HZ67</f>
        <v>2</v>
      </c>
      <c r="AL67" s="181">
        <f>'Core Indicators'!IH67</f>
        <v>2</v>
      </c>
      <c r="AM67" s="181">
        <f>'Core Indicators'!IP67</f>
        <v>2</v>
      </c>
      <c r="AN67" s="181">
        <f t="shared" ref="AN67:AN98" si="44">IF(AND(AK67="x",AL67="x",AM67="x"),"x",AVERAGE(AK67:AM67))</f>
        <v>2</v>
      </c>
    </row>
    <row r="68" spans="1:40" x14ac:dyDescent="0.3">
      <c r="A68" s="200" t="str">
        <f>Lists!C:C</f>
        <v>MRT003</v>
      </c>
      <c r="B68" s="246">
        <f t="shared" si="30"/>
        <v>1.9</v>
      </c>
      <c r="C68" s="160">
        <f t="shared" si="31"/>
        <v>4</v>
      </c>
      <c r="D68" s="269">
        <f t="shared" si="32"/>
        <v>2</v>
      </c>
      <c r="E68" s="200">
        <f>'Core Indicators'!R68</f>
        <v>2</v>
      </c>
      <c r="F68" s="200">
        <f>'Core Indicators'!Z68</f>
        <v>2</v>
      </c>
      <c r="G68" s="160">
        <f t="shared" si="33"/>
        <v>2</v>
      </c>
      <c r="H68" s="200">
        <f>'Core Indicators'!AH68</f>
        <v>2</v>
      </c>
      <c r="I68" s="200" t="str">
        <f>'Core Indicators'!AP68</f>
        <v>x</v>
      </c>
      <c r="J68" s="200" t="str">
        <f>'Core Indicators'!BN68</f>
        <v>x</v>
      </c>
      <c r="K68" s="200" t="str">
        <f t="shared" si="34"/>
        <v>x</v>
      </c>
      <c r="L68" s="246">
        <f t="shared" si="35"/>
        <v>2</v>
      </c>
      <c r="M68" s="269">
        <f t="shared" si="36"/>
        <v>2</v>
      </c>
      <c r="N68" s="201">
        <f>'Core Indicators'!DJ68</f>
        <v>2</v>
      </c>
      <c r="O68" s="201">
        <f>'Core Indicators'!DR68</f>
        <v>2</v>
      </c>
      <c r="P68" s="201">
        <f>'Core Indicators'!DZ68</f>
        <v>2</v>
      </c>
      <c r="Q68" s="201">
        <f>'Core Indicators'!EH68</f>
        <v>2</v>
      </c>
      <c r="R68" s="201">
        <f>'Core Indicators'!EP68</f>
        <v>2</v>
      </c>
      <c r="S68" s="160">
        <f t="shared" si="37"/>
        <v>1.5</v>
      </c>
      <c r="T68" s="160">
        <f t="shared" si="38"/>
        <v>1</v>
      </c>
      <c r="U68" s="200">
        <v>1</v>
      </c>
      <c r="V68" s="200">
        <v>1</v>
      </c>
      <c r="W68" s="200" t="str">
        <f>'Core Indicators'!EX68</f>
        <v>x</v>
      </c>
      <c r="X68" s="160">
        <f t="shared" si="39"/>
        <v>1</v>
      </c>
      <c r="Y68" s="200">
        <v>1</v>
      </c>
      <c r="Z68" s="160">
        <f t="shared" si="40"/>
        <v>2</v>
      </c>
      <c r="AA68" s="200" t="str">
        <f>'Core Indicators'!FF68</f>
        <v>x</v>
      </c>
      <c r="AB68" s="200">
        <f t="shared" si="41"/>
        <v>2</v>
      </c>
      <c r="AC68" s="181">
        <f>'Core Indicators'!GD68</f>
        <v>2</v>
      </c>
      <c r="AD68" s="181">
        <f>'Core Indicators'!GL68</f>
        <v>2</v>
      </c>
      <c r="AE68" s="181">
        <f>'Core Indicators'!GT68</f>
        <v>2</v>
      </c>
      <c r="AF68" s="181">
        <f>'Core Indicators'!HB68</f>
        <v>2</v>
      </c>
      <c r="AG68" s="181">
        <f t="shared" si="42"/>
        <v>2</v>
      </c>
      <c r="AH68" s="181">
        <f>'Core Indicators'!HJ68</f>
        <v>2</v>
      </c>
      <c r="AI68" s="181">
        <f>'Core Indicators'!HR68</f>
        <v>2</v>
      </c>
      <c r="AJ68" s="181">
        <f t="shared" si="43"/>
        <v>2</v>
      </c>
      <c r="AK68" s="181">
        <f>'Core Indicators'!HZ68</f>
        <v>2</v>
      </c>
      <c r="AL68" s="181">
        <f>'Core Indicators'!IH68</f>
        <v>2</v>
      </c>
      <c r="AM68" s="181">
        <f>'Core Indicators'!IP68</f>
        <v>2</v>
      </c>
      <c r="AN68" s="181">
        <f t="shared" si="44"/>
        <v>2</v>
      </c>
    </row>
    <row r="69" spans="1:40" x14ac:dyDescent="0.3">
      <c r="A69" s="200" t="str">
        <f>Lists!C:C</f>
        <v>MWI002</v>
      </c>
      <c r="B69" s="246">
        <f t="shared" si="30"/>
        <v>1.8</v>
      </c>
      <c r="C69" s="160">
        <f t="shared" si="31"/>
        <v>1</v>
      </c>
      <c r="D69" s="269">
        <f t="shared" si="32"/>
        <v>1.8</v>
      </c>
      <c r="E69" s="200">
        <f>'Core Indicators'!R69</f>
        <v>1</v>
      </c>
      <c r="F69" s="200">
        <f>'Core Indicators'!Z69</f>
        <v>2</v>
      </c>
      <c r="G69" s="160">
        <f t="shared" si="33"/>
        <v>1.5</v>
      </c>
      <c r="H69" s="200">
        <f>'Core Indicators'!AH69</f>
        <v>2</v>
      </c>
      <c r="I69" s="200">
        <f>'Core Indicators'!AP69</f>
        <v>2</v>
      </c>
      <c r="J69" s="200">
        <f>'Core Indicators'!BN69</f>
        <v>2</v>
      </c>
      <c r="K69" s="200">
        <f t="shared" si="34"/>
        <v>2</v>
      </c>
      <c r="L69" s="246">
        <f t="shared" si="35"/>
        <v>2</v>
      </c>
      <c r="M69" s="269">
        <f t="shared" si="36"/>
        <v>2</v>
      </c>
      <c r="N69" s="201">
        <f>'Core Indicators'!DJ69</f>
        <v>2</v>
      </c>
      <c r="O69" s="201">
        <f>'Core Indicators'!DR69</f>
        <v>2</v>
      </c>
      <c r="P69" s="201">
        <f>'Core Indicators'!DZ69</f>
        <v>2</v>
      </c>
      <c r="Q69" s="201">
        <f>'Core Indicators'!EH69</f>
        <v>2</v>
      </c>
      <c r="R69" s="201">
        <f>'Core Indicators'!EP69</f>
        <v>2</v>
      </c>
      <c r="S69" s="160">
        <f t="shared" si="37"/>
        <v>1.6</v>
      </c>
      <c r="T69" s="160">
        <f t="shared" si="38"/>
        <v>1.1666666666666667</v>
      </c>
      <c r="U69" s="200">
        <v>1</v>
      </c>
      <c r="V69" s="200">
        <v>1</v>
      </c>
      <c r="W69" s="200">
        <f>'Core Indicators'!EX69</f>
        <v>2</v>
      </c>
      <c r="X69" s="160">
        <f t="shared" si="39"/>
        <v>1.5</v>
      </c>
      <c r="Y69" s="200">
        <v>1</v>
      </c>
      <c r="Z69" s="160">
        <f t="shared" si="40"/>
        <v>2</v>
      </c>
      <c r="AA69" s="200" t="str">
        <f>'Core Indicators'!FF69</f>
        <v>x</v>
      </c>
      <c r="AB69" s="200">
        <f t="shared" si="41"/>
        <v>2</v>
      </c>
      <c r="AC69" s="181">
        <f>'Core Indicators'!GD69</f>
        <v>2</v>
      </c>
      <c r="AD69" s="181">
        <f>'Core Indicators'!GL69</f>
        <v>2</v>
      </c>
      <c r="AE69" s="181">
        <f>'Core Indicators'!GT69</f>
        <v>2</v>
      </c>
      <c r="AF69" s="181">
        <f>'Core Indicators'!HB69</f>
        <v>2</v>
      </c>
      <c r="AG69" s="181">
        <f t="shared" si="42"/>
        <v>2</v>
      </c>
      <c r="AH69" s="181">
        <f>'Core Indicators'!HJ69</f>
        <v>2</v>
      </c>
      <c r="AI69" s="181">
        <f>'Core Indicators'!HR69</f>
        <v>2</v>
      </c>
      <c r="AJ69" s="181">
        <f t="shared" si="43"/>
        <v>2</v>
      </c>
      <c r="AK69" s="181">
        <f>'Core Indicators'!HZ69</f>
        <v>2</v>
      </c>
      <c r="AL69" s="181">
        <f>'Core Indicators'!IH69</f>
        <v>2</v>
      </c>
      <c r="AM69" s="181">
        <f>'Core Indicators'!IP69</f>
        <v>2</v>
      </c>
      <c r="AN69" s="181">
        <f t="shared" si="44"/>
        <v>2</v>
      </c>
    </row>
    <row r="70" spans="1:40" x14ac:dyDescent="0.3">
      <c r="A70" s="200" t="str">
        <f>Lists!C:C</f>
        <v>MYS001</v>
      </c>
      <c r="B70" s="246">
        <f t="shared" si="30"/>
        <v>2</v>
      </c>
      <c r="C70" s="160">
        <f t="shared" si="31"/>
        <v>0</v>
      </c>
      <c r="D70" s="269">
        <f t="shared" si="32"/>
        <v>2.2000000000000002</v>
      </c>
      <c r="E70" s="200">
        <f>'Core Indicators'!R70</f>
        <v>2</v>
      </c>
      <c r="F70" s="200">
        <f>'Core Indicators'!Z70</f>
        <v>2</v>
      </c>
      <c r="G70" s="160">
        <f t="shared" si="33"/>
        <v>2</v>
      </c>
      <c r="H70" s="200">
        <f>'Core Indicators'!AH70</f>
        <v>2</v>
      </c>
      <c r="I70" s="200">
        <f>'Core Indicators'!AP70</f>
        <v>2</v>
      </c>
      <c r="J70" s="200">
        <f>'Core Indicators'!BN70</f>
        <v>3</v>
      </c>
      <c r="K70" s="200">
        <f t="shared" si="34"/>
        <v>2.5</v>
      </c>
      <c r="L70" s="246">
        <f t="shared" si="35"/>
        <v>2.2999999999999998</v>
      </c>
      <c r="M70" s="269">
        <f t="shared" si="36"/>
        <v>2</v>
      </c>
      <c r="N70" s="201">
        <f>'Core Indicators'!DJ70</f>
        <v>2</v>
      </c>
      <c r="O70" s="201">
        <f>'Core Indicators'!DR70</f>
        <v>2</v>
      </c>
      <c r="P70" s="201">
        <f>'Core Indicators'!DZ70</f>
        <v>2</v>
      </c>
      <c r="Q70" s="201">
        <f>'Core Indicators'!EH70</f>
        <v>2</v>
      </c>
      <c r="R70" s="201">
        <f>'Core Indicators'!EP70</f>
        <v>2</v>
      </c>
      <c r="S70" s="160">
        <f t="shared" si="37"/>
        <v>1.7</v>
      </c>
      <c r="T70" s="160">
        <f t="shared" si="38"/>
        <v>1.3333333333333333</v>
      </c>
      <c r="U70" s="200">
        <v>1</v>
      </c>
      <c r="V70" s="200">
        <v>1</v>
      </c>
      <c r="W70" s="200">
        <f>'Core Indicators'!EX70</f>
        <v>3</v>
      </c>
      <c r="X70" s="160">
        <f t="shared" si="39"/>
        <v>2</v>
      </c>
      <c r="Y70" s="200">
        <v>1</v>
      </c>
      <c r="Z70" s="160">
        <f t="shared" si="40"/>
        <v>2</v>
      </c>
      <c r="AA70" s="200">
        <f>'Core Indicators'!FF70</f>
        <v>2</v>
      </c>
      <c r="AB70" s="200">
        <f t="shared" si="41"/>
        <v>2</v>
      </c>
      <c r="AC70" s="181">
        <f>'Core Indicators'!GD70</f>
        <v>2</v>
      </c>
      <c r="AD70" s="181">
        <f>'Core Indicators'!GL70</f>
        <v>2</v>
      </c>
      <c r="AE70" s="181">
        <f>'Core Indicators'!GT70</f>
        <v>2</v>
      </c>
      <c r="AF70" s="181">
        <f>'Core Indicators'!HB70</f>
        <v>2</v>
      </c>
      <c r="AG70" s="181">
        <f t="shared" si="42"/>
        <v>2</v>
      </c>
      <c r="AH70" s="181">
        <f>'Core Indicators'!HJ70</f>
        <v>2</v>
      </c>
      <c r="AI70" s="181">
        <f>'Core Indicators'!HR70</f>
        <v>2</v>
      </c>
      <c r="AJ70" s="181">
        <f t="shared" si="43"/>
        <v>2</v>
      </c>
      <c r="AK70" s="181">
        <f>'Core Indicators'!HZ70</f>
        <v>2</v>
      </c>
      <c r="AL70" s="181">
        <f>'Core Indicators'!IH70</f>
        <v>2</v>
      </c>
      <c r="AM70" s="181">
        <f>'Core Indicators'!IP70</f>
        <v>2</v>
      </c>
      <c r="AN70" s="181">
        <f t="shared" si="44"/>
        <v>2</v>
      </c>
    </row>
    <row r="71" spans="1:40" x14ac:dyDescent="0.3">
      <c r="A71" s="200" t="str">
        <f>Lists!C:C</f>
        <v>NAM002</v>
      </c>
      <c r="B71" s="246">
        <f t="shared" si="30"/>
        <v>1.8</v>
      </c>
      <c r="C71" s="160">
        <f t="shared" si="31"/>
        <v>3</v>
      </c>
      <c r="D71" s="269">
        <f t="shared" si="32"/>
        <v>1.8</v>
      </c>
      <c r="E71" s="200">
        <f>'Core Indicators'!R71</f>
        <v>1</v>
      </c>
      <c r="F71" s="200">
        <f>'Core Indicators'!Z71</f>
        <v>2</v>
      </c>
      <c r="G71" s="160">
        <f t="shared" si="33"/>
        <v>1.5</v>
      </c>
      <c r="H71" s="200">
        <f>'Core Indicators'!AH71</f>
        <v>2</v>
      </c>
      <c r="I71" s="200" t="str">
        <f>'Core Indicators'!AP71</f>
        <v>x</v>
      </c>
      <c r="J71" s="200" t="str">
        <f>'Core Indicators'!BN71</f>
        <v>x</v>
      </c>
      <c r="K71" s="200" t="str">
        <f t="shared" si="34"/>
        <v>x</v>
      </c>
      <c r="L71" s="246">
        <f t="shared" si="35"/>
        <v>2</v>
      </c>
      <c r="M71" s="269">
        <f t="shared" si="36"/>
        <v>2</v>
      </c>
      <c r="N71" s="201">
        <f>'Core Indicators'!DJ71</f>
        <v>2</v>
      </c>
      <c r="O71" s="201">
        <f>'Core Indicators'!DR71</f>
        <v>2</v>
      </c>
      <c r="P71" s="201">
        <f>'Core Indicators'!DZ71</f>
        <v>2</v>
      </c>
      <c r="Q71" s="201">
        <f>'Core Indicators'!EH71</f>
        <v>2</v>
      </c>
      <c r="R71" s="201">
        <f>'Core Indicators'!EP71</f>
        <v>2</v>
      </c>
      <c r="S71" s="160">
        <f t="shared" si="37"/>
        <v>1.5</v>
      </c>
      <c r="T71" s="160">
        <f t="shared" si="38"/>
        <v>1</v>
      </c>
      <c r="U71" s="200">
        <v>1</v>
      </c>
      <c r="V71" s="200">
        <v>1</v>
      </c>
      <c r="W71" s="200" t="str">
        <f>'Core Indicators'!EX71</f>
        <v>x</v>
      </c>
      <c r="X71" s="160">
        <f t="shared" si="39"/>
        <v>1</v>
      </c>
      <c r="Y71" s="200">
        <v>1</v>
      </c>
      <c r="Z71" s="160">
        <f t="shared" si="40"/>
        <v>2</v>
      </c>
      <c r="AA71" s="200">
        <f>'Core Indicators'!FF71</f>
        <v>2</v>
      </c>
      <c r="AB71" s="200">
        <f t="shared" si="41"/>
        <v>2</v>
      </c>
      <c r="AC71" s="181">
        <f>'Core Indicators'!GD71</f>
        <v>2</v>
      </c>
      <c r="AD71" s="181">
        <f>'Core Indicators'!GL71</f>
        <v>2</v>
      </c>
      <c r="AE71" s="181">
        <f>'Core Indicators'!GT71</f>
        <v>2</v>
      </c>
      <c r="AF71" s="181">
        <f>'Core Indicators'!HB71</f>
        <v>2</v>
      </c>
      <c r="AG71" s="181">
        <f t="shared" si="42"/>
        <v>2</v>
      </c>
      <c r="AH71" s="181">
        <f>'Core Indicators'!HJ71</f>
        <v>2</v>
      </c>
      <c r="AI71" s="181">
        <f>'Core Indicators'!HR71</f>
        <v>2</v>
      </c>
      <c r="AJ71" s="181">
        <f t="shared" si="43"/>
        <v>2</v>
      </c>
      <c r="AK71" s="181">
        <f>'Core Indicators'!HZ71</f>
        <v>2</v>
      </c>
      <c r="AL71" s="181">
        <f>'Core Indicators'!IH71</f>
        <v>2</v>
      </c>
      <c r="AM71" s="181">
        <f>'Core Indicators'!IP71</f>
        <v>2</v>
      </c>
      <c r="AN71" s="181">
        <f t="shared" si="44"/>
        <v>2</v>
      </c>
    </row>
    <row r="72" spans="1:40" x14ac:dyDescent="0.3">
      <c r="A72" s="200" t="str">
        <f>Lists!C:C</f>
        <v>NER001</v>
      </c>
      <c r="B72" s="246">
        <f t="shared" si="30"/>
        <v>1.8</v>
      </c>
      <c r="C72" s="160">
        <f t="shared" si="31"/>
        <v>0</v>
      </c>
      <c r="D72" s="269">
        <f t="shared" si="32"/>
        <v>2</v>
      </c>
      <c r="E72" s="200">
        <f>'Core Indicators'!R72</f>
        <v>1</v>
      </c>
      <c r="F72" s="200">
        <f>'Core Indicators'!Z72</f>
        <v>2</v>
      </c>
      <c r="G72" s="160">
        <f t="shared" si="33"/>
        <v>1.5</v>
      </c>
      <c r="H72" s="200">
        <f>'Core Indicators'!AH72</f>
        <v>2</v>
      </c>
      <c r="I72" s="200">
        <f>'Core Indicators'!AP72</f>
        <v>2</v>
      </c>
      <c r="J72" s="200">
        <f>'Core Indicators'!BN72</f>
        <v>3</v>
      </c>
      <c r="K72" s="200">
        <f t="shared" si="34"/>
        <v>2.5</v>
      </c>
      <c r="L72" s="246">
        <f t="shared" si="35"/>
        <v>2.2999999999999998</v>
      </c>
      <c r="M72" s="269">
        <f t="shared" si="36"/>
        <v>2</v>
      </c>
      <c r="N72" s="201">
        <f>'Core Indicators'!DJ72</f>
        <v>2</v>
      </c>
      <c r="O72" s="201">
        <f>'Core Indicators'!DR72</f>
        <v>2</v>
      </c>
      <c r="P72" s="201">
        <f>'Core Indicators'!DZ72</f>
        <v>2</v>
      </c>
      <c r="Q72" s="201">
        <f>'Core Indicators'!EH72</f>
        <v>2</v>
      </c>
      <c r="R72" s="201">
        <f>'Core Indicators'!EP72</f>
        <v>2</v>
      </c>
      <c r="S72" s="160">
        <f t="shared" si="37"/>
        <v>1.4</v>
      </c>
      <c r="T72" s="160">
        <f t="shared" si="38"/>
        <v>1.3333333333333333</v>
      </c>
      <c r="U72" s="200">
        <v>1</v>
      </c>
      <c r="V72" s="200">
        <v>1</v>
      </c>
      <c r="W72" s="200">
        <f>'Core Indicators'!EX72</f>
        <v>3</v>
      </c>
      <c r="X72" s="160">
        <f t="shared" si="39"/>
        <v>2</v>
      </c>
      <c r="Y72" s="200">
        <v>1</v>
      </c>
      <c r="Z72" s="160">
        <f t="shared" si="40"/>
        <v>1.5</v>
      </c>
      <c r="AA72" s="200">
        <f>'Core Indicators'!FF72</f>
        <v>1</v>
      </c>
      <c r="AB72" s="200">
        <f t="shared" si="41"/>
        <v>2</v>
      </c>
      <c r="AC72" s="181">
        <f>'Core Indicators'!GD72</f>
        <v>2</v>
      </c>
      <c r="AD72" s="181">
        <f>'Core Indicators'!GL72</f>
        <v>2</v>
      </c>
      <c r="AE72" s="181">
        <f>'Core Indicators'!GT72</f>
        <v>2</v>
      </c>
      <c r="AF72" s="181">
        <f>'Core Indicators'!HB72</f>
        <v>2</v>
      </c>
      <c r="AG72" s="181">
        <f t="shared" si="42"/>
        <v>2</v>
      </c>
      <c r="AH72" s="181">
        <f>'Core Indicators'!HJ72</f>
        <v>2</v>
      </c>
      <c r="AI72" s="181">
        <f>'Core Indicators'!HR72</f>
        <v>2</v>
      </c>
      <c r="AJ72" s="181">
        <f t="shared" si="43"/>
        <v>2</v>
      </c>
      <c r="AK72" s="181">
        <f>'Core Indicators'!HZ72</f>
        <v>2</v>
      </c>
      <c r="AL72" s="181">
        <f>'Core Indicators'!IH72</f>
        <v>2</v>
      </c>
      <c r="AM72" s="181">
        <f>'Core Indicators'!IP72</f>
        <v>2</v>
      </c>
      <c r="AN72" s="181">
        <f t="shared" si="44"/>
        <v>2</v>
      </c>
    </row>
    <row r="73" spans="1:40" x14ac:dyDescent="0.3">
      <c r="A73" s="200" t="str">
        <f>Lists!C:C</f>
        <v>NER002</v>
      </c>
      <c r="B73" s="246">
        <f t="shared" si="30"/>
        <v>2.2999999999999998</v>
      </c>
      <c r="C73" s="160">
        <f t="shared" si="31"/>
        <v>0</v>
      </c>
      <c r="D73" s="269">
        <f t="shared" si="32"/>
        <v>1.8</v>
      </c>
      <c r="E73" s="200">
        <f>'Core Indicators'!R73</f>
        <v>1</v>
      </c>
      <c r="F73" s="200">
        <f>'Core Indicators'!Z73</f>
        <v>2</v>
      </c>
      <c r="G73" s="160">
        <f t="shared" si="33"/>
        <v>1.5</v>
      </c>
      <c r="H73" s="200">
        <f>'Core Indicators'!AH73</f>
        <v>2</v>
      </c>
      <c r="I73" s="200">
        <f>'Core Indicators'!AP73</f>
        <v>2</v>
      </c>
      <c r="J73" s="200">
        <f>'Core Indicators'!BN73</f>
        <v>2</v>
      </c>
      <c r="K73" s="200">
        <f t="shared" si="34"/>
        <v>2</v>
      </c>
      <c r="L73" s="246">
        <f t="shared" si="35"/>
        <v>2</v>
      </c>
      <c r="M73" s="269">
        <f t="shared" si="36"/>
        <v>3</v>
      </c>
      <c r="N73" s="201">
        <f>'Core Indicators'!DJ73</f>
        <v>3</v>
      </c>
      <c r="O73" s="201">
        <f>'Core Indicators'!DR73</f>
        <v>3</v>
      </c>
      <c r="P73" s="201">
        <f>'Core Indicators'!DZ73</f>
        <v>3</v>
      </c>
      <c r="Q73" s="201">
        <f>'Core Indicators'!EH73</f>
        <v>3</v>
      </c>
      <c r="R73" s="201">
        <f>'Core Indicators'!EP73</f>
        <v>3</v>
      </c>
      <c r="S73" s="160">
        <f t="shared" si="37"/>
        <v>1.4</v>
      </c>
      <c r="T73" s="160">
        <f t="shared" si="38"/>
        <v>1.3333333333333333</v>
      </c>
      <c r="U73" s="200">
        <v>1</v>
      </c>
      <c r="V73" s="200">
        <v>1</v>
      </c>
      <c r="W73" s="200">
        <f>'Core Indicators'!EX73</f>
        <v>3</v>
      </c>
      <c r="X73" s="160">
        <f t="shared" si="39"/>
        <v>2</v>
      </c>
      <c r="Y73" s="200">
        <v>1</v>
      </c>
      <c r="Z73" s="160">
        <f t="shared" si="40"/>
        <v>1.5</v>
      </c>
      <c r="AA73" s="200">
        <f>'Core Indicators'!FF73</f>
        <v>1</v>
      </c>
      <c r="AB73" s="200">
        <f t="shared" si="41"/>
        <v>2</v>
      </c>
      <c r="AC73" s="181">
        <f>'Core Indicators'!GD73</f>
        <v>2</v>
      </c>
      <c r="AD73" s="181">
        <f>'Core Indicators'!GL73</f>
        <v>2</v>
      </c>
      <c r="AE73" s="181">
        <f>'Core Indicators'!GT73</f>
        <v>2</v>
      </c>
      <c r="AF73" s="181">
        <f>'Core Indicators'!HB73</f>
        <v>2</v>
      </c>
      <c r="AG73" s="181">
        <f t="shared" si="42"/>
        <v>2</v>
      </c>
      <c r="AH73" s="181">
        <f>'Core Indicators'!HJ73</f>
        <v>2</v>
      </c>
      <c r="AI73" s="181">
        <f>'Core Indicators'!HR73</f>
        <v>2</v>
      </c>
      <c r="AJ73" s="181">
        <f t="shared" si="43"/>
        <v>2</v>
      </c>
      <c r="AK73" s="181">
        <f>'Core Indicators'!HZ73</f>
        <v>2</v>
      </c>
      <c r="AL73" s="181">
        <f>'Core Indicators'!IH73</f>
        <v>2</v>
      </c>
      <c r="AM73" s="181">
        <f>'Core Indicators'!IP73</f>
        <v>2</v>
      </c>
      <c r="AN73" s="181">
        <f t="shared" si="44"/>
        <v>2</v>
      </c>
    </row>
    <row r="74" spans="1:40" x14ac:dyDescent="0.3">
      <c r="A74" s="200" t="str">
        <f>Lists!C:C</f>
        <v>NER003</v>
      </c>
      <c r="B74" s="246">
        <f t="shared" si="30"/>
        <v>2.4</v>
      </c>
      <c r="C74" s="160">
        <f t="shared" si="31"/>
        <v>0</v>
      </c>
      <c r="D74" s="269">
        <f t="shared" si="32"/>
        <v>2.2000000000000002</v>
      </c>
      <c r="E74" s="200">
        <f>'Core Indicators'!R74</f>
        <v>2</v>
      </c>
      <c r="F74" s="200">
        <f>'Core Indicators'!Z74</f>
        <v>2</v>
      </c>
      <c r="G74" s="160">
        <f t="shared" si="33"/>
        <v>2</v>
      </c>
      <c r="H74" s="200">
        <f>'Core Indicators'!AH74</f>
        <v>2</v>
      </c>
      <c r="I74" s="200">
        <f>'Core Indicators'!AP74</f>
        <v>2</v>
      </c>
      <c r="J74" s="200">
        <f>'Core Indicators'!BN74</f>
        <v>3</v>
      </c>
      <c r="K74" s="200">
        <f t="shared" si="34"/>
        <v>2.5</v>
      </c>
      <c r="L74" s="246">
        <f t="shared" si="35"/>
        <v>2.2999999999999998</v>
      </c>
      <c r="M74" s="269">
        <f t="shared" si="36"/>
        <v>3</v>
      </c>
      <c r="N74" s="201">
        <f>'Core Indicators'!DJ74</f>
        <v>3</v>
      </c>
      <c r="O74" s="201">
        <f>'Core Indicators'!DR74</f>
        <v>3</v>
      </c>
      <c r="P74" s="201">
        <f>'Core Indicators'!DZ74</f>
        <v>3</v>
      </c>
      <c r="Q74" s="201">
        <f>'Core Indicators'!EH74</f>
        <v>3</v>
      </c>
      <c r="R74" s="201">
        <f>'Core Indicators'!EP74</f>
        <v>3</v>
      </c>
      <c r="S74" s="160">
        <f t="shared" si="37"/>
        <v>1.7</v>
      </c>
      <c r="T74" s="160">
        <f t="shared" si="38"/>
        <v>1.3333333333333333</v>
      </c>
      <c r="U74" s="200">
        <v>1</v>
      </c>
      <c r="V74" s="200">
        <v>1</v>
      </c>
      <c r="W74" s="200">
        <f>'Core Indicators'!EX74</f>
        <v>3</v>
      </c>
      <c r="X74" s="160">
        <f t="shared" si="39"/>
        <v>2</v>
      </c>
      <c r="Y74" s="200">
        <v>1</v>
      </c>
      <c r="Z74" s="160">
        <f t="shared" si="40"/>
        <v>2</v>
      </c>
      <c r="AA74" s="200">
        <f>'Core Indicators'!FF74</f>
        <v>2</v>
      </c>
      <c r="AB74" s="200">
        <f t="shared" si="41"/>
        <v>2</v>
      </c>
      <c r="AC74" s="181">
        <f>'Core Indicators'!GD74</f>
        <v>2</v>
      </c>
      <c r="AD74" s="181">
        <f>'Core Indicators'!GL74</f>
        <v>2</v>
      </c>
      <c r="AE74" s="181">
        <f>'Core Indicators'!GT74</f>
        <v>2</v>
      </c>
      <c r="AF74" s="181">
        <f>'Core Indicators'!HB74</f>
        <v>2</v>
      </c>
      <c r="AG74" s="181">
        <f t="shared" si="42"/>
        <v>2</v>
      </c>
      <c r="AH74" s="181">
        <f>'Core Indicators'!HJ74</f>
        <v>2</v>
      </c>
      <c r="AI74" s="181">
        <f>'Core Indicators'!HR74</f>
        <v>2</v>
      </c>
      <c r="AJ74" s="181">
        <f t="shared" si="43"/>
        <v>2</v>
      </c>
      <c r="AK74" s="181">
        <f>'Core Indicators'!HZ74</f>
        <v>2</v>
      </c>
      <c r="AL74" s="181">
        <f>'Core Indicators'!IH74</f>
        <v>2</v>
      </c>
      <c r="AM74" s="181">
        <f>'Core Indicators'!IP74</f>
        <v>2</v>
      </c>
      <c r="AN74" s="181">
        <f t="shared" si="44"/>
        <v>2</v>
      </c>
    </row>
    <row r="75" spans="1:40" x14ac:dyDescent="0.3">
      <c r="A75" s="200" t="str">
        <f>Lists!C:C</f>
        <v>NER004</v>
      </c>
      <c r="B75" s="246">
        <f t="shared" si="30"/>
        <v>2.5</v>
      </c>
      <c r="C75" s="160">
        <f t="shared" si="31"/>
        <v>0</v>
      </c>
      <c r="D75" s="269">
        <f t="shared" si="32"/>
        <v>2.8</v>
      </c>
      <c r="E75" s="200">
        <f>'Core Indicators'!R75</f>
        <v>2</v>
      </c>
      <c r="F75" s="200">
        <f>'Core Indicators'!Z75</f>
        <v>3</v>
      </c>
      <c r="G75" s="160">
        <f t="shared" si="33"/>
        <v>2.5</v>
      </c>
      <c r="H75" s="200">
        <f>'Core Indicators'!AH75</f>
        <v>3</v>
      </c>
      <c r="I75" s="200">
        <f>'Core Indicators'!AP75</f>
        <v>3</v>
      </c>
      <c r="J75" s="200">
        <f>'Core Indicators'!BN75</f>
        <v>3</v>
      </c>
      <c r="K75" s="200">
        <f t="shared" si="34"/>
        <v>3</v>
      </c>
      <c r="L75" s="246">
        <f t="shared" si="35"/>
        <v>3</v>
      </c>
      <c r="M75" s="269">
        <f t="shared" si="36"/>
        <v>3</v>
      </c>
      <c r="N75" s="201">
        <f>'Core Indicators'!DJ75</f>
        <v>3</v>
      </c>
      <c r="O75" s="201">
        <f>'Core Indicators'!DR75</f>
        <v>3</v>
      </c>
      <c r="P75" s="201">
        <f>'Core Indicators'!DZ75</f>
        <v>3</v>
      </c>
      <c r="Q75" s="201">
        <f>'Core Indicators'!EH75</f>
        <v>3</v>
      </c>
      <c r="R75" s="201">
        <f>'Core Indicators'!EP75</f>
        <v>3</v>
      </c>
      <c r="S75" s="160">
        <f t="shared" si="37"/>
        <v>1.4</v>
      </c>
      <c r="T75" s="160">
        <f t="shared" si="38"/>
        <v>1.3333333333333333</v>
      </c>
      <c r="U75" s="200">
        <v>1</v>
      </c>
      <c r="V75" s="200">
        <v>1</v>
      </c>
      <c r="W75" s="200">
        <f>'Core Indicators'!EX75</f>
        <v>3</v>
      </c>
      <c r="X75" s="160">
        <f t="shared" si="39"/>
        <v>2</v>
      </c>
      <c r="Y75" s="200">
        <v>1</v>
      </c>
      <c r="Z75" s="160">
        <f t="shared" si="40"/>
        <v>1.5</v>
      </c>
      <c r="AA75" s="200">
        <f>'Core Indicators'!FF75</f>
        <v>1</v>
      </c>
      <c r="AB75" s="200">
        <f t="shared" si="41"/>
        <v>2</v>
      </c>
      <c r="AC75" s="181">
        <f>'Core Indicators'!GD75</f>
        <v>2</v>
      </c>
      <c r="AD75" s="181">
        <f>'Core Indicators'!GL75</f>
        <v>2</v>
      </c>
      <c r="AE75" s="181">
        <f>'Core Indicators'!GT75</f>
        <v>2</v>
      </c>
      <c r="AF75" s="181">
        <f>'Core Indicators'!HB75</f>
        <v>2</v>
      </c>
      <c r="AG75" s="181">
        <f t="shared" si="42"/>
        <v>2</v>
      </c>
      <c r="AH75" s="181">
        <f>'Core Indicators'!HJ75</f>
        <v>2</v>
      </c>
      <c r="AI75" s="181">
        <f>'Core Indicators'!HR75</f>
        <v>2</v>
      </c>
      <c r="AJ75" s="181">
        <f t="shared" si="43"/>
        <v>2</v>
      </c>
      <c r="AK75" s="181">
        <f>'Core Indicators'!HZ75</f>
        <v>2</v>
      </c>
      <c r="AL75" s="181">
        <f>'Core Indicators'!IH75</f>
        <v>2</v>
      </c>
      <c r="AM75" s="181">
        <f>'Core Indicators'!IP75</f>
        <v>2</v>
      </c>
      <c r="AN75" s="181">
        <f t="shared" si="44"/>
        <v>2</v>
      </c>
    </row>
    <row r="76" spans="1:40" x14ac:dyDescent="0.3">
      <c r="A76" s="200" t="str">
        <f>Lists!C:C</f>
        <v>NGA001</v>
      </c>
      <c r="B76" s="246">
        <f t="shared" si="30"/>
        <v>2.5</v>
      </c>
      <c r="C76" s="160">
        <f t="shared" si="31"/>
        <v>0</v>
      </c>
      <c r="D76" s="269">
        <f t="shared" si="32"/>
        <v>2.5</v>
      </c>
      <c r="E76" s="200">
        <f>'Core Indicators'!R76</f>
        <v>2</v>
      </c>
      <c r="F76" s="200">
        <f>'Core Indicators'!Z76</f>
        <v>3</v>
      </c>
      <c r="G76" s="160">
        <f t="shared" si="33"/>
        <v>2.5</v>
      </c>
      <c r="H76" s="200">
        <f>'Core Indicators'!AH76</f>
        <v>3</v>
      </c>
      <c r="I76" s="200">
        <f>'Core Indicators'!AP76</f>
        <v>2</v>
      </c>
      <c r="J76" s="200">
        <f>'Core Indicators'!BN76</f>
        <v>2</v>
      </c>
      <c r="K76" s="200">
        <f t="shared" si="34"/>
        <v>2</v>
      </c>
      <c r="L76" s="246">
        <f t="shared" si="35"/>
        <v>2.5</v>
      </c>
      <c r="M76" s="269">
        <f t="shared" si="36"/>
        <v>3</v>
      </c>
      <c r="N76" s="201">
        <f>'Core Indicators'!DJ76</f>
        <v>3</v>
      </c>
      <c r="O76" s="201">
        <f>'Core Indicators'!DR76</f>
        <v>3</v>
      </c>
      <c r="P76" s="201">
        <f>'Core Indicators'!DZ76</f>
        <v>3</v>
      </c>
      <c r="Q76" s="201">
        <f>'Core Indicators'!EH76</f>
        <v>3</v>
      </c>
      <c r="R76" s="201">
        <f>'Core Indicators'!EP76</f>
        <v>3</v>
      </c>
      <c r="S76" s="160">
        <f t="shared" si="37"/>
        <v>1.6</v>
      </c>
      <c r="T76" s="160">
        <f t="shared" si="38"/>
        <v>1.1666666666666667</v>
      </c>
      <c r="U76" s="200">
        <v>1</v>
      </c>
      <c r="V76" s="200">
        <v>1</v>
      </c>
      <c r="W76" s="200">
        <f>'Core Indicators'!EX76</f>
        <v>2</v>
      </c>
      <c r="X76" s="160">
        <f t="shared" si="39"/>
        <v>1.5</v>
      </c>
      <c r="Y76" s="200">
        <v>1</v>
      </c>
      <c r="Z76" s="160">
        <f t="shared" si="40"/>
        <v>2</v>
      </c>
      <c r="AA76" s="200">
        <f>'Core Indicators'!FF76</f>
        <v>2</v>
      </c>
      <c r="AB76" s="200">
        <f t="shared" si="41"/>
        <v>2</v>
      </c>
      <c r="AC76" s="181">
        <f>'Core Indicators'!GD76</f>
        <v>2</v>
      </c>
      <c r="AD76" s="181">
        <f>'Core Indicators'!GL76</f>
        <v>2</v>
      </c>
      <c r="AE76" s="181">
        <f>'Core Indicators'!GT76</f>
        <v>2</v>
      </c>
      <c r="AF76" s="181">
        <f>'Core Indicators'!HB76</f>
        <v>2</v>
      </c>
      <c r="AG76" s="181">
        <f t="shared" si="42"/>
        <v>2</v>
      </c>
      <c r="AH76" s="181">
        <f>'Core Indicators'!HJ76</f>
        <v>2</v>
      </c>
      <c r="AI76" s="181">
        <f>'Core Indicators'!HR76</f>
        <v>2</v>
      </c>
      <c r="AJ76" s="181">
        <f t="shared" si="43"/>
        <v>2</v>
      </c>
      <c r="AK76" s="181">
        <f>'Core Indicators'!HZ76</f>
        <v>2</v>
      </c>
      <c r="AL76" s="181">
        <f>'Core Indicators'!IH76</f>
        <v>2</v>
      </c>
      <c r="AM76" s="181">
        <f>'Core Indicators'!IP76</f>
        <v>2</v>
      </c>
      <c r="AN76" s="181">
        <f t="shared" si="44"/>
        <v>2</v>
      </c>
    </row>
    <row r="77" spans="1:40" x14ac:dyDescent="0.3">
      <c r="A77" s="200" t="str">
        <f>Lists!C:C</f>
        <v>NGA003</v>
      </c>
      <c r="B77" s="246">
        <f t="shared" si="30"/>
        <v>2.2999999999999998</v>
      </c>
      <c r="C77" s="160">
        <f t="shared" si="31"/>
        <v>0</v>
      </c>
      <c r="D77" s="269">
        <f t="shared" si="32"/>
        <v>1.8</v>
      </c>
      <c r="E77" s="200">
        <f>'Core Indicators'!R77</f>
        <v>1</v>
      </c>
      <c r="F77" s="200">
        <f>'Core Indicators'!Z77</f>
        <v>2</v>
      </c>
      <c r="G77" s="160">
        <f t="shared" si="33"/>
        <v>1.5</v>
      </c>
      <c r="H77" s="200">
        <f>'Core Indicators'!AH77</f>
        <v>2</v>
      </c>
      <c r="I77" s="200">
        <f>'Core Indicators'!AP77</f>
        <v>2</v>
      </c>
      <c r="J77" s="200">
        <f>'Core Indicators'!BN77</f>
        <v>2</v>
      </c>
      <c r="K77" s="200">
        <f t="shared" si="34"/>
        <v>2</v>
      </c>
      <c r="L77" s="246">
        <f t="shared" si="35"/>
        <v>2</v>
      </c>
      <c r="M77" s="269">
        <f t="shared" si="36"/>
        <v>3</v>
      </c>
      <c r="N77" s="201">
        <f>'Core Indicators'!DJ77</f>
        <v>3</v>
      </c>
      <c r="O77" s="201">
        <f>'Core Indicators'!DR77</f>
        <v>3</v>
      </c>
      <c r="P77" s="201">
        <f>'Core Indicators'!DZ77</f>
        <v>3</v>
      </c>
      <c r="Q77" s="201">
        <f>'Core Indicators'!EH77</f>
        <v>3</v>
      </c>
      <c r="R77" s="201">
        <f>'Core Indicators'!EP77</f>
        <v>3</v>
      </c>
      <c r="S77" s="160">
        <f t="shared" si="37"/>
        <v>1.6</v>
      </c>
      <c r="T77" s="160">
        <f t="shared" si="38"/>
        <v>1.1666666666666667</v>
      </c>
      <c r="U77" s="200">
        <v>1</v>
      </c>
      <c r="V77" s="200">
        <v>1</v>
      </c>
      <c r="W77" s="200">
        <f>'Core Indicators'!EX77</f>
        <v>2</v>
      </c>
      <c r="X77" s="160">
        <f t="shared" si="39"/>
        <v>1.5</v>
      </c>
      <c r="Y77" s="200">
        <v>1</v>
      </c>
      <c r="Z77" s="160">
        <f t="shared" si="40"/>
        <v>2</v>
      </c>
      <c r="AA77" s="200">
        <f>'Core Indicators'!FF77</f>
        <v>2</v>
      </c>
      <c r="AB77" s="200">
        <f t="shared" si="41"/>
        <v>2</v>
      </c>
      <c r="AC77" s="181">
        <f>'Core Indicators'!GD77</f>
        <v>2</v>
      </c>
      <c r="AD77" s="181">
        <f>'Core Indicators'!GL77</f>
        <v>2</v>
      </c>
      <c r="AE77" s="181">
        <f>'Core Indicators'!GT77</f>
        <v>2</v>
      </c>
      <c r="AF77" s="181">
        <f>'Core Indicators'!HB77</f>
        <v>2</v>
      </c>
      <c r="AG77" s="181">
        <f t="shared" si="42"/>
        <v>2</v>
      </c>
      <c r="AH77" s="181">
        <f>'Core Indicators'!HJ77</f>
        <v>2</v>
      </c>
      <c r="AI77" s="181">
        <f>'Core Indicators'!HR77</f>
        <v>2</v>
      </c>
      <c r="AJ77" s="181">
        <f t="shared" si="43"/>
        <v>2</v>
      </c>
      <c r="AK77" s="181">
        <f>'Core Indicators'!HZ77</f>
        <v>2</v>
      </c>
      <c r="AL77" s="181">
        <f>'Core Indicators'!IH77</f>
        <v>2</v>
      </c>
      <c r="AM77" s="181">
        <f>'Core Indicators'!IP77</f>
        <v>2</v>
      </c>
      <c r="AN77" s="181">
        <f t="shared" si="44"/>
        <v>2</v>
      </c>
    </row>
    <row r="78" spans="1:40" x14ac:dyDescent="0.3">
      <c r="A78" s="200" t="str">
        <f>Lists!C:C</f>
        <v>NGA004</v>
      </c>
      <c r="B78" s="246">
        <f t="shared" si="30"/>
        <v>2.4</v>
      </c>
      <c r="C78" s="160">
        <f t="shared" si="31"/>
        <v>1</v>
      </c>
      <c r="D78" s="269">
        <f t="shared" si="32"/>
        <v>2.4</v>
      </c>
      <c r="E78" s="200">
        <f>'Core Indicators'!R78</f>
        <v>1</v>
      </c>
      <c r="F78" s="200">
        <f>'Core Indicators'!Z78</f>
        <v>3</v>
      </c>
      <c r="G78" s="160">
        <f t="shared" si="33"/>
        <v>2.1</v>
      </c>
      <c r="H78" s="200">
        <f>'Core Indicators'!AH78</f>
        <v>3</v>
      </c>
      <c r="I78" s="200">
        <f>'Core Indicators'!AP78</f>
        <v>2</v>
      </c>
      <c r="J78" s="200">
        <f>'Core Indicators'!BN78</f>
        <v>2</v>
      </c>
      <c r="K78" s="200">
        <f t="shared" si="34"/>
        <v>2</v>
      </c>
      <c r="L78" s="246">
        <f t="shared" si="35"/>
        <v>2.5</v>
      </c>
      <c r="M78" s="269">
        <f t="shared" si="36"/>
        <v>3</v>
      </c>
      <c r="N78" s="201">
        <f>'Core Indicators'!DJ78</f>
        <v>3</v>
      </c>
      <c r="O78" s="201">
        <f>'Core Indicators'!DR78</f>
        <v>3</v>
      </c>
      <c r="P78" s="201">
        <f>'Core Indicators'!DZ78</f>
        <v>3</v>
      </c>
      <c r="Q78" s="201">
        <f>'Core Indicators'!EH78</f>
        <v>3</v>
      </c>
      <c r="R78" s="201">
        <f>'Core Indicators'!EP78</f>
        <v>3</v>
      </c>
      <c r="S78" s="160">
        <f t="shared" si="37"/>
        <v>1.6</v>
      </c>
      <c r="T78" s="160">
        <f t="shared" si="38"/>
        <v>1.1666666666666667</v>
      </c>
      <c r="U78" s="200">
        <v>1</v>
      </c>
      <c r="V78" s="200">
        <v>1</v>
      </c>
      <c r="W78" s="200">
        <f>'Core Indicators'!EX78</f>
        <v>2</v>
      </c>
      <c r="X78" s="160">
        <f t="shared" si="39"/>
        <v>1.5</v>
      </c>
      <c r="Y78" s="200">
        <v>1</v>
      </c>
      <c r="Z78" s="160">
        <f t="shared" si="40"/>
        <v>2</v>
      </c>
      <c r="AA78" s="200" t="str">
        <f>'Core Indicators'!FF78</f>
        <v>x</v>
      </c>
      <c r="AB78" s="200">
        <f t="shared" si="41"/>
        <v>2</v>
      </c>
      <c r="AC78" s="181">
        <f>'Core Indicators'!GD78</f>
        <v>2</v>
      </c>
      <c r="AD78" s="181">
        <f>'Core Indicators'!GL78</f>
        <v>2</v>
      </c>
      <c r="AE78" s="181">
        <f>'Core Indicators'!GT78</f>
        <v>2</v>
      </c>
      <c r="AF78" s="181">
        <f>'Core Indicators'!HB78</f>
        <v>2</v>
      </c>
      <c r="AG78" s="181">
        <f t="shared" si="42"/>
        <v>2</v>
      </c>
      <c r="AH78" s="181">
        <f>'Core Indicators'!HJ78</f>
        <v>2</v>
      </c>
      <c r="AI78" s="181">
        <f>'Core Indicators'!HR78</f>
        <v>2</v>
      </c>
      <c r="AJ78" s="181">
        <f t="shared" si="43"/>
        <v>2</v>
      </c>
      <c r="AK78" s="181">
        <f>'Core Indicators'!HZ78</f>
        <v>2</v>
      </c>
      <c r="AL78" s="181">
        <f>'Core Indicators'!IH78</f>
        <v>2</v>
      </c>
      <c r="AM78" s="181">
        <f>'Core Indicators'!IP78</f>
        <v>2</v>
      </c>
      <c r="AN78" s="181">
        <f t="shared" si="44"/>
        <v>2</v>
      </c>
    </row>
    <row r="79" spans="1:40" x14ac:dyDescent="0.3">
      <c r="A79" s="200" t="str">
        <f>Lists!C:C</f>
        <v>NGA007</v>
      </c>
      <c r="B79" s="246">
        <f t="shared" si="30"/>
        <v>2.2999999999999998</v>
      </c>
      <c r="C79" s="160">
        <f t="shared" si="31"/>
        <v>0</v>
      </c>
      <c r="D79" s="269">
        <f t="shared" si="32"/>
        <v>2</v>
      </c>
      <c r="E79" s="200">
        <f>'Core Indicators'!R79</f>
        <v>2</v>
      </c>
      <c r="F79" s="200">
        <f>'Core Indicators'!Z79</f>
        <v>2</v>
      </c>
      <c r="G79" s="160">
        <f t="shared" si="33"/>
        <v>2</v>
      </c>
      <c r="H79" s="200">
        <f>'Core Indicators'!AH79</f>
        <v>2</v>
      </c>
      <c r="I79" s="200">
        <f>'Core Indicators'!AP79</f>
        <v>2</v>
      </c>
      <c r="J79" s="200">
        <f>'Core Indicators'!BN79</f>
        <v>2</v>
      </c>
      <c r="K79" s="200">
        <f t="shared" si="34"/>
        <v>2</v>
      </c>
      <c r="L79" s="246">
        <f t="shared" si="35"/>
        <v>2</v>
      </c>
      <c r="M79" s="269">
        <f t="shared" si="36"/>
        <v>3</v>
      </c>
      <c r="N79" s="201">
        <f>'Core Indicators'!DJ79</f>
        <v>3</v>
      </c>
      <c r="O79" s="201">
        <f>'Core Indicators'!DR79</f>
        <v>3</v>
      </c>
      <c r="P79" s="201">
        <f>'Core Indicators'!DZ79</f>
        <v>3</v>
      </c>
      <c r="Q79" s="201">
        <f>'Core Indicators'!EH79</f>
        <v>3</v>
      </c>
      <c r="R79" s="201">
        <f>'Core Indicators'!EP79</f>
        <v>3</v>
      </c>
      <c r="S79" s="160">
        <f t="shared" si="37"/>
        <v>1.3</v>
      </c>
      <c r="T79" s="160">
        <f t="shared" si="38"/>
        <v>1.1666666666666667</v>
      </c>
      <c r="U79" s="200">
        <v>1</v>
      </c>
      <c r="V79" s="200">
        <v>1</v>
      </c>
      <c r="W79" s="200">
        <f>'Core Indicators'!EX79</f>
        <v>2</v>
      </c>
      <c r="X79" s="160">
        <f t="shared" si="39"/>
        <v>1.5</v>
      </c>
      <c r="Y79" s="200">
        <v>1</v>
      </c>
      <c r="Z79" s="160">
        <f t="shared" si="40"/>
        <v>1.5</v>
      </c>
      <c r="AA79" s="200">
        <f>'Core Indicators'!FF79</f>
        <v>1</v>
      </c>
      <c r="AB79" s="200">
        <f t="shared" si="41"/>
        <v>2</v>
      </c>
      <c r="AC79" s="181">
        <f>'Core Indicators'!GD79</f>
        <v>2</v>
      </c>
      <c r="AD79" s="181">
        <f>'Core Indicators'!GL79</f>
        <v>2</v>
      </c>
      <c r="AE79" s="181">
        <f>'Core Indicators'!GT79</f>
        <v>2</v>
      </c>
      <c r="AF79" s="181">
        <f>'Core Indicators'!HB79</f>
        <v>2</v>
      </c>
      <c r="AG79" s="181">
        <f t="shared" si="42"/>
        <v>2</v>
      </c>
      <c r="AH79" s="181">
        <f>'Core Indicators'!HJ79</f>
        <v>2</v>
      </c>
      <c r="AI79" s="181">
        <f>'Core Indicators'!HR79</f>
        <v>2</v>
      </c>
      <c r="AJ79" s="181">
        <f t="shared" si="43"/>
        <v>2</v>
      </c>
      <c r="AK79" s="181">
        <f>'Core Indicators'!HZ79</f>
        <v>2</v>
      </c>
      <c r="AL79" s="181">
        <f>'Core Indicators'!IH79</f>
        <v>2</v>
      </c>
      <c r="AM79" s="181">
        <f>'Core Indicators'!IP79</f>
        <v>2</v>
      </c>
      <c r="AN79" s="181">
        <f t="shared" si="44"/>
        <v>2</v>
      </c>
    </row>
    <row r="80" spans="1:40" x14ac:dyDescent="0.3">
      <c r="A80" s="200" t="str">
        <f>Lists!C:C</f>
        <v>NGA008</v>
      </c>
      <c r="B80" s="246">
        <f t="shared" si="30"/>
        <v>1.8</v>
      </c>
      <c r="C80" s="160">
        <f t="shared" si="31"/>
        <v>1</v>
      </c>
      <c r="D80" s="269">
        <f t="shared" si="32"/>
        <v>1.8</v>
      </c>
      <c r="E80" s="200">
        <f>'Core Indicators'!R80</f>
        <v>1</v>
      </c>
      <c r="F80" s="200">
        <f>'Core Indicators'!Z80</f>
        <v>2</v>
      </c>
      <c r="G80" s="160">
        <f t="shared" si="33"/>
        <v>1.5</v>
      </c>
      <c r="H80" s="200">
        <f>'Core Indicators'!AH80</f>
        <v>2</v>
      </c>
      <c r="I80" s="200">
        <f>'Core Indicators'!AP80</f>
        <v>2</v>
      </c>
      <c r="J80" s="200" t="str">
        <f>'Core Indicators'!BN80</f>
        <v>x</v>
      </c>
      <c r="K80" s="200">
        <f t="shared" si="34"/>
        <v>2</v>
      </c>
      <c r="L80" s="246">
        <f t="shared" si="35"/>
        <v>2</v>
      </c>
      <c r="M80" s="269">
        <f t="shared" si="36"/>
        <v>2</v>
      </c>
      <c r="N80" s="201">
        <f>'Core Indicators'!DJ80</f>
        <v>2</v>
      </c>
      <c r="O80" s="201" t="str">
        <f>'Core Indicators'!DR80</f>
        <v>x</v>
      </c>
      <c r="P80" s="201">
        <f>'Core Indicators'!DZ80</f>
        <v>2</v>
      </c>
      <c r="Q80" s="201" t="str">
        <f>'Core Indicators'!EH80</f>
        <v>x</v>
      </c>
      <c r="R80" s="201" t="str">
        <f>'Core Indicators'!EP80</f>
        <v>x</v>
      </c>
      <c r="S80" s="160">
        <f t="shared" si="37"/>
        <v>1.6</v>
      </c>
      <c r="T80" s="160">
        <f t="shared" si="38"/>
        <v>1.1666666666666667</v>
      </c>
      <c r="U80" s="200">
        <v>1</v>
      </c>
      <c r="V80" s="200">
        <v>1</v>
      </c>
      <c r="W80" s="200">
        <f>'Core Indicators'!EX80</f>
        <v>2</v>
      </c>
      <c r="X80" s="160">
        <f t="shared" si="39"/>
        <v>1.5</v>
      </c>
      <c r="Y80" s="200">
        <v>1</v>
      </c>
      <c r="Z80" s="160">
        <f t="shared" si="40"/>
        <v>2</v>
      </c>
      <c r="AA80" s="200">
        <f>'Core Indicators'!FF80</f>
        <v>2</v>
      </c>
      <c r="AB80" s="200">
        <f t="shared" si="41"/>
        <v>2</v>
      </c>
      <c r="AC80" s="181">
        <f>'Core Indicators'!GD80</f>
        <v>2</v>
      </c>
      <c r="AD80" s="181">
        <f>'Core Indicators'!GL80</f>
        <v>2</v>
      </c>
      <c r="AE80" s="181">
        <f>'Core Indicators'!GT80</f>
        <v>2</v>
      </c>
      <c r="AF80" s="181">
        <f>'Core Indicators'!HB80</f>
        <v>2</v>
      </c>
      <c r="AG80" s="181">
        <f t="shared" si="42"/>
        <v>2</v>
      </c>
      <c r="AH80" s="181">
        <f>'Core Indicators'!HJ80</f>
        <v>2</v>
      </c>
      <c r="AI80" s="181">
        <f>'Core Indicators'!HR80</f>
        <v>2</v>
      </c>
      <c r="AJ80" s="181">
        <f t="shared" si="43"/>
        <v>2</v>
      </c>
      <c r="AK80" s="181">
        <f>'Core Indicators'!HZ80</f>
        <v>2</v>
      </c>
      <c r="AL80" s="181">
        <f>'Core Indicators'!IH80</f>
        <v>2</v>
      </c>
      <c r="AM80" s="181">
        <f>'Core Indicators'!IP80</f>
        <v>2</v>
      </c>
      <c r="AN80" s="181">
        <f t="shared" si="44"/>
        <v>2</v>
      </c>
    </row>
    <row r="81" spans="1:40" x14ac:dyDescent="0.3">
      <c r="A81" s="200" t="str">
        <f>Lists!C:C</f>
        <v>NIC001</v>
      </c>
      <c r="B81" s="246" t="str">
        <f t="shared" si="30"/>
        <v>x</v>
      </c>
      <c r="C81" s="160">
        <f t="shared" si="31"/>
        <v>1</v>
      </c>
      <c r="D81" s="269">
        <f t="shared" si="32"/>
        <v>2</v>
      </c>
      <c r="E81" s="200">
        <f>'Core Indicators'!R81</f>
        <v>1</v>
      </c>
      <c r="F81" s="200">
        <f>'Core Indicators'!Z81</f>
        <v>2</v>
      </c>
      <c r="G81" s="160">
        <f t="shared" si="33"/>
        <v>1.5</v>
      </c>
      <c r="H81" s="200">
        <f>'Core Indicators'!AH81</f>
        <v>2</v>
      </c>
      <c r="I81" s="200">
        <f>'Core Indicators'!AP81</f>
        <v>2</v>
      </c>
      <c r="J81" s="200">
        <f>'Core Indicators'!BN81</f>
        <v>3</v>
      </c>
      <c r="K81" s="200">
        <f t="shared" si="34"/>
        <v>2.5</v>
      </c>
      <c r="L81" s="246">
        <f t="shared" si="35"/>
        <v>2.2999999999999998</v>
      </c>
      <c r="M81" s="269" t="str">
        <f t="shared" si="36"/>
        <v>x</v>
      </c>
      <c r="N81" s="201" t="str">
        <f>'Core Indicators'!DJ81</f>
        <v>x</v>
      </c>
      <c r="O81" s="201" t="str">
        <f>'Core Indicators'!DR81</f>
        <v>x</v>
      </c>
      <c r="P81" s="201" t="str">
        <f>'Core Indicators'!DZ81</f>
        <v>x</v>
      </c>
      <c r="Q81" s="201">
        <f>'Core Indicators'!EH81</f>
        <v>1</v>
      </c>
      <c r="R81" s="201">
        <f>'Core Indicators'!EP81</f>
        <v>1</v>
      </c>
      <c r="S81" s="160">
        <f t="shared" si="37"/>
        <v>1.4</v>
      </c>
      <c r="T81" s="160">
        <f t="shared" si="38"/>
        <v>1.3333333333333333</v>
      </c>
      <c r="U81" s="200">
        <v>1</v>
      </c>
      <c r="V81" s="200">
        <v>1</v>
      </c>
      <c r="W81" s="200">
        <f>'Core Indicators'!EX81</f>
        <v>3</v>
      </c>
      <c r="X81" s="160">
        <f t="shared" si="39"/>
        <v>2</v>
      </c>
      <c r="Y81" s="200">
        <v>1</v>
      </c>
      <c r="Z81" s="160">
        <f t="shared" si="40"/>
        <v>1.5</v>
      </c>
      <c r="AA81" s="200">
        <f>'Core Indicators'!FF81</f>
        <v>2</v>
      </c>
      <c r="AB81" s="200">
        <f t="shared" si="41"/>
        <v>1</v>
      </c>
      <c r="AC81" s="181" t="str">
        <f>'Core Indicators'!GD81</f>
        <v>x</v>
      </c>
      <c r="AD81" s="181" t="str">
        <f>'Core Indicators'!GL81</f>
        <v>x</v>
      </c>
      <c r="AE81" s="181">
        <f>'Core Indicators'!GT81</f>
        <v>1</v>
      </c>
      <c r="AF81" s="181">
        <f>'Core Indicators'!HB81</f>
        <v>1</v>
      </c>
      <c r="AG81" s="181">
        <f t="shared" si="42"/>
        <v>1</v>
      </c>
      <c r="AH81" s="181">
        <f>'Core Indicators'!HJ81</f>
        <v>1</v>
      </c>
      <c r="AI81" s="181">
        <f>'Core Indicators'!HR81</f>
        <v>1</v>
      </c>
      <c r="AJ81" s="181">
        <f t="shared" si="43"/>
        <v>1</v>
      </c>
      <c r="AK81" s="181">
        <f>'Core Indicators'!HZ81</f>
        <v>1</v>
      </c>
      <c r="AL81" s="181">
        <f>'Core Indicators'!IH81</f>
        <v>1</v>
      </c>
      <c r="AM81" s="181">
        <f>'Core Indicators'!IP81</f>
        <v>1</v>
      </c>
      <c r="AN81" s="181">
        <f t="shared" si="44"/>
        <v>1</v>
      </c>
    </row>
    <row r="82" spans="1:40" x14ac:dyDescent="0.3">
      <c r="A82" s="200" t="str">
        <f>Lists!C:C</f>
        <v>NIC002</v>
      </c>
      <c r="B82" s="246">
        <f t="shared" si="30"/>
        <v>1.9</v>
      </c>
      <c r="C82" s="160">
        <f t="shared" si="31"/>
        <v>0</v>
      </c>
      <c r="D82" s="269">
        <f t="shared" si="32"/>
        <v>2</v>
      </c>
      <c r="E82" s="200">
        <f>'Core Indicators'!R82</f>
        <v>2</v>
      </c>
      <c r="F82" s="200">
        <f>'Core Indicators'!Z82</f>
        <v>2</v>
      </c>
      <c r="G82" s="160">
        <f t="shared" si="33"/>
        <v>2</v>
      </c>
      <c r="H82" s="200">
        <f>'Core Indicators'!AH82</f>
        <v>2</v>
      </c>
      <c r="I82" s="200">
        <f>'Core Indicators'!AP82</f>
        <v>2</v>
      </c>
      <c r="J82" s="200">
        <f>'Core Indicators'!BN82</f>
        <v>2</v>
      </c>
      <c r="K82" s="200">
        <f t="shared" si="34"/>
        <v>2</v>
      </c>
      <c r="L82" s="246">
        <f t="shared" si="35"/>
        <v>2</v>
      </c>
      <c r="M82" s="269">
        <f t="shared" si="36"/>
        <v>2</v>
      </c>
      <c r="N82" s="201">
        <f>'Core Indicators'!DJ82</f>
        <v>2</v>
      </c>
      <c r="O82" s="201">
        <f>'Core Indicators'!DR82</f>
        <v>2</v>
      </c>
      <c r="P82" s="201">
        <f>'Core Indicators'!DZ82</f>
        <v>2</v>
      </c>
      <c r="Q82" s="201">
        <f>'Core Indicators'!EH82</f>
        <v>2</v>
      </c>
      <c r="R82" s="201">
        <f>'Core Indicators'!EP82</f>
        <v>2</v>
      </c>
      <c r="S82" s="160">
        <f t="shared" si="37"/>
        <v>1.7</v>
      </c>
      <c r="T82" s="160">
        <f t="shared" si="38"/>
        <v>1.3333333333333333</v>
      </c>
      <c r="U82" s="200">
        <v>1</v>
      </c>
      <c r="V82" s="200">
        <v>1</v>
      </c>
      <c r="W82" s="200">
        <f>'Core Indicators'!EX82</f>
        <v>3</v>
      </c>
      <c r="X82" s="160">
        <f t="shared" si="39"/>
        <v>2</v>
      </c>
      <c r="Y82" s="200">
        <v>1</v>
      </c>
      <c r="Z82" s="160">
        <f t="shared" si="40"/>
        <v>2</v>
      </c>
      <c r="AA82" s="200">
        <f>'Core Indicators'!FF82</f>
        <v>2</v>
      </c>
      <c r="AB82" s="200">
        <f t="shared" si="41"/>
        <v>2</v>
      </c>
      <c r="AC82" s="181">
        <f>'Core Indicators'!GD82</f>
        <v>2</v>
      </c>
      <c r="AD82" s="181">
        <f>'Core Indicators'!GL82</f>
        <v>2</v>
      </c>
      <c r="AE82" s="181">
        <f>'Core Indicators'!GT82</f>
        <v>2</v>
      </c>
      <c r="AF82" s="181">
        <f>'Core Indicators'!HB82</f>
        <v>2</v>
      </c>
      <c r="AG82" s="181">
        <f t="shared" si="42"/>
        <v>2</v>
      </c>
      <c r="AH82" s="181">
        <f>'Core Indicators'!HJ82</f>
        <v>2</v>
      </c>
      <c r="AI82" s="181">
        <f>'Core Indicators'!HR82</f>
        <v>2</v>
      </c>
      <c r="AJ82" s="181">
        <f t="shared" si="43"/>
        <v>2</v>
      </c>
      <c r="AK82" s="181">
        <f>'Core Indicators'!HZ82</f>
        <v>2</v>
      </c>
      <c r="AL82" s="181">
        <f>'Core Indicators'!IH82</f>
        <v>2</v>
      </c>
      <c r="AM82" s="181">
        <f>'Core Indicators'!IP82</f>
        <v>2</v>
      </c>
      <c r="AN82" s="181">
        <f t="shared" si="44"/>
        <v>2</v>
      </c>
    </row>
    <row r="83" spans="1:40" x14ac:dyDescent="0.3">
      <c r="A83" s="200" t="str">
        <f>Lists!C:C</f>
        <v>PAK001</v>
      </c>
      <c r="B83" s="246">
        <f t="shared" si="30"/>
        <v>2.4</v>
      </c>
      <c r="C83" s="160">
        <f t="shared" si="31"/>
        <v>0</v>
      </c>
      <c r="D83" s="269">
        <f t="shared" si="32"/>
        <v>2.6</v>
      </c>
      <c r="E83" s="200">
        <f>'Core Indicators'!R83</f>
        <v>1</v>
      </c>
      <c r="F83" s="200">
        <f>'Core Indicators'!Z83</f>
        <v>2</v>
      </c>
      <c r="G83" s="160">
        <f t="shared" si="33"/>
        <v>1.5</v>
      </c>
      <c r="H83" s="200">
        <f>'Core Indicators'!AH83</f>
        <v>3</v>
      </c>
      <c r="I83" s="200">
        <f>'Core Indicators'!AP83</f>
        <v>3</v>
      </c>
      <c r="J83" s="200">
        <f>'Core Indicators'!BN83</f>
        <v>3</v>
      </c>
      <c r="K83" s="200">
        <f t="shared" si="34"/>
        <v>3</v>
      </c>
      <c r="L83" s="246">
        <f t="shared" si="35"/>
        <v>3</v>
      </c>
      <c r="M83" s="269">
        <f t="shared" si="36"/>
        <v>3</v>
      </c>
      <c r="N83" s="201">
        <f>'Core Indicators'!DJ83</f>
        <v>3</v>
      </c>
      <c r="O83" s="201">
        <f>'Core Indicators'!DR83</f>
        <v>3</v>
      </c>
      <c r="P83" s="201">
        <f>'Core Indicators'!DZ83</f>
        <v>3</v>
      </c>
      <c r="Q83" s="201">
        <f>'Core Indicators'!EH83</f>
        <v>3</v>
      </c>
      <c r="R83" s="201">
        <f>'Core Indicators'!EP83</f>
        <v>3</v>
      </c>
      <c r="S83" s="160">
        <f t="shared" si="37"/>
        <v>1.4</v>
      </c>
      <c r="T83" s="160">
        <f t="shared" si="38"/>
        <v>1.3333333333333333</v>
      </c>
      <c r="U83" s="200">
        <v>1</v>
      </c>
      <c r="V83" s="200">
        <v>1</v>
      </c>
      <c r="W83" s="200">
        <f>'Core Indicators'!EX83</f>
        <v>3</v>
      </c>
      <c r="X83" s="160">
        <f t="shared" si="39"/>
        <v>2</v>
      </c>
      <c r="Y83" s="200">
        <v>1</v>
      </c>
      <c r="Z83" s="160">
        <f t="shared" si="40"/>
        <v>1.5</v>
      </c>
      <c r="AA83" s="200">
        <f>'Core Indicators'!FF83</f>
        <v>1</v>
      </c>
      <c r="AB83" s="200">
        <f t="shared" si="41"/>
        <v>2</v>
      </c>
      <c r="AC83" s="181">
        <f>'Core Indicators'!GD83</f>
        <v>2</v>
      </c>
      <c r="AD83" s="181">
        <f>'Core Indicators'!GL83</f>
        <v>2</v>
      </c>
      <c r="AE83" s="181">
        <f>'Core Indicators'!GT83</f>
        <v>2</v>
      </c>
      <c r="AF83" s="181">
        <f>'Core Indicators'!HB83</f>
        <v>2</v>
      </c>
      <c r="AG83" s="181">
        <f t="shared" si="42"/>
        <v>2</v>
      </c>
      <c r="AH83" s="181">
        <f>'Core Indicators'!HJ83</f>
        <v>2</v>
      </c>
      <c r="AI83" s="181">
        <f>'Core Indicators'!HR83</f>
        <v>2</v>
      </c>
      <c r="AJ83" s="181">
        <f t="shared" si="43"/>
        <v>2</v>
      </c>
      <c r="AK83" s="181">
        <f>'Core Indicators'!HZ83</f>
        <v>2</v>
      </c>
      <c r="AL83" s="181">
        <f>'Core Indicators'!IH83</f>
        <v>2</v>
      </c>
      <c r="AM83" s="181">
        <f>'Core Indicators'!IP83</f>
        <v>2</v>
      </c>
      <c r="AN83" s="181">
        <f t="shared" si="44"/>
        <v>2</v>
      </c>
    </row>
    <row r="84" spans="1:40" x14ac:dyDescent="0.3">
      <c r="A84" s="200" t="str">
        <f>Lists!C:C</f>
        <v>PAK004</v>
      </c>
      <c r="B84" s="246">
        <f t="shared" si="30"/>
        <v>2.4</v>
      </c>
      <c r="C84" s="160">
        <f t="shared" si="31"/>
        <v>1</v>
      </c>
      <c r="D84" s="269">
        <f t="shared" si="32"/>
        <v>2.2000000000000002</v>
      </c>
      <c r="E84" s="200">
        <f>'Core Indicators'!R84</f>
        <v>1</v>
      </c>
      <c r="F84" s="200">
        <f>'Core Indicators'!Z84</f>
        <v>2</v>
      </c>
      <c r="G84" s="160">
        <f t="shared" si="33"/>
        <v>1.5</v>
      </c>
      <c r="H84" s="200">
        <f>'Core Indicators'!AH84</f>
        <v>2</v>
      </c>
      <c r="I84" s="200" t="str">
        <f>'Core Indicators'!AP84</f>
        <v>x</v>
      </c>
      <c r="J84" s="200">
        <f>'Core Indicators'!BN84</f>
        <v>3</v>
      </c>
      <c r="K84" s="200">
        <f t="shared" si="34"/>
        <v>3</v>
      </c>
      <c r="L84" s="246">
        <f t="shared" si="35"/>
        <v>2.5</v>
      </c>
      <c r="M84" s="269">
        <f t="shared" si="36"/>
        <v>3</v>
      </c>
      <c r="N84" s="201">
        <f>'Core Indicators'!DJ84</f>
        <v>3</v>
      </c>
      <c r="O84" s="201">
        <f>'Core Indicators'!DR84</f>
        <v>3</v>
      </c>
      <c r="P84" s="201">
        <f>'Core Indicators'!DZ84</f>
        <v>3</v>
      </c>
      <c r="Q84" s="201">
        <f>'Core Indicators'!EH84</f>
        <v>3</v>
      </c>
      <c r="R84" s="201">
        <f>'Core Indicators'!EP84</f>
        <v>3</v>
      </c>
      <c r="S84" s="160">
        <f t="shared" si="37"/>
        <v>1.7</v>
      </c>
      <c r="T84" s="160">
        <f t="shared" si="38"/>
        <v>1.3333333333333333</v>
      </c>
      <c r="U84" s="200">
        <v>1</v>
      </c>
      <c r="V84" s="200">
        <v>1</v>
      </c>
      <c r="W84" s="200">
        <f>'Core Indicators'!EX84</f>
        <v>3</v>
      </c>
      <c r="X84" s="160">
        <f t="shared" si="39"/>
        <v>2</v>
      </c>
      <c r="Y84" s="200">
        <v>1</v>
      </c>
      <c r="Z84" s="160">
        <f t="shared" si="40"/>
        <v>2</v>
      </c>
      <c r="AA84" s="200">
        <f>'Core Indicators'!FF84</f>
        <v>2</v>
      </c>
      <c r="AB84" s="200">
        <f t="shared" si="41"/>
        <v>2</v>
      </c>
      <c r="AC84" s="181">
        <f>'Core Indicators'!GD84</f>
        <v>2</v>
      </c>
      <c r="AD84" s="181">
        <f>'Core Indicators'!GL84</f>
        <v>2</v>
      </c>
      <c r="AE84" s="181">
        <f>'Core Indicators'!GT84</f>
        <v>2</v>
      </c>
      <c r="AF84" s="181">
        <f>'Core Indicators'!HB84</f>
        <v>2</v>
      </c>
      <c r="AG84" s="181">
        <f t="shared" si="42"/>
        <v>2</v>
      </c>
      <c r="AH84" s="181">
        <f>'Core Indicators'!HJ84</f>
        <v>2</v>
      </c>
      <c r="AI84" s="181">
        <f>'Core Indicators'!HR84</f>
        <v>2</v>
      </c>
      <c r="AJ84" s="181">
        <f t="shared" si="43"/>
        <v>2</v>
      </c>
      <c r="AK84" s="181">
        <f>'Core Indicators'!HZ84</f>
        <v>2</v>
      </c>
      <c r="AL84" s="181">
        <f>'Core Indicators'!IH84</f>
        <v>2</v>
      </c>
      <c r="AM84" s="181">
        <f>'Core Indicators'!IP84</f>
        <v>2</v>
      </c>
      <c r="AN84" s="181">
        <f t="shared" si="44"/>
        <v>2</v>
      </c>
    </row>
    <row r="85" spans="1:40" x14ac:dyDescent="0.3">
      <c r="A85" s="200" t="str">
        <f>Lists!C:C</f>
        <v>PER002</v>
      </c>
      <c r="B85" s="246">
        <f t="shared" si="30"/>
        <v>2.5</v>
      </c>
      <c r="C85" s="160">
        <f t="shared" si="31"/>
        <v>0</v>
      </c>
      <c r="D85" s="269">
        <f t="shared" si="32"/>
        <v>2.6</v>
      </c>
      <c r="E85" s="200">
        <f>'Core Indicators'!R85</f>
        <v>2</v>
      </c>
      <c r="F85" s="200">
        <f>'Core Indicators'!Z85</f>
        <v>2</v>
      </c>
      <c r="G85" s="160">
        <f t="shared" si="33"/>
        <v>2</v>
      </c>
      <c r="H85" s="200">
        <f>'Core Indicators'!AH85</f>
        <v>3</v>
      </c>
      <c r="I85" s="200">
        <f>'Core Indicators'!AP85</f>
        <v>2</v>
      </c>
      <c r="J85" s="200">
        <f>'Core Indicators'!BN85</f>
        <v>3</v>
      </c>
      <c r="K85" s="200">
        <f t="shared" si="34"/>
        <v>2.5</v>
      </c>
      <c r="L85" s="246">
        <f t="shared" si="35"/>
        <v>2.8</v>
      </c>
      <c r="M85" s="269">
        <f t="shared" si="36"/>
        <v>3</v>
      </c>
      <c r="N85" s="201">
        <f>'Core Indicators'!DJ85</f>
        <v>3</v>
      </c>
      <c r="O85" s="201">
        <f>'Core Indicators'!DR85</f>
        <v>3</v>
      </c>
      <c r="P85" s="201">
        <f>'Core Indicators'!DZ85</f>
        <v>3</v>
      </c>
      <c r="Q85" s="201">
        <f>'Core Indicators'!EH85</f>
        <v>3</v>
      </c>
      <c r="R85" s="201">
        <f>'Core Indicators'!EP85</f>
        <v>3</v>
      </c>
      <c r="S85" s="160">
        <f t="shared" si="37"/>
        <v>1.7</v>
      </c>
      <c r="T85" s="160">
        <f t="shared" si="38"/>
        <v>1.3333333333333333</v>
      </c>
      <c r="U85" s="200">
        <v>1</v>
      </c>
      <c r="V85" s="200">
        <v>1</v>
      </c>
      <c r="W85" s="200">
        <f>'Core Indicators'!EX85</f>
        <v>3</v>
      </c>
      <c r="X85" s="160">
        <f t="shared" si="39"/>
        <v>2</v>
      </c>
      <c r="Y85" s="200">
        <v>1</v>
      </c>
      <c r="Z85" s="160">
        <f t="shared" si="40"/>
        <v>2.125</v>
      </c>
      <c r="AA85" s="200">
        <f>'Core Indicators'!FF85</f>
        <v>2</v>
      </c>
      <c r="AB85" s="200">
        <f t="shared" si="41"/>
        <v>2.25</v>
      </c>
      <c r="AC85" s="181">
        <f>'Core Indicators'!GD85</f>
        <v>2</v>
      </c>
      <c r="AD85" s="181">
        <f>'Core Indicators'!GL85</f>
        <v>3</v>
      </c>
      <c r="AE85" s="181">
        <f>'Core Indicators'!GT85</f>
        <v>2</v>
      </c>
      <c r="AF85" s="181">
        <f>'Core Indicators'!HB85</f>
        <v>2</v>
      </c>
      <c r="AG85" s="181">
        <f t="shared" si="42"/>
        <v>2.25</v>
      </c>
      <c r="AH85" s="181">
        <f>'Core Indicators'!HJ85</f>
        <v>2</v>
      </c>
      <c r="AI85" s="181">
        <f>'Core Indicators'!HR85</f>
        <v>3</v>
      </c>
      <c r="AJ85" s="181">
        <f t="shared" si="43"/>
        <v>2.5</v>
      </c>
      <c r="AK85" s="181">
        <f>'Core Indicators'!HZ85</f>
        <v>2</v>
      </c>
      <c r="AL85" s="181">
        <f>'Core Indicators'!IH85</f>
        <v>2</v>
      </c>
      <c r="AM85" s="181">
        <f>'Core Indicators'!IP85</f>
        <v>2</v>
      </c>
      <c r="AN85" s="181">
        <f t="shared" si="44"/>
        <v>2</v>
      </c>
    </row>
    <row r="86" spans="1:40" x14ac:dyDescent="0.3">
      <c r="A86" s="200" t="str">
        <f>Lists!C:C</f>
        <v>PHL003</v>
      </c>
      <c r="B86" s="246">
        <f t="shared" si="30"/>
        <v>2</v>
      </c>
      <c r="C86" s="160">
        <f t="shared" si="31"/>
        <v>0</v>
      </c>
      <c r="D86" s="269">
        <f t="shared" si="32"/>
        <v>2.2999999999999998</v>
      </c>
      <c r="E86" s="200">
        <f>'Core Indicators'!R86</f>
        <v>2</v>
      </c>
      <c r="F86" s="200">
        <f>'Core Indicators'!Z86</f>
        <v>2</v>
      </c>
      <c r="G86" s="160">
        <f t="shared" si="33"/>
        <v>2</v>
      </c>
      <c r="H86" s="200">
        <f>'Core Indicators'!AH86</f>
        <v>3</v>
      </c>
      <c r="I86" s="200">
        <f>'Core Indicators'!AP86</f>
        <v>2</v>
      </c>
      <c r="J86" s="200">
        <f>'Core Indicators'!BN86</f>
        <v>2</v>
      </c>
      <c r="K86" s="200">
        <f t="shared" si="34"/>
        <v>2</v>
      </c>
      <c r="L86" s="246">
        <f t="shared" si="35"/>
        <v>2.5</v>
      </c>
      <c r="M86" s="269">
        <f t="shared" si="36"/>
        <v>2.2000000000000002</v>
      </c>
      <c r="N86" s="201">
        <f>'Core Indicators'!DJ86</f>
        <v>2</v>
      </c>
      <c r="O86" s="201">
        <f>'Core Indicators'!DR86</f>
        <v>2</v>
      </c>
      <c r="P86" s="201">
        <f>'Core Indicators'!DZ86</f>
        <v>3</v>
      </c>
      <c r="Q86" s="201">
        <f>'Core Indicators'!EH86</f>
        <v>2</v>
      </c>
      <c r="R86" s="201">
        <f>'Core Indicators'!EP86</f>
        <v>2</v>
      </c>
      <c r="S86" s="160">
        <f t="shared" si="37"/>
        <v>1.6</v>
      </c>
      <c r="T86" s="160">
        <f t="shared" si="38"/>
        <v>1.1666666666666667</v>
      </c>
      <c r="U86" s="200">
        <v>1</v>
      </c>
      <c r="V86" s="200">
        <v>1</v>
      </c>
      <c r="W86" s="200">
        <f>'Core Indicators'!EX86</f>
        <v>2</v>
      </c>
      <c r="X86" s="160">
        <f t="shared" si="39"/>
        <v>1.5</v>
      </c>
      <c r="Y86" s="200">
        <v>1</v>
      </c>
      <c r="Z86" s="160">
        <f t="shared" si="40"/>
        <v>2</v>
      </c>
      <c r="AA86" s="200">
        <f>'Core Indicators'!FF86</f>
        <v>2</v>
      </c>
      <c r="AB86" s="200">
        <f t="shared" si="41"/>
        <v>2</v>
      </c>
      <c r="AC86" s="181">
        <f>'Core Indicators'!GD86</f>
        <v>2</v>
      </c>
      <c r="AD86" s="181">
        <f>'Core Indicators'!GL86</f>
        <v>2</v>
      </c>
      <c r="AE86" s="181">
        <f>'Core Indicators'!GT86</f>
        <v>2</v>
      </c>
      <c r="AF86" s="181">
        <f>'Core Indicators'!HB86</f>
        <v>2</v>
      </c>
      <c r="AG86" s="181">
        <f t="shared" si="42"/>
        <v>2</v>
      </c>
      <c r="AH86" s="181">
        <f>'Core Indicators'!HJ86</f>
        <v>2</v>
      </c>
      <c r="AI86" s="181">
        <f>'Core Indicators'!HR86</f>
        <v>2</v>
      </c>
      <c r="AJ86" s="181">
        <f t="shared" si="43"/>
        <v>2</v>
      </c>
      <c r="AK86" s="181">
        <f>'Core Indicators'!HZ86</f>
        <v>2</v>
      </c>
      <c r="AL86" s="181">
        <f>'Core Indicators'!IH86</f>
        <v>2</v>
      </c>
      <c r="AM86" s="181">
        <f>'Core Indicators'!IP86</f>
        <v>2</v>
      </c>
      <c r="AN86" s="181">
        <f t="shared" si="44"/>
        <v>2</v>
      </c>
    </row>
    <row r="87" spans="1:40" x14ac:dyDescent="0.3">
      <c r="A87" s="200" t="str">
        <f>Lists!C:C</f>
        <v>PRK001</v>
      </c>
      <c r="B87" s="246">
        <f t="shared" si="30"/>
        <v>2</v>
      </c>
      <c r="C87" s="160">
        <f t="shared" si="31"/>
        <v>1</v>
      </c>
      <c r="D87" s="269">
        <f t="shared" si="32"/>
        <v>2.2999999999999998</v>
      </c>
      <c r="E87" s="200">
        <f>'Core Indicators'!R87</f>
        <v>2</v>
      </c>
      <c r="F87" s="200">
        <f>'Core Indicators'!Z87</f>
        <v>2</v>
      </c>
      <c r="G87" s="160">
        <f t="shared" si="33"/>
        <v>2</v>
      </c>
      <c r="H87" s="200">
        <f>'Core Indicators'!AH87</f>
        <v>2</v>
      </c>
      <c r="I87" s="200" t="str">
        <f>'Core Indicators'!AP87</f>
        <v>x</v>
      </c>
      <c r="J87" s="200">
        <f>'Core Indicators'!BN87</f>
        <v>3</v>
      </c>
      <c r="K87" s="200">
        <f t="shared" si="34"/>
        <v>3</v>
      </c>
      <c r="L87" s="246">
        <f t="shared" si="35"/>
        <v>2.5</v>
      </c>
      <c r="M87" s="269">
        <f t="shared" si="36"/>
        <v>2</v>
      </c>
      <c r="N87" s="201">
        <f>'Core Indicators'!DJ87</f>
        <v>2</v>
      </c>
      <c r="O87" s="201">
        <f>'Core Indicators'!DR87</f>
        <v>2</v>
      </c>
      <c r="P87" s="201">
        <f>'Core Indicators'!DZ87</f>
        <v>2</v>
      </c>
      <c r="Q87" s="201">
        <f>'Core Indicators'!EH87</f>
        <v>2</v>
      </c>
      <c r="R87" s="201">
        <f>'Core Indicators'!EP87</f>
        <v>2</v>
      </c>
      <c r="S87" s="160">
        <f t="shared" si="37"/>
        <v>1.7</v>
      </c>
      <c r="T87" s="160">
        <f t="shared" si="38"/>
        <v>1.3333333333333333</v>
      </c>
      <c r="U87" s="200">
        <v>1</v>
      </c>
      <c r="V87" s="200">
        <v>1</v>
      </c>
      <c r="W87" s="200">
        <f>'Core Indicators'!EX87</f>
        <v>3</v>
      </c>
      <c r="X87" s="160">
        <f t="shared" si="39"/>
        <v>2</v>
      </c>
      <c r="Y87" s="200">
        <v>1</v>
      </c>
      <c r="Z87" s="160">
        <f t="shared" si="40"/>
        <v>2</v>
      </c>
      <c r="AA87" s="200">
        <f>'Core Indicators'!FF87</f>
        <v>2</v>
      </c>
      <c r="AB87" s="200">
        <f t="shared" si="41"/>
        <v>2</v>
      </c>
      <c r="AC87" s="181">
        <f>'Core Indicators'!GD87</f>
        <v>2</v>
      </c>
      <c r="AD87" s="181">
        <f>'Core Indicators'!GL87</f>
        <v>2</v>
      </c>
      <c r="AE87" s="181">
        <f>'Core Indicators'!GT87</f>
        <v>2</v>
      </c>
      <c r="AF87" s="181">
        <f>'Core Indicators'!HB87</f>
        <v>2</v>
      </c>
      <c r="AG87" s="181">
        <f t="shared" si="42"/>
        <v>2</v>
      </c>
      <c r="AH87" s="181">
        <f>'Core Indicators'!HJ87</f>
        <v>2</v>
      </c>
      <c r="AI87" s="181">
        <f>'Core Indicators'!HR87</f>
        <v>2</v>
      </c>
      <c r="AJ87" s="181">
        <f t="shared" si="43"/>
        <v>2</v>
      </c>
      <c r="AK87" s="181">
        <f>'Core Indicators'!HZ87</f>
        <v>2</v>
      </c>
      <c r="AL87" s="181">
        <f>'Core Indicators'!IH87</f>
        <v>2</v>
      </c>
      <c r="AM87" s="181">
        <f>'Core Indicators'!IP87</f>
        <v>2</v>
      </c>
      <c r="AN87" s="181">
        <f t="shared" si="44"/>
        <v>2</v>
      </c>
    </row>
    <row r="88" spans="1:40" x14ac:dyDescent="0.3">
      <c r="A88" s="200" t="str">
        <f>Lists!C:C</f>
        <v>PSE002</v>
      </c>
      <c r="B88" s="246">
        <f t="shared" si="30"/>
        <v>1.4</v>
      </c>
      <c r="C88" s="160">
        <f t="shared" si="31"/>
        <v>0</v>
      </c>
      <c r="D88" s="269">
        <f t="shared" si="32"/>
        <v>1.6</v>
      </c>
      <c r="E88" s="200">
        <f>'Core Indicators'!R88</f>
        <v>3</v>
      </c>
      <c r="F88" s="200">
        <f>'Core Indicators'!Z88</f>
        <v>1</v>
      </c>
      <c r="G88" s="160">
        <f t="shared" si="33"/>
        <v>2.1</v>
      </c>
      <c r="H88" s="200">
        <f>'Core Indicators'!AH88</f>
        <v>1</v>
      </c>
      <c r="I88" s="200">
        <f>'Core Indicators'!AP88</f>
        <v>1</v>
      </c>
      <c r="J88" s="200">
        <f>'Core Indicators'!BN88</f>
        <v>2</v>
      </c>
      <c r="K88" s="200">
        <f t="shared" si="34"/>
        <v>1.5</v>
      </c>
      <c r="L88" s="246">
        <f t="shared" si="35"/>
        <v>1.3</v>
      </c>
      <c r="M88" s="269">
        <f t="shared" si="36"/>
        <v>1</v>
      </c>
      <c r="N88" s="201">
        <f>'Core Indicators'!DJ88</f>
        <v>1</v>
      </c>
      <c r="O88" s="201">
        <f>'Core Indicators'!DR88</f>
        <v>1</v>
      </c>
      <c r="P88" s="201">
        <f>'Core Indicators'!DZ88</f>
        <v>1</v>
      </c>
      <c r="Q88" s="201">
        <f>'Core Indicators'!EH88</f>
        <v>1</v>
      </c>
      <c r="R88" s="201">
        <f>'Core Indicators'!EP88</f>
        <v>1</v>
      </c>
      <c r="S88" s="160">
        <f t="shared" si="37"/>
        <v>1.7</v>
      </c>
      <c r="T88" s="160">
        <f t="shared" si="38"/>
        <v>1.3333333333333333</v>
      </c>
      <c r="U88" s="200">
        <v>1</v>
      </c>
      <c r="V88" s="200">
        <v>1</v>
      </c>
      <c r="W88" s="200">
        <f>'Core Indicators'!EX88</f>
        <v>3</v>
      </c>
      <c r="X88" s="160">
        <f t="shared" si="39"/>
        <v>2</v>
      </c>
      <c r="Y88" s="200">
        <v>1</v>
      </c>
      <c r="Z88" s="160">
        <f t="shared" si="40"/>
        <v>2</v>
      </c>
      <c r="AA88" s="200">
        <f>'Core Indicators'!FF88</f>
        <v>2</v>
      </c>
      <c r="AB88" s="200">
        <f t="shared" si="41"/>
        <v>2</v>
      </c>
      <c r="AC88" s="181">
        <f>'Core Indicators'!GD88</f>
        <v>2</v>
      </c>
      <c r="AD88" s="181">
        <f>'Core Indicators'!GL88</f>
        <v>2</v>
      </c>
      <c r="AE88" s="181">
        <f>'Core Indicators'!GT88</f>
        <v>2</v>
      </c>
      <c r="AF88" s="181">
        <f>'Core Indicators'!HB88</f>
        <v>2</v>
      </c>
      <c r="AG88" s="181">
        <f t="shared" si="42"/>
        <v>2</v>
      </c>
      <c r="AH88" s="181">
        <f>'Core Indicators'!HJ88</f>
        <v>2</v>
      </c>
      <c r="AI88" s="181">
        <f>'Core Indicators'!HR88</f>
        <v>2</v>
      </c>
      <c r="AJ88" s="181">
        <f t="shared" si="43"/>
        <v>2</v>
      </c>
      <c r="AK88" s="181">
        <f>'Core Indicators'!HZ88</f>
        <v>2</v>
      </c>
      <c r="AL88" s="181">
        <f>'Core Indicators'!IH88</f>
        <v>2</v>
      </c>
      <c r="AM88" s="181">
        <f>'Core Indicators'!IP88</f>
        <v>2</v>
      </c>
      <c r="AN88" s="181">
        <f t="shared" si="44"/>
        <v>2</v>
      </c>
    </row>
    <row r="89" spans="1:40" x14ac:dyDescent="0.3">
      <c r="A89" s="200" t="str">
        <f>Lists!C:C</f>
        <v>REG001</v>
      </c>
      <c r="B89" s="246">
        <f t="shared" si="30"/>
        <v>1.8</v>
      </c>
      <c r="C89" s="160">
        <f t="shared" si="31"/>
        <v>0</v>
      </c>
      <c r="D89" s="269">
        <f t="shared" si="32"/>
        <v>1.8</v>
      </c>
      <c r="E89" s="200">
        <f>'Core Indicators'!R89</f>
        <v>2</v>
      </c>
      <c r="F89" s="200">
        <f>'Core Indicators'!Z89</f>
        <v>1</v>
      </c>
      <c r="G89" s="160">
        <f t="shared" si="33"/>
        <v>1.5</v>
      </c>
      <c r="H89" s="200">
        <f>'Core Indicators'!AH89</f>
        <v>2</v>
      </c>
      <c r="I89" s="200">
        <f>'Core Indicators'!AP89</f>
        <v>2</v>
      </c>
      <c r="J89" s="200">
        <f>'Core Indicators'!BN89</f>
        <v>2</v>
      </c>
      <c r="K89" s="200">
        <f t="shared" si="34"/>
        <v>2</v>
      </c>
      <c r="L89" s="246">
        <f t="shared" si="35"/>
        <v>2</v>
      </c>
      <c r="M89" s="269">
        <f t="shared" si="36"/>
        <v>2</v>
      </c>
      <c r="N89" s="201">
        <f>'Core Indicators'!DJ89</f>
        <v>2</v>
      </c>
      <c r="O89" s="201">
        <f>'Core Indicators'!DR89</f>
        <v>2</v>
      </c>
      <c r="P89" s="201">
        <f>'Core Indicators'!DZ89</f>
        <v>2</v>
      </c>
      <c r="Q89" s="201">
        <f>'Core Indicators'!EH89</f>
        <v>2</v>
      </c>
      <c r="R89" s="201">
        <f>'Core Indicators'!EP89</f>
        <v>2</v>
      </c>
      <c r="S89" s="160">
        <f t="shared" si="37"/>
        <v>1.6</v>
      </c>
      <c r="T89" s="160">
        <f t="shared" si="38"/>
        <v>1.1666666666666667</v>
      </c>
      <c r="U89" s="200">
        <v>1</v>
      </c>
      <c r="V89" s="200">
        <v>1</v>
      </c>
      <c r="W89" s="200">
        <f>'Core Indicators'!EX89</f>
        <v>2</v>
      </c>
      <c r="X89" s="160">
        <f t="shared" si="39"/>
        <v>1.5</v>
      </c>
      <c r="Y89" s="200">
        <v>1</v>
      </c>
      <c r="Z89" s="160">
        <f t="shared" si="40"/>
        <v>2</v>
      </c>
      <c r="AA89" s="200">
        <f>'Core Indicators'!FF89</f>
        <v>2</v>
      </c>
      <c r="AB89" s="200">
        <f t="shared" si="41"/>
        <v>2</v>
      </c>
      <c r="AC89" s="181">
        <f>'Core Indicators'!GD89</f>
        <v>2</v>
      </c>
      <c r="AD89" s="181">
        <f>'Core Indicators'!GL89</f>
        <v>2</v>
      </c>
      <c r="AE89" s="181">
        <f>'Core Indicators'!GT89</f>
        <v>2</v>
      </c>
      <c r="AF89" s="181">
        <f>'Core Indicators'!HB89</f>
        <v>2</v>
      </c>
      <c r="AG89" s="181">
        <f t="shared" si="42"/>
        <v>2</v>
      </c>
      <c r="AH89" s="181">
        <f>'Core Indicators'!HJ89</f>
        <v>2</v>
      </c>
      <c r="AI89" s="181">
        <f>'Core Indicators'!HR89</f>
        <v>2</v>
      </c>
      <c r="AJ89" s="181">
        <f t="shared" si="43"/>
        <v>2</v>
      </c>
      <c r="AK89" s="181">
        <f>'Core Indicators'!HZ89</f>
        <v>2</v>
      </c>
      <c r="AL89" s="181">
        <f>'Core Indicators'!IH89</f>
        <v>2</v>
      </c>
      <c r="AM89" s="181">
        <f>'Core Indicators'!IP89</f>
        <v>2</v>
      </c>
      <c r="AN89" s="181">
        <f t="shared" si="44"/>
        <v>2</v>
      </c>
    </row>
    <row r="90" spans="1:40" x14ac:dyDescent="0.3">
      <c r="A90" s="200" t="str">
        <f>Lists!C:C</f>
        <v>REG002</v>
      </c>
      <c r="B90" s="246">
        <f t="shared" si="30"/>
        <v>2.2999999999999998</v>
      </c>
      <c r="C90" s="160">
        <f t="shared" si="31"/>
        <v>2</v>
      </c>
      <c r="D90" s="269">
        <f t="shared" si="32"/>
        <v>2</v>
      </c>
      <c r="E90" s="200">
        <f>'Core Indicators'!R90</f>
        <v>2</v>
      </c>
      <c r="F90" s="200">
        <f>'Core Indicators'!Z90</f>
        <v>2</v>
      </c>
      <c r="G90" s="160">
        <f t="shared" si="33"/>
        <v>2</v>
      </c>
      <c r="H90" s="200">
        <f>'Core Indicators'!AH90</f>
        <v>2</v>
      </c>
      <c r="I90" s="200">
        <f>'Core Indicators'!AP90</f>
        <v>2</v>
      </c>
      <c r="J90" s="200" t="str">
        <f>'Core Indicators'!BN90</f>
        <v>x</v>
      </c>
      <c r="K90" s="200">
        <f t="shared" si="34"/>
        <v>2</v>
      </c>
      <c r="L90" s="246">
        <f t="shared" si="35"/>
        <v>2</v>
      </c>
      <c r="M90" s="269">
        <f t="shared" si="36"/>
        <v>3</v>
      </c>
      <c r="N90" s="201">
        <f>'Core Indicators'!DJ90</f>
        <v>3</v>
      </c>
      <c r="O90" s="201">
        <f>'Core Indicators'!DR90</f>
        <v>3</v>
      </c>
      <c r="P90" s="201">
        <f>'Core Indicators'!DZ90</f>
        <v>3</v>
      </c>
      <c r="Q90" s="201">
        <f>'Core Indicators'!EH90</f>
        <v>3</v>
      </c>
      <c r="R90" s="201">
        <f>'Core Indicators'!EP90</f>
        <v>3</v>
      </c>
      <c r="S90" s="160">
        <f t="shared" si="37"/>
        <v>1.5</v>
      </c>
      <c r="T90" s="160">
        <f t="shared" si="38"/>
        <v>1</v>
      </c>
      <c r="U90" s="200">
        <v>1</v>
      </c>
      <c r="V90" s="200">
        <v>1</v>
      </c>
      <c r="W90" s="200" t="str">
        <f>'Core Indicators'!EX90</f>
        <v>x</v>
      </c>
      <c r="X90" s="160">
        <f t="shared" si="39"/>
        <v>1</v>
      </c>
      <c r="Y90" s="200">
        <v>1</v>
      </c>
      <c r="Z90" s="160">
        <f t="shared" si="40"/>
        <v>2</v>
      </c>
      <c r="AA90" s="200">
        <f>'Core Indicators'!FF90</f>
        <v>2</v>
      </c>
      <c r="AB90" s="200">
        <f t="shared" si="41"/>
        <v>2</v>
      </c>
      <c r="AC90" s="181">
        <f>'Core Indicators'!GD90</f>
        <v>2</v>
      </c>
      <c r="AD90" s="181">
        <f>'Core Indicators'!GL90</f>
        <v>2</v>
      </c>
      <c r="AE90" s="181">
        <f>'Core Indicators'!GT90</f>
        <v>2</v>
      </c>
      <c r="AF90" s="181">
        <f>'Core Indicators'!HB90</f>
        <v>2</v>
      </c>
      <c r="AG90" s="181">
        <f t="shared" si="42"/>
        <v>2</v>
      </c>
      <c r="AH90" s="181">
        <f>'Core Indicators'!HJ90</f>
        <v>2</v>
      </c>
      <c r="AI90" s="181">
        <f>'Core Indicators'!HR90</f>
        <v>2</v>
      </c>
      <c r="AJ90" s="181">
        <f t="shared" si="43"/>
        <v>2</v>
      </c>
      <c r="AK90" s="181">
        <f>'Core Indicators'!HZ90</f>
        <v>2</v>
      </c>
      <c r="AL90" s="181" t="str">
        <f>'Core Indicators'!IH90</f>
        <v>x</v>
      </c>
      <c r="AM90" s="181">
        <f>'Core Indicators'!IP90</f>
        <v>2</v>
      </c>
      <c r="AN90" s="181">
        <f t="shared" si="44"/>
        <v>2</v>
      </c>
    </row>
    <row r="91" spans="1:40" x14ac:dyDescent="0.3">
      <c r="A91" s="200" t="str">
        <f>Lists!C:C</f>
        <v>REG003</v>
      </c>
      <c r="B91" s="246" t="str">
        <f t="shared" si="30"/>
        <v>x</v>
      </c>
      <c r="C91" s="160">
        <f t="shared" si="31"/>
        <v>2</v>
      </c>
      <c r="D91" s="269">
        <f t="shared" si="32"/>
        <v>2</v>
      </c>
      <c r="E91" s="200">
        <f>'Core Indicators'!R91</f>
        <v>2</v>
      </c>
      <c r="F91" s="200">
        <f>'Core Indicators'!Z91</f>
        <v>2</v>
      </c>
      <c r="G91" s="160">
        <f t="shared" si="33"/>
        <v>2</v>
      </c>
      <c r="H91" s="200">
        <f>'Core Indicators'!AH91</f>
        <v>2</v>
      </c>
      <c r="I91" s="200" t="str">
        <f>'Core Indicators'!AP91</f>
        <v>x</v>
      </c>
      <c r="J91" s="200">
        <f>'Core Indicators'!BN91</f>
        <v>2</v>
      </c>
      <c r="K91" s="200">
        <f t="shared" si="34"/>
        <v>2</v>
      </c>
      <c r="L91" s="246">
        <f t="shared" si="35"/>
        <v>2</v>
      </c>
      <c r="M91" s="269" t="str">
        <f t="shared" si="36"/>
        <v>x</v>
      </c>
      <c r="N91" s="201" t="str">
        <f>'Core Indicators'!DJ91</f>
        <v>x</v>
      </c>
      <c r="O91" s="201">
        <f>'Core Indicators'!DR91</f>
        <v>3</v>
      </c>
      <c r="P91" s="201">
        <f>'Core Indicators'!DZ91</f>
        <v>3</v>
      </c>
      <c r="Q91" s="201">
        <f>'Core Indicators'!EH91</f>
        <v>3</v>
      </c>
      <c r="R91" s="201">
        <f>'Core Indicators'!EP91</f>
        <v>3</v>
      </c>
      <c r="S91" s="160">
        <f t="shared" si="37"/>
        <v>1.6</v>
      </c>
      <c r="T91" s="160">
        <f t="shared" si="38"/>
        <v>1.1666666666666667</v>
      </c>
      <c r="U91" s="200">
        <v>1</v>
      </c>
      <c r="V91" s="200">
        <v>1</v>
      </c>
      <c r="W91" s="200">
        <f>'Core Indicators'!EX91</f>
        <v>2</v>
      </c>
      <c r="X91" s="160">
        <f t="shared" si="39"/>
        <v>1.5</v>
      </c>
      <c r="Y91" s="200">
        <v>1</v>
      </c>
      <c r="Z91" s="160">
        <f t="shared" si="40"/>
        <v>2</v>
      </c>
      <c r="AA91" s="200">
        <f>'Core Indicators'!FF91</f>
        <v>2</v>
      </c>
      <c r="AB91" s="200">
        <f t="shared" si="41"/>
        <v>2</v>
      </c>
      <c r="AC91" s="181">
        <f>'Core Indicators'!GD91</f>
        <v>2</v>
      </c>
      <c r="AD91" s="181">
        <f>'Core Indicators'!GL91</f>
        <v>2</v>
      </c>
      <c r="AE91" s="181">
        <f>'Core Indicators'!GT91</f>
        <v>2</v>
      </c>
      <c r="AF91" s="181">
        <f>'Core Indicators'!HB91</f>
        <v>2</v>
      </c>
      <c r="AG91" s="181">
        <f t="shared" si="42"/>
        <v>2</v>
      </c>
      <c r="AH91" s="181">
        <f>'Core Indicators'!HJ91</f>
        <v>2</v>
      </c>
      <c r="AI91" s="181">
        <f>'Core Indicators'!HR91</f>
        <v>2</v>
      </c>
      <c r="AJ91" s="181">
        <f t="shared" si="43"/>
        <v>2</v>
      </c>
      <c r="AK91" s="181">
        <f>'Core Indicators'!HZ91</f>
        <v>2</v>
      </c>
      <c r="AL91" s="181">
        <f>'Core Indicators'!IH91</f>
        <v>2</v>
      </c>
      <c r="AM91" s="181">
        <f>'Core Indicators'!IP91</f>
        <v>2</v>
      </c>
      <c r="AN91" s="181">
        <f t="shared" si="44"/>
        <v>2</v>
      </c>
    </row>
    <row r="92" spans="1:40" x14ac:dyDescent="0.3">
      <c r="A92" s="200" t="str">
        <f>Lists!C:C</f>
        <v>REG004</v>
      </c>
      <c r="B92" s="246">
        <f t="shared" si="30"/>
        <v>2.5</v>
      </c>
      <c r="C92" s="160">
        <f t="shared" si="31"/>
        <v>0</v>
      </c>
      <c r="D92" s="269">
        <f t="shared" si="32"/>
        <v>2.7</v>
      </c>
      <c r="E92" s="200">
        <f>'Core Indicators'!R92</f>
        <v>2</v>
      </c>
      <c r="F92" s="200">
        <f>'Core Indicators'!Z92</f>
        <v>2</v>
      </c>
      <c r="G92" s="160">
        <f t="shared" si="33"/>
        <v>2</v>
      </c>
      <c r="H92" s="200">
        <f>'Core Indicators'!AH92</f>
        <v>3</v>
      </c>
      <c r="I92" s="200">
        <f>'Core Indicators'!AP92</f>
        <v>3</v>
      </c>
      <c r="J92" s="200">
        <f>'Core Indicators'!BN92</f>
        <v>3</v>
      </c>
      <c r="K92" s="200">
        <f t="shared" si="34"/>
        <v>3</v>
      </c>
      <c r="L92" s="246">
        <f t="shared" si="35"/>
        <v>3</v>
      </c>
      <c r="M92" s="269">
        <f t="shared" si="36"/>
        <v>3</v>
      </c>
      <c r="N92" s="201">
        <f>'Core Indicators'!DJ92</f>
        <v>3</v>
      </c>
      <c r="O92" s="201">
        <f>'Core Indicators'!DR92</f>
        <v>3</v>
      </c>
      <c r="P92" s="201">
        <f>'Core Indicators'!DZ92</f>
        <v>3</v>
      </c>
      <c r="Q92" s="201">
        <f>'Core Indicators'!EH92</f>
        <v>3</v>
      </c>
      <c r="R92" s="201">
        <f>'Core Indicators'!EP92</f>
        <v>3</v>
      </c>
      <c r="S92" s="160">
        <f t="shared" si="37"/>
        <v>1.7</v>
      </c>
      <c r="T92" s="160">
        <f t="shared" si="38"/>
        <v>1.3333333333333333</v>
      </c>
      <c r="U92" s="200">
        <v>1</v>
      </c>
      <c r="V92" s="200">
        <v>1</v>
      </c>
      <c r="W92" s="200">
        <f>'Core Indicators'!EX92</f>
        <v>3</v>
      </c>
      <c r="X92" s="160">
        <f t="shared" si="39"/>
        <v>2</v>
      </c>
      <c r="Y92" s="200">
        <v>1</v>
      </c>
      <c r="Z92" s="160">
        <f t="shared" si="40"/>
        <v>2</v>
      </c>
      <c r="AA92" s="200">
        <f>'Core Indicators'!FF92</f>
        <v>2</v>
      </c>
      <c r="AB92" s="200">
        <f t="shared" si="41"/>
        <v>2</v>
      </c>
      <c r="AC92" s="181">
        <f>'Core Indicators'!GD92</f>
        <v>2</v>
      </c>
      <c r="AD92" s="181">
        <f>'Core Indicators'!GL92</f>
        <v>2</v>
      </c>
      <c r="AE92" s="181">
        <f>'Core Indicators'!GT92</f>
        <v>2</v>
      </c>
      <c r="AF92" s="181">
        <f>'Core Indicators'!HB92</f>
        <v>2</v>
      </c>
      <c r="AG92" s="181">
        <f t="shared" si="42"/>
        <v>2</v>
      </c>
      <c r="AH92" s="181">
        <f>'Core Indicators'!HJ92</f>
        <v>2</v>
      </c>
      <c r="AI92" s="181">
        <f>'Core Indicators'!HR92</f>
        <v>2</v>
      </c>
      <c r="AJ92" s="181">
        <f t="shared" si="43"/>
        <v>2</v>
      </c>
      <c r="AK92" s="181">
        <f>'Core Indicators'!HZ92</f>
        <v>2</v>
      </c>
      <c r="AL92" s="181">
        <f>'Core Indicators'!IH92</f>
        <v>2</v>
      </c>
      <c r="AM92" s="181">
        <f>'Core Indicators'!IP92</f>
        <v>2</v>
      </c>
      <c r="AN92" s="181">
        <f t="shared" si="44"/>
        <v>2</v>
      </c>
    </row>
    <row r="93" spans="1:40" x14ac:dyDescent="0.3">
      <c r="A93" s="200" t="str">
        <f>Lists!C:C</f>
        <v>REG006</v>
      </c>
      <c r="B93" s="246" t="str">
        <f t="shared" si="30"/>
        <v>x</v>
      </c>
      <c r="C93" s="160">
        <f t="shared" si="31"/>
        <v>6</v>
      </c>
      <c r="D93" s="269" t="str">
        <f t="shared" si="32"/>
        <v>x</v>
      </c>
      <c r="E93" s="200" t="str">
        <f>'Core Indicators'!R93</f>
        <v>x</v>
      </c>
      <c r="F93" s="200" t="str">
        <f>'Core Indicators'!Z93</f>
        <v>x</v>
      </c>
      <c r="G93" s="160" t="str">
        <f t="shared" si="33"/>
        <v>x</v>
      </c>
      <c r="H93" s="200" t="str">
        <f>'Core Indicators'!AH93</f>
        <v>x</v>
      </c>
      <c r="I93" s="200" t="str">
        <f>'Core Indicators'!AP93</f>
        <v>x</v>
      </c>
      <c r="J93" s="200">
        <f>'Core Indicators'!BN93</f>
        <v>3</v>
      </c>
      <c r="K93" s="200">
        <f t="shared" si="34"/>
        <v>3</v>
      </c>
      <c r="L93" s="246">
        <f t="shared" si="35"/>
        <v>3</v>
      </c>
      <c r="M93" s="269" t="str">
        <f t="shared" si="36"/>
        <v>x</v>
      </c>
      <c r="N93" s="201" t="str">
        <f>'Core Indicators'!DJ93</f>
        <v>x</v>
      </c>
      <c r="O93" s="201" t="str">
        <f>'Core Indicators'!DR93</f>
        <v>x</v>
      </c>
      <c r="P93" s="201" t="str">
        <f>'Core Indicators'!DZ93</f>
        <v>x</v>
      </c>
      <c r="Q93" s="201" t="str">
        <f>'Core Indicators'!EH93</f>
        <v>x</v>
      </c>
      <c r="R93" s="201" t="str">
        <f>'Core Indicators'!EP93</f>
        <v>x</v>
      </c>
      <c r="S93" s="160">
        <f t="shared" si="37"/>
        <v>1.7</v>
      </c>
      <c r="T93" s="160">
        <f t="shared" si="38"/>
        <v>1.3333333333333333</v>
      </c>
      <c r="U93" s="200">
        <v>1</v>
      </c>
      <c r="V93" s="200">
        <v>1</v>
      </c>
      <c r="W93" s="200">
        <f>'Core Indicators'!EX93</f>
        <v>3</v>
      </c>
      <c r="X93" s="160">
        <f t="shared" si="39"/>
        <v>2</v>
      </c>
      <c r="Y93" s="200">
        <v>1</v>
      </c>
      <c r="Z93" s="160">
        <f t="shared" si="40"/>
        <v>2</v>
      </c>
      <c r="AA93" s="200" t="str">
        <f>'Core Indicators'!FF93</f>
        <v>x</v>
      </c>
      <c r="AB93" s="200">
        <f t="shared" si="41"/>
        <v>2</v>
      </c>
      <c r="AC93" s="181">
        <f>'Core Indicators'!GD93</f>
        <v>2</v>
      </c>
      <c r="AD93" s="181">
        <f>'Core Indicators'!GL93</f>
        <v>2</v>
      </c>
      <c r="AE93" s="181">
        <f>'Core Indicators'!GT93</f>
        <v>2</v>
      </c>
      <c r="AF93" s="181">
        <f>'Core Indicators'!HB93</f>
        <v>2</v>
      </c>
      <c r="AG93" s="181">
        <f t="shared" si="42"/>
        <v>2</v>
      </c>
      <c r="AH93" s="181">
        <f>'Core Indicators'!HJ93</f>
        <v>2</v>
      </c>
      <c r="AI93" s="181">
        <f>'Core Indicators'!HR93</f>
        <v>2</v>
      </c>
      <c r="AJ93" s="181">
        <f t="shared" si="43"/>
        <v>2</v>
      </c>
      <c r="AK93" s="181">
        <f>'Core Indicators'!HZ93</f>
        <v>2</v>
      </c>
      <c r="AL93" s="181">
        <f>'Core Indicators'!IH93</f>
        <v>2</v>
      </c>
      <c r="AM93" s="181">
        <f>'Core Indicators'!IP93</f>
        <v>2</v>
      </c>
      <c r="AN93" s="181">
        <f t="shared" si="44"/>
        <v>2</v>
      </c>
    </row>
    <row r="94" spans="1:40" x14ac:dyDescent="0.3">
      <c r="A94" s="200" t="str">
        <f>Lists!C:C</f>
        <v>REG007</v>
      </c>
      <c r="B94" s="246" t="str">
        <f t="shared" si="30"/>
        <v>x</v>
      </c>
      <c r="C94" s="160">
        <f t="shared" si="31"/>
        <v>5</v>
      </c>
      <c r="D94" s="269" t="str">
        <f t="shared" si="32"/>
        <v>x</v>
      </c>
      <c r="E94" s="200" t="str">
        <f>'Core Indicators'!R94</f>
        <v>x</v>
      </c>
      <c r="F94" s="200" t="str">
        <f>'Core Indicators'!Z94</f>
        <v>x</v>
      </c>
      <c r="G94" s="160" t="str">
        <f t="shared" si="33"/>
        <v>x</v>
      </c>
      <c r="H94" s="200" t="str">
        <f>'Core Indicators'!AH94</f>
        <v>x</v>
      </c>
      <c r="I94" s="200" t="str">
        <f>'Core Indicators'!AP94</f>
        <v>x</v>
      </c>
      <c r="J94" s="200">
        <f>'Core Indicators'!BN94</f>
        <v>2</v>
      </c>
      <c r="K94" s="200">
        <f t="shared" si="34"/>
        <v>2</v>
      </c>
      <c r="L94" s="246">
        <f t="shared" si="35"/>
        <v>2</v>
      </c>
      <c r="M94" s="269" t="str">
        <f t="shared" si="36"/>
        <v>x</v>
      </c>
      <c r="N94" s="201" t="str">
        <f>'Core Indicators'!DJ94</f>
        <v>x</v>
      </c>
      <c r="O94" s="201" t="str">
        <f>'Core Indicators'!DR94</f>
        <v>x</v>
      </c>
      <c r="P94" s="201" t="str">
        <f>'Core Indicators'!DZ94</f>
        <v>x</v>
      </c>
      <c r="Q94" s="201" t="str">
        <f>'Core Indicators'!EH94</f>
        <v>x</v>
      </c>
      <c r="R94" s="201" t="str">
        <f>'Core Indicators'!EP94</f>
        <v>x</v>
      </c>
      <c r="S94" s="160">
        <f t="shared" si="37"/>
        <v>1.3</v>
      </c>
      <c r="T94" s="160">
        <f t="shared" si="38"/>
        <v>1.1666666666666667</v>
      </c>
      <c r="U94" s="200">
        <v>1</v>
      </c>
      <c r="V94" s="200">
        <v>1</v>
      </c>
      <c r="W94" s="200">
        <f>'Core Indicators'!EX94</f>
        <v>2</v>
      </c>
      <c r="X94" s="160">
        <f t="shared" si="39"/>
        <v>1.5</v>
      </c>
      <c r="Y94" s="200">
        <v>1</v>
      </c>
      <c r="Z94" s="160">
        <f t="shared" si="40"/>
        <v>1.5</v>
      </c>
      <c r="AA94" s="200">
        <f>'Core Indicators'!FF94</f>
        <v>1</v>
      </c>
      <c r="AB94" s="200">
        <f t="shared" si="41"/>
        <v>2</v>
      </c>
      <c r="AC94" s="181">
        <f>'Core Indicators'!GD94</f>
        <v>2</v>
      </c>
      <c r="AD94" s="181">
        <f>'Core Indicators'!GL94</f>
        <v>2</v>
      </c>
      <c r="AE94" s="181">
        <f>'Core Indicators'!GT94</f>
        <v>2</v>
      </c>
      <c r="AF94" s="181">
        <f>'Core Indicators'!HB94</f>
        <v>2</v>
      </c>
      <c r="AG94" s="181">
        <f t="shared" si="42"/>
        <v>2</v>
      </c>
      <c r="AH94" s="181">
        <f>'Core Indicators'!HJ94</f>
        <v>2</v>
      </c>
      <c r="AI94" s="181">
        <f>'Core Indicators'!HR94</f>
        <v>2</v>
      </c>
      <c r="AJ94" s="181">
        <f t="shared" si="43"/>
        <v>2</v>
      </c>
      <c r="AK94" s="181">
        <f>'Core Indicators'!HZ94</f>
        <v>2</v>
      </c>
      <c r="AL94" s="181">
        <f>'Core Indicators'!IH94</f>
        <v>2</v>
      </c>
      <c r="AM94" s="181">
        <f>'Core Indicators'!IP94</f>
        <v>2</v>
      </c>
      <c r="AN94" s="181">
        <f t="shared" si="44"/>
        <v>2</v>
      </c>
    </row>
    <row r="95" spans="1:40" x14ac:dyDescent="0.3">
      <c r="A95" s="200" t="str">
        <f>Lists!C:C</f>
        <v>REG008</v>
      </c>
      <c r="B95" s="246" t="str">
        <f t="shared" si="30"/>
        <v>x</v>
      </c>
      <c r="C95" s="160">
        <f t="shared" si="31"/>
        <v>5</v>
      </c>
      <c r="D95" s="269" t="str">
        <f t="shared" si="32"/>
        <v>x</v>
      </c>
      <c r="E95" s="200" t="str">
        <f>'Core Indicators'!R95</f>
        <v>x</v>
      </c>
      <c r="F95" s="200" t="str">
        <f>'Core Indicators'!Z95</f>
        <v>x</v>
      </c>
      <c r="G95" s="160" t="str">
        <f t="shared" si="33"/>
        <v>x</v>
      </c>
      <c r="H95" s="200" t="str">
        <f>'Core Indicators'!AH95</f>
        <v>x</v>
      </c>
      <c r="I95" s="200" t="str">
        <f>'Core Indicators'!AP95</f>
        <v>x</v>
      </c>
      <c r="J95" s="200">
        <f>'Core Indicators'!BN95</f>
        <v>2</v>
      </c>
      <c r="K95" s="200">
        <f t="shared" si="34"/>
        <v>2</v>
      </c>
      <c r="L95" s="246">
        <f t="shared" si="35"/>
        <v>2</v>
      </c>
      <c r="M95" s="269" t="str">
        <f t="shared" si="36"/>
        <v>x</v>
      </c>
      <c r="N95" s="201" t="str">
        <f>'Core Indicators'!DJ95</f>
        <v>x</v>
      </c>
      <c r="O95" s="201" t="str">
        <f>'Core Indicators'!DR95</f>
        <v>x</v>
      </c>
      <c r="P95" s="201" t="str">
        <f>'Core Indicators'!DZ95</f>
        <v>x</v>
      </c>
      <c r="Q95" s="201" t="str">
        <f>'Core Indicators'!EH95</f>
        <v>x</v>
      </c>
      <c r="R95" s="201" t="str">
        <f>'Core Indicators'!EP95</f>
        <v>x</v>
      </c>
      <c r="S95" s="160">
        <f t="shared" si="37"/>
        <v>1.4</v>
      </c>
      <c r="T95" s="160">
        <f t="shared" si="38"/>
        <v>1.3333333333333333</v>
      </c>
      <c r="U95" s="200">
        <v>1</v>
      </c>
      <c r="V95" s="200">
        <v>1</v>
      </c>
      <c r="W95" s="200">
        <f>'Core Indicators'!EX95</f>
        <v>3</v>
      </c>
      <c r="X95" s="160">
        <f t="shared" si="39"/>
        <v>2</v>
      </c>
      <c r="Y95" s="200">
        <v>1</v>
      </c>
      <c r="Z95" s="160">
        <f t="shared" si="40"/>
        <v>1.5</v>
      </c>
      <c r="AA95" s="200">
        <f>'Core Indicators'!FF95</f>
        <v>1</v>
      </c>
      <c r="AB95" s="200">
        <f t="shared" si="41"/>
        <v>2</v>
      </c>
      <c r="AC95" s="181">
        <f>'Core Indicators'!GD95</f>
        <v>2</v>
      </c>
      <c r="AD95" s="181">
        <f>'Core Indicators'!GL95</f>
        <v>2</v>
      </c>
      <c r="AE95" s="181">
        <f>'Core Indicators'!GT95</f>
        <v>2</v>
      </c>
      <c r="AF95" s="181">
        <f>'Core Indicators'!HB95</f>
        <v>2</v>
      </c>
      <c r="AG95" s="181">
        <f t="shared" si="42"/>
        <v>2</v>
      </c>
      <c r="AH95" s="181">
        <f>'Core Indicators'!HJ95</f>
        <v>2</v>
      </c>
      <c r="AI95" s="181">
        <f>'Core Indicators'!HR95</f>
        <v>2</v>
      </c>
      <c r="AJ95" s="181">
        <f t="shared" si="43"/>
        <v>2</v>
      </c>
      <c r="AK95" s="181">
        <f>'Core Indicators'!HZ95</f>
        <v>2</v>
      </c>
      <c r="AL95" s="181">
        <f>'Core Indicators'!IH95</f>
        <v>2</v>
      </c>
      <c r="AM95" s="181">
        <f>'Core Indicators'!IP95</f>
        <v>2</v>
      </c>
      <c r="AN95" s="181">
        <f t="shared" si="44"/>
        <v>2</v>
      </c>
    </row>
    <row r="96" spans="1:40" x14ac:dyDescent="0.3">
      <c r="A96" s="200" t="str">
        <f>Lists!C:C</f>
        <v>REG011</v>
      </c>
      <c r="B96" s="246">
        <f t="shared" si="30"/>
        <v>1.9</v>
      </c>
      <c r="C96" s="160">
        <f t="shared" si="31"/>
        <v>0</v>
      </c>
      <c r="D96" s="269">
        <f t="shared" si="32"/>
        <v>2</v>
      </c>
      <c r="E96" s="200">
        <f>'Core Indicators'!R96</f>
        <v>2</v>
      </c>
      <c r="F96" s="200">
        <f>'Core Indicators'!Z96</f>
        <v>2</v>
      </c>
      <c r="G96" s="160">
        <f t="shared" si="33"/>
        <v>2</v>
      </c>
      <c r="H96" s="200">
        <f>'Core Indicators'!AH96</f>
        <v>2</v>
      </c>
      <c r="I96" s="200">
        <f>'Core Indicators'!AP96</f>
        <v>2</v>
      </c>
      <c r="J96" s="200">
        <f>'Core Indicators'!BN96</f>
        <v>2</v>
      </c>
      <c r="K96" s="200">
        <f t="shared" si="34"/>
        <v>2</v>
      </c>
      <c r="L96" s="246">
        <f t="shared" si="35"/>
        <v>2</v>
      </c>
      <c r="M96" s="269">
        <f t="shared" si="36"/>
        <v>2</v>
      </c>
      <c r="N96" s="201">
        <f>'Core Indicators'!DJ96</f>
        <v>2</v>
      </c>
      <c r="O96" s="201">
        <f>'Core Indicators'!DR96</f>
        <v>2</v>
      </c>
      <c r="P96" s="201">
        <f>'Core Indicators'!DZ96</f>
        <v>2</v>
      </c>
      <c r="Q96" s="201">
        <f>'Core Indicators'!EH96</f>
        <v>2</v>
      </c>
      <c r="R96" s="201">
        <f>'Core Indicators'!EP96</f>
        <v>2</v>
      </c>
      <c r="S96" s="160">
        <f t="shared" si="37"/>
        <v>1.6</v>
      </c>
      <c r="T96" s="160">
        <f t="shared" si="38"/>
        <v>1.1666666666666667</v>
      </c>
      <c r="U96" s="200">
        <v>1</v>
      </c>
      <c r="V96" s="200">
        <v>1</v>
      </c>
      <c r="W96" s="200">
        <f>'Core Indicators'!EX96</f>
        <v>2</v>
      </c>
      <c r="X96" s="160">
        <f t="shared" si="39"/>
        <v>1.5</v>
      </c>
      <c r="Y96" s="200">
        <v>1</v>
      </c>
      <c r="Z96" s="160">
        <f t="shared" si="40"/>
        <v>2</v>
      </c>
      <c r="AA96" s="200">
        <f>'Core Indicators'!FF96</f>
        <v>2</v>
      </c>
      <c r="AB96" s="200">
        <f t="shared" si="41"/>
        <v>2</v>
      </c>
      <c r="AC96" s="181">
        <f>'Core Indicators'!GD96</f>
        <v>2</v>
      </c>
      <c r="AD96" s="181">
        <f>'Core Indicators'!GL96</f>
        <v>2</v>
      </c>
      <c r="AE96" s="181">
        <f>'Core Indicators'!GT96</f>
        <v>2</v>
      </c>
      <c r="AF96" s="181">
        <f>'Core Indicators'!HB96</f>
        <v>2</v>
      </c>
      <c r="AG96" s="181">
        <f t="shared" si="42"/>
        <v>2</v>
      </c>
      <c r="AH96" s="181">
        <f>'Core Indicators'!HJ96</f>
        <v>2</v>
      </c>
      <c r="AI96" s="181">
        <f>'Core Indicators'!HR96</f>
        <v>2</v>
      </c>
      <c r="AJ96" s="181">
        <f t="shared" si="43"/>
        <v>2</v>
      </c>
      <c r="AK96" s="181">
        <f>'Core Indicators'!HZ96</f>
        <v>2</v>
      </c>
      <c r="AL96" s="181">
        <f>'Core Indicators'!IH96</f>
        <v>2</v>
      </c>
      <c r="AM96" s="181">
        <f>'Core Indicators'!IP96</f>
        <v>2</v>
      </c>
      <c r="AN96" s="181">
        <f t="shared" si="44"/>
        <v>2</v>
      </c>
    </row>
    <row r="97" spans="1:40" x14ac:dyDescent="0.3">
      <c r="A97" s="200" t="str">
        <f>Lists!C:C</f>
        <v>REG012</v>
      </c>
      <c r="B97" s="246">
        <f t="shared" si="30"/>
        <v>1.8</v>
      </c>
      <c r="C97" s="160">
        <f t="shared" si="31"/>
        <v>0</v>
      </c>
      <c r="D97" s="269">
        <f t="shared" si="32"/>
        <v>2.2000000000000002</v>
      </c>
      <c r="E97" s="200">
        <f>'Core Indicators'!R97</f>
        <v>2</v>
      </c>
      <c r="F97" s="200">
        <f>'Core Indicators'!Z97</f>
        <v>2</v>
      </c>
      <c r="G97" s="160">
        <f t="shared" si="33"/>
        <v>2</v>
      </c>
      <c r="H97" s="200">
        <f>'Core Indicators'!AH97</f>
        <v>2</v>
      </c>
      <c r="I97" s="200">
        <f>'Core Indicators'!AP97</f>
        <v>3</v>
      </c>
      <c r="J97" s="200">
        <f>'Core Indicators'!BN97</f>
        <v>2</v>
      </c>
      <c r="K97" s="200">
        <f t="shared" si="34"/>
        <v>2.5</v>
      </c>
      <c r="L97" s="246">
        <f t="shared" si="35"/>
        <v>2.2999999999999998</v>
      </c>
      <c r="M97" s="269">
        <f t="shared" si="36"/>
        <v>2</v>
      </c>
      <c r="N97" s="201">
        <f>'Core Indicators'!DJ97</f>
        <v>2</v>
      </c>
      <c r="O97" s="201">
        <f>'Core Indicators'!DR97</f>
        <v>2</v>
      </c>
      <c r="P97" s="201">
        <f>'Core Indicators'!DZ97</f>
        <v>2</v>
      </c>
      <c r="Q97" s="201">
        <f>'Core Indicators'!EH97</f>
        <v>2</v>
      </c>
      <c r="R97" s="201">
        <f>'Core Indicators'!EP97</f>
        <v>2</v>
      </c>
      <c r="S97" s="160">
        <f t="shared" si="37"/>
        <v>1.3</v>
      </c>
      <c r="T97" s="160">
        <f t="shared" si="38"/>
        <v>1.1666666666666667</v>
      </c>
      <c r="U97" s="200">
        <v>1</v>
      </c>
      <c r="V97" s="200">
        <v>1</v>
      </c>
      <c r="W97" s="200">
        <f>'Core Indicators'!EX97</f>
        <v>2</v>
      </c>
      <c r="X97" s="160">
        <f t="shared" si="39"/>
        <v>1.5</v>
      </c>
      <c r="Y97" s="200">
        <v>1</v>
      </c>
      <c r="Z97" s="160">
        <f t="shared" si="40"/>
        <v>1.5</v>
      </c>
      <c r="AA97" s="200">
        <f>'Core Indicators'!FF97</f>
        <v>1</v>
      </c>
      <c r="AB97" s="200">
        <f t="shared" si="41"/>
        <v>2</v>
      </c>
      <c r="AC97" s="181">
        <f>'Core Indicators'!GD97</f>
        <v>2</v>
      </c>
      <c r="AD97" s="181">
        <f>'Core Indicators'!GL97</f>
        <v>2</v>
      </c>
      <c r="AE97" s="181">
        <f>'Core Indicators'!GT97</f>
        <v>2</v>
      </c>
      <c r="AF97" s="181">
        <f>'Core Indicators'!HB97</f>
        <v>2</v>
      </c>
      <c r="AG97" s="181">
        <f t="shared" si="42"/>
        <v>2</v>
      </c>
      <c r="AH97" s="181">
        <f>'Core Indicators'!HJ97</f>
        <v>2</v>
      </c>
      <c r="AI97" s="181">
        <f>'Core Indicators'!HR97</f>
        <v>2</v>
      </c>
      <c r="AJ97" s="181">
        <f t="shared" si="43"/>
        <v>2</v>
      </c>
      <c r="AK97" s="181">
        <f>'Core Indicators'!HZ97</f>
        <v>2</v>
      </c>
      <c r="AL97" s="181">
        <f>'Core Indicators'!IH97</f>
        <v>2</v>
      </c>
      <c r="AM97" s="181">
        <f>'Core Indicators'!IP97</f>
        <v>2</v>
      </c>
      <c r="AN97" s="181">
        <f t="shared" si="44"/>
        <v>2</v>
      </c>
    </row>
    <row r="98" spans="1:40" x14ac:dyDescent="0.3">
      <c r="A98" s="200" t="str">
        <f>Lists!C:C</f>
        <v>REG013</v>
      </c>
      <c r="B98" s="246" t="str">
        <f t="shared" si="30"/>
        <v>x</v>
      </c>
      <c r="C98" s="160">
        <f t="shared" si="31"/>
        <v>2</v>
      </c>
      <c r="D98" s="269">
        <f t="shared" si="32"/>
        <v>2.4</v>
      </c>
      <c r="E98" s="200">
        <f>'Core Indicators'!R98</f>
        <v>1</v>
      </c>
      <c r="F98" s="200">
        <f>'Core Indicators'!Z98</f>
        <v>2</v>
      </c>
      <c r="G98" s="160">
        <f t="shared" si="33"/>
        <v>1.5</v>
      </c>
      <c r="H98" s="200">
        <f>'Core Indicators'!AH98</f>
        <v>3</v>
      </c>
      <c r="I98" s="200">
        <f>'Core Indicators'!AP98</f>
        <v>2</v>
      </c>
      <c r="J98" s="200">
        <f>'Core Indicators'!BN98</f>
        <v>3</v>
      </c>
      <c r="K98" s="200">
        <f t="shared" si="34"/>
        <v>2.5</v>
      </c>
      <c r="L98" s="246">
        <f t="shared" si="35"/>
        <v>2.8</v>
      </c>
      <c r="M98" s="269" t="str">
        <f t="shared" si="36"/>
        <v>x</v>
      </c>
      <c r="N98" s="201" t="str">
        <f>'Core Indicators'!DJ98</f>
        <v>x</v>
      </c>
      <c r="O98" s="201" t="str">
        <f>'Core Indicators'!DR98</f>
        <v>x</v>
      </c>
      <c r="P98" s="201" t="str">
        <f>'Core Indicators'!DZ98</f>
        <v>x</v>
      </c>
      <c r="Q98" s="201" t="str">
        <f>'Core Indicators'!EH98</f>
        <v>x</v>
      </c>
      <c r="R98" s="201" t="str">
        <f>'Core Indicators'!EP98</f>
        <v>x</v>
      </c>
      <c r="S98" s="160">
        <f t="shared" si="37"/>
        <v>1.7</v>
      </c>
      <c r="T98" s="160">
        <f t="shared" si="38"/>
        <v>1.3333333333333333</v>
      </c>
      <c r="U98" s="200">
        <v>1</v>
      </c>
      <c r="V98" s="200">
        <v>1</v>
      </c>
      <c r="W98" s="200">
        <f>'Core Indicators'!EX98</f>
        <v>3</v>
      </c>
      <c r="X98" s="160">
        <f t="shared" si="39"/>
        <v>2</v>
      </c>
      <c r="Y98" s="200">
        <v>1</v>
      </c>
      <c r="Z98" s="160">
        <f t="shared" si="40"/>
        <v>2</v>
      </c>
      <c r="AA98" s="200" t="str">
        <f>'Core Indicators'!FF98</f>
        <v>x</v>
      </c>
      <c r="AB98" s="200">
        <f t="shared" si="41"/>
        <v>2</v>
      </c>
      <c r="AC98" s="181">
        <f>'Core Indicators'!GD98</f>
        <v>2</v>
      </c>
      <c r="AD98" s="181">
        <f>'Core Indicators'!GL98</f>
        <v>2</v>
      </c>
      <c r="AE98" s="181">
        <f>'Core Indicators'!GT98</f>
        <v>2</v>
      </c>
      <c r="AF98" s="181">
        <f>'Core Indicators'!HB98</f>
        <v>2</v>
      </c>
      <c r="AG98" s="181">
        <f t="shared" si="42"/>
        <v>2</v>
      </c>
      <c r="AH98" s="181">
        <f>'Core Indicators'!HJ98</f>
        <v>2</v>
      </c>
      <c r="AI98" s="181">
        <f>'Core Indicators'!HR98</f>
        <v>2</v>
      </c>
      <c r="AJ98" s="181">
        <f t="shared" si="43"/>
        <v>2</v>
      </c>
      <c r="AK98" s="181">
        <f>'Core Indicators'!HZ98</f>
        <v>2</v>
      </c>
      <c r="AL98" s="181">
        <f>'Core Indicators'!IH98</f>
        <v>2</v>
      </c>
      <c r="AM98" s="181">
        <f>'Core Indicators'!IP98</f>
        <v>2</v>
      </c>
      <c r="AN98" s="181">
        <f t="shared" si="44"/>
        <v>2</v>
      </c>
    </row>
    <row r="99" spans="1:40" x14ac:dyDescent="0.3">
      <c r="A99" s="200" t="str">
        <f>Lists!C:C</f>
        <v>RWA002</v>
      </c>
      <c r="B99" s="246">
        <f t="shared" ref="B99:B130" si="45">IF(OR(M99="x",D99="x"),"x",ROUND((5-GEOMEAN(((5-D99)/5*4+1),((5-M99)/5*4+1),((5-M99)/5*4+1)))/4*3.5+S99*0.3,1))</f>
        <v>1.8</v>
      </c>
      <c r="C99" s="160">
        <f t="shared" ref="C99:C130" si="46">COUNTIF(E99:F99,"x")+COUNTIF(H99:I99,"x")+COUNTIF(J99:J99,"x")+COUNTIF(M99,"x")+COUNTIF(U99:W99,"x")+COUNTIF(Y99:AB99,"x")</f>
        <v>2</v>
      </c>
      <c r="D99" s="269">
        <f t="shared" ref="D99:D130" si="47">IF(OR(L99="x",G99="x"),"x",ROUND((5-GEOMEAN(((5-L99)/5*4+1),((5-L99)/5*4+1),((5-G99)/5*4+1)))/4*5,1))</f>
        <v>1.7</v>
      </c>
      <c r="E99" s="200">
        <f>'Core Indicators'!R99</f>
        <v>2</v>
      </c>
      <c r="F99" s="200">
        <f>'Core Indicators'!Z99</f>
        <v>2</v>
      </c>
      <c r="G99" s="160">
        <f t="shared" ref="G99:G130" si="48">IF(AND(F99="x",E99="x"),"x",IF(OR(F99="x",E99="x"),AVERAGE(E99,F99),ROUND((10-GEOMEAN(((10-E99)/10*9+1),((10-F99)/10*9+1)))/9*10,1)))</f>
        <v>2</v>
      </c>
      <c r="H99" s="200">
        <f>'Core Indicators'!AH99</f>
        <v>2</v>
      </c>
      <c r="I99" s="200">
        <f>'Core Indicators'!AP99</f>
        <v>1</v>
      </c>
      <c r="J99" s="200" t="str">
        <f>'Core Indicators'!BN99</f>
        <v>x</v>
      </c>
      <c r="K99" s="200">
        <f t="shared" ref="K99:K130" si="49">IF(AND(J99="x",I99="x"),"x",IF(OR(J99="x",I99="x"),AVERAGE(I99,J99),ROUND((10-GEOMEAN(((10-I99)/10*9+1),((10-J99)/10*9+1)))/9*10,1)))</f>
        <v>1</v>
      </c>
      <c r="L99" s="246">
        <f t="shared" ref="L99:L130" si="50">IF(AND(H99="x",K99="x"),"x",IF(OR(H99="x",K99="x"),AVERAGE(H99,K99),ROUND((10-GEOMEAN(((10-H99)/10*9+1),((10-K99)/10*9+1)))/9*10,1)))</f>
        <v>1.5</v>
      </c>
      <c r="M99" s="269">
        <f t="shared" ref="M99:M130" si="51">IF(N99="x","x",AVERAGE(N99:R99))</f>
        <v>2</v>
      </c>
      <c r="N99" s="201">
        <f>'Core Indicators'!DJ99</f>
        <v>2</v>
      </c>
      <c r="O99" s="201">
        <f>'Core Indicators'!DR99</f>
        <v>2</v>
      </c>
      <c r="P99" s="201">
        <f>'Core Indicators'!DZ99</f>
        <v>2</v>
      </c>
      <c r="Q99" s="201">
        <f>'Core Indicators'!EH99</f>
        <v>2</v>
      </c>
      <c r="R99" s="201">
        <f>'Core Indicators'!EP99</f>
        <v>2</v>
      </c>
      <c r="S99" s="160">
        <f t="shared" ref="S99:S130" si="52">IF(OR(Z99="x",T99="x"),T99,ROUND((10-GEOMEAN(((10-T99)/10*9+1),((10-Z99)/10*9+1)))/9*10,1))</f>
        <v>1.5</v>
      </c>
      <c r="T99" s="160">
        <f t="shared" ref="T99:T130" si="53">AVERAGE(U99,X99,Y99)</f>
        <v>1</v>
      </c>
      <c r="U99" s="200">
        <v>1</v>
      </c>
      <c r="V99" s="200">
        <v>1</v>
      </c>
      <c r="W99" s="200" t="str">
        <f>'Core Indicators'!EX99</f>
        <v>x</v>
      </c>
      <c r="X99" s="160">
        <f t="shared" ref="X99:X130" si="54">AVERAGE(V99:W99)</f>
        <v>1</v>
      </c>
      <c r="Y99" s="200">
        <v>1</v>
      </c>
      <c r="Z99" s="160">
        <f t="shared" ref="Z99:Z130" si="55">IF(AND(AA99="x",AB99="x"),"x",AVERAGE(AA99:AB99))</f>
        <v>2</v>
      </c>
      <c r="AA99" s="200">
        <f>'Core Indicators'!FF99</f>
        <v>2</v>
      </c>
      <c r="AB99" s="200">
        <f t="shared" ref="AB99:AB130" si="56">IF(AND(AJ99="x",AN99="x",AG99="x"),"x",(AVERAGE(AJ99,AN99,AG99)))</f>
        <v>2</v>
      </c>
      <c r="AC99" s="181">
        <f>'Core Indicators'!GD99</f>
        <v>2</v>
      </c>
      <c r="AD99" s="181">
        <f>'Core Indicators'!GL99</f>
        <v>2</v>
      </c>
      <c r="AE99" s="181">
        <f>'Core Indicators'!GT99</f>
        <v>2</v>
      </c>
      <c r="AF99" s="181">
        <f>'Core Indicators'!HB99</f>
        <v>2</v>
      </c>
      <c r="AG99" s="181">
        <f t="shared" ref="AG99:AG130" si="57">IF(AND(AC99="x",AD99="x",AE99="x",AF99="x"),"x",AVERAGE(AC99:AF99))</f>
        <v>2</v>
      </c>
      <c r="AH99" s="181">
        <f>'Core Indicators'!HJ99</f>
        <v>2</v>
      </c>
      <c r="AI99" s="181">
        <f>'Core Indicators'!HR99</f>
        <v>2</v>
      </c>
      <c r="AJ99" s="181">
        <f t="shared" ref="AJ99:AJ130" si="58">IF(AND(AH99="x",AI99="x"),"x",AVERAGE(AH99:AI99))</f>
        <v>2</v>
      </c>
      <c r="AK99" s="181">
        <f>'Core Indicators'!HZ99</f>
        <v>2</v>
      </c>
      <c r="AL99" s="181">
        <f>'Core Indicators'!IH99</f>
        <v>2</v>
      </c>
      <c r="AM99" s="181">
        <f>'Core Indicators'!IP99</f>
        <v>2</v>
      </c>
      <c r="AN99" s="181">
        <f t="shared" ref="AN99:AN130" si="59">IF(AND(AK99="x",AL99="x",AM99="x"),"x",AVERAGE(AK99:AM99))</f>
        <v>2</v>
      </c>
    </row>
    <row r="100" spans="1:40" x14ac:dyDescent="0.3">
      <c r="A100" s="200" t="str">
        <f>Lists!C:C</f>
        <v>SDN001</v>
      </c>
      <c r="B100" s="246">
        <f t="shared" si="45"/>
        <v>1.7</v>
      </c>
      <c r="C100" s="160">
        <f t="shared" si="46"/>
        <v>2</v>
      </c>
      <c r="D100" s="269">
        <f t="shared" si="47"/>
        <v>1.8</v>
      </c>
      <c r="E100" s="200">
        <f>'Core Indicators'!R100</f>
        <v>1</v>
      </c>
      <c r="F100" s="200">
        <f>'Core Indicators'!Z100</f>
        <v>2</v>
      </c>
      <c r="G100" s="160">
        <f t="shared" si="48"/>
        <v>1.5</v>
      </c>
      <c r="H100" s="200">
        <f>'Core Indicators'!AH100</f>
        <v>2</v>
      </c>
      <c r="I100" s="200">
        <f>'Core Indicators'!AP100</f>
        <v>2</v>
      </c>
      <c r="J100" s="200" t="str">
        <f>'Core Indicators'!BN100</f>
        <v>x</v>
      </c>
      <c r="K100" s="200">
        <f t="shared" si="49"/>
        <v>2</v>
      </c>
      <c r="L100" s="246">
        <f t="shared" si="50"/>
        <v>2</v>
      </c>
      <c r="M100" s="269">
        <f t="shared" si="51"/>
        <v>2</v>
      </c>
      <c r="N100" s="201">
        <f>'Core Indicators'!DJ100</f>
        <v>2</v>
      </c>
      <c r="O100" s="201">
        <f>'Core Indicators'!DR100</f>
        <v>2</v>
      </c>
      <c r="P100" s="201">
        <f>'Core Indicators'!DZ100</f>
        <v>2</v>
      </c>
      <c r="Q100" s="201">
        <f>'Core Indicators'!EH100</f>
        <v>2</v>
      </c>
      <c r="R100" s="201">
        <f>'Core Indicators'!EP100</f>
        <v>2</v>
      </c>
      <c r="S100" s="160">
        <f t="shared" si="52"/>
        <v>1.3</v>
      </c>
      <c r="T100" s="160">
        <f t="shared" si="53"/>
        <v>1</v>
      </c>
      <c r="U100" s="200">
        <v>1</v>
      </c>
      <c r="V100" s="200">
        <v>1</v>
      </c>
      <c r="W100" s="200" t="str">
        <f>'Core Indicators'!EX100</f>
        <v>x</v>
      </c>
      <c r="X100" s="160">
        <f t="shared" si="54"/>
        <v>1</v>
      </c>
      <c r="Y100" s="200">
        <v>1</v>
      </c>
      <c r="Z100" s="160">
        <f t="shared" si="55"/>
        <v>1.5</v>
      </c>
      <c r="AA100" s="200">
        <f>'Core Indicators'!FF100</f>
        <v>1</v>
      </c>
      <c r="AB100" s="200">
        <f t="shared" si="56"/>
        <v>2</v>
      </c>
      <c r="AC100" s="181">
        <f>'Core Indicators'!GD100</f>
        <v>2</v>
      </c>
      <c r="AD100" s="181">
        <f>'Core Indicators'!GL100</f>
        <v>2</v>
      </c>
      <c r="AE100" s="181">
        <f>'Core Indicators'!GT100</f>
        <v>2</v>
      </c>
      <c r="AF100" s="181">
        <f>'Core Indicators'!HB100</f>
        <v>2</v>
      </c>
      <c r="AG100" s="181">
        <f t="shared" si="57"/>
        <v>2</v>
      </c>
      <c r="AH100" s="181">
        <f>'Core Indicators'!HJ100</f>
        <v>2</v>
      </c>
      <c r="AI100" s="181">
        <f>'Core Indicators'!HR100</f>
        <v>2</v>
      </c>
      <c r="AJ100" s="181">
        <f t="shared" si="58"/>
        <v>2</v>
      </c>
      <c r="AK100" s="181">
        <f>'Core Indicators'!HZ100</f>
        <v>2</v>
      </c>
      <c r="AL100" s="181">
        <f>'Core Indicators'!IH100</f>
        <v>2</v>
      </c>
      <c r="AM100" s="181">
        <f>'Core Indicators'!IP100</f>
        <v>2</v>
      </c>
      <c r="AN100" s="181">
        <f t="shared" si="59"/>
        <v>2</v>
      </c>
    </row>
    <row r="101" spans="1:40" x14ac:dyDescent="0.3">
      <c r="A101" s="200" t="str">
        <f>Lists!C:C</f>
        <v>SDN005</v>
      </c>
      <c r="B101" s="246">
        <f t="shared" si="45"/>
        <v>1.8</v>
      </c>
      <c r="C101" s="160">
        <f t="shared" si="46"/>
        <v>1</v>
      </c>
      <c r="D101" s="269">
        <f t="shared" si="47"/>
        <v>1.8</v>
      </c>
      <c r="E101" s="200">
        <f>'Core Indicators'!R101</f>
        <v>1</v>
      </c>
      <c r="F101" s="200">
        <f>'Core Indicators'!Z101</f>
        <v>2</v>
      </c>
      <c r="G101" s="160">
        <f t="shared" si="48"/>
        <v>1.5</v>
      </c>
      <c r="H101" s="200">
        <f>'Core Indicators'!AH101</f>
        <v>2</v>
      </c>
      <c r="I101" s="200">
        <f>'Core Indicators'!AP101</f>
        <v>2</v>
      </c>
      <c r="J101" s="200" t="str">
        <f>'Core Indicators'!BN101</f>
        <v>x</v>
      </c>
      <c r="K101" s="200">
        <f t="shared" si="49"/>
        <v>2</v>
      </c>
      <c r="L101" s="246">
        <f t="shared" si="50"/>
        <v>2</v>
      </c>
      <c r="M101" s="269">
        <f t="shared" si="51"/>
        <v>2</v>
      </c>
      <c r="N101" s="201">
        <f>'Core Indicators'!DJ101</f>
        <v>2</v>
      </c>
      <c r="O101" s="201">
        <f>'Core Indicators'!DR101</f>
        <v>2</v>
      </c>
      <c r="P101" s="201">
        <f>'Core Indicators'!DZ101</f>
        <v>2</v>
      </c>
      <c r="Q101" s="201">
        <f>'Core Indicators'!EH101</f>
        <v>2</v>
      </c>
      <c r="R101" s="201">
        <f>'Core Indicators'!EP101</f>
        <v>2</v>
      </c>
      <c r="S101" s="160">
        <f t="shared" si="52"/>
        <v>1.4</v>
      </c>
      <c r="T101" s="160">
        <f t="shared" si="53"/>
        <v>1.3333333333333333</v>
      </c>
      <c r="U101" s="200">
        <v>1</v>
      </c>
      <c r="V101" s="200">
        <v>1</v>
      </c>
      <c r="W101" s="200">
        <f>'Core Indicators'!EX101</f>
        <v>3</v>
      </c>
      <c r="X101" s="160">
        <f t="shared" si="54"/>
        <v>2</v>
      </c>
      <c r="Y101" s="200">
        <v>1</v>
      </c>
      <c r="Z101" s="160">
        <f t="shared" si="55"/>
        <v>1.5</v>
      </c>
      <c r="AA101" s="200">
        <f>'Core Indicators'!FF101</f>
        <v>2</v>
      </c>
      <c r="AB101" s="200">
        <f t="shared" si="56"/>
        <v>1</v>
      </c>
      <c r="AC101" s="181">
        <f>'Core Indicators'!GD101</f>
        <v>1</v>
      </c>
      <c r="AD101" s="181">
        <f>'Core Indicators'!GL101</f>
        <v>1</v>
      </c>
      <c r="AE101" s="181">
        <f>'Core Indicators'!GT101</f>
        <v>1</v>
      </c>
      <c r="AF101" s="181">
        <f>'Core Indicators'!HB101</f>
        <v>1</v>
      </c>
      <c r="AG101" s="181">
        <f t="shared" si="57"/>
        <v>1</v>
      </c>
      <c r="AH101" s="181">
        <f>'Core Indicators'!HJ101</f>
        <v>1</v>
      </c>
      <c r="AI101" s="181" t="str">
        <f>'Core Indicators'!HR101</f>
        <v>x</v>
      </c>
      <c r="AJ101" s="181">
        <f t="shared" si="58"/>
        <v>1</v>
      </c>
      <c r="AK101" s="181">
        <f>'Core Indicators'!HZ101</f>
        <v>1</v>
      </c>
      <c r="AL101" s="181">
        <f>'Core Indicators'!IH101</f>
        <v>1</v>
      </c>
      <c r="AM101" s="181">
        <f>'Core Indicators'!IP101</f>
        <v>1</v>
      </c>
      <c r="AN101" s="181">
        <f t="shared" si="59"/>
        <v>1</v>
      </c>
    </row>
    <row r="102" spans="1:40" x14ac:dyDescent="0.3">
      <c r="A102" s="200" t="str">
        <f>Lists!C:C</f>
        <v>SDN006</v>
      </c>
      <c r="B102" s="246">
        <f t="shared" si="45"/>
        <v>2.5</v>
      </c>
      <c r="C102" s="160">
        <f t="shared" si="46"/>
        <v>1</v>
      </c>
      <c r="D102" s="269">
        <f t="shared" si="47"/>
        <v>2.2999999999999998</v>
      </c>
      <c r="E102" s="200">
        <f>'Core Indicators'!R102</f>
        <v>2</v>
      </c>
      <c r="F102" s="200">
        <f>'Core Indicators'!Z102</f>
        <v>2</v>
      </c>
      <c r="G102" s="160">
        <f t="shared" si="48"/>
        <v>2</v>
      </c>
      <c r="H102" s="200">
        <f>'Core Indicators'!AH102</f>
        <v>3</v>
      </c>
      <c r="I102" s="200">
        <f>'Core Indicators'!AP102</f>
        <v>2</v>
      </c>
      <c r="J102" s="200">
        <f>'Core Indicators'!BN102</f>
        <v>2</v>
      </c>
      <c r="K102" s="200">
        <f t="shared" si="49"/>
        <v>2</v>
      </c>
      <c r="L102" s="246">
        <f t="shared" si="50"/>
        <v>2.5</v>
      </c>
      <c r="M102" s="269">
        <f t="shared" si="51"/>
        <v>3</v>
      </c>
      <c r="N102" s="201">
        <f>'Core Indicators'!DJ102</f>
        <v>3</v>
      </c>
      <c r="O102" s="201">
        <f>'Core Indicators'!DR102</f>
        <v>3</v>
      </c>
      <c r="P102" s="201">
        <f>'Core Indicators'!DZ102</f>
        <v>3</v>
      </c>
      <c r="Q102" s="201">
        <f>'Core Indicators'!EH102</f>
        <v>3</v>
      </c>
      <c r="R102" s="201">
        <f>'Core Indicators'!EP102</f>
        <v>3</v>
      </c>
      <c r="S102" s="160">
        <f t="shared" si="52"/>
        <v>1.7</v>
      </c>
      <c r="T102" s="160">
        <f t="shared" si="53"/>
        <v>1.3333333333333333</v>
      </c>
      <c r="U102" s="200">
        <v>1</v>
      </c>
      <c r="V102" s="200">
        <v>1</v>
      </c>
      <c r="W102" s="200">
        <f>'Core Indicators'!EX102</f>
        <v>3</v>
      </c>
      <c r="X102" s="160">
        <f t="shared" si="54"/>
        <v>2</v>
      </c>
      <c r="Y102" s="200">
        <v>1</v>
      </c>
      <c r="Z102" s="160">
        <f t="shared" si="55"/>
        <v>2</v>
      </c>
      <c r="AA102" s="200" t="str">
        <f>'Core Indicators'!FF102</f>
        <v>x</v>
      </c>
      <c r="AB102" s="200">
        <f t="shared" si="56"/>
        <v>2</v>
      </c>
      <c r="AC102" s="181">
        <f>'Core Indicators'!GD102</f>
        <v>2</v>
      </c>
      <c r="AD102" s="181">
        <f>'Core Indicators'!GL102</f>
        <v>2</v>
      </c>
      <c r="AE102" s="181">
        <f>'Core Indicators'!GT102</f>
        <v>2</v>
      </c>
      <c r="AF102" s="181">
        <f>'Core Indicators'!HB102</f>
        <v>2</v>
      </c>
      <c r="AG102" s="181">
        <f t="shared" si="57"/>
        <v>2</v>
      </c>
      <c r="AH102" s="181">
        <f>'Core Indicators'!HJ102</f>
        <v>2</v>
      </c>
      <c r="AI102" s="181">
        <f>'Core Indicators'!HR102</f>
        <v>2</v>
      </c>
      <c r="AJ102" s="181">
        <f t="shared" si="58"/>
        <v>2</v>
      </c>
      <c r="AK102" s="181">
        <f>'Core Indicators'!HZ102</f>
        <v>2</v>
      </c>
      <c r="AL102" s="181">
        <f>'Core Indicators'!IH102</f>
        <v>2</v>
      </c>
      <c r="AM102" s="181">
        <f>'Core Indicators'!IP102</f>
        <v>2</v>
      </c>
      <c r="AN102" s="181">
        <f t="shared" si="59"/>
        <v>2</v>
      </c>
    </row>
    <row r="103" spans="1:40" x14ac:dyDescent="0.3">
      <c r="A103" s="200" t="str">
        <f>Lists!C:C</f>
        <v>SDN007</v>
      </c>
      <c r="B103" s="246">
        <f t="shared" si="45"/>
        <v>1.8</v>
      </c>
      <c r="C103" s="160">
        <f t="shared" si="46"/>
        <v>1</v>
      </c>
      <c r="D103" s="269">
        <f t="shared" si="47"/>
        <v>1.8</v>
      </c>
      <c r="E103" s="200">
        <f>'Core Indicators'!R103</f>
        <v>1</v>
      </c>
      <c r="F103" s="200">
        <f>'Core Indicators'!Z103</f>
        <v>2</v>
      </c>
      <c r="G103" s="160">
        <f t="shared" si="48"/>
        <v>1.5</v>
      </c>
      <c r="H103" s="200">
        <f>'Core Indicators'!AH103</f>
        <v>2</v>
      </c>
      <c r="I103" s="200">
        <f>'Core Indicators'!AP103</f>
        <v>2</v>
      </c>
      <c r="J103" s="200">
        <f>'Core Indicators'!BN103</f>
        <v>2</v>
      </c>
      <c r="K103" s="200">
        <f t="shared" si="49"/>
        <v>2</v>
      </c>
      <c r="L103" s="246">
        <f t="shared" si="50"/>
        <v>2</v>
      </c>
      <c r="M103" s="269">
        <f t="shared" si="51"/>
        <v>2</v>
      </c>
      <c r="N103" s="201">
        <f>'Core Indicators'!DJ103</f>
        <v>2</v>
      </c>
      <c r="O103" s="201">
        <f>'Core Indicators'!DR103</f>
        <v>2</v>
      </c>
      <c r="P103" s="201">
        <f>'Core Indicators'!DZ103</f>
        <v>2</v>
      </c>
      <c r="Q103" s="201">
        <f>'Core Indicators'!EH103</f>
        <v>2</v>
      </c>
      <c r="R103" s="201">
        <f>'Core Indicators'!EP103</f>
        <v>2</v>
      </c>
      <c r="S103" s="160">
        <f t="shared" si="52"/>
        <v>1.5</v>
      </c>
      <c r="T103" s="160">
        <f t="shared" si="53"/>
        <v>1</v>
      </c>
      <c r="U103" s="200">
        <v>1</v>
      </c>
      <c r="V103" s="200">
        <v>1</v>
      </c>
      <c r="W103" s="200" t="str">
        <f>'Core Indicators'!EX103</f>
        <v>x</v>
      </c>
      <c r="X103" s="160">
        <f t="shared" si="54"/>
        <v>1</v>
      </c>
      <c r="Y103" s="200">
        <v>1</v>
      </c>
      <c r="Z103" s="160">
        <f t="shared" si="55"/>
        <v>2</v>
      </c>
      <c r="AA103" s="200">
        <f>'Core Indicators'!FF103</f>
        <v>2</v>
      </c>
      <c r="AB103" s="200">
        <f t="shared" si="56"/>
        <v>2</v>
      </c>
      <c r="AC103" s="181">
        <f>'Core Indicators'!GD103</f>
        <v>2</v>
      </c>
      <c r="AD103" s="181">
        <f>'Core Indicators'!GL103</f>
        <v>2</v>
      </c>
      <c r="AE103" s="181">
        <f>'Core Indicators'!GT103</f>
        <v>2</v>
      </c>
      <c r="AF103" s="181">
        <f>'Core Indicators'!HB103</f>
        <v>2</v>
      </c>
      <c r="AG103" s="181">
        <f t="shared" si="57"/>
        <v>2</v>
      </c>
      <c r="AH103" s="181">
        <f>'Core Indicators'!HJ103</f>
        <v>2</v>
      </c>
      <c r="AI103" s="181">
        <f>'Core Indicators'!HR103</f>
        <v>2</v>
      </c>
      <c r="AJ103" s="181">
        <f t="shared" si="58"/>
        <v>2</v>
      </c>
      <c r="AK103" s="181">
        <f>'Core Indicators'!HZ103</f>
        <v>2</v>
      </c>
      <c r="AL103" s="181">
        <f>'Core Indicators'!IH103</f>
        <v>2</v>
      </c>
      <c r="AM103" s="181">
        <f>'Core Indicators'!IP103</f>
        <v>2</v>
      </c>
      <c r="AN103" s="181">
        <f t="shared" si="59"/>
        <v>2</v>
      </c>
    </row>
    <row r="104" spans="1:40" x14ac:dyDescent="0.3">
      <c r="A104" s="200" t="str">
        <f>Lists!C:C</f>
        <v>SDN008</v>
      </c>
      <c r="B104" s="246">
        <f t="shared" si="45"/>
        <v>1.8</v>
      </c>
      <c r="C104" s="160">
        <f t="shared" si="46"/>
        <v>1</v>
      </c>
      <c r="D104" s="269">
        <f t="shared" si="47"/>
        <v>2.2000000000000002</v>
      </c>
      <c r="E104" s="200">
        <f>'Core Indicators'!R104</f>
        <v>1</v>
      </c>
      <c r="F104" s="200">
        <f>'Core Indicators'!Z104</f>
        <v>2</v>
      </c>
      <c r="G104" s="160">
        <f t="shared" si="48"/>
        <v>1.5</v>
      </c>
      <c r="H104" s="200">
        <f>'Core Indicators'!AH104</f>
        <v>2</v>
      </c>
      <c r="I104" s="200">
        <f>'Core Indicators'!AP104</f>
        <v>3</v>
      </c>
      <c r="J104" s="200">
        <f>'Core Indicators'!BN104</f>
        <v>3</v>
      </c>
      <c r="K104" s="200">
        <f t="shared" si="49"/>
        <v>3</v>
      </c>
      <c r="L104" s="246">
        <f t="shared" si="50"/>
        <v>2.5</v>
      </c>
      <c r="M104" s="269">
        <f t="shared" si="51"/>
        <v>2</v>
      </c>
      <c r="N104" s="201">
        <f>'Core Indicators'!DJ104</f>
        <v>2</v>
      </c>
      <c r="O104" s="201">
        <f>'Core Indicators'!DR104</f>
        <v>2</v>
      </c>
      <c r="P104" s="201">
        <f>'Core Indicators'!DZ104</f>
        <v>2</v>
      </c>
      <c r="Q104" s="201">
        <f>'Core Indicators'!EH104</f>
        <v>2</v>
      </c>
      <c r="R104" s="201">
        <f>'Core Indicators'!EP104</f>
        <v>2</v>
      </c>
      <c r="S104" s="160">
        <f t="shared" si="52"/>
        <v>1.3</v>
      </c>
      <c r="T104" s="160">
        <f t="shared" si="53"/>
        <v>1</v>
      </c>
      <c r="U104" s="200">
        <v>1</v>
      </c>
      <c r="V104" s="200">
        <v>1</v>
      </c>
      <c r="W104" s="200" t="str">
        <f>'Core Indicators'!EX104</f>
        <v>x</v>
      </c>
      <c r="X104" s="160">
        <f t="shared" si="54"/>
        <v>1</v>
      </c>
      <c r="Y104" s="200">
        <v>1</v>
      </c>
      <c r="Z104" s="160">
        <f t="shared" si="55"/>
        <v>1.5</v>
      </c>
      <c r="AA104" s="200">
        <f>'Core Indicators'!FF104</f>
        <v>2</v>
      </c>
      <c r="AB104" s="200">
        <f t="shared" si="56"/>
        <v>1</v>
      </c>
      <c r="AC104" s="181">
        <f>'Core Indicators'!GD104</f>
        <v>1</v>
      </c>
      <c r="AD104" s="181">
        <f>'Core Indicators'!GL104</f>
        <v>1</v>
      </c>
      <c r="AE104" s="181">
        <f>'Core Indicators'!GT104</f>
        <v>1</v>
      </c>
      <c r="AF104" s="181">
        <f>'Core Indicators'!HB104</f>
        <v>1</v>
      </c>
      <c r="AG104" s="181">
        <f t="shared" si="57"/>
        <v>1</v>
      </c>
      <c r="AH104" s="181">
        <f>'Core Indicators'!HJ104</f>
        <v>1</v>
      </c>
      <c r="AI104" s="181">
        <f>'Core Indicators'!HR104</f>
        <v>1</v>
      </c>
      <c r="AJ104" s="181">
        <f t="shared" si="58"/>
        <v>1</v>
      </c>
      <c r="AK104" s="181">
        <f>'Core Indicators'!HZ104</f>
        <v>1</v>
      </c>
      <c r="AL104" s="181">
        <f>'Core Indicators'!IH104</f>
        <v>1</v>
      </c>
      <c r="AM104" s="181">
        <f>'Core Indicators'!IP104</f>
        <v>1</v>
      </c>
      <c r="AN104" s="181">
        <f t="shared" si="59"/>
        <v>1</v>
      </c>
    </row>
    <row r="105" spans="1:40" x14ac:dyDescent="0.3">
      <c r="A105" s="200" t="str">
        <f>Lists!C:C</f>
        <v>SEN002</v>
      </c>
      <c r="B105" s="246">
        <f t="shared" si="45"/>
        <v>1.7</v>
      </c>
      <c r="C105" s="160">
        <f t="shared" si="46"/>
        <v>1</v>
      </c>
      <c r="D105" s="269">
        <f t="shared" si="47"/>
        <v>1.8</v>
      </c>
      <c r="E105" s="200">
        <f>'Core Indicators'!R105</f>
        <v>1</v>
      </c>
      <c r="F105" s="200">
        <f>'Core Indicators'!Z105</f>
        <v>2</v>
      </c>
      <c r="G105" s="160">
        <f t="shared" si="48"/>
        <v>1.5</v>
      </c>
      <c r="H105" s="200">
        <f>'Core Indicators'!AH105</f>
        <v>2</v>
      </c>
      <c r="I105" s="200" t="str">
        <f>'Core Indicators'!AP105</f>
        <v>x</v>
      </c>
      <c r="J105" s="200">
        <f>'Core Indicators'!BN105</f>
        <v>2</v>
      </c>
      <c r="K105" s="200">
        <f t="shared" si="49"/>
        <v>2</v>
      </c>
      <c r="L105" s="246">
        <f t="shared" si="50"/>
        <v>2</v>
      </c>
      <c r="M105" s="269">
        <f t="shared" si="51"/>
        <v>2</v>
      </c>
      <c r="N105" s="201">
        <f>'Core Indicators'!DJ105</f>
        <v>2</v>
      </c>
      <c r="O105" s="201">
        <f>'Core Indicators'!DR105</f>
        <v>2</v>
      </c>
      <c r="P105" s="201">
        <f>'Core Indicators'!DZ105</f>
        <v>2</v>
      </c>
      <c r="Q105" s="201">
        <f>'Core Indicators'!EH105</f>
        <v>2</v>
      </c>
      <c r="R105" s="201">
        <f>'Core Indicators'!EP105</f>
        <v>2</v>
      </c>
      <c r="S105" s="160">
        <f t="shared" si="52"/>
        <v>1.3</v>
      </c>
      <c r="T105" s="160">
        <f t="shared" si="53"/>
        <v>1.1666666666666667</v>
      </c>
      <c r="U105" s="200">
        <v>1</v>
      </c>
      <c r="V105" s="200">
        <v>1</v>
      </c>
      <c r="W105" s="200">
        <f>'Core Indicators'!EX105</f>
        <v>2</v>
      </c>
      <c r="X105" s="160">
        <f t="shared" si="54"/>
        <v>1.5</v>
      </c>
      <c r="Y105" s="200">
        <v>1</v>
      </c>
      <c r="Z105" s="160">
        <f t="shared" si="55"/>
        <v>1.5</v>
      </c>
      <c r="AA105" s="200">
        <f>'Core Indicators'!FF105</f>
        <v>1</v>
      </c>
      <c r="AB105" s="200">
        <f t="shared" si="56"/>
        <v>2</v>
      </c>
      <c r="AC105" s="181">
        <f>'Core Indicators'!GD105</f>
        <v>2</v>
      </c>
      <c r="AD105" s="181">
        <f>'Core Indicators'!GL105</f>
        <v>2</v>
      </c>
      <c r="AE105" s="181">
        <f>'Core Indicators'!GT105</f>
        <v>2</v>
      </c>
      <c r="AF105" s="181">
        <f>'Core Indicators'!HB105</f>
        <v>2</v>
      </c>
      <c r="AG105" s="181">
        <f t="shared" si="57"/>
        <v>2</v>
      </c>
      <c r="AH105" s="181">
        <f>'Core Indicators'!HJ105</f>
        <v>2</v>
      </c>
      <c r="AI105" s="181">
        <f>'Core Indicators'!HR105</f>
        <v>2</v>
      </c>
      <c r="AJ105" s="181">
        <f t="shared" si="58"/>
        <v>2</v>
      </c>
      <c r="AK105" s="181">
        <f>'Core Indicators'!HZ105</f>
        <v>2</v>
      </c>
      <c r="AL105" s="181">
        <f>'Core Indicators'!IH105</f>
        <v>2</v>
      </c>
      <c r="AM105" s="181">
        <f>'Core Indicators'!IP105</f>
        <v>2</v>
      </c>
      <c r="AN105" s="181">
        <f t="shared" si="59"/>
        <v>2</v>
      </c>
    </row>
    <row r="106" spans="1:40" x14ac:dyDescent="0.3">
      <c r="A106" s="200" t="str">
        <f>Lists!C:C</f>
        <v>SLV001</v>
      </c>
      <c r="B106" s="246">
        <f t="shared" si="45"/>
        <v>1.8</v>
      </c>
      <c r="C106" s="160">
        <f t="shared" si="46"/>
        <v>0</v>
      </c>
      <c r="D106" s="269">
        <f t="shared" si="47"/>
        <v>1.9</v>
      </c>
      <c r="E106" s="200">
        <f>'Core Indicators'!R106</f>
        <v>1</v>
      </c>
      <c r="F106" s="200">
        <f>'Core Indicators'!Z106</f>
        <v>1</v>
      </c>
      <c r="G106" s="160">
        <f t="shared" si="48"/>
        <v>1</v>
      </c>
      <c r="H106" s="200">
        <f>'Core Indicators'!AH106</f>
        <v>2</v>
      </c>
      <c r="I106" s="200">
        <f>'Core Indicators'!AP106</f>
        <v>2</v>
      </c>
      <c r="J106" s="200">
        <f>'Core Indicators'!BN106</f>
        <v>3</v>
      </c>
      <c r="K106" s="200">
        <f t="shared" si="49"/>
        <v>2.5</v>
      </c>
      <c r="L106" s="246">
        <f t="shared" si="50"/>
        <v>2.2999999999999998</v>
      </c>
      <c r="M106" s="269">
        <f t="shared" si="51"/>
        <v>2</v>
      </c>
      <c r="N106" s="201">
        <f>'Core Indicators'!DJ106</f>
        <v>2</v>
      </c>
      <c r="O106" s="201">
        <f>'Core Indicators'!DR106</f>
        <v>2</v>
      </c>
      <c r="P106" s="201">
        <f>'Core Indicators'!DZ106</f>
        <v>2</v>
      </c>
      <c r="Q106" s="201">
        <f>'Core Indicators'!EH106</f>
        <v>2</v>
      </c>
      <c r="R106" s="201">
        <f>'Core Indicators'!EP106</f>
        <v>2</v>
      </c>
      <c r="S106" s="160">
        <f t="shared" si="52"/>
        <v>1.4</v>
      </c>
      <c r="T106" s="160">
        <f t="shared" si="53"/>
        <v>1.3333333333333333</v>
      </c>
      <c r="U106" s="200">
        <v>1</v>
      </c>
      <c r="V106" s="200">
        <v>1</v>
      </c>
      <c r="W106" s="200">
        <f>'Core Indicators'!EX106</f>
        <v>3</v>
      </c>
      <c r="X106" s="160">
        <f t="shared" si="54"/>
        <v>2</v>
      </c>
      <c r="Y106" s="200">
        <v>1</v>
      </c>
      <c r="Z106" s="160">
        <f t="shared" si="55"/>
        <v>1.5</v>
      </c>
      <c r="AA106" s="200">
        <f>'Core Indicators'!FF106</f>
        <v>2</v>
      </c>
      <c r="AB106" s="200">
        <f t="shared" si="56"/>
        <v>1</v>
      </c>
      <c r="AC106" s="181">
        <f>'Core Indicators'!GD106</f>
        <v>1</v>
      </c>
      <c r="AD106" s="181">
        <f>'Core Indicators'!GL106</f>
        <v>1</v>
      </c>
      <c r="AE106" s="181">
        <f>'Core Indicators'!GT106</f>
        <v>1</v>
      </c>
      <c r="AF106" s="181">
        <f>'Core Indicators'!HB106</f>
        <v>1</v>
      </c>
      <c r="AG106" s="181">
        <f t="shared" si="57"/>
        <v>1</v>
      </c>
      <c r="AH106" s="181">
        <f>'Core Indicators'!HJ106</f>
        <v>1</v>
      </c>
      <c r="AI106" s="181">
        <f>'Core Indicators'!HR106</f>
        <v>1</v>
      </c>
      <c r="AJ106" s="181">
        <f t="shared" si="58"/>
        <v>1</v>
      </c>
      <c r="AK106" s="181">
        <f>'Core Indicators'!HZ106</f>
        <v>1</v>
      </c>
      <c r="AL106" s="181">
        <f>'Core Indicators'!IH106</f>
        <v>1</v>
      </c>
      <c r="AM106" s="181">
        <f>'Core Indicators'!IP106</f>
        <v>1</v>
      </c>
      <c r="AN106" s="181">
        <f t="shared" si="59"/>
        <v>1</v>
      </c>
    </row>
    <row r="107" spans="1:40" x14ac:dyDescent="0.3">
      <c r="A107" s="200" t="str">
        <f>Lists!C:C</f>
        <v>SOM001</v>
      </c>
      <c r="B107" s="246">
        <f t="shared" si="45"/>
        <v>1.8</v>
      </c>
      <c r="C107" s="160">
        <f t="shared" si="46"/>
        <v>0</v>
      </c>
      <c r="D107" s="269">
        <f t="shared" si="47"/>
        <v>2.2000000000000002</v>
      </c>
      <c r="E107" s="200">
        <f>'Core Indicators'!R107</f>
        <v>1</v>
      </c>
      <c r="F107" s="200">
        <f>'Core Indicators'!Z107</f>
        <v>2</v>
      </c>
      <c r="G107" s="160">
        <f t="shared" si="48"/>
        <v>1.5</v>
      </c>
      <c r="H107" s="200">
        <f>'Core Indicators'!AH107</f>
        <v>2</v>
      </c>
      <c r="I107" s="200">
        <f>'Core Indicators'!AP107</f>
        <v>3</v>
      </c>
      <c r="J107" s="200">
        <f>'Core Indicators'!BN107</f>
        <v>3</v>
      </c>
      <c r="K107" s="200">
        <f t="shared" si="49"/>
        <v>3</v>
      </c>
      <c r="L107" s="246">
        <f t="shared" si="50"/>
        <v>2.5</v>
      </c>
      <c r="M107" s="269">
        <f t="shared" si="51"/>
        <v>2</v>
      </c>
      <c r="N107" s="201">
        <f>'Core Indicators'!DJ107</f>
        <v>2</v>
      </c>
      <c r="O107" s="201">
        <f>'Core Indicators'!DR107</f>
        <v>2</v>
      </c>
      <c r="P107" s="201">
        <f>'Core Indicators'!DZ107</f>
        <v>2</v>
      </c>
      <c r="Q107" s="201">
        <f>'Core Indicators'!EH107</f>
        <v>2</v>
      </c>
      <c r="R107" s="201">
        <f>'Core Indicators'!EP107</f>
        <v>2</v>
      </c>
      <c r="S107" s="160">
        <f t="shared" si="52"/>
        <v>1.3</v>
      </c>
      <c r="T107" s="160">
        <f t="shared" si="53"/>
        <v>1.1666666666666667</v>
      </c>
      <c r="U107" s="200">
        <v>1</v>
      </c>
      <c r="V107" s="200">
        <v>1</v>
      </c>
      <c r="W107" s="200">
        <f>'Core Indicators'!EX107</f>
        <v>2</v>
      </c>
      <c r="X107" s="160">
        <f t="shared" si="54"/>
        <v>1.5</v>
      </c>
      <c r="Y107" s="200">
        <v>1</v>
      </c>
      <c r="Z107" s="160">
        <f t="shared" si="55"/>
        <v>1.5</v>
      </c>
      <c r="AA107" s="200">
        <f>'Core Indicators'!FF107</f>
        <v>1</v>
      </c>
      <c r="AB107" s="200">
        <f t="shared" si="56"/>
        <v>2</v>
      </c>
      <c r="AC107" s="181">
        <f>'Core Indicators'!GD107</f>
        <v>2</v>
      </c>
      <c r="AD107" s="181">
        <f>'Core Indicators'!GL107</f>
        <v>2</v>
      </c>
      <c r="AE107" s="181">
        <f>'Core Indicators'!GT107</f>
        <v>2</v>
      </c>
      <c r="AF107" s="181">
        <f>'Core Indicators'!HB107</f>
        <v>2</v>
      </c>
      <c r="AG107" s="181">
        <f t="shared" si="57"/>
        <v>2</v>
      </c>
      <c r="AH107" s="181">
        <f>'Core Indicators'!HJ107</f>
        <v>2</v>
      </c>
      <c r="AI107" s="181">
        <f>'Core Indicators'!HR107</f>
        <v>2</v>
      </c>
      <c r="AJ107" s="181">
        <f t="shared" si="58"/>
        <v>2</v>
      </c>
      <c r="AK107" s="181">
        <f>'Core Indicators'!HZ107</f>
        <v>2</v>
      </c>
      <c r="AL107" s="181">
        <f>'Core Indicators'!IH107</f>
        <v>2</v>
      </c>
      <c r="AM107" s="181">
        <f>'Core Indicators'!IP107</f>
        <v>2</v>
      </c>
      <c r="AN107" s="181">
        <f t="shared" si="59"/>
        <v>2</v>
      </c>
    </row>
    <row r="108" spans="1:40" x14ac:dyDescent="0.3">
      <c r="A108" s="200" t="str">
        <f>Lists!C:C</f>
        <v>SOM002</v>
      </c>
      <c r="B108" s="246">
        <f t="shared" si="45"/>
        <v>1.7</v>
      </c>
      <c r="C108" s="160">
        <f t="shared" si="46"/>
        <v>0</v>
      </c>
      <c r="D108" s="269">
        <f t="shared" si="47"/>
        <v>1.7</v>
      </c>
      <c r="E108" s="200">
        <f>'Core Indicators'!R108</f>
        <v>2</v>
      </c>
      <c r="F108" s="200">
        <f>'Core Indicators'!Z108</f>
        <v>3</v>
      </c>
      <c r="G108" s="160">
        <f t="shared" si="48"/>
        <v>2.5</v>
      </c>
      <c r="H108" s="200">
        <f>'Core Indicators'!AH108</f>
        <v>1</v>
      </c>
      <c r="I108" s="200">
        <f>'Core Indicators'!AP108</f>
        <v>1</v>
      </c>
      <c r="J108" s="200">
        <f>'Core Indicators'!BN108</f>
        <v>2</v>
      </c>
      <c r="K108" s="200">
        <f t="shared" si="49"/>
        <v>1.5</v>
      </c>
      <c r="L108" s="246">
        <f t="shared" si="50"/>
        <v>1.3</v>
      </c>
      <c r="M108" s="269">
        <f t="shared" si="51"/>
        <v>2</v>
      </c>
      <c r="N108" s="201">
        <f>'Core Indicators'!DJ108</f>
        <v>2</v>
      </c>
      <c r="O108" s="201">
        <f>'Core Indicators'!DR108</f>
        <v>2</v>
      </c>
      <c r="P108" s="201">
        <f>'Core Indicators'!DZ108</f>
        <v>2</v>
      </c>
      <c r="Q108" s="201">
        <f>'Core Indicators'!EH108</f>
        <v>2</v>
      </c>
      <c r="R108" s="201" t="str">
        <f>'Core Indicators'!EP108</f>
        <v>x</v>
      </c>
      <c r="S108" s="160">
        <f t="shared" si="52"/>
        <v>1.3</v>
      </c>
      <c r="T108" s="160">
        <f t="shared" si="53"/>
        <v>1.1666666666666667</v>
      </c>
      <c r="U108" s="200">
        <v>1</v>
      </c>
      <c r="V108" s="200">
        <v>1</v>
      </c>
      <c r="W108" s="200">
        <f>'Core Indicators'!EX108</f>
        <v>2</v>
      </c>
      <c r="X108" s="160">
        <f t="shared" si="54"/>
        <v>1.5</v>
      </c>
      <c r="Y108" s="200">
        <v>1</v>
      </c>
      <c r="Z108" s="160">
        <f t="shared" si="55"/>
        <v>1.5</v>
      </c>
      <c r="AA108" s="200">
        <f>'Core Indicators'!FF108</f>
        <v>2</v>
      </c>
      <c r="AB108" s="200">
        <f t="shared" si="56"/>
        <v>1</v>
      </c>
      <c r="AC108" s="181">
        <f>'Core Indicators'!GD108</f>
        <v>1</v>
      </c>
      <c r="AD108" s="181">
        <f>'Core Indicators'!GL108</f>
        <v>1</v>
      </c>
      <c r="AE108" s="181">
        <f>'Core Indicators'!GT108</f>
        <v>1</v>
      </c>
      <c r="AF108" s="181">
        <f>'Core Indicators'!HB108</f>
        <v>1</v>
      </c>
      <c r="AG108" s="181">
        <f t="shared" si="57"/>
        <v>1</v>
      </c>
      <c r="AH108" s="181">
        <f>'Core Indicators'!HJ108</f>
        <v>1</v>
      </c>
      <c r="AI108" s="181">
        <f>'Core Indicators'!HR108</f>
        <v>1</v>
      </c>
      <c r="AJ108" s="181">
        <f t="shared" si="58"/>
        <v>1</v>
      </c>
      <c r="AK108" s="181">
        <f>'Core Indicators'!HZ108</f>
        <v>1</v>
      </c>
      <c r="AL108" s="181">
        <f>'Core Indicators'!IH108</f>
        <v>1</v>
      </c>
      <c r="AM108" s="181">
        <f>'Core Indicators'!IP108</f>
        <v>1</v>
      </c>
      <c r="AN108" s="181">
        <f t="shared" si="59"/>
        <v>1</v>
      </c>
    </row>
    <row r="109" spans="1:40" x14ac:dyDescent="0.3">
      <c r="A109" s="200" t="str">
        <f>Lists!C:C</f>
        <v>SOM004</v>
      </c>
      <c r="B109" s="246">
        <f t="shared" si="45"/>
        <v>2</v>
      </c>
      <c r="C109" s="160">
        <f t="shared" si="46"/>
        <v>0</v>
      </c>
      <c r="D109" s="269">
        <f t="shared" si="47"/>
        <v>2.4</v>
      </c>
      <c r="E109" s="200">
        <f>'Core Indicators'!R109</f>
        <v>2</v>
      </c>
      <c r="F109" s="200">
        <f>'Core Indicators'!Z109</f>
        <v>3</v>
      </c>
      <c r="G109" s="160">
        <f t="shared" si="48"/>
        <v>2.5</v>
      </c>
      <c r="H109" s="200">
        <f>'Core Indicators'!AH109</f>
        <v>2</v>
      </c>
      <c r="I109" s="200">
        <f>'Core Indicators'!AP109</f>
        <v>3</v>
      </c>
      <c r="J109" s="200">
        <f>'Core Indicators'!BN109</f>
        <v>2</v>
      </c>
      <c r="K109" s="200">
        <f t="shared" si="49"/>
        <v>2.5</v>
      </c>
      <c r="L109" s="246">
        <f t="shared" si="50"/>
        <v>2.2999999999999998</v>
      </c>
      <c r="M109" s="269">
        <f t="shared" si="51"/>
        <v>2.2000000000000002</v>
      </c>
      <c r="N109" s="201">
        <f>'Core Indicators'!DJ109</f>
        <v>2</v>
      </c>
      <c r="O109" s="201">
        <f>'Core Indicators'!DR109</f>
        <v>2</v>
      </c>
      <c r="P109" s="201">
        <f>'Core Indicators'!DZ109</f>
        <v>3</v>
      </c>
      <c r="Q109" s="201">
        <f>'Core Indicators'!EH109</f>
        <v>3</v>
      </c>
      <c r="R109" s="201">
        <f>'Core Indicators'!EP109</f>
        <v>1</v>
      </c>
      <c r="S109" s="160">
        <f t="shared" si="52"/>
        <v>1.3</v>
      </c>
      <c r="T109" s="160">
        <f t="shared" si="53"/>
        <v>1.1666666666666667</v>
      </c>
      <c r="U109" s="200">
        <v>1</v>
      </c>
      <c r="V109" s="200">
        <v>1</v>
      </c>
      <c r="W109" s="200">
        <f>'Core Indicators'!EX109</f>
        <v>2</v>
      </c>
      <c r="X109" s="160">
        <f t="shared" si="54"/>
        <v>1.5</v>
      </c>
      <c r="Y109" s="200">
        <v>1</v>
      </c>
      <c r="Z109" s="160">
        <f t="shared" si="55"/>
        <v>1.5</v>
      </c>
      <c r="AA109" s="200">
        <f>'Core Indicators'!FF109</f>
        <v>2</v>
      </c>
      <c r="AB109" s="200">
        <f t="shared" si="56"/>
        <v>1</v>
      </c>
      <c r="AC109" s="181">
        <f>'Core Indicators'!GD109</f>
        <v>1</v>
      </c>
      <c r="AD109" s="181">
        <f>'Core Indicators'!GL109</f>
        <v>1</v>
      </c>
      <c r="AE109" s="181">
        <f>'Core Indicators'!GT109</f>
        <v>1</v>
      </c>
      <c r="AF109" s="181">
        <f>'Core Indicators'!HB109</f>
        <v>1</v>
      </c>
      <c r="AG109" s="181">
        <f t="shared" si="57"/>
        <v>1</v>
      </c>
      <c r="AH109" s="181">
        <f>'Core Indicators'!HJ109</f>
        <v>1</v>
      </c>
      <c r="AI109" s="181">
        <f>'Core Indicators'!HR109</f>
        <v>1</v>
      </c>
      <c r="AJ109" s="181">
        <f t="shared" si="58"/>
        <v>1</v>
      </c>
      <c r="AK109" s="181">
        <f>'Core Indicators'!HZ109</f>
        <v>1</v>
      </c>
      <c r="AL109" s="181">
        <f>'Core Indicators'!IH109</f>
        <v>1</v>
      </c>
      <c r="AM109" s="181">
        <f>'Core Indicators'!IP109</f>
        <v>1</v>
      </c>
      <c r="AN109" s="181">
        <f t="shared" si="59"/>
        <v>1</v>
      </c>
    </row>
    <row r="110" spans="1:40" x14ac:dyDescent="0.3">
      <c r="A110" s="200" t="str">
        <f>Lists!C:C</f>
        <v>SSD001</v>
      </c>
      <c r="B110" s="246">
        <f t="shared" si="45"/>
        <v>1.7</v>
      </c>
      <c r="C110" s="160">
        <f t="shared" si="46"/>
        <v>0</v>
      </c>
      <c r="D110" s="269">
        <f t="shared" si="47"/>
        <v>1.8</v>
      </c>
      <c r="E110" s="200">
        <f>'Core Indicators'!R110</f>
        <v>1</v>
      </c>
      <c r="F110" s="200">
        <f>'Core Indicators'!Z110</f>
        <v>2</v>
      </c>
      <c r="G110" s="160">
        <f t="shared" si="48"/>
        <v>1.5</v>
      </c>
      <c r="H110" s="200">
        <f>'Core Indicators'!AH110</f>
        <v>2</v>
      </c>
      <c r="I110" s="200">
        <f>'Core Indicators'!AP110</f>
        <v>2</v>
      </c>
      <c r="J110" s="200">
        <f>'Core Indicators'!BN110</f>
        <v>2</v>
      </c>
      <c r="K110" s="200">
        <f t="shared" si="49"/>
        <v>2</v>
      </c>
      <c r="L110" s="246">
        <f t="shared" si="50"/>
        <v>2</v>
      </c>
      <c r="M110" s="269">
        <f t="shared" si="51"/>
        <v>2</v>
      </c>
      <c r="N110" s="201">
        <f>'Core Indicators'!DJ110</f>
        <v>2</v>
      </c>
      <c r="O110" s="201">
        <f>'Core Indicators'!DR110</f>
        <v>2</v>
      </c>
      <c r="P110" s="201">
        <f>'Core Indicators'!DZ110</f>
        <v>2</v>
      </c>
      <c r="Q110" s="201">
        <f>'Core Indicators'!EH110</f>
        <v>2</v>
      </c>
      <c r="R110" s="201">
        <f>'Core Indicators'!EP110</f>
        <v>2</v>
      </c>
      <c r="S110" s="160">
        <f t="shared" si="52"/>
        <v>1.3</v>
      </c>
      <c r="T110" s="160">
        <f t="shared" si="53"/>
        <v>1.1666666666666667</v>
      </c>
      <c r="U110" s="200">
        <v>1</v>
      </c>
      <c r="V110" s="200">
        <v>1</v>
      </c>
      <c r="W110" s="200">
        <f>'Core Indicators'!EX110</f>
        <v>2</v>
      </c>
      <c r="X110" s="160">
        <f t="shared" si="54"/>
        <v>1.5</v>
      </c>
      <c r="Y110" s="200">
        <v>1</v>
      </c>
      <c r="Z110" s="160">
        <f t="shared" si="55"/>
        <v>1.5</v>
      </c>
      <c r="AA110" s="200">
        <f>'Core Indicators'!FF110</f>
        <v>1</v>
      </c>
      <c r="AB110" s="200">
        <f t="shared" si="56"/>
        <v>2</v>
      </c>
      <c r="AC110" s="181">
        <f>'Core Indicators'!GD110</f>
        <v>2</v>
      </c>
      <c r="AD110" s="181">
        <f>'Core Indicators'!GL110</f>
        <v>2</v>
      </c>
      <c r="AE110" s="181">
        <f>'Core Indicators'!GT110</f>
        <v>2</v>
      </c>
      <c r="AF110" s="181">
        <f>'Core Indicators'!HB110</f>
        <v>2</v>
      </c>
      <c r="AG110" s="181">
        <f t="shared" si="57"/>
        <v>2</v>
      </c>
      <c r="AH110" s="181">
        <f>'Core Indicators'!HJ110</f>
        <v>2</v>
      </c>
      <c r="AI110" s="181">
        <f>'Core Indicators'!HR110</f>
        <v>2</v>
      </c>
      <c r="AJ110" s="181">
        <f t="shared" si="58"/>
        <v>2</v>
      </c>
      <c r="AK110" s="181">
        <f>'Core Indicators'!HZ110</f>
        <v>2</v>
      </c>
      <c r="AL110" s="181">
        <f>'Core Indicators'!IH110</f>
        <v>2</v>
      </c>
      <c r="AM110" s="181">
        <f>'Core Indicators'!IP110</f>
        <v>2</v>
      </c>
      <c r="AN110" s="181">
        <f t="shared" si="59"/>
        <v>2</v>
      </c>
    </row>
    <row r="111" spans="1:40" x14ac:dyDescent="0.3">
      <c r="A111" s="200" t="str">
        <f>Lists!C:C</f>
        <v>SWZ001</v>
      </c>
      <c r="B111" s="246">
        <f t="shared" si="45"/>
        <v>1.8</v>
      </c>
      <c r="C111" s="160">
        <f t="shared" si="46"/>
        <v>3</v>
      </c>
      <c r="D111" s="269">
        <f t="shared" si="47"/>
        <v>1.8</v>
      </c>
      <c r="E111" s="200">
        <f>'Core Indicators'!R111</f>
        <v>1</v>
      </c>
      <c r="F111" s="200">
        <f>'Core Indicators'!Z111</f>
        <v>2</v>
      </c>
      <c r="G111" s="160">
        <f t="shared" si="48"/>
        <v>1.5</v>
      </c>
      <c r="H111" s="200">
        <f>'Core Indicators'!AH111</f>
        <v>2</v>
      </c>
      <c r="I111" s="200" t="str">
        <f>'Core Indicators'!AP111</f>
        <v>x</v>
      </c>
      <c r="J111" s="200" t="str">
        <f>'Core Indicators'!BN111</f>
        <v>x</v>
      </c>
      <c r="K111" s="200" t="str">
        <f t="shared" si="49"/>
        <v>x</v>
      </c>
      <c r="L111" s="246">
        <f t="shared" si="50"/>
        <v>2</v>
      </c>
      <c r="M111" s="269">
        <f t="shared" si="51"/>
        <v>2</v>
      </c>
      <c r="N111" s="201">
        <f>'Core Indicators'!DJ111</f>
        <v>2</v>
      </c>
      <c r="O111" s="201">
        <f>'Core Indicators'!DR111</f>
        <v>2</v>
      </c>
      <c r="P111" s="201">
        <f>'Core Indicators'!DZ111</f>
        <v>2</v>
      </c>
      <c r="Q111" s="201">
        <f>'Core Indicators'!EH111</f>
        <v>2</v>
      </c>
      <c r="R111" s="201">
        <f>'Core Indicators'!EP111</f>
        <v>2</v>
      </c>
      <c r="S111" s="160">
        <f t="shared" si="52"/>
        <v>1.5</v>
      </c>
      <c r="T111" s="160">
        <f t="shared" si="53"/>
        <v>1</v>
      </c>
      <c r="U111" s="200">
        <v>1</v>
      </c>
      <c r="V111" s="200">
        <v>1</v>
      </c>
      <c r="W111" s="200" t="str">
        <f>'Core Indicators'!EX111</f>
        <v>x</v>
      </c>
      <c r="X111" s="160">
        <f t="shared" si="54"/>
        <v>1</v>
      </c>
      <c r="Y111" s="200">
        <v>1</v>
      </c>
      <c r="Z111" s="160">
        <f t="shared" si="55"/>
        <v>2</v>
      </c>
      <c r="AA111" s="200">
        <f>'Core Indicators'!FF111</f>
        <v>2</v>
      </c>
      <c r="AB111" s="200">
        <f t="shared" si="56"/>
        <v>2</v>
      </c>
      <c r="AC111" s="181">
        <f>'Core Indicators'!GD111</f>
        <v>2</v>
      </c>
      <c r="AD111" s="181">
        <f>'Core Indicators'!GL111</f>
        <v>2</v>
      </c>
      <c r="AE111" s="181">
        <f>'Core Indicators'!GT111</f>
        <v>2</v>
      </c>
      <c r="AF111" s="181">
        <f>'Core Indicators'!HB111</f>
        <v>2</v>
      </c>
      <c r="AG111" s="181">
        <f t="shared" si="57"/>
        <v>2</v>
      </c>
      <c r="AH111" s="181">
        <f>'Core Indicators'!HJ111</f>
        <v>2</v>
      </c>
      <c r="AI111" s="181">
        <f>'Core Indicators'!HR111</f>
        <v>2</v>
      </c>
      <c r="AJ111" s="181">
        <f t="shared" si="58"/>
        <v>2</v>
      </c>
      <c r="AK111" s="181">
        <f>'Core Indicators'!HZ111</f>
        <v>2</v>
      </c>
      <c r="AL111" s="181">
        <f>'Core Indicators'!IH111</f>
        <v>2</v>
      </c>
      <c r="AM111" s="181">
        <f>'Core Indicators'!IP111</f>
        <v>2</v>
      </c>
      <c r="AN111" s="181">
        <f t="shared" si="59"/>
        <v>2</v>
      </c>
    </row>
    <row r="112" spans="1:40" x14ac:dyDescent="0.3">
      <c r="A112" s="200" t="str">
        <f>Lists!C:C</f>
        <v>SYR001</v>
      </c>
      <c r="B112" s="246">
        <f t="shared" si="45"/>
        <v>1.4</v>
      </c>
      <c r="C112" s="160">
        <f t="shared" si="46"/>
        <v>0</v>
      </c>
      <c r="D112" s="269">
        <f t="shared" si="47"/>
        <v>2.2000000000000002</v>
      </c>
      <c r="E112" s="200">
        <f>'Core Indicators'!R112</f>
        <v>1</v>
      </c>
      <c r="F112" s="200">
        <f>'Core Indicators'!Z112</f>
        <v>2</v>
      </c>
      <c r="G112" s="160">
        <f t="shared" si="48"/>
        <v>1.5</v>
      </c>
      <c r="H112" s="200">
        <f>'Core Indicators'!AH112</f>
        <v>2</v>
      </c>
      <c r="I112" s="200">
        <f>'Core Indicators'!AP112</f>
        <v>3</v>
      </c>
      <c r="J112" s="200">
        <f>'Core Indicators'!BN112</f>
        <v>3</v>
      </c>
      <c r="K112" s="200">
        <f t="shared" si="49"/>
        <v>3</v>
      </c>
      <c r="L112" s="246">
        <f t="shared" si="50"/>
        <v>2.5</v>
      </c>
      <c r="M112" s="269">
        <f t="shared" si="51"/>
        <v>1</v>
      </c>
      <c r="N112" s="201">
        <f>'Core Indicators'!DJ112</f>
        <v>1</v>
      </c>
      <c r="O112" s="201">
        <f>'Core Indicators'!DR112</f>
        <v>1</v>
      </c>
      <c r="P112" s="201">
        <f>'Core Indicators'!DZ112</f>
        <v>1</v>
      </c>
      <c r="Q112" s="201">
        <f>'Core Indicators'!EH112</f>
        <v>1</v>
      </c>
      <c r="R112" s="201">
        <f>'Core Indicators'!EP112</f>
        <v>1</v>
      </c>
      <c r="S112" s="160">
        <f t="shared" si="52"/>
        <v>1.4</v>
      </c>
      <c r="T112" s="160">
        <f t="shared" si="53"/>
        <v>1.3333333333333333</v>
      </c>
      <c r="U112" s="200">
        <v>1</v>
      </c>
      <c r="V112" s="200">
        <v>1</v>
      </c>
      <c r="W112" s="200">
        <f>'Core Indicators'!EX112</f>
        <v>3</v>
      </c>
      <c r="X112" s="160">
        <f t="shared" si="54"/>
        <v>2</v>
      </c>
      <c r="Y112" s="200">
        <v>1</v>
      </c>
      <c r="Z112" s="160">
        <f t="shared" si="55"/>
        <v>1.5</v>
      </c>
      <c r="AA112" s="200">
        <f>'Core Indicators'!FF112</f>
        <v>1</v>
      </c>
      <c r="AB112" s="200">
        <f t="shared" si="56"/>
        <v>2</v>
      </c>
      <c r="AC112" s="181">
        <f>'Core Indicators'!GD112</f>
        <v>2</v>
      </c>
      <c r="AD112" s="181">
        <f>'Core Indicators'!GL112</f>
        <v>2</v>
      </c>
      <c r="AE112" s="181">
        <f>'Core Indicators'!GT112</f>
        <v>2</v>
      </c>
      <c r="AF112" s="181">
        <f>'Core Indicators'!HB112</f>
        <v>2</v>
      </c>
      <c r="AG112" s="181">
        <f t="shared" si="57"/>
        <v>2</v>
      </c>
      <c r="AH112" s="181">
        <f>'Core Indicators'!HJ112</f>
        <v>2</v>
      </c>
      <c r="AI112" s="181">
        <f>'Core Indicators'!HR112</f>
        <v>2</v>
      </c>
      <c r="AJ112" s="181">
        <f t="shared" si="58"/>
        <v>2</v>
      </c>
      <c r="AK112" s="181">
        <f>'Core Indicators'!HZ112</f>
        <v>2</v>
      </c>
      <c r="AL112" s="181">
        <f>'Core Indicators'!IH112</f>
        <v>2</v>
      </c>
      <c r="AM112" s="181">
        <f>'Core Indicators'!IP112</f>
        <v>2</v>
      </c>
      <c r="AN112" s="181">
        <f t="shared" si="59"/>
        <v>2</v>
      </c>
    </row>
    <row r="113" spans="1:40" x14ac:dyDescent="0.3">
      <c r="A113" s="200" t="str">
        <f>Lists!C:C</f>
        <v>TCD001</v>
      </c>
      <c r="B113" s="246">
        <f t="shared" si="45"/>
        <v>2.4</v>
      </c>
      <c r="C113" s="160">
        <f t="shared" si="46"/>
        <v>0</v>
      </c>
      <c r="D113" s="269">
        <f t="shared" si="47"/>
        <v>2.4</v>
      </c>
      <c r="E113" s="200">
        <f>'Core Indicators'!R113</f>
        <v>1</v>
      </c>
      <c r="F113" s="200">
        <f>'Core Indicators'!Z113</f>
        <v>2</v>
      </c>
      <c r="G113" s="160">
        <f t="shared" si="48"/>
        <v>1.5</v>
      </c>
      <c r="H113" s="200">
        <f>'Core Indicators'!AH113</f>
        <v>3</v>
      </c>
      <c r="I113" s="200">
        <f>'Core Indicators'!AP113</f>
        <v>2</v>
      </c>
      <c r="J113" s="200">
        <f>'Core Indicators'!BN113</f>
        <v>3</v>
      </c>
      <c r="K113" s="200">
        <f t="shared" si="49"/>
        <v>2.5</v>
      </c>
      <c r="L113" s="246">
        <f t="shared" si="50"/>
        <v>2.8</v>
      </c>
      <c r="M113" s="269">
        <f t="shared" si="51"/>
        <v>3</v>
      </c>
      <c r="N113" s="201">
        <f>'Core Indicators'!DJ113</f>
        <v>3</v>
      </c>
      <c r="O113" s="201">
        <f>'Core Indicators'!DR113</f>
        <v>3</v>
      </c>
      <c r="P113" s="201">
        <f>'Core Indicators'!DZ113</f>
        <v>3</v>
      </c>
      <c r="Q113" s="201">
        <f>'Core Indicators'!EH113</f>
        <v>3</v>
      </c>
      <c r="R113" s="201">
        <f>'Core Indicators'!EP113</f>
        <v>3</v>
      </c>
      <c r="S113" s="160">
        <f t="shared" si="52"/>
        <v>1.4</v>
      </c>
      <c r="T113" s="160">
        <f t="shared" si="53"/>
        <v>1.3333333333333333</v>
      </c>
      <c r="U113" s="200">
        <v>1</v>
      </c>
      <c r="V113" s="200">
        <v>1</v>
      </c>
      <c r="W113" s="200">
        <f>'Core Indicators'!EX113</f>
        <v>3</v>
      </c>
      <c r="X113" s="160">
        <f t="shared" si="54"/>
        <v>2</v>
      </c>
      <c r="Y113" s="200">
        <v>1</v>
      </c>
      <c r="Z113" s="160">
        <f t="shared" si="55"/>
        <v>1.5</v>
      </c>
      <c r="AA113" s="200">
        <f>'Core Indicators'!FF113</f>
        <v>1</v>
      </c>
      <c r="AB113" s="200">
        <f t="shared" si="56"/>
        <v>2</v>
      </c>
      <c r="AC113" s="181">
        <f>'Core Indicators'!GD113</f>
        <v>2</v>
      </c>
      <c r="AD113" s="181">
        <f>'Core Indicators'!GL113</f>
        <v>2</v>
      </c>
      <c r="AE113" s="181">
        <f>'Core Indicators'!GT113</f>
        <v>2</v>
      </c>
      <c r="AF113" s="181">
        <f>'Core Indicators'!HB113</f>
        <v>2</v>
      </c>
      <c r="AG113" s="181">
        <f t="shared" si="57"/>
        <v>2</v>
      </c>
      <c r="AH113" s="181">
        <f>'Core Indicators'!HJ113</f>
        <v>2</v>
      </c>
      <c r="AI113" s="181">
        <f>'Core Indicators'!HR113</f>
        <v>2</v>
      </c>
      <c r="AJ113" s="181">
        <f t="shared" si="58"/>
        <v>2</v>
      </c>
      <c r="AK113" s="181">
        <f>'Core Indicators'!HZ113</f>
        <v>2</v>
      </c>
      <c r="AL113" s="181">
        <f>'Core Indicators'!IH113</f>
        <v>2</v>
      </c>
      <c r="AM113" s="181">
        <f>'Core Indicators'!IP113</f>
        <v>2</v>
      </c>
      <c r="AN113" s="181">
        <f t="shared" si="59"/>
        <v>2</v>
      </c>
    </row>
    <row r="114" spans="1:40" x14ac:dyDescent="0.3">
      <c r="A114" s="200" t="str">
        <f>Lists!C:C</f>
        <v>TCD003</v>
      </c>
      <c r="B114" s="246">
        <f t="shared" si="45"/>
        <v>2.6</v>
      </c>
      <c r="C114" s="160">
        <f t="shared" si="46"/>
        <v>0</v>
      </c>
      <c r="D114" s="269">
        <f t="shared" si="47"/>
        <v>2.8</v>
      </c>
      <c r="E114" s="200">
        <f>'Core Indicators'!R114</f>
        <v>2</v>
      </c>
      <c r="F114" s="200">
        <f>'Core Indicators'!Z114</f>
        <v>3</v>
      </c>
      <c r="G114" s="160">
        <f t="shared" si="48"/>
        <v>2.5</v>
      </c>
      <c r="H114" s="200">
        <f>'Core Indicators'!AH114</f>
        <v>3</v>
      </c>
      <c r="I114" s="200">
        <f>'Core Indicators'!AP114</f>
        <v>3</v>
      </c>
      <c r="J114" s="200">
        <f>'Core Indicators'!BN114</f>
        <v>3</v>
      </c>
      <c r="K114" s="200">
        <f t="shared" si="49"/>
        <v>3</v>
      </c>
      <c r="L114" s="246">
        <f t="shared" si="50"/>
        <v>3</v>
      </c>
      <c r="M114" s="269">
        <f t="shared" si="51"/>
        <v>3</v>
      </c>
      <c r="N114" s="201">
        <f>'Core Indicators'!DJ114</f>
        <v>3</v>
      </c>
      <c r="O114" s="201">
        <f>'Core Indicators'!DR114</f>
        <v>3</v>
      </c>
      <c r="P114" s="201">
        <f>'Core Indicators'!DZ114</f>
        <v>3</v>
      </c>
      <c r="Q114" s="201">
        <f>'Core Indicators'!EH114</f>
        <v>3</v>
      </c>
      <c r="R114" s="201">
        <f>'Core Indicators'!EP114</f>
        <v>3</v>
      </c>
      <c r="S114" s="160">
        <f t="shared" si="52"/>
        <v>1.7</v>
      </c>
      <c r="T114" s="160">
        <f t="shared" si="53"/>
        <v>1.3333333333333333</v>
      </c>
      <c r="U114" s="200">
        <v>1</v>
      </c>
      <c r="V114" s="200">
        <v>1</v>
      </c>
      <c r="W114" s="200">
        <f>'Core Indicators'!EX114</f>
        <v>3</v>
      </c>
      <c r="X114" s="160">
        <f t="shared" si="54"/>
        <v>2</v>
      </c>
      <c r="Y114" s="200">
        <v>1</v>
      </c>
      <c r="Z114" s="160">
        <f t="shared" si="55"/>
        <v>2</v>
      </c>
      <c r="AA114" s="200">
        <f>'Core Indicators'!FF114</f>
        <v>2</v>
      </c>
      <c r="AB114" s="200">
        <f t="shared" si="56"/>
        <v>2</v>
      </c>
      <c r="AC114" s="181">
        <f>'Core Indicators'!GD114</f>
        <v>2</v>
      </c>
      <c r="AD114" s="181">
        <f>'Core Indicators'!GL114</f>
        <v>2</v>
      </c>
      <c r="AE114" s="181">
        <f>'Core Indicators'!GT114</f>
        <v>2</v>
      </c>
      <c r="AF114" s="181">
        <f>'Core Indicators'!HB114</f>
        <v>2</v>
      </c>
      <c r="AG114" s="181">
        <f t="shared" si="57"/>
        <v>2</v>
      </c>
      <c r="AH114" s="181">
        <f>'Core Indicators'!HJ114</f>
        <v>2</v>
      </c>
      <c r="AI114" s="181">
        <f>'Core Indicators'!HR114</f>
        <v>2</v>
      </c>
      <c r="AJ114" s="181">
        <f t="shared" si="58"/>
        <v>2</v>
      </c>
      <c r="AK114" s="181">
        <f>'Core Indicators'!HZ114</f>
        <v>2</v>
      </c>
      <c r="AL114" s="181">
        <f>'Core Indicators'!IH114</f>
        <v>2</v>
      </c>
      <c r="AM114" s="181">
        <f>'Core Indicators'!IP114</f>
        <v>2</v>
      </c>
      <c r="AN114" s="181">
        <f t="shared" si="59"/>
        <v>2</v>
      </c>
    </row>
    <row r="115" spans="1:40" x14ac:dyDescent="0.3">
      <c r="A115" s="200" t="str">
        <f>Lists!C:C</f>
        <v>TCD004</v>
      </c>
      <c r="B115" s="246">
        <f t="shared" si="45"/>
        <v>1.9</v>
      </c>
      <c r="C115" s="160">
        <f t="shared" si="46"/>
        <v>0</v>
      </c>
      <c r="D115" s="269">
        <f t="shared" si="47"/>
        <v>2</v>
      </c>
      <c r="E115" s="200">
        <f>'Core Indicators'!R115</f>
        <v>2</v>
      </c>
      <c r="F115" s="200">
        <f>'Core Indicators'!Z115</f>
        <v>2</v>
      </c>
      <c r="G115" s="160">
        <f t="shared" si="48"/>
        <v>2</v>
      </c>
      <c r="H115" s="200">
        <f>'Core Indicators'!AH115</f>
        <v>2</v>
      </c>
      <c r="I115" s="200">
        <f>'Core Indicators'!AP115</f>
        <v>2</v>
      </c>
      <c r="J115" s="200">
        <f>'Core Indicators'!BN115</f>
        <v>2</v>
      </c>
      <c r="K115" s="200">
        <f t="shared" si="49"/>
        <v>2</v>
      </c>
      <c r="L115" s="246">
        <f t="shared" si="50"/>
        <v>2</v>
      </c>
      <c r="M115" s="269">
        <f t="shared" si="51"/>
        <v>2</v>
      </c>
      <c r="N115" s="201">
        <f>'Core Indicators'!DJ115</f>
        <v>2</v>
      </c>
      <c r="O115" s="201">
        <f>'Core Indicators'!DR115</f>
        <v>2</v>
      </c>
      <c r="P115" s="201">
        <f>'Core Indicators'!DZ115</f>
        <v>2</v>
      </c>
      <c r="Q115" s="201">
        <f>'Core Indicators'!EH115</f>
        <v>2</v>
      </c>
      <c r="R115" s="201">
        <f>'Core Indicators'!EP115</f>
        <v>2</v>
      </c>
      <c r="S115" s="160">
        <f t="shared" si="52"/>
        <v>1.7</v>
      </c>
      <c r="T115" s="160">
        <f t="shared" si="53"/>
        <v>1.3333333333333333</v>
      </c>
      <c r="U115" s="200">
        <v>1</v>
      </c>
      <c r="V115" s="200">
        <v>1</v>
      </c>
      <c r="W115" s="200">
        <f>'Core Indicators'!EX115</f>
        <v>3</v>
      </c>
      <c r="X115" s="160">
        <f t="shared" si="54"/>
        <v>2</v>
      </c>
      <c r="Y115" s="200">
        <v>1</v>
      </c>
      <c r="Z115" s="160">
        <f t="shared" si="55"/>
        <v>2</v>
      </c>
      <c r="AA115" s="200">
        <f>'Core Indicators'!FF115</f>
        <v>2</v>
      </c>
      <c r="AB115" s="200">
        <f t="shared" si="56"/>
        <v>2</v>
      </c>
      <c r="AC115" s="181">
        <f>'Core Indicators'!GD115</f>
        <v>2</v>
      </c>
      <c r="AD115" s="181">
        <f>'Core Indicators'!GL115</f>
        <v>2</v>
      </c>
      <c r="AE115" s="181">
        <f>'Core Indicators'!GT115</f>
        <v>2</v>
      </c>
      <c r="AF115" s="181">
        <f>'Core Indicators'!HB115</f>
        <v>2</v>
      </c>
      <c r="AG115" s="181">
        <f t="shared" si="57"/>
        <v>2</v>
      </c>
      <c r="AH115" s="181">
        <f>'Core Indicators'!HJ115</f>
        <v>2</v>
      </c>
      <c r="AI115" s="181">
        <f>'Core Indicators'!HR115</f>
        <v>2</v>
      </c>
      <c r="AJ115" s="181">
        <f t="shared" si="58"/>
        <v>2</v>
      </c>
      <c r="AK115" s="181">
        <f>'Core Indicators'!HZ115</f>
        <v>2</v>
      </c>
      <c r="AL115" s="181">
        <f>'Core Indicators'!IH115</f>
        <v>2</v>
      </c>
      <c r="AM115" s="181">
        <f>'Core Indicators'!IP115</f>
        <v>2</v>
      </c>
      <c r="AN115" s="181">
        <f t="shared" si="59"/>
        <v>2</v>
      </c>
    </row>
    <row r="116" spans="1:40" x14ac:dyDescent="0.3">
      <c r="A116" s="200" t="str">
        <f>Lists!C:C</f>
        <v>TCD005</v>
      </c>
      <c r="B116" s="246">
        <f t="shared" si="45"/>
        <v>2</v>
      </c>
      <c r="C116" s="160">
        <f t="shared" si="46"/>
        <v>0</v>
      </c>
      <c r="D116" s="269">
        <f t="shared" si="47"/>
        <v>2.2000000000000002</v>
      </c>
      <c r="E116" s="200">
        <f>'Core Indicators'!R116</f>
        <v>2</v>
      </c>
      <c r="F116" s="200">
        <f>'Core Indicators'!Z116</f>
        <v>2</v>
      </c>
      <c r="G116" s="160">
        <f t="shared" si="48"/>
        <v>2</v>
      </c>
      <c r="H116" s="200">
        <f>'Core Indicators'!AH116</f>
        <v>2</v>
      </c>
      <c r="I116" s="200">
        <f>'Core Indicators'!AP116</f>
        <v>2</v>
      </c>
      <c r="J116" s="200">
        <f>'Core Indicators'!BN116</f>
        <v>3</v>
      </c>
      <c r="K116" s="200">
        <f t="shared" si="49"/>
        <v>2.5</v>
      </c>
      <c r="L116" s="246">
        <f t="shared" si="50"/>
        <v>2.2999999999999998</v>
      </c>
      <c r="M116" s="269">
        <f t="shared" si="51"/>
        <v>2</v>
      </c>
      <c r="N116" s="201">
        <f>'Core Indicators'!DJ116</f>
        <v>2</v>
      </c>
      <c r="O116" s="201">
        <f>'Core Indicators'!DR116</f>
        <v>2</v>
      </c>
      <c r="P116" s="201">
        <f>'Core Indicators'!DZ116</f>
        <v>2</v>
      </c>
      <c r="Q116" s="201">
        <f>'Core Indicators'!EH116</f>
        <v>2</v>
      </c>
      <c r="R116" s="201">
        <f>'Core Indicators'!EP116</f>
        <v>2</v>
      </c>
      <c r="S116" s="160">
        <f t="shared" si="52"/>
        <v>1.7</v>
      </c>
      <c r="T116" s="160">
        <f t="shared" si="53"/>
        <v>1.3333333333333333</v>
      </c>
      <c r="U116" s="200">
        <v>1</v>
      </c>
      <c r="V116" s="200">
        <v>1</v>
      </c>
      <c r="W116" s="200">
        <f>'Core Indicators'!EX116</f>
        <v>3</v>
      </c>
      <c r="X116" s="160">
        <f t="shared" si="54"/>
        <v>2</v>
      </c>
      <c r="Y116" s="200">
        <v>1</v>
      </c>
      <c r="Z116" s="160">
        <f t="shared" si="55"/>
        <v>2</v>
      </c>
      <c r="AA116" s="200">
        <f>'Core Indicators'!FF116</f>
        <v>2</v>
      </c>
      <c r="AB116" s="200">
        <f t="shared" si="56"/>
        <v>2</v>
      </c>
      <c r="AC116" s="181">
        <f>'Core Indicators'!GD116</f>
        <v>2</v>
      </c>
      <c r="AD116" s="181">
        <f>'Core Indicators'!GL116</f>
        <v>2</v>
      </c>
      <c r="AE116" s="181">
        <f>'Core Indicators'!GT116</f>
        <v>2</v>
      </c>
      <c r="AF116" s="181">
        <f>'Core Indicators'!HB116</f>
        <v>2</v>
      </c>
      <c r="AG116" s="181">
        <f t="shared" si="57"/>
        <v>2</v>
      </c>
      <c r="AH116" s="181">
        <f>'Core Indicators'!HJ116</f>
        <v>2</v>
      </c>
      <c r="AI116" s="181">
        <f>'Core Indicators'!HR116</f>
        <v>2</v>
      </c>
      <c r="AJ116" s="181">
        <f t="shared" si="58"/>
        <v>2</v>
      </c>
      <c r="AK116" s="181">
        <f>'Core Indicators'!HZ116</f>
        <v>2</v>
      </c>
      <c r="AL116" s="181">
        <f>'Core Indicators'!IH116</f>
        <v>2</v>
      </c>
      <c r="AM116" s="181">
        <f>'Core Indicators'!IP116</f>
        <v>2</v>
      </c>
      <c r="AN116" s="181">
        <f t="shared" si="59"/>
        <v>2</v>
      </c>
    </row>
    <row r="117" spans="1:40" x14ac:dyDescent="0.3">
      <c r="A117" s="200" t="str">
        <f>Lists!C:C</f>
        <v>TCD006</v>
      </c>
      <c r="B117" s="246">
        <f t="shared" si="45"/>
        <v>2.5</v>
      </c>
      <c r="C117" s="160">
        <f t="shared" si="46"/>
        <v>0</v>
      </c>
      <c r="D117" s="269">
        <f t="shared" si="47"/>
        <v>2.7</v>
      </c>
      <c r="E117" s="200">
        <f>'Core Indicators'!R117</f>
        <v>2</v>
      </c>
      <c r="F117" s="200">
        <f>'Core Indicators'!Z117</f>
        <v>3</v>
      </c>
      <c r="G117" s="160">
        <f t="shared" si="48"/>
        <v>2.5</v>
      </c>
      <c r="H117" s="200">
        <f>'Core Indicators'!AH117</f>
        <v>3</v>
      </c>
      <c r="I117" s="200">
        <f>'Core Indicators'!AP117</f>
        <v>2</v>
      </c>
      <c r="J117" s="200">
        <f>'Core Indicators'!BN117</f>
        <v>3</v>
      </c>
      <c r="K117" s="200">
        <f t="shared" si="49"/>
        <v>2.5</v>
      </c>
      <c r="L117" s="246">
        <f t="shared" si="50"/>
        <v>2.8</v>
      </c>
      <c r="M117" s="269">
        <f t="shared" si="51"/>
        <v>3</v>
      </c>
      <c r="N117" s="201">
        <f>'Core Indicators'!DJ117</f>
        <v>3</v>
      </c>
      <c r="O117" s="201">
        <f>'Core Indicators'!DR117</f>
        <v>3</v>
      </c>
      <c r="P117" s="201">
        <f>'Core Indicators'!DZ117</f>
        <v>3</v>
      </c>
      <c r="Q117" s="201">
        <f>'Core Indicators'!EH117</f>
        <v>3</v>
      </c>
      <c r="R117" s="201">
        <f>'Core Indicators'!EP117</f>
        <v>3</v>
      </c>
      <c r="S117" s="160">
        <f t="shared" si="52"/>
        <v>1.4</v>
      </c>
      <c r="T117" s="160">
        <f t="shared" si="53"/>
        <v>1.3333333333333333</v>
      </c>
      <c r="U117" s="200">
        <v>1</v>
      </c>
      <c r="V117" s="200">
        <v>1</v>
      </c>
      <c r="W117" s="200">
        <f>'Core Indicators'!EX117</f>
        <v>3</v>
      </c>
      <c r="X117" s="160">
        <f t="shared" si="54"/>
        <v>2</v>
      </c>
      <c r="Y117" s="200">
        <v>1</v>
      </c>
      <c r="Z117" s="160">
        <f t="shared" si="55"/>
        <v>1.5</v>
      </c>
      <c r="AA117" s="200">
        <f>'Core Indicators'!FF117</f>
        <v>1</v>
      </c>
      <c r="AB117" s="200">
        <f t="shared" si="56"/>
        <v>2</v>
      </c>
      <c r="AC117" s="181">
        <f>'Core Indicators'!GD117</f>
        <v>2</v>
      </c>
      <c r="AD117" s="181">
        <f>'Core Indicators'!GL117</f>
        <v>2</v>
      </c>
      <c r="AE117" s="181">
        <f>'Core Indicators'!GT117</f>
        <v>2</v>
      </c>
      <c r="AF117" s="181">
        <f>'Core Indicators'!HB117</f>
        <v>2</v>
      </c>
      <c r="AG117" s="181">
        <f t="shared" si="57"/>
        <v>2</v>
      </c>
      <c r="AH117" s="181">
        <f>'Core Indicators'!HJ117</f>
        <v>2</v>
      </c>
      <c r="AI117" s="181">
        <f>'Core Indicators'!HR117</f>
        <v>2</v>
      </c>
      <c r="AJ117" s="181">
        <f t="shared" si="58"/>
        <v>2</v>
      </c>
      <c r="AK117" s="181">
        <f>'Core Indicators'!HZ117</f>
        <v>2</v>
      </c>
      <c r="AL117" s="181">
        <f>'Core Indicators'!IH117</f>
        <v>2</v>
      </c>
      <c r="AM117" s="181">
        <f>'Core Indicators'!IP117</f>
        <v>2</v>
      </c>
      <c r="AN117" s="181">
        <f t="shared" si="59"/>
        <v>2</v>
      </c>
    </row>
    <row r="118" spans="1:40" x14ac:dyDescent="0.3">
      <c r="A118" s="200" t="str">
        <f>Lists!C:C</f>
        <v>THA001</v>
      </c>
      <c r="B118" s="246">
        <f t="shared" si="45"/>
        <v>1.9</v>
      </c>
      <c r="C118" s="160">
        <f t="shared" si="46"/>
        <v>0</v>
      </c>
      <c r="D118" s="269">
        <f t="shared" si="47"/>
        <v>2</v>
      </c>
      <c r="E118" s="200">
        <f>'Core Indicators'!R118</f>
        <v>2</v>
      </c>
      <c r="F118" s="200">
        <f>'Core Indicators'!Z118</f>
        <v>2</v>
      </c>
      <c r="G118" s="160">
        <f t="shared" si="48"/>
        <v>2</v>
      </c>
      <c r="H118" s="200">
        <f>'Core Indicators'!AH118</f>
        <v>2</v>
      </c>
      <c r="I118" s="200">
        <f>'Core Indicators'!AP118</f>
        <v>2</v>
      </c>
      <c r="J118" s="200">
        <f>'Core Indicators'!BN118</f>
        <v>2</v>
      </c>
      <c r="K118" s="200">
        <f t="shared" si="49"/>
        <v>2</v>
      </c>
      <c r="L118" s="246">
        <f t="shared" si="50"/>
        <v>2</v>
      </c>
      <c r="M118" s="269">
        <f t="shared" si="51"/>
        <v>2</v>
      </c>
      <c r="N118" s="201">
        <f>'Core Indicators'!DJ118</f>
        <v>2</v>
      </c>
      <c r="O118" s="201">
        <f>'Core Indicators'!DR118</f>
        <v>2</v>
      </c>
      <c r="P118" s="201">
        <f>'Core Indicators'!DZ118</f>
        <v>2</v>
      </c>
      <c r="Q118" s="201">
        <f>'Core Indicators'!EH118</f>
        <v>2</v>
      </c>
      <c r="R118" s="201">
        <f>'Core Indicators'!EP118</f>
        <v>2</v>
      </c>
      <c r="S118" s="160">
        <f t="shared" si="52"/>
        <v>1.6</v>
      </c>
      <c r="T118" s="160">
        <f t="shared" si="53"/>
        <v>1.1666666666666667</v>
      </c>
      <c r="U118" s="200">
        <v>1</v>
      </c>
      <c r="V118" s="200">
        <v>1</v>
      </c>
      <c r="W118" s="200">
        <f>'Core Indicators'!EX118</f>
        <v>2</v>
      </c>
      <c r="X118" s="160">
        <f t="shared" si="54"/>
        <v>1.5</v>
      </c>
      <c r="Y118" s="200">
        <v>1</v>
      </c>
      <c r="Z118" s="160">
        <f t="shared" si="55"/>
        <v>2</v>
      </c>
      <c r="AA118" s="200">
        <f>'Core Indicators'!FF118</f>
        <v>2</v>
      </c>
      <c r="AB118" s="200">
        <f t="shared" si="56"/>
        <v>2</v>
      </c>
      <c r="AC118" s="181">
        <f>'Core Indicators'!GD118</f>
        <v>2</v>
      </c>
      <c r="AD118" s="181">
        <f>'Core Indicators'!GL118</f>
        <v>2</v>
      </c>
      <c r="AE118" s="181">
        <f>'Core Indicators'!GT118</f>
        <v>2</v>
      </c>
      <c r="AF118" s="181">
        <f>'Core Indicators'!HB118</f>
        <v>2</v>
      </c>
      <c r="AG118" s="181">
        <f t="shared" si="57"/>
        <v>2</v>
      </c>
      <c r="AH118" s="181">
        <f>'Core Indicators'!HJ118</f>
        <v>2</v>
      </c>
      <c r="AI118" s="181">
        <f>'Core Indicators'!HR118</f>
        <v>2</v>
      </c>
      <c r="AJ118" s="181">
        <f t="shared" si="58"/>
        <v>2</v>
      </c>
      <c r="AK118" s="181">
        <f>'Core Indicators'!HZ118</f>
        <v>2</v>
      </c>
      <c r="AL118" s="181">
        <f>'Core Indicators'!IH118</f>
        <v>2</v>
      </c>
      <c r="AM118" s="181">
        <f>'Core Indicators'!IP118</f>
        <v>2</v>
      </c>
      <c r="AN118" s="181">
        <f t="shared" si="59"/>
        <v>2</v>
      </c>
    </row>
    <row r="119" spans="1:40" x14ac:dyDescent="0.3">
      <c r="A119" s="200" t="str">
        <f>Lists!C:C</f>
        <v>THA002</v>
      </c>
      <c r="B119" s="246" t="str">
        <f t="shared" si="45"/>
        <v>x</v>
      </c>
      <c r="C119" s="160">
        <f t="shared" si="46"/>
        <v>2</v>
      </c>
      <c r="D119" s="269">
        <f t="shared" si="47"/>
        <v>2</v>
      </c>
      <c r="E119" s="200">
        <f>'Core Indicators'!R119</f>
        <v>2</v>
      </c>
      <c r="F119" s="200">
        <f>'Core Indicators'!Z119</f>
        <v>2</v>
      </c>
      <c r="G119" s="160">
        <f t="shared" si="48"/>
        <v>2</v>
      </c>
      <c r="H119" s="200">
        <f>'Core Indicators'!AH119</f>
        <v>2</v>
      </c>
      <c r="I119" s="200" t="str">
        <f>'Core Indicators'!AP119</f>
        <v>x</v>
      </c>
      <c r="J119" s="200">
        <f>'Core Indicators'!BN119</f>
        <v>2</v>
      </c>
      <c r="K119" s="200">
        <f t="shared" si="49"/>
        <v>2</v>
      </c>
      <c r="L119" s="246">
        <f t="shared" si="50"/>
        <v>2</v>
      </c>
      <c r="M119" s="269" t="str">
        <f t="shared" si="51"/>
        <v>x</v>
      </c>
      <c r="N119" s="201" t="str">
        <f>'Core Indicators'!DJ119</f>
        <v>x</v>
      </c>
      <c r="O119" s="201" t="str">
        <f>'Core Indicators'!DR119</f>
        <v>x</v>
      </c>
      <c r="P119" s="201" t="str">
        <f>'Core Indicators'!DZ119</f>
        <v>x</v>
      </c>
      <c r="Q119" s="201" t="str">
        <f>'Core Indicators'!EH119</f>
        <v>x</v>
      </c>
      <c r="R119" s="201" t="str">
        <f>'Core Indicators'!EP119</f>
        <v>x</v>
      </c>
      <c r="S119" s="160">
        <f t="shared" si="52"/>
        <v>1.6</v>
      </c>
      <c r="T119" s="160">
        <f t="shared" si="53"/>
        <v>1.1666666666666667</v>
      </c>
      <c r="U119" s="200">
        <v>1</v>
      </c>
      <c r="V119" s="200">
        <v>1</v>
      </c>
      <c r="W119" s="200">
        <f>'Core Indicators'!EX119</f>
        <v>2</v>
      </c>
      <c r="X119" s="160">
        <f t="shared" si="54"/>
        <v>1.5</v>
      </c>
      <c r="Y119" s="200">
        <v>1</v>
      </c>
      <c r="Z119" s="160">
        <f t="shared" si="55"/>
        <v>2</v>
      </c>
      <c r="AA119" s="200">
        <f>'Core Indicators'!FF119</f>
        <v>2</v>
      </c>
      <c r="AB119" s="200">
        <f t="shared" si="56"/>
        <v>2</v>
      </c>
      <c r="AC119" s="181">
        <f>'Core Indicators'!GD119</f>
        <v>2</v>
      </c>
      <c r="AD119" s="181">
        <f>'Core Indicators'!GL119</f>
        <v>2</v>
      </c>
      <c r="AE119" s="181">
        <f>'Core Indicators'!GT119</f>
        <v>2</v>
      </c>
      <c r="AF119" s="181">
        <f>'Core Indicators'!HB119</f>
        <v>2</v>
      </c>
      <c r="AG119" s="181">
        <f t="shared" si="57"/>
        <v>2</v>
      </c>
      <c r="AH119" s="181">
        <f>'Core Indicators'!HJ119</f>
        <v>2</v>
      </c>
      <c r="AI119" s="181">
        <f>'Core Indicators'!HR119</f>
        <v>2</v>
      </c>
      <c r="AJ119" s="181">
        <f t="shared" si="58"/>
        <v>2</v>
      </c>
      <c r="AK119" s="181">
        <f>'Core Indicators'!HZ119</f>
        <v>2</v>
      </c>
      <c r="AL119" s="181">
        <f>'Core Indicators'!IH119</f>
        <v>2</v>
      </c>
      <c r="AM119" s="181">
        <f>'Core Indicators'!IP119</f>
        <v>2</v>
      </c>
      <c r="AN119" s="181">
        <f t="shared" si="59"/>
        <v>2</v>
      </c>
    </row>
    <row r="120" spans="1:40" x14ac:dyDescent="0.3">
      <c r="A120" s="200" t="str">
        <f>Lists!C:C</f>
        <v>THA003</v>
      </c>
      <c r="B120" s="246">
        <f t="shared" si="45"/>
        <v>1.9</v>
      </c>
      <c r="C120" s="160">
        <f t="shared" si="46"/>
        <v>1</v>
      </c>
      <c r="D120" s="269">
        <f t="shared" si="47"/>
        <v>2</v>
      </c>
      <c r="E120" s="200">
        <f>'Core Indicators'!R120</f>
        <v>2</v>
      </c>
      <c r="F120" s="200">
        <f>'Core Indicators'!Z120</f>
        <v>2</v>
      </c>
      <c r="G120" s="160">
        <f t="shared" si="48"/>
        <v>2</v>
      </c>
      <c r="H120" s="200">
        <f>'Core Indicators'!AH120</f>
        <v>2</v>
      </c>
      <c r="I120" s="200">
        <f>'Core Indicators'!AP120</f>
        <v>2</v>
      </c>
      <c r="J120" s="200" t="str">
        <f>'Core Indicators'!BN120</f>
        <v>x</v>
      </c>
      <c r="K120" s="200">
        <f t="shared" si="49"/>
        <v>2</v>
      </c>
      <c r="L120" s="246">
        <f t="shared" si="50"/>
        <v>2</v>
      </c>
      <c r="M120" s="269">
        <f t="shared" si="51"/>
        <v>2</v>
      </c>
      <c r="N120" s="201">
        <f>'Core Indicators'!DJ120</f>
        <v>2</v>
      </c>
      <c r="O120" s="201">
        <f>'Core Indicators'!DR120</f>
        <v>2</v>
      </c>
      <c r="P120" s="201">
        <f>'Core Indicators'!DZ120</f>
        <v>2</v>
      </c>
      <c r="Q120" s="201">
        <f>'Core Indicators'!EH120</f>
        <v>2</v>
      </c>
      <c r="R120" s="201">
        <f>'Core Indicators'!EP120</f>
        <v>2</v>
      </c>
      <c r="S120" s="160">
        <f t="shared" si="52"/>
        <v>1.6</v>
      </c>
      <c r="T120" s="160">
        <f t="shared" si="53"/>
        <v>1.1666666666666667</v>
      </c>
      <c r="U120" s="200">
        <v>1</v>
      </c>
      <c r="V120" s="200">
        <v>1</v>
      </c>
      <c r="W120" s="200">
        <f>'Core Indicators'!EX120</f>
        <v>2</v>
      </c>
      <c r="X120" s="160">
        <f t="shared" si="54"/>
        <v>1.5</v>
      </c>
      <c r="Y120" s="200">
        <v>1</v>
      </c>
      <c r="Z120" s="160">
        <f t="shared" si="55"/>
        <v>2</v>
      </c>
      <c r="AA120" s="200">
        <f>'Core Indicators'!FF120</f>
        <v>2</v>
      </c>
      <c r="AB120" s="200">
        <f t="shared" si="56"/>
        <v>2</v>
      </c>
      <c r="AC120" s="181">
        <f>'Core Indicators'!GD120</f>
        <v>2</v>
      </c>
      <c r="AD120" s="181">
        <f>'Core Indicators'!GL120</f>
        <v>2</v>
      </c>
      <c r="AE120" s="181">
        <f>'Core Indicators'!GT120</f>
        <v>2</v>
      </c>
      <c r="AF120" s="181">
        <f>'Core Indicators'!HB120</f>
        <v>2</v>
      </c>
      <c r="AG120" s="181">
        <f t="shared" si="57"/>
        <v>2</v>
      </c>
      <c r="AH120" s="181">
        <f>'Core Indicators'!HJ120</f>
        <v>2</v>
      </c>
      <c r="AI120" s="181">
        <f>'Core Indicators'!HR120</f>
        <v>2</v>
      </c>
      <c r="AJ120" s="181">
        <f t="shared" si="58"/>
        <v>2</v>
      </c>
      <c r="AK120" s="181">
        <f>'Core Indicators'!HZ120</f>
        <v>2</v>
      </c>
      <c r="AL120" s="181">
        <f>'Core Indicators'!IH120</f>
        <v>2</v>
      </c>
      <c r="AM120" s="181">
        <f>'Core Indicators'!IP120</f>
        <v>2</v>
      </c>
      <c r="AN120" s="181">
        <f t="shared" si="59"/>
        <v>2</v>
      </c>
    </row>
    <row r="121" spans="1:40" x14ac:dyDescent="0.3">
      <c r="A121" s="200" t="str">
        <f>Lists!C:C</f>
        <v>TLS002</v>
      </c>
      <c r="B121" s="246">
        <f t="shared" si="45"/>
        <v>1.6</v>
      </c>
      <c r="C121" s="160">
        <f t="shared" si="46"/>
        <v>0</v>
      </c>
      <c r="D121" s="269">
        <f t="shared" si="47"/>
        <v>1.5</v>
      </c>
      <c r="E121" s="200">
        <f>'Core Indicators'!R121</f>
        <v>1</v>
      </c>
      <c r="F121" s="200">
        <f>'Core Indicators'!Z121</f>
        <v>1</v>
      </c>
      <c r="G121" s="160">
        <f t="shared" si="48"/>
        <v>1</v>
      </c>
      <c r="H121" s="200">
        <f>'Core Indicators'!AH121</f>
        <v>2</v>
      </c>
      <c r="I121" s="200">
        <f>'Core Indicators'!AP121</f>
        <v>1</v>
      </c>
      <c r="J121" s="200">
        <f>'Core Indicators'!BN121</f>
        <v>2</v>
      </c>
      <c r="K121" s="200">
        <f t="shared" si="49"/>
        <v>1.5</v>
      </c>
      <c r="L121" s="246">
        <f t="shared" si="50"/>
        <v>1.8</v>
      </c>
      <c r="M121" s="269">
        <f t="shared" si="51"/>
        <v>1.8</v>
      </c>
      <c r="N121" s="201">
        <f>'Core Indicators'!DJ121</f>
        <v>2</v>
      </c>
      <c r="O121" s="201">
        <f>'Core Indicators'!DR121</f>
        <v>2</v>
      </c>
      <c r="P121" s="201">
        <f>'Core Indicators'!DZ121</f>
        <v>1</v>
      </c>
      <c r="Q121" s="201">
        <f>'Core Indicators'!EH121</f>
        <v>2</v>
      </c>
      <c r="R121" s="201">
        <f>'Core Indicators'!EP121</f>
        <v>2</v>
      </c>
      <c r="S121" s="160">
        <f t="shared" si="52"/>
        <v>1.3</v>
      </c>
      <c r="T121" s="160">
        <f t="shared" si="53"/>
        <v>1.1666666666666667</v>
      </c>
      <c r="U121" s="200">
        <v>1</v>
      </c>
      <c r="V121" s="200">
        <v>1</v>
      </c>
      <c r="W121" s="200">
        <f>'Core Indicators'!EX121</f>
        <v>2</v>
      </c>
      <c r="X121" s="160">
        <f t="shared" si="54"/>
        <v>1.5</v>
      </c>
      <c r="Y121" s="200">
        <v>1</v>
      </c>
      <c r="Z121" s="160">
        <f t="shared" si="55"/>
        <v>1.5</v>
      </c>
      <c r="AA121" s="200">
        <f>'Core Indicators'!FF121</f>
        <v>2</v>
      </c>
      <c r="AB121" s="200">
        <f t="shared" si="56"/>
        <v>1</v>
      </c>
      <c r="AC121" s="181">
        <f>'Core Indicators'!GD121</f>
        <v>1</v>
      </c>
      <c r="AD121" s="181">
        <f>'Core Indicators'!GL121</f>
        <v>1</v>
      </c>
      <c r="AE121" s="181">
        <f>'Core Indicators'!GT121</f>
        <v>1</v>
      </c>
      <c r="AF121" s="181">
        <f>'Core Indicators'!HB121</f>
        <v>1</v>
      </c>
      <c r="AG121" s="181">
        <f t="shared" si="57"/>
        <v>1</v>
      </c>
      <c r="AH121" s="181">
        <f>'Core Indicators'!HJ121</f>
        <v>1</v>
      </c>
      <c r="AI121" s="181">
        <f>'Core Indicators'!HR121</f>
        <v>1</v>
      </c>
      <c r="AJ121" s="181">
        <f t="shared" si="58"/>
        <v>1</v>
      </c>
      <c r="AK121" s="181">
        <f>'Core Indicators'!HZ121</f>
        <v>1</v>
      </c>
      <c r="AL121" s="181">
        <f>'Core Indicators'!IH121</f>
        <v>1</v>
      </c>
      <c r="AM121" s="181">
        <f>'Core Indicators'!IP121</f>
        <v>1</v>
      </c>
      <c r="AN121" s="181">
        <f t="shared" si="59"/>
        <v>1</v>
      </c>
    </row>
    <row r="122" spans="1:40" x14ac:dyDescent="0.3">
      <c r="A122" s="200" t="str">
        <f>Lists!C:C</f>
        <v>TTO002</v>
      </c>
      <c r="B122" s="246">
        <f t="shared" si="45"/>
        <v>2.2999999999999998</v>
      </c>
      <c r="C122" s="160">
        <f t="shared" si="46"/>
        <v>0</v>
      </c>
      <c r="D122" s="269">
        <f t="shared" si="47"/>
        <v>2</v>
      </c>
      <c r="E122" s="200">
        <f>'Core Indicators'!R122</f>
        <v>2</v>
      </c>
      <c r="F122" s="200">
        <f>'Core Indicators'!Z122</f>
        <v>2</v>
      </c>
      <c r="G122" s="160">
        <f t="shared" si="48"/>
        <v>2</v>
      </c>
      <c r="H122" s="200">
        <f>'Core Indicators'!AH122</f>
        <v>2</v>
      </c>
      <c r="I122" s="200">
        <f>'Core Indicators'!AP122</f>
        <v>2</v>
      </c>
      <c r="J122" s="200">
        <f>'Core Indicators'!BN122</f>
        <v>2</v>
      </c>
      <c r="K122" s="200">
        <f t="shared" si="49"/>
        <v>2</v>
      </c>
      <c r="L122" s="246">
        <f t="shared" si="50"/>
        <v>2</v>
      </c>
      <c r="M122" s="269">
        <f t="shared" si="51"/>
        <v>2.8</v>
      </c>
      <c r="N122" s="201">
        <f>'Core Indicators'!DJ122</f>
        <v>2</v>
      </c>
      <c r="O122" s="201">
        <f>'Core Indicators'!DR122</f>
        <v>3</v>
      </c>
      <c r="P122" s="201">
        <f>'Core Indicators'!DZ122</f>
        <v>3</v>
      </c>
      <c r="Q122" s="201">
        <f>'Core Indicators'!EH122</f>
        <v>3</v>
      </c>
      <c r="R122" s="201">
        <f>'Core Indicators'!EP122</f>
        <v>3</v>
      </c>
      <c r="S122" s="160">
        <f t="shared" si="52"/>
        <v>1.6</v>
      </c>
      <c r="T122" s="160">
        <f t="shared" si="53"/>
        <v>1.1666666666666667</v>
      </c>
      <c r="U122" s="200">
        <v>1</v>
      </c>
      <c r="V122" s="200">
        <v>1</v>
      </c>
      <c r="W122" s="200">
        <f>'Core Indicators'!EX122</f>
        <v>2</v>
      </c>
      <c r="X122" s="160">
        <f t="shared" si="54"/>
        <v>1.5</v>
      </c>
      <c r="Y122" s="200">
        <v>1</v>
      </c>
      <c r="Z122" s="160">
        <f t="shared" si="55"/>
        <v>2</v>
      </c>
      <c r="AA122" s="200">
        <f>'Core Indicators'!FF122</f>
        <v>2</v>
      </c>
      <c r="AB122" s="200">
        <f t="shared" si="56"/>
        <v>2</v>
      </c>
      <c r="AC122" s="181">
        <f>'Core Indicators'!GD122</f>
        <v>2</v>
      </c>
      <c r="AD122" s="181">
        <f>'Core Indicators'!GL122</f>
        <v>2</v>
      </c>
      <c r="AE122" s="181">
        <f>'Core Indicators'!GT122</f>
        <v>2</v>
      </c>
      <c r="AF122" s="181">
        <f>'Core Indicators'!HB122</f>
        <v>2</v>
      </c>
      <c r="AG122" s="181">
        <f t="shared" si="57"/>
        <v>2</v>
      </c>
      <c r="AH122" s="181">
        <f>'Core Indicators'!HJ122</f>
        <v>2</v>
      </c>
      <c r="AI122" s="181">
        <f>'Core Indicators'!HR122</f>
        <v>2</v>
      </c>
      <c r="AJ122" s="181">
        <f t="shared" si="58"/>
        <v>2</v>
      </c>
      <c r="AK122" s="181">
        <f>'Core Indicators'!HZ122</f>
        <v>2</v>
      </c>
      <c r="AL122" s="181">
        <f>'Core Indicators'!IH122</f>
        <v>2</v>
      </c>
      <c r="AM122" s="181">
        <f>'Core Indicators'!IP122</f>
        <v>2</v>
      </c>
      <c r="AN122" s="181">
        <f t="shared" si="59"/>
        <v>2</v>
      </c>
    </row>
    <row r="123" spans="1:40" x14ac:dyDescent="0.3">
      <c r="A123" s="200" t="str">
        <f>Lists!C:C</f>
        <v>TUN002</v>
      </c>
      <c r="B123" s="246">
        <f t="shared" si="45"/>
        <v>2.1</v>
      </c>
      <c r="C123" s="160">
        <f t="shared" si="46"/>
        <v>2</v>
      </c>
      <c r="D123" s="269">
        <f t="shared" si="47"/>
        <v>2.6</v>
      </c>
      <c r="E123" s="200">
        <f>'Core Indicators'!R123</f>
        <v>1</v>
      </c>
      <c r="F123" s="200">
        <f>'Core Indicators'!Z123</f>
        <v>2</v>
      </c>
      <c r="G123" s="160">
        <f t="shared" si="48"/>
        <v>1.5</v>
      </c>
      <c r="H123" s="200" t="str">
        <f>'Core Indicators'!AH123</f>
        <v>x</v>
      </c>
      <c r="I123" s="200" t="str">
        <f>'Core Indicators'!AP123</f>
        <v>x</v>
      </c>
      <c r="J123" s="200">
        <f>'Core Indicators'!BN123</f>
        <v>3</v>
      </c>
      <c r="K123" s="200">
        <f t="shared" si="49"/>
        <v>3</v>
      </c>
      <c r="L123" s="246">
        <f t="shared" si="50"/>
        <v>3</v>
      </c>
      <c r="M123" s="269">
        <f t="shared" si="51"/>
        <v>2</v>
      </c>
      <c r="N123" s="201">
        <f>'Core Indicators'!DJ123</f>
        <v>2</v>
      </c>
      <c r="O123" s="201">
        <f>'Core Indicators'!DR123</f>
        <v>2</v>
      </c>
      <c r="P123" s="201">
        <f>'Core Indicators'!DZ123</f>
        <v>2</v>
      </c>
      <c r="Q123" s="201">
        <f>'Core Indicators'!EH123</f>
        <v>2</v>
      </c>
      <c r="R123" s="201">
        <f>'Core Indicators'!EP123</f>
        <v>2</v>
      </c>
      <c r="S123" s="160">
        <f t="shared" si="52"/>
        <v>1.7</v>
      </c>
      <c r="T123" s="160">
        <f t="shared" si="53"/>
        <v>1.3333333333333333</v>
      </c>
      <c r="U123" s="200">
        <v>1</v>
      </c>
      <c r="V123" s="200">
        <v>1</v>
      </c>
      <c r="W123" s="200">
        <f>'Core Indicators'!EX123</f>
        <v>3</v>
      </c>
      <c r="X123" s="160">
        <f t="shared" si="54"/>
        <v>2</v>
      </c>
      <c r="Y123" s="200">
        <v>1</v>
      </c>
      <c r="Z123" s="160">
        <f t="shared" si="55"/>
        <v>2</v>
      </c>
      <c r="AA123" s="200">
        <f>'Core Indicators'!FF123</f>
        <v>2</v>
      </c>
      <c r="AB123" s="200">
        <f t="shared" si="56"/>
        <v>2</v>
      </c>
      <c r="AC123" s="181">
        <f>'Core Indicators'!GD123</f>
        <v>2</v>
      </c>
      <c r="AD123" s="181">
        <f>'Core Indicators'!GL123</f>
        <v>2</v>
      </c>
      <c r="AE123" s="181">
        <f>'Core Indicators'!GT123</f>
        <v>2</v>
      </c>
      <c r="AF123" s="181">
        <f>'Core Indicators'!HB123</f>
        <v>2</v>
      </c>
      <c r="AG123" s="181">
        <f t="shared" si="57"/>
        <v>2</v>
      </c>
      <c r="AH123" s="181">
        <f>'Core Indicators'!HJ123</f>
        <v>2</v>
      </c>
      <c r="AI123" s="181">
        <f>'Core Indicators'!HR123</f>
        <v>2</v>
      </c>
      <c r="AJ123" s="181">
        <f t="shared" si="58"/>
        <v>2</v>
      </c>
      <c r="AK123" s="181">
        <f>'Core Indicators'!HZ123</f>
        <v>2</v>
      </c>
      <c r="AL123" s="181">
        <f>'Core Indicators'!IH123</f>
        <v>2</v>
      </c>
      <c r="AM123" s="181">
        <f>'Core Indicators'!IP123</f>
        <v>2</v>
      </c>
      <c r="AN123" s="181">
        <f t="shared" si="59"/>
        <v>2</v>
      </c>
    </row>
    <row r="124" spans="1:40" x14ac:dyDescent="0.3">
      <c r="A124" s="200" t="str">
        <f>Lists!C:C</f>
        <v>TUR001</v>
      </c>
      <c r="B124" s="246">
        <f t="shared" si="45"/>
        <v>2.4</v>
      </c>
      <c r="C124" s="160">
        <f t="shared" si="46"/>
        <v>0</v>
      </c>
      <c r="D124" s="269">
        <f t="shared" si="47"/>
        <v>2.2000000000000002</v>
      </c>
      <c r="E124" s="200">
        <f>'Core Indicators'!R124</f>
        <v>2</v>
      </c>
      <c r="F124" s="200">
        <f>'Core Indicators'!Z124</f>
        <v>2</v>
      </c>
      <c r="G124" s="160">
        <f t="shared" si="48"/>
        <v>2</v>
      </c>
      <c r="H124" s="200">
        <f>'Core Indicators'!AH124</f>
        <v>2</v>
      </c>
      <c r="I124" s="200">
        <f>'Core Indicators'!AP124</f>
        <v>2</v>
      </c>
      <c r="J124" s="200">
        <f>'Core Indicators'!BN124</f>
        <v>3</v>
      </c>
      <c r="K124" s="200">
        <f t="shared" si="49"/>
        <v>2.5</v>
      </c>
      <c r="L124" s="246">
        <f t="shared" si="50"/>
        <v>2.2999999999999998</v>
      </c>
      <c r="M124" s="269">
        <f t="shared" si="51"/>
        <v>3</v>
      </c>
      <c r="N124" s="201">
        <f>'Core Indicators'!DJ124</f>
        <v>3</v>
      </c>
      <c r="O124" s="201">
        <f>'Core Indicators'!DR124</f>
        <v>3</v>
      </c>
      <c r="P124" s="201">
        <f>'Core Indicators'!DZ124</f>
        <v>3</v>
      </c>
      <c r="Q124" s="201">
        <f>'Core Indicators'!EH124</f>
        <v>3</v>
      </c>
      <c r="R124" s="201">
        <f>'Core Indicators'!EP124</f>
        <v>3</v>
      </c>
      <c r="S124" s="160">
        <f t="shared" si="52"/>
        <v>1.7</v>
      </c>
      <c r="T124" s="160">
        <f t="shared" si="53"/>
        <v>1.3333333333333333</v>
      </c>
      <c r="U124" s="200">
        <v>1</v>
      </c>
      <c r="V124" s="200">
        <v>1</v>
      </c>
      <c r="W124" s="200">
        <f>'Core Indicators'!EX124</f>
        <v>3</v>
      </c>
      <c r="X124" s="160">
        <f t="shared" si="54"/>
        <v>2</v>
      </c>
      <c r="Y124" s="200">
        <v>1</v>
      </c>
      <c r="Z124" s="160">
        <f t="shared" si="55"/>
        <v>2</v>
      </c>
      <c r="AA124" s="200">
        <f>'Core Indicators'!FF124</f>
        <v>2</v>
      </c>
      <c r="AB124" s="200">
        <f t="shared" si="56"/>
        <v>2</v>
      </c>
      <c r="AC124" s="181">
        <f>'Core Indicators'!GD124</f>
        <v>2</v>
      </c>
      <c r="AD124" s="181">
        <f>'Core Indicators'!GL124</f>
        <v>2</v>
      </c>
      <c r="AE124" s="181">
        <f>'Core Indicators'!GT124</f>
        <v>2</v>
      </c>
      <c r="AF124" s="181">
        <f>'Core Indicators'!HB124</f>
        <v>2</v>
      </c>
      <c r="AG124" s="181">
        <f t="shared" si="57"/>
        <v>2</v>
      </c>
      <c r="AH124" s="181">
        <f>'Core Indicators'!HJ124</f>
        <v>2</v>
      </c>
      <c r="AI124" s="181">
        <f>'Core Indicators'!HR124</f>
        <v>2</v>
      </c>
      <c r="AJ124" s="181">
        <f t="shared" si="58"/>
        <v>2</v>
      </c>
      <c r="AK124" s="181">
        <f>'Core Indicators'!HZ124</f>
        <v>2</v>
      </c>
      <c r="AL124" s="181">
        <f>'Core Indicators'!IH124</f>
        <v>2</v>
      </c>
      <c r="AM124" s="181">
        <f>'Core Indicators'!IP124</f>
        <v>2</v>
      </c>
      <c r="AN124" s="181">
        <f t="shared" si="59"/>
        <v>2</v>
      </c>
    </row>
    <row r="125" spans="1:40" x14ac:dyDescent="0.3">
      <c r="A125" s="200" t="str">
        <f>Lists!C:C</f>
        <v>TUR002</v>
      </c>
      <c r="B125" s="246">
        <f t="shared" si="45"/>
        <v>2.4</v>
      </c>
      <c r="C125" s="160">
        <f t="shared" si="46"/>
        <v>0</v>
      </c>
      <c r="D125" s="269">
        <f t="shared" si="47"/>
        <v>2</v>
      </c>
      <c r="E125" s="200">
        <f>'Core Indicators'!R125</f>
        <v>2</v>
      </c>
      <c r="F125" s="200">
        <f>'Core Indicators'!Z125</f>
        <v>2</v>
      </c>
      <c r="G125" s="160">
        <f t="shared" si="48"/>
        <v>2</v>
      </c>
      <c r="H125" s="200">
        <f>'Core Indicators'!AH125</f>
        <v>2</v>
      </c>
      <c r="I125" s="200">
        <f>'Core Indicators'!AP125</f>
        <v>2</v>
      </c>
      <c r="J125" s="200">
        <f>'Core Indicators'!BN125</f>
        <v>2</v>
      </c>
      <c r="K125" s="200">
        <f t="shared" si="49"/>
        <v>2</v>
      </c>
      <c r="L125" s="246">
        <f t="shared" si="50"/>
        <v>2</v>
      </c>
      <c r="M125" s="269">
        <f t="shared" si="51"/>
        <v>3</v>
      </c>
      <c r="N125" s="201">
        <f>'Core Indicators'!DJ125</f>
        <v>3</v>
      </c>
      <c r="O125" s="201">
        <f>'Core Indicators'!DR125</f>
        <v>3</v>
      </c>
      <c r="P125" s="201">
        <f>'Core Indicators'!DZ125</f>
        <v>3</v>
      </c>
      <c r="Q125" s="201">
        <f>'Core Indicators'!EH125</f>
        <v>3</v>
      </c>
      <c r="R125" s="201">
        <f>'Core Indicators'!EP125</f>
        <v>3</v>
      </c>
      <c r="S125" s="160">
        <f t="shared" si="52"/>
        <v>1.7</v>
      </c>
      <c r="T125" s="160">
        <f t="shared" si="53"/>
        <v>1.3333333333333333</v>
      </c>
      <c r="U125" s="200">
        <v>1</v>
      </c>
      <c r="V125" s="200">
        <v>1</v>
      </c>
      <c r="W125" s="200">
        <f>'Core Indicators'!EX125</f>
        <v>3</v>
      </c>
      <c r="X125" s="160">
        <f t="shared" si="54"/>
        <v>2</v>
      </c>
      <c r="Y125" s="200">
        <v>1</v>
      </c>
      <c r="Z125" s="160">
        <f t="shared" si="55"/>
        <v>2</v>
      </c>
      <c r="AA125" s="200">
        <f>'Core Indicators'!FF125</f>
        <v>2</v>
      </c>
      <c r="AB125" s="200">
        <f t="shared" si="56"/>
        <v>2</v>
      </c>
      <c r="AC125" s="181">
        <f>'Core Indicators'!GD125</f>
        <v>2</v>
      </c>
      <c r="AD125" s="181">
        <f>'Core Indicators'!GL125</f>
        <v>2</v>
      </c>
      <c r="AE125" s="181">
        <f>'Core Indicators'!GT125</f>
        <v>2</v>
      </c>
      <c r="AF125" s="181">
        <f>'Core Indicators'!HB125</f>
        <v>2</v>
      </c>
      <c r="AG125" s="181">
        <f t="shared" si="57"/>
        <v>2</v>
      </c>
      <c r="AH125" s="181">
        <f>'Core Indicators'!HJ125</f>
        <v>2</v>
      </c>
      <c r="AI125" s="181">
        <f>'Core Indicators'!HR125</f>
        <v>2</v>
      </c>
      <c r="AJ125" s="181">
        <f t="shared" si="58"/>
        <v>2</v>
      </c>
      <c r="AK125" s="181">
        <f>'Core Indicators'!HZ125</f>
        <v>2</v>
      </c>
      <c r="AL125" s="181">
        <f>'Core Indicators'!IH125</f>
        <v>2</v>
      </c>
      <c r="AM125" s="181">
        <f>'Core Indicators'!IP125</f>
        <v>2</v>
      </c>
      <c r="AN125" s="181">
        <f t="shared" si="59"/>
        <v>2</v>
      </c>
    </row>
    <row r="126" spans="1:40" x14ac:dyDescent="0.3">
      <c r="A126" s="200" t="str">
        <f>Lists!C:C</f>
        <v>TUR003</v>
      </c>
      <c r="B126" s="246">
        <f t="shared" si="45"/>
        <v>2.4</v>
      </c>
      <c r="C126" s="160">
        <f t="shared" si="46"/>
        <v>0</v>
      </c>
      <c r="D126" s="269">
        <f t="shared" si="47"/>
        <v>2.2000000000000002</v>
      </c>
      <c r="E126" s="200">
        <f>'Core Indicators'!R126</f>
        <v>2</v>
      </c>
      <c r="F126" s="200">
        <f>'Core Indicators'!Z126</f>
        <v>2</v>
      </c>
      <c r="G126" s="160">
        <f t="shared" si="48"/>
        <v>2</v>
      </c>
      <c r="H126" s="200">
        <f>'Core Indicators'!AH126</f>
        <v>2</v>
      </c>
      <c r="I126" s="200">
        <f>'Core Indicators'!AP126</f>
        <v>2</v>
      </c>
      <c r="J126" s="200">
        <f>'Core Indicators'!BN126</f>
        <v>3</v>
      </c>
      <c r="K126" s="200">
        <f t="shared" si="49"/>
        <v>2.5</v>
      </c>
      <c r="L126" s="246">
        <f t="shared" si="50"/>
        <v>2.2999999999999998</v>
      </c>
      <c r="M126" s="269">
        <f t="shared" si="51"/>
        <v>3</v>
      </c>
      <c r="N126" s="201">
        <f>'Core Indicators'!DJ126</f>
        <v>3</v>
      </c>
      <c r="O126" s="201">
        <f>'Core Indicators'!DR126</f>
        <v>3</v>
      </c>
      <c r="P126" s="201">
        <f>'Core Indicators'!DZ126</f>
        <v>3</v>
      </c>
      <c r="Q126" s="201">
        <f>'Core Indicators'!EH126</f>
        <v>3</v>
      </c>
      <c r="R126" s="201">
        <f>'Core Indicators'!EP126</f>
        <v>3</v>
      </c>
      <c r="S126" s="160">
        <f t="shared" si="52"/>
        <v>1.7</v>
      </c>
      <c r="T126" s="160">
        <f t="shared" si="53"/>
        <v>1.3333333333333333</v>
      </c>
      <c r="U126" s="200">
        <v>1</v>
      </c>
      <c r="V126" s="200">
        <v>1</v>
      </c>
      <c r="W126" s="200">
        <f>'Core Indicators'!EX126</f>
        <v>3</v>
      </c>
      <c r="X126" s="160">
        <f t="shared" si="54"/>
        <v>2</v>
      </c>
      <c r="Y126" s="200">
        <v>1</v>
      </c>
      <c r="Z126" s="160">
        <f t="shared" si="55"/>
        <v>2</v>
      </c>
      <c r="AA126" s="200">
        <f>'Core Indicators'!FF126</f>
        <v>2</v>
      </c>
      <c r="AB126" s="200">
        <f t="shared" si="56"/>
        <v>2</v>
      </c>
      <c r="AC126" s="181">
        <f>'Core Indicators'!GD126</f>
        <v>2</v>
      </c>
      <c r="AD126" s="181">
        <f>'Core Indicators'!GL126</f>
        <v>2</v>
      </c>
      <c r="AE126" s="181">
        <f>'Core Indicators'!GT126</f>
        <v>2</v>
      </c>
      <c r="AF126" s="181">
        <f>'Core Indicators'!HB126</f>
        <v>2</v>
      </c>
      <c r="AG126" s="181">
        <f t="shared" si="57"/>
        <v>2</v>
      </c>
      <c r="AH126" s="181">
        <f>'Core Indicators'!HJ126</f>
        <v>2</v>
      </c>
      <c r="AI126" s="181">
        <f>'Core Indicators'!HR126</f>
        <v>2</v>
      </c>
      <c r="AJ126" s="181">
        <f t="shared" si="58"/>
        <v>2</v>
      </c>
      <c r="AK126" s="181">
        <f>'Core Indicators'!HZ126</f>
        <v>2</v>
      </c>
      <c r="AL126" s="181">
        <f>'Core Indicators'!IH126</f>
        <v>2</v>
      </c>
      <c r="AM126" s="181">
        <f>'Core Indicators'!IP126</f>
        <v>2</v>
      </c>
      <c r="AN126" s="181">
        <f t="shared" si="59"/>
        <v>2</v>
      </c>
    </row>
    <row r="127" spans="1:40" x14ac:dyDescent="0.3">
      <c r="A127" s="200" t="str">
        <f>Lists!C:C</f>
        <v>TUR004</v>
      </c>
      <c r="B127" s="246">
        <f t="shared" si="45"/>
        <v>2</v>
      </c>
      <c r="C127" s="160">
        <f t="shared" si="46"/>
        <v>0</v>
      </c>
      <c r="D127" s="269">
        <f t="shared" si="47"/>
        <v>2.2000000000000002</v>
      </c>
      <c r="E127" s="200">
        <f>'Core Indicators'!R127</f>
        <v>2</v>
      </c>
      <c r="F127" s="200">
        <f>'Core Indicators'!Z127</f>
        <v>2</v>
      </c>
      <c r="G127" s="160">
        <f t="shared" si="48"/>
        <v>2</v>
      </c>
      <c r="H127" s="200">
        <f>'Core Indicators'!AH127</f>
        <v>2</v>
      </c>
      <c r="I127" s="200">
        <f>'Core Indicators'!AP127</f>
        <v>2</v>
      </c>
      <c r="J127" s="200">
        <f>'Core Indicators'!BN127</f>
        <v>3</v>
      </c>
      <c r="K127" s="200">
        <f t="shared" si="49"/>
        <v>2.5</v>
      </c>
      <c r="L127" s="246">
        <f t="shared" si="50"/>
        <v>2.2999999999999998</v>
      </c>
      <c r="M127" s="269">
        <f t="shared" si="51"/>
        <v>2</v>
      </c>
      <c r="N127" s="201">
        <f>'Core Indicators'!DJ127</f>
        <v>2</v>
      </c>
      <c r="O127" s="201">
        <f>'Core Indicators'!DR127</f>
        <v>2</v>
      </c>
      <c r="P127" s="201">
        <f>'Core Indicators'!DZ127</f>
        <v>2</v>
      </c>
      <c r="Q127" s="201">
        <f>'Core Indicators'!EH127</f>
        <v>2</v>
      </c>
      <c r="R127" s="201">
        <f>'Core Indicators'!EP127</f>
        <v>2</v>
      </c>
      <c r="S127" s="160">
        <f t="shared" si="52"/>
        <v>1.7</v>
      </c>
      <c r="T127" s="160">
        <f t="shared" si="53"/>
        <v>1.3333333333333333</v>
      </c>
      <c r="U127" s="200">
        <v>1</v>
      </c>
      <c r="V127" s="200">
        <v>1</v>
      </c>
      <c r="W127" s="200">
        <f>'Core Indicators'!EX127</f>
        <v>3</v>
      </c>
      <c r="X127" s="160">
        <f t="shared" si="54"/>
        <v>2</v>
      </c>
      <c r="Y127" s="200">
        <v>1</v>
      </c>
      <c r="Z127" s="160">
        <f t="shared" si="55"/>
        <v>2</v>
      </c>
      <c r="AA127" s="200">
        <f>'Core Indicators'!FF127</f>
        <v>2</v>
      </c>
      <c r="AB127" s="200">
        <f t="shared" si="56"/>
        <v>2</v>
      </c>
      <c r="AC127" s="181">
        <f>'Core Indicators'!GD127</f>
        <v>2</v>
      </c>
      <c r="AD127" s="181">
        <f>'Core Indicators'!GL127</f>
        <v>2</v>
      </c>
      <c r="AE127" s="181">
        <f>'Core Indicators'!GT127</f>
        <v>2</v>
      </c>
      <c r="AF127" s="181">
        <f>'Core Indicators'!HB127</f>
        <v>2</v>
      </c>
      <c r="AG127" s="181">
        <f t="shared" si="57"/>
        <v>2</v>
      </c>
      <c r="AH127" s="181">
        <f>'Core Indicators'!HJ127</f>
        <v>2</v>
      </c>
      <c r="AI127" s="181">
        <f>'Core Indicators'!HR127</f>
        <v>2</v>
      </c>
      <c r="AJ127" s="181">
        <f t="shared" si="58"/>
        <v>2</v>
      </c>
      <c r="AK127" s="181">
        <f>'Core Indicators'!HZ127</f>
        <v>2</v>
      </c>
      <c r="AL127" s="181">
        <f>'Core Indicators'!IH127</f>
        <v>2</v>
      </c>
      <c r="AM127" s="181">
        <f>'Core Indicators'!IP127</f>
        <v>2</v>
      </c>
      <c r="AN127" s="181">
        <f t="shared" si="59"/>
        <v>2</v>
      </c>
    </row>
    <row r="128" spans="1:40" x14ac:dyDescent="0.3">
      <c r="A128" s="200" t="str">
        <f>Lists!C:C</f>
        <v>TZA002</v>
      </c>
      <c r="B128" s="246">
        <f t="shared" si="45"/>
        <v>1.8</v>
      </c>
      <c r="C128" s="160">
        <f t="shared" si="46"/>
        <v>0</v>
      </c>
      <c r="D128" s="269">
        <f t="shared" si="47"/>
        <v>2</v>
      </c>
      <c r="E128" s="200">
        <f>'Core Indicators'!R128</f>
        <v>2</v>
      </c>
      <c r="F128" s="200">
        <f>'Core Indicators'!Z128</f>
        <v>2</v>
      </c>
      <c r="G128" s="160">
        <f t="shared" si="48"/>
        <v>2</v>
      </c>
      <c r="H128" s="200">
        <f>'Core Indicators'!AH128</f>
        <v>2</v>
      </c>
      <c r="I128" s="200">
        <f>'Core Indicators'!AP128</f>
        <v>2</v>
      </c>
      <c r="J128" s="200">
        <f>'Core Indicators'!BN128</f>
        <v>2</v>
      </c>
      <c r="K128" s="200">
        <f t="shared" si="49"/>
        <v>2</v>
      </c>
      <c r="L128" s="246">
        <f t="shared" si="50"/>
        <v>2</v>
      </c>
      <c r="M128" s="269">
        <f t="shared" si="51"/>
        <v>2</v>
      </c>
      <c r="N128" s="201">
        <f>'Core Indicators'!DJ128</f>
        <v>2</v>
      </c>
      <c r="O128" s="201">
        <f>'Core Indicators'!DR128</f>
        <v>2</v>
      </c>
      <c r="P128" s="201">
        <f>'Core Indicators'!DZ128</f>
        <v>2</v>
      </c>
      <c r="Q128" s="201">
        <f>'Core Indicators'!EH128</f>
        <v>2</v>
      </c>
      <c r="R128" s="201">
        <f>'Core Indicators'!EP128</f>
        <v>2</v>
      </c>
      <c r="S128" s="160">
        <f t="shared" si="52"/>
        <v>1.3</v>
      </c>
      <c r="T128" s="160">
        <f t="shared" si="53"/>
        <v>1.1666666666666667</v>
      </c>
      <c r="U128" s="200">
        <v>1</v>
      </c>
      <c r="V128" s="200">
        <v>1</v>
      </c>
      <c r="W128" s="200">
        <f>'Core Indicators'!EX128</f>
        <v>2</v>
      </c>
      <c r="X128" s="160">
        <f t="shared" si="54"/>
        <v>1.5</v>
      </c>
      <c r="Y128" s="200">
        <v>1</v>
      </c>
      <c r="Z128" s="160">
        <f t="shared" si="55"/>
        <v>1.5</v>
      </c>
      <c r="AA128" s="200">
        <f>'Core Indicators'!FF128</f>
        <v>1</v>
      </c>
      <c r="AB128" s="200">
        <f t="shared" si="56"/>
        <v>2</v>
      </c>
      <c r="AC128" s="181">
        <f>'Core Indicators'!GD128</f>
        <v>2</v>
      </c>
      <c r="AD128" s="181">
        <f>'Core Indicators'!GL128</f>
        <v>2</v>
      </c>
      <c r="AE128" s="181">
        <f>'Core Indicators'!GT128</f>
        <v>2</v>
      </c>
      <c r="AF128" s="181">
        <f>'Core Indicators'!HB128</f>
        <v>2</v>
      </c>
      <c r="AG128" s="181">
        <f t="shared" si="57"/>
        <v>2</v>
      </c>
      <c r="AH128" s="181">
        <f>'Core Indicators'!HJ128</f>
        <v>2</v>
      </c>
      <c r="AI128" s="181">
        <f>'Core Indicators'!HR128</f>
        <v>2</v>
      </c>
      <c r="AJ128" s="181">
        <f t="shared" si="58"/>
        <v>2</v>
      </c>
      <c r="AK128" s="181">
        <f>'Core Indicators'!HZ128</f>
        <v>2</v>
      </c>
      <c r="AL128" s="181">
        <f>'Core Indicators'!IH128</f>
        <v>2</v>
      </c>
      <c r="AM128" s="181">
        <f>'Core Indicators'!IP128</f>
        <v>2</v>
      </c>
      <c r="AN128" s="181">
        <f t="shared" si="59"/>
        <v>2</v>
      </c>
    </row>
    <row r="129" spans="1:40" x14ac:dyDescent="0.3">
      <c r="A129" s="200" t="str">
        <f>Lists!C:C</f>
        <v>UGA001</v>
      </c>
      <c r="B129" s="246">
        <f t="shared" si="45"/>
        <v>1.9</v>
      </c>
      <c r="C129" s="160">
        <f t="shared" si="46"/>
        <v>0</v>
      </c>
      <c r="D129" s="269">
        <f t="shared" si="47"/>
        <v>2</v>
      </c>
      <c r="E129" s="200">
        <f>'Core Indicators'!R129</f>
        <v>2</v>
      </c>
      <c r="F129" s="200">
        <f>'Core Indicators'!Z129</f>
        <v>2</v>
      </c>
      <c r="G129" s="160">
        <f t="shared" si="48"/>
        <v>2</v>
      </c>
      <c r="H129" s="200">
        <f>'Core Indicators'!AH129</f>
        <v>2</v>
      </c>
      <c r="I129" s="200">
        <f>'Core Indicators'!AP129</f>
        <v>2</v>
      </c>
      <c r="J129" s="200">
        <f>'Core Indicators'!BN129</f>
        <v>2</v>
      </c>
      <c r="K129" s="200">
        <f t="shared" si="49"/>
        <v>2</v>
      </c>
      <c r="L129" s="246">
        <f t="shared" si="50"/>
        <v>2</v>
      </c>
      <c r="M129" s="269">
        <f t="shared" si="51"/>
        <v>2</v>
      </c>
      <c r="N129" s="201">
        <f>'Core Indicators'!DJ129</f>
        <v>2</v>
      </c>
      <c r="O129" s="201">
        <f>'Core Indicators'!DR129</f>
        <v>2</v>
      </c>
      <c r="P129" s="201">
        <f>'Core Indicators'!DZ129</f>
        <v>2</v>
      </c>
      <c r="Q129" s="201">
        <f>'Core Indicators'!EH129</f>
        <v>2</v>
      </c>
      <c r="R129" s="201">
        <f>'Core Indicators'!EP129</f>
        <v>2</v>
      </c>
      <c r="S129" s="160">
        <f t="shared" si="52"/>
        <v>1.6</v>
      </c>
      <c r="T129" s="160">
        <f t="shared" si="53"/>
        <v>1.1666666666666667</v>
      </c>
      <c r="U129" s="200">
        <v>1</v>
      </c>
      <c r="V129" s="200">
        <v>1</v>
      </c>
      <c r="W129" s="200">
        <f>'Core Indicators'!EX129</f>
        <v>2</v>
      </c>
      <c r="X129" s="160">
        <f t="shared" si="54"/>
        <v>1.5</v>
      </c>
      <c r="Y129" s="200">
        <v>1</v>
      </c>
      <c r="Z129" s="160">
        <f t="shared" si="55"/>
        <v>2</v>
      </c>
      <c r="AA129" s="200">
        <f>'Core Indicators'!FF129</f>
        <v>2</v>
      </c>
      <c r="AB129" s="200">
        <f t="shared" si="56"/>
        <v>2</v>
      </c>
      <c r="AC129" s="181">
        <f>'Core Indicators'!GD129</f>
        <v>2</v>
      </c>
      <c r="AD129" s="181">
        <f>'Core Indicators'!GL129</f>
        <v>2</v>
      </c>
      <c r="AE129" s="181">
        <f>'Core Indicators'!GT129</f>
        <v>2</v>
      </c>
      <c r="AF129" s="181">
        <f>'Core Indicators'!HB129</f>
        <v>2</v>
      </c>
      <c r="AG129" s="181">
        <f t="shared" si="57"/>
        <v>2</v>
      </c>
      <c r="AH129" s="181">
        <f>'Core Indicators'!HJ129</f>
        <v>2</v>
      </c>
      <c r="AI129" s="181">
        <f>'Core Indicators'!HR129</f>
        <v>2</v>
      </c>
      <c r="AJ129" s="181">
        <f t="shared" si="58"/>
        <v>2</v>
      </c>
      <c r="AK129" s="181">
        <f>'Core Indicators'!HZ129</f>
        <v>2</v>
      </c>
      <c r="AL129" s="181">
        <f>'Core Indicators'!IH129</f>
        <v>2</v>
      </c>
      <c r="AM129" s="181">
        <f>'Core Indicators'!IP129</f>
        <v>2</v>
      </c>
      <c r="AN129" s="181">
        <f t="shared" si="59"/>
        <v>2</v>
      </c>
    </row>
    <row r="130" spans="1:40" x14ac:dyDescent="0.3">
      <c r="A130" s="200" t="str">
        <f>Lists!C:C</f>
        <v>UGA005</v>
      </c>
      <c r="B130" s="246">
        <f t="shared" si="45"/>
        <v>1.9</v>
      </c>
      <c r="C130" s="160">
        <f t="shared" si="46"/>
        <v>1</v>
      </c>
      <c r="D130" s="269">
        <f t="shared" si="47"/>
        <v>2.2000000000000002</v>
      </c>
      <c r="E130" s="200">
        <f>'Core Indicators'!R130</f>
        <v>3</v>
      </c>
      <c r="F130" s="200">
        <f>'Core Indicators'!Z130</f>
        <v>2</v>
      </c>
      <c r="G130" s="160">
        <f t="shared" si="48"/>
        <v>2.5</v>
      </c>
      <c r="H130" s="200">
        <f>'Core Indicators'!AH130</f>
        <v>2</v>
      </c>
      <c r="I130" s="200">
        <f>'Core Indicators'!AP130</f>
        <v>2</v>
      </c>
      <c r="J130" s="200" t="str">
        <f>'Core Indicators'!BN130</f>
        <v>x</v>
      </c>
      <c r="K130" s="200">
        <f t="shared" si="49"/>
        <v>2</v>
      </c>
      <c r="L130" s="246">
        <f t="shared" si="50"/>
        <v>2</v>
      </c>
      <c r="M130" s="269">
        <f t="shared" si="51"/>
        <v>2</v>
      </c>
      <c r="N130" s="201">
        <f>'Core Indicators'!DJ130</f>
        <v>2</v>
      </c>
      <c r="O130" s="201">
        <f>'Core Indicators'!DR130</f>
        <v>2</v>
      </c>
      <c r="P130" s="201">
        <f>'Core Indicators'!DZ130</f>
        <v>2</v>
      </c>
      <c r="Q130" s="201">
        <f>'Core Indicators'!EH130</f>
        <v>2</v>
      </c>
      <c r="R130" s="201">
        <f>'Core Indicators'!EP130</f>
        <v>2</v>
      </c>
      <c r="S130" s="160">
        <f t="shared" si="52"/>
        <v>1.4</v>
      </c>
      <c r="T130" s="160">
        <f t="shared" si="53"/>
        <v>1.1666666666666667</v>
      </c>
      <c r="U130" s="200">
        <v>1</v>
      </c>
      <c r="V130" s="200">
        <v>1</v>
      </c>
      <c r="W130" s="200">
        <f>'Core Indicators'!EX130</f>
        <v>2</v>
      </c>
      <c r="X130" s="160">
        <f t="shared" si="54"/>
        <v>1.5</v>
      </c>
      <c r="Y130" s="200">
        <v>1</v>
      </c>
      <c r="Z130" s="160">
        <f t="shared" si="55"/>
        <v>1.625</v>
      </c>
      <c r="AA130" s="200">
        <f>'Core Indicators'!FF130</f>
        <v>2</v>
      </c>
      <c r="AB130" s="200">
        <f t="shared" si="56"/>
        <v>1.25</v>
      </c>
      <c r="AC130" s="181">
        <f>'Core Indicators'!GD130</f>
        <v>1</v>
      </c>
      <c r="AD130" s="181">
        <f>'Core Indicators'!GL130</f>
        <v>2</v>
      </c>
      <c r="AE130" s="181">
        <f>'Core Indicators'!GT130</f>
        <v>1</v>
      </c>
      <c r="AF130" s="181">
        <f>'Core Indicators'!HB130</f>
        <v>1</v>
      </c>
      <c r="AG130" s="181">
        <f t="shared" si="57"/>
        <v>1.25</v>
      </c>
      <c r="AH130" s="181">
        <f>'Core Indicators'!HJ130</f>
        <v>1</v>
      </c>
      <c r="AI130" s="181">
        <f>'Core Indicators'!HR130</f>
        <v>2</v>
      </c>
      <c r="AJ130" s="181">
        <f t="shared" si="58"/>
        <v>1.5</v>
      </c>
      <c r="AK130" s="181">
        <f>'Core Indicators'!HZ130</f>
        <v>1</v>
      </c>
      <c r="AL130" s="181">
        <f>'Core Indicators'!IH130</f>
        <v>1</v>
      </c>
      <c r="AM130" s="181">
        <f>'Core Indicators'!IP130</f>
        <v>1</v>
      </c>
      <c r="AN130" s="181">
        <f t="shared" si="59"/>
        <v>1</v>
      </c>
    </row>
    <row r="131" spans="1:40" x14ac:dyDescent="0.3">
      <c r="A131" s="200" t="str">
        <f>Lists!C:C</f>
        <v>UKR002</v>
      </c>
      <c r="B131" s="246">
        <f t="shared" ref="B131:B137" si="60">IF(OR(M131="x",D131="x"),"x",ROUND((5-GEOMEAN(((5-D131)/5*4+1),((5-M131)/5*4+1),((5-M131)/5*4+1)))/4*3.5+S131*0.3,1))</f>
        <v>1.7</v>
      </c>
      <c r="C131" s="160">
        <f t="shared" ref="C131:C137" si="61">COUNTIF(E131:F131,"x")+COUNTIF(H131:I131,"x")+COUNTIF(J131:J131,"x")+COUNTIF(M131,"x")+COUNTIF(U131:W131,"x")+COUNTIF(Y131:AB131,"x")</f>
        <v>0</v>
      </c>
      <c r="D131" s="269">
        <f t="shared" ref="D131:D137" si="62">IF(OR(L131="x",G131="x"),"x",ROUND((5-GEOMEAN(((5-L131)/5*4+1),((5-L131)/5*4+1),((5-G131)/5*4+1)))/4*5,1))</f>
        <v>1.5</v>
      </c>
      <c r="E131" s="200">
        <f>'Core Indicators'!R131</f>
        <v>2</v>
      </c>
      <c r="F131" s="200">
        <f>'Core Indicators'!Z131</f>
        <v>1</v>
      </c>
      <c r="G131" s="160">
        <f t="shared" ref="G131:G137" si="63">IF(AND(F131="x",E131="x"),"x",IF(OR(F131="x",E131="x"),AVERAGE(E131,F131),ROUND((10-GEOMEAN(((10-E131)/10*9+1),((10-F131)/10*9+1)))/9*10,1)))</f>
        <v>1.5</v>
      </c>
      <c r="H131" s="200">
        <f>'Core Indicators'!AH131</f>
        <v>1</v>
      </c>
      <c r="I131" s="200">
        <f>'Core Indicators'!AP131</f>
        <v>2</v>
      </c>
      <c r="J131" s="200">
        <f>'Core Indicators'!BN131</f>
        <v>2</v>
      </c>
      <c r="K131" s="200">
        <f t="shared" ref="K131:K137" si="64">IF(AND(J131="x",I131="x"),"x",IF(OR(J131="x",I131="x"),AVERAGE(I131,J131),ROUND((10-GEOMEAN(((10-I131)/10*9+1),((10-J131)/10*9+1)))/9*10,1)))</f>
        <v>2</v>
      </c>
      <c r="L131" s="246">
        <f t="shared" ref="L131:L137" si="65">IF(AND(H131="x",K131="x"),"x",IF(OR(H131="x",K131="x"),AVERAGE(H131,K131),ROUND((10-GEOMEAN(((10-H131)/10*9+1),((10-K131)/10*9+1)))/9*10,1)))</f>
        <v>1.5</v>
      </c>
      <c r="M131" s="269">
        <f t="shared" ref="M131:M137" si="66">IF(N131="x","x",AVERAGE(N131:R131))</f>
        <v>2</v>
      </c>
      <c r="N131" s="201">
        <f>'Core Indicators'!DJ131</f>
        <v>2</v>
      </c>
      <c r="O131" s="201">
        <f>'Core Indicators'!DR131</f>
        <v>2</v>
      </c>
      <c r="P131" s="201">
        <f>'Core Indicators'!DZ131</f>
        <v>2</v>
      </c>
      <c r="Q131" s="201">
        <f>'Core Indicators'!EH131</f>
        <v>2</v>
      </c>
      <c r="R131" s="201">
        <f>'Core Indicators'!EP131</f>
        <v>2</v>
      </c>
      <c r="S131" s="160">
        <f t="shared" ref="S131:S137" si="67">IF(OR(Z131="x",T131="x"),T131,ROUND((10-GEOMEAN(((10-T131)/10*9+1),((10-Z131)/10*9+1)))/9*10,1))</f>
        <v>1.3</v>
      </c>
      <c r="T131" s="160">
        <f t="shared" ref="T131:T137" si="68">AVERAGE(U131,X131,Y131)</f>
        <v>1.1666666666666667</v>
      </c>
      <c r="U131" s="200">
        <v>1</v>
      </c>
      <c r="V131" s="200">
        <v>1</v>
      </c>
      <c r="W131" s="200">
        <f>'Core Indicators'!EX131</f>
        <v>2</v>
      </c>
      <c r="X131" s="160">
        <f t="shared" ref="X131:X137" si="69">AVERAGE(V131:W131)</f>
        <v>1.5</v>
      </c>
      <c r="Y131" s="200">
        <v>1</v>
      </c>
      <c r="Z131" s="160">
        <f t="shared" ref="Z131:Z137" si="70">IF(AND(AA131="x",AB131="x"),"x",AVERAGE(AA131:AB131))</f>
        <v>1.5</v>
      </c>
      <c r="AA131" s="200">
        <f>'Core Indicators'!FF131</f>
        <v>1</v>
      </c>
      <c r="AB131" s="200">
        <f t="shared" ref="AB131:AB137" si="71">IF(AND(AJ131="x",AN131="x",AG131="x"),"x",(AVERAGE(AJ131,AN131,AG131)))</f>
        <v>2</v>
      </c>
      <c r="AC131" s="181">
        <f>'Core Indicators'!GD131</f>
        <v>2</v>
      </c>
      <c r="AD131" s="181">
        <f>'Core Indicators'!GL131</f>
        <v>2</v>
      </c>
      <c r="AE131" s="181">
        <f>'Core Indicators'!GT131</f>
        <v>2</v>
      </c>
      <c r="AF131" s="181">
        <f>'Core Indicators'!HB131</f>
        <v>2</v>
      </c>
      <c r="AG131" s="181">
        <f t="shared" ref="AG131:AG137" si="72">IF(AND(AC131="x",AD131="x",AE131="x",AF131="x"),"x",AVERAGE(AC131:AF131))</f>
        <v>2</v>
      </c>
      <c r="AH131" s="181">
        <f>'Core Indicators'!HJ131</f>
        <v>2</v>
      </c>
      <c r="AI131" s="181">
        <f>'Core Indicators'!HR131</f>
        <v>2</v>
      </c>
      <c r="AJ131" s="181">
        <f t="shared" ref="AJ131:AJ137" si="73">IF(AND(AH131="x",AI131="x"),"x",AVERAGE(AH131:AI131))</f>
        <v>2</v>
      </c>
      <c r="AK131" s="181">
        <f>'Core Indicators'!HZ131</f>
        <v>2</v>
      </c>
      <c r="AL131" s="181">
        <f>'Core Indicators'!IH131</f>
        <v>2</v>
      </c>
      <c r="AM131" s="181">
        <f>'Core Indicators'!IP131</f>
        <v>2</v>
      </c>
      <c r="AN131" s="181">
        <f t="shared" ref="AN131:AN137" si="74">IF(AND(AK131="x",AL131="x",AM131="x"),"x",AVERAGE(AK131:AM131))</f>
        <v>2</v>
      </c>
    </row>
    <row r="132" spans="1:40" x14ac:dyDescent="0.3">
      <c r="A132" s="200" t="str">
        <f>Lists!C:C</f>
        <v>VCT002</v>
      </c>
      <c r="B132" s="246">
        <f t="shared" si="60"/>
        <v>1.7</v>
      </c>
      <c r="C132" s="160">
        <f t="shared" si="61"/>
        <v>0</v>
      </c>
      <c r="D132" s="269">
        <f t="shared" si="62"/>
        <v>1.8</v>
      </c>
      <c r="E132" s="200">
        <f>'Core Indicators'!R132</f>
        <v>1</v>
      </c>
      <c r="F132" s="200">
        <f>'Core Indicators'!Z132</f>
        <v>2</v>
      </c>
      <c r="G132" s="160">
        <f t="shared" si="63"/>
        <v>1.5</v>
      </c>
      <c r="H132" s="200">
        <f>'Core Indicators'!AH132</f>
        <v>2</v>
      </c>
      <c r="I132" s="200">
        <f>'Core Indicators'!AP132</f>
        <v>2</v>
      </c>
      <c r="J132" s="200">
        <f>'Core Indicators'!BN132</f>
        <v>2</v>
      </c>
      <c r="K132" s="200">
        <f t="shared" si="64"/>
        <v>2</v>
      </c>
      <c r="L132" s="246">
        <f t="shared" si="65"/>
        <v>2</v>
      </c>
      <c r="M132" s="269">
        <f t="shared" si="66"/>
        <v>2</v>
      </c>
      <c r="N132" s="201">
        <f>'Core Indicators'!DJ132</f>
        <v>2</v>
      </c>
      <c r="O132" s="201">
        <f>'Core Indicators'!DR132</f>
        <v>2</v>
      </c>
      <c r="P132" s="201">
        <f>'Core Indicators'!DZ132</f>
        <v>2</v>
      </c>
      <c r="Q132" s="201">
        <f>'Core Indicators'!EH132</f>
        <v>2</v>
      </c>
      <c r="R132" s="201">
        <f>'Core Indicators'!EP132</f>
        <v>2</v>
      </c>
      <c r="S132" s="160">
        <f t="shared" si="67"/>
        <v>1.3</v>
      </c>
      <c r="T132" s="160">
        <f t="shared" si="68"/>
        <v>1.1666666666666667</v>
      </c>
      <c r="U132" s="200">
        <v>1</v>
      </c>
      <c r="V132" s="200">
        <v>1</v>
      </c>
      <c r="W132" s="200">
        <f>'Core Indicators'!EX132</f>
        <v>2</v>
      </c>
      <c r="X132" s="160">
        <f t="shared" si="69"/>
        <v>1.5</v>
      </c>
      <c r="Y132" s="200">
        <v>1</v>
      </c>
      <c r="Z132" s="160">
        <f t="shared" si="70"/>
        <v>1.5</v>
      </c>
      <c r="AA132" s="200">
        <f>'Core Indicators'!FF132</f>
        <v>2</v>
      </c>
      <c r="AB132" s="200">
        <f t="shared" si="71"/>
        <v>1</v>
      </c>
      <c r="AC132" s="181">
        <f>'Core Indicators'!GD132</f>
        <v>1</v>
      </c>
      <c r="AD132" s="181">
        <f>'Core Indicators'!GL132</f>
        <v>1</v>
      </c>
      <c r="AE132" s="181">
        <f>'Core Indicators'!GT132</f>
        <v>1</v>
      </c>
      <c r="AF132" s="181">
        <f>'Core Indicators'!HB132</f>
        <v>1</v>
      </c>
      <c r="AG132" s="181">
        <f t="shared" si="72"/>
        <v>1</v>
      </c>
      <c r="AH132" s="181">
        <f>'Core Indicators'!HJ132</f>
        <v>1</v>
      </c>
      <c r="AI132" s="181">
        <f>'Core Indicators'!HR132</f>
        <v>1</v>
      </c>
      <c r="AJ132" s="181">
        <f t="shared" si="73"/>
        <v>1</v>
      </c>
      <c r="AK132" s="181">
        <f>'Core Indicators'!HZ132</f>
        <v>1</v>
      </c>
      <c r="AL132" s="181">
        <f>'Core Indicators'!IH132</f>
        <v>1</v>
      </c>
      <c r="AM132" s="181">
        <f>'Core Indicators'!IP132</f>
        <v>1</v>
      </c>
      <c r="AN132" s="181">
        <f t="shared" si="74"/>
        <v>1</v>
      </c>
    </row>
    <row r="133" spans="1:40" x14ac:dyDescent="0.3">
      <c r="A133" s="200" t="str">
        <f>Lists!C:C</f>
        <v>VEN001</v>
      </c>
      <c r="B133" s="246">
        <f t="shared" si="60"/>
        <v>2.2999999999999998</v>
      </c>
      <c r="C133" s="160">
        <f t="shared" si="61"/>
        <v>0</v>
      </c>
      <c r="D133" s="269">
        <f t="shared" si="62"/>
        <v>2</v>
      </c>
      <c r="E133" s="200">
        <f>'Core Indicators'!R133</f>
        <v>1</v>
      </c>
      <c r="F133" s="200">
        <f>'Core Indicators'!Z133</f>
        <v>2</v>
      </c>
      <c r="G133" s="160">
        <f t="shared" si="63"/>
        <v>1.5</v>
      </c>
      <c r="H133" s="200">
        <f>'Core Indicators'!AH133</f>
        <v>2</v>
      </c>
      <c r="I133" s="200">
        <f>'Core Indicators'!AP133</f>
        <v>2</v>
      </c>
      <c r="J133" s="200">
        <f>'Core Indicators'!BN133</f>
        <v>3</v>
      </c>
      <c r="K133" s="200">
        <f t="shared" si="64"/>
        <v>2.5</v>
      </c>
      <c r="L133" s="246">
        <f t="shared" si="65"/>
        <v>2.2999999999999998</v>
      </c>
      <c r="M133" s="269">
        <f t="shared" si="66"/>
        <v>2.6</v>
      </c>
      <c r="N133" s="201">
        <f>'Core Indicators'!DJ133</f>
        <v>3</v>
      </c>
      <c r="O133" s="201">
        <f>'Core Indicators'!DR133</f>
        <v>3</v>
      </c>
      <c r="P133" s="201">
        <f>'Core Indicators'!DZ133</f>
        <v>3</v>
      </c>
      <c r="Q133" s="201">
        <f>'Core Indicators'!EH133</f>
        <v>2</v>
      </c>
      <c r="R133" s="201">
        <f>'Core Indicators'!EP133</f>
        <v>2</v>
      </c>
      <c r="S133" s="160">
        <f t="shared" si="67"/>
        <v>1.9</v>
      </c>
      <c r="T133" s="160">
        <f t="shared" si="68"/>
        <v>1.3333333333333333</v>
      </c>
      <c r="U133" s="200">
        <v>1</v>
      </c>
      <c r="V133" s="200">
        <v>1</v>
      </c>
      <c r="W133" s="200">
        <f>'Core Indicators'!EX133</f>
        <v>3</v>
      </c>
      <c r="X133" s="160">
        <f t="shared" si="69"/>
        <v>2</v>
      </c>
      <c r="Y133" s="200">
        <v>1</v>
      </c>
      <c r="Z133" s="160">
        <f t="shared" si="70"/>
        <v>2.5</v>
      </c>
      <c r="AA133" s="200">
        <f>'Core Indicators'!FF133</f>
        <v>3</v>
      </c>
      <c r="AB133" s="200">
        <f t="shared" si="71"/>
        <v>2</v>
      </c>
      <c r="AC133" s="181">
        <f>'Core Indicators'!GD133</f>
        <v>2</v>
      </c>
      <c r="AD133" s="181">
        <f>'Core Indicators'!GL133</f>
        <v>2</v>
      </c>
      <c r="AE133" s="181">
        <f>'Core Indicators'!GT133</f>
        <v>2</v>
      </c>
      <c r="AF133" s="181">
        <f>'Core Indicators'!HB133</f>
        <v>2</v>
      </c>
      <c r="AG133" s="181">
        <f t="shared" si="72"/>
        <v>2</v>
      </c>
      <c r="AH133" s="181">
        <f>'Core Indicators'!HJ133</f>
        <v>2</v>
      </c>
      <c r="AI133" s="181">
        <f>'Core Indicators'!HR133</f>
        <v>2</v>
      </c>
      <c r="AJ133" s="181">
        <f t="shared" si="73"/>
        <v>2</v>
      </c>
      <c r="AK133" s="181">
        <f>'Core Indicators'!HZ133</f>
        <v>2</v>
      </c>
      <c r="AL133" s="181">
        <f>'Core Indicators'!IH133</f>
        <v>2</v>
      </c>
      <c r="AM133" s="181">
        <f>'Core Indicators'!IP133</f>
        <v>2</v>
      </c>
      <c r="AN133" s="181">
        <f t="shared" si="74"/>
        <v>2</v>
      </c>
    </row>
    <row r="134" spans="1:40" x14ac:dyDescent="0.3">
      <c r="A134" s="200" t="str">
        <f>Lists!C:C</f>
        <v>YEM001</v>
      </c>
      <c r="B134" s="246">
        <f t="shared" si="60"/>
        <v>1.8</v>
      </c>
      <c r="C134" s="160">
        <f t="shared" si="61"/>
        <v>0</v>
      </c>
      <c r="D134" s="269">
        <f t="shared" si="62"/>
        <v>2</v>
      </c>
      <c r="E134" s="200">
        <f>'Core Indicators'!R134</f>
        <v>2</v>
      </c>
      <c r="F134" s="200">
        <f>'Core Indicators'!Z134</f>
        <v>2</v>
      </c>
      <c r="G134" s="160">
        <f t="shared" si="63"/>
        <v>2</v>
      </c>
      <c r="H134" s="200">
        <f>'Core Indicators'!AH134</f>
        <v>2</v>
      </c>
      <c r="I134" s="200">
        <f>'Core Indicators'!AP134</f>
        <v>2</v>
      </c>
      <c r="J134" s="200">
        <f>'Core Indicators'!BN134</f>
        <v>2</v>
      </c>
      <c r="K134" s="200">
        <f t="shared" si="64"/>
        <v>2</v>
      </c>
      <c r="L134" s="246">
        <f t="shared" si="65"/>
        <v>2</v>
      </c>
      <c r="M134" s="269">
        <f t="shared" si="66"/>
        <v>2</v>
      </c>
      <c r="N134" s="201">
        <f>'Core Indicators'!DJ134</f>
        <v>2</v>
      </c>
      <c r="O134" s="201">
        <f>'Core Indicators'!DR134</f>
        <v>2</v>
      </c>
      <c r="P134" s="201">
        <f>'Core Indicators'!DZ134</f>
        <v>2</v>
      </c>
      <c r="Q134" s="201">
        <f>'Core Indicators'!EH134</f>
        <v>2</v>
      </c>
      <c r="R134" s="201">
        <f>'Core Indicators'!EP134</f>
        <v>2</v>
      </c>
      <c r="S134" s="160">
        <f t="shared" si="67"/>
        <v>1.3</v>
      </c>
      <c r="T134" s="160">
        <f t="shared" si="68"/>
        <v>1.1666666666666667</v>
      </c>
      <c r="U134" s="200">
        <v>1</v>
      </c>
      <c r="V134" s="200">
        <v>1</v>
      </c>
      <c r="W134" s="200">
        <f>'Core Indicators'!EX134</f>
        <v>2</v>
      </c>
      <c r="X134" s="160">
        <f t="shared" si="69"/>
        <v>1.5</v>
      </c>
      <c r="Y134" s="200">
        <v>1</v>
      </c>
      <c r="Z134" s="160">
        <f t="shared" si="70"/>
        <v>1.5</v>
      </c>
      <c r="AA134" s="200">
        <f>'Core Indicators'!FF134</f>
        <v>1</v>
      </c>
      <c r="AB134" s="200">
        <f t="shared" si="71"/>
        <v>2</v>
      </c>
      <c r="AC134" s="181">
        <f>'Core Indicators'!GD134</f>
        <v>2</v>
      </c>
      <c r="AD134" s="181">
        <f>'Core Indicators'!GL134</f>
        <v>2</v>
      </c>
      <c r="AE134" s="181">
        <f>'Core Indicators'!GT134</f>
        <v>2</v>
      </c>
      <c r="AF134" s="181">
        <f>'Core Indicators'!HB134</f>
        <v>2</v>
      </c>
      <c r="AG134" s="181">
        <f t="shared" si="72"/>
        <v>2</v>
      </c>
      <c r="AH134" s="181">
        <f>'Core Indicators'!HJ134</f>
        <v>2</v>
      </c>
      <c r="AI134" s="181">
        <f>'Core Indicators'!HR134</f>
        <v>2</v>
      </c>
      <c r="AJ134" s="181">
        <f t="shared" si="73"/>
        <v>2</v>
      </c>
      <c r="AK134" s="181">
        <f>'Core Indicators'!HZ134</f>
        <v>2</v>
      </c>
      <c r="AL134" s="181">
        <f>'Core Indicators'!IH134</f>
        <v>2</v>
      </c>
      <c r="AM134" s="181">
        <f>'Core Indicators'!IP134</f>
        <v>2</v>
      </c>
      <c r="AN134" s="181">
        <f t="shared" si="74"/>
        <v>2</v>
      </c>
    </row>
    <row r="135" spans="1:40" x14ac:dyDescent="0.3">
      <c r="A135" s="200" t="str">
        <f>Lists!C:C</f>
        <v>YEM002</v>
      </c>
      <c r="B135" s="246">
        <f t="shared" si="60"/>
        <v>1.9</v>
      </c>
      <c r="C135" s="160">
        <f t="shared" si="61"/>
        <v>0</v>
      </c>
      <c r="D135" s="269">
        <f t="shared" si="62"/>
        <v>2</v>
      </c>
      <c r="E135" s="200">
        <f>'Core Indicators'!R135</f>
        <v>2</v>
      </c>
      <c r="F135" s="200">
        <f>'Core Indicators'!Z135</f>
        <v>2</v>
      </c>
      <c r="G135" s="160">
        <f t="shared" si="63"/>
        <v>2</v>
      </c>
      <c r="H135" s="200">
        <f>'Core Indicators'!AH135</f>
        <v>2</v>
      </c>
      <c r="I135" s="200">
        <f>'Core Indicators'!AP135</f>
        <v>2</v>
      </c>
      <c r="J135" s="200">
        <f>'Core Indicators'!BN135</f>
        <v>2</v>
      </c>
      <c r="K135" s="200">
        <f t="shared" si="64"/>
        <v>2</v>
      </c>
      <c r="L135" s="246">
        <f t="shared" si="65"/>
        <v>2</v>
      </c>
      <c r="M135" s="269">
        <f t="shared" si="66"/>
        <v>2</v>
      </c>
      <c r="N135" s="201">
        <f>'Core Indicators'!DJ135</f>
        <v>2</v>
      </c>
      <c r="O135" s="201" t="str">
        <f>'Core Indicators'!DR135</f>
        <v>x</v>
      </c>
      <c r="P135" s="201" t="str">
        <f>'Core Indicators'!DZ135</f>
        <v>x</v>
      </c>
      <c r="Q135" s="201" t="str">
        <f>'Core Indicators'!EH135</f>
        <v>x</v>
      </c>
      <c r="R135" s="201">
        <f>'Core Indicators'!EP135</f>
        <v>2</v>
      </c>
      <c r="S135" s="160">
        <f t="shared" si="67"/>
        <v>1.6</v>
      </c>
      <c r="T135" s="160">
        <f t="shared" si="68"/>
        <v>1.1666666666666667</v>
      </c>
      <c r="U135" s="200">
        <v>1</v>
      </c>
      <c r="V135" s="200">
        <v>1</v>
      </c>
      <c r="W135" s="200">
        <f>'Core Indicators'!EX135</f>
        <v>2</v>
      </c>
      <c r="X135" s="160">
        <f t="shared" si="69"/>
        <v>1.5</v>
      </c>
      <c r="Y135" s="200">
        <v>1</v>
      </c>
      <c r="Z135" s="160">
        <f t="shared" si="70"/>
        <v>2</v>
      </c>
      <c r="AA135" s="200">
        <f>'Core Indicators'!FF135</f>
        <v>2</v>
      </c>
      <c r="AB135" s="200">
        <f t="shared" si="71"/>
        <v>2</v>
      </c>
      <c r="AC135" s="181">
        <f>'Core Indicators'!GD135</f>
        <v>2</v>
      </c>
      <c r="AD135" s="181">
        <f>'Core Indicators'!GL135</f>
        <v>2</v>
      </c>
      <c r="AE135" s="181">
        <f>'Core Indicators'!GT135</f>
        <v>2</v>
      </c>
      <c r="AF135" s="181">
        <f>'Core Indicators'!HB135</f>
        <v>2</v>
      </c>
      <c r="AG135" s="181">
        <f t="shared" si="72"/>
        <v>2</v>
      </c>
      <c r="AH135" s="181">
        <f>'Core Indicators'!HJ135</f>
        <v>2</v>
      </c>
      <c r="AI135" s="181">
        <f>'Core Indicators'!HR135</f>
        <v>2</v>
      </c>
      <c r="AJ135" s="181">
        <f t="shared" si="73"/>
        <v>2</v>
      </c>
      <c r="AK135" s="181">
        <f>'Core Indicators'!HZ135</f>
        <v>2</v>
      </c>
      <c r="AL135" s="181">
        <f>'Core Indicators'!IH135</f>
        <v>2</v>
      </c>
      <c r="AM135" s="181">
        <f>'Core Indicators'!IP135</f>
        <v>2</v>
      </c>
      <c r="AN135" s="181">
        <f t="shared" si="74"/>
        <v>2</v>
      </c>
    </row>
    <row r="136" spans="1:40" x14ac:dyDescent="0.3">
      <c r="A136" s="200" t="str">
        <f>Lists!C:C</f>
        <v>ZMB002</v>
      </c>
      <c r="B136" s="246">
        <f t="shared" si="60"/>
        <v>1.9</v>
      </c>
      <c r="C136" s="160">
        <f t="shared" si="61"/>
        <v>2</v>
      </c>
      <c r="D136" s="269">
        <f t="shared" si="62"/>
        <v>2</v>
      </c>
      <c r="E136" s="200">
        <f>'Core Indicators'!R136</f>
        <v>2</v>
      </c>
      <c r="F136" s="200">
        <f>'Core Indicators'!Z136</f>
        <v>2</v>
      </c>
      <c r="G136" s="160">
        <f t="shared" si="63"/>
        <v>2</v>
      </c>
      <c r="H136" s="200">
        <f>'Core Indicators'!AH136</f>
        <v>2</v>
      </c>
      <c r="I136" s="200">
        <f>'Core Indicators'!AP136</f>
        <v>2</v>
      </c>
      <c r="J136" s="200" t="str">
        <f>'Core Indicators'!BN136</f>
        <v>x</v>
      </c>
      <c r="K136" s="200">
        <f t="shared" si="64"/>
        <v>2</v>
      </c>
      <c r="L136" s="246">
        <f t="shared" si="65"/>
        <v>2</v>
      </c>
      <c r="M136" s="269">
        <f t="shared" si="66"/>
        <v>2</v>
      </c>
      <c r="N136" s="201">
        <f>'Core Indicators'!DJ136</f>
        <v>2</v>
      </c>
      <c r="O136" s="201">
        <f>'Core Indicators'!DR136</f>
        <v>2</v>
      </c>
      <c r="P136" s="201">
        <f>'Core Indicators'!DZ136</f>
        <v>2</v>
      </c>
      <c r="Q136" s="201">
        <f>'Core Indicators'!EH136</f>
        <v>2</v>
      </c>
      <c r="R136" s="201">
        <f>'Core Indicators'!EP136</f>
        <v>2</v>
      </c>
      <c r="S136" s="160">
        <f t="shared" si="67"/>
        <v>1.5</v>
      </c>
      <c r="T136" s="160">
        <f t="shared" si="68"/>
        <v>1</v>
      </c>
      <c r="U136" s="200">
        <v>1</v>
      </c>
      <c r="V136" s="200">
        <v>1</v>
      </c>
      <c r="W136" s="200" t="str">
        <f>'Core Indicators'!EX136</f>
        <v>x</v>
      </c>
      <c r="X136" s="160">
        <f t="shared" si="69"/>
        <v>1</v>
      </c>
      <c r="Y136" s="200">
        <v>1</v>
      </c>
      <c r="Z136" s="160">
        <f t="shared" si="70"/>
        <v>2</v>
      </c>
      <c r="AA136" s="200">
        <f>'Core Indicators'!FF136</f>
        <v>2</v>
      </c>
      <c r="AB136" s="200">
        <f t="shared" si="71"/>
        <v>2</v>
      </c>
      <c r="AC136" s="181">
        <f>'Core Indicators'!GD136</f>
        <v>2</v>
      </c>
      <c r="AD136" s="181">
        <f>'Core Indicators'!GL136</f>
        <v>2</v>
      </c>
      <c r="AE136" s="181">
        <f>'Core Indicators'!GT136</f>
        <v>2</v>
      </c>
      <c r="AF136" s="181">
        <f>'Core Indicators'!HB136</f>
        <v>2</v>
      </c>
      <c r="AG136" s="181">
        <f t="shared" si="72"/>
        <v>2</v>
      </c>
      <c r="AH136" s="181">
        <f>'Core Indicators'!HJ136</f>
        <v>2</v>
      </c>
      <c r="AI136" s="181">
        <f>'Core Indicators'!HR136</f>
        <v>2</v>
      </c>
      <c r="AJ136" s="181">
        <f t="shared" si="73"/>
        <v>2</v>
      </c>
      <c r="AK136" s="181">
        <f>'Core Indicators'!HZ136</f>
        <v>2</v>
      </c>
      <c r="AL136" s="181">
        <f>'Core Indicators'!IH136</f>
        <v>2</v>
      </c>
      <c r="AM136" s="181">
        <f>'Core Indicators'!IP136</f>
        <v>2</v>
      </c>
      <c r="AN136" s="181">
        <f t="shared" si="74"/>
        <v>2</v>
      </c>
    </row>
    <row r="137" spans="1:40" x14ac:dyDescent="0.3">
      <c r="A137" s="200" t="str">
        <f>Lists!C:C</f>
        <v>ZWE001</v>
      </c>
      <c r="B137" s="246">
        <f t="shared" si="60"/>
        <v>1.8</v>
      </c>
      <c r="C137" s="160">
        <f t="shared" si="61"/>
        <v>0</v>
      </c>
      <c r="D137" s="269">
        <f t="shared" si="62"/>
        <v>2</v>
      </c>
      <c r="E137" s="200">
        <f>'Core Indicators'!R137</f>
        <v>1</v>
      </c>
      <c r="F137" s="200">
        <f>'Core Indicators'!Z137</f>
        <v>2</v>
      </c>
      <c r="G137" s="160">
        <f t="shared" si="63"/>
        <v>1.5</v>
      </c>
      <c r="H137" s="200">
        <f>'Core Indicators'!AH137</f>
        <v>2</v>
      </c>
      <c r="I137" s="200">
        <f>'Core Indicators'!AP137</f>
        <v>3</v>
      </c>
      <c r="J137" s="200">
        <f>'Core Indicators'!BN137</f>
        <v>2</v>
      </c>
      <c r="K137" s="200">
        <f t="shared" si="64"/>
        <v>2.5</v>
      </c>
      <c r="L137" s="246">
        <f t="shared" si="65"/>
        <v>2.2999999999999998</v>
      </c>
      <c r="M137" s="269">
        <f t="shared" si="66"/>
        <v>2</v>
      </c>
      <c r="N137" s="201">
        <f>'Core Indicators'!DJ137</f>
        <v>2</v>
      </c>
      <c r="O137" s="201" t="str">
        <f>'Core Indicators'!DR137</f>
        <v>x</v>
      </c>
      <c r="P137" s="201">
        <f>'Core Indicators'!DZ137</f>
        <v>2</v>
      </c>
      <c r="Q137" s="201" t="str">
        <f>'Core Indicators'!EH137</f>
        <v>x</v>
      </c>
      <c r="R137" s="201" t="str">
        <f>'Core Indicators'!EP137</f>
        <v>x</v>
      </c>
      <c r="S137" s="160">
        <f t="shared" si="67"/>
        <v>1.3</v>
      </c>
      <c r="T137" s="160">
        <f t="shared" si="68"/>
        <v>1.1666666666666667</v>
      </c>
      <c r="U137" s="200">
        <v>1</v>
      </c>
      <c r="V137" s="200">
        <v>1</v>
      </c>
      <c r="W137" s="200">
        <f>'Core Indicators'!EX137</f>
        <v>2</v>
      </c>
      <c r="X137" s="160">
        <f t="shared" si="69"/>
        <v>1.5</v>
      </c>
      <c r="Y137" s="200">
        <v>1</v>
      </c>
      <c r="Z137" s="160">
        <f t="shared" si="70"/>
        <v>1.5</v>
      </c>
      <c r="AA137" s="200">
        <f>'Core Indicators'!FF137</f>
        <v>1</v>
      </c>
      <c r="AB137" s="200">
        <f t="shared" si="71"/>
        <v>2</v>
      </c>
      <c r="AC137" s="181">
        <f>'Core Indicators'!GD137</f>
        <v>2</v>
      </c>
      <c r="AD137" s="181">
        <f>'Core Indicators'!GL137</f>
        <v>2</v>
      </c>
      <c r="AE137" s="181">
        <f>'Core Indicators'!GT137</f>
        <v>2</v>
      </c>
      <c r="AF137" s="181">
        <f>'Core Indicators'!HB137</f>
        <v>2</v>
      </c>
      <c r="AG137" s="181">
        <f t="shared" si="72"/>
        <v>2</v>
      </c>
      <c r="AH137" s="181">
        <f>'Core Indicators'!HJ137</f>
        <v>2</v>
      </c>
      <c r="AI137" s="181">
        <f>'Core Indicators'!HR137</f>
        <v>2</v>
      </c>
      <c r="AJ137" s="181">
        <f t="shared" si="73"/>
        <v>2</v>
      </c>
      <c r="AK137" s="181">
        <f>'Core Indicators'!HZ137</f>
        <v>2</v>
      </c>
      <c r="AL137" s="181">
        <f>'Core Indicators'!IH137</f>
        <v>2</v>
      </c>
      <c r="AM137" s="181">
        <f>'Core Indicators'!IP137</f>
        <v>2</v>
      </c>
      <c r="AN137" s="181">
        <f t="shared" si="74"/>
        <v>2</v>
      </c>
    </row>
    <row r="138" spans="1:40" x14ac:dyDescent="0.3">
      <c r="A138" s="200">
        <f>Lists!C:C</f>
        <v>0</v>
      </c>
      <c r="B138" s="246" t="e">
        <f t="shared" ref="B138:B169" si="75">IF(OR(M158="x",D158="x"),"x",ROUND((5-GEOMEAN(((5-D158)/5*4+1),((5-M158)/5*4+1),((5-M158)/5*4+1)))/4*3.5+S158*0.3,1))</f>
        <v>#DIV/0!</v>
      </c>
      <c r="C138" s="160">
        <f t="shared" ref="C138:C169" si="76">COUNTIF(E158:F158,"x")+COUNTIF(H158:I158,"x")+COUNTIF(J158:J158,"x")+COUNTIF(M158,"x")+COUNTIF(U158:W158,"x")+COUNTIF(Y158:AB158,"x")</f>
        <v>0</v>
      </c>
      <c r="D138" s="269">
        <f t="shared" ref="D138:D169" si="77">IF(OR(L158="x",G158="x"),"x",ROUND((5-GEOMEAN(((5-L158)/5*4+1),((5-L158)/5*4+1),((5-G158)/5*4+1)))/4*5,1))</f>
        <v>0</v>
      </c>
      <c r="E138" s="200">
        <f>'Core Indicators'!R158</f>
        <v>0</v>
      </c>
      <c r="F138" s="200">
        <f>'Core Indicators'!Z158</f>
        <v>0</v>
      </c>
      <c r="G138" s="160">
        <f t="shared" ref="G138:G169" si="78">IF(AND(F158="x",E158="x"),"x",IF(OR(F158="x",E158="x"),AVERAGE(E158,F158),ROUND((10-GEOMEAN(((10-E158)/10*9+1),((10-F158)/10*9+1)))/9*10,1)))</f>
        <v>0</v>
      </c>
      <c r="H138" s="200">
        <f>'Core Indicators'!AH158</f>
        <v>0</v>
      </c>
      <c r="I138" s="200">
        <f>'Core Indicators'!AP158</f>
        <v>0</v>
      </c>
      <c r="J138" s="200">
        <f>'Core Indicators'!BN158</f>
        <v>0</v>
      </c>
      <c r="K138" s="200">
        <f t="shared" ref="K138:K169" si="79">IF(AND(J158="x",I158="x"),"x",IF(OR(J158="x",I158="x"),AVERAGE(I158,J158),ROUND((10-GEOMEAN(((10-I158)/10*9+1),((10-J158)/10*9+1)))/9*10,1)))</f>
        <v>0</v>
      </c>
      <c r="L138" s="246">
        <f t="shared" ref="L138:L169" si="80">IF(AND(H158="x",K158="x"),"x",IF(OR(H158="x",K158="x"),AVERAGE(H158,K158),ROUND((10-GEOMEAN(((10-H158)/10*9+1),((10-K158)/10*9+1)))/9*10,1)))</f>
        <v>0</v>
      </c>
      <c r="M138" s="269">
        <f t="shared" ref="M138:M169" si="81">IF(N158="x","x",AVERAGE(N158:R158))</f>
        <v>0</v>
      </c>
      <c r="N138" s="201">
        <f>'Core Indicators'!DJ158</f>
        <v>0</v>
      </c>
      <c r="O138" s="201">
        <f>'Core Indicators'!DR158</f>
        <v>0</v>
      </c>
      <c r="P138" s="201">
        <f>'Core Indicators'!DZ158</f>
        <v>0</v>
      </c>
      <c r="Q138" s="201">
        <f>'Core Indicators'!EH158</f>
        <v>0</v>
      </c>
      <c r="R138" s="201">
        <f>'Core Indicators'!EP158</f>
        <v>0</v>
      </c>
      <c r="S138" s="160" t="e">
        <f t="shared" ref="S138:S169" si="82">IF(OR(Z158="x",T158="x"),T158,ROUND((10-GEOMEAN(((10-T158)/10*9+1),((10-Z158)/10*9+1)))/9*10,1))</f>
        <v>#DIV/0!</v>
      </c>
      <c r="T138" s="160">
        <f t="shared" ref="T138:T169" si="83">AVERAGE(U158,X158,Y158)</f>
        <v>0.83333333333333337</v>
      </c>
      <c r="U138" s="200">
        <v>1</v>
      </c>
      <c r="V138" s="200">
        <v>1</v>
      </c>
      <c r="W138" s="200">
        <f>'Core Indicators'!EX158</f>
        <v>0</v>
      </c>
      <c r="X138" s="160">
        <f t="shared" ref="X138:X169" si="84">AVERAGE(V158:W158)</f>
        <v>0.5</v>
      </c>
      <c r="Y138" s="200">
        <v>1</v>
      </c>
      <c r="Z138" s="160">
        <f t="shared" ref="Z138:Z169" si="85">IF(AND(AA158="x",AB158="x"),"x",AVERAGE(AA158:AB158))</f>
        <v>0</v>
      </c>
      <c r="AA138" s="200">
        <f>'Core Indicators'!FF158</f>
        <v>0</v>
      </c>
      <c r="AB138" s="200">
        <f t="shared" ref="AB138:AB169" si="86">IF(AND(AJ158="x",AN158="x",AG158="x"),"x",(AVERAGE(AJ158,AN158,AG158)))</f>
        <v>0</v>
      </c>
      <c r="AC138" s="181">
        <f>'Core Indicators'!GD158</f>
        <v>0</v>
      </c>
      <c r="AD138" s="181">
        <f>'Core Indicators'!GL158</f>
        <v>0</v>
      </c>
      <c r="AE138" s="181">
        <f>'Core Indicators'!GT158</f>
        <v>0</v>
      </c>
      <c r="AF138" s="181">
        <f>'Core Indicators'!HB158</f>
        <v>0</v>
      </c>
      <c r="AG138" s="181">
        <f t="shared" ref="AG138:AG169" si="87">IF(AND(AC158="x",AD158="x",AE158="x",AF158="x"),"x",AVERAGE(AC158:AF158))</f>
        <v>0</v>
      </c>
      <c r="AH138" s="181">
        <f>'Core Indicators'!HJ158</f>
        <v>0</v>
      </c>
      <c r="AI138" s="181">
        <f>'Core Indicators'!HR158</f>
        <v>0</v>
      </c>
      <c r="AJ138" s="181">
        <f t="shared" ref="AJ138:AJ169" si="88">IF(AND(AH158="x",AI158="x"),"x",AVERAGE(AH158:AI158))</f>
        <v>0</v>
      </c>
      <c r="AK138" s="181">
        <f>'Core Indicators'!HZ158</f>
        <v>0</v>
      </c>
      <c r="AL138" s="181">
        <f>'Core Indicators'!IH158</f>
        <v>0</v>
      </c>
      <c r="AM138" s="181">
        <f>'Core Indicators'!IP158</f>
        <v>0</v>
      </c>
      <c r="AN138" s="181">
        <f t="shared" ref="AN138:AN169" si="89">IF(AND(AK158="x",AL158="x",AM158="x"),"x",AVERAGE(AK158:AM158))</f>
        <v>0</v>
      </c>
    </row>
    <row r="139" spans="1:40" x14ac:dyDescent="0.3">
      <c r="A139" s="200">
        <f>Lists!C:C</f>
        <v>0</v>
      </c>
      <c r="B139" s="246" t="e">
        <f t="shared" si="75"/>
        <v>#DIV/0!</v>
      </c>
      <c r="C139" s="160">
        <f t="shared" si="76"/>
        <v>0</v>
      </c>
      <c r="D139" s="269">
        <f t="shared" si="77"/>
        <v>0</v>
      </c>
      <c r="E139" s="200">
        <f>'Core Indicators'!R159</f>
        <v>0</v>
      </c>
      <c r="F139" s="200">
        <f>'Core Indicators'!Z159</f>
        <v>0</v>
      </c>
      <c r="G139" s="160">
        <f t="shared" si="78"/>
        <v>0</v>
      </c>
      <c r="H139" s="200">
        <f>'Core Indicators'!AH159</f>
        <v>0</v>
      </c>
      <c r="I139" s="200">
        <f>'Core Indicators'!AP159</f>
        <v>0</v>
      </c>
      <c r="J139" s="200">
        <f>'Core Indicators'!BN159</f>
        <v>0</v>
      </c>
      <c r="K139" s="200">
        <f t="shared" si="79"/>
        <v>0</v>
      </c>
      <c r="L139" s="246">
        <f t="shared" si="80"/>
        <v>0</v>
      </c>
      <c r="M139" s="269">
        <f t="shared" si="81"/>
        <v>0</v>
      </c>
      <c r="N139" s="201">
        <f>'Core Indicators'!DJ159</f>
        <v>0</v>
      </c>
      <c r="O139" s="201">
        <f>'Core Indicators'!DR159</f>
        <v>0</v>
      </c>
      <c r="P139" s="201">
        <f>'Core Indicators'!DZ159</f>
        <v>0</v>
      </c>
      <c r="Q139" s="201">
        <f>'Core Indicators'!EH159</f>
        <v>0</v>
      </c>
      <c r="R139" s="201">
        <f>'Core Indicators'!EP159</f>
        <v>0</v>
      </c>
      <c r="S139" s="160" t="e">
        <f t="shared" si="82"/>
        <v>#DIV/0!</v>
      </c>
      <c r="T139" s="160">
        <f t="shared" si="83"/>
        <v>0.83333333333333337</v>
      </c>
      <c r="U139" s="200">
        <v>1</v>
      </c>
      <c r="V139" s="200">
        <v>1</v>
      </c>
      <c r="W139" s="200">
        <f>'Core Indicators'!EX159</f>
        <v>0</v>
      </c>
      <c r="X139" s="160">
        <f t="shared" si="84"/>
        <v>0.5</v>
      </c>
      <c r="Y139" s="200">
        <v>1</v>
      </c>
      <c r="Z139" s="160">
        <f t="shared" si="85"/>
        <v>0</v>
      </c>
      <c r="AA139" s="200">
        <f>'Core Indicators'!FF159</f>
        <v>0</v>
      </c>
      <c r="AB139" s="200">
        <f t="shared" si="86"/>
        <v>0</v>
      </c>
      <c r="AC139" s="181">
        <f>'Core Indicators'!GD159</f>
        <v>0</v>
      </c>
      <c r="AD139" s="181">
        <f>'Core Indicators'!GL159</f>
        <v>0</v>
      </c>
      <c r="AE139" s="181">
        <f>'Core Indicators'!GT159</f>
        <v>0</v>
      </c>
      <c r="AF139" s="181">
        <f>'Core Indicators'!HB159</f>
        <v>0</v>
      </c>
      <c r="AG139" s="181">
        <f t="shared" si="87"/>
        <v>0</v>
      </c>
      <c r="AH139" s="181">
        <f>'Core Indicators'!HJ159</f>
        <v>0</v>
      </c>
      <c r="AI139" s="181">
        <f>'Core Indicators'!HR159</f>
        <v>0</v>
      </c>
      <c r="AJ139" s="181">
        <f t="shared" si="88"/>
        <v>0</v>
      </c>
      <c r="AK139" s="181">
        <f>'Core Indicators'!HZ159</f>
        <v>0</v>
      </c>
      <c r="AL139" s="181">
        <f>'Core Indicators'!IH159</f>
        <v>0</v>
      </c>
      <c r="AM139" s="181">
        <f>'Core Indicators'!IP159</f>
        <v>0</v>
      </c>
      <c r="AN139" s="181">
        <f t="shared" si="89"/>
        <v>0</v>
      </c>
    </row>
    <row r="140" spans="1:40" x14ac:dyDescent="0.3">
      <c r="A140" s="200">
        <f>Lists!C:C</f>
        <v>0</v>
      </c>
      <c r="B140" s="246" t="e">
        <f t="shared" si="75"/>
        <v>#DIV/0!</v>
      </c>
      <c r="C140" s="160">
        <f t="shared" si="76"/>
        <v>0</v>
      </c>
      <c r="D140" s="269">
        <f t="shared" si="77"/>
        <v>0</v>
      </c>
      <c r="E140" s="200">
        <f>'Core Indicators'!R160</f>
        <v>0</v>
      </c>
      <c r="F140" s="200">
        <f>'Core Indicators'!Z160</f>
        <v>0</v>
      </c>
      <c r="G140" s="160">
        <f t="shared" si="78"/>
        <v>0</v>
      </c>
      <c r="H140" s="200">
        <f>'Core Indicators'!AH160</f>
        <v>0</v>
      </c>
      <c r="I140" s="200">
        <f>'Core Indicators'!AP160</f>
        <v>0</v>
      </c>
      <c r="J140" s="200">
        <f>'Core Indicators'!BN160</f>
        <v>0</v>
      </c>
      <c r="K140" s="200">
        <f t="shared" si="79"/>
        <v>0</v>
      </c>
      <c r="L140" s="246">
        <f t="shared" si="80"/>
        <v>0</v>
      </c>
      <c r="M140" s="269">
        <f t="shared" si="81"/>
        <v>0</v>
      </c>
      <c r="N140" s="201">
        <f>'Core Indicators'!DJ160</f>
        <v>0</v>
      </c>
      <c r="O140" s="201">
        <f>'Core Indicators'!DR160</f>
        <v>0</v>
      </c>
      <c r="P140" s="201">
        <f>'Core Indicators'!DZ160</f>
        <v>0</v>
      </c>
      <c r="Q140" s="201">
        <f>'Core Indicators'!EH160</f>
        <v>0</v>
      </c>
      <c r="R140" s="201">
        <f>'Core Indicators'!EP160</f>
        <v>0</v>
      </c>
      <c r="S140" s="160" t="e">
        <f t="shared" si="82"/>
        <v>#DIV/0!</v>
      </c>
      <c r="T140" s="160">
        <f t="shared" si="83"/>
        <v>0.83333333333333337</v>
      </c>
      <c r="U140" s="200">
        <v>1</v>
      </c>
      <c r="V140" s="200">
        <v>1</v>
      </c>
      <c r="W140" s="200">
        <f>'Core Indicators'!EX160</f>
        <v>0</v>
      </c>
      <c r="X140" s="160">
        <f t="shared" si="84"/>
        <v>0.5</v>
      </c>
      <c r="Y140" s="200">
        <v>1</v>
      </c>
      <c r="Z140" s="160">
        <f t="shared" si="85"/>
        <v>0</v>
      </c>
      <c r="AA140" s="200">
        <f>'Core Indicators'!FF160</f>
        <v>0</v>
      </c>
      <c r="AB140" s="200">
        <f t="shared" si="86"/>
        <v>0</v>
      </c>
      <c r="AC140" s="181">
        <f>'Core Indicators'!GD160</f>
        <v>0</v>
      </c>
      <c r="AD140" s="181">
        <f>'Core Indicators'!GL160</f>
        <v>0</v>
      </c>
      <c r="AE140" s="181">
        <f>'Core Indicators'!GT160</f>
        <v>0</v>
      </c>
      <c r="AF140" s="181">
        <f>'Core Indicators'!HB160</f>
        <v>0</v>
      </c>
      <c r="AG140" s="181">
        <f t="shared" si="87"/>
        <v>0</v>
      </c>
      <c r="AH140" s="181">
        <f>'Core Indicators'!HJ160</f>
        <v>0</v>
      </c>
      <c r="AI140" s="181">
        <f>'Core Indicators'!HR160</f>
        <v>0</v>
      </c>
      <c r="AJ140" s="181">
        <f t="shared" si="88"/>
        <v>0</v>
      </c>
      <c r="AK140" s="181">
        <f>'Core Indicators'!HZ160</f>
        <v>0</v>
      </c>
      <c r="AL140" s="181">
        <f>'Core Indicators'!IH160</f>
        <v>0</v>
      </c>
      <c r="AM140" s="181">
        <f>'Core Indicators'!IP160</f>
        <v>0</v>
      </c>
      <c r="AN140" s="181">
        <f t="shared" si="89"/>
        <v>0</v>
      </c>
    </row>
    <row r="141" spans="1:40" x14ac:dyDescent="0.3">
      <c r="A141" s="200">
        <f>Lists!C:C</f>
        <v>0</v>
      </c>
      <c r="B141" s="246" t="e">
        <f t="shared" si="75"/>
        <v>#DIV/0!</v>
      </c>
      <c r="C141" s="160">
        <f t="shared" si="76"/>
        <v>0</v>
      </c>
      <c r="D141" s="269">
        <f t="shared" si="77"/>
        <v>0</v>
      </c>
      <c r="E141" s="200">
        <f>'Core Indicators'!R161</f>
        <v>0</v>
      </c>
      <c r="F141" s="200">
        <f>'Core Indicators'!Z161</f>
        <v>0</v>
      </c>
      <c r="G141" s="160">
        <f t="shared" si="78"/>
        <v>0</v>
      </c>
      <c r="H141" s="200">
        <f>'Core Indicators'!AH161</f>
        <v>0</v>
      </c>
      <c r="I141" s="200">
        <f>'Core Indicators'!AP161</f>
        <v>0</v>
      </c>
      <c r="J141" s="200">
        <f>'Core Indicators'!BN161</f>
        <v>0</v>
      </c>
      <c r="K141" s="200">
        <f t="shared" si="79"/>
        <v>0</v>
      </c>
      <c r="L141" s="246">
        <f t="shared" si="80"/>
        <v>0</v>
      </c>
      <c r="M141" s="269">
        <f t="shared" si="81"/>
        <v>0</v>
      </c>
      <c r="N141" s="201">
        <f>'Core Indicators'!DJ161</f>
        <v>0</v>
      </c>
      <c r="O141" s="201">
        <f>'Core Indicators'!DR161</f>
        <v>0</v>
      </c>
      <c r="P141" s="201">
        <f>'Core Indicators'!DZ161</f>
        <v>0</v>
      </c>
      <c r="Q141" s="201">
        <f>'Core Indicators'!EH161</f>
        <v>0</v>
      </c>
      <c r="R141" s="201">
        <f>'Core Indicators'!EP161</f>
        <v>0</v>
      </c>
      <c r="S141" s="160" t="e">
        <f t="shared" si="82"/>
        <v>#DIV/0!</v>
      </c>
      <c r="T141" s="160">
        <f t="shared" si="83"/>
        <v>0.83333333333333337</v>
      </c>
      <c r="U141" s="200">
        <v>1</v>
      </c>
      <c r="V141" s="200">
        <v>1</v>
      </c>
      <c r="W141" s="200">
        <f>'Core Indicators'!EX161</f>
        <v>0</v>
      </c>
      <c r="X141" s="160">
        <f t="shared" si="84"/>
        <v>0.5</v>
      </c>
      <c r="Y141" s="200">
        <v>1</v>
      </c>
      <c r="Z141" s="160">
        <f t="shared" si="85"/>
        <v>0</v>
      </c>
      <c r="AA141" s="200">
        <f>'Core Indicators'!FF161</f>
        <v>0</v>
      </c>
      <c r="AB141" s="200">
        <f t="shared" si="86"/>
        <v>0</v>
      </c>
      <c r="AC141" s="181">
        <f>'Core Indicators'!GD161</f>
        <v>0</v>
      </c>
      <c r="AD141" s="181">
        <f>'Core Indicators'!GL161</f>
        <v>0</v>
      </c>
      <c r="AE141" s="181">
        <f>'Core Indicators'!GT161</f>
        <v>0</v>
      </c>
      <c r="AF141" s="181">
        <f>'Core Indicators'!HB161</f>
        <v>0</v>
      </c>
      <c r="AG141" s="181">
        <f t="shared" si="87"/>
        <v>0</v>
      </c>
      <c r="AH141" s="181">
        <f>'Core Indicators'!HJ161</f>
        <v>0</v>
      </c>
      <c r="AI141" s="181">
        <f>'Core Indicators'!HR161</f>
        <v>0</v>
      </c>
      <c r="AJ141" s="181">
        <f t="shared" si="88"/>
        <v>0</v>
      </c>
      <c r="AK141" s="181">
        <f>'Core Indicators'!HZ161</f>
        <v>0</v>
      </c>
      <c r="AL141" s="181">
        <f>'Core Indicators'!IH161</f>
        <v>0</v>
      </c>
      <c r="AM141" s="181">
        <f>'Core Indicators'!IP161</f>
        <v>0</v>
      </c>
      <c r="AN141" s="181">
        <f t="shared" si="89"/>
        <v>0</v>
      </c>
    </row>
    <row r="142" spans="1:40" x14ac:dyDescent="0.3">
      <c r="A142" s="200">
        <f>Lists!C:C</f>
        <v>0</v>
      </c>
      <c r="B142" s="246" t="e">
        <f t="shared" si="75"/>
        <v>#DIV/0!</v>
      </c>
      <c r="C142" s="160">
        <f t="shared" si="76"/>
        <v>0</v>
      </c>
      <c r="D142" s="269">
        <f t="shared" si="77"/>
        <v>0</v>
      </c>
      <c r="E142" s="200">
        <f>'Core Indicators'!R162</f>
        <v>0</v>
      </c>
      <c r="F142" s="200">
        <f>'Core Indicators'!Z162</f>
        <v>0</v>
      </c>
      <c r="G142" s="160">
        <f t="shared" si="78"/>
        <v>0</v>
      </c>
      <c r="H142" s="200">
        <f>'Core Indicators'!AH162</f>
        <v>0</v>
      </c>
      <c r="I142" s="200">
        <f>'Core Indicators'!AP162</f>
        <v>0</v>
      </c>
      <c r="J142" s="200">
        <f>'Core Indicators'!BN162</f>
        <v>0</v>
      </c>
      <c r="K142" s="200">
        <f t="shared" si="79"/>
        <v>0</v>
      </c>
      <c r="L142" s="246">
        <f t="shared" si="80"/>
        <v>0</v>
      </c>
      <c r="M142" s="269">
        <f t="shared" si="81"/>
        <v>0</v>
      </c>
      <c r="N142" s="201">
        <f>'Core Indicators'!DJ162</f>
        <v>0</v>
      </c>
      <c r="O142" s="201">
        <f>'Core Indicators'!DR162</f>
        <v>0</v>
      </c>
      <c r="P142" s="201">
        <f>'Core Indicators'!DZ162</f>
        <v>0</v>
      </c>
      <c r="Q142" s="201">
        <f>'Core Indicators'!EH162</f>
        <v>0</v>
      </c>
      <c r="R142" s="201">
        <f>'Core Indicators'!EP162</f>
        <v>0</v>
      </c>
      <c r="S142" s="160" t="e">
        <f t="shared" si="82"/>
        <v>#DIV/0!</v>
      </c>
      <c r="T142" s="160">
        <f t="shared" si="83"/>
        <v>0.83333333333333337</v>
      </c>
      <c r="U142" s="200">
        <v>1</v>
      </c>
      <c r="V142" s="200">
        <v>1</v>
      </c>
      <c r="W142" s="200">
        <f>'Core Indicators'!EX162</f>
        <v>0</v>
      </c>
      <c r="X142" s="160">
        <f t="shared" si="84"/>
        <v>0.5</v>
      </c>
      <c r="Y142" s="200">
        <v>1</v>
      </c>
      <c r="Z142" s="160">
        <f t="shared" si="85"/>
        <v>0</v>
      </c>
      <c r="AA142" s="200">
        <f>'Core Indicators'!FF162</f>
        <v>0</v>
      </c>
      <c r="AB142" s="200">
        <f t="shared" si="86"/>
        <v>0</v>
      </c>
      <c r="AC142" s="181">
        <f>'Core Indicators'!GD162</f>
        <v>0</v>
      </c>
      <c r="AD142" s="181">
        <f>'Core Indicators'!GL162</f>
        <v>0</v>
      </c>
      <c r="AE142" s="181">
        <f>'Core Indicators'!GT162</f>
        <v>0</v>
      </c>
      <c r="AF142" s="181">
        <f>'Core Indicators'!HB162</f>
        <v>0</v>
      </c>
      <c r="AG142" s="181">
        <f t="shared" si="87"/>
        <v>0</v>
      </c>
      <c r="AH142" s="181">
        <f>'Core Indicators'!HJ162</f>
        <v>0</v>
      </c>
      <c r="AI142" s="181">
        <f>'Core Indicators'!HR162</f>
        <v>0</v>
      </c>
      <c r="AJ142" s="181">
        <f t="shared" si="88"/>
        <v>0</v>
      </c>
      <c r="AK142" s="181">
        <f>'Core Indicators'!HZ162</f>
        <v>0</v>
      </c>
      <c r="AL142" s="181">
        <f>'Core Indicators'!IH162</f>
        <v>0</v>
      </c>
      <c r="AM142" s="181">
        <f>'Core Indicators'!IP162</f>
        <v>0</v>
      </c>
      <c r="AN142" s="181">
        <f t="shared" si="89"/>
        <v>0</v>
      </c>
    </row>
    <row r="143" spans="1:40" x14ac:dyDescent="0.3">
      <c r="A143" s="200">
        <f>Lists!C:C</f>
        <v>0</v>
      </c>
      <c r="B143" s="246" t="e">
        <f t="shared" si="75"/>
        <v>#DIV/0!</v>
      </c>
      <c r="C143" s="160">
        <f t="shared" si="76"/>
        <v>0</v>
      </c>
      <c r="D143" s="269">
        <f t="shared" si="77"/>
        <v>0</v>
      </c>
      <c r="E143" s="200">
        <f>'Core Indicators'!R163</f>
        <v>0</v>
      </c>
      <c r="F143" s="200">
        <f>'Core Indicators'!Z163</f>
        <v>0</v>
      </c>
      <c r="G143" s="160">
        <f t="shared" si="78"/>
        <v>0</v>
      </c>
      <c r="H143" s="200">
        <f>'Core Indicators'!AH163</f>
        <v>0</v>
      </c>
      <c r="I143" s="200">
        <f>'Core Indicators'!AP163</f>
        <v>0</v>
      </c>
      <c r="J143" s="200">
        <f>'Core Indicators'!BN163</f>
        <v>0</v>
      </c>
      <c r="K143" s="200">
        <f t="shared" si="79"/>
        <v>0</v>
      </c>
      <c r="L143" s="246">
        <f t="shared" si="80"/>
        <v>0</v>
      </c>
      <c r="M143" s="269">
        <f t="shared" si="81"/>
        <v>0</v>
      </c>
      <c r="N143" s="201">
        <f>'Core Indicators'!DJ163</f>
        <v>0</v>
      </c>
      <c r="O143" s="201">
        <f>'Core Indicators'!DR163</f>
        <v>0</v>
      </c>
      <c r="P143" s="201">
        <f>'Core Indicators'!DZ163</f>
        <v>0</v>
      </c>
      <c r="Q143" s="201">
        <f>'Core Indicators'!EH163</f>
        <v>0</v>
      </c>
      <c r="R143" s="201">
        <f>'Core Indicators'!EP163</f>
        <v>0</v>
      </c>
      <c r="S143" s="160" t="e">
        <f t="shared" si="82"/>
        <v>#DIV/0!</v>
      </c>
      <c r="T143" s="160">
        <f t="shared" si="83"/>
        <v>0.83333333333333337</v>
      </c>
      <c r="U143" s="200">
        <v>1</v>
      </c>
      <c r="V143" s="200">
        <v>1</v>
      </c>
      <c r="W143" s="200">
        <f>'Core Indicators'!EX163</f>
        <v>0</v>
      </c>
      <c r="X143" s="160">
        <f t="shared" si="84"/>
        <v>0.5</v>
      </c>
      <c r="Y143" s="200">
        <v>1</v>
      </c>
      <c r="Z143" s="160">
        <f t="shared" si="85"/>
        <v>0</v>
      </c>
      <c r="AA143" s="200">
        <f>'Core Indicators'!FF163</f>
        <v>0</v>
      </c>
      <c r="AB143" s="200">
        <f t="shared" si="86"/>
        <v>0</v>
      </c>
      <c r="AC143" s="181">
        <f>'Core Indicators'!GD163</f>
        <v>0</v>
      </c>
      <c r="AD143" s="181">
        <f>'Core Indicators'!GL163</f>
        <v>0</v>
      </c>
      <c r="AE143" s="181">
        <f>'Core Indicators'!GT163</f>
        <v>0</v>
      </c>
      <c r="AF143" s="181">
        <f>'Core Indicators'!HB163</f>
        <v>0</v>
      </c>
      <c r="AG143" s="181">
        <f t="shared" si="87"/>
        <v>0</v>
      </c>
      <c r="AH143" s="181">
        <f>'Core Indicators'!HJ163</f>
        <v>0</v>
      </c>
      <c r="AI143" s="181">
        <f>'Core Indicators'!HR163</f>
        <v>0</v>
      </c>
      <c r="AJ143" s="181">
        <f t="shared" si="88"/>
        <v>0</v>
      </c>
      <c r="AK143" s="181">
        <f>'Core Indicators'!HZ163</f>
        <v>0</v>
      </c>
      <c r="AL143" s="181">
        <f>'Core Indicators'!IH163</f>
        <v>0</v>
      </c>
      <c r="AM143" s="181">
        <f>'Core Indicators'!IP163</f>
        <v>0</v>
      </c>
      <c r="AN143" s="181">
        <f t="shared" si="89"/>
        <v>0</v>
      </c>
    </row>
    <row r="144" spans="1:40" x14ac:dyDescent="0.3">
      <c r="A144" s="200">
        <f>Lists!C:C</f>
        <v>0</v>
      </c>
      <c r="B144" s="246" t="e">
        <f t="shared" si="75"/>
        <v>#DIV/0!</v>
      </c>
      <c r="C144" s="160">
        <f t="shared" si="76"/>
        <v>0</v>
      </c>
      <c r="D144" s="269">
        <f t="shared" si="77"/>
        <v>0</v>
      </c>
      <c r="E144" s="200">
        <f>'Core Indicators'!R164</f>
        <v>0</v>
      </c>
      <c r="F144" s="200">
        <f>'Core Indicators'!Z164</f>
        <v>0</v>
      </c>
      <c r="G144" s="160">
        <f t="shared" si="78"/>
        <v>0</v>
      </c>
      <c r="H144" s="200">
        <f>'Core Indicators'!AH164</f>
        <v>0</v>
      </c>
      <c r="I144" s="200">
        <f>'Core Indicators'!AP164</f>
        <v>0</v>
      </c>
      <c r="J144" s="200">
        <f>'Core Indicators'!BN164</f>
        <v>0</v>
      </c>
      <c r="K144" s="200">
        <f t="shared" si="79"/>
        <v>0</v>
      </c>
      <c r="L144" s="246">
        <f t="shared" si="80"/>
        <v>0</v>
      </c>
      <c r="M144" s="269">
        <f t="shared" si="81"/>
        <v>0</v>
      </c>
      <c r="N144" s="201">
        <f>'Core Indicators'!DJ164</f>
        <v>0</v>
      </c>
      <c r="O144" s="201">
        <f>'Core Indicators'!DR164</f>
        <v>0</v>
      </c>
      <c r="P144" s="201">
        <f>'Core Indicators'!DZ164</f>
        <v>0</v>
      </c>
      <c r="Q144" s="201">
        <f>'Core Indicators'!EH164</f>
        <v>0</v>
      </c>
      <c r="R144" s="201">
        <f>'Core Indicators'!EP164</f>
        <v>0</v>
      </c>
      <c r="S144" s="160" t="e">
        <f t="shared" si="82"/>
        <v>#DIV/0!</v>
      </c>
      <c r="T144" s="160">
        <f t="shared" si="83"/>
        <v>0.83333333333333337</v>
      </c>
      <c r="U144" s="200">
        <v>1</v>
      </c>
      <c r="V144" s="200">
        <v>1</v>
      </c>
      <c r="W144" s="200">
        <f>'Core Indicators'!EX164</f>
        <v>0</v>
      </c>
      <c r="X144" s="160">
        <f t="shared" si="84"/>
        <v>0.5</v>
      </c>
      <c r="Y144" s="200">
        <v>1</v>
      </c>
      <c r="Z144" s="160">
        <f t="shared" si="85"/>
        <v>0</v>
      </c>
      <c r="AA144" s="200">
        <f>'Core Indicators'!FF164</f>
        <v>0</v>
      </c>
      <c r="AB144" s="200">
        <f t="shared" si="86"/>
        <v>0</v>
      </c>
      <c r="AC144" s="181">
        <f>'Core Indicators'!GD164</f>
        <v>0</v>
      </c>
      <c r="AD144" s="181">
        <f>'Core Indicators'!GL164</f>
        <v>0</v>
      </c>
      <c r="AE144" s="181">
        <f>'Core Indicators'!GT164</f>
        <v>0</v>
      </c>
      <c r="AF144" s="181">
        <f>'Core Indicators'!HB164</f>
        <v>0</v>
      </c>
      <c r="AG144" s="181">
        <f t="shared" si="87"/>
        <v>0</v>
      </c>
      <c r="AH144" s="181">
        <f>'Core Indicators'!HJ164</f>
        <v>0</v>
      </c>
      <c r="AI144" s="181">
        <f>'Core Indicators'!HR164</f>
        <v>0</v>
      </c>
      <c r="AJ144" s="181">
        <f t="shared" si="88"/>
        <v>0</v>
      </c>
      <c r="AK144" s="181">
        <f>'Core Indicators'!HZ164</f>
        <v>0</v>
      </c>
      <c r="AL144" s="181">
        <f>'Core Indicators'!IH164</f>
        <v>0</v>
      </c>
      <c r="AM144" s="181">
        <f>'Core Indicators'!IP164</f>
        <v>0</v>
      </c>
      <c r="AN144" s="181">
        <f t="shared" si="89"/>
        <v>0</v>
      </c>
    </row>
    <row r="145" spans="1:40" x14ac:dyDescent="0.3">
      <c r="A145" s="200">
        <f>Lists!C:C</f>
        <v>0</v>
      </c>
      <c r="B145" s="246" t="e">
        <f t="shared" si="75"/>
        <v>#DIV/0!</v>
      </c>
      <c r="C145" s="160">
        <f t="shared" si="76"/>
        <v>0</v>
      </c>
      <c r="D145" s="269">
        <f t="shared" si="77"/>
        <v>0</v>
      </c>
      <c r="E145" s="200">
        <f>'Core Indicators'!R165</f>
        <v>0</v>
      </c>
      <c r="F145" s="200">
        <f>'Core Indicators'!Z165</f>
        <v>0</v>
      </c>
      <c r="G145" s="160">
        <f t="shared" si="78"/>
        <v>0</v>
      </c>
      <c r="H145" s="200">
        <f>'Core Indicators'!AH165</f>
        <v>0</v>
      </c>
      <c r="I145" s="200">
        <f>'Core Indicators'!AP165</f>
        <v>0</v>
      </c>
      <c r="J145" s="200">
        <f>'Core Indicators'!BN165</f>
        <v>0</v>
      </c>
      <c r="K145" s="200">
        <f t="shared" si="79"/>
        <v>0</v>
      </c>
      <c r="L145" s="246">
        <f t="shared" si="80"/>
        <v>0</v>
      </c>
      <c r="M145" s="269">
        <f t="shared" si="81"/>
        <v>0</v>
      </c>
      <c r="N145" s="201">
        <f>'Core Indicators'!DJ165</f>
        <v>0</v>
      </c>
      <c r="O145" s="201">
        <f>'Core Indicators'!DR165</f>
        <v>0</v>
      </c>
      <c r="P145" s="201">
        <f>'Core Indicators'!DZ165</f>
        <v>0</v>
      </c>
      <c r="Q145" s="201">
        <f>'Core Indicators'!EH165</f>
        <v>0</v>
      </c>
      <c r="R145" s="201">
        <f>'Core Indicators'!EP165</f>
        <v>0</v>
      </c>
      <c r="S145" s="160" t="e">
        <f t="shared" si="82"/>
        <v>#DIV/0!</v>
      </c>
      <c r="T145" s="160">
        <f t="shared" si="83"/>
        <v>0.83333333333333337</v>
      </c>
      <c r="U145" s="200">
        <v>1</v>
      </c>
      <c r="V145" s="200">
        <v>1</v>
      </c>
      <c r="W145" s="200">
        <f>'Core Indicators'!EX165</f>
        <v>0</v>
      </c>
      <c r="X145" s="160">
        <f t="shared" si="84"/>
        <v>0.5</v>
      </c>
      <c r="Y145" s="200">
        <v>1</v>
      </c>
      <c r="Z145" s="160">
        <f t="shared" si="85"/>
        <v>0</v>
      </c>
      <c r="AA145" s="200">
        <f>'Core Indicators'!FF165</f>
        <v>0</v>
      </c>
      <c r="AB145" s="200">
        <f t="shared" si="86"/>
        <v>0</v>
      </c>
      <c r="AC145" s="181">
        <f>'Core Indicators'!GD165</f>
        <v>0</v>
      </c>
      <c r="AD145" s="181">
        <f>'Core Indicators'!GL165</f>
        <v>0</v>
      </c>
      <c r="AE145" s="181">
        <f>'Core Indicators'!GT165</f>
        <v>0</v>
      </c>
      <c r="AF145" s="181">
        <f>'Core Indicators'!HB165</f>
        <v>0</v>
      </c>
      <c r="AG145" s="181">
        <f t="shared" si="87"/>
        <v>0</v>
      </c>
      <c r="AH145" s="181">
        <f>'Core Indicators'!HJ165</f>
        <v>0</v>
      </c>
      <c r="AI145" s="181">
        <f>'Core Indicators'!HR165</f>
        <v>0</v>
      </c>
      <c r="AJ145" s="181">
        <f t="shared" si="88"/>
        <v>0</v>
      </c>
      <c r="AK145" s="181">
        <f>'Core Indicators'!HZ165</f>
        <v>0</v>
      </c>
      <c r="AL145" s="181">
        <f>'Core Indicators'!IH165</f>
        <v>0</v>
      </c>
      <c r="AM145" s="181">
        <f>'Core Indicators'!IP165</f>
        <v>0</v>
      </c>
      <c r="AN145" s="181">
        <f t="shared" si="89"/>
        <v>0</v>
      </c>
    </row>
    <row r="146" spans="1:40" x14ac:dyDescent="0.3">
      <c r="A146" s="200">
        <f>Lists!C:C</f>
        <v>0</v>
      </c>
      <c r="B146" s="246" t="e">
        <f t="shared" si="75"/>
        <v>#DIV/0!</v>
      </c>
      <c r="C146" s="160">
        <f t="shared" si="76"/>
        <v>0</v>
      </c>
      <c r="D146" s="269">
        <f t="shared" si="77"/>
        <v>0</v>
      </c>
      <c r="E146" s="200">
        <f>'Core Indicators'!R166</f>
        <v>0</v>
      </c>
      <c r="F146" s="200">
        <f>'Core Indicators'!Z166</f>
        <v>0</v>
      </c>
      <c r="G146" s="160">
        <f t="shared" si="78"/>
        <v>0</v>
      </c>
      <c r="H146" s="200">
        <f>'Core Indicators'!AH166</f>
        <v>0</v>
      </c>
      <c r="I146" s="200">
        <f>'Core Indicators'!AP166</f>
        <v>0</v>
      </c>
      <c r="J146" s="200">
        <f>'Core Indicators'!BN166</f>
        <v>0</v>
      </c>
      <c r="K146" s="200">
        <f t="shared" si="79"/>
        <v>0</v>
      </c>
      <c r="L146" s="246">
        <f t="shared" si="80"/>
        <v>0</v>
      </c>
      <c r="M146" s="269">
        <f t="shared" si="81"/>
        <v>0</v>
      </c>
      <c r="N146" s="201">
        <f>'Core Indicators'!DJ166</f>
        <v>0</v>
      </c>
      <c r="O146" s="201">
        <f>'Core Indicators'!DR166</f>
        <v>0</v>
      </c>
      <c r="P146" s="201">
        <f>'Core Indicators'!DZ166</f>
        <v>0</v>
      </c>
      <c r="Q146" s="201">
        <f>'Core Indicators'!EH166</f>
        <v>0</v>
      </c>
      <c r="R146" s="201">
        <f>'Core Indicators'!EP166</f>
        <v>0</v>
      </c>
      <c r="S146" s="160" t="e">
        <f t="shared" si="82"/>
        <v>#DIV/0!</v>
      </c>
      <c r="T146" s="160">
        <f t="shared" si="83"/>
        <v>0.83333333333333337</v>
      </c>
      <c r="U146" s="200">
        <v>1</v>
      </c>
      <c r="V146" s="200">
        <v>1</v>
      </c>
      <c r="W146" s="200">
        <f>'Core Indicators'!EX166</f>
        <v>0</v>
      </c>
      <c r="X146" s="160">
        <f t="shared" si="84"/>
        <v>0.5</v>
      </c>
      <c r="Y146" s="200">
        <v>1</v>
      </c>
      <c r="Z146" s="160">
        <f t="shared" si="85"/>
        <v>0</v>
      </c>
      <c r="AA146" s="200">
        <f>'Core Indicators'!FF166</f>
        <v>0</v>
      </c>
      <c r="AB146" s="200">
        <f t="shared" si="86"/>
        <v>0</v>
      </c>
      <c r="AC146" s="181">
        <f>'Core Indicators'!GD166</f>
        <v>0</v>
      </c>
      <c r="AD146" s="181">
        <f>'Core Indicators'!GL166</f>
        <v>0</v>
      </c>
      <c r="AE146" s="181">
        <f>'Core Indicators'!GT166</f>
        <v>0</v>
      </c>
      <c r="AF146" s="181">
        <f>'Core Indicators'!HB166</f>
        <v>0</v>
      </c>
      <c r="AG146" s="181">
        <f t="shared" si="87"/>
        <v>0</v>
      </c>
      <c r="AH146" s="181">
        <f>'Core Indicators'!HJ166</f>
        <v>0</v>
      </c>
      <c r="AI146" s="181">
        <f>'Core Indicators'!HR166</f>
        <v>0</v>
      </c>
      <c r="AJ146" s="181">
        <f t="shared" si="88"/>
        <v>0</v>
      </c>
      <c r="AK146" s="181">
        <f>'Core Indicators'!HZ166</f>
        <v>0</v>
      </c>
      <c r="AL146" s="181">
        <f>'Core Indicators'!IH166</f>
        <v>0</v>
      </c>
      <c r="AM146" s="181">
        <f>'Core Indicators'!IP166</f>
        <v>0</v>
      </c>
      <c r="AN146" s="181">
        <f t="shared" si="89"/>
        <v>0</v>
      </c>
    </row>
    <row r="147" spans="1:40" x14ac:dyDescent="0.3">
      <c r="A147" s="200">
        <f>Lists!C:C</f>
        <v>0</v>
      </c>
      <c r="B147" s="246" t="e">
        <f t="shared" si="75"/>
        <v>#DIV/0!</v>
      </c>
      <c r="C147" s="160">
        <f t="shared" si="76"/>
        <v>0</v>
      </c>
      <c r="D147" s="269">
        <f t="shared" si="77"/>
        <v>0</v>
      </c>
      <c r="E147" s="200">
        <f>'Core Indicators'!R167</f>
        <v>0</v>
      </c>
      <c r="F147" s="200">
        <f>'Core Indicators'!Z167</f>
        <v>0</v>
      </c>
      <c r="G147" s="160">
        <f t="shared" si="78"/>
        <v>0</v>
      </c>
      <c r="H147" s="200">
        <f>'Core Indicators'!AH167</f>
        <v>0</v>
      </c>
      <c r="I147" s="200">
        <f>'Core Indicators'!AP167</f>
        <v>0</v>
      </c>
      <c r="J147" s="200">
        <f>'Core Indicators'!BN167</f>
        <v>0</v>
      </c>
      <c r="K147" s="200">
        <f t="shared" si="79"/>
        <v>0</v>
      </c>
      <c r="L147" s="246">
        <f t="shared" si="80"/>
        <v>0</v>
      </c>
      <c r="M147" s="269">
        <f t="shared" si="81"/>
        <v>0</v>
      </c>
      <c r="N147" s="201">
        <f>'Core Indicators'!DJ167</f>
        <v>0</v>
      </c>
      <c r="O147" s="201">
        <f>'Core Indicators'!DR167</f>
        <v>0</v>
      </c>
      <c r="P147" s="201">
        <f>'Core Indicators'!DZ167</f>
        <v>0</v>
      </c>
      <c r="Q147" s="201">
        <f>'Core Indicators'!EH167</f>
        <v>0</v>
      </c>
      <c r="R147" s="201">
        <f>'Core Indicators'!EP167</f>
        <v>0</v>
      </c>
      <c r="S147" s="160" t="e">
        <f t="shared" si="82"/>
        <v>#DIV/0!</v>
      </c>
      <c r="T147" s="160">
        <f t="shared" si="83"/>
        <v>0.83333333333333337</v>
      </c>
      <c r="U147" s="200">
        <v>1</v>
      </c>
      <c r="V147" s="200">
        <v>1</v>
      </c>
      <c r="W147" s="200">
        <f>'Core Indicators'!EX167</f>
        <v>0</v>
      </c>
      <c r="X147" s="160">
        <f t="shared" si="84"/>
        <v>0.5</v>
      </c>
      <c r="Y147" s="200">
        <v>1</v>
      </c>
      <c r="Z147" s="160">
        <f t="shared" si="85"/>
        <v>0</v>
      </c>
      <c r="AA147" s="200">
        <f>'Core Indicators'!FF167</f>
        <v>0</v>
      </c>
      <c r="AB147" s="200">
        <f t="shared" si="86"/>
        <v>0</v>
      </c>
      <c r="AC147" s="181">
        <f>'Core Indicators'!GD167</f>
        <v>0</v>
      </c>
      <c r="AD147" s="181">
        <f>'Core Indicators'!GL167</f>
        <v>0</v>
      </c>
      <c r="AE147" s="181">
        <f>'Core Indicators'!GT167</f>
        <v>0</v>
      </c>
      <c r="AF147" s="181">
        <f>'Core Indicators'!HB167</f>
        <v>0</v>
      </c>
      <c r="AG147" s="181">
        <f t="shared" si="87"/>
        <v>0</v>
      </c>
      <c r="AH147" s="181">
        <f>'Core Indicators'!HJ167</f>
        <v>0</v>
      </c>
      <c r="AI147" s="181">
        <f>'Core Indicators'!HR167</f>
        <v>0</v>
      </c>
      <c r="AJ147" s="181">
        <f t="shared" si="88"/>
        <v>0</v>
      </c>
      <c r="AK147" s="181">
        <f>'Core Indicators'!HZ167</f>
        <v>0</v>
      </c>
      <c r="AL147" s="181">
        <f>'Core Indicators'!IH167</f>
        <v>0</v>
      </c>
      <c r="AM147" s="181">
        <f>'Core Indicators'!IP167</f>
        <v>0</v>
      </c>
      <c r="AN147" s="181">
        <f t="shared" si="89"/>
        <v>0</v>
      </c>
    </row>
    <row r="148" spans="1:40" x14ac:dyDescent="0.3">
      <c r="A148" s="200">
        <f>Lists!C:C</f>
        <v>0</v>
      </c>
      <c r="B148" s="246" t="e">
        <f t="shared" si="75"/>
        <v>#DIV/0!</v>
      </c>
      <c r="C148" s="160">
        <f t="shared" si="76"/>
        <v>0</v>
      </c>
      <c r="D148" s="269">
        <f t="shared" si="77"/>
        <v>0</v>
      </c>
      <c r="E148" s="200">
        <f>'Core Indicators'!R168</f>
        <v>0</v>
      </c>
      <c r="F148" s="200">
        <f>'Core Indicators'!Z168</f>
        <v>0</v>
      </c>
      <c r="G148" s="160">
        <f t="shared" si="78"/>
        <v>0</v>
      </c>
      <c r="H148" s="200">
        <f>'Core Indicators'!AH168</f>
        <v>0</v>
      </c>
      <c r="I148" s="200">
        <f>'Core Indicators'!AP168</f>
        <v>0</v>
      </c>
      <c r="J148" s="200">
        <f>'Core Indicators'!BN168</f>
        <v>0</v>
      </c>
      <c r="K148" s="200">
        <f t="shared" si="79"/>
        <v>0</v>
      </c>
      <c r="L148" s="246">
        <f t="shared" si="80"/>
        <v>0</v>
      </c>
      <c r="M148" s="269">
        <f t="shared" si="81"/>
        <v>0</v>
      </c>
      <c r="N148" s="201">
        <f>'Core Indicators'!DJ168</f>
        <v>0</v>
      </c>
      <c r="O148" s="201">
        <f>'Core Indicators'!DR168</f>
        <v>0</v>
      </c>
      <c r="P148" s="201">
        <f>'Core Indicators'!DZ168</f>
        <v>0</v>
      </c>
      <c r="Q148" s="201">
        <f>'Core Indicators'!EH168</f>
        <v>0</v>
      </c>
      <c r="R148" s="201">
        <f>'Core Indicators'!EP168</f>
        <v>0</v>
      </c>
      <c r="S148" s="160" t="e">
        <f t="shared" si="82"/>
        <v>#DIV/0!</v>
      </c>
      <c r="T148" s="160">
        <f t="shared" si="83"/>
        <v>0.83333333333333337</v>
      </c>
      <c r="U148" s="200">
        <v>1</v>
      </c>
      <c r="V148" s="200">
        <v>1</v>
      </c>
      <c r="W148" s="200">
        <f>'Core Indicators'!EX168</f>
        <v>0</v>
      </c>
      <c r="X148" s="160">
        <f t="shared" si="84"/>
        <v>0.5</v>
      </c>
      <c r="Y148" s="200">
        <v>1</v>
      </c>
      <c r="Z148" s="160">
        <f t="shared" si="85"/>
        <v>0</v>
      </c>
      <c r="AA148" s="200">
        <f>'Core Indicators'!FF168</f>
        <v>0</v>
      </c>
      <c r="AB148" s="200">
        <f t="shared" si="86"/>
        <v>0</v>
      </c>
      <c r="AC148" s="181">
        <f>'Core Indicators'!GD168</f>
        <v>0</v>
      </c>
      <c r="AD148" s="181">
        <f>'Core Indicators'!GL168</f>
        <v>0</v>
      </c>
      <c r="AE148" s="181">
        <f>'Core Indicators'!GT168</f>
        <v>0</v>
      </c>
      <c r="AF148" s="181">
        <f>'Core Indicators'!HB168</f>
        <v>0</v>
      </c>
      <c r="AG148" s="181">
        <f t="shared" si="87"/>
        <v>0</v>
      </c>
      <c r="AH148" s="181">
        <f>'Core Indicators'!HJ168</f>
        <v>0</v>
      </c>
      <c r="AI148" s="181">
        <f>'Core Indicators'!HR168</f>
        <v>0</v>
      </c>
      <c r="AJ148" s="181">
        <f t="shared" si="88"/>
        <v>0</v>
      </c>
      <c r="AK148" s="181">
        <f>'Core Indicators'!HZ168</f>
        <v>0</v>
      </c>
      <c r="AL148" s="181">
        <f>'Core Indicators'!IH168</f>
        <v>0</v>
      </c>
      <c r="AM148" s="181">
        <f>'Core Indicators'!IP168</f>
        <v>0</v>
      </c>
      <c r="AN148" s="181">
        <f t="shared" si="89"/>
        <v>0</v>
      </c>
    </row>
    <row r="149" spans="1:40" x14ac:dyDescent="0.3">
      <c r="A149" s="200">
        <f>Lists!C:C</f>
        <v>0</v>
      </c>
      <c r="B149" s="246" t="e">
        <f t="shared" si="75"/>
        <v>#DIV/0!</v>
      </c>
      <c r="C149" s="160">
        <f t="shared" si="76"/>
        <v>0</v>
      </c>
      <c r="D149" s="269">
        <f t="shared" si="77"/>
        <v>0</v>
      </c>
      <c r="E149" s="200">
        <f>'Core Indicators'!R169</f>
        <v>0</v>
      </c>
      <c r="F149" s="200">
        <f>'Core Indicators'!Z169</f>
        <v>0</v>
      </c>
      <c r="G149" s="160">
        <f t="shared" si="78"/>
        <v>0</v>
      </c>
      <c r="H149" s="200">
        <f>'Core Indicators'!AH169</f>
        <v>0</v>
      </c>
      <c r="I149" s="200">
        <f>'Core Indicators'!AP169</f>
        <v>0</v>
      </c>
      <c r="J149" s="200">
        <f>'Core Indicators'!BN169</f>
        <v>0</v>
      </c>
      <c r="K149" s="200">
        <f t="shared" si="79"/>
        <v>0</v>
      </c>
      <c r="L149" s="246">
        <f t="shared" si="80"/>
        <v>0</v>
      </c>
      <c r="M149" s="269">
        <f t="shared" si="81"/>
        <v>0</v>
      </c>
      <c r="N149" s="201">
        <f>'Core Indicators'!DJ169</f>
        <v>0</v>
      </c>
      <c r="O149" s="201">
        <f>'Core Indicators'!DR169</f>
        <v>0</v>
      </c>
      <c r="P149" s="201">
        <f>'Core Indicators'!DZ169</f>
        <v>0</v>
      </c>
      <c r="Q149" s="201">
        <f>'Core Indicators'!EH169</f>
        <v>0</v>
      </c>
      <c r="R149" s="201">
        <f>'Core Indicators'!EP169</f>
        <v>0</v>
      </c>
      <c r="S149" s="160" t="e">
        <f t="shared" si="82"/>
        <v>#DIV/0!</v>
      </c>
      <c r="T149" s="160">
        <f t="shared" si="83"/>
        <v>0.83333333333333337</v>
      </c>
      <c r="U149" s="200">
        <v>1</v>
      </c>
      <c r="V149" s="200">
        <v>1</v>
      </c>
      <c r="W149" s="200">
        <f>'Core Indicators'!EX169</f>
        <v>0</v>
      </c>
      <c r="X149" s="160">
        <f t="shared" si="84"/>
        <v>0.5</v>
      </c>
      <c r="Y149" s="200">
        <v>1</v>
      </c>
      <c r="Z149" s="160" t="e">
        <f t="shared" si="85"/>
        <v>#DIV/0!</v>
      </c>
      <c r="AA149" s="200">
        <f>'Core Indicators'!FF169</f>
        <v>0</v>
      </c>
      <c r="AB149" s="200">
        <f t="shared" si="86"/>
        <v>0</v>
      </c>
      <c r="AC149" s="181">
        <f>'Core Indicators'!GD169</f>
        <v>0</v>
      </c>
      <c r="AD149" s="181">
        <f>'Core Indicators'!GL169</f>
        <v>0</v>
      </c>
      <c r="AE149" s="181">
        <f>'Core Indicators'!GT169</f>
        <v>0</v>
      </c>
      <c r="AF149" s="181">
        <f>'Core Indicators'!HB169</f>
        <v>0</v>
      </c>
      <c r="AG149" s="181">
        <f t="shared" si="87"/>
        <v>0</v>
      </c>
      <c r="AH149" s="181">
        <f>'Core Indicators'!HJ169</f>
        <v>0</v>
      </c>
      <c r="AI149" s="181">
        <f>'Core Indicators'!HR169</f>
        <v>0</v>
      </c>
      <c r="AJ149" s="181">
        <f t="shared" si="88"/>
        <v>0</v>
      </c>
      <c r="AK149" s="181">
        <f>'Core Indicators'!HZ169</f>
        <v>0</v>
      </c>
      <c r="AL149" s="181">
        <f>'Core Indicators'!IH169</f>
        <v>0</v>
      </c>
      <c r="AM149" s="181">
        <f>'Core Indicators'!IP169</f>
        <v>0</v>
      </c>
      <c r="AN149" s="181">
        <f t="shared" si="89"/>
        <v>0</v>
      </c>
    </row>
    <row r="150" spans="1:40" x14ac:dyDescent="0.3">
      <c r="A150" s="200">
        <f>Lists!C:C</f>
        <v>0</v>
      </c>
      <c r="B150" s="246" t="e">
        <f t="shared" si="75"/>
        <v>#DIV/0!</v>
      </c>
      <c r="C150" s="160">
        <f t="shared" si="76"/>
        <v>0</v>
      </c>
      <c r="D150" s="269">
        <f t="shared" si="77"/>
        <v>0</v>
      </c>
      <c r="E150" s="200">
        <f>'Core Indicators'!R170</f>
        <v>0</v>
      </c>
      <c r="F150" s="200">
        <f>'Core Indicators'!Z170</f>
        <v>0</v>
      </c>
      <c r="G150" s="160">
        <f t="shared" si="78"/>
        <v>0</v>
      </c>
      <c r="H150" s="200">
        <f>'Core Indicators'!AH170</f>
        <v>0</v>
      </c>
      <c r="I150" s="200">
        <f>'Core Indicators'!AP170</f>
        <v>0</v>
      </c>
      <c r="J150" s="200">
        <f>'Core Indicators'!BN170</f>
        <v>0</v>
      </c>
      <c r="K150" s="200">
        <f t="shared" si="79"/>
        <v>0</v>
      </c>
      <c r="L150" s="246">
        <f t="shared" si="80"/>
        <v>0</v>
      </c>
      <c r="M150" s="269">
        <f t="shared" si="81"/>
        <v>0</v>
      </c>
      <c r="N150" s="201">
        <f>'Core Indicators'!DJ170</f>
        <v>0</v>
      </c>
      <c r="O150" s="201">
        <f>'Core Indicators'!DR170</f>
        <v>0</v>
      </c>
      <c r="P150" s="201">
        <f>'Core Indicators'!DZ170</f>
        <v>0</v>
      </c>
      <c r="Q150" s="201">
        <f>'Core Indicators'!EH170</f>
        <v>0</v>
      </c>
      <c r="R150" s="201">
        <f>'Core Indicators'!EP170</f>
        <v>0</v>
      </c>
      <c r="S150" s="160" t="e">
        <f t="shared" si="82"/>
        <v>#DIV/0!</v>
      </c>
      <c r="T150" s="160">
        <f t="shared" si="83"/>
        <v>0.83333333333333337</v>
      </c>
      <c r="U150" s="200">
        <v>1</v>
      </c>
      <c r="V150" s="200">
        <v>1</v>
      </c>
      <c r="W150" s="200">
        <f>'Core Indicators'!EX170</f>
        <v>0</v>
      </c>
      <c r="X150" s="160">
        <f t="shared" si="84"/>
        <v>0.5</v>
      </c>
      <c r="Y150" s="200">
        <v>1</v>
      </c>
      <c r="Z150" s="160" t="e">
        <f t="shared" si="85"/>
        <v>#DIV/0!</v>
      </c>
      <c r="AA150" s="200">
        <f>'Core Indicators'!FF170</f>
        <v>0</v>
      </c>
      <c r="AB150" s="200">
        <f t="shared" si="86"/>
        <v>0</v>
      </c>
      <c r="AC150" s="181">
        <f>'Core Indicators'!GD170</f>
        <v>0</v>
      </c>
      <c r="AD150" s="181">
        <f>'Core Indicators'!GL170</f>
        <v>0</v>
      </c>
      <c r="AE150" s="181">
        <f>'Core Indicators'!GT170</f>
        <v>0</v>
      </c>
      <c r="AF150" s="181">
        <f>'Core Indicators'!HB170</f>
        <v>0</v>
      </c>
      <c r="AG150" s="181">
        <f t="shared" si="87"/>
        <v>0</v>
      </c>
      <c r="AH150" s="181">
        <f>'Core Indicators'!HJ170</f>
        <v>0</v>
      </c>
      <c r="AI150" s="181">
        <f>'Core Indicators'!HR170</f>
        <v>0</v>
      </c>
      <c r="AJ150" s="181">
        <f t="shared" si="88"/>
        <v>0</v>
      </c>
      <c r="AK150" s="181">
        <f>'Core Indicators'!HZ170</f>
        <v>0</v>
      </c>
      <c r="AL150" s="181">
        <f>'Core Indicators'!IH170</f>
        <v>0</v>
      </c>
      <c r="AM150" s="181">
        <f>'Core Indicators'!IP170</f>
        <v>0</v>
      </c>
      <c r="AN150" s="181">
        <f t="shared" si="89"/>
        <v>0</v>
      </c>
    </row>
    <row r="151" spans="1:40" x14ac:dyDescent="0.3">
      <c r="A151" s="200">
        <f>Lists!C:C</f>
        <v>0</v>
      </c>
      <c r="B151" s="246" t="e">
        <f t="shared" si="75"/>
        <v>#DIV/0!</v>
      </c>
      <c r="C151" s="160">
        <f t="shared" si="76"/>
        <v>0</v>
      </c>
      <c r="D151" s="269">
        <f t="shared" si="77"/>
        <v>0</v>
      </c>
      <c r="E151" s="200">
        <f>'Core Indicators'!R171</f>
        <v>0</v>
      </c>
      <c r="F151" s="200">
        <f>'Core Indicators'!Z171</f>
        <v>0</v>
      </c>
      <c r="G151" s="160">
        <f t="shared" si="78"/>
        <v>0</v>
      </c>
      <c r="H151" s="200">
        <f>'Core Indicators'!AH171</f>
        <v>0</v>
      </c>
      <c r="I151" s="200">
        <f>'Core Indicators'!AP171</f>
        <v>0</v>
      </c>
      <c r="J151" s="200">
        <f>'Core Indicators'!BN171</f>
        <v>0</v>
      </c>
      <c r="K151" s="200">
        <f t="shared" si="79"/>
        <v>0</v>
      </c>
      <c r="L151" s="246">
        <f t="shared" si="80"/>
        <v>0</v>
      </c>
      <c r="M151" s="269">
        <f t="shared" si="81"/>
        <v>0</v>
      </c>
      <c r="N151" s="201">
        <f>'Core Indicators'!DJ171</f>
        <v>0</v>
      </c>
      <c r="O151" s="201">
        <f>'Core Indicators'!DR171</f>
        <v>0</v>
      </c>
      <c r="P151" s="201">
        <f>'Core Indicators'!DZ171</f>
        <v>0</v>
      </c>
      <c r="Q151" s="201">
        <f>'Core Indicators'!EH171</f>
        <v>0</v>
      </c>
      <c r="R151" s="201">
        <f>'Core Indicators'!EP171</f>
        <v>0</v>
      </c>
      <c r="S151" s="160" t="e">
        <f t="shared" si="82"/>
        <v>#DIV/0!</v>
      </c>
      <c r="T151" s="160">
        <f t="shared" si="83"/>
        <v>0.83333333333333337</v>
      </c>
      <c r="U151" s="200">
        <v>1</v>
      </c>
      <c r="V151" s="200">
        <v>1</v>
      </c>
      <c r="W151" s="200">
        <f>'Core Indicators'!EX171</f>
        <v>0</v>
      </c>
      <c r="X151" s="160">
        <f t="shared" si="84"/>
        <v>0.5</v>
      </c>
      <c r="Y151" s="200">
        <v>1</v>
      </c>
      <c r="Z151" s="160" t="e">
        <f t="shared" si="85"/>
        <v>#DIV/0!</v>
      </c>
      <c r="AA151" s="200">
        <f>'Core Indicators'!FF171</f>
        <v>0</v>
      </c>
      <c r="AB151" s="200">
        <f t="shared" si="86"/>
        <v>0</v>
      </c>
      <c r="AC151" s="181">
        <f>'Core Indicators'!GD171</f>
        <v>0</v>
      </c>
      <c r="AD151" s="181">
        <f>'Core Indicators'!GL171</f>
        <v>0</v>
      </c>
      <c r="AE151" s="181">
        <f>'Core Indicators'!GT171</f>
        <v>0</v>
      </c>
      <c r="AF151" s="181">
        <f>'Core Indicators'!HB171</f>
        <v>0</v>
      </c>
      <c r="AG151" s="181">
        <f t="shared" si="87"/>
        <v>0</v>
      </c>
      <c r="AH151" s="181">
        <f>'Core Indicators'!HJ171</f>
        <v>0</v>
      </c>
      <c r="AI151" s="181">
        <f>'Core Indicators'!HR171</f>
        <v>0</v>
      </c>
      <c r="AJ151" s="181">
        <f t="shared" si="88"/>
        <v>0</v>
      </c>
      <c r="AK151" s="181">
        <f>'Core Indicators'!HZ171</f>
        <v>0</v>
      </c>
      <c r="AL151" s="181">
        <f>'Core Indicators'!IH171</f>
        <v>0</v>
      </c>
      <c r="AM151" s="181">
        <f>'Core Indicators'!IP171</f>
        <v>0</v>
      </c>
      <c r="AN151" s="181">
        <f t="shared" si="89"/>
        <v>0</v>
      </c>
    </row>
    <row r="152" spans="1:40" x14ac:dyDescent="0.3">
      <c r="A152" s="200">
        <f>Lists!C:C</f>
        <v>0</v>
      </c>
      <c r="B152" s="246" t="e">
        <f t="shared" si="75"/>
        <v>#DIV/0!</v>
      </c>
      <c r="C152" s="160">
        <f t="shared" si="76"/>
        <v>0</v>
      </c>
      <c r="D152" s="269">
        <f t="shared" si="77"/>
        <v>0</v>
      </c>
      <c r="E152" s="200">
        <f>'Core Indicators'!R172</f>
        <v>0</v>
      </c>
      <c r="F152" s="200">
        <f>'Core Indicators'!Z172</f>
        <v>0</v>
      </c>
      <c r="G152" s="160">
        <f t="shared" si="78"/>
        <v>0</v>
      </c>
      <c r="H152" s="200">
        <f>'Core Indicators'!AH172</f>
        <v>0</v>
      </c>
      <c r="I152" s="200">
        <f>'Core Indicators'!AP172</f>
        <v>0</v>
      </c>
      <c r="J152" s="200">
        <f>'Core Indicators'!BN172</f>
        <v>0</v>
      </c>
      <c r="K152" s="200">
        <f t="shared" si="79"/>
        <v>0</v>
      </c>
      <c r="L152" s="246">
        <f t="shared" si="80"/>
        <v>0</v>
      </c>
      <c r="M152" s="269">
        <f t="shared" si="81"/>
        <v>0</v>
      </c>
      <c r="N152" s="201">
        <f>'Core Indicators'!DJ172</f>
        <v>0</v>
      </c>
      <c r="O152" s="201">
        <f>'Core Indicators'!DR172</f>
        <v>0</v>
      </c>
      <c r="P152" s="201">
        <f>'Core Indicators'!DZ172</f>
        <v>0</v>
      </c>
      <c r="Q152" s="201">
        <f>'Core Indicators'!EH172</f>
        <v>0</v>
      </c>
      <c r="R152" s="201">
        <f>'Core Indicators'!EP172</f>
        <v>0</v>
      </c>
      <c r="S152" s="160" t="e">
        <f t="shared" si="82"/>
        <v>#DIV/0!</v>
      </c>
      <c r="T152" s="160">
        <f t="shared" si="83"/>
        <v>0.83333333333333337</v>
      </c>
      <c r="U152" s="200">
        <v>1</v>
      </c>
      <c r="V152" s="200">
        <v>1</v>
      </c>
      <c r="W152" s="200">
        <f>'Core Indicators'!EX172</f>
        <v>0</v>
      </c>
      <c r="X152" s="160">
        <f t="shared" si="84"/>
        <v>0.5</v>
      </c>
      <c r="Y152" s="200">
        <v>1</v>
      </c>
      <c r="Z152" s="160" t="e">
        <f t="shared" si="85"/>
        <v>#DIV/0!</v>
      </c>
      <c r="AA152" s="200">
        <f>'Core Indicators'!FF172</f>
        <v>0</v>
      </c>
      <c r="AB152" s="200">
        <f t="shared" si="86"/>
        <v>0</v>
      </c>
      <c r="AC152" s="181">
        <f>'Core Indicators'!GD172</f>
        <v>0</v>
      </c>
      <c r="AD152" s="181">
        <f>'Core Indicators'!GL172</f>
        <v>0</v>
      </c>
      <c r="AE152" s="181">
        <f>'Core Indicators'!GT172</f>
        <v>0</v>
      </c>
      <c r="AF152" s="181">
        <f>'Core Indicators'!HB172</f>
        <v>0</v>
      </c>
      <c r="AG152" s="181">
        <f t="shared" si="87"/>
        <v>0</v>
      </c>
      <c r="AH152" s="181">
        <f>'Core Indicators'!HJ172</f>
        <v>0</v>
      </c>
      <c r="AI152" s="181">
        <f>'Core Indicators'!HR172</f>
        <v>0</v>
      </c>
      <c r="AJ152" s="181">
        <f t="shared" si="88"/>
        <v>0</v>
      </c>
      <c r="AK152" s="181">
        <f>'Core Indicators'!HZ172</f>
        <v>0</v>
      </c>
      <c r="AL152" s="181">
        <f>'Core Indicators'!IH172</f>
        <v>0</v>
      </c>
      <c r="AM152" s="181">
        <f>'Core Indicators'!IP172</f>
        <v>0</v>
      </c>
      <c r="AN152" s="181">
        <f t="shared" si="89"/>
        <v>0</v>
      </c>
    </row>
    <row r="153" spans="1:40" x14ac:dyDescent="0.3">
      <c r="A153" s="200">
        <f>Lists!C:C</f>
        <v>0</v>
      </c>
      <c r="B153" s="246" t="e">
        <f t="shared" si="75"/>
        <v>#DIV/0!</v>
      </c>
      <c r="C153" s="160">
        <f t="shared" si="76"/>
        <v>0</v>
      </c>
      <c r="D153" s="269">
        <f t="shared" si="77"/>
        <v>0</v>
      </c>
      <c r="E153" s="200">
        <f>'Core Indicators'!R173</f>
        <v>0</v>
      </c>
      <c r="F153" s="200">
        <f>'Core Indicators'!Z173</f>
        <v>0</v>
      </c>
      <c r="G153" s="160">
        <f t="shared" si="78"/>
        <v>0</v>
      </c>
      <c r="H153" s="200">
        <f>'Core Indicators'!AH173</f>
        <v>0</v>
      </c>
      <c r="I153" s="200">
        <f>'Core Indicators'!AP173</f>
        <v>0</v>
      </c>
      <c r="J153" s="200">
        <f>'Core Indicators'!BN173</f>
        <v>0</v>
      </c>
      <c r="K153" s="200">
        <f t="shared" si="79"/>
        <v>0</v>
      </c>
      <c r="L153" s="246">
        <f t="shared" si="80"/>
        <v>0</v>
      </c>
      <c r="M153" s="269">
        <f t="shared" si="81"/>
        <v>0</v>
      </c>
      <c r="N153" s="201">
        <f>'Core Indicators'!DJ173</f>
        <v>0</v>
      </c>
      <c r="O153" s="201">
        <f>'Core Indicators'!DR173</f>
        <v>0</v>
      </c>
      <c r="P153" s="201">
        <f>'Core Indicators'!DZ173</f>
        <v>0</v>
      </c>
      <c r="Q153" s="201">
        <f>'Core Indicators'!EH173</f>
        <v>0</v>
      </c>
      <c r="R153" s="201">
        <f>'Core Indicators'!EP173</f>
        <v>0</v>
      </c>
      <c r="S153" s="160" t="e">
        <f t="shared" si="82"/>
        <v>#DIV/0!</v>
      </c>
      <c r="T153" s="160">
        <f t="shared" si="83"/>
        <v>0.83333333333333337</v>
      </c>
      <c r="U153" s="200">
        <v>1</v>
      </c>
      <c r="V153" s="200">
        <v>1</v>
      </c>
      <c r="W153" s="200">
        <f>'Core Indicators'!EX173</f>
        <v>0</v>
      </c>
      <c r="X153" s="160">
        <f t="shared" si="84"/>
        <v>0.5</v>
      </c>
      <c r="Y153" s="200">
        <v>1</v>
      </c>
      <c r="Z153" s="160" t="e">
        <f t="shared" si="85"/>
        <v>#DIV/0!</v>
      </c>
      <c r="AA153" s="200">
        <f>'Core Indicators'!FF173</f>
        <v>0</v>
      </c>
      <c r="AB153" s="200">
        <f t="shared" si="86"/>
        <v>0</v>
      </c>
      <c r="AC153" s="181">
        <f>'Core Indicators'!GD173</f>
        <v>0</v>
      </c>
      <c r="AD153" s="181">
        <f>'Core Indicators'!GL173</f>
        <v>0</v>
      </c>
      <c r="AE153" s="181">
        <f>'Core Indicators'!GT173</f>
        <v>0</v>
      </c>
      <c r="AF153" s="181">
        <f>'Core Indicators'!HB173</f>
        <v>0</v>
      </c>
      <c r="AG153" s="181">
        <f t="shared" si="87"/>
        <v>0</v>
      </c>
      <c r="AH153" s="181">
        <f>'Core Indicators'!HJ173</f>
        <v>0</v>
      </c>
      <c r="AI153" s="181">
        <f>'Core Indicators'!HR173</f>
        <v>0</v>
      </c>
      <c r="AJ153" s="181">
        <f t="shared" si="88"/>
        <v>0</v>
      </c>
      <c r="AK153" s="181">
        <f>'Core Indicators'!HZ173</f>
        <v>0</v>
      </c>
      <c r="AL153" s="181">
        <f>'Core Indicators'!IH173</f>
        <v>0</v>
      </c>
      <c r="AM153" s="181">
        <f>'Core Indicators'!IP173</f>
        <v>0</v>
      </c>
      <c r="AN153" s="181">
        <f t="shared" si="89"/>
        <v>0</v>
      </c>
    </row>
    <row r="154" spans="1:40" x14ac:dyDescent="0.3">
      <c r="A154" s="200">
        <f>Lists!C:C</f>
        <v>0</v>
      </c>
      <c r="B154" s="246" t="e">
        <f t="shared" si="75"/>
        <v>#DIV/0!</v>
      </c>
      <c r="C154" s="160">
        <f t="shared" si="76"/>
        <v>0</v>
      </c>
      <c r="D154" s="269">
        <f t="shared" si="77"/>
        <v>0</v>
      </c>
      <c r="E154" s="200">
        <f>'Core Indicators'!R174</f>
        <v>0</v>
      </c>
      <c r="F154" s="200">
        <f>'Core Indicators'!Z174</f>
        <v>0</v>
      </c>
      <c r="G154" s="160">
        <f t="shared" si="78"/>
        <v>0</v>
      </c>
      <c r="H154" s="200">
        <f>'Core Indicators'!AH174</f>
        <v>0</v>
      </c>
      <c r="I154" s="200">
        <f>'Core Indicators'!AP174</f>
        <v>0</v>
      </c>
      <c r="J154" s="200">
        <f>'Core Indicators'!BN174</f>
        <v>0</v>
      </c>
      <c r="K154" s="200">
        <f t="shared" si="79"/>
        <v>0</v>
      </c>
      <c r="L154" s="246">
        <f t="shared" si="80"/>
        <v>0</v>
      </c>
      <c r="M154" s="269">
        <f t="shared" si="81"/>
        <v>0</v>
      </c>
      <c r="N154" s="201">
        <f>'Core Indicators'!DJ174</f>
        <v>0</v>
      </c>
      <c r="O154" s="201">
        <f>'Core Indicators'!DR174</f>
        <v>0</v>
      </c>
      <c r="P154" s="201">
        <f>'Core Indicators'!DZ174</f>
        <v>0</v>
      </c>
      <c r="Q154" s="201">
        <f>'Core Indicators'!EH174</f>
        <v>0</v>
      </c>
      <c r="R154" s="201">
        <f>'Core Indicators'!EP174</f>
        <v>0</v>
      </c>
      <c r="S154" s="160" t="e">
        <f t="shared" si="82"/>
        <v>#DIV/0!</v>
      </c>
      <c r="T154" s="160">
        <f t="shared" si="83"/>
        <v>0.83333333333333337</v>
      </c>
      <c r="U154" s="200">
        <v>1</v>
      </c>
      <c r="V154" s="200">
        <v>1</v>
      </c>
      <c r="W154" s="200">
        <f>'Core Indicators'!EX174</f>
        <v>0</v>
      </c>
      <c r="X154" s="160">
        <f t="shared" si="84"/>
        <v>0.5</v>
      </c>
      <c r="Y154" s="200">
        <v>1</v>
      </c>
      <c r="Z154" s="160" t="e">
        <f t="shared" si="85"/>
        <v>#DIV/0!</v>
      </c>
      <c r="AA154" s="200">
        <f>'Core Indicators'!FF174</f>
        <v>0</v>
      </c>
      <c r="AB154" s="200">
        <f t="shared" si="86"/>
        <v>0</v>
      </c>
      <c r="AC154" s="181">
        <f>'Core Indicators'!GD174</f>
        <v>0</v>
      </c>
      <c r="AD154" s="181">
        <f>'Core Indicators'!GL174</f>
        <v>0</v>
      </c>
      <c r="AE154" s="181">
        <f>'Core Indicators'!GT174</f>
        <v>0</v>
      </c>
      <c r="AF154" s="181">
        <f>'Core Indicators'!HB174</f>
        <v>0</v>
      </c>
      <c r="AG154" s="181">
        <f t="shared" si="87"/>
        <v>0</v>
      </c>
      <c r="AH154" s="181">
        <f>'Core Indicators'!HJ174</f>
        <v>0</v>
      </c>
      <c r="AI154" s="181">
        <f>'Core Indicators'!HR174</f>
        <v>0</v>
      </c>
      <c r="AJ154" s="181">
        <f t="shared" si="88"/>
        <v>0</v>
      </c>
      <c r="AK154" s="181">
        <f>'Core Indicators'!HZ174</f>
        <v>0</v>
      </c>
      <c r="AL154" s="181">
        <f>'Core Indicators'!IH174</f>
        <v>0</v>
      </c>
      <c r="AM154" s="181">
        <f>'Core Indicators'!IP174</f>
        <v>0</v>
      </c>
      <c r="AN154" s="181">
        <f t="shared" si="89"/>
        <v>0</v>
      </c>
    </row>
    <row r="155" spans="1:40" x14ac:dyDescent="0.3">
      <c r="A155" s="200">
        <f>Lists!C:C</f>
        <v>0</v>
      </c>
      <c r="B155" s="246" t="e">
        <f t="shared" si="75"/>
        <v>#DIV/0!</v>
      </c>
      <c r="C155" s="160">
        <f t="shared" si="76"/>
        <v>0</v>
      </c>
      <c r="D155" s="269">
        <f t="shared" si="77"/>
        <v>0</v>
      </c>
      <c r="E155" s="200">
        <f>'Core Indicators'!R175</f>
        <v>0</v>
      </c>
      <c r="F155" s="200">
        <f>'Core Indicators'!Z175</f>
        <v>0</v>
      </c>
      <c r="G155" s="160">
        <f t="shared" si="78"/>
        <v>0</v>
      </c>
      <c r="H155" s="200">
        <f>'Core Indicators'!AH175</f>
        <v>0</v>
      </c>
      <c r="I155" s="200">
        <f>'Core Indicators'!AP175</f>
        <v>0</v>
      </c>
      <c r="J155" s="200">
        <f>'Core Indicators'!BN175</f>
        <v>0</v>
      </c>
      <c r="K155" s="200">
        <f t="shared" si="79"/>
        <v>0</v>
      </c>
      <c r="L155" s="246">
        <f t="shared" si="80"/>
        <v>0</v>
      </c>
      <c r="M155" s="269">
        <f t="shared" si="81"/>
        <v>0</v>
      </c>
      <c r="N155" s="201">
        <f>'Core Indicators'!DJ175</f>
        <v>0</v>
      </c>
      <c r="O155" s="201">
        <f>'Core Indicators'!DR175</f>
        <v>0</v>
      </c>
      <c r="P155" s="201">
        <f>'Core Indicators'!DZ175</f>
        <v>0</v>
      </c>
      <c r="Q155" s="201">
        <f>'Core Indicators'!EH175</f>
        <v>0</v>
      </c>
      <c r="R155" s="201">
        <f>'Core Indicators'!EP175</f>
        <v>0</v>
      </c>
      <c r="S155" s="160" t="e">
        <f t="shared" si="82"/>
        <v>#DIV/0!</v>
      </c>
      <c r="T155" s="160">
        <f t="shared" si="83"/>
        <v>0.83333333333333337</v>
      </c>
      <c r="U155" s="200">
        <v>1</v>
      </c>
      <c r="V155" s="200">
        <v>1</v>
      </c>
      <c r="W155" s="200">
        <f>'Core Indicators'!EX175</f>
        <v>0</v>
      </c>
      <c r="X155" s="160">
        <f t="shared" si="84"/>
        <v>0.5</v>
      </c>
      <c r="Y155" s="200">
        <v>1</v>
      </c>
      <c r="Z155" s="160" t="e">
        <f t="shared" si="85"/>
        <v>#DIV/0!</v>
      </c>
      <c r="AA155" s="200">
        <f>'Core Indicators'!FF175</f>
        <v>0</v>
      </c>
      <c r="AB155" s="200">
        <f t="shared" si="86"/>
        <v>0</v>
      </c>
      <c r="AC155" s="181">
        <f>'Core Indicators'!GD175</f>
        <v>0</v>
      </c>
      <c r="AD155" s="181">
        <f>'Core Indicators'!GL175</f>
        <v>0</v>
      </c>
      <c r="AE155" s="181">
        <f>'Core Indicators'!GT175</f>
        <v>0</v>
      </c>
      <c r="AF155" s="181">
        <f>'Core Indicators'!HB175</f>
        <v>0</v>
      </c>
      <c r="AG155" s="181">
        <f t="shared" si="87"/>
        <v>0</v>
      </c>
      <c r="AH155" s="181">
        <f>'Core Indicators'!HJ175</f>
        <v>0</v>
      </c>
      <c r="AI155" s="181">
        <f>'Core Indicators'!HR175</f>
        <v>0</v>
      </c>
      <c r="AJ155" s="181">
        <f t="shared" si="88"/>
        <v>0</v>
      </c>
      <c r="AK155" s="181">
        <f>'Core Indicators'!HZ175</f>
        <v>0</v>
      </c>
      <c r="AL155" s="181">
        <f>'Core Indicators'!IH175</f>
        <v>0</v>
      </c>
      <c r="AM155" s="181">
        <f>'Core Indicators'!IP175</f>
        <v>0</v>
      </c>
      <c r="AN155" s="181">
        <f t="shared" si="89"/>
        <v>0</v>
      </c>
    </row>
    <row r="156" spans="1:40" x14ac:dyDescent="0.3">
      <c r="A156" s="200">
        <f>Lists!C:C</f>
        <v>0</v>
      </c>
      <c r="B156" s="246" t="e">
        <f t="shared" si="75"/>
        <v>#DIV/0!</v>
      </c>
      <c r="C156" s="160">
        <f t="shared" si="76"/>
        <v>0</v>
      </c>
      <c r="D156" s="269">
        <f t="shared" si="77"/>
        <v>0</v>
      </c>
      <c r="E156" s="200">
        <f>'Core Indicators'!R176</f>
        <v>0</v>
      </c>
      <c r="F156" s="200">
        <f>'Core Indicators'!Z176</f>
        <v>0</v>
      </c>
      <c r="G156" s="160">
        <f t="shared" si="78"/>
        <v>0</v>
      </c>
      <c r="H156" s="200">
        <f>'Core Indicators'!AH176</f>
        <v>0</v>
      </c>
      <c r="I156" s="200">
        <f>'Core Indicators'!AP176</f>
        <v>0</v>
      </c>
      <c r="J156" s="200">
        <f>'Core Indicators'!BN176</f>
        <v>0</v>
      </c>
      <c r="K156" s="200">
        <f t="shared" si="79"/>
        <v>0</v>
      </c>
      <c r="L156" s="246">
        <f t="shared" si="80"/>
        <v>0</v>
      </c>
      <c r="M156" s="269">
        <f t="shared" si="81"/>
        <v>0</v>
      </c>
      <c r="N156" s="201">
        <f>'Core Indicators'!DJ176</f>
        <v>0</v>
      </c>
      <c r="O156" s="201">
        <f>'Core Indicators'!DR176</f>
        <v>0</v>
      </c>
      <c r="P156" s="201">
        <f>'Core Indicators'!DZ176</f>
        <v>0</v>
      </c>
      <c r="Q156" s="201">
        <f>'Core Indicators'!EH176</f>
        <v>0</v>
      </c>
      <c r="R156" s="201">
        <f>'Core Indicators'!EP176</f>
        <v>0</v>
      </c>
      <c r="S156" s="160" t="e">
        <f t="shared" si="82"/>
        <v>#DIV/0!</v>
      </c>
      <c r="T156" s="160">
        <f t="shared" si="83"/>
        <v>0.83333333333333337</v>
      </c>
      <c r="U156" s="200">
        <v>1</v>
      </c>
      <c r="V156" s="200">
        <v>1</v>
      </c>
      <c r="W156" s="200">
        <f>'Core Indicators'!EX176</f>
        <v>0</v>
      </c>
      <c r="X156" s="160">
        <f t="shared" si="84"/>
        <v>0.5</v>
      </c>
      <c r="Y156" s="200">
        <v>1</v>
      </c>
      <c r="Z156" s="160" t="e">
        <f t="shared" si="85"/>
        <v>#DIV/0!</v>
      </c>
      <c r="AA156" s="200">
        <f>'Core Indicators'!FF176</f>
        <v>0</v>
      </c>
      <c r="AB156" s="200">
        <f t="shared" si="86"/>
        <v>0</v>
      </c>
      <c r="AC156" s="181">
        <f>'Core Indicators'!GD176</f>
        <v>0</v>
      </c>
      <c r="AD156" s="181">
        <f>'Core Indicators'!GL176</f>
        <v>0</v>
      </c>
      <c r="AE156" s="181">
        <f>'Core Indicators'!GT176</f>
        <v>0</v>
      </c>
      <c r="AF156" s="181">
        <f>'Core Indicators'!HB176</f>
        <v>0</v>
      </c>
      <c r="AG156" s="181">
        <f t="shared" si="87"/>
        <v>0</v>
      </c>
      <c r="AH156" s="181">
        <f>'Core Indicators'!HJ176</f>
        <v>0</v>
      </c>
      <c r="AI156" s="181">
        <f>'Core Indicators'!HR176</f>
        <v>0</v>
      </c>
      <c r="AJ156" s="181">
        <f t="shared" si="88"/>
        <v>0</v>
      </c>
      <c r="AK156" s="181">
        <f>'Core Indicators'!HZ176</f>
        <v>0</v>
      </c>
      <c r="AL156" s="181">
        <f>'Core Indicators'!IH176</f>
        <v>0</v>
      </c>
      <c r="AM156" s="181">
        <f>'Core Indicators'!IP176</f>
        <v>0</v>
      </c>
      <c r="AN156" s="181">
        <f t="shared" si="89"/>
        <v>0</v>
      </c>
    </row>
    <row r="157" spans="1:40" x14ac:dyDescent="0.3">
      <c r="A157" s="200">
        <f>Lists!C:C</f>
        <v>0</v>
      </c>
      <c r="B157" s="246" t="e">
        <f t="shared" si="75"/>
        <v>#DIV/0!</v>
      </c>
      <c r="C157" s="160">
        <f t="shared" si="76"/>
        <v>0</v>
      </c>
      <c r="D157" s="269">
        <f t="shared" si="77"/>
        <v>0</v>
      </c>
      <c r="E157" s="200">
        <f>'Core Indicators'!R177</f>
        <v>0</v>
      </c>
      <c r="F157" s="200">
        <f>'Core Indicators'!Z177</f>
        <v>0</v>
      </c>
      <c r="G157" s="160">
        <f t="shared" si="78"/>
        <v>0</v>
      </c>
      <c r="H157" s="200">
        <f>'Core Indicators'!AH177</f>
        <v>0</v>
      </c>
      <c r="I157" s="200">
        <f>'Core Indicators'!AP177</f>
        <v>0</v>
      </c>
      <c r="J157" s="200">
        <f>'Core Indicators'!BN177</f>
        <v>0</v>
      </c>
      <c r="K157" s="200">
        <f t="shared" si="79"/>
        <v>0</v>
      </c>
      <c r="L157" s="246">
        <f t="shared" si="80"/>
        <v>0</v>
      </c>
      <c r="M157" s="269">
        <f t="shared" si="81"/>
        <v>0</v>
      </c>
      <c r="N157" s="201">
        <f>'Core Indicators'!DJ177</f>
        <v>0</v>
      </c>
      <c r="O157" s="201">
        <f>'Core Indicators'!DR177</f>
        <v>0</v>
      </c>
      <c r="P157" s="201">
        <f>'Core Indicators'!DZ177</f>
        <v>0</v>
      </c>
      <c r="Q157" s="201">
        <f>'Core Indicators'!EH177</f>
        <v>0</v>
      </c>
      <c r="R157" s="201">
        <f>'Core Indicators'!EP177</f>
        <v>0</v>
      </c>
      <c r="S157" s="160" t="e">
        <f t="shared" si="82"/>
        <v>#DIV/0!</v>
      </c>
      <c r="T157" s="160">
        <f t="shared" si="83"/>
        <v>0.83333333333333337</v>
      </c>
      <c r="U157" s="200">
        <v>1</v>
      </c>
      <c r="V157" s="200">
        <v>1</v>
      </c>
      <c r="W157" s="200">
        <f>'Core Indicators'!EX177</f>
        <v>0</v>
      </c>
      <c r="X157" s="160">
        <f t="shared" si="84"/>
        <v>0.5</v>
      </c>
      <c r="Y157" s="200">
        <v>1</v>
      </c>
      <c r="Z157" s="160" t="e">
        <f t="shared" si="85"/>
        <v>#DIV/0!</v>
      </c>
      <c r="AA157" s="200">
        <f>'Core Indicators'!FF177</f>
        <v>0</v>
      </c>
      <c r="AB157" s="200">
        <f t="shared" si="86"/>
        <v>0</v>
      </c>
      <c r="AC157" s="181">
        <f>'Core Indicators'!GD177</f>
        <v>0</v>
      </c>
      <c r="AD157" s="181">
        <f>'Core Indicators'!GL177</f>
        <v>0</v>
      </c>
      <c r="AE157" s="181">
        <f>'Core Indicators'!GT177</f>
        <v>0</v>
      </c>
      <c r="AF157" s="181">
        <f>'Core Indicators'!HB177</f>
        <v>0</v>
      </c>
      <c r="AG157" s="181">
        <f t="shared" si="87"/>
        <v>0</v>
      </c>
      <c r="AH157" s="181">
        <f>'Core Indicators'!HJ177</f>
        <v>0</v>
      </c>
      <c r="AI157" s="181">
        <f>'Core Indicators'!HR177</f>
        <v>0</v>
      </c>
      <c r="AJ157" s="181">
        <f t="shared" si="88"/>
        <v>0</v>
      </c>
      <c r="AK157" s="181">
        <f>'Core Indicators'!HZ177</f>
        <v>0</v>
      </c>
      <c r="AL157" s="181">
        <f>'Core Indicators'!IH177</f>
        <v>0</v>
      </c>
      <c r="AM157" s="181">
        <f>'Core Indicators'!IP177</f>
        <v>0</v>
      </c>
      <c r="AN157" s="181">
        <f t="shared" si="89"/>
        <v>0</v>
      </c>
    </row>
    <row r="158" spans="1:40" x14ac:dyDescent="0.3">
      <c r="A158" s="200">
        <f>Lists!C:C</f>
        <v>0</v>
      </c>
      <c r="B158" s="246" t="e">
        <f t="shared" si="75"/>
        <v>#DIV/0!</v>
      </c>
      <c r="C158" s="160">
        <f t="shared" si="76"/>
        <v>0</v>
      </c>
      <c r="D158" s="269">
        <f t="shared" si="77"/>
        <v>0</v>
      </c>
      <c r="E158" s="200">
        <f>'Core Indicators'!R178</f>
        <v>0</v>
      </c>
      <c r="F158" s="200">
        <f>'Core Indicators'!Z178</f>
        <v>0</v>
      </c>
      <c r="G158" s="160">
        <f t="shared" si="78"/>
        <v>0</v>
      </c>
      <c r="H158" s="200">
        <f>'Core Indicators'!AH178</f>
        <v>0</v>
      </c>
      <c r="I158" s="200">
        <f>'Core Indicators'!AP178</f>
        <v>0</v>
      </c>
      <c r="J158" s="200">
        <f>'Core Indicators'!BN178</f>
        <v>0</v>
      </c>
      <c r="K158" s="200">
        <f t="shared" si="79"/>
        <v>0</v>
      </c>
      <c r="L158" s="246">
        <f t="shared" si="80"/>
        <v>0</v>
      </c>
      <c r="M158" s="269">
        <f t="shared" si="81"/>
        <v>0</v>
      </c>
      <c r="N158" s="201">
        <f>'Core Indicators'!DJ178</f>
        <v>0</v>
      </c>
      <c r="O158" s="201">
        <f>'Core Indicators'!DR178</f>
        <v>0</v>
      </c>
      <c r="P158" s="201">
        <f>'Core Indicators'!DZ178</f>
        <v>0</v>
      </c>
      <c r="Q158" s="201">
        <f>'Core Indicators'!EH178</f>
        <v>0</v>
      </c>
      <c r="R158" s="201">
        <f>'Core Indicators'!EP178</f>
        <v>0</v>
      </c>
      <c r="S158" s="160" t="e">
        <f t="shared" si="82"/>
        <v>#DIV/0!</v>
      </c>
      <c r="T158" s="160">
        <f t="shared" si="83"/>
        <v>0.83333333333333337</v>
      </c>
      <c r="U158" s="200">
        <v>1</v>
      </c>
      <c r="V158" s="200">
        <v>1</v>
      </c>
      <c r="W158" s="200">
        <f>'Core Indicators'!EX178</f>
        <v>0</v>
      </c>
      <c r="X158" s="160">
        <f t="shared" si="84"/>
        <v>0.5</v>
      </c>
      <c r="Y158" s="200">
        <v>1</v>
      </c>
      <c r="Z158" s="160" t="e">
        <f t="shared" si="85"/>
        <v>#DIV/0!</v>
      </c>
      <c r="AA158" s="200">
        <f>'Core Indicators'!FF178</f>
        <v>0</v>
      </c>
      <c r="AB158" s="200">
        <f t="shared" si="86"/>
        <v>0</v>
      </c>
      <c r="AC158" s="181">
        <f>'Core Indicators'!GD178</f>
        <v>0</v>
      </c>
      <c r="AD158" s="181">
        <f>'Core Indicators'!GL178</f>
        <v>0</v>
      </c>
      <c r="AE158" s="181">
        <f>'Core Indicators'!GT178</f>
        <v>0</v>
      </c>
      <c r="AF158" s="181">
        <f>'Core Indicators'!HB178</f>
        <v>0</v>
      </c>
      <c r="AG158" s="181">
        <f t="shared" si="87"/>
        <v>0</v>
      </c>
      <c r="AH158" s="181">
        <f>'Core Indicators'!HJ178</f>
        <v>0</v>
      </c>
      <c r="AI158" s="181">
        <f>'Core Indicators'!HR178</f>
        <v>0</v>
      </c>
      <c r="AJ158" s="181">
        <f t="shared" si="88"/>
        <v>0</v>
      </c>
      <c r="AK158" s="181">
        <f>'Core Indicators'!HZ178</f>
        <v>0</v>
      </c>
      <c r="AL158" s="181">
        <f>'Core Indicators'!IH178</f>
        <v>0</v>
      </c>
      <c r="AM158" s="181">
        <f>'Core Indicators'!IP178</f>
        <v>0</v>
      </c>
      <c r="AN158" s="181">
        <f t="shared" si="89"/>
        <v>0</v>
      </c>
    </row>
    <row r="159" spans="1:40" x14ac:dyDescent="0.3">
      <c r="A159" s="200">
        <f>Lists!C:C</f>
        <v>0</v>
      </c>
      <c r="B159" s="246" t="e">
        <f t="shared" si="75"/>
        <v>#DIV/0!</v>
      </c>
      <c r="C159" s="160">
        <f t="shared" si="76"/>
        <v>0</v>
      </c>
      <c r="D159" s="269">
        <f t="shared" si="77"/>
        <v>0</v>
      </c>
      <c r="E159" s="200">
        <f>'Core Indicators'!R179</f>
        <v>0</v>
      </c>
      <c r="F159" s="200">
        <f>'Core Indicators'!Z179</f>
        <v>0</v>
      </c>
      <c r="G159" s="160">
        <f t="shared" si="78"/>
        <v>0</v>
      </c>
      <c r="H159" s="200">
        <f>'Core Indicators'!AH179</f>
        <v>0</v>
      </c>
      <c r="I159" s="200">
        <f>'Core Indicators'!AP179</f>
        <v>0</v>
      </c>
      <c r="J159" s="200">
        <f>'Core Indicators'!BN179</f>
        <v>0</v>
      </c>
      <c r="K159" s="200">
        <f t="shared" si="79"/>
        <v>0</v>
      </c>
      <c r="L159" s="246">
        <f t="shared" si="80"/>
        <v>0</v>
      </c>
      <c r="M159" s="269">
        <f t="shared" si="81"/>
        <v>0</v>
      </c>
      <c r="N159" s="201">
        <f>'Core Indicators'!DJ179</f>
        <v>0</v>
      </c>
      <c r="O159" s="201">
        <f>'Core Indicators'!DR179</f>
        <v>0</v>
      </c>
      <c r="P159" s="201">
        <f>'Core Indicators'!DZ179</f>
        <v>0</v>
      </c>
      <c r="Q159" s="201">
        <f>'Core Indicators'!EH179</f>
        <v>0</v>
      </c>
      <c r="R159" s="201">
        <f>'Core Indicators'!EP179</f>
        <v>0</v>
      </c>
      <c r="S159" s="160" t="e">
        <f t="shared" si="82"/>
        <v>#DIV/0!</v>
      </c>
      <c r="T159" s="160">
        <f t="shared" si="83"/>
        <v>0.83333333333333337</v>
      </c>
      <c r="U159" s="200">
        <v>1</v>
      </c>
      <c r="V159" s="200">
        <v>1</v>
      </c>
      <c r="W159" s="200">
        <f>'Core Indicators'!EX179</f>
        <v>0</v>
      </c>
      <c r="X159" s="160">
        <f t="shared" si="84"/>
        <v>0.5</v>
      </c>
      <c r="Y159" s="200">
        <v>1</v>
      </c>
      <c r="Z159" s="160" t="e">
        <f t="shared" si="85"/>
        <v>#DIV/0!</v>
      </c>
      <c r="AA159" s="200">
        <f>'Core Indicators'!FF179</f>
        <v>0</v>
      </c>
      <c r="AB159" s="200">
        <f t="shared" si="86"/>
        <v>0</v>
      </c>
      <c r="AC159" s="181">
        <f>'Core Indicators'!GD179</f>
        <v>0</v>
      </c>
      <c r="AD159" s="181">
        <f>'Core Indicators'!GL179</f>
        <v>0</v>
      </c>
      <c r="AE159" s="181">
        <f>'Core Indicators'!GT179</f>
        <v>0</v>
      </c>
      <c r="AF159" s="181">
        <f>'Core Indicators'!HB179</f>
        <v>0</v>
      </c>
      <c r="AG159" s="181">
        <f t="shared" si="87"/>
        <v>0</v>
      </c>
      <c r="AH159" s="181">
        <f>'Core Indicators'!HJ179</f>
        <v>0</v>
      </c>
      <c r="AI159" s="181">
        <f>'Core Indicators'!HR179</f>
        <v>0</v>
      </c>
      <c r="AJ159" s="181">
        <f t="shared" si="88"/>
        <v>0</v>
      </c>
      <c r="AK159" s="181">
        <f>'Core Indicators'!HZ179</f>
        <v>0</v>
      </c>
      <c r="AL159" s="181">
        <f>'Core Indicators'!IH179</f>
        <v>0</v>
      </c>
      <c r="AM159" s="181">
        <f>'Core Indicators'!IP179</f>
        <v>0</v>
      </c>
      <c r="AN159" s="181">
        <f t="shared" si="89"/>
        <v>0</v>
      </c>
    </row>
    <row r="160" spans="1:40" x14ac:dyDescent="0.3">
      <c r="A160" s="200">
        <f>Lists!C:C</f>
        <v>0</v>
      </c>
      <c r="B160" s="246" t="e">
        <f t="shared" si="75"/>
        <v>#DIV/0!</v>
      </c>
      <c r="C160" s="160">
        <f t="shared" si="76"/>
        <v>0</v>
      </c>
      <c r="D160" s="269">
        <f t="shared" si="77"/>
        <v>0</v>
      </c>
      <c r="E160" s="200">
        <f>'Core Indicators'!R180</f>
        <v>0</v>
      </c>
      <c r="F160" s="200">
        <f>'Core Indicators'!Z180</f>
        <v>0</v>
      </c>
      <c r="G160" s="160">
        <f t="shared" si="78"/>
        <v>0</v>
      </c>
      <c r="H160" s="200">
        <f>'Core Indicators'!AH180</f>
        <v>0</v>
      </c>
      <c r="I160" s="200">
        <f>'Core Indicators'!AP180</f>
        <v>0</v>
      </c>
      <c r="J160" s="200">
        <f>'Core Indicators'!BN180</f>
        <v>0</v>
      </c>
      <c r="K160" s="200">
        <f t="shared" si="79"/>
        <v>0</v>
      </c>
      <c r="L160" s="246">
        <f t="shared" si="80"/>
        <v>0</v>
      </c>
      <c r="M160" s="269">
        <f t="shared" si="81"/>
        <v>0</v>
      </c>
      <c r="N160" s="201">
        <f>'Core Indicators'!DJ180</f>
        <v>0</v>
      </c>
      <c r="O160" s="201">
        <f>'Core Indicators'!DR180</f>
        <v>0</v>
      </c>
      <c r="P160" s="201">
        <f>'Core Indicators'!DZ180</f>
        <v>0</v>
      </c>
      <c r="Q160" s="201">
        <f>'Core Indicators'!EH180</f>
        <v>0</v>
      </c>
      <c r="R160" s="201">
        <f>'Core Indicators'!EP180</f>
        <v>0</v>
      </c>
      <c r="S160" s="160" t="e">
        <f t="shared" si="82"/>
        <v>#DIV/0!</v>
      </c>
      <c r="T160" s="160">
        <f t="shared" si="83"/>
        <v>0.83333333333333337</v>
      </c>
      <c r="U160" s="200">
        <v>1</v>
      </c>
      <c r="V160" s="200">
        <v>1</v>
      </c>
      <c r="W160" s="200">
        <f>'Core Indicators'!EX180</f>
        <v>0</v>
      </c>
      <c r="X160" s="160">
        <f t="shared" si="84"/>
        <v>0.5</v>
      </c>
      <c r="Y160" s="200">
        <v>1</v>
      </c>
      <c r="Z160" s="160" t="e">
        <f t="shared" si="85"/>
        <v>#DIV/0!</v>
      </c>
      <c r="AA160" s="200">
        <f>'Core Indicators'!FF180</f>
        <v>0</v>
      </c>
      <c r="AB160" s="200">
        <f t="shared" si="86"/>
        <v>0</v>
      </c>
      <c r="AC160" s="181">
        <f>'Core Indicators'!GD180</f>
        <v>0</v>
      </c>
      <c r="AD160" s="181">
        <f>'Core Indicators'!GL180</f>
        <v>0</v>
      </c>
      <c r="AE160" s="181">
        <f>'Core Indicators'!GT180</f>
        <v>0</v>
      </c>
      <c r="AF160" s="181">
        <f>'Core Indicators'!HB180</f>
        <v>0</v>
      </c>
      <c r="AG160" s="181">
        <f t="shared" si="87"/>
        <v>0</v>
      </c>
      <c r="AH160" s="181">
        <f>'Core Indicators'!HJ180</f>
        <v>0</v>
      </c>
      <c r="AI160" s="181">
        <f>'Core Indicators'!HR180</f>
        <v>0</v>
      </c>
      <c r="AJ160" s="181">
        <f t="shared" si="88"/>
        <v>0</v>
      </c>
      <c r="AK160" s="181">
        <f>'Core Indicators'!HZ180</f>
        <v>0</v>
      </c>
      <c r="AL160" s="181">
        <f>'Core Indicators'!IH180</f>
        <v>0</v>
      </c>
      <c r="AM160" s="181">
        <f>'Core Indicators'!IP180</f>
        <v>0</v>
      </c>
      <c r="AN160" s="181">
        <f t="shared" si="89"/>
        <v>0</v>
      </c>
    </row>
    <row r="161" spans="1:40" x14ac:dyDescent="0.3">
      <c r="A161" s="200">
        <f>Lists!C:C</f>
        <v>0</v>
      </c>
      <c r="B161" s="246" t="e">
        <f t="shared" si="75"/>
        <v>#DIV/0!</v>
      </c>
      <c r="C161" s="160">
        <f t="shared" si="76"/>
        <v>0</v>
      </c>
      <c r="D161" s="269">
        <f t="shared" si="77"/>
        <v>0</v>
      </c>
      <c r="E161" s="200">
        <f>'Core Indicators'!R181</f>
        <v>0</v>
      </c>
      <c r="F161" s="200">
        <f>'Core Indicators'!Z181</f>
        <v>0</v>
      </c>
      <c r="G161" s="160">
        <f t="shared" si="78"/>
        <v>0</v>
      </c>
      <c r="H161" s="200">
        <f>'Core Indicators'!AH181</f>
        <v>0</v>
      </c>
      <c r="I161" s="200">
        <f>'Core Indicators'!AP181</f>
        <v>0</v>
      </c>
      <c r="J161" s="200">
        <f>'Core Indicators'!BN181</f>
        <v>0</v>
      </c>
      <c r="K161" s="200">
        <f t="shared" si="79"/>
        <v>0</v>
      </c>
      <c r="L161" s="246">
        <f t="shared" si="80"/>
        <v>0</v>
      </c>
      <c r="M161" s="269">
        <f t="shared" si="81"/>
        <v>0</v>
      </c>
      <c r="N161" s="201">
        <f>'Core Indicators'!DJ181</f>
        <v>0</v>
      </c>
      <c r="O161" s="201">
        <f>'Core Indicators'!DR181</f>
        <v>0</v>
      </c>
      <c r="P161" s="201">
        <f>'Core Indicators'!DZ181</f>
        <v>0</v>
      </c>
      <c r="Q161" s="201">
        <f>'Core Indicators'!EH181</f>
        <v>0</v>
      </c>
      <c r="R161" s="201">
        <f>'Core Indicators'!EP181</f>
        <v>0</v>
      </c>
      <c r="S161" s="160" t="e">
        <f t="shared" si="82"/>
        <v>#DIV/0!</v>
      </c>
      <c r="T161" s="160">
        <f t="shared" si="83"/>
        <v>0.83333333333333337</v>
      </c>
      <c r="U161" s="200">
        <v>1</v>
      </c>
      <c r="V161" s="200">
        <v>1</v>
      </c>
      <c r="W161" s="200">
        <f>'Core Indicators'!EX181</f>
        <v>0</v>
      </c>
      <c r="X161" s="160">
        <f t="shared" si="84"/>
        <v>0.5</v>
      </c>
      <c r="Y161" s="200">
        <v>1</v>
      </c>
      <c r="Z161" s="160" t="e">
        <f t="shared" si="85"/>
        <v>#DIV/0!</v>
      </c>
      <c r="AA161" s="200">
        <f>'Core Indicators'!FF181</f>
        <v>0</v>
      </c>
      <c r="AB161" s="200">
        <f t="shared" si="86"/>
        <v>0</v>
      </c>
      <c r="AC161" s="181">
        <f>'Core Indicators'!GD181</f>
        <v>0</v>
      </c>
      <c r="AD161" s="181">
        <f>'Core Indicators'!GL181</f>
        <v>0</v>
      </c>
      <c r="AE161" s="181">
        <f>'Core Indicators'!GT181</f>
        <v>0</v>
      </c>
      <c r="AF161" s="181">
        <f>'Core Indicators'!HB181</f>
        <v>0</v>
      </c>
      <c r="AG161" s="181">
        <f t="shared" si="87"/>
        <v>0</v>
      </c>
      <c r="AH161" s="181">
        <f>'Core Indicators'!HJ181</f>
        <v>0</v>
      </c>
      <c r="AI161" s="181">
        <f>'Core Indicators'!HR181</f>
        <v>0</v>
      </c>
      <c r="AJ161" s="181">
        <f t="shared" si="88"/>
        <v>0</v>
      </c>
      <c r="AK161" s="181">
        <f>'Core Indicators'!HZ181</f>
        <v>0</v>
      </c>
      <c r="AL161" s="181">
        <f>'Core Indicators'!IH181</f>
        <v>0</v>
      </c>
      <c r="AM161" s="181">
        <f>'Core Indicators'!IP181</f>
        <v>0</v>
      </c>
      <c r="AN161" s="181">
        <f t="shared" si="89"/>
        <v>0</v>
      </c>
    </row>
    <row r="162" spans="1:40" x14ac:dyDescent="0.3">
      <c r="A162" s="200">
        <f>Lists!C:C</f>
        <v>0</v>
      </c>
      <c r="B162" s="246" t="e">
        <f t="shared" si="75"/>
        <v>#DIV/0!</v>
      </c>
      <c r="C162" s="160">
        <f t="shared" si="76"/>
        <v>0</v>
      </c>
      <c r="D162" s="269">
        <f t="shared" si="77"/>
        <v>0</v>
      </c>
      <c r="E162" s="200">
        <f>'Core Indicators'!R182</f>
        <v>0</v>
      </c>
      <c r="F162" s="200">
        <f>'Core Indicators'!Z182</f>
        <v>0</v>
      </c>
      <c r="G162" s="160">
        <f t="shared" si="78"/>
        <v>0</v>
      </c>
      <c r="H162" s="200">
        <f>'Core Indicators'!AH182</f>
        <v>0</v>
      </c>
      <c r="I162" s="200">
        <f>'Core Indicators'!AP182</f>
        <v>0</v>
      </c>
      <c r="J162" s="200">
        <f>'Core Indicators'!BN182</f>
        <v>0</v>
      </c>
      <c r="K162" s="200">
        <f t="shared" si="79"/>
        <v>0</v>
      </c>
      <c r="L162" s="246">
        <f t="shared" si="80"/>
        <v>0</v>
      </c>
      <c r="M162" s="269">
        <f t="shared" si="81"/>
        <v>0</v>
      </c>
      <c r="N162" s="201">
        <f>'Core Indicators'!DJ182</f>
        <v>0</v>
      </c>
      <c r="O162" s="201">
        <f>'Core Indicators'!DR182</f>
        <v>0</v>
      </c>
      <c r="P162" s="201">
        <f>'Core Indicators'!DZ182</f>
        <v>0</v>
      </c>
      <c r="Q162" s="201">
        <f>'Core Indicators'!EH182</f>
        <v>0</v>
      </c>
      <c r="R162" s="201">
        <f>'Core Indicators'!EP182</f>
        <v>0</v>
      </c>
      <c r="S162" s="160" t="e">
        <f t="shared" si="82"/>
        <v>#DIV/0!</v>
      </c>
      <c r="T162" s="160">
        <f t="shared" si="83"/>
        <v>0.83333333333333337</v>
      </c>
      <c r="U162" s="200">
        <v>1</v>
      </c>
      <c r="V162" s="200">
        <v>1</v>
      </c>
      <c r="W162" s="200">
        <f>'Core Indicators'!EX182</f>
        <v>0</v>
      </c>
      <c r="X162" s="160">
        <f t="shared" si="84"/>
        <v>0.5</v>
      </c>
      <c r="Y162" s="200">
        <v>1</v>
      </c>
      <c r="Z162" s="160" t="e">
        <f t="shared" si="85"/>
        <v>#DIV/0!</v>
      </c>
      <c r="AA162" s="200">
        <f>'Core Indicators'!FF182</f>
        <v>0</v>
      </c>
      <c r="AB162" s="200">
        <f t="shared" si="86"/>
        <v>0</v>
      </c>
      <c r="AC162" s="181">
        <f>'Core Indicators'!GD182</f>
        <v>0</v>
      </c>
      <c r="AD162" s="181">
        <f>'Core Indicators'!GL182</f>
        <v>0</v>
      </c>
      <c r="AE162" s="181">
        <f>'Core Indicators'!GT182</f>
        <v>0</v>
      </c>
      <c r="AF162" s="181">
        <f>'Core Indicators'!HB182</f>
        <v>0</v>
      </c>
      <c r="AG162" s="181">
        <f t="shared" si="87"/>
        <v>0</v>
      </c>
      <c r="AH162" s="181">
        <f>'Core Indicators'!HJ182</f>
        <v>0</v>
      </c>
      <c r="AI162" s="181">
        <f>'Core Indicators'!HR182</f>
        <v>0</v>
      </c>
      <c r="AJ162" s="181">
        <f t="shared" si="88"/>
        <v>0</v>
      </c>
      <c r="AK162" s="181">
        <f>'Core Indicators'!HZ182</f>
        <v>0</v>
      </c>
      <c r="AL162" s="181">
        <f>'Core Indicators'!IH182</f>
        <v>0</v>
      </c>
      <c r="AM162" s="181">
        <f>'Core Indicators'!IP182</f>
        <v>0</v>
      </c>
      <c r="AN162" s="181">
        <f t="shared" si="89"/>
        <v>0</v>
      </c>
    </row>
    <row r="163" spans="1:40" x14ac:dyDescent="0.3">
      <c r="A163" s="200">
        <f>Lists!C:C</f>
        <v>0</v>
      </c>
      <c r="B163" s="246" t="e">
        <f t="shared" si="75"/>
        <v>#DIV/0!</v>
      </c>
      <c r="C163" s="160">
        <f t="shared" si="76"/>
        <v>0</v>
      </c>
      <c r="D163" s="269">
        <f t="shared" si="77"/>
        <v>0</v>
      </c>
      <c r="E163" s="200">
        <f>'Core Indicators'!R183</f>
        <v>0</v>
      </c>
      <c r="F163" s="200">
        <f>'Core Indicators'!Z183</f>
        <v>0</v>
      </c>
      <c r="G163" s="160">
        <f t="shared" si="78"/>
        <v>0</v>
      </c>
      <c r="H163" s="200">
        <f>'Core Indicators'!AH183</f>
        <v>0</v>
      </c>
      <c r="I163" s="200">
        <f>'Core Indicators'!AP183</f>
        <v>0</v>
      </c>
      <c r="J163" s="200">
        <f>'Core Indicators'!BN183</f>
        <v>0</v>
      </c>
      <c r="K163" s="200">
        <f t="shared" si="79"/>
        <v>0</v>
      </c>
      <c r="L163" s="246">
        <f t="shared" si="80"/>
        <v>0</v>
      </c>
      <c r="M163" s="269">
        <f t="shared" si="81"/>
        <v>0</v>
      </c>
      <c r="N163" s="201">
        <f>'Core Indicators'!DJ183</f>
        <v>0</v>
      </c>
      <c r="O163" s="201">
        <f>'Core Indicators'!DR183</f>
        <v>0</v>
      </c>
      <c r="P163" s="201">
        <f>'Core Indicators'!DZ183</f>
        <v>0</v>
      </c>
      <c r="Q163" s="201">
        <f>'Core Indicators'!EH183</f>
        <v>0</v>
      </c>
      <c r="R163" s="201">
        <f>'Core Indicators'!EP183</f>
        <v>0</v>
      </c>
      <c r="S163" s="160" t="e">
        <f t="shared" si="82"/>
        <v>#DIV/0!</v>
      </c>
      <c r="T163" s="160">
        <f t="shared" si="83"/>
        <v>0.83333333333333337</v>
      </c>
      <c r="U163" s="200">
        <v>1</v>
      </c>
      <c r="V163" s="200">
        <v>1</v>
      </c>
      <c r="W163" s="200">
        <f>'Core Indicators'!EX183</f>
        <v>0</v>
      </c>
      <c r="X163" s="160">
        <f t="shared" si="84"/>
        <v>0.5</v>
      </c>
      <c r="Y163" s="200">
        <v>1</v>
      </c>
      <c r="Z163" s="160" t="e">
        <f t="shared" si="85"/>
        <v>#DIV/0!</v>
      </c>
      <c r="AA163" s="200">
        <f>'Core Indicators'!FF183</f>
        <v>0</v>
      </c>
      <c r="AB163" s="200">
        <f t="shared" si="86"/>
        <v>0</v>
      </c>
      <c r="AC163" s="181">
        <f>'Core Indicators'!GD183</f>
        <v>0</v>
      </c>
      <c r="AD163" s="181">
        <f>'Core Indicators'!GL183</f>
        <v>0</v>
      </c>
      <c r="AE163" s="181">
        <f>'Core Indicators'!GT183</f>
        <v>0</v>
      </c>
      <c r="AF163" s="181">
        <f>'Core Indicators'!HB183</f>
        <v>0</v>
      </c>
      <c r="AG163" s="181">
        <f t="shared" si="87"/>
        <v>0</v>
      </c>
      <c r="AH163" s="181">
        <f>'Core Indicators'!HJ183</f>
        <v>0</v>
      </c>
      <c r="AI163" s="181">
        <f>'Core Indicators'!HR183</f>
        <v>0</v>
      </c>
      <c r="AJ163" s="181">
        <f t="shared" si="88"/>
        <v>0</v>
      </c>
      <c r="AK163" s="181">
        <f>'Core Indicators'!HZ183</f>
        <v>0</v>
      </c>
      <c r="AL163" s="181">
        <f>'Core Indicators'!IH183</f>
        <v>0</v>
      </c>
      <c r="AM163" s="181">
        <f>'Core Indicators'!IP183</f>
        <v>0</v>
      </c>
      <c r="AN163" s="181">
        <f t="shared" si="89"/>
        <v>0</v>
      </c>
    </row>
    <row r="164" spans="1:40" x14ac:dyDescent="0.3">
      <c r="A164" s="200">
        <f>Lists!C:C</f>
        <v>0</v>
      </c>
      <c r="B164" s="246" t="e">
        <f t="shared" si="75"/>
        <v>#DIV/0!</v>
      </c>
      <c r="C164" s="160">
        <f t="shared" si="76"/>
        <v>0</v>
      </c>
      <c r="D164" s="269">
        <f t="shared" si="77"/>
        <v>0</v>
      </c>
      <c r="E164" s="200">
        <f>'Core Indicators'!R184</f>
        <v>0</v>
      </c>
      <c r="F164" s="200">
        <f>'Core Indicators'!Z184</f>
        <v>0</v>
      </c>
      <c r="G164" s="160">
        <f t="shared" si="78"/>
        <v>0</v>
      </c>
      <c r="H164" s="200">
        <f>'Core Indicators'!AH184</f>
        <v>0</v>
      </c>
      <c r="I164" s="200">
        <f>'Core Indicators'!AP184</f>
        <v>0</v>
      </c>
      <c r="J164" s="200">
        <f>'Core Indicators'!BN184</f>
        <v>0</v>
      </c>
      <c r="K164" s="200">
        <f t="shared" si="79"/>
        <v>0</v>
      </c>
      <c r="L164" s="246">
        <f t="shared" si="80"/>
        <v>0</v>
      </c>
      <c r="M164" s="269">
        <f t="shared" si="81"/>
        <v>0</v>
      </c>
      <c r="N164" s="201">
        <f>'Core Indicators'!DJ184</f>
        <v>0</v>
      </c>
      <c r="O164" s="201">
        <f>'Core Indicators'!DR184</f>
        <v>0</v>
      </c>
      <c r="P164" s="201">
        <f>'Core Indicators'!DZ184</f>
        <v>0</v>
      </c>
      <c r="Q164" s="201">
        <f>'Core Indicators'!EH184</f>
        <v>0</v>
      </c>
      <c r="R164" s="201">
        <f>'Core Indicators'!EP184</f>
        <v>0</v>
      </c>
      <c r="S164" s="160" t="e">
        <f t="shared" si="82"/>
        <v>#DIV/0!</v>
      </c>
      <c r="T164" s="160">
        <f t="shared" si="83"/>
        <v>0.83333333333333337</v>
      </c>
      <c r="U164" s="200">
        <v>1</v>
      </c>
      <c r="V164" s="200">
        <v>1</v>
      </c>
      <c r="W164" s="200">
        <f>'Core Indicators'!EX184</f>
        <v>0</v>
      </c>
      <c r="X164" s="160">
        <f t="shared" si="84"/>
        <v>0.5</v>
      </c>
      <c r="Y164" s="200">
        <v>1</v>
      </c>
      <c r="Z164" s="160" t="e">
        <f t="shared" si="85"/>
        <v>#DIV/0!</v>
      </c>
      <c r="AA164" s="200">
        <f>'Core Indicators'!FF184</f>
        <v>0</v>
      </c>
      <c r="AB164" s="200">
        <f t="shared" si="86"/>
        <v>0</v>
      </c>
      <c r="AC164" s="181">
        <f>'Core Indicators'!GD184</f>
        <v>0</v>
      </c>
      <c r="AD164" s="181">
        <f>'Core Indicators'!GL184</f>
        <v>0</v>
      </c>
      <c r="AE164" s="181">
        <f>'Core Indicators'!GT184</f>
        <v>0</v>
      </c>
      <c r="AF164" s="181">
        <f>'Core Indicators'!HB184</f>
        <v>0</v>
      </c>
      <c r="AG164" s="181">
        <f t="shared" si="87"/>
        <v>0</v>
      </c>
      <c r="AH164" s="181">
        <f>'Core Indicators'!HJ184</f>
        <v>0</v>
      </c>
      <c r="AI164" s="181">
        <f>'Core Indicators'!HR184</f>
        <v>0</v>
      </c>
      <c r="AJ164" s="181">
        <f t="shared" si="88"/>
        <v>0</v>
      </c>
      <c r="AK164" s="181">
        <f>'Core Indicators'!HZ184</f>
        <v>0</v>
      </c>
      <c r="AL164" s="181">
        <f>'Core Indicators'!IH184</f>
        <v>0</v>
      </c>
      <c r="AM164" s="181">
        <f>'Core Indicators'!IP184</f>
        <v>0</v>
      </c>
      <c r="AN164" s="181">
        <f t="shared" si="89"/>
        <v>0</v>
      </c>
    </row>
    <row r="165" spans="1:40" x14ac:dyDescent="0.3">
      <c r="A165" s="200">
        <f>Lists!C:C</f>
        <v>0</v>
      </c>
      <c r="B165" s="246" t="e">
        <f t="shared" si="75"/>
        <v>#DIV/0!</v>
      </c>
      <c r="C165" s="160">
        <f t="shared" si="76"/>
        <v>0</v>
      </c>
      <c r="D165" s="269">
        <f t="shared" si="77"/>
        <v>0</v>
      </c>
      <c r="E165" s="200">
        <f>'Core Indicators'!R185</f>
        <v>0</v>
      </c>
      <c r="F165" s="200">
        <f>'Core Indicators'!Z185</f>
        <v>0</v>
      </c>
      <c r="G165" s="160">
        <f t="shared" si="78"/>
        <v>0</v>
      </c>
      <c r="H165" s="200">
        <f>'Core Indicators'!AH185</f>
        <v>0</v>
      </c>
      <c r="I165" s="200">
        <f>'Core Indicators'!AP185</f>
        <v>0</v>
      </c>
      <c r="J165" s="200">
        <f>'Core Indicators'!BN185</f>
        <v>0</v>
      </c>
      <c r="K165" s="200">
        <f t="shared" si="79"/>
        <v>0</v>
      </c>
      <c r="L165" s="246">
        <f t="shared" si="80"/>
        <v>0</v>
      </c>
      <c r="M165" s="269">
        <f t="shared" si="81"/>
        <v>0</v>
      </c>
      <c r="N165" s="201">
        <f>'Core Indicators'!DJ185</f>
        <v>0</v>
      </c>
      <c r="O165" s="201">
        <f>'Core Indicators'!DR185</f>
        <v>0</v>
      </c>
      <c r="P165" s="201">
        <f>'Core Indicators'!DZ185</f>
        <v>0</v>
      </c>
      <c r="Q165" s="201">
        <f>'Core Indicators'!EH185</f>
        <v>0</v>
      </c>
      <c r="R165" s="201">
        <f>'Core Indicators'!EP185</f>
        <v>0</v>
      </c>
      <c r="S165" s="160" t="e">
        <f t="shared" si="82"/>
        <v>#DIV/0!</v>
      </c>
      <c r="T165" s="160">
        <f t="shared" si="83"/>
        <v>0.83333333333333337</v>
      </c>
      <c r="U165" s="200">
        <v>1</v>
      </c>
      <c r="V165" s="200">
        <v>1</v>
      </c>
      <c r="W165" s="200">
        <f>'Core Indicators'!EX185</f>
        <v>0</v>
      </c>
      <c r="X165" s="160">
        <f t="shared" si="84"/>
        <v>0.5</v>
      </c>
      <c r="Y165" s="200">
        <v>1</v>
      </c>
      <c r="Z165" s="160" t="e">
        <f t="shared" si="85"/>
        <v>#DIV/0!</v>
      </c>
      <c r="AA165" s="200">
        <f>'Core Indicators'!FF185</f>
        <v>0</v>
      </c>
      <c r="AB165" s="200">
        <f t="shared" si="86"/>
        <v>0</v>
      </c>
      <c r="AC165" s="181">
        <f>'Core Indicators'!GD185</f>
        <v>0</v>
      </c>
      <c r="AD165" s="181">
        <f>'Core Indicators'!GL185</f>
        <v>0</v>
      </c>
      <c r="AE165" s="181">
        <f>'Core Indicators'!GT185</f>
        <v>0</v>
      </c>
      <c r="AF165" s="181">
        <f>'Core Indicators'!HB185</f>
        <v>0</v>
      </c>
      <c r="AG165" s="181">
        <f t="shared" si="87"/>
        <v>0</v>
      </c>
      <c r="AH165" s="181">
        <f>'Core Indicators'!HJ185</f>
        <v>0</v>
      </c>
      <c r="AI165" s="181">
        <f>'Core Indicators'!HR185</f>
        <v>0</v>
      </c>
      <c r="AJ165" s="181">
        <f t="shared" si="88"/>
        <v>0</v>
      </c>
      <c r="AK165" s="181">
        <f>'Core Indicators'!HZ185</f>
        <v>0</v>
      </c>
      <c r="AL165" s="181">
        <f>'Core Indicators'!IH185</f>
        <v>0</v>
      </c>
      <c r="AM165" s="181">
        <f>'Core Indicators'!IP185</f>
        <v>0</v>
      </c>
      <c r="AN165" s="181">
        <f t="shared" si="89"/>
        <v>0</v>
      </c>
    </row>
    <row r="166" spans="1:40" x14ac:dyDescent="0.3">
      <c r="A166" s="200">
        <f>Lists!C:C</f>
        <v>0</v>
      </c>
      <c r="B166" s="246" t="e">
        <f t="shared" si="75"/>
        <v>#DIV/0!</v>
      </c>
      <c r="C166" s="160">
        <f t="shared" si="76"/>
        <v>0</v>
      </c>
      <c r="D166" s="269">
        <f t="shared" si="77"/>
        <v>0</v>
      </c>
      <c r="E166" s="200">
        <f>'Core Indicators'!R186</f>
        <v>0</v>
      </c>
      <c r="F166" s="200">
        <f>'Core Indicators'!Z186</f>
        <v>0</v>
      </c>
      <c r="G166" s="160">
        <f t="shared" si="78"/>
        <v>0</v>
      </c>
      <c r="H166" s="200">
        <f>'Core Indicators'!AH186</f>
        <v>0</v>
      </c>
      <c r="I166" s="200">
        <f>'Core Indicators'!AP186</f>
        <v>0</v>
      </c>
      <c r="J166" s="200">
        <f>'Core Indicators'!BN186</f>
        <v>0</v>
      </c>
      <c r="K166" s="200">
        <f t="shared" si="79"/>
        <v>0</v>
      </c>
      <c r="L166" s="246">
        <f t="shared" si="80"/>
        <v>0</v>
      </c>
      <c r="M166" s="269">
        <f t="shared" si="81"/>
        <v>0</v>
      </c>
      <c r="N166" s="201">
        <f>'Core Indicators'!DJ186</f>
        <v>0</v>
      </c>
      <c r="O166" s="201">
        <f>'Core Indicators'!DR186</f>
        <v>0</v>
      </c>
      <c r="P166" s="201">
        <f>'Core Indicators'!DZ186</f>
        <v>0</v>
      </c>
      <c r="Q166" s="201">
        <f>'Core Indicators'!EH186</f>
        <v>0</v>
      </c>
      <c r="R166" s="201">
        <f>'Core Indicators'!EP186</f>
        <v>0</v>
      </c>
      <c r="S166" s="160" t="e">
        <f t="shared" si="82"/>
        <v>#DIV/0!</v>
      </c>
      <c r="T166" s="160">
        <f t="shared" si="83"/>
        <v>0.83333333333333337</v>
      </c>
      <c r="U166" s="200">
        <v>1</v>
      </c>
      <c r="V166" s="200">
        <v>1</v>
      </c>
      <c r="W166" s="200">
        <f>'Core Indicators'!EX186</f>
        <v>0</v>
      </c>
      <c r="X166" s="160">
        <f t="shared" si="84"/>
        <v>0.5</v>
      </c>
      <c r="Y166" s="200">
        <v>1</v>
      </c>
      <c r="Z166" s="160" t="e">
        <f t="shared" si="85"/>
        <v>#DIV/0!</v>
      </c>
      <c r="AA166" s="200">
        <f>'Core Indicators'!FF186</f>
        <v>0</v>
      </c>
      <c r="AB166" s="200">
        <f t="shared" si="86"/>
        <v>0</v>
      </c>
      <c r="AC166" s="181">
        <f>'Core Indicators'!GD186</f>
        <v>0</v>
      </c>
      <c r="AD166" s="181">
        <f>'Core Indicators'!GL186</f>
        <v>0</v>
      </c>
      <c r="AE166" s="181">
        <f>'Core Indicators'!GT186</f>
        <v>0</v>
      </c>
      <c r="AF166" s="181">
        <f>'Core Indicators'!HB186</f>
        <v>0</v>
      </c>
      <c r="AG166" s="181">
        <f t="shared" si="87"/>
        <v>0</v>
      </c>
      <c r="AH166" s="181">
        <f>'Core Indicators'!HJ186</f>
        <v>0</v>
      </c>
      <c r="AI166" s="181">
        <f>'Core Indicators'!HR186</f>
        <v>0</v>
      </c>
      <c r="AJ166" s="181">
        <f t="shared" si="88"/>
        <v>0</v>
      </c>
      <c r="AK166" s="181">
        <f>'Core Indicators'!HZ186</f>
        <v>0</v>
      </c>
      <c r="AL166" s="181">
        <f>'Core Indicators'!IH186</f>
        <v>0</v>
      </c>
      <c r="AM166" s="181">
        <f>'Core Indicators'!IP186</f>
        <v>0</v>
      </c>
      <c r="AN166" s="181">
        <f t="shared" si="89"/>
        <v>0</v>
      </c>
    </row>
    <row r="167" spans="1:40" x14ac:dyDescent="0.3">
      <c r="A167" s="200">
        <f>Lists!C:C</f>
        <v>0</v>
      </c>
      <c r="B167" s="246" t="e">
        <f t="shared" si="75"/>
        <v>#DIV/0!</v>
      </c>
      <c r="C167" s="160">
        <f t="shared" si="76"/>
        <v>0</v>
      </c>
      <c r="D167" s="269">
        <f t="shared" si="77"/>
        <v>0</v>
      </c>
      <c r="E167" s="200">
        <f>'Core Indicators'!R187</f>
        <v>0</v>
      </c>
      <c r="F167" s="200">
        <f>'Core Indicators'!Z187</f>
        <v>0</v>
      </c>
      <c r="G167" s="160">
        <f t="shared" si="78"/>
        <v>0</v>
      </c>
      <c r="H167" s="200">
        <f>'Core Indicators'!AH187</f>
        <v>0</v>
      </c>
      <c r="I167" s="200">
        <f>'Core Indicators'!AP187</f>
        <v>0</v>
      </c>
      <c r="J167" s="200">
        <f>'Core Indicators'!BN187</f>
        <v>0</v>
      </c>
      <c r="K167" s="200">
        <f t="shared" si="79"/>
        <v>0</v>
      </c>
      <c r="L167" s="246">
        <f t="shared" si="80"/>
        <v>0</v>
      </c>
      <c r="M167" s="269">
        <f t="shared" si="81"/>
        <v>0</v>
      </c>
      <c r="N167" s="201">
        <f>'Core Indicators'!DJ187</f>
        <v>0</v>
      </c>
      <c r="O167" s="201">
        <f>'Core Indicators'!DR187</f>
        <v>0</v>
      </c>
      <c r="P167" s="201">
        <f>'Core Indicators'!DZ187</f>
        <v>0</v>
      </c>
      <c r="Q167" s="201">
        <f>'Core Indicators'!EH187</f>
        <v>0</v>
      </c>
      <c r="R167" s="201">
        <f>'Core Indicators'!EP187</f>
        <v>0</v>
      </c>
      <c r="S167" s="160" t="e">
        <f t="shared" si="82"/>
        <v>#DIV/0!</v>
      </c>
      <c r="T167" s="160">
        <f t="shared" si="83"/>
        <v>0.83333333333333337</v>
      </c>
      <c r="U167" s="200">
        <v>1</v>
      </c>
      <c r="V167" s="200">
        <v>1</v>
      </c>
      <c r="W167" s="200">
        <f>'Core Indicators'!EX187</f>
        <v>0</v>
      </c>
      <c r="X167" s="160">
        <f t="shared" si="84"/>
        <v>0.5</v>
      </c>
      <c r="Y167" s="200">
        <v>1</v>
      </c>
      <c r="Z167" s="160" t="e">
        <f t="shared" si="85"/>
        <v>#DIV/0!</v>
      </c>
      <c r="AA167" s="200">
        <f>'Core Indicators'!FF187</f>
        <v>0</v>
      </c>
      <c r="AB167" s="200">
        <f t="shared" si="86"/>
        <v>0</v>
      </c>
      <c r="AC167" s="181">
        <f>'Core Indicators'!GD187</f>
        <v>0</v>
      </c>
      <c r="AD167" s="181">
        <f>'Core Indicators'!GL187</f>
        <v>0</v>
      </c>
      <c r="AE167" s="181">
        <f>'Core Indicators'!GT187</f>
        <v>0</v>
      </c>
      <c r="AF167" s="181">
        <f>'Core Indicators'!HB187</f>
        <v>0</v>
      </c>
      <c r="AG167" s="181">
        <f t="shared" si="87"/>
        <v>0</v>
      </c>
      <c r="AH167" s="181">
        <f>'Core Indicators'!HJ187</f>
        <v>0</v>
      </c>
      <c r="AI167" s="181">
        <f>'Core Indicators'!HR187</f>
        <v>0</v>
      </c>
      <c r="AJ167" s="181">
        <f t="shared" si="88"/>
        <v>0</v>
      </c>
      <c r="AK167" s="181">
        <f>'Core Indicators'!HZ187</f>
        <v>0</v>
      </c>
      <c r="AL167" s="181">
        <f>'Core Indicators'!IH187</f>
        <v>0</v>
      </c>
      <c r="AM167" s="181">
        <f>'Core Indicators'!IP187</f>
        <v>0</v>
      </c>
      <c r="AN167" s="181">
        <f t="shared" si="89"/>
        <v>0</v>
      </c>
    </row>
    <row r="168" spans="1:40" x14ac:dyDescent="0.3">
      <c r="A168" s="200">
        <f>Lists!C:C</f>
        <v>0</v>
      </c>
      <c r="B168" s="246" t="e">
        <f t="shared" si="75"/>
        <v>#DIV/0!</v>
      </c>
      <c r="C168" s="160">
        <f t="shared" si="76"/>
        <v>0</v>
      </c>
      <c r="D168" s="269">
        <f t="shared" si="77"/>
        <v>0</v>
      </c>
      <c r="E168" s="200">
        <f>'Core Indicators'!R188</f>
        <v>0</v>
      </c>
      <c r="F168" s="200">
        <f>'Core Indicators'!Z188</f>
        <v>0</v>
      </c>
      <c r="G168" s="160">
        <f t="shared" si="78"/>
        <v>0</v>
      </c>
      <c r="H168" s="200">
        <f>'Core Indicators'!AH188</f>
        <v>0</v>
      </c>
      <c r="I168" s="200">
        <f>'Core Indicators'!AP188</f>
        <v>0</v>
      </c>
      <c r="J168" s="200">
        <f>'Core Indicators'!BN188</f>
        <v>0</v>
      </c>
      <c r="K168" s="200">
        <f t="shared" si="79"/>
        <v>0</v>
      </c>
      <c r="L168" s="246">
        <f t="shared" si="80"/>
        <v>0</v>
      </c>
      <c r="M168" s="269">
        <f t="shared" si="81"/>
        <v>0</v>
      </c>
      <c r="N168" s="201">
        <f>'Core Indicators'!DJ188</f>
        <v>0</v>
      </c>
      <c r="O168" s="201">
        <f>'Core Indicators'!DR188</f>
        <v>0</v>
      </c>
      <c r="P168" s="201">
        <f>'Core Indicators'!DZ188</f>
        <v>0</v>
      </c>
      <c r="Q168" s="201">
        <f>'Core Indicators'!EH188</f>
        <v>0</v>
      </c>
      <c r="R168" s="201">
        <f>'Core Indicators'!EP188</f>
        <v>0</v>
      </c>
      <c r="S168" s="160" t="e">
        <f t="shared" si="82"/>
        <v>#DIV/0!</v>
      </c>
      <c r="T168" s="160">
        <f t="shared" si="83"/>
        <v>0.83333333333333337</v>
      </c>
      <c r="U168" s="200">
        <v>1</v>
      </c>
      <c r="V168" s="200">
        <v>1</v>
      </c>
      <c r="W168" s="200">
        <f>'Core Indicators'!EX188</f>
        <v>0</v>
      </c>
      <c r="X168" s="160">
        <f t="shared" si="84"/>
        <v>0.5</v>
      </c>
      <c r="Y168" s="200">
        <v>1</v>
      </c>
      <c r="Z168" s="160" t="e">
        <f t="shared" si="85"/>
        <v>#DIV/0!</v>
      </c>
      <c r="AA168" s="200">
        <f>'Core Indicators'!FF188</f>
        <v>0</v>
      </c>
      <c r="AB168" s="200">
        <f t="shared" si="86"/>
        <v>0</v>
      </c>
      <c r="AC168" s="181">
        <f>'Core Indicators'!GD188</f>
        <v>0</v>
      </c>
      <c r="AD168" s="181">
        <f>'Core Indicators'!GL188</f>
        <v>0</v>
      </c>
      <c r="AE168" s="181">
        <f>'Core Indicators'!GT188</f>
        <v>0</v>
      </c>
      <c r="AF168" s="181">
        <f>'Core Indicators'!HB188</f>
        <v>0</v>
      </c>
      <c r="AG168" s="181">
        <f t="shared" si="87"/>
        <v>0</v>
      </c>
      <c r="AH168" s="181">
        <f>'Core Indicators'!HJ188</f>
        <v>0</v>
      </c>
      <c r="AI168" s="181">
        <f>'Core Indicators'!HR188</f>
        <v>0</v>
      </c>
      <c r="AJ168" s="181">
        <f t="shared" si="88"/>
        <v>0</v>
      </c>
      <c r="AK168" s="181">
        <f>'Core Indicators'!HZ188</f>
        <v>0</v>
      </c>
      <c r="AL168" s="181">
        <f>'Core Indicators'!IH188</f>
        <v>0</v>
      </c>
      <c r="AM168" s="181">
        <f>'Core Indicators'!IP188</f>
        <v>0</v>
      </c>
      <c r="AN168" s="181">
        <f t="shared" si="89"/>
        <v>0</v>
      </c>
    </row>
    <row r="169" spans="1:40" x14ac:dyDescent="0.3">
      <c r="A169" s="200">
        <f>Lists!C:C</f>
        <v>0</v>
      </c>
      <c r="B169" s="246" t="e">
        <f t="shared" si="75"/>
        <v>#DIV/0!</v>
      </c>
      <c r="C169" s="160">
        <f t="shared" si="76"/>
        <v>0</v>
      </c>
      <c r="D169" s="269">
        <f t="shared" si="77"/>
        <v>0</v>
      </c>
      <c r="E169" s="200">
        <f>'Core Indicators'!R189</f>
        <v>0</v>
      </c>
      <c r="F169" s="200">
        <f>'Core Indicators'!Z189</f>
        <v>0</v>
      </c>
      <c r="G169" s="160">
        <f t="shared" si="78"/>
        <v>0</v>
      </c>
      <c r="H169" s="200">
        <f>'Core Indicators'!AH189</f>
        <v>0</v>
      </c>
      <c r="I169" s="200">
        <f>'Core Indicators'!AP189</f>
        <v>0</v>
      </c>
      <c r="J169" s="200">
        <f>'Core Indicators'!BN189</f>
        <v>0</v>
      </c>
      <c r="K169" s="200">
        <f t="shared" si="79"/>
        <v>0</v>
      </c>
      <c r="L169" s="246">
        <f t="shared" si="80"/>
        <v>0</v>
      </c>
      <c r="M169" s="269">
        <f t="shared" si="81"/>
        <v>0</v>
      </c>
      <c r="N169" s="201">
        <f>'Core Indicators'!DJ189</f>
        <v>0</v>
      </c>
      <c r="O169" s="201">
        <f>'Core Indicators'!DR189</f>
        <v>0</v>
      </c>
      <c r="P169" s="201">
        <f>'Core Indicators'!DZ189</f>
        <v>0</v>
      </c>
      <c r="Q169" s="201">
        <f>'Core Indicators'!EH189</f>
        <v>0</v>
      </c>
      <c r="R169" s="201">
        <f>'Core Indicators'!EP189</f>
        <v>0</v>
      </c>
      <c r="S169" s="160" t="e">
        <f t="shared" si="82"/>
        <v>#DIV/0!</v>
      </c>
      <c r="T169" s="160" t="e">
        <f t="shared" si="83"/>
        <v>#DIV/0!</v>
      </c>
      <c r="U169" s="200">
        <v>1</v>
      </c>
      <c r="V169" s="200">
        <v>1</v>
      </c>
      <c r="W169" s="200">
        <f>'Core Indicators'!EX189</f>
        <v>0</v>
      </c>
      <c r="X169" s="160">
        <f t="shared" si="84"/>
        <v>0.5</v>
      </c>
      <c r="Y169" s="200">
        <v>1</v>
      </c>
      <c r="Z169" s="160" t="e">
        <f t="shared" si="85"/>
        <v>#DIV/0!</v>
      </c>
      <c r="AA169" s="200">
        <f>'Core Indicators'!FF189</f>
        <v>0</v>
      </c>
      <c r="AB169" s="200" t="e">
        <f t="shared" si="86"/>
        <v>#DIV/0!</v>
      </c>
      <c r="AC169" s="181">
        <f>'Core Indicators'!GD189</f>
        <v>0</v>
      </c>
      <c r="AD169" s="181">
        <f>'Core Indicators'!GL189</f>
        <v>0</v>
      </c>
      <c r="AE169" s="181">
        <f>'Core Indicators'!GT189</f>
        <v>0</v>
      </c>
      <c r="AF169" s="181">
        <f>'Core Indicators'!HB189</f>
        <v>0</v>
      </c>
      <c r="AG169" s="181">
        <f t="shared" si="87"/>
        <v>0</v>
      </c>
      <c r="AH169" s="181">
        <f>'Core Indicators'!HJ189</f>
        <v>0</v>
      </c>
      <c r="AI169" s="181">
        <f>'Core Indicators'!HR189</f>
        <v>0</v>
      </c>
      <c r="AJ169" s="181">
        <f t="shared" si="88"/>
        <v>0</v>
      </c>
      <c r="AK169" s="181">
        <f>'Core Indicators'!HZ189</f>
        <v>0</v>
      </c>
      <c r="AL169" s="181">
        <f>'Core Indicators'!IH189</f>
        <v>0</v>
      </c>
      <c r="AM169" s="181">
        <f>'Core Indicators'!IP189</f>
        <v>0</v>
      </c>
      <c r="AN169" s="181">
        <f t="shared" si="89"/>
        <v>0</v>
      </c>
    </row>
    <row r="170" spans="1:40" x14ac:dyDescent="0.3">
      <c r="A170" s="200">
        <f>Lists!C:C</f>
        <v>0</v>
      </c>
      <c r="B170" s="246" t="e">
        <f t="shared" ref="B170:B201" si="90">IF(OR(M190="x",D190="x"),"x",ROUND((5-GEOMEAN(((5-D190)/5*4+1),((5-M190)/5*4+1),((5-M190)/5*4+1)))/4*3.5+S190*0.3,1))</f>
        <v>#DIV/0!</v>
      </c>
      <c r="C170" s="160">
        <f t="shared" ref="C170:C201" si="91">COUNTIF(E190:F190,"x")+COUNTIF(H190:I190,"x")+COUNTIF(J190:J190,"x")+COUNTIF(M190,"x")+COUNTIF(U190:W190,"x")+COUNTIF(Y190:AB190,"x")</f>
        <v>0</v>
      </c>
      <c r="D170" s="269">
        <f t="shared" ref="D170:D201" si="92">IF(OR(L190="x",G190="x"),"x",ROUND((5-GEOMEAN(((5-L190)/5*4+1),((5-L190)/5*4+1),((5-G190)/5*4+1)))/4*5,1))</f>
        <v>0</v>
      </c>
      <c r="E170" s="200">
        <f>'Core Indicators'!R190</f>
        <v>0</v>
      </c>
      <c r="F170" s="200">
        <f>'Core Indicators'!Z190</f>
        <v>0</v>
      </c>
      <c r="G170" s="160">
        <f t="shared" ref="G170:G201" si="93">IF(AND(F190="x",E190="x"),"x",IF(OR(F190="x",E190="x"),AVERAGE(E190,F190),ROUND((10-GEOMEAN(((10-E190)/10*9+1),((10-F190)/10*9+1)))/9*10,1)))</f>
        <v>0</v>
      </c>
      <c r="H170" s="200">
        <f>'Core Indicators'!AH190</f>
        <v>0</v>
      </c>
      <c r="I170" s="200">
        <f>'Core Indicators'!AP190</f>
        <v>0</v>
      </c>
      <c r="J170" s="200">
        <f>'Core Indicators'!BN190</f>
        <v>0</v>
      </c>
      <c r="K170" s="200">
        <f t="shared" ref="K170:K201" si="94">IF(AND(J190="x",I190="x"),"x",IF(OR(J190="x",I190="x"),AVERAGE(I190,J190),ROUND((10-GEOMEAN(((10-I190)/10*9+1),((10-J190)/10*9+1)))/9*10,1)))</f>
        <v>0</v>
      </c>
      <c r="L170" s="246">
        <f t="shared" ref="L170:L201" si="95">IF(AND(H190="x",K190="x"),"x",IF(OR(H190="x",K190="x"),AVERAGE(H190,K190),ROUND((10-GEOMEAN(((10-H190)/10*9+1),((10-K190)/10*9+1)))/9*10,1)))</f>
        <v>0</v>
      </c>
      <c r="M170" s="269">
        <f t="shared" ref="M170:M201" si="96">IF(N190="x","x",AVERAGE(N190:R190))</f>
        <v>0</v>
      </c>
      <c r="N170" s="201">
        <f>'Core Indicators'!DJ190</f>
        <v>0</v>
      </c>
      <c r="O170" s="201">
        <f>'Core Indicators'!DR190</f>
        <v>0</v>
      </c>
      <c r="P170" s="201">
        <f>'Core Indicators'!DZ190</f>
        <v>0</v>
      </c>
      <c r="Q170" s="201">
        <f>'Core Indicators'!EH190</f>
        <v>0</v>
      </c>
      <c r="R170" s="201">
        <f>'Core Indicators'!EP190</f>
        <v>0</v>
      </c>
      <c r="S170" s="160" t="e">
        <f t="shared" ref="S170:S201" si="97">IF(OR(Z190="x",T190="x"),T190,ROUND((10-GEOMEAN(((10-T190)/10*9+1),((10-Z190)/10*9+1)))/9*10,1))</f>
        <v>#DIV/0!</v>
      </c>
      <c r="T170" s="160" t="e">
        <f t="shared" ref="T170:T201" si="98">AVERAGE(U190,X190,Y190)</f>
        <v>#DIV/0!</v>
      </c>
      <c r="U170" s="200">
        <v>1</v>
      </c>
      <c r="V170" s="200">
        <v>1</v>
      </c>
      <c r="W170" s="200">
        <f>'Core Indicators'!EX190</f>
        <v>0</v>
      </c>
      <c r="X170" s="160">
        <f t="shared" ref="X170:X201" si="99">AVERAGE(V190:W190)</f>
        <v>0.5</v>
      </c>
      <c r="Y170" s="200">
        <v>1</v>
      </c>
      <c r="Z170" s="160" t="e">
        <f t="shared" ref="Z170:Z201" si="100">IF(AND(AA190="x",AB190="x"),"x",AVERAGE(AA190:AB190))</f>
        <v>#DIV/0!</v>
      </c>
      <c r="AA170" s="200">
        <f>'Core Indicators'!FF190</f>
        <v>0</v>
      </c>
      <c r="AB170" s="200" t="e">
        <f t="shared" ref="AB170:AB201" si="101">IF(AND(AJ190="x",AN190="x",AG190="x"),"x",(AVERAGE(AJ190,AN190,AG190)))</f>
        <v>#DIV/0!</v>
      </c>
      <c r="AC170" s="181">
        <f>'Core Indicators'!GD190</f>
        <v>0</v>
      </c>
      <c r="AD170" s="181">
        <f>'Core Indicators'!GL190</f>
        <v>0</v>
      </c>
      <c r="AE170" s="181">
        <f>'Core Indicators'!GT190</f>
        <v>0</v>
      </c>
      <c r="AF170" s="181">
        <f>'Core Indicators'!HB190</f>
        <v>0</v>
      </c>
      <c r="AG170" s="181">
        <f t="shared" ref="AG170:AG201" si="102">IF(AND(AC190="x",AD190="x",AE190="x",AF190="x"),"x",AVERAGE(AC190:AF190))</f>
        <v>0</v>
      </c>
      <c r="AH170" s="181">
        <f>'Core Indicators'!HJ190</f>
        <v>0</v>
      </c>
      <c r="AI170" s="181">
        <f>'Core Indicators'!HR190</f>
        <v>0</v>
      </c>
      <c r="AJ170" s="181">
        <f t="shared" ref="AJ170:AJ201" si="103">IF(AND(AH190="x",AI190="x"),"x",AVERAGE(AH190:AI190))</f>
        <v>0</v>
      </c>
      <c r="AK170" s="181">
        <f>'Core Indicators'!HZ190</f>
        <v>0</v>
      </c>
      <c r="AL170" s="181">
        <f>'Core Indicators'!IH190</f>
        <v>0</v>
      </c>
      <c r="AM170" s="181">
        <f>'Core Indicators'!IP190</f>
        <v>0</v>
      </c>
      <c r="AN170" s="181">
        <f t="shared" ref="AN170:AN201" si="104">IF(AND(AK190="x",AL190="x",AM190="x"),"x",AVERAGE(AK190:AM190))</f>
        <v>0</v>
      </c>
    </row>
    <row r="171" spans="1:40" x14ac:dyDescent="0.3">
      <c r="A171" s="200">
        <f>Lists!C:C</f>
        <v>0</v>
      </c>
      <c r="B171" s="246" t="e">
        <f t="shared" si="90"/>
        <v>#DIV/0!</v>
      </c>
      <c r="C171" s="160">
        <f t="shared" si="91"/>
        <v>0</v>
      </c>
      <c r="D171" s="269">
        <f t="shared" si="92"/>
        <v>0</v>
      </c>
      <c r="E171" s="200">
        <f>'Core Indicators'!R191</f>
        <v>0</v>
      </c>
      <c r="F171" s="200">
        <f>'Core Indicators'!Z191</f>
        <v>0</v>
      </c>
      <c r="G171" s="160">
        <f t="shared" si="93"/>
        <v>0</v>
      </c>
      <c r="H171" s="200">
        <f>'Core Indicators'!AH191</f>
        <v>0</v>
      </c>
      <c r="I171" s="200">
        <f>'Core Indicators'!AP191</f>
        <v>0</v>
      </c>
      <c r="J171" s="200">
        <f>'Core Indicators'!BN191</f>
        <v>0</v>
      </c>
      <c r="K171" s="200">
        <f t="shared" si="94"/>
        <v>0</v>
      </c>
      <c r="L171" s="246">
        <f t="shared" si="95"/>
        <v>0</v>
      </c>
      <c r="M171" s="269">
        <f t="shared" si="96"/>
        <v>0</v>
      </c>
      <c r="N171" s="201">
        <f>'Core Indicators'!DJ191</f>
        <v>0</v>
      </c>
      <c r="O171" s="201">
        <f>'Core Indicators'!DR191</f>
        <v>0</v>
      </c>
      <c r="P171" s="201">
        <f>'Core Indicators'!DZ191</f>
        <v>0</v>
      </c>
      <c r="Q171" s="201">
        <f>'Core Indicators'!EH191</f>
        <v>0</v>
      </c>
      <c r="R171" s="201">
        <f>'Core Indicators'!EP191</f>
        <v>0</v>
      </c>
      <c r="S171" s="160" t="e">
        <f t="shared" si="97"/>
        <v>#DIV/0!</v>
      </c>
      <c r="T171" s="160" t="e">
        <f t="shared" si="98"/>
        <v>#DIV/0!</v>
      </c>
      <c r="U171" s="200">
        <v>1</v>
      </c>
      <c r="V171" s="200">
        <v>1</v>
      </c>
      <c r="W171" s="200">
        <f>'Core Indicators'!EX191</f>
        <v>0</v>
      </c>
      <c r="X171" s="160">
        <f t="shared" si="99"/>
        <v>0.5</v>
      </c>
      <c r="Y171" s="200">
        <v>1</v>
      </c>
      <c r="Z171" s="160" t="e">
        <f t="shared" si="100"/>
        <v>#DIV/0!</v>
      </c>
      <c r="AA171" s="200">
        <f>'Core Indicators'!FF191</f>
        <v>0</v>
      </c>
      <c r="AB171" s="200" t="e">
        <f t="shared" si="101"/>
        <v>#DIV/0!</v>
      </c>
      <c r="AC171" s="181">
        <f>'Core Indicators'!GD191</f>
        <v>0</v>
      </c>
      <c r="AD171" s="181">
        <f>'Core Indicators'!GL191</f>
        <v>0</v>
      </c>
      <c r="AE171" s="181">
        <f>'Core Indicators'!GT191</f>
        <v>0</v>
      </c>
      <c r="AF171" s="181">
        <f>'Core Indicators'!HB191</f>
        <v>0</v>
      </c>
      <c r="AG171" s="181">
        <f t="shared" si="102"/>
        <v>0</v>
      </c>
      <c r="AH171" s="181">
        <f>'Core Indicators'!HJ191</f>
        <v>0</v>
      </c>
      <c r="AI171" s="181">
        <f>'Core Indicators'!HR191</f>
        <v>0</v>
      </c>
      <c r="AJ171" s="181">
        <f t="shared" si="103"/>
        <v>0</v>
      </c>
      <c r="AK171" s="181">
        <f>'Core Indicators'!HZ191</f>
        <v>0</v>
      </c>
      <c r="AL171" s="181">
        <f>'Core Indicators'!IH191</f>
        <v>0</v>
      </c>
      <c r="AM171" s="181">
        <f>'Core Indicators'!IP191</f>
        <v>0</v>
      </c>
      <c r="AN171" s="181">
        <f t="shared" si="104"/>
        <v>0</v>
      </c>
    </row>
    <row r="172" spans="1:40" x14ac:dyDescent="0.3">
      <c r="A172" s="200">
        <f>Lists!C:C</f>
        <v>0</v>
      </c>
      <c r="B172" s="246" t="e">
        <f t="shared" si="90"/>
        <v>#DIV/0!</v>
      </c>
      <c r="C172" s="160">
        <f t="shared" si="91"/>
        <v>0</v>
      </c>
      <c r="D172" s="269">
        <f t="shared" si="92"/>
        <v>0</v>
      </c>
      <c r="E172" s="200">
        <f>'Core Indicators'!R192</f>
        <v>0</v>
      </c>
      <c r="F172" s="200">
        <f>'Core Indicators'!Z192</f>
        <v>0</v>
      </c>
      <c r="G172" s="160">
        <f t="shared" si="93"/>
        <v>0</v>
      </c>
      <c r="H172" s="200">
        <f>'Core Indicators'!AH192</f>
        <v>0</v>
      </c>
      <c r="I172" s="200">
        <f>'Core Indicators'!AP192</f>
        <v>0</v>
      </c>
      <c r="J172" s="200">
        <f>'Core Indicators'!BN192</f>
        <v>0</v>
      </c>
      <c r="K172" s="200">
        <f t="shared" si="94"/>
        <v>0</v>
      </c>
      <c r="L172" s="246">
        <f t="shared" si="95"/>
        <v>0</v>
      </c>
      <c r="M172" s="269">
        <f t="shared" si="96"/>
        <v>0</v>
      </c>
      <c r="N172" s="201">
        <f>'Core Indicators'!DJ192</f>
        <v>0</v>
      </c>
      <c r="O172" s="201">
        <f>'Core Indicators'!DR192</f>
        <v>0</v>
      </c>
      <c r="P172" s="201">
        <f>'Core Indicators'!DZ192</f>
        <v>0</v>
      </c>
      <c r="Q172" s="201">
        <f>'Core Indicators'!EH192</f>
        <v>0</v>
      </c>
      <c r="R172" s="201">
        <f>'Core Indicators'!EP192</f>
        <v>0</v>
      </c>
      <c r="S172" s="160" t="e">
        <f t="shared" si="97"/>
        <v>#DIV/0!</v>
      </c>
      <c r="T172" s="160" t="e">
        <f t="shared" si="98"/>
        <v>#DIV/0!</v>
      </c>
      <c r="U172" s="200">
        <v>1</v>
      </c>
      <c r="V172" s="200">
        <v>1</v>
      </c>
      <c r="W172" s="200">
        <f>'Core Indicators'!EX192</f>
        <v>0</v>
      </c>
      <c r="X172" s="160">
        <f t="shared" si="99"/>
        <v>0.5</v>
      </c>
      <c r="Y172" s="200">
        <v>1</v>
      </c>
      <c r="Z172" s="160" t="e">
        <f t="shared" si="100"/>
        <v>#DIV/0!</v>
      </c>
      <c r="AA172" s="200">
        <f>'Core Indicators'!FF192</f>
        <v>0</v>
      </c>
      <c r="AB172" s="200" t="e">
        <f t="shared" si="101"/>
        <v>#DIV/0!</v>
      </c>
      <c r="AC172" s="181">
        <f>'Core Indicators'!GD192</f>
        <v>0</v>
      </c>
      <c r="AD172" s="181">
        <f>'Core Indicators'!GL192</f>
        <v>0</v>
      </c>
      <c r="AE172" s="181">
        <f>'Core Indicators'!GT192</f>
        <v>0</v>
      </c>
      <c r="AF172" s="181">
        <f>'Core Indicators'!HB192</f>
        <v>0</v>
      </c>
      <c r="AG172" s="181">
        <f t="shared" si="102"/>
        <v>0</v>
      </c>
      <c r="AH172" s="181">
        <f>'Core Indicators'!HJ192</f>
        <v>0</v>
      </c>
      <c r="AI172" s="181">
        <f>'Core Indicators'!HR192</f>
        <v>0</v>
      </c>
      <c r="AJ172" s="181">
        <f t="shared" si="103"/>
        <v>0</v>
      </c>
      <c r="AK172" s="181">
        <f>'Core Indicators'!HZ192</f>
        <v>0</v>
      </c>
      <c r="AL172" s="181">
        <f>'Core Indicators'!IH192</f>
        <v>0</v>
      </c>
      <c r="AM172" s="181">
        <f>'Core Indicators'!IP192</f>
        <v>0</v>
      </c>
      <c r="AN172" s="181">
        <f t="shared" si="104"/>
        <v>0</v>
      </c>
    </row>
    <row r="173" spans="1:40" x14ac:dyDescent="0.3">
      <c r="A173" s="200">
        <f>Lists!C:C</f>
        <v>0</v>
      </c>
      <c r="B173" s="246" t="e">
        <f t="shared" si="90"/>
        <v>#DIV/0!</v>
      </c>
      <c r="C173" s="160">
        <f t="shared" si="91"/>
        <v>0</v>
      </c>
      <c r="D173" s="269">
        <f t="shared" si="92"/>
        <v>0</v>
      </c>
      <c r="E173" s="200">
        <f>'Core Indicators'!R193</f>
        <v>0</v>
      </c>
      <c r="F173" s="200">
        <f>'Core Indicators'!Z193</f>
        <v>0</v>
      </c>
      <c r="G173" s="160">
        <f t="shared" si="93"/>
        <v>0</v>
      </c>
      <c r="H173" s="200">
        <f>'Core Indicators'!AH193</f>
        <v>0</v>
      </c>
      <c r="I173" s="200">
        <f>'Core Indicators'!AP193</f>
        <v>0</v>
      </c>
      <c r="J173" s="200">
        <f>'Core Indicators'!BN193</f>
        <v>0</v>
      </c>
      <c r="K173" s="200">
        <f t="shared" si="94"/>
        <v>0</v>
      </c>
      <c r="L173" s="246">
        <f t="shared" si="95"/>
        <v>0</v>
      </c>
      <c r="M173" s="269">
        <f t="shared" si="96"/>
        <v>0</v>
      </c>
      <c r="N173" s="201">
        <f>'Core Indicators'!DJ193</f>
        <v>0</v>
      </c>
      <c r="O173" s="201">
        <f>'Core Indicators'!DR193</f>
        <v>0</v>
      </c>
      <c r="P173" s="201">
        <f>'Core Indicators'!DZ193</f>
        <v>0</v>
      </c>
      <c r="Q173" s="201">
        <f>'Core Indicators'!EH193</f>
        <v>0</v>
      </c>
      <c r="R173" s="201">
        <f>'Core Indicators'!EP193</f>
        <v>0</v>
      </c>
      <c r="S173" s="160" t="e">
        <f t="shared" si="97"/>
        <v>#DIV/0!</v>
      </c>
      <c r="T173" s="160" t="e">
        <f t="shared" si="98"/>
        <v>#DIV/0!</v>
      </c>
      <c r="U173" s="200">
        <v>1</v>
      </c>
      <c r="V173" s="200">
        <v>1</v>
      </c>
      <c r="W173" s="200">
        <f>'Core Indicators'!EX193</f>
        <v>0</v>
      </c>
      <c r="X173" s="160">
        <f t="shared" si="99"/>
        <v>0.5</v>
      </c>
      <c r="Y173" s="200">
        <v>1</v>
      </c>
      <c r="Z173" s="160" t="e">
        <f t="shared" si="100"/>
        <v>#DIV/0!</v>
      </c>
      <c r="AA173" s="200">
        <f>'Core Indicators'!FF193</f>
        <v>0</v>
      </c>
      <c r="AB173" s="200" t="e">
        <f t="shared" si="101"/>
        <v>#DIV/0!</v>
      </c>
      <c r="AC173" s="181">
        <f>'Core Indicators'!GD193</f>
        <v>0</v>
      </c>
      <c r="AD173" s="181">
        <f>'Core Indicators'!GL193</f>
        <v>0</v>
      </c>
      <c r="AE173" s="181">
        <f>'Core Indicators'!GT193</f>
        <v>0</v>
      </c>
      <c r="AF173" s="181">
        <f>'Core Indicators'!HB193</f>
        <v>0</v>
      </c>
      <c r="AG173" s="181">
        <f t="shared" si="102"/>
        <v>0</v>
      </c>
      <c r="AH173" s="181">
        <f>'Core Indicators'!HJ193</f>
        <v>0</v>
      </c>
      <c r="AI173" s="181">
        <f>'Core Indicators'!HR193</f>
        <v>0</v>
      </c>
      <c r="AJ173" s="181">
        <f t="shared" si="103"/>
        <v>0</v>
      </c>
      <c r="AK173" s="181">
        <f>'Core Indicators'!HZ193</f>
        <v>0</v>
      </c>
      <c r="AL173" s="181">
        <f>'Core Indicators'!IH193</f>
        <v>0</v>
      </c>
      <c r="AM173" s="181">
        <f>'Core Indicators'!IP193</f>
        <v>0</v>
      </c>
      <c r="AN173" s="181">
        <f t="shared" si="104"/>
        <v>0</v>
      </c>
    </row>
    <row r="174" spans="1:40" x14ac:dyDescent="0.3">
      <c r="A174" s="200">
        <f>Lists!C:C</f>
        <v>0</v>
      </c>
      <c r="B174" s="246" t="e">
        <f t="shared" si="90"/>
        <v>#DIV/0!</v>
      </c>
      <c r="C174" s="160">
        <f t="shared" si="91"/>
        <v>0</v>
      </c>
      <c r="D174" s="269">
        <f t="shared" si="92"/>
        <v>0</v>
      </c>
      <c r="E174" s="200">
        <f>'Core Indicators'!R194</f>
        <v>0</v>
      </c>
      <c r="F174" s="200">
        <f>'Core Indicators'!Z194</f>
        <v>0</v>
      </c>
      <c r="G174" s="160">
        <f t="shared" si="93"/>
        <v>0</v>
      </c>
      <c r="H174" s="200">
        <f>'Core Indicators'!AH194</f>
        <v>0</v>
      </c>
      <c r="I174" s="200">
        <f>'Core Indicators'!AP194</f>
        <v>0</v>
      </c>
      <c r="J174" s="200">
        <f>'Core Indicators'!BN194</f>
        <v>0</v>
      </c>
      <c r="K174" s="200">
        <f t="shared" si="94"/>
        <v>0</v>
      </c>
      <c r="L174" s="246">
        <f t="shared" si="95"/>
        <v>0</v>
      </c>
      <c r="M174" s="269">
        <f t="shared" si="96"/>
        <v>0</v>
      </c>
      <c r="N174" s="201">
        <f>'Core Indicators'!DJ194</f>
        <v>0</v>
      </c>
      <c r="O174" s="201">
        <f>'Core Indicators'!DR194</f>
        <v>0</v>
      </c>
      <c r="P174" s="201">
        <f>'Core Indicators'!DZ194</f>
        <v>0</v>
      </c>
      <c r="Q174" s="201">
        <f>'Core Indicators'!EH194</f>
        <v>0</v>
      </c>
      <c r="R174" s="201">
        <f>'Core Indicators'!EP194</f>
        <v>0</v>
      </c>
      <c r="S174" s="160" t="e">
        <f t="shared" si="97"/>
        <v>#DIV/0!</v>
      </c>
      <c r="T174" s="160" t="e">
        <f t="shared" si="98"/>
        <v>#DIV/0!</v>
      </c>
      <c r="U174" s="200">
        <v>1</v>
      </c>
      <c r="V174" s="200">
        <v>1</v>
      </c>
      <c r="W174" s="200">
        <f>'Core Indicators'!EX194</f>
        <v>0</v>
      </c>
      <c r="X174" s="160">
        <f t="shared" si="99"/>
        <v>0.5</v>
      </c>
      <c r="Y174" s="200">
        <v>1</v>
      </c>
      <c r="Z174" s="160" t="e">
        <f t="shared" si="100"/>
        <v>#DIV/0!</v>
      </c>
      <c r="AA174" s="200">
        <f>'Core Indicators'!FF194</f>
        <v>0</v>
      </c>
      <c r="AB174" s="200" t="e">
        <f t="shared" si="101"/>
        <v>#DIV/0!</v>
      </c>
      <c r="AC174" s="181">
        <f>'Core Indicators'!GD194</f>
        <v>0</v>
      </c>
      <c r="AD174" s="181">
        <f>'Core Indicators'!GL194</f>
        <v>0</v>
      </c>
      <c r="AE174" s="181">
        <f>'Core Indicators'!GT194</f>
        <v>0</v>
      </c>
      <c r="AF174" s="181">
        <f>'Core Indicators'!HB194</f>
        <v>0</v>
      </c>
      <c r="AG174" s="181">
        <f t="shared" si="102"/>
        <v>0</v>
      </c>
      <c r="AH174" s="181">
        <f>'Core Indicators'!HJ194</f>
        <v>0</v>
      </c>
      <c r="AI174" s="181">
        <f>'Core Indicators'!HR194</f>
        <v>0</v>
      </c>
      <c r="AJ174" s="181">
        <f t="shared" si="103"/>
        <v>0</v>
      </c>
      <c r="AK174" s="181">
        <f>'Core Indicators'!HZ194</f>
        <v>0</v>
      </c>
      <c r="AL174" s="181">
        <f>'Core Indicators'!IH194</f>
        <v>0</v>
      </c>
      <c r="AM174" s="181">
        <f>'Core Indicators'!IP194</f>
        <v>0</v>
      </c>
      <c r="AN174" s="181">
        <f t="shared" si="104"/>
        <v>0</v>
      </c>
    </row>
    <row r="175" spans="1:40" x14ac:dyDescent="0.3">
      <c r="A175" s="200">
        <f>Lists!C:C</f>
        <v>0</v>
      </c>
      <c r="B175" s="246" t="e">
        <f t="shared" si="90"/>
        <v>#DIV/0!</v>
      </c>
      <c r="C175" s="160">
        <f t="shared" si="91"/>
        <v>0</v>
      </c>
      <c r="D175" s="269">
        <f t="shared" si="92"/>
        <v>0</v>
      </c>
      <c r="E175" s="200">
        <f>'Core Indicators'!R195</f>
        <v>0</v>
      </c>
      <c r="F175" s="200">
        <f>'Core Indicators'!Z195</f>
        <v>0</v>
      </c>
      <c r="G175" s="160">
        <f t="shared" si="93"/>
        <v>0</v>
      </c>
      <c r="H175" s="200">
        <f>'Core Indicators'!AH195</f>
        <v>0</v>
      </c>
      <c r="I175" s="200">
        <f>'Core Indicators'!AP195</f>
        <v>0</v>
      </c>
      <c r="J175" s="200">
        <f>'Core Indicators'!BN195</f>
        <v>0</v>
      </c>
      <c r="K175" s="200">
        <f t="shared" si="94"/>
        <v>0</v>
      </c>
      <c r="L175" s="246">
        <f t="shared" si="95"/>
        <v>0</v>
      </c>
      <c r="M175" s="269">
        <f t="shared" si="96"/>
        <v>0</v>
      </c>
      <c r="N175" s="201">
        <f>'Core Indicators'!DJ195</f>
        <v>0</v>
      </c>
      <c r="O175" s="201">
        <f>'Core Indicators'!DR195</f>
        <v>0</v>
      </c>
      <c r="P175" s="201">
        <f>'Core Indicators'!DZ195</f>
        <v>0</v>
      </c>
      <c r="Q175" s="201">
        <f>'Core Indicators'!EH195</f>
        <v>0</v>
      </c>
      <c r="R175" s="201">
        <f>'Core Indicators'!EP195</f>
        <v>0</v>
      </c>
      <c r="S175" s="160" t="e">
        <f t="shared" si="97"/>
        <v>#DIV/0!</v>
      </c>
      <c r="T175" s="160" t="e">
        <f t="shared" si="98"/>
        <v>#DIV/0!</v>
      </c>
      <c r="U175" s="200">
        <v>1</v>
      </c>
      <c r="V175" s="200">
        <v>1</v>
      </c>
      <c r="W175" s="200">
        <f>'Core Indicators'!EX195</f>
        <v>0</v>
      </c>
      <c r="X175" s="160">
        <f t="shared" si="99"/>
        <v>0.5</v>
      </c>
      <c r="Y175" s="200">
        <v>1</v>
      </c>
      <c r="Z175" s="160" t="e">
        <f t="shared" si="100"/>
        <v>#DIV/0!</v>
      </c>
      <c r="AA175" s="200">
        <f>'Core Indicators'!FF195</f>
        <v>0</v>
      </c>
      <c r="AB175" s="200" t="e">
        <f t="shared" si="101"/>
        <v>#DIV/0!</v>
      </c>
      <c r="AC175" s="181">
        <f>'Core Indicators'!GD195</f>
        <v>0</v>
      </c>
      <c r="AD175" s="181">
        <f>'Core Indicators'!GL195</f>
        <v>0</v>
      </c>
      <c r="AE175" s="181">
        <f>'Core Indicators'!GT195</f>
        <v>0</v>
      </c>
      <c r="AF175" s="181">
        <f>'Core Indicators'!HB195</f>
        <v>0</v>
      </c>
      <c r="AG175" s="181">
        <f t="shared" si="102"/>
        <v>0</v>
      </c>
      <c r="AH175" s="181">
        <f>'Core Indicators'!HJ195</f>
        <v>0</v>
      </c>
      <c r="AI175" s="181">
        <f>'Core Indicators'!HR195</f>
        <v>0</v>
      </c>
      <c r="AJ175" s="181">
        <f t="shared" si="103"/>
        <v>0</v>
      </c>
      <c r="AK175" s="181">
        <f>'Core Indicators'!HZ195</f>
        <v>0</v>
      </c>
      <c r="AL175" s="181">
        <f>'Core Indicators'!IH195</f>
        <v>0</v>
      </c>
      <c r="AM175" s="181">
        <f>'Core Indicators'!IP195</f>
        <v>0</v>
      </c>
      <c r="AN175" s="181">
        <f t="shared" si="104"/>
        <v>0</v>
      </c>
    </row>
    <row r="176" spans="1:40" x14ac:dyDescent="0.3">
      <c r="A176" s="200">
        <f>Lists!C:C</f>
        <v>0</v>
      </c>
      <c r="B176" s="246" t="e">
        <f t="shared" si="90"/>
        <v>#DIV/0!</v>
      </c>
      <c r="C176" s="160">
        <f t="shared" si="91"/>
        <v>0</v>
      </c>
      <c r="D176" s="269">
        <f t="shared" si="92"/>
        <v>0</v>
      </c>
      <c r="E176" s="200">
        <f>'Core Indicators'!R196</f>
        <v>0</v>
      </c>
      <c r="F176" s="200">
        <f>'Core Indicators'!Z196</f>
        <v>0</v>
      </c>
      <c r="G176" s="160">
        <f t="shared" si="93"/>
        <v>0</v>
      </c>
      <c r="H176" s="200">
        <f>'Core Indicators'!AH196</f>
        <v>0</v>
      </c>
      <c r="I176" s="200">
        <f>'Core Indicators'!AP196</f>
        <v>0</v>
      </c>
      <c r="J176" s="200">
        <f>'Core Indicators'!BN196</f>
        <v>0</v>
      </c>
      <c r="K176" s="200">
        <f t="shared" si="94"/>
        <v>0</v>
      </c>
      <c r="L176" s="246">
        <f t="shared" si="95"/>
        <v>0</v>
      </c>
      <c r="M176" s="269">
        <f t="shared" si="96"/>
        <v>0</v>
      </c>
      <c r="N176" s="201">
        <f>'Core Indicators'!DJ196</f>
        <v>0</v>
      </c>
      <c r="O176" s="201">
        <f>'Core Indicators'!DR196</f>
        <v>0</v>
      </c>
      <c r="P176" s="201">
        <f>'Core Indicators'!DZ196</f>
        <v>0</v>
      </c>
      <c r="Q176" s="201">
        <f>'Core Indicators'!EH196</f>
        <v>0</v>
      </c>
      <c r="R176" s="201">
        <f>'Core Indicators'!EP196</f>
        <v>0</v>
      </c>
      <c r="S176" s="160" t="e">
        <f t="shared" si="97"/>
        <v>#DIV/0!</v>
      </c>
      <c r="T176" s="160" t="e">
        <f t="shared" si="98"/>
        <v>#DIV/0!</v>
      </c>
      <c r="U176" s="200">
        <v>1</v>
      </c>
      <c r="V176" s="200">
        <v>1</v>
      </c>
      <c r="W176" s="200">
        <f>'Core Indicators'!EX196</f>
        <v>0</v>
      </c>
      <c r="X176" s="160">
        <f t="shared" si="99"/>
        <v>0.5</v>
      </c>
      <c r="Y176" s="200">
        <v>1</v>
      </c>
      <c r="Z176" s="160" t="e">
        <f t="shared" si="100"/>
        <v>#DIV/0!</v>
      </c>
      <c r="AA176" s="200">
        <f>'Core Indicators'!FF196</f>
        <v>0</v>
      </c>
      <c r="AB176" s="200" t="e">
        <f t="shared" si="101"/>
        <v>#DIV/0!</v>
      </c>
      <c r="AC176" s="181">
        <f>'Core Indicators'!GD196</f>
        <v>0</v>
      </c>
      <c r="AD176" s="181">
        <f>'Core Indicators'!GL196</f>
        <v>0</v>
      </c>
      <c r="AE176" s="181">
        <f>'Core Indicators'!GT196</f>
        <v>0</v>
      </c>
      <c r="AF176" s="181">
        <f>'Core Indicators'!HB196</f>
        <v>0</v>
      </c>
      <c r="AG176" s="181">
        <f t="shared" si="102"/>
        <v>0</v>
      </c>
      <c r="AH176" s="181">
        <f>'Core Indicators'!HJ196</f>
        <v>0</v>
      </c>
      <c r="AI176" s="181">
        <f>'Core Indicators'!HR196</f>
        <v>0</v>
      </c>
      <c r="AJ176" s="181">
        <f t="shared" si="103"/>
        <v>0</v>
      </c>
      <c r="AK176" s="181">
        <f>'Core Indicators'!HZ196</f>
        <v>0</v>
      </c>
      <c r="AL176" s="181">
        <f>'Core Indicators'!IH196</f>
        <v>0</v>
      </c>
      <c r="AM176" s="181">
        <f>'Core Indicators'!IP196</f>
        <v>0</v>
      </c>
      <c r="AN176" s="181">
        <f t="shared" si="104"/>
        <v>0</v>
      </c>
    </row>
    <row r="177" spans="1:40" x14ac:dyDescent="0.3">
      <c r="A177" s="200">
        <f>Lists!C:C</f>
        <v>0</v>
      </c>
      <c r="B177" s="246" t="e">
        <f t="shared" si="90"/>
        <v>#DIV/0!</v>
      </c>
      <c r="C177" s="160">
        <f t="shared" si="91"/>
        <v>0</v>
      </c>
      <c r="D177" s="269">
        <f t="shared" si="92"/>
        <v>0</v>
      </c>
      <c r="E177" s="200">
        <f>'Core Indicators'!R197</f>
        <v>0</v>
      </c>
      <c r="F177" s="200">
        <f>'Core Indicators'!Z197</f>
        <v>0</v>
      </c>
      <c r="G177" s="160">
        <f t="shared" si="93"/>
        <v>0</v>
      </c>
      <c r="H177" s="200">
        <f>'Core Indicators'!AH197</f>
        <v>0</v>
      </c>
      <c r="I177" s="200">
        <f>'Core Indicators'!AP197</f>
        <v>0</v>
      </c>
      <c r="J177" s="200">
        <f>'Core Indicators'!BN197</f>
        <v>0</v>
      </c>
      <c r="K177" s="200">
        <f t="shared" si="94"/>
        <v>0</v>
      </c>
      <c r="L177" s="246">
        <f t="shared" si="95"/>
        <v>0</v>
      </c>
      <c r="M177" s="269">
        <f t="shared" si="96"/>
        <v>0</v>
      </c>
      <c r="N177" s="201">
        <f>'Core Indicators'!DJ197</f>
        <v>0</v>
      </c>
      <c r="O177" s="201">
        <f>'Core Indicators'!DR197</f>
        <v>0</v>
      </c>
      <c r="P177" s="201">
        <f>'Core Indicators'!DZ197</f>
        <v>0</v>
      </c>
      <c r="Q177" s="201">
        <f>'Core Indicators'!EH197</f>
        <v>0</v>
      </c>
      <c r="R177" s="201">
        <f>'Core Indicators'!EP197</f>
        <v>0</v>
      </c>
      <c r="S177" s="160" t="e">
        <f t="shared" si="97"/>
        <v>#DIV/0!</v>
      </c>
      <c r="T177" s="160" t="e">
        <f t="shared" si="98"/>
        <v>#DIV/0!</v>
      </c>
      <c r="U177" s="200">
        <v>1</v>
      </c>
      <c r="V177" s="200">
        <v>1</v>
      </c>
      <c r="W177" s="200">
        <f>'Core Indicators'!EX197</f>
        <v>0</v>
      </c>
      <c r="X177" s="160">
        <f t="shared" si="99"/>
        <v>0.5</v>
      </c>
      <c r="Y177" s="200">
        <v>1</v>
      </c>
      <c r="Z177" s="160" t="e">
        <f t="shared" si="100"/>
        <v>#DIV/0!</v>
      </c>
      <c r="AA177" s="200">
        <f>'Core Indicators'!FF197</f>
        <v>0</v>
      </c>
      <c r="AB177" s="200" t="e">
        <f t="shared" si="101"/>
        <v>#DIV/0!</v>
      </c>
      <c r="AC177" s="181">
        <f>'Core Indicators'!GD197</f>
        <v>0</v>
      </c>
      <c r="AD177" s="181">
        <f>'Core Indicators'!GL197</f>
        <v>0</v>
      </c>
      <c r="AE177" s="181">
        <f>'Core Indicators'!GT197</f>
        <v>0</v>
      </c>
      <c r="AF177" s="181">
        <f>'Core Indicators'!HB197</f>
        <v>0</v>
      </c>
      <c r="AG177" s="181">
        <f t="shared" si="102"/>
        <v>0</v>
      </c>
      <c r="AH177" s="181">
        <f>'Core Indicators'!HJ197</f>
        <v>0</v>
      </c>
      <c r="AI177" s="181">
        <f>'Core Indicators'!HR197</f>
        <v>0</v>
      </c>
      <c r="AJ177" s="181">
        <f t="shared" si="103"/>
        <v>0</v>
      </c>
      <c r="AK177" s="181">
        <f>'Core Indicators'!HZ197</f>
        <v>0</v>
      </c>
      <c r="AL177" s="181">
        <f>'Core Indicators'!IH197</f>
        <v>0</v>
      </c>
      <c r="AM177" s="181">
        <f>'Core Indicators'!IP197</f>
        <v>0</v>
      </c>
      <c r="AN177" s="181">
        <f t="shared" si="104"/>
        <v>0</v>
      </c>
    </row>
    <row r="178" spans="1:40" x14ac:dyDescent="0.3">
      <c r="A178" s="200">
        <f>Lists!C:C</f>
        <v>0</v>
      </c>
      <c r="B178" s="246" t="e">
        <f t="shared" si="90"/>
        <v>#DIV/0!</v>
      </c>
      <c r="C178" s="160">
        <f t="shared" si="91"/>
        <v>0</v>
      </c>
      <c r="D178" s="269">
        <f t="shared" si="92"/>
        <v>0</v>
      </c>
      <c r="E178" s="200">
        <f>'Core Indicators'!R198</f>
        <v>0</v>
      </c>
      <c r="F178" s="200">
        <f>'Core Indicators'!Z198</f>
        <v>0</v>
      </c>
      <c r="G178" s="160">
        <f t="shared" si="93"/>
        <v>0</v>
      </c>
      <c r="H178" s="200">
        <f>'Core Indicators'!AH198</f>
        <v>0</v>
      </c>
      <c r="I178" s="200">
        <f>'Core Indicators'!AP198</f>
        <v>0</v>
      </c>
      <c r="J178" s="200">
        <f>'Core Indicators'!BN198</f>
        <v>0</v>
      </c>
      <c r="K178" s="200">
        <f t="shared" si="94"/>
        <v>0</v>
      </c>
      <c r="L178" s="246">
        <f t="shared" si="95"/>
        <v>0</v>
      </c>
      <c r="M178" s="269">
        <f t="shared" si="96"/>
        <v>0</v>
      </c>
      <c r="N178" s="201">
        <f>'Core Indicators'!DJ198</f>
        <v>0</v>
      </c>
      <c r="O178" s="201">
        <f>'Core Indicators'!DR198</f>
        <v>0</v>
      </c>
      <c r="P178" s="201">
        <f>'Core Indicators'!DZ198</f>
        <v>0</v>
      </c>
      <c r="Q178" s="201">
        <f>'Core Indicators'!EH198</f>
        <v>0</v>
      </c>
      <c r="R178" s="201">
        <f>'Core Indicators'!EP198</f>
        <v>0</v>
      </c>
      <c r="S178" s="160" t="e">
        <f t="shared" si="97"/>
        <v>#DIV/0!</v>
      </c>
      <c r="T178" s="160" t="e">
        <f t="shared" si="98"/>
        <v>#DIV/0!</v>
      </c>
      <c r="U178" s="200">
        <v>1</v>
      </c>
      <c r="V178" s="200">
        <v>1</v>
      </c>
      <c r="W178" s="200">
        <f>'Core Indicators'!EX198</f>
        <v>0</v>
      </c>
      <c r="X178" s="160">
        <f t="shared" si="99"/>
        <v>0.5</v>
      </c>
      <c r="Y178" s="200">
        <v>1</v>
      </c>
      <c r="Z178" s="160" t="e">
        <f t="shared" si="100"/>
        <v>#DIV/0!</v>
      </c>
      <c r="AA178" s="200">
        <f>'Core Indicators'!FF198</f>
        <v>0</v>
      </c>
      <c r="AB178" s="200" t="e">
        <f t="shared" si="101"/>
        <v>#DIV/0!</v>
      </c>
      <c r="AC178" s="181">
        <f>'Core Indicators'!GD198</f>
        <v>0</v>
      </c>
      <c r="AD178" s="181">
        <f>'Core Indicators'!GL198</f>
        <v>0</v>
      </c>
      <c r="AE178" s="181">
        <f>'Core Indicators'!GT198</f>
        <v>0</v>
      </c>
      <c r="AF178" s="181">
        <f>'Core Indicators'!HB198</f>
        <v>0</v>
      </c>
      <c r="AG178" s="181">
        <f t="shared" si="102"/>
        <v>0</v>
      </c>
      <c r="AH178" s="181">
        <f>'Core Indicators'!HJ198</f>
        <v>0</v>
      </c>
      <c r="AI178" s="181">
        <f>'Core Indicators'!HR198</f>
        <v>0</v>
      </c>
      <c r="AJ178" s="181">
        <f t="shared" si="103"/>
        <v>0</v>
      </c>
      <c r="AK178" s="181">
        <f>'Core Indicators'!HZ198</f>
        <v>0</v>
      </c>
      <c r="AL178" s="181">
        <f>'Core Indicators'!IH198</f>
        <v>0</v>
      </c>
      <c r="AM178" s="181">
        <f>'Core Indicators'!IP198</f>
        <v>0</v>
      </c>
      <c r="AN178" s="181">
        <f t="shared" si="104"/>
        <v>0</v>
      </c>
    </row>
    <row r="179" spans="1:40" x14ac:dyDescent="0.3">
      <c r="A179" s="200">
        <f>Lists!C:C</f>
        <v>0</v>
      </c>
      <c r="B179" s="246" t="e">
        <f t="shared" si="90"/>
        <v>#DIV/0!</v>
      </c>
      <c r="C179" s="160">
        <f t="shared" si="91"/>
        <v>0</v>
      </c>
      <c r="D179" s="269">
        <f t="shared" si="92"/>
        <v>0</v>
      </c>
      <c r="E179" s="200">
        <f>'Core Indicators'!R199</f>
        <v>0</v>
      </c>
      <c r="F179" s="200">
        <f>'Core Indicators'!Z199</f>
        <v>0</v>
      </c>
      <c r="G179" s="160">
        <f t="shared" si="93"/>
        <v>0</v>
      </c>
      <c r="H179" s="200">
        <f>'Core Indicators'!AH199</f>
        <v>0</v>
      </c>
      <c r="I179" s="200">
        <f>'Core Indicators'!AP199</f>
        <v>0</v>
      </c>
      <c r="J179" s="200">
        <f>'Core Indicators'!BN199</f>
        <v>0</v>
      </c>
      <c r="K179" s="200">
        <f t="shared" si="94"/>
        <v>0</v>
      </c>
      <c r="L179" s="246">
        <f t="shared" si="95"/>
        <v>0</v>
      </c>
      <c r="M179" s="269">
        <f t="shared" si="96"/>
        <v>0</v>
      </c>
      <c r="N179" s="201">
        <f>'Core Indicators'!DJ199</f>
        <v>0</v>
      </c>
      <c r="O179" s="201">
        <f>'Core Indicators'!DR199</f>
        <v>0</v>
      </c>
      <c r="P179" s="201">
        <f>'Core Indicators'!DZ199</f>
        <v>0</v>
      </c>
      <c r="Q179" s="201">
        <f>'Core Indicators'!EH199</f>
        <v>0</v>
      </c>
      <c r="R179" s="201">
        <f>'Core Indicators'!EP199</f>
        <v>0</v>
      </c>
      <c r="S179" s="160" t="e">
        <f t="shared" si="97"/>
        <v>#DIV/0!</v>
      </c>
      <c r="T179" s="160" t="e">
        <f t="shared" si="98"/>
        <v>#DIV/0!</v>
      </c>
      <c r="U179" s="200">
        <v>1</v>
      </c>
      <c r="V179" s="200">
        <v>1</v>
      </c>
      <c r="W179" s="200">
        <f>'Core Indicators'!EX199</f>
        <v>0</v>
      </c>
      <c r="X179" s="160">
        <f t="shared" si="99"/>
        <v>0.5</v>
      </c>
      <c r="Y179" s="200">
        <v>1</v>
      </c>
      <c r="Z179" s="160" t="e">
        <f t="shared" si="100"/>
        <v>#DIV/0!</v>
      </c>
      <c r="AA179" s="200">
        <f>'Core Indicators'!FF199</f>
        <v>0</v>
      </c>
      <c r="AB179" s="200" t="e">
        <f t="shared" si="101"/>
        <v>#DIV/0!</v>
      </c>
      <c r="AC179" s="181">
        <f>'Core Indicators'!GD199</f>
        <v>0</v>
      </c>
      <c r="AD179" s="181">
        <f>'Core Indicators'!GL199</f>
        <v>0</v>
      </c>
      <c r="AE179" s="181">
        <f>'Core Indicators'!GT199</f>
        <v>0</v>
      </c>
      <c r="AF179" s="181">
        <f>'Core Indicators'!HB199</f>
        <v>0</v>
      </c>
      <c r="AG179" s="181">
        <f t="shared" si="102"/>
        <v>0</v>
      </c>
      <c r="AH179" s="181">
        <f>'Core Indicators'!HJ199</f>
        <v>0</v>
      </c>
      <c r="AI179" s="181">
        <f>'Core Indicators'!HR199</f>
        <v>0</v>
      </c>
      <c r="AJ179" s="181">
        <f t="shared" si="103"/>
        <v>0</v>
      </c>
      <c r="AK179" s="181">
        <f>'Core Indicators'!HZ199</f>
        <v>0</v>
      </c>
      <c r="AL179" s="181">
        <f>'Core Indicators'!IH199</f>
        <v>0</v>
      </c>
      <c r="AM179" s="181">
        <f>'Core Indicators'!IP199</f>
        <v>0</v>
      </c>
      <c r="AN179" s="181">
        <f t="shared" si="104"/>
        <v>0</v>
      </c>
    </row>
    <row r="180" spans="1:40" x14ac:dyDescent="0.3">
      <c r="A180" s="200">
        <f>Lists!C:C</f>
        <v>0</v>
      </c>
      <c r="B180" s="246" t="e">
        <f t="shared" si="90"/>
        <v>#DIV/0!</v>
      </c>
      <c r="C180" s="160">
        <f t="shared" si="91"/>
        <v>0</v>
      </c>
      <c r="D180" s="269">
        <f t="shared" si="92"/>
        <v>0</v>
      </c>
      <c r="E180" s="200">
        <f>'Core Indicators'!R200</f>
        <v>0</v>
      </c>
      <c r="F180" s="200">
        <f>'Core Indicators'!Z200</f>
        <v>0</v>
      </c>
      <c r="G180" s="160">
        <f t="shared" si="93"/>
        <v>0</v>
      </c>
      <c r="H180" s="200">
        <f>'Core Indicators'!AH200</f>
        <v>0</v>
      </c>
      <c r="I180" s="200">
        <f>'Core Indicators'!AP200</f>
        <v>0</v>
      </c>
      <c r="J180" s="200">
        <f>'Core Indicators'!BN200</f>
        <v>0</v>
      </c>
      <c r="K180" s="200">
        <f t="shared" si="94"/>
        <v>0</v>
      </c>
      <c r="L180" s="246">
        <f t="shared" si="95"/>
        <v>0</v>
      </c>
      <c r="M180" s="269">
        <f t="shared" si="96"/>
        <v>0</v>
      </c>
      <c r="N180" s="201">
        <f>'Core Indicators'!DJ200</f>
        <v>0</v>
      </c>
      <c r="O180" s="201">
        <f>'Core Indicators'!DR200</f>
        <v>0</v>
      </c>
      <c r="P180" s="201">
        <f>'Core Indicators'!DZ200</f>
        <v>0</v>
      </c>
      <c r="Q180" s="201">
        <f>'Core Indicators'!EH200</f>
        <v>0</v>
      </c>
      <c r="R180" s="201">
        <f>'Core Indicators'!EP200</f>
        <v>0</v>
      </c>
      <c r="S180" s="160" t="e">
        <f t="shared" si="97"/>
        <v>#DIV/0!</v>
      </c>
      <c r="T180" s="160" t="e">
        <f t="shared" si="98"/>
        <v>#DIV/0!</v>
      </c>
      <c r="U180" s="200">
        <v>1</v>
      </c>
      <c r="V180" s="200">
        <v>1</v>
      </c>
      <c r="W180" s="200">
        <f>'Core Indicators'!EX200</f>
        <v>0</v>
      </c>
      <c r="X180" s="160">
        <f t="shared" si="99"/>
        <v>0.5</v>
      </c>
      <c r="Y180" s="200">
        <v>1</v>
      </c>
      <c r="Z180" s="160" t="e">
        <f t="shared" si="100"/>
        <v>#DIV/0!</v>
      </c>
      <c r="AA180" s="200">
        <f>'Core Indicators'!FF200</f>
        <v>0</v>
      </c>
      <c r="AB180" s="200" t="e">
        <f t="shared" si="101"/>
        <v>#DIV/0!</v>
      </c>
      <c r="AC180" s="181">
        <f>'Core Indicators'!GD200</f>
        <v>0</v>
      </c>
      <c r="AD180" s="181">
        <f>'Core Indicators'!GL200</f>
        <v>0</v>
      </c>
      <c r="AE180" s="181">
        <f>'Core Indicators'!GT200</f>
        <v>0</v>
      </c>
      <c r="AF180" s="181">
        <f>'Core Indicators'!HB200</f>
        <v>0</v>
      </c>
      <c r="AG180" s="181">
        <f t="shared" si="102"/>
        <v>0</v>
      </c>
      <c r="AH180" s="181">
        <f>'Core Indicators'!HJ200</f>
        <v>0</v>
      </c>
      <c r="AI180" s="181">
        <f>'Core Indicators'!HR200</f>
        <v>0</v>
      </c>
      <c r="AJ180" s="181">
        <f t="shared" si="103"/>
        <v>0</v>
      </c>
      <c r="AK180" s="181">
        <f>'Core Indicators'!HZ200</f>
        <v>0</v>
      </c>
      <c r="AL180" s="181">
        <f>'Core Indicators'!IH200</f>
        <v>0</v>
      </c>
      <c r="AM180" s="181">
        <f>'Core Indicators'!IP200</f>
        <v>0</v>
      </c>
      <c r="AN180" s="181">
        <f t="shared" si="104"/>
        <v>0</v>
      </c>
    </row>
    <row r="181" spans="1:40" x14ac:dyDescent="0.3">
      <c r="A181" s="200">
        <f>Lists!C:C</f>
        <v>0</v>
      </c>
      <c r="B181" s="246" t="e">
        <f t="shared" si="90"/>
        <v>#DIV/0!</v>
      </c>
      <c r="C181" s="160">
        <f t="shared" si="91"/>
        <v>0</v>
      </c>
      <c r="D181" s="269">
        <f t="shared" si="92"/>
        <v>0</v>
      </c>
      <c r="E181" s="200">
        <f>'Core Indicators'!R201</f>
        <v>0</v>
      </c>
      <c r="F181" s="200">
        <f>'Core Indicators'!Z201</f>
        <v>0</v>
      </c>
      <c r="G181" s="160">
        <f t="shared" si="93"/>
        <v>0</v>
      </c>
      <c r="H181" s="200">
        <f>'Core Indicators'!AH201</f>
        <v>0</v>
      </c>
      <c r="I181" s="200">
        <f>'Core Indicators'!AP201</f>
        <v>0</v>
      </c>
      <c r="J181" s="200">
        <f>'Core Indicators'!BN201</f>
        <v>0</v>
      </c>
      <c r="K181" s="200">
        <f t="shared" si="94"/>
        <v>0</v>
      </c>
      <c r="L181" s="246">
        <f t="shared" si="95"/>
        <v>0</v>
      </c>
      <c r="M181" s="269">
        <f t="shared" si="96"/>
        <v>0</v>
      </c>
      <c r="N181" s="201">
        <f>'Core Indicators'!DJ201</f>
        <v>0</v>
      </c>
      <c r="O181" s="201">
        <f>'Core Indicators'!DR201</f>
        <v>0</v>
      </c>
      <c r="P181" s="201">
        <f>'Core Indicators'!DZ201</f>
        <v>0</v>
      </c>
      <c r="Q181" s="201">
        <f>'Core Indicators'!EH201</f>
        <v>0</v>
      </c>
      <c r="R181" s="201">
        <f>'Core Indicators'!EP201</f>
        <v>0</v>
      </c>
      <c r="S181" s="160" t="e">
        <f t="shared" si="97"/>
        <v>#DIV/0!</v>
      </c>
      <c r="T181" s="160" t="e">
        <f t="shared" si="98"/>
        <v>#DIV/0!</v>
      </c>
      <c r="U181" s="200">
        <v>1</v>
      </c>
      <c r="V181" s="200">
        <v>1</v>
      </c>
      <c r="W181" s="200">
        <f>'Core Indicators'!EX201</f>
        <v>0</v>
      </c>
      <c r="X181" s="160">
        <f t="shared" si="99"/>
        <v>0.5</v>
      </c>
      <c r="Y181" s="200">
        <v>1</v>
      </c>
      <c r="Z181" s="160" t="e">
        <f t="shared" si="100"/>
        <v>#DIV/0!</v>
      </c>
      <c r="AA181" s="200">
        <f>'Core Indicators'!FF201</f>
        <v>0</v>
      </c>
      <c r="AB181" s="200" t="e">
        <f t="shared" si="101"/>
        <v>#DIV/0!</v>
      </c>
      <c r="AC181" s="181">
        <f>'Core Indicators'!GD201</f>
        <v>0</v>
      </c>
      <c r="AD181" s="181">
        <f>'Core Indicators'!GL201</f>
        <v>0</v>
      </c>
      <c r="AE181" s="181">
        <f>'Core Indicators'!GT201</f>
        <v>0</v>
      </c>
      <c r="AF181" s="181">
        <f>'Core Indicators'!HB201</f>
        <v>0</v>
      </c>
      <c r="AG181" s="181">
        <f t="shared" si="102"/>
        <v>0</v>
      </c>
      <c r="AH181" s="181">
        <f>'Core Indicators'!HJ201</f>
        <v>0</v>
      </c>
      <c r="AI181" s="181">
        <f>'Core Indicators'!HR201</f>
        <v>0</v>
      </c>
      <c r="AJ181" s="181">
        <f t="shared" si="103"/>
        <v>0</v>
      </c>
      <c r="AK181" s="181">
        <f>'Core Indicators'!HZ201</f>
        <v>0</v>
      </c>
      <c r="AL181" s="181">
        <f>'Core Indicators'!IH201</f>
        <v>0</v>
      </c>
      <c r="AM181" s="181">
        <f>'Core Indicators'!IP201</f>
        <v>0</v>
      </c>
      <c r="AN181" s="181">
        <f t="shared" si="104"/>
        <v>0</v>
      </c>
    </row>
    <row r="182" spans="1:40" x14ac:dyDescent="0.3">
      <c r="A182" s="200">
        <f>Lists!C:C</f>
        <v>0</v>
      </c>
      <c r="B182" s="246" t="e">
        <f t="shared" si="90"/>
        <v>#DIV/0!</v>
      </c>
      <c r="C182" s="160">
        <f t="shared" si="91"/>
        <v>0</v>
      </c>
      <c r="D182" s="269">
        <f t="shared" si="92"/>
        <v>0</v>
      </c>
      <c r="E182" s="200">
        <f>'Core Indicators'!R202</f>
        <v>0</v>
      </c>
      <c r="F182" s="200">
        <f>'Core Indicators'!Z202</f>
        <v>0</v>
      </c>
      <c r="G182" s="160">
        <f t="shared" si="93"/>
        <v>0</v>
      </c>
      <c r="H182" s="200">
        <f>'Core Indicators'!AH202</f>
        <v>0</v>
      </c>
      <c r="I182" s="200">
        <f>'Core Indicators'!AP202</f>
        <v>0</v>
      </c>
      <c r="J182" s="200">
        <f>'Core Indicators'!BN202</f>
        <v>0</v>
      </c>
      <c r="K182" s="200">
        <f t="shared" si="94"/>
        <v>0</v>
      </c>
      <c r="L182" s="246">
        <f t="shared" si="95"/>
        <v>0</v>
      </c>
      <c r="M182" s="269">
        <f t="shared" si="96"/>
        <v>0</v>
      </c>
      <c r="N182" s="201">
        <f>'Core Indicators'!DJ202</f>
        <v>0</v>
      </c>
      <c r="O182" s="201">
        <f>'Core Indicators'!DR202</f>
        <v>0</v>
      </c>
      <c r="P182" s="201">
        <f>'Core Indicators'!DZ202</f>
        <v>0</v>
      </c>
      <c r="Q182" s="201">
        <f>'Core Indicators'!EH202</f>
        <v>0</v>
      </c>
      <c r="R182" s="201">
        <f>'Core Indicators'!EP202</f>
        <v>0</v>
      </c>
      <c r="S182" s="160" t="e">
        <f t="shared" si="97"/>
        <v>#DIV/0!</v>
      </c>
      <c r="T182" s="160" t="e">
        <f t="shared" si="98"/>
        <v>#DIV/0!</v>
      </c>
      <c r="U182" s="200">
        <v>1</v>
      </c>
      <c r="V182" s="200">
        <v>1</v>
      </c>
      <c r="W182" s="200">
        <f>'Core Indicators'!EX202</f>
        <v>0</v>
      </c>
      <c r="X182" s="160">
        <f t="shared" si="99"/>
        <v>0.5</v>
      </c>
      <c r="Y182" s="200">
        <v>1</v>
      </c>
      <c r="Z182" s="160" t="e">
        <f t="shared" si="100"/>
        <v>#DIV/0!</v>
      </c>
      <c r="AA182" s="200">
        <f>'Core Indicators'!FF202</f>
        <v>0</v>
      </c>
      <c r="AB182" s="200" t="e">
        <f t="shared" si="101"/>
        <v>#DIV/0!</v>
      </c>
      <c r="AC182" s="181">
        <f>'Core Indicators'!GD202</f>
        <v>0</v>
      </c>
      <c r="AD182" s="181">
        <f>'Core Indicators'!GL202</f>
        <v>0</v>
      </c>
      <c r="AE182" s="181">
        <f>'Core Indicators'!GT202</f>
        <v>0</v>
      </c>
      <c r="AF182" s="181">
        <f>'Core Indicators'!HB202</f>
        <v>0</v>
      </c>
      <c r="AG182" s="181">
        <f t="shared" si="102"/>
        <v>0</v>
      </c>
      <c r="AH182" s="181">
        <f>'Core Indicators'!HJ202</f>
        <v>0</v>
      </c>
      <c r="AI182" s="181">
        <f>'Core Indicators'!HR202</f>
        <v>0</v>
      </c>
      <c r="AJ182" s="181">
        <f t="shared" si="103"/>
        <v>0</v>
      </c>
      <c r="AK182" s="181">
        <f>'Core Indicators'!HZ202</f>
        <v>0</v>
      </c>
      <c r="AL182" s="181">
        <f>'Core Indicators'!IH202</f>
        <v>0</v>
      </c>
      <c r="AM182" s="181">
        <f>'Core Indicators'!IP202</f>
        <v>0</v>
      </c>
      <c r="AN182" s="181">
        <f t="shared" si="104"/>
        <v>0</v>
      </c>
    </row>
    <row r="183" spans="1:40" x14ac:dyDescent="0.3">
      <c r="A183" s="200">
        <f>Lists!C:C</f>
        <v>0</v>
      </c>
      <c r="B183" s="246" t="e">
        <f t="shared" si="90"/>
        <v>#DIV/0!</v>
      </c>
      <c r="C183" s="160">
        <f t="shared" si="91"/>
        <v>0</v>
      </c>
      <c r="D183" s="269">
        <f t="shared" si="92"/>
        <v>0</v>
      </c>
      <c r="E183" s="200">
        <f>'Core Indicators'!R203</f>
        <v>0</v>
      </c>
      <c r="F183" s="200">
        <f>'Core Indicators'!Z203</f>
        <v>0</v>
      </c>
      <c r="G183" s="160">
        <f t="shared" si="93"/>
        <v>0</v>
      </c>
      <c r="H183" s="200">
        <f>'Core Indicators'!AH203</f>
        <v>0</v>
      </c>
      <c r="I183" s="200">
        <f>'Core Indicators'!AP203</f>
        <v>0</v>
      </c>
      <c r="J183" s="200">
        <f>'Core Indicators'!BN203</f>
        <v>0</v>
      </c>
      <c r="K183" s="200">
        <f t="shared" si="94"/>
        <v>0</v>
      </c>
      <c r="L183" s="246">
        <f t="shared" si="95"/>
        <v>0</v>
      </c>
      <c r="M183" s="269">
        <f t="shared" si="96"/>
        <v>0</v>
      </c>
      <c r="N183" s="201">
        <f>'Core Indicators'!DJ203</f>
        <v>0</v>
      </c>
      <c r="O183" s="201">
        <f>'Core Indicators'!DR203</f>
        <v>0</v>
      </c>
      <c r="P183" s="201">
        <f>'Core Indicators'!DZ203</f>
        <v>0</v>
      </c>
      <c r="Q183" s="201">
        <f>'Core Indicators'!EH203</f>
        <v>0</v>
      </c>
      <c r="R183" s="201">
        <f>'Core Indicators'!EP203</f>
        <v>0</v>
      </c>
      <c r="S183" s="160" t="e">
        <f t="shared" si="97"/>
        <v>#DIV/0!</v>
      </c>
      <c r="T183" s="160" t="e">
        <f t="shared" si="98"/>
        <v>#DIV/0!</v>
      </c>
      <c r="U183" s="200">
        <v>1</v>
      </c>
      <c r="V183" s="200">
        <v>1</v>
      </c>
      <c r="W183" s="200">
        <f>'Core Indicators'!EX203</f>
        <v>0</v>
      </c>
      <c r="X183" s="160">
        <f t="shared" si="99"/>
        <v>0.5</v>
      </c>
      <c r="Y183" s="200">
        <v>1</v>
      </c>
      <c r="Z183" s="160" t="e">
        <f t="shared" si="100"/>
        <v>#DIV/0!</v>
      </c>
      <c r="AA183" s="200">
        <f>'Core Indicators'!FF203</f>
        <v>0</v>
      </c>
      <c r="AB183" s="200" t="e">
        <f t="shared" si="101"/>
        <v>#DIV/0!</v>
      </c>
      <c r="AC183" s="181">
        <f>'Core Indicators'!GD203</f>
        <v>0</v>
      </c>
      <c r="AD183" s="181">
        <f>'Core Indicators'!GL203</f>
        <v>0</v>
      </c>
      <c r="AE183" s="181">
        <f>'Core Indicators'!GT203</f>
        <v>0</v>
      </c>
      <c r="AF183" s="181">
        <f>'Core Indicators'!HB203</f>
        <v>0</v>
      </c>
      <c r="AG183" s="181">
        <f t="shared" si="102"/>
        <v>0</v>
      </c>
      <c r="AH183" s="181">
        <f>'Core Indicators'!HJ203</f>
        <v>0</v>
      </c>
      <c r="AI183" s="181">
        <f>'Core Indicators'!HR203</f>
        <v>0</v>
      </c>
      <c r="AJ183" s="181">
        <f t="shared" si="103"/>
        <v>0</v>
      </c>
      <c r="AK183" s="181">
        <f>'Core Indicators'!HZ203</f>
        <v>0</v>
      </c>
      <c r="AL183" s="181">
        <f>'Core Indicators'!IH203</f>
        <v>0</v>
      </c>
      <c r="AM183" s="181">
        <f>'Core Indicators'!IP203</f>
        <v>0</v>
      </c>
      <c r="AN183" s="181">
        <f t="shared" si="104"/>
        <v>0</v>
      </c>
    </row>
    <row r="184" spans="1:40" x14ac:dyDescent="0.3">
      <c r="A184" s="200">
        <f>Lists!C:C</f>
        <v>0</v>
      </c>
      <c r="B184" s="246" t="e">
        <f t="shared" si="90"/>
        <v>#DIV/0!</v>
      </c>
      <c r="C184" s="160">
        <f t="shared" si="91"/>
        <v>0</v>
      </c>
      <c r="D184" s="269">
        <f t="shared" si="92"/>
        <v>0</v>
      </c>
      <c r="E184" s="200">
        <f>'Core Indicators'!R204</f>
        <v>0</v>
      </c>
      <c r="F184" s="200">
        <f>'Core Indicators'!Z204</f>
        <v>0</v>
      </c>
      <c r="G184" s="160">
        <f t="shared" si="93"/>
        <v>0</v>
      </c>
      <c r="H184" s="200">
        <f>'Core Indicators'!AH204</f>
        <v>0</v>
      </c>
      <c r="I184" s="200">
        <f>'Core Indicators'!AP204</f>
        <v>0</v>
      </c>
      <c r="J184" s="200">
        <f>'Core Indicators'!BN204</f>
        <v>0</v>
      </c>
      <c r="K184" s="200">
        <f t="shared" si="94"/>
        <v>0</v>
      </c>
      <c r="L184" s="246">
        <f t="shared" si="95"/>
        <v>0</v>
      </c>
      <c r="M184" s="269">
        <f t="shared" si="96"/>
        <v>0</v>
      </c>
      <c r="N184" s="201">
        <f>'Core Indicators'!DJ204</f>
        <v>0</v>
      </c>
      <c r="O184" s="201">
        <f>'Core Indicators'!DR204</f>
        <v>0</v>
      </c>
      <c r="P184" s="201">
        <f>'Core Indicators'!DZ204</f>
        <v>0</v>
      </c>
      <c r="Q184" s="201">
        <f>'Core Indicators'!EH204</f>
        <v>0</v>
      </c>
      <c r="R184" s="201">
        <f>'Core Indicators'!EP204</f>
        <v>0</v>
      </c>
      <c r="S184" s="160" t="e">
        <f t="shared" si="97"/>
        <v>#DIV/0!</v>
      </c>
      <c r="T184" s="160" t="e">
        <f t="shared" si="98"/>
        <v>#DIV/0!</v>
      </c>
      <c r="U184" s="200">
        <v>1</v>
      </c>
      <c r="V184" s="200">
        <v>1</v>
      </c>
      <c r="W184" s="200">
        <f>'Core Indicators'!EX204</f>
        <v>0</v>
      </c>
      <c r="X184" s="160">
        <f t="shared" si="99"/>
        <v>0.5</v>
      </c>
      <c r="Y184" s="200">
        <v>1</v>
      </c>
      <c r="Z184" s="160" t="e">
        <f t="shared" si="100"/>
        <v>#DIV/0!</v>
      </c>
      <c r="AA184" s="200">
        <f>'Core Indicators'!FF204</f>
        <v>0</v>
      </c>
      <c r="AB184" s="200" t="e">
        <f t="shared" si="101"/>
        <v>#DIV/0!</v>
      </c>
      <c r="AC184" s="181">
        <f>'Core Indicators'!GD204</f>
        <v>0</v>
      </c>
      <c r="AD184" s="181">
        <f>'Core Indicators'!GL204</f>
        <v>0</v>
      </c>
      <c r="AE184" s="181">
        <f>'Core Indicators'!GT204</f>
        <v>0</v>
      </c>
      <c r="AF184" s="181">
        <f>'Core Indicators'!HB204</f>
        <v>0</v>
      </c>
      <c r="AG184" s="181">
        <f t="shared" si="102"/>
        <v>0</v>
      </c>
      <c r="AH184" s="181">
        <f>'Core Indicators'!HJ204</f>
        <v>0</v>
      </c>
      <c r="AI184" s="181">
        <f>'Core Indicators'!HR204</f>
        <v>0</v>
      </c>
      <c r="AJ184" s="181">
        <f t="shared" si="103"/>
        <v>0</v>
      </c>
      <c r="AK184" s="181">
        <f>'Core Indicators'!HZ204</f>
        <v>0</v>
      </c>
      <c r="AL184" s="181">
        <f>'Core Indicators'!IH204</f>
        <v>0</v>
      </c>
      <c r="AM184" s="181">
        <f>'Core Indicators'!IP204</f>
        <v>0</v>
      </c>
      <c r="AN184" s="181">
        <f t="shared" si="104"/>
        <v>0</v>
      </c>
    </row>
    <row r="185" spans="1:40" x14ac:dyDescent="0.3">
      <c r="A185" s="200">
        <f>Lists!C:C</f>
        <v>0</v>
      </c>
      <c r="B185" s="246" t="e">
        <f t="shared" si="90"/>
        <v>#DIV/0!</v>
      </c>
      <c r="C185" s="160">
        <f t="shared" si="91"/>
        <v>0</v>
      </c>
      <c r="D185" s="269">
        <f t="shared" si="92"/>
        <v>0</v>
      </c>
      <c r="E185" s="200">
        <f>'Core Indicators'!R205</f>
        <v>0</v>
      </c>
      <c r="F185" s="200">
        <f>'Core Indicators'!Z205</f>
        <v>0</v>
      </c>
      <c r="G185" s="160">
        <f t="shared" si="93"/>
        <v>0</v>
      </c>
      <c r="H185" s="200">
        <f>'Core Indicators'!AH205</f>
        <v>0</v>
      </c>
      <c r="I185" s="200">
        <f>'Core Indicators'!AP205</f>
        <v>0</v>
      </c>
      <c r="J185" s="200">
        <f>'Core Indicators'!BN205</f>
        <v>0</v>
      </c>
      <c r="K185" s="200">
        <f t="shared" si="94"/>
        <v>0</v>
      </c>
      <c r="L185" s="246">
        <f t="shared" si="95"/>
        <v>0</v>
      </c>
      <c r="M185" s="269">
        <f t="shared" si="96"/>
        <v>0</v>
      </c>
      <c r="N185" s="201">
        <f>'Core Indicators'!DJ205</f>
        <v>0</v>
      </c>
      <c r="O185" s="201">
        <f>'Core Indicators'!DR205</f>
        <v>0</v>
      </c>
      <c r="P185" s="201">
        <f>'Core Indicators'!DZ205</f>
        <v>0</v>
      </c>
      <c r="Q185" s="201">
        <f>'Core Indicators'!EH205</f>
        <v>0</v>
      </c>
      <c r="R185" s="201">
        <f>'Core Indicators'!EP205</f>
        <v>0</v>
      </c>
      <c r="S185" s="160" t="e">
        <f t="shared" si="97"/>
        <v>#DIV/0!</v>
      </c>
      <c r="T185" s="160" t="e">
        <f t="shared" si="98"/>
        <v>#DIV/0!</v>
      </c>
      <c r="U185" s="200">
        <v>1</v>
      </c>
      <c r="V185" s="200">
        <v>1</v>
      </c>
      <c r="W185" s="200">
        <f>'Core Indicators'!EX205</f>
        <v>0</v>
      </c>
      <c r="X185" s="160">
        <f t="shared" si="99"/>
        <v>0.5</v>
      </c>
      <c r="Y185" s="200">
        <v>1</v>
      </c>
      <c r="Z185" s="160" t="e">
        <f t="shared" si="100"/>
        <v>#DIV/0!</v>
      </c>
      <c r="AA185" s="200">
        <f>'Core Indicators'!FF205</f>
        <v>0</v>
      </c>
      <c r="AB185" s="200" t="e">
        <f t="shared" si="101"/>
        <v>#DIV/0!</v>
      </c>
      <c r="AC185" s="181">
        <f>'Core Indicators'!GD205</f>
        <v>0</v>
      </c>
      <c r="AD185" s="181">
        <f>'Core Indicators'!GL205</f>
        <v>0</v>
      </c>
      <c r="AE185" s="181">
        <f>'Core Indicators'!GT205</f>
        <v>0</v>
      </c>
      <c r="AF185" s="181">
        <f>'Core Indicators'!HB205</f>
        <v>0</v>
      </c>
      <c r="AG185" s="181">
        <f t="shared" si="102"/>
        <v>0</v>
      </c>
      <c r="AH185" s="181">
        <f>'Core Indicators'!HJ205</f>
        <v>0</v>
      </c>
      <c r="AI185" s="181">
        <f>'Core Indicators'!HR205</f>
        <v>0</v>
      </c>
      <c r="AJ185" s="181">
        <f t="shared" si="103"/>
        <v>0</v>
      </c>
      <c r="AK185" s="181">
        <f>'Core Indicators'!HZ205</f>
        <v>0</v>
      </c>
      <c r="AL185" s="181">
        <f>'Core Indicators'!IH205</f>
        <v>0</v>
      </c>
      <c r="AM185" s="181">
        <f>'Core Indicators'!IP205</f>
        <v>0</v>
      </c>
      <c r="AN185" s="181">
        <f t="shared" si="104"/>
        <v>0</v>
      </c>
    </row>
    <row r="186" spans="1:40" x14ac:dyDescent="0.3">
      <c r="A186" s="200">
        <f>Lists!C:C</f>
        <v>0</v>
      </c>
      <c r="B186" s="246" t="e">
        <f t="shared" si="90"/>
        <v>#DIV/0!</v>
      </c>
      <c r="C186" s="160">
        <f t="shared" si="91"/>
        <v>0</v>
      </c>
      <c r="D186" s="269">
        <f t="shared" si="92"/>
        <v>0</v>
      </c>
      <c r="E186" s="200">
        <f>'Core Indicators'!R206</f>
        <v>0</v>
      </c>
      <c r="F186" s="200">
        <f>'Core Indicators'!Z206</f>
        <v>0</v>
      </c>
      <c r="G186" s="160">
        <f t="shared" si="93"/>
        <v>0</v>
      </c>
      <c r="H186" s="200">
        <f>'Core Indicators'!AH206</f>
        <v>0</v>
      </c>
      <c r="I186" s="200">
        <f>'Core Indicators'!AP206</f>
        <v>0</v>
      </c>
      <c r="J186" s="200">
        <f>'Core Indicators'!BN206</f>
        <v>0</v>
      </c>
      <c r="K186" s="200">
        <f t="shared" si="94"/>
        <v>0</v>
      </c>
      <c r="L186" s="246">
        <f t="shared" si="95"/>
        <v>0</v>
      </c>
      <c r="M186" s="269">
        <f t="shared" si="96"/>
        <v>0</v>
      </c>
      <c r="N186" s="201">
        <f>'Core Indicators'!DJ206</f>
        <v>0</v>
      </c>
      <c r="O186" s="201">
        <f>'Core Indicators'!DR206</f>
        <v>0</v>
      </c>
      <c r="P186" s="201">
        <f>'Core Indicators'!DZ206</f>
        <v>0</v>
      </c>
      <c r="Q186" s="201">
        <f>'Core Indicators'!EH206</f>
        <v>0</v>
      </c>
      <c r="R186" s="201">
        <f>'Core Indicators'!EP206</f>
        <v>0</v>
      </c>
      <c r="S186" s="160" t="e">
        <f t="shared" si="97"/>
        <v>#DIV/0!</v>
      </c>
      <c r="T186" s="160" t="e">
        <f t="shared" si="98"/>
        <v>#DIV/0!</v>
      </c>
      <c r="U186" s="200">
        <v>1</v>
      </c>
      <c r="V186" s="200">
        <v>1</v>
      </c>
      <c r="W186" s="200">
        <f>'Core Indicators'!EX206</f>
        <v>0</v>
      </c>
      <c r="X186" s="160">
        <f t="shared" si="99"/>
        <v>0.5</v>
      </c>
      <c r="Y186" s="200">
        <v>1</v>
      </c>
      <c r="Z186" s="160" t="e">
        <f t="shared" si="100"/>
        <v>#DIV/0!</v>
      </c>
      <c r="AA186" s="200">
        <f>'Core Indicators'!FF206</f>
        <v>0</v>
      </c>
      <c r="AB186" s="200" t="e">
        <f t="shared" si="101"/>
        <v>#DIV/0!</v>
      </c>
      <c r="AC186" s="181">
        <f>'Core Indicators'!GD206</f>
        <v>0</v>
      </c>
      <c r="AD186" s="181">
        <f>'Core Indicators'!GL206</f>
        <v>0</v>
      </c>
      <c r="AE186" s="181">
        <f>'Core Indicators'!GT206</f>
        <v>0</v>
      </c>
      <c r="AF186" s="181">
        <f>'Core Indicators'!HB206</f>
        <v>0</v>
      </c>
      <c r="AG186" s="181">
        <f t="shared" si="102"/>
        <v>0</v>
      </c>
      <c r="AH186" s="181">
        <f>'Core Indicators'!HJ206</f>
        <v>0</v>
      </c>
      <c r="AI186" s="181">
        <f>'Core Indicators'!HR206</f>
        <v>0</v>
      </c>
      <c r="AJ186" s="181">
        <f t="shared" si="103"/>
        <v>0</v>
      </c>
      <c r="AK186" s="181">
        <f>'Core Indicators'!HZ206</f>
        <v>0</v>
      </c>
      <c r="AL186" s="181">
        <f>'Core Indicators'!IH206</f>
        <v>0</v>
      </c>
      <c r="AM186" s="181">
        <f>'Core Indicators'!IP206</f>
        <v>0</v>
      </c>
      <c r="AN186" s="181">
        <f t="shared" si="104"/>
        <v>0</v>
      </c>
    </row>
    <row r="187" spans="1:40" x14ac:dyDescent="0.3">
      <c r="A187" s="200">
        <f>Lists!C:C</f>
        <v>0</v>
      </c>
      <c r="B187" s="246" t="e">
        <f t="shared" si="90"/>
        <v>#DIV/0!</v>
      </c>
      <c r="C187" s="160">
        <f t="shared" si="91"/>
        <v>0</v>
      </c>
      <c r="D187" s="269">
        <f t="shared" si="92"/>
        <v>0</v>
      </c>
      <c r="E187" s="200">
        <f>'Core Indicators'!R207</f>
        <v>0</v>
      </c>
      <c r="F187" s="200">
        <f>'Core Indicators'!Z207</f>
        <v>0</v>
      </c>
      <c r="G187" s="160">
        <f t="shared" si="93"/>
        <v>0</v>
      </c>
      <c r="H187" s="200">
        <f>'Core Indicators'!AH207</f>
        <v>0</v>
      </c>
      <c r="I187" s="200">
        <f>'Core Indicators'!AP207</f>
        <v>0</v>
      </c>
      <c r="J187" s="200">
        <f>'Core Indicators'!BN207</f>
        <v>0</v>
      </c>
      <c r="K187" s="200">
        <f t="shared" si="94"/>
        <v>0</v>
      </c>
      <c r="L187" s="246">
        <f t="shared" si="95"/>
        <v>0</v>
      </c>
      <c r="M187" s="269">
        <f t="shared" si="96"/>
        <v>0</v>
      </c>
      <c r="N187" s="201">
        <f>'Core Indicators'!DJ207</f>
        <v>0</v>
      </c>
      <c r="O187" s="201">
        <f>'Core Indicators'!DR207</f>
        <v>0</v>
      </c>
      <c r="P187" s="201">
        <f>'Core Indicators'!DZ207</f>
        <v>0</v>
      </c>
      <c r="Q187" s="201">
        <f>'Core Indicators'!EH207</f>
        <v>0</v>
      </c>
      <c r="R187" s="201">
        <f>'Core Indicators'!EP207</f>
        <v>0</v>
      </c>
      <c r="S187" s="160" t="e">
        <f t="shared" si="97"/>
        <v>#DIV/0!</v>
      </c>
      <c r="T187" s="160" t="e">
        <f t="shared" si="98"/>
        <v>#DIV/0!</v>
      </c>
      <c r="U187" s="200">
        <v>1</v>
      </c>
      <c r="V187" s="200">
        <v>1</v>
      </c>
      <c r="W187" s="200">
        <f>'Core Indicators'!EX207</f>
        <v>0</v>
      </c>
      <c r="X187" s="160">
        <f t="shared" si="99"/>
        <v>0.5</v>
      </c>
      <c r="Y187" s="200">
        <v>1</v>
      </c>
      <c r="Z187" s="160" t="e">
        <f t="shared" si="100"/>
        <v>#DIV/0!</v>
      </c>
      <c r="AA187" s="200">
        <f>'Core Indicators'!FF207</f>
        <v>0</v>
      </c>
      <c r="AB187" s="200" t="e">
        <f t="shared" si="101"/>
        <v>#DIV/0!</v>
      </c>
      <c r="AC187" s="181">
        <f>'Core Indicators'!GD207</f>
        <v>0</v>
      </c>
      <c r="AD187" s="181">
        <f>'Core Indicators'!GL207</f>
        <v>0</v>
      </c>
      <c r="AE187" s="181">
        <f>'Core Indicators'!GT207</f>
        <v>0</v>
      </c>
      <c r="AF187" s="181">
        <f>'Core Indicators'!HB207</f>
        <v>0</v>
      </c>
      <c r="AG187" s="181">
        <f t="shared" si="102"/>
        <v>0</v>
      </c>
      <c r="AH187" s="181">
        <f>'Core Indicators'!HJ207</f>
        <v>0</v>
      </c>
      <c r="AI187" s="181">
        <f>'Core Indicators'!HR207</f>
        <v>0</v>
      </c>
      <c r="AJ187" s="181">
        <f t="shared" si="103"/>
        <v>0</v>
      </c>
      <c r="AK187" s="181">
        <f>'Core Indicators'!HZ207</f>
        <v>0</v>
      </c>
      <c r="AL187" s="181">
        <f>'Core Indicators'!IH207</f>
        <v>0</v>
      </c>
      <c r="AM187" s="181">
        <f>'Core Indicators'!IP207</f>
        <v>0</v>
      </c>
      <c r="AN187" s="181">
        <f t="shared" si="104"/>
        <v>0</v>
      </c>
    </row>
    <row r="188" spans="1:40" x14ac:dyDescent="0.3">
      <c r="A188" s="200">
        <f>Lists!C:C</f>
        <v>0</v>
      </c>
      <c r="B188" s="246" t="e">
        <f t="shared" si="90"/>
        <v>#DIV/0!</v>
      </c>
      <c r="C188" s="160">
        <f t="shared" si="91"/>
        <v>0</v>
      </c>
      <c r="D188" s="269">
        <f t="shared" si="92"/>
        <v>0</v>
      </c>
      <c r="E188" s="200">
        <f>'Core Indicators'!R208</f>
        <v>0</v>
      </c>
      <c r="F188" s="200">
        <f>'Core Indicators'!Z208</f>
        <v>0</v>
      </c>
      <c r="G188" s="160">
        <f t="shared" si="93"/>
        <v>0</v>
      </c>
      <c r="H188" s="200">
        <f>'Core Indicators'!AH208</f>
        <v>0</v>
      </c>
      <c r="I188" s="200">
        <f>'Core Indicators'!AP208</f>
        <v>0</v>
      </c>
      <c r="J188" s="200">
        <f>'Core Indicators'!BN208</f>
        <v>0</v>
      </c>
      <c r="K188" s="200">
        <f t="shared" si="94"/>
        <v>0</v>
      </c>
      <c r="L188" s="246">
        <f t="shared" si="95"/>
        <v>0</v>
      </c>
      <c r="M188" s="269">
        <f t="shared" si="96"/>
        <v>0</v>
      </c>
      <c r="N188" s="201">
        <f>'Core Indicators'!DJ208</f>
        <v>0</v>
      </c>
      <c r="O188" s="201">
        <f>'Core Indicators'!DR208</f>
        <v>0</v>
      </c>
      <c r="P188" s="201">
        <f>'Core Indicators'!DZ208</f>
        <v>0</v>
      </c>
      <c r="Q188" s="201">
        <f>'Core Indicators'!EH208</f>
        <v>0</v>
      </c>
      <c r="R188" s="201">
        <f>'Core Indicators'!EP208</f>
        <v>0</v>
      </c>
      <c r="S188" s="160" t="e">
        <f t="shared" si="97"/>
        <v>#DIV/0!</v>
      </c>
      <c r="T188" s="160" t="e">
        <f t="shared" si="98"/>
        <v>#DIV/0!</v>
      </c>
      <c r="U188" s="200">
        <v>1</v>
      </c>
      <c r="V188" s="200">
        <v>1</v>
      </c>
      <c r="W188" s="200">
        <f>'Core Indicators'!EX208</f>
        <v>0</v>
      </c>
      <c r="X188" s="160">
        <f t="shared" si="99"/>
        <v>0.5</v>
      </c>
      <c r="Y188" s="200">
        <v>1</v>
      </c>
      <c r="Z188" s="160" t="e">
        <f t="shared" si="100"/>
        <v>#DIV/0!</v>
      </c>
      <c r="AA188" s="200">
        <f>'Core Indicators'!FF208</f>
        <v>0</v>
      </c>
      <c r="AB188" s="200" t="e">
        <f t="shared" si="101"/>
        <v>#DIV/0!</v>
      </c>
      <c r="AC188" s="181">
        <f>'Core Indicators'!GD208</f>
        <v>0</v>
      </c>
      <c r="AD188" s="181">
        <f>'Core Indicators'!GL208</f>
        <v>0</v>
      </c>
      <c r="AE188" s="181">
        <f>'Core Indicators'!GT208</f>
        <v>0</v>
      </c>
      <c r="AF188" s="181">
        <f>'Core Indicators'!HB208</f>
        <v>0</v>
      </c>
      <c r="AG188" s="181">
        <f t="shared" si="102"/>
        <v>0</v>
      </c>
      <c r="AH188" s="181">
        <f>'Core Indicators'!HJ208</f>
        <v>0</v>
      </c>
      <c r="AI188" s="181">
        <f>'Core Indicators'!HR208</f>
        <v>0</v>
      </c>
      <c r="AJ188" s="181">
        <f t="shared" si="103"/>
        <v>0</v>
      </c>
      <c r="AK188" s="181">
        <f>'Core Indicators'!HZ208</f>
        <v>0</v>
      </c>
      <c r="AL188" s="181">
        <f>'Core Indicators'!IH208</f>
        <v>0</v>
      </c>
      <c r="AM188" s="181">
        <f>'Core Indicators'!IP208</f>
        <v>0</v>
      </c>
      <c r="AN188" s="181">
        <f t="shared" si="104"/>
        <v>0</v>
      </c>
    </row>
    <row r="189" spans="1:40" x14ac:dyDescent="0.3">
      <c r="A189" s="200">
        <f>Lists!C:C</f>
        <v>0</v>
      </c>
      <c r="B189" s="246">
        <f t="shared" si="90"/>
        <v>0</v>
      </c>
      <c r="C189" s="160">
        <f t="shared" si="91"/>
        <v>0</v>
      </c>
      <c r="D189" s="269">
        <f t="shared" si="92"/>
        <v>0</v>
      </c>
      <c r="E189" s="200">
        <f>'Core Indicators'!R209</f>
        <v>0</v>
      </c>
      <c r="F189" s="200">
        <f>'Core Indicators'!Z209</f>
        <v>0</v>
      </c>
      <c r="G189" s="160">
        <f t="shared" si="93"/>
        <v>0</v>
      </c>
      <c r="H189" s="200">
        <f>'Core Indicators'!AH209</f>
        <v>0</v>
      </c>
      <c r="I189" s="200">
        <f>'Core Indicators'!AP209</f>
        <v>0</v>
      </c>
      <c r="J189" s="200">
        <f>'Core Indicators'!BN209</f>
        <v>0</v>
      </c>
      <c r="K189" s="200">
        <f t="shared" si="94"/>
        <v>0</v>
      </c>
      <c r="L189" s="246">
        <f t="shared" si="95"/>
        <v>0</v>
      </c>
      <c r="M189" s="269" t="e">
        <f t="shared" si="96"/>
        <v>#DIV/0!</v>
      </c>
      <c r="N189" s="201">
        <f>'Core Indicators'!DJ209</f>
        <v>0</v>
      </c>
      <c r="O189" s="201">
        <f>'Core Indicators'!DR209</f>
        <v>0</v>
      </c>
      <c r="P189" s="201">
        <f>'Core Indicators'!DZ209</f>
        <v>0</v>
      </c>
      <c r="Q189" s="201">
        <f>'Core Indicators'!EH209</f>
        <v>0</v>
      </c>
      <c r="R189" s="201">
        <f>'Core Indicators'!EP209</f>
        <v>0</v>
      </c>
      <c r="S189" s="160">
        <f t="shared" si="97"/>
        <v>0</v>
      </c>
      <c r="T189" s="160" t="e">
        <f t="shared" si="98"/>
        <v>#DIV/0!</v>
      </c>
      <c r="U189" s="200">
        <v>1</v>
      </c>
      <c r="V189" s="200">
        <v>1</v>
      </c>
      <c r="W189" s="200">
        <f>'Core Indicators'!EX209</f>
        <v>0</v>
      </c>
      <c r="X189" s="160" t="e">
        <f t="shared" si="99"/>
        <v>#DIV/0!</v>
      </c>
      <c r="Y189" s="200">
        <v>1</v>
      </c>
      <c r="Z189" s="160" t="e">
        <f t="shared" si="100"/>
        <v>#DIV/0!</v>
      </c>
      <c r="AA189" s="200">
        <f>'Core Indicators'!FF209</f>
        <v>0</v>
      </c>
      <c r="AB189" s="200" t="e">
        <f t="shared" si="101"/>
        <v>#DIV/0!</v>
      </c>
      <c r="AC189" s="181">
        <f>'Core Indicators'!GD209</f>
        <v>0</v>
      </c>
      <c r="AD189" s="181">
        <f>'Core Indicators'!GL209</f>
        <v>0</v>
      </c>
      <c r="AE189" s="181">
        <f>'Core Indicators'!GT209</f>
        <v>0</v>
      </c>
      <c r="AF189" s="181">
        <f>'Core Indicators'!HB209</f>
        <v>0</v>
      </c>
      <c r="AG189" s="181" t="e">
        <f t="shared" si="102"/>
        <v>#DIV/0!</v>
      </c>
      <c r="AH189" s="181">
        <f>'Core Indicators'!HJ209</f>
        <v>0</v>
      </c>
      <c r="AI189" s="181">
        <f>'Core Indicators'!HR209</f>
        <v>0</v>
      </c>
      <c r="AJ189" s="181" t="e">
        <f t="shared" si="103"/>
        <v>#DIV/0!</v>
      </c>
      <c r="AK189" s="181">
        <f>'Core Indicators'!HZ209</f>
        <v>0</v>
      </c>
      <c r="AL189" s="181">
        <f>'Core Indicators'!IH209</f>
        <v>0</v>
      </c>
      <c r="AM189" s="181">
        <f>'Core Indicators'!IP209</f>
        <v>0</v>
      </c>
      <c r="AN189" s="181" t="e">
        <f t="shared" si="104"/>
        <v>#DIV/0!</v>
      </c>
    </row>
    <row r="190" spans="1:40" x14ac:dyDescent="0.3">
      <c r="A190" s="200">
        <f>Lists!C:C</f>
        <v>0</v>
      </c>
      <c r="B190" s="246">
        <f t="shared" si="90"/>
        <v>0</v>
      </c>
      <c r="C190" s="160">
        <f t="shared" si="91"/>
        <v>0</v>
      </c>
      <c r="D190" s="269">
        <f t="shared" si="92"/>
        <v>0</v>
      </c>
      <c r="E190" s="200">
        <f>'Core Indicators'!R210</f>
        <v>0</v>
      </c>
      <c r="F190" s="200">
        <f>'Core Indicators'!Z210</f>
        <v>0</v>
      </c>
      <c r="G190" s="160">
        <f t="shared" si="93"/>
        <v>0</v>
      </c>
      <c r="H190" s="200">
        <f>'Core Indicators'!AH210</f>
        <v>0</v>
      </c>
      <c r="I190" s="200">
        <f>'Core Indicators'!AP210</f>
        <v>0</v>
      </c>
      <c r="J190" s="200">
        <f>'Core Indicators'!BN210</f>
        <v>0</v>
      </c>
      <c r="K190" s="200">
        <f t="shared" si="94"/>
        <v>0</v>
      </c>
      <c r="L190" s="246">
        <f t="shared" si="95"/>
        <v>0</v>
      </c>
      <c r="M190" s="269" t="e">
        <f t="shared" si="96"/>
        <v>#DIV/0!</v>
      </c>
      <c r="N190" s="201">
        <f>'Core Indicators'!DJ210</f>
        <v>0</v>
      </c>
      <c r="O190" s="201">
        <f>'Core Indicators'!DR210</f>
        <v>0</v>
      </c>
      <c r="P190" s="201">
        <f>'Core Indicators'!DZ210</f>
        <v>0</v>
      </c>
      <c r="Q190" s="201">
        <f>'Core Indicators'!EH210</f>
        <v>0</v>
      </c>
      <c r="R190" s="201">
        <f>'Core Indicators'!EP210</f>
        <v>0</v>
      </c>
      <c r="S190" s="160">
        <f t="shared" si="97"/>
        <v>0</v>
      </c>
      <c r="T190" s="160" t="e">
        <f t="shared" si="98"/>
        <v>#DIV/0!</v>
      </c>
      <c r="U190" s="200">
        <v>1</v>
      </c>
      <c r="V190" s="200">
        <v>1</v>
      </c>
      <c r="W190" s="200">
        <f>'Core Indicators'!EX210</f>
        <v>0</v>
      </c>
      <c r="X190" s="160" t="e">
        <f t="shared" si="99"/>
        <v>#DIV/0!</v>
      </c>
      <c r="Y190" s="200">
        <v>1</v>
      </c>
      <c r="Z190" s="160" t="e">
        <f t="shared" si="100"/>
        <v>#DIV/0!</v>
      </c>
      <c r="AA190" s="200">
        <f>'Core Indicators'!FF210</f>
        <v>0</v>
      </c>
      <c r="AB190" s="200" t="e">
        <f t="shared" si="101"/>
        <v>#DIV/0!</v>
      </c>
      <c r="AC190" s="181">
        <f>'Core Indicators'!GD210</f>
        <v>0</v>
      </c>
      <c r="AD190" s="181">
        <f>'Core Indicators'!GL210</f>
        <v>0</v>
      </c>
      <c r="AE190" s="181">
        <f>'Core Indicators'!GT210</f>
        <v>0</v>
      </c>
      <c r="AF190" s="181">
        <f>'Core Indicators'!HB210</f>
        <v>0</v>
      </c>
      <c r="AG190" s="181" t="e">
        <f t="shared" si="102"/>
        <v>#DIV/0!</v>
      </c>
      <c r="AH190" s="181">
        <f>'Core Indicators'!HJ210</f>
        <v>0</v>
      </c>
      <c r="AI190" s="181">
        <f>'Core Indicators'!HR210</f>
        <v>0</v>
      </c>
      <c r="AJ190" s="181" t="e">
        <f t="shared" si="103"/>
        <v>#DIV/0!</v>
      </c>
      <c r="AK190" s="181">
        <f>'Core Indicators'!HZ210</f>
        <v>0</v>
      </c>
      <c r="AL190" s="181">
        <f>'Core Indicators'!IH210</f>
        <v>0</v>
      </c>
      <c r="AM190" s="181">
        <f>'Core Indicators'!IP210</f>
        <v>0</v>
      </c>
      <c r="AN190" s="181" t="e">
        <f t="shared" si="104"/>
        <v>#DIV/0!</v>
      </c>
    </row>
    <row r="191" spans="1:40" x14ac:dyDescent="0.3">
      <c r="A191" s="200">
        <f>Lists!C:C</f>
        <v>0</v>
      </c>
      <c r="B191" s="246">
        <f t="shared" si="90"/>
        <v>0</v>
      </c>
      <c r="C191" s="160">
        <f t="shared" si="91"/>
        <v>0</v>
      </c>
      <c r="D191" s="269">
        <f t="shared" si="92"/>
        <v>0</v>
      </c>
      <c r="E191" s="200">
        <f>'Core Indicators'!R211</f>
        <v>0</v>
      </c>
      <c r="F191" s="200">
        <f>'Core Indicators'!Z211</f>
        <v>0</v>
      </c>
      <c r="G191" s="160">
        <f t="shared" si="93"/>
        <v>0</v>
      </c>
      <c r="H191" s="200">
        <f>'Core Indicators'!AH211</f>
        <v>0</v>
      </c>
      <c r="I191" s="200">
        <f>'Core Indicators'!AP211</f>
        <v>0</v>
      </c>
      <c r="J191" s="200">
        <f>'Core Indicators'!BN211</f>
        <v>0</v>
      </c>
      <c r="K191" s="200">
        <f t="shared" si="94"/>
        <v>0</v>
      </c>
      <c r="L191" s="246">
        <f t="shared" si="95"/>
        <v>0</v>
      </c>
      <c r="M191" s="269" t="e">
        <f t="shared" si="96"/>
        <v>#DIV/0!</v>
      </c>
      <c r="N191" s="201">
        <f>'Core Indicators'!DJ211</f>
        <v>0</v>
      </c>
      <c r="O191" s="201">
        <f>'Core Indicators'!DR211</f>
        <v>0</v>
      </c>
      <c r="P191" s="201">
        <f>'Core Indicators'!DZ211</f>
        <v>0</v>
      </c>
      <c r="Q191" s="201">
        <f>'Core Indicators'!EH211</f>
        <v>0</v>
      </c>
      <c r="R191" s="201">
        <f>'Core Indicators'!EP211</f>
        <v>0</v>
      </c>
      <c r="S191" s="160">
        <f t="shared" si="97"/>
        <v>0</v>
      </c>
      <c r="T191" s="160" t="e">
        <f t="shared" si="98"/>
        <v>#DIV/0!</v>
      </c>
      <c r="U191" s="200">
        <v>1</v>
      </c>
      <c r="V191" s="200">
        <v>1</v>
      </c>
      <c r="W191" s="200">
        <f>'Core Indicators'!EX211</f>
        <v>0</v>
      </c>
      <c r="X191" s="160" t="e">
        <f t="shared" si="99"/>
        <v>#DIV/0!</v>
      </c>
      <c r="Y191" s="200">
        <v>1</v>
      </c>
      <c r="Z191" s="160" t="e">
        <f t="shared" si="100"/>
        <v>#DIV/0!</v>
      </c>
      <c r="AA191" s="200">
        <f>'Core Indicators'!FF211</f>
        <v>0</v>
      </c>
      <c r="AB191" s="200" t="e">
        <f t="shared" si="101"/>
        <v>#DIV/0!</v>
      </c>
      <c r="AC191" s="181">
        <f>'Core Indicators'!GD211</f>
        <v>0</v>
      </c>
      <c r="AD191" s="181">
        <f>'Core Indicators'!GL211</f>
        <v>0</v>
      </c>
      <c r="AE191" s="181">
        <f>'Core Indicators'!GT211</f>
        <v>0</v>
      </c>
      <c r="AF191" s="181">
        <f>'Core Indicators'!HB211</f>
        <v>0</v>
      </c>
      <c r="AG191" s="181" t="e">
        <f t="shared" si="102"/>
        <v>#DIV/0!</v>
      </c>
      <c r="AH191" s="181">
        <f>'Core Indicators'!HJ211</f>
        <v>0</v>
      </c>
      <c r="AI191" s="181">
        <f>'Core Indicators'!HR211</f>
        <v>0</v>
      </c>
      <c r="AJ191" s="181" t="e">
        <f t="shared" si="103"/>
        <v>#DIV/0!</v>
      </c>
      <c r="AK191" s="181">
        <f>'Core Indicators'!HZ211</f>
        <v>0</v>
      </c>
      <c r="AL191" s="181">
        <f>'Core Indicators'!IH211</f>
        <v>0</v>
      </c>
      <c r="AM191" s="181">
        <f>'Core Indicators'!IP211</f>
        <v>0</v>
      </c>
      <c r="AN191" s="181" t="e">
        <f t="shared" si="104"/>
        <v>#DIV/0!</v>
      </c>
    </row>
    <row r="192" spans="1:40" x14ac:dyDescent="0.3">
      <c r="A192" s="200">
        <f>Lists!C:C</f>
        <v>0</v>
      </c>
      <c r="B192" s="246">
        <f t="shared" si="90"/>
        <v>0</v>
      </c>
      <c r="C192" s="160">
        <f t="shared" si="91"/>
        <v>0</v>
      </c>
      <c r="D192" s="269">
        <f t="shared" si="92"/>
        <v>0</v>
      </c>
      <c r="E192" s="200">
        <f>'Core Indicators'!R212</f>
        <v>0</v>
      </c>
      <c r="F192" s="200">
        <f>'Core Indicators'!Z212</f>
        <v>0</v>
      </c>
      <c r="G192" s="160">
        <f t="shared" si="93"/>
        <v>0</v>
      </c>
      <c r="H192" s="200">
        <f>'Core Indicators'!AH212</f>
        <v>0</v>
      </c>
      <c r="I192" s="200">
        <f>'Core Indicators'!AP212</f>
        <v>0</v>
      </c>
      <c r="J192" s="200">
        <f>'Core Indicators'!BN212</f>
        <v>0</v>
      </c>
      <c r="K192" s="200">
        <f t="shared" si="94"/>
        <v>0</v>
      </c>
      <c r="L192" s="246">
        <f t="shared" si="95"/>
        <v>0</v>
      </c>
      <c r="M192" s="269" t="e">
        <f t="shared" si="96"/>
        <v>#DIV/0!</v>
      </c>
      <c r="N192" s="201">
        <f>'Core Indicators'!DJ212</f>
        <v>0</v>
      </c>
      <c r="O192" s="201">
        <f>'Core Indicators'!DR212</f>
        <v>0</v>
      </c>
      <c r="P192" s="201">
        <f>'Core Indicators'!DZ212</f>
        <v>0</v>
      </c>
      <c r="Q192" s="201">
        <f>'Core Indicators'!EH212</f>
        <v>0</v>
      </c>
      <c r="R192" s="201">
        <f>'Core Indicators'!EP212</f>
        <v>0</v>
      </c>
      <c r="S192" s="160">
        <f t="shared" si="97"/>
        <v>0</v>
      </c>
      <c r="T192" s="160" t="e">
        <f t="shared" si="98"/>
        <v>#DIV/0!</v>
      </c>
      <c r="U192" s="200">
        <v>1</v>
      </c>
      <c r="V192" s="200">
        <v>1</v>
      </c>
      <c r="W192" s="200">
        <f>'Core Indicators'!EX212</f>
        <v>0</v>
      </c>
      <c r="X192" s="160" t="e">
        <f t="shared" si="99"/>
        <v>#DIV/0!</v>
      </c>
      <c r="Y192" s="200">
        <v>1</v>
      </c>
      <c r="Z192" s="160" t="e">
        <f t="shared" si="100"/>
        <v>#DIV/0!</v>
      </c>
      <c r="AA192" s="200">
        <f>'Core Indicators'!FF212</f>
        <v>0</v>
      </c>
      <c r="AB192" s="200" t="e">
        <f t="shared" si="101"/>
        <v>#DIV/0!</v>
      </c>
      <c r="AC192" s="181">
        <f>'Core Indicators'!GD212</f>
        <v>0</v>
      </c>
      <c r="AD192" s="181">
        <f>'Core Indicators'!GL212</f>
        <v>0</v>
      </c>
      <c r="AE192" s="181">
        <f>'Core Indicators'!GT212</f>
        <v>0</v>
      </c>
      <c r="AF192" s="181">
        <f>'Core Indicators'!HB212</f>
        <v>0</v>
      </c>
      <c r="AG192" s="181" t="e">
        <f t="shared" si="102"/>
        <v>#DIV/0!</v>
      </c>
      <c r="AH192" s="181">
        <f>'Core Indicators'!HJ212</f>
        <v>0</v>
      </c>
      <c r="AI192" s="181">
        <f>'Core Indicators'!HR212</f>
        <v>0</v>
      </c>
      <c r="AJ192" s="181" t="e">
        <f t="shared" si="103"/>
        <v>#DIV/0!</v>
      </c>
      <c r="AK192" s="181">
        <f>'Core Indicators'!HZ212</f>
        <v>0</v>
      </c>
      <c r="AL192" s="181">
        <f>'Core Indicators'!IH212</f>
        <v>0</v>
      </c>
      <c r="AM192" s="181">
        <f>'Core Indicators'!IP212</f>
        <v>0</v>
      </c>
      <c r="AN192" s="181" t="e">
        <f t="shared" si="104"/>
        <v>#DIV/0!</v>
      </c>
    </row>
    <row r="193" spans="1:40" x14ac:dyDescent="0.3">
      <c r="A193" s="200">
        <f>Lists!C:C</f>
        <v>0</v>
      </c>
      <c r="B193" s="246">
        <f t="shared" si="90"/>
        <v>0</v>
      </c>
      <c r="C193" s="160">
        <f t="shared" si="91"/>
        <v>0</v>
      </c>
      <c r="D193" s="269">
        <f t="shared" si="92"/>
        <v>0</v>
      </c>
      <c r="E193" s="200">
        <f>'Core Indicators'!R213</f>
        <v>0</v>
      </c>
      <c r="F193" s="200">
        <f>'Core Indicators'!Z213</f>
        <v>0</v>
      </c>
      <c r="G193" s="160">
        <f t="shared" si="93"/>
        <v>0</v>
      </c>
      <c r="H193" s="200">
        <f>'Core Indicators'!AH213</f>
        <v>0</v>
      </c>
      <c r="I193" s="200">
        <f>'Core Indicators'!AP213</f>
        <v>0</v>
      </c>
      <c r="J193" s="200">
        <f>'Core Indicators'!BN213</f>
        <v>0</v>
      </c>
      <c r="K193" s="200">
        <f t="shared" si="94"/>
        <v>0</v>
      </c>
      <c r="L193" s="246">
        <f t="shared" si="95"/>
        <v>0</v>
      </c>
      <c r="M193" s="269" t="e">
        <f t="shared" si="96"/>
        <v>#DIV/0!</v>
      </c>
      <c r="N193" s="201">
        <f>'Core Indicators'!DJ213</f>
        <v>0</v>
      </c>
      <c r="O193" s="201">
        <f>'Core Indicators'!DR213</f>
        <v>0</v>
      </c>
      <c r="P193" s="201">
        <f>'Core Indicators'!DZ213</f>
        <v>0</v>
      </c>
      <c r="Q193" s="201">
        <f>'Core Indicators'!EH213</f>
        <v>0</v>
      </c>
      <c r="R193" s="201">
        <f>'Core Indicators'!EP213</f>
        <v>0</v>
      </c>
      <c r="S193" s="160">
        <f t="shared" si="97"/>
        <v>0</v>
      </c>
      <c r="T193" s="160" t="e">
        <f t="shared" si="98"/>
        <v>#DIV/0!</v>
      </c>
      <c r="U193" s="200">
        <v>1</v>
      </c>
      <c r="V193" s="200">
        <v>1</v>
      </c>
      <c r="W193" s="200">
        <f>'Core Indicators'!EX213</f>
        <v>0</v>
      </c>
      <c r="X193" s="160" t="e">
        <f t="shared" si="99"/>
        <v>#DIV/0!</v>
      </c>
      <c r="Y193" s="200">
        <v>1</v>
      </c>
      <c r="Z193" s="160" t="e">
        <f t="shared" si="100"/>
        <v>#DIV/0!</v>
      </c>
      <c r="AA193" s="200">
        <f>'Core Indicators'!FF213</f>
        <v>0</v>
      </c>
      <c r="AB193" s="200" t="e">
        <f t="shared" si="101"/>
        <v>#DIV/0!</v>
      </c>
      <c r="AC193" s="181">
        <f>'Core Indicators'!GD213</f>
        <v>0</v>
      </c>
      <c r="AD193" s="181">
        <f>'Core Indicators'!GL213</f>
        <v>0</v>
      </c>
      <c r="AE193" s="181">
        <f>'Core Indicators'!GT213</f>
        <v>0</v>
      </c>
      <c r="AF193" s="181">
        <f>'Core Indicators'!HB213</f>
        <v>0</v>
      </c>
      <c r="AG193" s="181" t="e">
        <f t="shared" si="102"/>
        <v>#DIV/0!</v>
      </c>
      <c r="AH193" s="181">
        <f>'Core Indicators'!HJ213</f>
        <v>0</v>
      </c>
      <c r="AI193" s="181">
        <f>'Core Indicators'!HR213</f>
        <v>0</v>
      </c>
      <c r="AJ193" s="181" t="e">
        <f t="shared" si="103"/>
        <v>#DIV/0!</v>
      </c>
      <c r="AK193" s="181">
        <f>'Core Indicators'!HZ213</f>
        <v>0</v>
      </c>
      <c r="AL193" s="181">
        <f>'Core Indicators'!IH213</f>
        <v>0</v>
      </c>
      <c r="AM193" s="181">
        <f>'Core Indicators'!IP213</f>
        <v>0</v>
      </c>
      <c r="AN193" s="181" t="e">
        <f t="shared" si="104"/>
        <v>#DIV/0!</v>
      </c>
    </row>
    <row r="194" spans="1:40" x14ac:dyDescent="0.3">
      <c r="A194" s="200">
        <f>Lists!C:C</f>
        <v>0</v>
      </c>
      <c r="B194" s="246">
        <f t="shared" si="90"/>
        <v>0</v>
      </c>
      <c r="C194" s="160">
        <f t="shared" si="91"/>
        <v>0</v>
      </c>
      <c r="D194" s="269">
        <f t="shared" si="92"/>
        <v>0</v>
      </c>
      <c r="E194" s="200">
        <f>'Core Indicators'!R214</f>
        <v>0</v>
      </c>
      <c r="F194" s="200">
        <f>'Core Indicators'!Z214</f>
        <v>0</v>
      </c>
      <c r="G194" s="160">
        <f t="shared" si="93"/>
        <v>0</v>
      </c>
      <c r="H194" s="200">
        <f>'Core Indicators'!AH214</f>
        <v>0</v>
      </c>
      <c r="I194" s="200">
        <f>'Core Indicators'!AP214</f>
        <v>0</v>
      </c>
      <c r="J194" s="200">
        <f>'Core Indicators'!BN214</f>
        <v>0</v>
      </c>
      <c r="K194" s="200">
        <f t="shared" si="94"/>
        <v>0</v>
      </c>
      <c r="L194" s="246">
        <f t="shared" si="95"/>
        <v>0</v>
      </c>
      <c r="M194" s="269" t="e">
        <f t="shared" si="96"/>
        <v>#DIV/0!</v>
      </c>
      <c r="N194" s="201">
        <f>'Core Indicators'!DJ214</f>
        <v>0</v>
      </c>
      <c r="O194" s="201">
        <f>'Core Indicators'!DR214</f>
        <v>0</v>
      </c>
      <c r="P194" s="201">
        <f>'Core Indicators'!DZ214</f>
        <v>0</v>
      </c>
      <c r="Q194" s="201">
        <f>'Core Indicators'!EH214</f>
        <v>0</v>
      </c>
      <c r="R194" s="201">
        <f>'Core Indicators'!EP214</f>
        <v>0</v>
      </c>
      <c r="S194" s="160">
        <f t="shared" si="97"/>
        <v>0</v>
      </c>
      <c r="T194" s="160" t="e">
        <f t="shared" si="98"/>
        <v>#DIV/0!</v>
      </c>
      <c r="U194" s="200">
        <v>1</v>
      </c>
      <c r="V194" s="200">
        <v>1</v>
      </c>
      <c r="W194" s="200">
        <f>'Core Indicators'!EX214</f>
        <v>0</v>
      </c>
      <c r="X194" s="160" t="e">
        <f t="shared" si="99"/>
        <v>#DIV/0!</v>
      </c>
      <c r="Y194" s="200">
        <v>1</v>
      </c>
      <c r="Z194" s="160" t="e">
        <f t="shared" si="100"/>
        <v>#DIV/0!</v>
      </c>
      <c r="AA194" s="200">
        <f>'Core Indicators'!FF214</f>
        <v>0</v>
      </c>
      <c r="AB194" s="200" t="e">
        <f t="shared" si="101"/>
        <v>#DIV/0!</v>
      </c>
      <c r="AC194" s="181">
        <f>'Core Indicators'!GD214</f>
        <v>0</v>
      </c>
      <c r="AD194" s="181">
        <f>'Core Indicators'!GL214</f>
        <v>0</v>
      </c>
      <c r="AE194" s="181">
        <f>'Core Indicators'!GT214</f>
        <v>0</v>
      </c>
      <c r="AF194" s="181">
        <f>'Core Indicators'!HB214</f>
        <v>0</v>
      </c>
      <c r="AG194" s="181" t="e">
        <f t="shared" si="102"/>
        <v>#DIV/0!</v>
      </c>
      <c r="AH194" s="181">
        <f>'Core Indicators'!HJ214</f>
        <v>0</v>
      </c>
      <c r="AI194" s="181">
        <f>'Core Indicators'!HR214</f>
        <v>0</v>
      </c>
      <c r="AJ194" s="181" t="e">
        <f t="shared" si="103"/>
        <v>#DIV/0!</v>
      </c>
      <c r="AK194" s="181">
        <f>'Core Indicators'!HZ214</f>
        <v>0</v>
      </c>
      <c r="AL194" s="181">
        <f>'Core Indicators'!IH214</f>
        <v>0</v>
      </c>
      <c r="AM194" s="181">
        <f>'Core Indicators'!IP214</f>
        <v>0</v>
      </c>
      <c r="AN194" s="181" t="e">
        <f t="shared" si="104"/>
        <v>#DIV/0!</v>
      </c>
    </row>
    <row r="195" spans="1:40" x14ac:dyDescent="0.3">
      <c r="A195" s="200">
        <f>Lists!C:C</f>
        <v>0</v>
      </c>
      <c r="B195" s="246">
        <f t="shared" si="90"/>
        <v>0</v>
      </c>
      <c r="C195" s="160">
        <f t="shared" si="91"/>
        <v>0</v>
      </c>
      <c r="D195" s="269">
        <f t="shared" si="92"/>
        <v>0</v>
      </c>
      <c r="E195" s="200">
        <f>'Core Indicators'!R215</f>
        <v>0</v>
      </c>
      <c r="F195" s="200">
        <f>'Core Indicators'!Z215</f>
        <v>0</v>
      </c>
      <c r="G195" s="160">
        <f t="shared" si="93"/>
        <v>0</v>
      </c>
      <c r="H195" s="200">
        <f>'Core Indicators'!AH215</f>
        <v>0</v>
      </c>
      <c r="I195" s="200">
        <f>'Core Indicators'!AP215</f>
        <v>0</v>
      </c>
      <c r="J195" s="200">
        <f>'Core Indicators'!BN215</f>
        <v>0</v>
      </c>
      <c r="K195" s="200">
        <f t="shared" si="94"/>
        <v>0</v>
      </c>
      <c r="L195" s="246">
        <f t="shared" si="95"/>
        <v>0</v>
      </c>
      <c r="M195" s="269" t="e">
        <f t="shared" si="96"/>
        <v>#DIV/0!</v>
      </c>
      <c r="N195" s="201">
        <f>'Core Indicators'!DJ215</f>
        <v>0</v>
      </c>
      <c r="O195" s="201">
        <f>'Core Indicators'!DR215</f>
        <v>0</v>
      </c>
      <c r="P195" s="201">
        <f>'Core Indicators'!DZ215</f>
        <v>0</v>
      </c>
      <c r="Q195" s="201">
        <f>'Core Indicators'!EH215</f>
        <v>0</v>
      </c>
      <c r="R195" s="201">
        <f>'Core Indicators'!EP215</f>
        <v>0</v>
      </c>
      <c r="S195" s="160">
        <f t="shared" si="97"/>
        <v>0</v>
      </c>
      <c r="T195" s="160" t="e">
        <f t="shared" si="98"/>
        <v>#DIV/0!</v>
      </c>
      <c r="U195" s="200">
        <v>1</v>
      </c>
      <c r="V195" s="200">
        <v>1</v>
      </c>
      <c r="W195" s="200">
        <f>'Core Indicators'!EX215</f>
        <v>0</v>
      </c>
      <c r="X195" s="160" t="e">
        <f t="shared" si="99"/>
        <v>#DIV/0!</v>
      </c>
      <c r="Y195" s="200">
        <v>1</v>
      </c>
      <c r="Z195" s="160" t="e">
        <f t="shared" si="100"/>
        <v>#DIV/0!</v>
      </c>
      <c r="AA195" s="200">
        <f>'Core Indicators'!FF215</f>
        <v>0</v>
      </c>
      <c r="AB195" s="200" t="e">
        <f t="shared" si="101"/>
        <v>#DIV/0!</v>
      </c>
      <c r="AC195" s="181">
        <f>'Core Indicators'!GD215</f>
        <v>0</v>
      </c>
      <c r="AD195" s="181">
        <f>'Core Indicators'!GL215</f>
        <v>0</v>
      </c>
      <c r="AE195" s="181">
        <f>'Core Indicators'!GT215</f>
        <v>0</v>
      </c>
      <c r="AF195" s="181">
        <f>'Core Indicators'!HB215</f>
        <v>0</v>
      </c>
      <c r="AG195" s="181" t="e">
        <f t="shared" si="102"/>
        <v>#DIV/0!</v>
      </c>
      <c r="AH195" s="181">
        <f>'Core Indicators'!HJ215</f>
        <v>0</v>
      </c>
      <c r="AI195" s="181">
        <f>'Core Indicators'!HR215</f>
        <v>0</v>
      </c>
      <c r="AJ195" s="181" t="e">
        <f t="shared" si="103"/>
        <v>#DIV/0!</v>
      </c>
      <c r="AK195" s="181">
        <f>'Core Indicators'!HZ215</f>
        <v>0</v>
      </c>
      <c r="AL195" s="181">
        <f>'Core Indicators'!IH215</f>
        <v>0</v>
      </c>
      <c r="AM195" s="181">
        <f>'Core Indicators'!IP215</f>
        <v>0</v>
      </c>
      <c r="AN195" s="181" t="e">
        <f t="shared" si="104"/>
        <v>#DIV/0!</v>
      </c>
    </row>
    <row r="196" spans="1:40" x14ac:dyDescent="0.3">
      <c r="A196" s="200">
        <f>Lists!C:C</f>
        <v>0</v>
      </c>
      <c r="B196" s="246">
        <f t="shared" si="90"/>
        <v>0</v>
      </c>
      <c r="C196" s="160">
        <f t="shared" si="91"/>
        <v>0</v>
      </c>
      <c r="D196" s="269">
        <f t="shared" si="92"/>
        <v>0</v>
      </c>
      <c r="E196" s="200">
        <f>'Core Indicators'!R216</f>
        <v>0</v>
      </c>
      <c r="F196" s="200">
        <f>'Core Indicators'!Z216</f>
        <v>0</v>
      </c>
      <c r="G196" s="160">
        <f t="shared" si="93"/>
        <v>0</v>
      </c>
      <c r="H196" s="200">
        <f>'Core Indicators'!AH216</f>
        <v>0</v>
      </c>
      <c r="I196" s="200">
        <f>'Core Indicators'!AP216</f>
        <v>0</v>
      </c>
      <c r="J196" s="200">
        <f>'Core Indicators'!BN216</f>
        <v>0</v>
      </c>
      <c r="K196" s="200">
        <f t="shared" si="94"/>
        <v>0</v>
      </c>
      <c r="L196" s="246">
        <f t="shared" si="95"/>
        <v>0</v>
      </c>
      <c r="M196" s="269" t="e">
        <f t="shared" si="96"/>
        <v>#DIV/0!</v>
      </c>
      <c r="N196" s="201">
        <f>'Core Indicators'!DJ216</f>
        <v>0</v>
      </c>
      <c r="O196" s="201">
        <f>'Core Indicators'!DR216</f>
        <v>0</v>
      </c>
      <c r="P196" s="201">
        <f>'Core Indicators'!DZ216</f>
        <v>0</v>
      </c>
      <c r="Q196" s="201">
        <f>'Core Indicators'!EH216</f>
        <v>0</v>
      </c>
      <c r="R196" s="201">
        <f>'Core Indicators'!EP216</f>
        <v>0</v>
      </c>
      <c r="S196" s="160">
        <f t="shared" si="97"/>
        <v>0</v>
      </c>
      <c r="T196" s="160" t="e">
        <f t="shared" si="98"/>
        <v>#DIV/0!</v>
      </c>
      <c r="U196" s="200">
        <v>1</v>
      </c>
      <c r="V196" s="200">
        <v>1</v>
      </c>
      <c r="W196" s="200">
        <f>'Core Indicators'!EX216</f>
        <v>0</v>
      </c>
      <c r="X196" s="160" t="e">
        <f t="shared" si="99"/>
        <v>#DIV/0!</v>
      </c>
      <c r="Y196" s="200">
        <v>1</v>
      </c>
      <c r="Z196" s="160" t="e">
        <f t="shared" si="100"/>
        <v>#DIV/0!</v>
      </c>
      <c r="AA196" s="200">
        <f>'Core Indicators'!FF216</f>
        <v>0</v>
      </c>
      <c r="AB196" s="200" t="e">
        <f t="shared" si="101"/>
        <v>#DIV/0!</v>
      </c>
      <c r="AC196" s="181">
        <f>'Core Indicators'!GD216</f>
        <v>0</v>
      </c>
      <c r="AD196" s="181">
        <f>'Core Indicators'!GL216</f>
        <v>0</v>
      </c>
      <c r="AE196" s="181">
        <f>'Core Indicators'!GT216</f>
        <v>0</v>
      </c>
      <c r="AF196" s="181">
        <f>'Core Indicators'!HB216</f>
        <v>0</v>
      </c>
      <c r="AG196" s="181" t="e">
        <f t="shared" si="102"/>
        <v>#DIV/0!</v>
      </c>
      <c r="AH196" s="181">
        <f>'Core Indicators'!HJ216</f>
        <v>0</v>
      </c>
      <c r="AI196" s="181">
        <f>'Core Indicators'!HR216</f>
        <v>0</v>
      </c>
      <c r="AJ196" s="181" t="e">
        <f t="shared" si="103"/>
        <v>#DIV/0!</v>
      </c>
      <c r="AK196" s="181">
        <f>'Core Indicators'!HZ216</f>
        <v>0</v>
      </c>
      <c r="AL196" s="181">
        <f>'Core Indicators'!IH216</f>
        <v>0</v>
      </c>
      <c r="AM196" s="181">
        <f>'Core Indicators'!IP216</f>
        <v>0</v>
      </c>
      <c r="AN196" s="181" t="e">
        <f t="shared" si="104"/>
        <v>#DIV/0!</v>
      </c>
    </row>
    <row r="197" spans="1:40" x14ac:dyDescent="0.3">
      <c r="A197" s="200">
        <f>Lists!C:C</f>
        <v>0</v>
      </c>
      <c r="B197" s="246">
        <f t="shared" si="90"/>
        <v>0</v>
      </c>
      <c r="C197" s="160">
        <f t="shared" si="91"/>
        <v>0</v>
      </c>
      <c r="D197" s="269">
        <f t="shared" si="92"/>
        <v>0</v>
      </c>
      <c r="E197" s="200">
        <f>'Core Indicators'!R217</f>
        <v>0</v>
      </c>
      <c r="F197" s="200">
        <f>'Core Indicators'!Z217</f>
        <v>0</v>
      </c>
      <c r="G197" s="160">
        <f t="shared" si="93"/>
        <v>0</v>
      </c>
      <c r="H197" s="200">
        <f>'Core Indicators'!AH217</f>
        <v>0</v>
      </c>
      <c r="I197" s="200">
        <f>'Core Indicators'!AP217</f>
        <v>0</v>
      </c>
      <c r="J197" s="200">
        <f>'Core Indicators'!BN217</f>
        <v>0</v>
      </c>
      <c r="K197" s="200">
        <f t="shared" si="94"/>
        <v>0</v>
      </c>
      <c r="L197" s="246">
        <f t="shared" si="95"/>
        <v>0</v>
      </c>
      <c r="M197" s="269" t="e">
        <f t="shared" si="96"/>
        <v>#DIV/0!</v>
      </c>
      <c r="N197" s="201">
        <f>'Core Indicators'!DJ217</f>
        <v>0</v>
      </c>
      <c r="O197" s="201">
        <f>'Core Indicators'!DR217</f>
        <v>0</v>
      </c>
      <c r="P197" s="201">
        <f>'Core Indicators'!DZ217</f>
        <v>0</v>
      </c>
      <c r="Q197" s="201">
        <f>'Core Indicators'!EH217</f>
        <v>0</v>
      </c>
      <c r="R197" s="201">
        <f>'Core Indicators'!EP217</f>
        <v>0</v>
      </c>
      <c r="S197" s="160">
        <f t="shared" si="97"/>
        <v>0</v>
      </c>
      <c r="T197" s="160" t="e">
        <f t="shared" si="98"/>
        <v>#DIV/0!</v>
      </c>
      <c r="U197" s="200">
        <v>1</v>
      </c>
      <c r="V197" s="200">
        <v>1</v>
      </c>
      <c r="W197" s="200">
        <f>'Core Indicators'!EX217</f>
        <v>0</v>
      </c>
      <c r="X197" s="160" t="e">
        <f t="shared" si="99"/>
        <v>#DIV/0!</v>
      </c>
      <c r="Y197" s="200">
        <v>1</v>
      </c>
      <c r="Z197" s="160" t="e">
        <f t="shared" si="100"/>
        <v>#DIV/0!</v>
      </c>
      <c r="AA197" s="200">
        <f>'Core Indicators'!FF217</f>
        <v>0</v>
      </c>
      <c r="AB197" s="200" t="e">
        <f t="shared" si="101"/>
        <v>#DIV/0!</v>
      </c>
      <c r="AC197" s="181">
        <f>'Core Indicators'!GD217</f>
        <v>0</v>
      </c>
      <c r="AD197" s="181">
        <f>'Core Indicators'!GL217</f>
        <v>0</v>
      </c>
      <c r="AE197" s="181">
        <f>'Core Indicators'!GT217</f>
        <v>0</v>
      </c>
      <c r="AF197" s="181">
        <f>'Core Indicators'!HB217</f>
        <v>0</v>
      </c>
      <c r="AG197" s="181" t="e">
        <f t="shared" si="102"/>
        <v>#DIV/0!</v>
      </c>
      <c r="AH197" s="181">
        <f>'Core Indicators'!HJ217</f>
        <v>0</v>
      </c>
      <c r="AI197" s="181">
        <f>'Core Indicators'!HR217</f>
        <v>0</v>
      </c>
      <c r="AJ197" s="181" t="e">
        <f t="shared" si="103"/>
        <v>#DIV/0!</v>
      </c>
      <c r="AK197" s="181">
        <f>'Core Indicators'!HZ217</f>
        <v>0</v>
      </c>
      <c r="AL197" s="181">
        <f>'Core Indicators'!IH217</f>
        <v>0</v>
      </c>
      <c r="AM197" s="181">
        <f>'Core Indicators'!IP217</f>
        <v>0</v>
      </c>
      <c r="AN197" s="181" t="e">
        <f t="shared" si="104"/>
        <v>#DIV/0!</v>
      </c>
    </row>
    <row r="198" spans="1:40" x14ac:dyDescent="0.3">
      <c r="A198" s="200">
        <f>Lists!C:C</f>
        <v>0</v>
      </c>
      <c r="B198" s="246">
        <f t="shared" si="90"/>
        <v>0</v>
      </c>
      <c r="C198" s="160">
        <f t="shared" si="91"/>
        <v>0</v>
      </c>
      <c r="D198" s="269">
        <f t="shared" si="92"/>
        <v>0</v>
      </c>
      <c r="E198" s="200">
        <f>'Core Indicators'!R218</f>
        <v>0</v>
      </c>
      <c r="F198" s="200">
        <f>'Core Indicators'!Z218</f>
        <v>0</v>
      </c>
      <c r="G198" s="160">
        <f t="shared" si="93"/>
        <v>0</v>
      </c>
      <c r="H198" s="200">
        <f>'Core Indicators'!AH218</f>
        <v>0</v>
      </c>
      <c r="I198" s="200">
        <f>'Core Indicators'!AP218</f>
        <v>0</v>
      </c>
      <c r="J198" s="200">
        <f>'Core Indicators'!BN218</f>
        <v>0</v>
      </c>
      <c r="K198" s="200">
        <f t="shared" si="94"/>
        <v>0</v>
      </c>
      <c r="L198" s="246">
        <f t="shared" si="95"/>
        <v>0</v>
      </c>
      <c r="M198" s="269" t="e">
        <f t="shared" si="96"/>
        <v>#DIV/0!</v>
      </c>
      <c r="N198" s="201">
        <f>'Core Indicators'!DJ218</f>
        <v>0</v>
      </c>
      <c r="O198" s="201">
        <f>'Core Indicators'!DR218</f>
        <v>0</v>
      </c>
      <c r="P198" s="201">
        <f>'Core Indicators'!DZ218</f>
        <v>0</v>
      </c>
      <c r="Q198" s="201">
        <f>'Core Indicators'!EH218</f>
        <v>0</v>
      </c>
      <c r="R198" s="201">
        <f>'Core Indicators'!EP218</f>
        <v>0</v>
      </c>
      <c r="S198" s="160">
        <f t="shared" si="97"/>
        <v>0</v>
      </c>
      <c r="T198" s="160" t="e">
        <f t="shared" si="98"/>
        <v>#DIV/0!</v>
      </c>
      <c r="U198" s="200">
        <v>1</v>
      </c>
      <c r="V198" s="200">
        <v>1</v>
      </c>
      <c r="W198" s="200">
        <f>'Core Indicators'!EX218</f>
        <v>0</v>
      </c>
      <c r="X198" s="160" t="e">
        <f t="shared" si="99"/>
        <v>#DIV/0!</v>
      </c>
      <c r="Y198" s="200">
        <v>1</v>
      </c>
      <c r="Z198" s="160" t="e">
        <f t="shared" si="100"/>
        <v>#DIV/0!</v>
      </c>
      <c r="AA198" s="200">
        <f>'Core Indicators'!FF218</f>
        <v>0</v>
      </c>
      <c r="AB198" s="200" t="e">
        <f t="shared" si="101"/>
        <v>#DIV/0!</v>
      </c>
      <c r="AC198" s="181">
        <f>'Core Indicators'!GD218</f>
        <v>0</v>
      </c>
      <c r="AD198" s="181">
        <f>'Core Indicators'!GL218</f>
        <v>0</v>
      </c>
      <c r="AE198" s="181">
        <f>'Core Indicators'!GT218</f>
        <v>0</v>
      </c>
      <c r="AF198" s="181">
        <f>'Core Indicators'!HB218</f>
        <v>0</v>
      </c>
      <c r="AG198" s="181" t="e">
        <f t="shared" si="102"/>
        <v>#DIV/0!</v>
      </c>
      <c r="AH198" s="181">
        <f>'Core Indicators'!HJ218</f>
        <v>0</v>
      </c>
      <c r="AI198" s="181">
        <f>'Core Indicators'!HR218</f>
        <v>0</v>
      </c>
      <c r="AJ198" s="181" t="e">
        <f t="shared" si="103"/>
        <v>#DIV/0!</v>
      </c>
      <c r="AK198" s="181">
        <f>'Core Indicators'!HZ218</f>
        <v>0</v>
      </c>
      <c r="AL198" s="181">
        <f>'Core Indicators'!IH218</f>
        <v>0</v>
      </c>
      <c r="AM198" s="181">
        <f>'Core Indicators'!IP218</f>
        <v>0</v>
      </c>
      <c r="AN198" s="181" t="e">
        <f t="shared" si="104"/>
        <v>#DIV/0!</v>
      </c>
    </row>
    <row r="199" spans="1:40" x14ac:dyDescent="0.3">
      <c r="A199" s="200">
        <f>Lists!C:C</f>
        <v>0</v>
      </c>
      <c r="B199" s="246">
        <f t="shared" si="90"/>
        <v>0</v>
      </c>
      <c r="C199" s="160">
        <f t="shared" si="91"/>
        <v>0</v>
      </c>
      <c r="D199" s="269">
        <f t="shared" si="92"/>
        <v>0</v>
      </c>
      <c r="E199" s="200">
        <f>'Core Indicators'!R219</f>
        <v>0</v>
      </c>
      <c r="F199" s="200">
        <f>'Core Indicators'!Z219</f>
        <v>0</v>
      </c>
      <c r="G199" s="160">
        <f t="shared" si="93"/>
        <v>0</v>
      </c>
      <c r="H199" s="200">
        <f>'Core Indicators'!AH219</f>
        <v>0</v>
      </c>
      <c r="I199" s="200">
        <f>'Core Indicators'!AP219</f>
        <v>0</v>
      </c>
      <c r="J199" s="200">
        <f>'Core Indicators'!BN219</f>
        <v>0</v>
      </c>
      <c r="K199" s="200">
        <f t="shared" si="94"/>
        <v>0</v>
      </c>
      <c r="L199" s="246">
        <f t="shared" si="95"/>
        <v>0</v>
      </c>
      <c r="M199" s="269" t="e">
        <f t="shared" si="96"/>
        <v>#DIV/0!</v>
      </c>
      <c r="N199" s="201">
        <f>'Core Indicators'!DJ219</f>
        <v>0</v>
      </c>
      <c r="O199" s="201">
        <f>'Core Indicators'!DR219</f>
        <v>0</v>
      </c>
      <c r="P199" s="201">
        <f>'Core Indicators'!DZ219</f>
        <v>0</v>
      </c>
      <c r="Q199" s="201">
        <f>'Core Indicators'!EH219</f>
        <v>0</v>
      </c>
      <c r="R199" s="201">
        <f>'Core Indicators'!EP219</f>
        <v>0</v>
      </c>
      <c r="S199" s="160">
        <f t="shared" si="97"/>
        <v>0</v>
      </c>
      <c r="T199" s="160" t="e">
        <f t="shared" si="98"/>
        <v>#DIV/0!</v>
      </c>
      <c r="U199" s="200">
        <v>1</v>
      </c>
      <c r="V199" s="200">
        <v>1</v>
      </c>
      <c r="W199" s="200">
        <f>'Core Indicators'!EX219</f>
        <v>0</v>
      </c>
      <c r="X199" s="160" t="e">
        <f t="shared" si="99"/>
        <v>#DIV/0!</v>
      </c>
      <c r="Y199" s="200">
        <v>1</v>
      </c>
      <c r="Z199" s="160" t="e">
        <f t="shared" si="100"/>
        <v>#DIV/0!</v>
      </c>
      <c r="AA199" s="200">
        <f>'Core Indicators'!FF219</f>
        <v>0</v>
      </c>
      <c r="AB199" s="200" t="e">
        <f t="shared" si="101"/>
        <v>#DIV/0!</v>
      </c>
      <c r="AC199" s="181">
        <f>'Core Indicators'!GD219</f>
        <v>0</v>
      </c>
      <c r="AD199" s="181">
        <f>'Core Indicators'!GL219</f>
        <v>0</v>
      </c>
      <c r="AE199" s="181">
        <f>'Core Indicators'!GT219</f>
        <v>0</v>
      </c>
      <c r="AF199" s="181">
        <f>'Core Indicators'!HB219</f>
        <v>0</v>
      </c>
      <c r="AG199" s="181" t="e">
        <f t="shared" si="102"/>
        <v>#DIV/0!</v>
      </c>
      <c r="AH199" s="181">
        <f>'Core Indicators'!HJ219</f>
        <v>0</v>
      </c>
      <c r="AI199" s="181">
        <f>'Core Indicators'!HR219</f>
        <v>0</v>
      </c>
      <c r="AJ199" s="181" t="e">
        <f t="shared" si="103"/>
        <v>#DIV/0!</v>
      </c>
      <c r="AK199" s="181">
        <f>'Core Indicators'!HZ219</f>
        <v>0</v>
      </c>
      <c r="AL199" s="181">
        <f>'Core Indicators'!IH219</f>
        <v>0</v>
      </c>
      <c r="AM199" s="181">
        <f>'Core Indicators'!IP219</f>
        <v>0</v>
      </c>
      <c r="AN199" s="181" t="e">
        <f t="shared" si="104"/>
        <v>#DIV/0!</v>
      </c>
    </row>
    <row r="200" spans="1:40" x14ac:dyDescent="0.3">
      <c r="A200" s="200">
        <f>Lists!C:C</f>
        <v>0</v>
      </c>
      <c r="B200" s="246">
        <f t="shared" si="90"/>
        <v>0</v>
      </c>
      <c r="C200" s="160">
        <f t="shared" si="91"/>
        <v>0</v>
      </c>
      <c r="D200" s="269">
        <f t="shared" si="92"/>
        <v>0</v>
      </c>
      <c r="E200" s="200">
        <f>'Core Indicators'!R220</f>
        <v>0</v>
      </c>
      <c r="F200" s="200">
        <f>'Core Indicators'!Z220</f>
        <v>0</v>
      </c>
      <c r="G200" s="160">
        <f t="shared" si="93"/>
        <v>0</v>
      </c>
      <c r="H200" s="200">
        <f>'Core Indicators'!AH220</f>
        <v>0</v>
      </c>
      <c r="I200" s="200">
        <f>'Core Indicators'!AP220</f>
        <v>0</v>
      </c>
      <c r="J200" s="200">
        <f>'Core Indicators'!BN220</f>
        <v>0</v>
      </c>
      <c r="K200" s="200">
        <f t="shared" si="94"/>
        <v>0</v>
      </c>
      <c r="L200" s="246">
        <f t="shared" si="95"/>
        <v>0</v>
      </c>
      <c r="M200" s="269" t="e">
        <f t="shared" si="96"/>
        <v>#DIV/0!</v>
      </c>
      <c r="N200" s="201">
        <f>'Core Indicators'!DJ220</f>
        <v>0</v>
      </c>
      <c r="O200" s="201">
        <f>'Core Indicators'!DR220</f>
        <v>0</v>
      </c>
      <c r="P200" s="201">
        <f>'Core Indicators'!DZ220</f>
        <v>0</v>
      </c>
      <c r="Q200" s="201">
        <f>'Core Indicators'!EH220</f>
        <v>0</v>
      </c>
      <c r="R200" s="201">
        <f>'Core Indicators'!EP220</f>
        <v>0</v>
      </c>
      <c r="S200" s="160">
        <f t="shared" si="97"/>
        <v>0</v>
      </c>
      <c r="T200" s="160" t="e">
        <f t="shared" si="98"/>
        <v>#DIV/0!</v>
      </c>
      <c r="U200" s="200">
        <v>1</v>
      </c>
      <c r="V200" s="200">
        <v>1</v>
      </c>
      <c r="W200" s="200">
        <f>'Core Indicators'!EX220</f>
        <v>0</v>
      </c>
      <c r="X200" s="160" t="e">
        <f t="shared" si="99"/>
        <v>#DIV/0!</v>
      </c>
      <c r="Y200" s="200">
        <v>1</v>
      </c>
      <c r="Z200" s="160" t="e">
        <f t="shared" si="100"/>
        <v>#DIV/0!</v>
      </c>
      <c r="AA200" s="200">
        <f>'Core Indicators'!FF220</f>
        <v>0</v>
      </c>
      <c r="AB200" s="200" t="e">
        <f t="shared" si="101"/>
        <v>#DIV/0!</v>
      </c>
      <c r="AC200" s="181">
        <f>'Core Indicators'!GD220</f>
        <v>0</v>
      </c>
      <c r="AD200" s="181">
        <f>'Core Indicators'!GL220</f>
        <v>0</v>
      </c>
      <c r="AE200" s="181">
        <f>'Core Indicators'!GT220</f>
        <v>0</v>
      </c>
      <c r="AF200" s="181">
        <f>'Core Indicators'!HB220</f>
        <v>0</v>
      </c>
      <c r="AG200" s="181" t="e">
        <f t="shared" si="102"/>
        <v>#DIV/0!</v>
      </c>
      <c r="AH200" s="181">
        <f>'Core Indicators'!HJ220</f>
        <v>0</v>
      </c>
      <c r="AI200" s="181">
        <f>'Core Indicators'!HR220</f>
        <v>0</v>
      </c>
      <c r="AJ200" s="181" t="e">
        <f t="shared" si="103"/>
        <v>#DIV/0!</v>
      </c>
      <c r="AK200" s="181">
        <f>'Core Indicators'!HZ220</f>
        <v>0</v>
      </c>
      <c r="AL200" s="181">
        <f>'Core Indicators'!IH220</f>
        <v>0</v>
      </c>
      <c r="AM200" s="181">
        <f>'Core Indicators'!IP220</f>
        <v>0</v>
      </c>
      <c r="AN200" s="181" t="e">
        <f t="shared" si="104"/>
        <v>#DIV/0!</v>
      </c>
    </row>
    <row r="201" spans="1:40" x14ac:dyDescent="0.3">
      <c r="A201" s="200">
        <f>Lists!C:C</f>
        <v>0</v>
      </c>
      <c r="B201" s="246">
        <f t="shared" si="90"/>
        <v>0</v>
      </c>
      <c r="C201" s="160">
        <f t="shared" si="91"/>
        <v>0</v>
      </c>
      <c r="D201" s="269">
        <f t="shared" si="92"/>
        <v>0</v>
      </c>
      <c r="E201" s="200">
        <f>'Core Indicators'!R221</f>
        <v>0</v>
      </c>
      <c r="F201" s="200">
        <f>'Core Indicators'!Z221</f>
        <v>0</v>
      </c>
      <c r="G201" s="160">
        <f t="shared" si="93"/>
        <v>0</v>
      </c>
      <c r="H201" s="200">
        <f>'Core Indicators'!AH221</f>
        <v>0</v>
      </c>
      <c r="I201" s="200">
        <f>'Core Indicators'!AP221</f>
        <v>0</v>
      </c>
      <c r="J201" s="200">
        <f>'Core Indicators'!BN221</f>
        <v>0</v>
      </c>
      <c r="K201" s="200">
        <f t="shared" si="94"/>
        <v>0</v>
      </c>
      <c r="L201" s="246">
        <f t="shared" si="95"/>
        <v>0</v>
      </c>
      <c r="M201" s="269" t="e">
        <f t="shared" si="96"/>
        <v>#DIV/0!</v>
      </c>
      <c r="N201" s="201">
        <f>'Core Indicators'!DJ221</f>
        <v>0</v>
      </c>
      <c r="O201" s="201">
        <f>'Core Indicators'!DR221</f>
        <v>0</v>
      </c>
      <c r="P201" s="201">
        <f>'Core Indicators'!DZ221</f>
        <v>0</v>
      </c>
      <c r="Q201" s="201">
        <f>'Core Indicators'!EH221</f>
        <v>0</v>
      </c>
      <c r="R201" s="201">
        <f>'Core Indicators'!EP221</f>
        <v>0</v>
      </c>
      <c r="S201" s="160">
        <f t="shared" si="97"/>
        <v>0</v>
      </c>
      <c r="T201" s="160" t="e">
        <f t="shared" si="98"/>
        <v>#DIV/0!</v>
      </c>
      <c r="U201" s="200">
        <v>1</v>
      </c>
      <c r="V201" s="200">
        <v>1</v>
      </c>
      <c r="W201" s="200">
        <f>'Core Indicators'!EX221</f>
        <v>0</v>
      </c>
      <c r="X201" s="160" t="e">
        <f t="shared" si="99"/>
        <v>#DIV/0!</v>
      </c>
      <c r="Y201" s="200">
        <v>1</v>
      </c>
      <c r="Z201" s="160" t="e">
        <f t="shared" si="100"/>
        <v>#DIV/0!</v>
      </c>
      <c r="AA201" s="200">
        <f>'Core Indicators'!FF221</f>
        <v>0</v>
      </c>
      <c r="AB201" s="200" t="e">
        <f t="shared" si="101"/>
        <v>#DIV/0!</v>
      </c>
      <c r="AC201" s="181">
        <f>'Core Indicators'!GD221</f>
        <v>0</v>
      </c>
      <c r="AD201" s="181">
        <f>'Core Indicators'!GL221</f>
        <v>0</v>
      </c>
      <c r="AE201" s="181">
        <f>'Core Indicators'!GT221</f>
        <v>0</v>
      </c>
      <c r="AF201" s="181">
        <f>'Core Indicators'!HB221</f>
        <v>0</v>
      </c>
      <c r="AG201" s="181" t="e">
        <f t="shared" si="102"/>
        <v>#DIV/0!</v>
      </c>
      <c r="AH201" s="181">
        <f>'Core Indicators'!HJ221</f>
        <v>0</v>
      </c>
      <c r="AI201" s="181">
        <f>'Core Indicators'!HR221</f>
        <v>0</v>
      </c>
      <c r="AJ201" s="181" t="e">
        <f t="shared" si="103"/>
        <v>#DIV/0!</v>
      </c>
      <c r="AK201" s="181">
        <f>'Core Indicators'!HZ221</f>
        <v>0</v>
      </c>
      <c r="AL201" s="181">
        <f>'Core Indicators'!IH221</f>
        <v>0</v>
      </c>
      <c r="AM201" s="181">
        <f>'Core Indicators'!IP221</f>
        <v>0</v>
      </c>
      <c r="AN201" s="181" t="e">
        <f t="shared" si="104"/>
        <v>#DIV/0!</v>
      </c>
    </row>
    <row r="202" spans="1:40" x14ac:dyDescent="0.3">
      <c r="A202" s="200">
        <f>Lists!C:C</f>
        <v>0</v>
      </c>
      <c r="B202" s="246">
        <f t="shared" ref="B202:B208" si="105">IF(OR(M222="x",D222="x"),"x",ROUND((5-GEOMEAN(((5-D222)/5*4+1),((5-M222)/5*4+1),((5-M222)/5*4+1)))/4*3.5+S222*0.3,1))</f>
        <v>0</v>
      </c>
      <c r="C202" s="160">
        <f t="shared" ref="C202:C208" si="106">COUNTIF(E222:F222,"x")+COUNTIF(H222:I222,"x")+COUNTIF(J222:J222,"x")+COUNTIF(M222,"x")+COUNTIF(U222:W222,"x")+COUNTIF(Y222:AB222,"x")</f>
        <v>0</v>
      </c>
      <c r="D202" s="269">
        <f t="shared" ref="D202:D208" si="107">IF(OR(L222="x",G222="x"),"x",ROUND((5-GEOMEAN(((5-L222)/5*4+1),((5-L222)/5*4+1),((5-G222)/5*4+1)))/4*5,1))</f>
        <v>0</v>
      </c>
      <c r="E202" s="200">
        <f>'Core Indicators'!R222</f>
        <v>0</v>
      </c>
      <c r="F202" s="200">
        <f>'Core Indicators'!Z222</f>
        <v>0</v>
      </c>
      <c r="G202" s="160">
        <f t="shared" ref="G202:G208" si="108">IF(AND(F222="x",E222="x"),"x",IF(OR(F222="x",E222="x"),AVERAGE(E222,F222),ROUND((10-GEOMEAN(((10-E222)/10*9+1),((10-F222)/10*9+1)))/9*10,1)))</f>
        <v>0</v>
      </c>
      <c r="H202" s="200">
        <f>'Core Indicators'!AH222</f>
        <v>0</v>
      </c>
      <c r="I202" s="200">
        <f>'Core Indicators'!AP222</f>
        <v>0</v>
      </c>
      <c r="J202" s="200">
        <f>'Core Indicators'!BN222</f>
        <v>0</v>
      </c>
      <c r="K202" s="200">
        <f t="shared" ref="K202:K208" si="109">IF(AND(J222="x",I222="x"),"x",IF(OR(J222="x",I222="x"),AVERAGE(I222,J222),ROUND((10-GEOMEAN(((10-I222)/10*9+1),((10-J222)/10*9+1)))/9*10,1)))</f>
        <v>0</v>
      </c>
      <c r="L202" s="246">
        <f t="shared" ref="L202:L208" si="110">IF(AND(H222="x",K222="x"),"x",IF(OR(H222="x",K222="x"),AVERAGE(H222,K222),ROUND((10-GEOMEAN(((10-H222)/10*9+1),((10-K222)/10*9+1)))/9*10,1)))</f>
        <v>0</v>
      </c>
      <c r="M202" s="269" t="e">
        <f t="shared" ref="M202:M208" si="111">IF(N222="x","x",AVERAGE(N222:R222))</f>
        <v>#DIV/0!</v>
      </c>
      <c r="N202" s="201">
        <f>'Core Indicators'!DJ222</f>
        <v>0</v>
      </c>
      <c r="O202" s="201">
        <f>'Core Indicators'!DR222</f>
        <v>0</v>
      </c>
      <c r="P202" s="201">
        <f>'Core Indicators'!DZ222</f>
        <v>0</v>
      </c>
      <c r="Q202" s="201">
        <f>'Core Indicators'!EH222</f>
        <v>0</v>
      </c>
      <c r="R202" s="201">
        <f>'Core Indicators'!EP222</f>
        <v>0</v>
      </c>
      <c r="S202" s="160">
        <f t="shared" ref="S202:S208" si="112">IF(OR(Z222="x",T222="x"),T222,ROUND((10-GEOMEAN(((10-T222)/10*9+1),((10-Z222)/10*9+1)))/9*10,1))</f>
        <v>0</v>
      </c>
      <c r="T202" s="160" t="e">
        <f t="shared" ref="T202:T208" si="113">AVERAGE(U222,X222,Y222)</f>
        <v>#DIV/0!</v>
      </c>
      <c r="U202" s="200">
        <v>1</v>
      </c>
      <c r="V202" s="200">
        <v>1</v>
      </c>
      <c r="W202" s="200">
        <f>'Core Indicators'!EX222</f>
        <v>0</v>
      </c>
      <c r="X202" s="160" t="e">
        <f t="shared" ref="X202:X208" si="114">AVERAGE(V222:W222)</f>
        <v>#DIV/0!</v>
      </c>
      <c r="Y202" s="200">
        <v>1</v>
      </c>
      <c r="Z202" s="160" t="e">
        <f t="shared" ref="Z202:Z208" si="115">IF(AND(AA222="x",AB222="x"),"x",AVERAGE(AA222:AB222))</f>
        <v>#DIV/0!</v>
      </c>
      <c r="AA202" s="200">
        <f>'Core Indicators'!FF222</f>
        <v>0</v>
      </c>
      <c r="AB202" s="200" t="e">
        <f t="shared" ref="AB202:AB208" si="116">IF(AND(AJ222="x",AN222="x",AG222="x"),"x",(AVERAGE(AJ222,AN222,AG222)))</f>
        <v>#DIV/0!</v>
      </c>
      <c r="AC202" s="181">
        <f>'Core Indicators'!GD222</f>
        <v>0</v>
      </c>
      <c r="AD202" s="181">
        <f>'Core Indicators'!GL222</f>
        <v>0</v>
      </c>
      <c r="AE202" s="181">
        <f>'Core Indicators'!GT222</f>
        <v>0</v>
      </c>
      <c r="AF202" s="181">
        <f>'Core Indicators'!HB222</f>
        <v>0</v>
      </c>
      <c r="AG202" s="181" t="e">
        <f t="shared" ref="AG202:AG208" si="117">IF(AND(AC222="x",AD222="x",AE222="x",AF222="x"),"x",AVERAGE(AC222:AF222))</f>
        <v>#DIV/0!</v>
      </c>
      <c r="AH202" s="181">
        <f>'Core Indicators'!HJ222</f>
        <v>0</v>
      </c>
      <c r="AI202" s="181">
        <f>'Core Indicators'!HR222</f>
        <v>0</v>
      </c>
      <c r="AJ202" s="181" t="e">
        <f t="shared" ref="AJ202:AJ208" si="118">IF(AND(AH222="x",AI222="x"),"x",AVERAGE(AH222:AI222))</f>
        <v>#DIV/0!</v>
      </c>
      <c r="AK202" s="181">
        <f>'Core Indicators'!HZ222</f>
        <v>0</v>
      </c>
      <c r="AL202" s="181">
        <f>'Core Indicators'!IH222</f>
        <v>0</v>
      </c>
      <c r="AM202" s="181">
        <f>'Core Indicators'!IP222</f>
        <v>0</v>
      </c>
      <c r="AN202" s="181" t="e">
        <f t="shared" ref="AN202:AN208" si="119">IF(AND(AK222="x",AL222="x",AM222="x"),"x",AVERAGE(AK222:AM222))</f>
        <v>#DIV/0!</v>
      </c>
    </row>
    <row r="203" spans="1:40" x14ac:dyDescent="0.3">
      <c r="A203" s="200">
        <f>Lists!C:C</f>
        <v>0</v>
      </c>
      <c r="B203" s="246">
        <f t="shared" si="105"/>
        <v>0</v>
      </c>
      <c r="C203" s="160">
        <f t="shared" si="106"/>
        <v>0</v>
      </c>
      <c r="D203" s="269">
        <f t="shared" si="107"/>
        <v>0</v>
      </c>
      <c r="E203" s="200">
        <f>'Core Indicators'!R223</f>
        <v>0</v>
      </c>
      <c r="F203" s="200">
        <f>'Core Indicators'!Z223</f>
        <v>0</v>
      </c>
      <c r="G203" s="160">
        <f t="shared" si="108"/>
        <v>0</v>
      </c>
      <c r="H203" s="200">
        <f>'Core Indicators'!AH223</f>
        <v>0</v>
      </c>
      <c r="I203" s="200">
        <f>'Core Indicators'!AP223</f>
        <v>0</v>
      </c>
      <c r="J203" s="200">
        <f>'Core Indicators'!BN223</f>
        <v>0</v>
      </c>
      <c r="K203" s="200">
        <f t="shared" si="109"/>
        <v>0</v>
      </c>
      <c r="L203" s="246">
        <f t="shared" si="110"/>
        <v>0</v>
      </c>
      <c r="M203" s="269" t="e">
        <f t="shared" si="111"/>
        <v>#DIV/0!</v>
      </c>
      <c r="N203" s="201">
        <f>'Core Indicators'!DJ223</f>
        <v>0</v>
      </c>
      <c r="O203" s="201">
        <f>'Core Indicators'!DR223</f>
        <v>0</v>
      </c>
      <c r="P203" s="201">
        <f>'Core Indicators'!DZ223</f>
        <v>0</v>
      </c>
      <c r="Q203" s="201">
        <f>'Core Indicators'!EH223</f>
        <v>0</v>
      </c>
      <c r="R203" s="201">
        <f>'Core Indicators'!EP223</f>
        <v>0</v>
      </c>
      <c r="S203" s="160">
        <f t="shared" si="112"/>
        <v>0</v>
      </c>
      <c r="T203" s="160" t="e">
        <f t="shared" si="113"/>
        <v>#DIV/0!</v>
      </c>
      <c r="U203" s="200">
        <v>1</v>
      </c>
      <c r="V203" s="200">
        <v>1</v>
      </c>
      <c r="W203" s="200">
        <f>'Core Indicators'!EX223</f>
        <v>0</v>
      </c>
      <c r="X203" s="160" t="e">
        <f t="shared" si="114"/>
        <v>#DIV/0!</v>
      </c>
      <c r="Y203" s="200">
        <v>1</v>
      </c>
      <c r="Z203" s="160" t="e">
        <f t="shared" si="115"/>
        <v>#DIV/0!</v>
      </c>
      <c r="AA203" s="200">
        <f>'Core Indicators'!FF223</f>
        <v>0</v>
      </c>
      <c r="AB203" s="200" t="e">
        <f t="shared" si="116"/>
        <v>#DIV/0!</v>
      </c>
      <c r="AC203" s="181">
        <f>'Core Indicators'!GD223</f>
        <v>0</v>
      </c>
      <c r="AD203" s="181">
        <f>'Core Indicators'!GL223</f>
        <v>0</v>
      </c>
      <c r="AE203" s="181">
        <f>'Core Indicators'!GT223</f>
        <v>0</v>
      </c>
      <c r="AF203" s="181">
        <f>'Core Indicators'!HB223</f>
        <v>0</v>
      </c>
      <c r="AG203" s="181" t="e">
        <f t="shared" si="117"/>
        <v>#DIV/0!</v>
      </c>
      <c r="AH203" s="181">
        <f>'Core Indicators'!HJ223</f>
        <v>0</v>
      </c>
      <c r="AI203" s="181">
        <f>'Core Indicators'!HR223</f>
        <v>0</v>
      </c>
      <c r="AJ203" s="181" t="e">
        <f t="shared" si="118"/>
        <v>#DIV/0!</v>
      </c>
      <c r="AK203" s="181">
        <f>'Core Indicators'!HZ223</f>
        <v>0</v>
      </c>
      <c r="AL203" s="181">
        <f>'Core Indicators'!IH223</f>
        <v>0</v>
      </c>
      <c r="AM203" s="181">
        <f>'Core Indicators'!IP223</f>
        <v>0</v>
      </c>
      <c r="AN203" s="181" t="e">
        <f t="shared" si="119"/>
        <v>#DIV/0!</v>
      </c>
    </row>
    <row r="204" spans="1:40" x14ac:dyDescent="0.3">
      <c r="A204" s="200">
        <f>Lists!C:C</f>
        <v>0</v>
      </c>
      <c r="B204" s="246">
        <f t="shared" si="105"/>
        <v>0</v>
      </c>
      <c r="C204" s="160">
        <f t="shared" si="106"/>
        <v>0</v>
      </c>
      <c r="D204" s="269">
        <f t="shared" si="107"/>
        <v>0</v>
      </c>
      <c r="E204" s="200">
        <f>'Core Indicators'!R224</f>
        <v>0</v>
      </c>
      <c r="F204" s="200">
        <f>'Core Indicators'!Z224</f>
        <v>0</v>
      </c>
      <c r="G204" s="160">
        <f t="shared" si="108"/>
        <v>0</v>
      </c>
      <c r="H204" s="200">
        <f>'Core Indicators'!AH224</f>
        <v>0</v>
      </c>
      <c r="I204" s="200">
        <f>'Core Indicators'!AP224</f>
        <v>0</v>
      </c>
      <c r="J204" s="200">
        <f>'Core Indicators'!BN224</f>
        <v>0</v>
      </c>
      <c r="K204" s="200">
        <f t="shared" si="109"/>
        <v>0</v>
      </c>
      <c r="L204" s="246">
        <f t="shared" si="110"/>
        <v>0</v>
      </c>
      <c r="M204" s="269" t="e">
        <f t="shared" si="111"/>
        <v>#DIV/0!</v>
      </c>
      <c r="N204" s="201">
        <f>'Core Indicators'!DJ224</f>
        <v>0</v>
      </c>
      <c r="O204" s="201">
        <f>'Core Indicators'!DR224</f>
        <v>0</v>
      </c>
      <c r="P204" s="201">
        <f>'Core Indicators'!DZ224</f>
        <v>0</v>
      </c>
      <c r="Q204" s="201">
        <f>'Core Indicators'!EH224</f>
        <v>0</v>
      </c>
      <c r="R204" s="201">
        <f>'Core Indicators'!EP224</f>
        <v>0</v>
      </c>
      <c r="S204" s="160">
        <f t="shared" si="112"/>
        <v>0</v>
      </c>
      <c r="T204" s="160" t="e">
        <f t="shared" si="113"/>
        <v>#DIV/0!</v>
      </c>
      <c r="U204" s="200">
        <v>1</v>
      </c>
      <c r="V204" s="200">
        <v>1</v>
      </c>
      <c r="W204" s="200">
        <f>'Core Indicators'!EX224</f>
        <v>0</v>
      </c>
      <c r="X204" s="160" t="e">
        <f t="shared" si="114"/>
        <v>#DIV/0!</v>
      </c>
      <c r="Y204" s="200">
        <v>1</v>
      </c>
      <c r="Z204" s="160" t="e">
        <f t="shared" si="115"/>
        <v>#DIV/0!</v>
      </c>
      <c r="AA204" s="200">
        <f>'Core Indicators'!FF224</f>
        <v>0</v>
      </c>
      <c r="AB204" s="200" t="e">
        <f t="shared" si="116"/>
        <v>#DIV/0!</v>
      </c>
      <c r="AC204" s="181">
        <f>'Core Indicators'!GD224</f>
        <v>0</v>
      </c>
      <c r="AD204" s="181">
        <f>'Core Indicators'!GL224</f>
        <v>0</v>
      </c>
      <c r="AE204" s="181">
        <f>'Core Indicators'!GT224</f>
        <v>0</v>
      </c>
      <c r="AF204" s="181">
        <f>'Core Indicators'!HB224</f>
        <v>0</v>
      </c>
      <c r="AG204" s="181" t="e">
        <f t="shared" si="117"/>
        <v>#DIV/0!</v>
      </c>
      <c r="AH204" s="181">
        <f>'Core Indicators'!HJ224</f>
        <v>0</v>
      </c>
      <c r="AI204" s="181">
        <f>'Core Indicators'!HR224</f>
        <v>0</v>
      </c>
      <c r="AJ204" s="181" t="e">
        <f t="shared" si="118"/>
        <v>#DIV/0!</v>
      </c>
      <c r="AK204" s="181">
        <f>'Core Indicators'!HZ224</f>
        <v>0</v>
      </c>
      <c r="AL204" s="181">
        <f>'Core Indicators'!IH224</f>
        <v>0</v>
      </c>
      <c r="AM204" s="181">
        <f>'Core Indicators'!IP224</f>
        <v>0</v>
      </c>
      <c r="AN204" s="181" t="e">
        <f t="shared" si="119"/>
        <v>#DIV/0!</v>
      </c>
    </row>
    <row r="205" spans="1:40" x14ac:dyDescent="0.3">
      <c r="A205" s="200">
        <f>Lists!C:C</f>
        <v>0</v>
      </c>
      <c r="B205" s="246">
        <f t="shared" si="105"/>
        <v>0</v>
      </c>
      <c r="C205" s="160">
        <f t="shared" si="106"/>
        <v>0</v>
      </c>
      <c r="D205" s="269">
        <f t="shared" si="107"/>
        <v>0</v>
      </c>
      <c r="E205" s="200">
        <f>'Core Indicators'!R225</f>
        <v>0</v>
      </c>
      <c r="F205" s="200">
        <f>'Core Indicators'!Z225</f>
        <v>0</v>
      </c>
      <c r="G205" s="160">
        <f t="shared" si="108"/>
        <v>0</v>
      </c>
      <c r="H205" s="200">
        <f>'Core Indicators'!AH225</f>
        <v>0</v>
      </c>
      <c r="I205" s="200">
        <f>'Core Indicators'!AP225</f>
        <v>0</v>
      </c>
      <c r="J205" s="200">
        <f>'Core Indicators'!BN225</f>
        <v>0</v>
      </c>
      <c r="K205" s="200">
        <f t="shared" si="109"/>
        <v>0</v>
      </c>
      <c r="L205" s="246">
        <f t="shared" si="110"/>
        <v>0</v>
      </c>
      <c r="M205" s="269" t="e">
        <f t="shared" si="111"/>
        <v>#DIV/0!</v>
      </c>
      <c r="N205" s="201">
        <f>'Core Indicators'!DJ225</f>
        <v>0</v>
      </c>
      <c r="O205" s="201">
        <f>'Core Indicators'!DR225</f>
        <v>0</v>
      </c>
      <c r="P205" s="201">
        <f>'Core Indicators'!DZ225</f>
        <v>0</v>
      </c>
      <c r="Q205" s="201">
        <f>'Core Indicators'!EH225</f>
        <v>0</v>
      </c>
      <c r="R205" s="201">
        <f>'Core Indicators'!EP225</f>
        <v>0</v>
      </c>
      <c r="S205" s="160">
        <f t="shared" si="112"/>
        <v>0</v>
      </c>
      <c r="T205" s="160" t="e">
        <f t="shared" si="113"/>
        <v>#DIV/0!</v>
      </c>
      <c r="U205" s="200">
        <v>1</v>
      </c>
      <c r="V205" s="200">
        <v>1</v>
      </c>
      <c r="W205" s="200">
        <f>'Core Indicators'!EX225</f>
        <v>0</v>
      </c>
      <c r="X205" s="160" t="e">
        <f t="shared" si="114"/>
        <v>#DIV/0!</v>
      </c>
      <c r="Y205" s="200">
        <v>1</v>
      </c>
      <c r="Z205" s="160" t="e">
        <f t="shared" si="115"/>
        <v>#DIV/0!</v>
      </c>
      <c r="AA205" s="200">
        <f>'Core Indicators'!FF225</f>
        <v>0</v>
      </c>
      <c r="AB205" s="200" t="e">
        <f t="shared" si="116"/>
        <v>#DIV/0!</v>
      </c>
      <c r="AC205" s="181">
        <f>'Core Indicators'!GD225</f>
        <v>0</v>
      </c>
      <c r="AD205" s="181">
        <f>'Core Indicators'!GL225</f>
        <v>0</v>
      </c>
      <c r="AE205" s="181">
        <f>'Core Indicators'!GT225</f>
        <v>0</v>
      </c>
      <c r="AF205" s="181">
        <f>'Core Indicators'!HB225</f>
        <v>0</v>
      </c>
      <c r="AG205" s="181" t="e">
        <f t="shared" si="117"/>
        <v>#DIV/0!</v>
      </c>
      <c r="AH205" s="181">
        <f>'Core Indicators'!HJ225</f>
        <v>0</v>
      </c>
      <c r="AI205" s="181">
        <f>'Core Indicators'!HR225</f>
        <v>0</v>
      </c>
      <c r="AJ205" s="181" t="e">
        <f t="shared" si="118"/>
        <v>#DIV/0!</v>
      </c>
      <c r="AK205" s="181">
        <f>'Core Indicators'!HZ225</f>
        <v>0</v>
      </c>
      <c r="AL205" s="181">
        <f>'Core Indicators'!IH225</f>
        <v>0</v>
      </c>
      <c r="AM205" s="181">
        <f>'Core Indicators'!IP225</f>
        <v>0</v>
      </c>
      <c r="AN205" s="181" t="e">
        <f t="shared" si="119"/>
        <v>#DIV/0!</v>
      </c>
    </row>
    <row r="206" spans="1:40" x14ac:dyDescent="0.3">
      <c r="A206" s="200">
        <f>Lists!C:C</f>
        <v>0</v>
      </c>
      <c r="B206" s="246">
        <f t="shared" si="105"/>
        <v>0</v>
      </c>
      <c r="C206" s="160">
        <f t="shared" si="106"/>
        <v>0</v>
      </c>
      <c r="D206" s="269">
        <f t="shared" si="107"/>
        <v>0</v>
      </c>
      <c r="E206" s="200">
        <f>'Core Indicators'!R226</f>
        <v>0</v>
      </c>
      <c r="F206" s="200">
        <f>'Core Indicators'!Z226</f>
        <v>0</v>
      </c>
      <c r="G206" s="160">
        <f t="shared" si="108"/>
        <v>0</v>
      </c>
      <c r="H206" s="200">
        <f>'Core Indicators'!AH226</f>
        <v>0</v>
      </c>
      <c r="I206" s="200">
        <f>'Core Indicators'!AP226</f>
        <v>0</v>
      </c>
      <c r="J206" s="200">
        <f>'Core Indicators'!BN226</f>
        <v>0</v>
      </c>
      <c r="K206" s="200">
        <f t="shared" si="109"/>
        <v>0</v>
      </c>
      <c r="L206" s="246">
        <f t="shared" si="110"/>
        <v>0</v>
      </c>
      <c r="M206" s="269" t="e">
        <f t="shared" si="111"/>
        <v>#DIV/0!</v>
      </c>
      <c r="N206" s="201">
        <f>'Core Indicators'!DJ226</f>
        <v>0</v>
      </c>
      <c r="O206" s="201">
        <f>'Core Indicators'!DR226</f>
        <v>0</v>
      </c>
      <c r="P206" s="201">
        <f>'Core Indicators'!DZ226</f>
        <v>0</v>
      </c>
      <c r="Q206" s="201">
        <f>'Core Indicators'!EH226</f>
        <v>0</v>
      </c>
      <c r="R206" s="201">
        <f>'Core Indicators'!EP226</f>
        <v>0</v>
      </c>
      <c r="S206" s="160">
        <f t="shared" si="112"/>
        <v>0</v>
      </c>
      <c r="T206" s="160" t="e">
        <f t="shared" si="113"/>
        <v>#DIV/0!</v>
      </c>
      <c r="U206" s="200">
        <v>1</v>
      </c>
      <c r="V206" s="200">
        <v>1</v>
      </c>
      <c r="W206" s="200">
        <f>'Core Indicators'!EX226</f>
        <v>0</v>
      </c>
      <c r="X206" s="160" t="e">
        <f t="shared" si="114"/>
        <v>#DIV/0!</v>
      </c>
      <c r="Y206" s="200">
        <v>1</v>
      </c>
      <c r="Z206" s="160" t="e">
        <f t="shared" si="115"/>
        <v>#DIV/0!</v>
      </c>
      <c r="AA206" s="200">
        <f>'Core Indicators'!FF226</f>
        <v>0</v>
      </c>
      <c r="AB206" s="200" t="e">
        <f t="shared" si="116"/>
        <v>#DIV/0!</v>
      </c>
      <c r="AC206" s="181">
        <f>'Core Indicators'!GD226</f>
        <v>0</v>
      </c>
      <c r="AD206" s="181">
        <f>'Core Indicators'!GL226</f>
        <v>0</v>
      </c>
      <c r="AE206" s="181">
        <f>'Core Indicators'!GT226</f>
        <v>0</v>
      </c>
      <c r="AF206" s="181">
        <f>'Core Indicators'!HB226</f>
        <v>0</v>
      </c>
      <c r="AG206" s="181" t="e">
        <f t="shared" si="117"/>
        <v>#DIV/0!</v>
      </c>
      <c r="AH206" s="181">
        <f>'Core Indicators'!HJ226</f>
        <v>0</v>
      </c>
      <c r="AI206" s="181">
        <f>'Core Indicators'!HR226</f>
        <v>0</v>
      </c>
      <c r="AJ206" s="181" t="e">
        <f t="shared" si="118"/>
        <v>#DIV/0!</v>
      </c>
      <c r="AK206" s="181">
        <f>'Core Indicators'!HZ226</f>
        <v>0</v>
      </c>
      <c r="AL206" s="181">
        <f>'Core Indicators'!IH226</f>
        <v>0</v>
      </c>
      <c r="AM206" s="181">
        <f>'Core Indicators'!IP226</f>
        <v>0</v>
      </c>
      <c r="AN206" s="181" t="e">
        <f t="shared" si="119"/>
        <v>#DIV/0!</v>
      </c>
    </row>
    <row r="207" spans="1:40" x14ac:dyDescent="0.3">
      <c r="A207" s="200">
        <f>Lists!C:C</f>
        <v>0</v>
      </c>
      <c r="B207" s="246">
        <f t="shared" si="105"/>
        <v>0</v>
      </c>
      <c r="C207" s="160">
        <f t="shared" si="106"/>
        <v>0</v>
      </c>
      <c r="D207" s="269">
        <f t="shared" si="107"/>
        <v>0</v>
      </c>
      <c r="E207" s="200">
        <f>'Core Indicators'!R227</f>
        <v>0</v>
      </c>
      <c r="F207" s="200">
        <f>'Core Indicators'!Z227</f>
        <v>0</v>
      </c>
      <c r="G207" s="160">
        <f t="shared" si="108"/>
        <v>0</v>
      </c>
      <c r="H207" s="200">
        <f>'Core Indicators'!AH227</f>
        <v>0</v>
      </c>
      <c r="I207" s="200">
        <f>'Core Indicators'!AP227</f>
        <v>0</v>
      </c>
      <c r="J207" s="200">
        <f>'Core Indicators'!BN227</f>
        <v>0</v>
      </c>
      <c r="K207" s="200">
        <f t="shared" si="109"/>
        <v>0</v>
      </c>
      <c r="L207" s="246">
        <f t="shared" si="110"/>
        <v>0</v>
      </c>
      <c r="M207" s="269" t="e">
        <f t="shared" si="111"/>
        <v>#DIV/0!</v>
      </c>
      <c r="N207" s="201">
        <f>'Core Indicators'!DJ227</f>
        <v>0</v>
      </c>
      <c r="O207" s="201">
        <f>'Core Indicators'!DR227</f>
        <v>0</v>
      </c>
      <c r="P207" s="201">
        <f>'Core Indicators'!DZ227</f>
        <v>0</v>
      </c>
      <c r="Q207" s="201">
        <f>'Core Indicators'!EH227</f>
        <v>0</v>
      </c>
      <c r="R207" s="201">
        <f>'Core Indicators'!EP227</f>
        <v>0</v>
      </c>
      <c r="S207" s="160">
        <f t="shared" si="112"/>
        <v>0</v>
      </c>
      <c r="T207" s="160" t="e">
        <f t="shared" si="113"/>
        <v>#DIV/0!</v>
      </c>
      <c r="U207" s="200">
        <v>1</v>
      </c>
      <c r="V207" s="200">
        <v>1</v>
      </c>
      <c r="W207" s="200">
        <f>'Core Indicators'!EX227</f>
        <v>0</v>
      </c>
      <c r="X207" s="160" t="e">
        <f t="shared" si="114"/>
        <v>#DIV/0!</v>
      </c>
      <c r="Y207" s="200">
        <v>1</v>
      </c>
      <c r="Z207" s="160" t="e">
        <f t="shared" si="115"/>
        <v>#DIV/0!</v>
      </c>
      <c r="AA207" s="200">
        <f>'Core Indicators'!FF227</f>
        <v>0</v>
      </c>
      <c r="AB207" s="200" t="e">
        <f t="shared" si="116"/>
        <v>#DIV/0!</v>
      </c>
      <c r="AC207" s="181">
        <f>'Core Indicators'!GD227</f>
        <v>0</v>
      </c>
      <c r="AD207" s="181">
        <f>'Core Indicators'!GL227</f>
        <v>0</v>
      </c>
      <c r="AE207" s="181">
        <f>'Core Indicators'!GT227</f>
        <v>0</v>
      </c>
      <c r="AF207" s="181">
        <f>'Core Indicators'!HB227</f>
        <v>0</v>
      </c>
      <c r="AG207" s="181" t="e">
        <f t="shared" si="117"/>
        <v>#DIV/0!</v>
      </c>
      <c r="AH207" s="181">
        <f>'Core Indicators'!HJ227</f>
        <v>0</v>
      </c>
      <c r="AI207" s="181">
        <f>'Core Indicators'!HR227</f>
        <v>0</v>
      </c>
      <c r="AJ207" s="181" t="e">
        <f t="shared" si="118"/>
        <v>#DIV/0!</v>
      </c>
      <c r="AK207" s="181">
        <f>'Core Indicators'!HZ227</f>
        <v>0</v>
      </c>
      <c r="AL207" s="181">
        <f>'Core Indicators'!IH227</f>
        <v>0</v>
      </c>
      <c r="AM207" s="181">
        <f>'Core Indicators'!IP227</f>
        <v>0</v>
      </c>
      <c r="AN207" s="181" t="e">
        <f t="shared" si="119"/>
        <v>#DIV/0!</v>
      </c>
    </row>
    <row r="208" spans="1:40" x14ac:dyDescent="0.3">
      <c r="A208" s="200">
        <f>Lists!C:C</f>
        <v>0</v>
      </c>
      <c r="B208" s="246">
        <f t="shared" si="105"/>
        <v>0</v>
      </c>
      <c r="C208" s="160">
        <f t="shared" si="106"/>
        <v>0</v>
      </c>
      <c r="D208" s="269">
        <f t="shared" si="107"/>
        <v>0</v>
      </c>
      <c r="E208" s="200">
        <f>'Core Indicators'!R228</f>
        <v>0</v>
      </c>
      <c r="F208" s="200">
        <f>'Core Indicators'!Z228</f>
        <v>0</v>
      </c>
      <c r="G208" s="160">
        <f t="shared" si="108"/>
        <v>0</v>
      </c>
      <c r="H208" s="200">
        <f>'Core Indicators'!AH228</f>
        <v>0</v>
      </c>
      <c r="I208" s="200">
        <f>'Core Indicators'!AP228</f>
        <v>0</v>
      </c>
      <c r="J208" s="200">
        <f>'Core Indicators'!BN228</f>
        <v>0</v>
      </c>
      <c r="K208" s="200">
        <f t="shared" si="109"/>
        <v>0</v>
      </c>
      <c r="L208" s="246">
        <f t="shared" si="110"/>
        <v>0</v>
      </c>
      <c r="M208" s="269" t="e">
        <f t="shared" si="111"/>
        <v>#DIV/0!</v>
      </c>
      <c r="N208" s="201">
        <f>'Core Indicators'!DJ228</f>
        <v>0</v>
      </c>
      <c r="O208" s="201">
        <f>'Core Indicators'!DR228</f>
        <v>0</v>
      </c>
      <c r="P208" s="201">
        <f>'Core Indicators'!DZ228</f>
        <v>0</v>
      </c>
      <c r="Q208" s="201">
        <f>'Core Indicators'!EH228</f>
        <v>0</v>
      </c>
      <c r="R208" s="201">
        <f>'Core Indicators'!EP228</f>
        <v>0</v>
      </c>
      <c r="S208" s="160">
        <f t="shared" si="112"/>
        <v>0</v>
      </c>
      <c r="T208" s="160" t="e">
        <f t="shared" si="113"/>
        <v>#DIV/0!</v>
      </c>
      <c r="U208" s="200">
        <v>1</v>
      </c>
      <c r="V208" s="200">
        <v>1</v>
      </c>
      <c r="W208" s="200">
        <f>'Core Indicators'!EX228</f>
        <v>0</v>
      </c>
      <c r="X208" s="160" t="e">
        <f t="shared" si="114"/>
        <v>#DIV/0!</v>
      </c>
      <c r="Y208" s="200">
        <v>1</v>
      </c>
      <c r="Z208" s="160" t="e">
        <f t="shared" si="115"/>
        <v>#DIV/0!</v>
      </c>
      <c r="AA208" s="200">
        <f>'Core Indicators'!FF228</f>
        <v>0</v>
      </c>
      <c r="AB208" s="200" t="e">
        <f t="shared" si="116"/>
        <v>#DIV/0!</v>
      </c>
      <c r="AC208" s="181">
        <f>'Core Indicators'!GD228</f>
        <v>0</v>
      </c>
      <c r="AD208" s="181">
        <f>'Core Indicators'!GL228</f>
        <v>0</v>
      </c>
      <c r="AE208" s="181">
        <f>'Core Indicators'!GT228</f>
        <v>0</v>
      </c>
      <c r="AF208" s="181">
        <f>'Core Indicators'!HB228</f>
        <v>0</v>
      </c>
      <c r="AG208" s="181" t="e">
        <f t="shared" si="117"/>
        <v>#DIV/0!</v>
      </c>
      <c r="AH208" s="181">
        <f>'Core Indicators'!HJ228</f>
        <v>0</v>
      </c>
      <c r="AI208" s="181">
        <f>'Core Indicators'!HR228</f>
        <v>0</v>
      </c>
      <c r="AJ208" s="181" t="e">
        <f t="shared" si="118"/>
        <v>#DIV/0!</v>
      </c>
      <c r="AK208" s="181">
        <f>'Core Indicators'!HZ228</f>
        <v>0</v>
      </c>
      <c r="AL208" s="181">
        <f>'Core Indicators'!IH228</f>
        <v>0</v>
      </c>
      <c r="AM208" s="181">
        <f>'Core Indicators'!IP228</f>
        <v>0</v>
      </c>
      <c r="AN208" s="181" t="e">
        <f t="shared" si="119"/>
        <v>#DIV/0!</v>
      </c>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V137"/>
  <sheetViews>
    <sheetView workbookViewId="0">
      <selection activeCell="B9" sqref="B9"/>
    </sheetView>
  </sheetViews>
  <sheetFormatPr defaultRowHeight="14.4" x14ac:dyDescent="0.3"/>
  <cols>
    <col min="2" max="2" width="10.5546875" style="211" bestFit="1" customWidth="1"/>
    <col min="3" max="3" width="9.5546875" style="211" customWidth="1"/>
  </cols>
  <sheetData>
    <row r="1" spans="1:22" x14ac:dyDescent="0.3">
      <c r="A1" s="312"/>
      <c r="B1" s="292"/>
      <c r="C1" s="292"/>
      <c r="D1" s="292"/>
      <c r="E1" s="292"/>
      <c r="F1" s="292"/>
      <c r="G1" s="292"/>
      <c r="H1" s="292"/>
      <c r="I1" s="292"/>
      <c r="J1" s="292"/>
      <c r="K1" s="292"/>
      <c r="L1" s="292"/>
      <c r="M1" s="292"/>
      <c r="N1" s="292"/>
      <c r="O1" s="292"/>
      <c r="P1" s="292"/>
      <c r="Q1" s="292"/>
      <c r="R1" s="292"/>
      <c r="S1" s="292"/>
      <c r="T1" s="292"/>
      <c r="U1" s="292"/>
      <c r="V1" s="292"/>
    </row>
    <row r="2" spans="1:22" x14ac:dyDescent="0.3">
      <c r="A2" s="202" t="s">
        <v>1</v>
      </c>
      <c r="B2" s="203" t="s">
        <v>7629</v>
      </c>
      <c r="C2" s="203" t="s">
        <v>7256</v>
      </c>
      <c r="D2" s="203" t="s">
        <v>7257</v>
      </c>
      <c r="E2" s="203" t="s">
        <v>7258</v>
      </c>
      <c r="F2" s="203" t="s">
        <v>7261</v>
      </c>
      <c r="G2" s="203" t="s">
        <v>7266</v>
      </c>
      <c r="H2" s="203" t="s">
        <v>7267</v>
      </c>
      <c r="I2" s="203" t="s">
        <v>7268</v>
      </c>
      <c r="J2" s="203" t="s">
        <v>7269</v>
      </c>
      <c r="K2" s="203" t="s">
        <v>7270</v>
      </c>
      <c r="L2" s="203" t="s">
        <v>7211</v>
      </c>
      <c r="M2" s="203" t="s">
        <v>514</v>
      </c>
      <c r="N2" s="203" t="s">
        <v>529</v>
      </c>
      <c r="O2" s="203" t="s">
        <v>517</v>
      </c>
      <c r="P2" s="203" t="s">
        <v>531</v>
      </c>
      <c r="Q2" s="203" t="s">
        <v>510</v>
      </c>
      <c r="R2" s="203" t="s">
        <v>527</v>
      </c>
      <c r="S2" s="203" t="s">
        <v>519</v>
      </c>
      <c r="T2" s="203" t="s">
        <v>7215</v>
      </c>
      <c r="U2" s="203" t="s">
        <v>523</v>
      </c>
      <c r="V2" s="203" t="s">
        <v>7630</v>
      </c>
    </row>
    <row r="3" spans="1:22" x14ac:dyDescent="0.3">
      <c r="A3" s="203" t="str">
        <f>Lists!C:C</f>
        <v>AFG001</v>
      </c>
      <c r="B3" s="204">
        <f>_xlfn.DAYS(About!$A$3,'Core Indicators'!U3)</f>
        <v>852</v>
      </c>
      <c r="C3" s="204">
        <f>_xlfn.DAYS(About!$A$3,'Core Indicators'!AC3)</f>
        <v>124</v>
      </c>
      <c r="D3" s="204">
        <f>_xlfn.DAYS(About!$A$3,'Core Indicators'!AK3)</f>
        <v>124</v>
      </c>
      <c r="E3" s="204">
        <f>_xlfn.DAYS(About!$A$3,'Core Indicators'!AS3)</f>
        <v>77</v>
      </c>
      <c r="F3" s="204">
        <f>_xlfn.DAYS(About!$A$3,'Core Indicators'!BQ3)</f>
        <v>33</v>
      </c>
      <c r="G3" s="204">
        <f>_xlfn.DAYS(About!$A$3,'Core Indicators'!DM3)</f>
        <v>124</v>
      </c>
      <c r="H3" s="204">
        <f>_xlfn.DAYS(About!$A$3,'Core Indicators'!DU3)</f>
        <v>124</v>
      </c>
      <c r="I3" s="204">
        <f>_xlfn.DAYS(About!$A$3,'Core Indicators'!EC3)</f>
        <v>124</v>
      </c>
      <c r="J3" s="204">
        <f>_xlfn.DAYS(About!$A$3,'Core Indicators'!EK3)</f>
        <v>124</v>
      </c>
      <c r="K3" s="204">
        <f>_xlfn.DAYS(About!$A$3,'Core Indicators'!ES3)</f>
        <v>124</v>
      </c>
      <c r="L3" s="204">
        <f>_xlfn.DAYS(About!$A$3,'Core Indicators'!FI3)</f>
        <v>124</v>
      </c>
      <c r="M3" s="204">
        <f>_xlfn.DAYS(About!$A$3,'Core Indicators'!GG3)</f>
        <v>185</v>
      </c>
      <c r="N3" s="204">
        <f>_xlfn.DAYS(About!$A$3,'Core Indicators'!GO3)</f>
        <v>185</v>
      </c>
      <c r="O3" s="204">
        <f>_xlfn.DAYS(About!$A$3,'Core Indicators'!GW3)</f>
        <v>185</v>
      </c>
      <c r="P3" s="204">
        <f>_xlfn.DAYS(About!$A$3,'Core Indicators'!HE3)</f>
        <v>185</v>
      </c>
      <c r="Q3" s="204">
        <f>_xlfn.DAYS(About!$A$3,'Core Indicators'!HM3)</f>
        <v>185</v>
      </c>
      <c r="R3" s="204">
        <f>_xlfn.DAYS(About!$A$3,'Core Indicators'!HU3)</f>
        <v>185</v>
      </c>
      <c r="S3" s="204">
        <f>_xlfn.DAYS(About!$A$3,'Core Indicators'!IC3)</f>
        <v>185</v>
      </c>
      <c r="T3" s="204">
        <f>_xlfn.DAYS(About!$A$3,'Core Indicators'!IK3)</f>
        <v>185</v>
      </c>
      <c r="U3" s="204">
        <f>_xlfn.DAYS(About!$A$3,'Core Indicators'!IS3)</f>
        <v>185</v>
      </c>
      <c r="V3" s="204">
        <f t="shared" ref="V3:V34" si="0">AVERAGE(D3:M3)</f>
        <v>116.3</v>
      </c>
    </row>
    <row r="4" spans="1:22" x14ac:dyDescent="0.3">
      <c r="A4" s="203" t="str">
        <f>Lists!C:C</f>
        <v>ARM002</v>
      </c>
      <c r="B4" s="204">
        <f>_xlfn.DAYS(About!$A$3,'Core Indicators'!U4)</f>
        <v>187</v>
      </c>
      <c r="C4" s="204">
        <f>_xlfn.DAYS(About!$A$3,'Core Indicators'!AC4)</f>
        <v>35</v>
      </c>
      <c r="D4" s="204">
        <f>_xlfn.DAYS(About!$A$3,'Core Indicators'!AK4)</f>
        <v>35</v>
      </c>
      <c r="E4" s="204">
        <f>_xlfn.DAYS(About!$A$3,'Core Indicators'!AS4)</f>
        <v>35</v>
      </c>
      <c r="F4" s="204">
        <f>_xlfn.DAYS(About!$A$3,'Core Indicators'!BQ4)</f>
        <v>187</v>
      </c>
      <c r="G4" s="204">
        <f>_xlfn.DAYS(About!$A$3,'Core Indicators'!DM4)</f>
        <v>35</v>
      </c>
      <c r="H4" s="204">
        <f>_xlfn.DAYS(About!$A$3,'Core Indicators'!DU4)</f>
        <v>35</v>
      </c>
      <c r="I4" s="204">
        <f>_xlfn.DAYS(About!$A$3,'Core Indicators'!EC4)</f>
        <v>35</v>
      </c>
      <c r="J4" s="204">
        <f>_xlfn.DAYS(About!$A$3,'Core Indicators'!EK4)</f>
        <v>124</v>
      </c>
      <c r="K4" s="204">
        <f>_xlfn.DAYS(About!$A$3,'Core Indicators'!ES4)</f>
        <v>124</v>
      </c>
      <c r="L4" s="204">
        <f>_xlfn.DAYS(About!$A$3,'Core Indicators'!FI4)</f>
        <v>124</v>
      </c>
      <c r="M4" s="204">
        <f>_xlfn.DAYS(About!$A$3,'Core Indicators'!GG4)</f>
        <v>187</v>
      </c>
      <c r="N4" s="204">
        <f>_xlfn.DAYS(About!$A$3,'Core Indicators'!GO4)</f>
        <v>187</v>
      </c>
      <c r="O4" s="204">
        <f>_xlfn.DAYS(About!$A$3,'Core Indicators'!GW4)</f>
        <v>187</v>
      </c>
      <c r="P4" s="204">
        <f>_xlfn.DAYS(About!$A$3,'Core Indicators'!HE4)</f>
        <v>187</v>
      </c>
      <c r="Q4" s="204">
        <f>_xlfn.DAYS(About!$A$3,'Core Indicators'!HM4)</f>
        <v>187</v>
      </c>
      <c r="R4" s="204">
        <f>_xlfn.DAYS(About!$A$3,'Core Indicators'!HU4)</f>
        <v>187</v>
      </c>
      <c r="S4" s="204">
        <f>_xlfn.DAYS(About!$A$3,'Core Indicators'!IC4)</f>
        <v>187</v>
      </c>
      <c r="T4" s="204">
        <f>_xlfn.DAYS(About!$A$3,'Core Indicators'!IK4)</f>
        <v>187</v>
      </c>
      <c r="U4" s="204">
        <f>_xlfn.DAYS(About!$A$3,'Core Indicators'!IS4)</f>
        <v>187</v>
      </c>
      <c r="V4" s="204">
        <f t="shared" si="0"/>
        <v>92.1</v>
      </c>
    </row>
    <row r="5" spans="1:22" x14ac:dyDescent="0.3">
      <c r="A5" s="203" t="str">
        <f>Lists!C:C</f>
        <v>AZE002</v>
      </c>
      <c r="B5" s="204">
        <f>_xlfn.DAYS(About!$A$3,'Core Indicators'!U5)</f>
        <v>208</v>
      </c>
      <c r="C5" s="204">
        <f>_xlfn.DAYS(About!$A$3,'Core Indicators'!AC5)</f>
        <v>165</v>
      </c>
      <c r="D5" s="204">
        <f>_xlfn.DAYS(About!$A$3,'Core Indicators'!AK5)</f>
        <v>165</v>
      </c>
      <c r="E5" s="204">
        <f>_xlfn.DAYS(About!$A$3,'Core Indicators'!AS5)</f>
        <v>78</v>
      </c>
      <c r="F5" s="204">
        <f>_xlfn.DAYS(About!$A$3,'Core Indicators'!BQ5)</f>
        <v>187</v>
      </c>
      <c r="G5" s="204">
        <f>_xlfn.DAYS(About!$A$3,'Core Indicators'!DM5)</f>
        <v>208</v>
      </c>
      <c r="H5" s="204">
        <f>_xlfn.DAYS(About!$A$3,'Core Indicators'!DU5)</f>
        <v>208</v>
      </c>
      <c r="I5" s="204">
        <f>_xlfn.DAYS(About!$A$3,'Core Indicators'!EC5)</f>
        <v>208</v>
      </c>
      <c r="J5" s="204">
        <f>_xlfn.DAYS(About!$A$3,'Core Indicators'!EK5)</f>
        <v>208</v>
      </c>
      <c r="K5" s="204">
        <f>_xlfn.DAYS(About!$A$3,'Core Indicators'!ES5)</f>
        <v>208</v>
      </c>
      <c r="L5" s="204">
        <f>_xlfn.DAYS(About!$A$3,'Core Indicators'!FI5)</f>
        <v>208</v>
      </c>
      <c r="M5" s="204">
        <f>_xlfn.DAYS(About!$A$3,'Core Indicators'!GG5)</f>
        <v>187</v>
      </c>
      <c r="N5" s="204">
        <f>_xlfn.DAYS(About!$A$3,'Core Indicators'!GO5)</f>
        <v>187</v>
      </c>
      <c r="O5" s="204">
        <f>_xlfn.DAYS(About!$A$3,'Core Indicators'!GW5)</f>
        <v>187</v>
      </c>
      <c r="P5" s="204">
        <f>_xlfn.DAYS(About!$A$3,'Core Indicators'!HE5)</f>
        <v>187</v>
      </c>
      <c r="Q5" s="204">
        <f>_xlfn.DAYS(About!$A$3,'Core Indicators'!HM5)</f>
        <v>187</v>
      </c>
      <c r="R5" s="204">
        <f>_xlfn.DAYS(About!$A$3,'Core Indicators'!HU5)</f>
        <v>187</v>
      </c>
      <c r="S5" s="204">
        <f>_xlfn.DAYS(About!$A$3,'Core Indicators'!IC5)</f>
        <v>187</v>
      </c>
      <c r="T5" s="204">
        <f>_xlfn.DAYS(About!$A$3,'Core Indicators'!IK5)</f>
        <v>187</v>
      </c>
      <c r="U5" s="204">
        <f>_xlfn.DAYS(About!$A$3,'Core Indicators'!IS5)</f>
        <v>187</v>
      </c>
      <c r="V5" s="204">
        <f t="shared" si="0"/>
        <v>186.5</v>
      </c>
    </row>
    <row r="6" spans="1:22" x14ac:dyDescent="0.3">
      <c r="A6" s="203" t="str">
        <f>Lists!C:C</f>
        <v>BDI001</v>
      </c>
      <c r="B6" s="204">
        <f>_xlfn.DAYS(About!$A$3,'Core Indicators'!U6)</f>
        <v>237</v>
      </c>
      <c r="C6" s="204">
        <f>_xlfn.DAYS(About!$A$3,'Core Indicators'!AC6)</f>
        <v>68</v>
      </c>
      <c r="D6" s="204">
        <f>_xlfn.DAYS(About!$A$3,'Core Indicators'!AK6)</f>
        <v>68</v>
      </c>
      <c r="E6" s="204">
        <f>_xlfn.DAYS(About!$A$3,'Core Indicators'!AS6)</f>
        <v>68</v>
      </c>
      <c r="F6" s="204">
        <f>_xlfn.DAYS(About!$A$3,'Core Indicators'!BQ6)</f>
        <v>68</v>
      </c>
      <c r="G6" s="204">
        <f>_xlfn.DAYS(About!$A$3,'Core Indicators'!DM6)</f>
        <v>68</v>
      </c>
      <c r="H6" s="204">
        <f>_xlfn.DAYS(About!$A$3,'Core Indicators'!DU6)</f>
        <v>68</v>
      </c>
      <c r="I6" s="204">
        <f>_xlfn.DAYS(About!$A$3,'Core Indicators'!EC6)</f>
        <v>68</v>
      </c>
      <c r="J6" s="204">
        <f>_xlfn.DAYS(About!$A$3,'Core Indicators'!EK6)</f>
        <v>68</v>
      </c>
      <c r="K6" s="204">
        <f>_xlfn.DAYS(About!$A$3,'Core Indicators'!ES6)</f>
        <v>68</v>
      </c>
      <c r="L6" s="204">
        <f>_xlfn.DAYS(About!$A$3,'Core Indicators'!FI6)</f>
        <v>824</v>
      </c>
      <c r="M6" s="204">
        <f>_xlfn.DAYS(About!$A$3,'Core Indicators'!GG6)</f>
        <v>186</v>
      </c>
      <c r="N6" s="204">
        <f>_xlfn.DAYS(About!$A$3,'Core Indicators'!GO6)</f>
        <v>186</v>
      </c>
      <c r="O6" s="204">
        <f>_xlfn.DAYS(About!$A$3,'Core Indicators'!GW6)</f>
        <v>186</v>
      </c>
      <c r="P6" s="204">
        <f>_xlfn.DAYS(About!$A$3,'Core Indicators'!HE6)</f>
        <v>186</v>
      </c>
      <c r="Q6" s="204">
        <f>_xlfn.DAYS(About!$A$3,'Core Indicators'!HM6)</f>
        <v>186</v>
      </c>
      <c r="R6" s="204">
        <f>_xlfn.DAYS(About!$A$3,'Core Indicators'!HU6)</f>
        <v>186</v>
      </c>
      <c r="S6" s="204">
        <f>_xlfn.DAYS(About!$A$3,'Core Indicators'!IC6)</f>
        <v>186</v>
      </c>
      <c r="T6" s="204">
        <f>_xlfn.DAYS(About!$A$3,'Core Indicators'!IK6)</f>
        <v>186</v>
      </c>
      <c r="U6" s="204">
        <f>_xlfn.DAYS(About!$A$3,'Core Indicators'!IS6)</f>
        <v>186</v>
      </c>
      <c r="V6" s="204">
        <f t="shared" si="0"/>
        <v>155.4</v>
      </c>
    </row>
    <row r="7" spans="1:22" x14ac:dyDescent="0.3">
      <c r="A7" s="203" t="str">
        <f>Lists!C:C</f>
        <v>BFA002</v>
      </c>
      <c r="B7" s="204">
        <f>_xlfn.DAYS(About!$A$3,'Core Indicators'!U7)</f>
        <v>346</v>
      </c>
      <c r="C7" s="204">
        <f>_xlfn.DAYS(About!$A$3,'Core Indicators'!AC7)</f>
        <v>69</v>
      </c>
      <c r="D7" s="204">
        <f>_xlfn.DAYS(About!$A$3,'Core Indicators'!AK7)</f>
        <v>69</v>
      </c>
      <c r="E7" s="204">
        <f>_xlfn.DAYS(About!$A$3,'Core Indicators'!AS7)</f>
        <v>69</v>
      </c>
      <c r="F7" s="204">
        <f>_xlfn.DAYS(About!$A$3,'Core Indicators'!BQ7)</f>
        <v>69</v>
      </c>
      <c r="G7" s="204">
        <f>_xlfn.DAYS(About!$A$3,'Core Indicators'!DM7)</f>
        <v>228</v>
      </c>
      <c r="H7" s="204">
        <f>_xlfn.DAYS(About!$A$3,'Core Indicators'!DU7)</f>
        <v>228</v>
      </c>
      <c r="I7" s="204">
        <f>_xlfn.DAYS(About!$A$3,'Core Indicators'!EC7)</f>
        <v>228</v>
      </c>
      <c r="J7" s="204">
        <f>_xlfn.DAYS(About!$A$3,'Core Indicators'!EK7)</f>
        <v>228</v>
      </c>
      <c r="K7" s="204">
        <f>_xlfn.DAYS(About!$A$3,'Core Indicators'!ES7)</f>
        <v>228</v>
      </c>
      <c r="L7" s="204">
        <f>_xlfn.DAYS(About!$A$3,'Core Indicators'!FI7)</f>
        <v>836</v>
      </c>
      <c r="M7" s="204">
        <f>_xlfn.DAYS(About!$A$3,'Core Indicators'!GG7)</f>
        <v>187</v>
      </c>
      <c r="N7" s="204">
        <f>_xlfn.DAYS(About!$A$3,'Core Indicators'!GO7)</f>
        <v>187</v>
      </c>
      <c r="O7" s="204">
        <f>_xlfn.DAYS(About!$A$3,'Core Indicators'!GW7)</f>
        <v>187</v>
      </c>
      <c r="P7" s="204">
        <f>_xlfn.DAYS(About!$A$3,'Core Indicators'!HE7)</f>
        <v>187</v>
      </c>
      <c r="Q7" s="204">
        <f>_xlfn.DAYS(About!$A$3,'Core Indicators'!HM7)</f>
        <v>187</v>
      </c>
      <c r="R7" s="204">
        <f>_xlfn.DAYS(About!$A$3,'Core Indicators'!HU7)</f>
        <v>187</v>
      </c>
      <c r="S7" s="204">
        <f>_xlfn.DAYS(About!$A$3,'Core Indicators'!IC7)</f>
        <v>187</v>
      </c>
      <c r="T7" s="204">
        <f>_xlfn.DAYS(About!$A$3,'Core Indicators'!IK7)</f>
        <v>187</v>
      </c>
      <c r="U7" s="204">
        <f>_xlfn.DAYS(About!$A$3,'Core Indicators'!IS7)</f>
        <v>187</v>
      </c>
      <c r="V7" s="204">
        <f t="shared" si="0"/>
        <v>237</v>
      </c>
    </row>
    <row r="8" spans="1:22" x14ac:dyDescent="0.3">
      <c r="A8" s="203" t="str">
        <f>Lists!C:C</f>
        <v>BGD002</v>
      </c>
      <c r="B8" s="204">
        <f>_xlfn.DAYS(About!$A$3,'Core Indicators'!U8)</f>
        <v>124</v>
      </c>
      <c r="C8" s="204">
        <f>_xlfn.DAYS(About!$A$3,'Core Indicators'!AC8)</f>
        <v>13</v>
      </c>
      <c r="D8" s="204">
        <f>_xlfn.DAYS(About!$A$3,'Core Indicators'!AK8)</f>
        <v>13</v>
      </c>
      <c r="E8" s="204">
        <f>_xlfn.DAYS(About!$A$3,'Core Indicators'!AS8)</f>
        <v>13</v>
      </c>
      <c r="F8" s="204">
        <f>_xlfn.DAYS(About!$A$3,'Core Indicators'!BQ8)</f>
        <v>13</v>
      </c>
      <c r="G8" s="204">
        <f>_xlfn.DAYS(About!$A$3,'Core Indicators'!DM8)</f>
        <v>77</v>
      </c>
      <c r="H8" s="204">
        <f>_xlfn.DAYS(About!$A$3,'Core Indicators'!DU8)</f>
        <v>77</v>
      </c>
      <c r="I8" s="204">
        <f>_xlfn.DAYS(About!$A$3,'Core Indicators'!EC8)</f>
        <v>77</v>
      </c>
      <c r="J8" s="204">
        <f>_xlfn.DAYS(About!$A$3,'Core Indicators'!EK8)</f>
        <v>77</v>
      </c>
      <c r="K8" s="204">
        <f>_xlfn.DAYS(About!$A$3,'Core Indicators'!ES8)</f>
        <v>77</v>
      </c>
      <c r="L8" s="204">
        <f>_xlfn.DAYS(About!$A$3,'Core Indicators'!FI8)</f>
        <v>427</v>
      </c>
      <c r="M8" s="204">
        <f>_xlfn.DAYS(About!$A$3,'Core Indicators'!GG8)</f>
        <v>185</v>
      </c>
      <c r="N8" s="204">
        <f>_xlfn.DAYS(About!$A$3,'Core Indicators'!GO8)</f>
        <v>185</v>
      </c>
      <c r="O8" s="204">
        <f>_xlfn.DAYS(About!$A$3,'Core Indicators'!GW8)</f>
        <v>185</v>
      </c>
      <c r="P8" s="204">
        <f>_xlfn.DAYS(About!$A$3,'Core Indicators'!HE8)</f>
        <v>185</v>
      </c>
      <c r="Q8" s="204">
        <f>_xlfn.DAYS(About!$A$3,'Core Indicators'!HM8)</f>
        <v>185</v>
      </c>
      <c r="R8" s="204">
        <f>_xlfn.DAYS(About!$A$3,'Core Indicators'!HU8)</f>
        <v>185</v>
      </c>
      <c r="S8" s="204">
        <f>_xlfn.DAYS(About!$A$3,'Core Indicators'!IC8)</f>
        <v>185</v>
      </c>
      <c r="T8" s="204">
        <f>_xlfn.DAYS(About!$A$3,'Core Indicators'!IK8)</f>
        <v>185</v>
      </c>
      <c r="U8" s="204">
        <f>_xlfn.DAYS(About!$A$3,'Core Indicators'!IS8)</f>
        <v>185</v>
      </c>
      <c r="V8" s="204">
        <f t="shared" si="0"/>
        <v>103.6</v>
      </c>
    </row>
    <row r="9" spans="1:22" x14ac:dyDescent="0.3">
      <c r="A9" s="203" t="str">
        <f>Lists!C:C</f>
        <v>BRA002</v>
      </c>
      <c r="B9" s="204">
        <f>_xlfn.DAYS(About!$A$3,'Core Indicators'!U9)</f>
        <v>549</v>
      </c>
      <c r="C9" s="204">
        <f>_xlfn.DAYS(About!$A$3,'Core Indicators'!AC9)</f>
        <v>122</v>
      </c>
      <c r="D9" s="204">
        <f>_xlfn.DAYS(About!$A$3,'Core Indicators'!AK9)</f>
        <v>122</v>
      </c>
      <c r="E9" s="204">
        <f>_xlfn.DAYS(About!$A$3,'Core Indicators'!AS9)</f>
        <v>122</v>
      </c>
      <c r="F9" s="204">
        <f>_xlfn.DAYS(About!$A$3,'Core Indicators'!BQ9)</f>
        <v>237</v>
      </c>
      <c r="G9" s="204">
        <f>_xlfn.DAYS(About!$A$3,'Core Indicators'!DM9)</f>
        <v>122</v>
      </c>
      <c r="H9" s="204">
        <f>_xlfn.DAYS(About!$A$3,'Core Indicators'!DU9)</f>
        <v>122</v>
      </c>
      <c r="I9" s="204">
        <f>_xlfn.DAYS(About!$A$3,'Core Indicators'!EC9)</f>
        <v>122</v>
      </c>
      <c r="J9" s="204">
        <f>_xlfn.DAYS(About!$A$3,'Core Indicators'!EK9)</f>
        <v>122</v>
      </c>
      <c r="K9" s="204">
        <f>_xlfn.DAYS(About!$A$3,'Core Indicators'!ES9)</f>
        <v>122</v>
      </c>
      <c r="L9" s="204">
        <f>_xlfn.DAYS(About!$A$3,'Core Indicators'!FI9)</f>
        <v>836</v>
      </c>
      <c r="M9" s="204">
        <f>_xlfn.DAYS(About!$A$3,'Core Indicators'!GG9)</f>
        <v>577</v>
      </c>
      <c r="N9" s="204">
        <f>_xlfn.DAYS(About!$A$3,'Core Indicators'!GO9)</f>
        <v>577</v>
      </c>
      <c r="O9" s="204">
        <f>_xlfn.DAYS(About!$A$3,'Core Indicators'!GW9)</f>
        <v>577</v>
      </c>
      <c r="P9" s="204">
        <f>_xlfn.DAYS(About!$A$3,'Core Indicators'!HE9)</f>
        <v>577</v>
      </c>
      <c r="Q9" s="204">
        <f>_xlfn.DAYS(About!$A$3,'Core Indicators'!HM9)</f>
        <v>577</v>
      </c>
      <c r="R9" s="204">
        <f>_xlfn.DAYS(About!$A$3,'Core Indicators'!HU9)</f>
        <v>577</v>
      </c>
      <c r="S9" s="204">
        <f>_xlfn.DAYS(About!$A$3,'Core Indicators'!IC9)</f>
        <v>577</v>
      </c>
      <c r="T9" s="204">
        <f>_xlfn.DAYS(About!$A$3,'Core Indicators'!IK9)</f>
        <v>577</v>
      </c>
      <c r="U9" s="204">
        <f>_xlfn.DAYS(About!$A$3,'Core Indicators'!IS9)</f>
        <v>577</v>
      </c>
      <c r="V9" s="204">
        <f t="shared" si="0"/>
        <v>250.4</v>
      </c>
    </row>
    <row r="10" spans="1:22" x14ac:dyDescent="0.3">
      <c r="A10" s="203" t="str">
        <f>Lists!C:C</f>
        <v>CAF001</v>
      </c>
      <c r="B10" s="204">
        <f>_xlfn.DAYS(About!$A$3,'Core Indicators'!U10)</f>
        <v>839</v>
      </c>
      <c r="C10" s="204">
        <f>_xlfn.DAYS(About!$A$3,'Core Indicators'!AC10)</f>
        <v>160</v>
      </c>
      <c r="D10" s="204">
        <f>_xlfn.DAYS(About!$A$3,'Core Indicators'!AK10)</f>
        <v>160</v>
      </c>
      <c r="E10" s="204">
        <f>_xlfn.DAYS(About!$A$3,'Core Indicators'!AS10)</f>
        <v>66</v>
      </c>
      <c r="F10" s="204">
        <f>_xlfn.DAYS(About!$A$3,'Core Indicators'!BQ10)</f>
        <v>66</v>
      </c>
      <c r="G10" s="204">
        <f>_xlfn.DAYS(About!$A$3,'Core Indicators'!DM10)</f>
        <v>216</v>
      </c>
      <c r="H10" s="204">
        <f>_xlfn.DAYS(About!$A$3,'Core Indicators'!DU10)</f>
        <v>216</v>
      </c>
      <c r="I10" s="204">
        <f>_xlfn.DAYS(About!$A$3,'Core Indicators'!EC10)</f>
        <v>216</v>
      </c>
      <c r="J10" s="204">
        <f>_xlfn.DAYS(About!$A$3,'Core Indicators'!EK10)</f>
        <v>216</v>
      </c>
      <c r="K10" s="204">
        <f>_xlfn.DAYS(About!$A$3,'Core Indicators'!ES10)</f>
        <v>216</v>
      </c>
      <c r="L10" s="204">
        <f>_xlfn.DAYS(About!$A$3,'Core Indicators'!FI10)</f>
        <v>427</v>
      </c>
      <c r="M10" s="204">
        <f>_xlfn.DAYS(About!$A$3,'Core Indicators'!GG10)</f>
        <v>187</v>
      </c>
      <c r="N10" s="204">
        <f>_xlfn.DAYS(About!$A$3,'Core Indicators'!GO10)</f>
        <v>187</v>
      </c>
      <c r="O10" s="204">
        <f>_xlfn.DAYS(About!$A$3,'Core Indicators'!GW10)</f>
        <v>187</v>
      </c>
      <c r="P10" s="204">
        <f>_xlfn.DAYS(About!$A$3,'Core Indicators'!HE10)</f>
        <v>187</v>
      </c>
      <c r="Q10" s="204">
        <f>_xlfn.DAYS(About!$A$3,'Core Indicators'!HM10)</f>
        <v>187</v>
      </c>
      <c r="R10" s="204">
        <f>_xlfn.DAYS(About!$A$3,'Core Indicators'!HU10)</f>
        <v>187</v>
      </c>
      <c r="S10" s="204">
        <f>_xlfn.DAYS(About!$A$3,'Core Indicators'!IC10)</f>
        <v>187</v>
      </c>
      <c r="T10" s="204">
        <f>_xlfn.DAYS(About!$A$3,'Core Indicators'!IK10)</f>
        <v>187</v>
      </c>
      <c r="U10" s="204">
        <f>_xlfn.DAYS(About!$A$3,'Core Indicators'!IS10)</f>
        <v>187</v>
      </c>
      <c r="V10" s="204">
        <f t="shared" si="0"/>
        <v>198.6</v>
      </c>
    </row>
    <row r="11" spans="1:22" x14ac:dyDescent="0.3">
      <c r="A11" s="203" t="str">
        <f>Lists!C:C</f>
        <v>CMR001</v>
      </c>
      <c r="B11" s="204">
        <f>_xlfn.DAYS(About!$A$3,'Core Indicators'!U11)</f>
        <v>1</v>
      </c>
      <c r="C11" s="204">
        <f>_xlfn.DAYS(About!$A$3,'Core Indicators'!AC11)</f>
        <v>1</v>
      </c>
      <c r="D11" s="204">
        <f>_xlfn.DAYS(About!$A$3,'Core Indicators'!AK11)</f>
        <v>1</v>
      </c>
      <c r="E11" s="204">
        <f>_xlfn.DAYS(About!$A$3,'Core Indicators'!AS11)</f>
        <v>1</v>
      </c>
      <c r="F11" s="204">
        <f>_xlfn.DAYS(About!$A$3,'Core Indicators'!BQ11)</f>
        <v>0</v>
      </c>
      <c r="G11" s="204">
        <f>_xlfn.DAYS(About!$A$3,'Core Indicators'!DM11)</f>
        <v>0</v>
      </c>
      <c r="H11" s="204">
        <f>_xlfn.DAYS(About!$A$3,'Core Indicators'!DU11)</f>
        <v>0</v>
      </c>
      <c r="I11" s="204">
        <f>_xlfn.DAYS(About!$A$3,'Core Indicators'!EC11)</f>
        <v>0</v>
      </c>
      <c r="J11" s="204">
        <f>_xlfn.DAYS(About!$A$3,'Core Indicators'!EK11)</f>
        <v>0</v>
      </c>
      <c r="K11" s="204">
        <f>_xlfn.DAYS(About!$A$3,'Core Indicators'!ES11)</f>
        <v>0</v>
      </c>
      <c r="L11" s="204">
        <f>_xlfn.DAYS(About!$A$3,'Core Indicators'!FI11)</f>
        <v>838</v>
      </c>
      <c r="M11" s="204">
        <f>_xlfn.DAYS(About!$A$3,'Core Indicators'!GG11)</f>
        <v>186</v>
      </c>
      <c r="N11" s="204">
        <f>_xlfn.DAYS(About!$A$3,'Core Indicators'!GO11)</f>
        <v>186</v>
      </c>
      <c r="O11" s="204">
        <f>_xlfn.DAYS(About!$A$3,'Core Indicators'!GW11)</f>
        <v>186</v>
      </c>
      <c r="P11" s="204">
        <f>_xlfn.DAYS(About!$A$3,'Core Indicators'!HE11)</f>
        <v>186</v>
      </c>
      <c r="Q11" s="204">
        <f>_xlfn.DAYS(About!$A$3,'Core Indicators'!HM11)</f>
        <v>186</v>
      </c>
      <c r="R11" s="204">
        <f>_xlfn.DAYS(About!$A$3,'Core Indicators'!HU11)</f>
        <v>186</v>
      </c>
      <c r="S11" s="204">
        <f>_xlfn.DAYS(About!$A$3,'Core Indicators'!IC11)</f>
        <v>186</v>
      </c>
      <c r="T11" s="204">
        <f>_xlfn.DAYS(About!$A$3,'Core Indicators'!IK11)</f>
        <v>186</v>
      </c>
      <c r="U11" s="204">
        <f>_xlfn.DAYS(About!$A$3,'Core Indicators'!IS11)</f>
        <v>186</v>
      </c>
      <c r="V11" s="204">
        <f t="shared" si="0"/>
        <v>102.6</v>
      </c>
    </row>
    <row r="12" spans="1:22" x14ac:dyDescent="0.3">
      <c r="A12" s="203" t="str">
        <f>Lists!C:C</f>
        <v>CMR002</v>
      </c>
      <c r="B12" s="204">
        <f>_xlfn.DAYS(About!$A$3,'Core Indicators'!U12)</f>
        <v>650</v>
      </c>
      <c r="C12" s="204">
        <f>_xlfn.DAYS(About!$A$3,'Core Indicators'!AC12)</f>
        <v>95</v>
      </c>
      <c r="D12" s="204">
        <f>_xlfn.DAYS(About!$A$3,'Core Indicators'!AK12)</f>
        <v>95</v>
      </c>
      <c r="E12" s="204">
        <f>_xlfn.DAYS(About!$A$3,'Core Indicators'!AS12)</f>
        <v>66</v>
      </c>
      <c r="F12" s="204">
        <f>_xlfn.DAYS(About!$A$3,'Core Indicators'!BQ12)</f>
        <v>66</v>
      </c>
      <c r="G12" s="204">
        <f>_xlfn.DAYS(About!$A$3,'Core Indicators'!DM12)</f>
        <v>95</v>
      </c>
      <c r="H12" s="204">
        <f>_xlfn.DAYS(About!$A$3,'Core Indicators'!DU12)</f>
        <v>95</v>
      </c>
      <c r="I12" s="204">
        <f>_xlfn.DAYS(About!$A$3,'Core Indicators'!EC12)</f>
        <v>95</v>
      </c>
      <c r="J12" s="204">
        <f>_xlfn.DAYS(About!$A$3,'Core Indicators'!EK12)</f>
        <v>95</v>
      </c>
      <c r="K12" s="204">
        <f>_xlfn.DAYS(About!$A$3,'Core Indicators'!ES12)</f>
        <v>95</v>
      </c>
      <c r="L12" s="204">
        <f>_xlfn.DAYS(About!$A$3,'Core Indicators'!FI12)</f>
        <v>763</v>
      </c>
      <c r="M12" s="204">
        <f>_xlfn.DAYS(About!$A$3,'Core Indicators'!GG12)</f>
        <v>186</v>
      </c>
      <c r="N12" s="204">
        <f>_xlfn.DAYS(About!$A$3,'Core Indicators'!GO12)</f>
        <v>186</v>
      </c>
      <c r="O12" s="204">
        <f>_xlfn.DAYS(About!$A$3,'Core Indicators'!GW12)</f>
        <v>186</v>
      </c>
      <c r="P12" s="204">
        <f>_xlfn.DAYS(About!$A$3,'Core Indicators'!HE12)</f>
        <v>186</v>
      </c>
      <c r="Q12" s="204">
        <f>_xlfn.DAYS(About!$A$3,'Core Indicators'!HM12)</f>
        <v>186</v>
      </c>
      <c r="R12" s="204">
        <f>_xlfn.DAYS(About!$A$3,'Core Indicators'!HU12)</f>
        <v>186</v>
      </c>
      <c r="S12" s="204">
        <f>_xlfn.DAYS(About!$A$3,'Core Indicators'!IC12)</f>
        <v>186</v>
      </c>
      <c r="T12" s="204">
        <f>_xlfn.DAYS(About!$A$3,'Core Indicators'!IK12)</f>
        <v>186</v>
      </c>
      <c r="U12" s="204">
        <f>_xlfn.DAYS(About!$A$3,'Core Indicators'!IS12)</f>
        <v>186</v>
      </c>
      <c r="V12" s="204">
        <f t="shared" si="0"/>
        <v>165.1</v>
      </c>
    </row>
    <row r="13" spans="1:22" x14ac:dyDescent="0.3">
      <c r="A13" s="203" t="str">
        <f>Lists!C:C</f>
        <v>CMR003</v>
      </c>
      <c r="B13" s="204">
        <f>_xlfn.DAYS(About!$A$3,'Core Indicators'!U13)</f>
        <v>838</v>
      </c>
      <c r="C13" s="204">
        <f>_xlfn.DAYS(About!$A$3,'Core Indicators'!AC13)</f>
        <v>95</v>
      </c>
      <c r="D13" s="204">
        <f>_xlfn.DAYS(About!$A$3,'Core Indicators'!AK13)</f>
        <v>95</v>
      </c>
      <c r="E13" s="204">
        <f>_xlfn.DAYS(About!$A$3,'Core Indicators'!AS13)</f>
        <v>66</v>
      </c>
      <c r="F13" s="204">
        <f>_xlfn.DAYS(About!$A$3,'Core Indicators'!BQ13)</f>
        <v>66</v>
      </c>
      <c r="G13" s="204">
        <f>_xlfn.DAYS(About!$A$3,'Core Indicators'!DM13)</f>
        <v>95</v>
      </c>
      <c r="H13" s="204">
        <f>_xlfn.DAYS(About!$A$3,'Core Indicators'!DU13)</f>
        <v>95</v>
      </c>
      <c r="I13" s="204">
        <f>_xlfn.DAYS(About!$A$3,'Core Indicators'!EC13)</f>
        <v>95</v>
      </c>
      <c r="J13" s="204">
        <f>_xlfn.DAYS(About!$A$3,'Core Indicators'!EK13)</f>
        <v>95</v>
      </c>
      <c r="K13" s="204">
        <f>_xlfn.DAYS(About!$A$3,'Core Indicators'!ES13)</f>
        <v>95</v>
      </c>
      <c r="L13" s="204">
        <f>_xlfn.DAYS(About!$A$3,'Core Indicators'!FI13)</f>
        <v>650</v>
      </c>
      <c r="M13" s="204">
        <f>_xlfn.DAYS(About!$A$3,'Core Indicators'!GG13)</f>
        <v>186</v>
      </c>
      <c r="N13" s="204">
        <f>_xlfn.DAYS(About!$A$3,'Core Indicators'!GO13)</f>
        <v>186</v>
      </c>
      <c r="O13" s="204">
        <f>_xlfn.DAYS(About!$A$3,'Core Indicators'!GW13)</f>
        <v>186</v>
      </c>
      <c r="P13" s="204">
        <f>_xlfn.DAYS(About!$A$3,'Core Indicators'!HE13)</f>
        <v>186</v>
      </c>
      <c r="Q13" s="204">
        <f>_xlfn.DAYS(About!$A$3,'Core Indicators'!HM13)</f>
        <v>186</v>
      </c>
      <c r="R13" s="204">
        <f>_xlfn.DAYS(About!$A$3,'Core Indicators'!HU13)</f>
        <v>186</v>
      </c>
      <c r="S13" s="204">
        <f>_xlfn.DAYS(About!$A$3,'Core Indicators'!IC13)</f>
        <v>186</v>
      </c>
      <c r="T13" s="204">
        <f>_xlfn.DAYS(About!$A$3,'Core Indicators'!IK13)</f>
        <v>186</v>
      </c>
      <c r="U13" s="204">
        <f>_xlfn.DAYS(About!$A$3,'Core Indicators'!IS13)</f>
        <v>186</v>
      </c>
      <c r="V13" s="204">
        <f t="shared" si="0"/>
        <v>153.80000000000001</v>
      </c>
    </row>
    <row r="14" spans="1:22" x14ac:dyDescent="0.3">
      <c r="A14" s="203" t="str">
        <f>Lists!C:C</f>
        <v>CMR004</v>
      </c>
      <c r="B14" s="204">
        <f>_xlfn.DAYS(About!$A$3,'Core Indicators'!U14)</f>
        <v>838</v>
      </c>
      <c r="C14" s="204">
        <f>_xlfn.DAYS(About!$A$3,'Core Indicators'!AC14)</f>
        <v>122</v>
      </c>
      <c r="D14" s="204">
        <f>_xlfn.DAYS(About!$A$3,'Core Indicators'!AK14)</f>
        <v>122</v>
      </c>
      <c r="E14" s="204">
        <f>_xlfn.DAYS(About!$A$3,'Core Indicators'!AS14)</f>
        <v>66</v>
      </c>
      <c r="F14" s="204">
        <f>_xlfn.DAYS(About!$A$3,'Core Indicators'!BQ14)</f>
        <v>122</v>
      </c>
      <c r="G14" s="204">
        <f>_xlfn.DAYS(About!$A$3,'Core Indicators'!DM14)</f>
        <v>122</v>
      </c>
      <c r="H14" s="204">
        <f>_xlfn.DAYS(About!$A$3,'Core Indicators'!DU14)</f>
        <v>122</v>
      </c>
      <c r="I14" s="204">
        <f>_xlfn.DAYS(About!$A$3,'Core Indicators'!EC14)</f>
        <v>122</v>
      </c>
      <c r="J14" s="204">
        <f>_xlfn.DAYS(About!$A$3,'Core Indicators'!EK14)</f>
        <v>122</v>
      </c>
      <c r="K14" s="204">
        <f>_xlfn.DAYS(About!$A$3,'Core Indicators'!ES14)</f>
        <v>122</v>
      </c>
      <c r="L14" s="204">
        <f>_xlfn.DAYS(About!$A$3,'Core Indicators'!FI14)</f>
        <v>838</v>
      </c>
      <c r="M14" s="204">
        <f>_xlfn.DAYS(About!$A$3,'Core Indicators'!GG14)</f>
        <v>186</v>
      </c>
      <c r="N14" s="204">
        <f>_xlfn.DAYS(About!$A$3,'Core Indicators'!GO14)</f>
        <v>186</v>
      </c>
      <c r="O14" s="204">
        <f>_xlfn.DAYS(About!$A$3,'Core Indicators'!GW14)</f>
        <v>186</v>
      </c>
      <c r="P14" s="204">
        <f>_xlfn.DAYS(About!$A$3,'Core Indicators'!HE14)</f>
        <v>186</v>
      </c>
      <c r="Q14" s="204">
        <f>_xlfn.DAYS(About!$A$3,'Core Indicators'!HM14)</f>
        <v>186</v>
      </c>
      <c r="R14" s="204">
        <f>_xlfn.DAYS(About!$A$3,'Core Indicators'!HU14)</f>
        <v>186</v>
      </c>
      <c r="S14" s="204">
        <f>_xlfn.DAYS(About!$A$3,'Core Indicators'!IC14)</f>
        <v>186</v>
      </c>
      <c r="T14" s="204">
        <f>_xlfn.DAYS(About!$A$3,'Core Indicators'!IK14)</f>
        <v>186</v>
      </c>
      <c r="U14" s="204">
        <f>_xlfn.DAYS(About!$A$3,'Core Indicators'!IS14)</f>
        <v>186</v>
      </c>
      <c r="V14" s="204">
        <f t="shared" si="0"/>
        <v>194.4</v>
      </c>
    </row>
    <row r="15" spans="1:22" x14ac:dyDescent="0.3">
      <c r="A15" s="203" t="str">
        <f>Lists!C:C</f>
        <v>COD001</v>
      </c>
      <c r="B15" s="204">
        <f>_xlfn.DAYS(About!$A$3,'Core Indicators'!U15)</f>
        <v>238</v>
      </c>
      <c r="C15" s="204">
        <f>_xlfn.DAYS(About!$A$3,'Core Indicators'!AC15)</f>
        <v>66</v>
      </c>
      <c r="D15" s="204">
        <f>_xlfn.DAYS(About!$A$3,'Core Indicators'!AK15)</f>
        <v>143</v>
      </c>
      <c r="E15" s="204">
        <f>_xlfn.DAYS(About!$A$3,'Core Indicators'!AS15)</f>
        <v>66</v>
      </c>
      <c r="F15" s="204">
        <f>_xlfn.DAYS(About!$A$3,'Core Indicators'!BQ15)</f>
        <v>66</v>
      </c>
      <c r="G15" s="204">
        <f>_xlfn.DAYS(About!$A$3,'Core Indicators'!DM15)</f>
        <v>143</v>
      </c>
      <c r="H15" s="204">
        <f>_xlfn.DAYS(About!$A$3,'Core Indicators'!DU15)</f>
        <v>143</v>
      </c>
      <c r="I15" s="204">
        <f>_xlfn.DAYS(About!$A$3,'Core Indicators'!EC15)</f>
        <v>143</v>
      </c>
      <c r="J15" s="204">
        <f>_xlfn.DAYS(About!$A$3,'Core Indicators'!EK15)</f>
        <v>143</v>
      </c>
      <c r="K15" s="204">
        <f>_xlfn.DAYS(About!$A$3,'Core Indicators'!ES15)</f>
        <v>143</v>
      </c>
      <c r="L15" s="204">
        <f>_xlfn.DAYS(About!$A$3,'Core Indicators'!FI15)</f>
        <v>838</v>
      </c>
      <c r="M15" s="204">
        <f>_xlfn.DAYS(About!$A$3,'Core Indicators'!GG15)</f>
        <v>186</v>
      </c>
      <c r="N15" s="204">
        <f>_xlfn.DAYS(About!$A$3,'Core Indicators'!GO15)</f>
        <v>186</v>
      </c>
      <c r="O15" s="204">
        <f>_xlfn.DAYS(About!$A$3,'Core Indicators'!GW15)</f>
        <v>186</v>
      </c>
      <c r="P15" s="204">
        <f>_xlfn.DAYS(About!$A$3,'Core Indicators'!HE15)</f>
        <v>186</v>
      </c>
      <c r="Q15" s="204">
        <f>_xlfn.DAYS(About!$A$3,'Core Indicators'!HM15)</f>
        <v>186</v>
      </c>
      <c r="R15" s="204">
        <f>_xlfn.DAYS(About!$A$3,'Core Indicators'!HU15)</f>
        <v>186</v>
      </c>
      <c r="S15" s="204">
        <f>_xlfn.DAYS(About!$A$3,'Core Indicators'!IC15)</f>
        <v>186</v>
      </c>
      <c r="T15" s="204">
        <f>_xlfn.DAYS(About!$A$3,'Core Indicators'!IK15)</f>
        <v>186</v>
      </c>
      <c r="U15" s="204">
        <f>_xlfn.DAYS(About!$A$3,'Core Indicators'!IS15)</f>
        <v>186</v>
      </c>
      <c r="V15" s="204">
        <f t="shared" si="0"/>
        <v>201.4</v>
      </c>
    </row>
    <row r="16" spans="1:22" x14ac:dyDescent="0.3">
      <c r="A16" s="203" t="str">
        <f>Lists!C:C</f>
        <v>COG001</v>
      </c>
      <c r="B16" s="204">
        <f>_xlfn.DAYS(About!$A$3,'Core Indicators'!U16)</f>
        <v>144</v>
      </c>
      <c r="C16" s="204">
        <f>_xlfn.DAYS(About!$A$3,'Core Indicators'!AC16)</f>
        <v>144</v>
      </c>
      <c r="D16" s="204">
        <f>_xlfn.DAYS(About!$A$3,'Core Indicators'!AK16)</f>
        <v>144</v>
      </c>
      <c r="E16" s="204">
        <f>_xlfn.DAYS(About!$A$3,'Core Indicators'!AS16)</f>
        <v>144</v>
      </c>
      <c r="F16" s="204">
        <f>_xlfn.DAYS(About!$A$3,'Core Indicators'!BQ16)</f>
        <v>144</v>
      </c>
      <c r="G16" s="204">
        <f>_xlfn.DAYS(About!$A$3,'Core Indicators'!DM16)</f>
        <v>144</v>
      </c>
      <c r="H16" s="204">
        <f>_xlfn.DAYS(About!$A$3,'Core Indicators'!DU16)</f>
        <v>144</v>
      </c>
      <c r="I16" s="204">
        <f>_xlfn.DAYS(About!$A$3,'Core Indicators'!EC16)</f>
        <v>144</v>
      </c>
      <c r="J16" s="204">
        <f>_xlfn.DAYS(About!$A$3,'Core Indicators'!EK16)</f>
        <v>144</v>
      </c>
      <c r="K16" s="204">
        <f>_xlfn.DAYS(About!$A$3,'Core Indicators'!ES16)</f>
        <v>144</v>
      </c>
      <c r="L16" s="204">
        <f>_xlfn.DAYS(About!$A$3,'Core Indicators'!FI16)</f>
        <v>144</v>
      </c>
      <c r="M16" s="204">
        <f>_xlfn.DAYS(About!$A$3,'Core Indicators'!GG16)</f>
        <v>144</v>
      </c>
      <c r="N16" s="204">
        <f>_xlfn.DAYS(About!$A$3,'Core Indicators'!GO16)</f>
        <v>144</v>
      </c>
      <c r="O16" s="204">
        <f>_xlfn.DAYS(About!$A$3,'Core Indicators'!GW16)</f>
        <v>144</v>
      </c>
      <c r="P16" s="204">
        <f>_xlfn.DAYS(About!$A$3,'Core Indicators'!HE16)</f>
        <v>144</v>
      </c>
      <c r="Q16" s="204">
        <f>_xlfn.DAYS(About!$A$3,'Core Indicators'!HM16)</f>
        <v>144</v>
      </c>
      <c r="R16" s="204">
        <f>_xlfn.DAYS(About!$A$3,'Core Indicators'!HU16)</f>
        <v>144</v>
      </c>
      <c r="S16" s="204">
        <f>_xlfn.DAYS(About!$A$3,'Core Indicators'!IC16)</f>
        <v>144</v>
      </c>
      <c r="T16" s="204">
        <f>_xlfn.DAYS(About!$A$3,'Core Indicators'!IK16)</f>
        <v>144</v>
      </c>
      <c r="U16" s="204">
        <f>_xlfn.DAYS(About!$A$3,'Core Indicators'!IS16)</f>
        <v>144</v>
      </c>
      <c r="V16" s="204">
        <f t="shared" si="0"/>
        <v>144</v>
      </c>
    </row>
    <row r="17" spans="1:22" x14ac:dyDescent="0.3">
      <c r="A17" s="203" t="str">
        <f>Lists!C:C</f>
        <v>COL001</v>
      </c>
      <c r="B17" s="204">
        <f>_xlfn.DAYS(About!$A$3,'Core Indicators'!U17)</f>
        <v>236</v>
      </c>
      <c r="C17" s="204">
        <f>_xlfn.DAYS(About!$A$3,'Core Indicators'!AC17)</f>
        <v>12</v>
      </c>
      <c r="D17" s="204">
        <f>_xlfn.DAYS(About!$A$3,'Core Indicators'!AK17)</f>
        <v>12</v>
      </c>
      <c r="E17" s="204">
        <f>_xlfn.DAYS(About!$A$3,'Core Indicators'!AS17)</f>
        <v>12</v>
      </c>
      <c r="F17" s="204">
        <f>_xlfn.DAYS(About!$A$3,'Core Indicators'!BQ17)</f>
        <v>123</v>
      </c>
      <c r="G17" s="204">
        <f>_xlfn.DAYS(About!$A$3,'Core Indicators'!DM17)</f>
        <v>12</v>
      </c>
      <c r="H17" s="204">
        <f>_xlfn.DAYS(About!$A$3,'Core Indicators'!DU17)</f>
        <v>12</v>
      </c>
      <c r="I17" s="204">
        <f>_xlfn.DAYS(About!$A$3,'Core Indicators'!EC17)</f>
        <v>12</v>
      </c>
      <c r="J17" s="204">
        <f>_xlfn.DAYS(About!$A$3,'Core Indicators'!EK17)</f>
        <v>12</v>
      </c>
      <c r="K17" s="204">
        <f>_xlfn.DAYS(About!$A$3,'Core Indicators'!ES17)</f>
        <v>12</v>
      </c>
      <c r="L17" s="204">
        <f>_xlfn.DAYS(About!$A$3,'Core Indicators'!FI17)</f>
        <v>837</v>
      </c>
      <c r="M17" s="204">
        <f>_xlfn.DAYS(About!$A$3,'Core Indicators'!GG17)</f>
        <v>577</v>
      </c>
      <c r="N17" s="204">
        <f>_xlfn.DAYS(About!$A$3,'Core Indicators'!GO17)</f>
        <v>577</v>
      </c>
      <c r="O17" s="204">
        <f>_xlfn.DAYS(About!$A$3,'Core Indicators'!GW17)</f>
        <v>577</v>
      </c>
      <c r="P17" s="204">
        <f>_xlfn.DAYS(About!$A$3,'Core Indicators'!HE17)</f>
        <v>577</v>
      </c>
      <c r="Q17" s="204">
        <f>_xlfn.DAYS(About!$A$3,'Core Indicators'!HM17)</f>
        <v>577</v>
      </c>
      <c r="R17" s="204">
        <f>_xlfn.DAYS(About!$A$3,'Core Indicators'!HU17)</f>
        <v>577</v>
      </c>
      <c r="S17" s="204">
        <f>_xlfn.DAYS(About!$A$3,'Core Indicators'!IC17)</f>
        <v>577</v>
      </c>
      <c r="T17" s="204">
        <f>_xlfn.DAYS(About!$A$3,'Core Indicators'!IK17)</f>
        <v>577</v>
      </c>
      <c r="U17" s="204">
        <f>_xlfn.DAYS(About!$A$3,'Core Indicators'!IS17)</f>
        <v>577</v>
      </c>
      <c r="V17" s="204">
        <f t="shared" si="0"/>
        <v>162.1</v>
      </c>
    </row>
    <row r="18" spans="1:22" x14ac:dyDescent="0.3">
      <c r="A18" s="203" t="str">
        <f>Lists!C:C</f>
        <v>COL002</v>
      </c>
      <c r="B18" s="204">
        <f>_xlfn.DAYS(About!$A$3,'Core Indicators'!U18)</f>
        <v>123</v>
      </c>
      <c r="C18" s="204">
        <f>_xlfn.DAYS(About!$A$3,'Core Indicators'!AC18)</f>
        <v>123</v>
      </c>
      <c r="D18" s="204">
        <f>_xlfn.DAYS(About!$A$3,'Core Indicators'!AK18)</f>
        <v>123</v>
      </c>
      <c r="E18" s="204">
        <f>_xlfn.DAYS(About!$A$3,'Core Indicators'!AS18)</f>
        <v>123</v>
      </c>
      <c r="F18" s="204">
        <f>_xlfn.DAYS(About!$A$3,'Core Indicators'!BQ18)</f>
        <v>480</v>
      </c>
      <c r="G18" s="204">
        <f>_xlfn.DAYS(About!$A$3,'Core Indicators'!DM18)</f>
        <v>123</v>
      </c>
      <c r="H18" s="204">
        <f>_xlfn.DAYS(About!$A$3,'Core Indicators'!DU18)</f>
        <v>237</v>
      </c>
      <c r="I18" s="204">
        <f>_xlfn.DAYS(About!$A$3,'Core Indicators'!EC18)</f>
        <v>123</v>
      </c>
      <c r="J18" s="204">
        <f>_xlfn.DAYS(About!$A$3,'Core Indicators'!EK18)</f>
        <v>123</v>
      </c>
      <c r="K18" s="204">
        <f>_xlfn.DAYS(About!$A$3,'Core Indicators'!ES18)</f>
        <v>237</v>
      </c>
      <c r="L18" s="204">
        <f>_xlfn.DAYS(About!$A$3,'Core Indicators'!FI18)</f>
        <v>837</v>
      </c>
      <c r="M18" s="204">
        <f>_xlfn.DAYS(About!$A$3,'Core Indicators'!GG18)</f>
        <v>577</v>
      </c>
      <c r="N18" s="204">
        <f>_xlfn.DAYS(About!$A$3,'Core Indicators'!GO18)</f>
        <v>577</v>
      </c>
      <c r="O18" s="204">
        <f>_xlfn.DAYS(About!$A$3,'Core Indicators'!GW18)</f>
        <v>577</v>
      </c>
      <c r="P18" s="204">
        <f>_xlfn.DAYS(About!$A$3,'Core Indicators'!HE18)</f>
        <v>577</v>
      </c>
      <c r="Q18" s="204">
        <f>_xlfn.DAYS(About!$A$3,'Core Indicators'!HM18)</f>
        <v>577</v>
      </c>
      <c r="R18" s="204">
        <f>_xlfn.DAYS(About!$A$3,'Core Indicators'!HU18)</f>
        <v>577</v>
      </c>
      <c r="S18" s="204">
        <f>_xlfn.DAYS(About!$A$3,'Core Indicators'!IC18)</f>
        <v>577</v>
      </c>
      <c r="T18" s="204">
        <f>_xlfn.DAYS(About!$A$3,'Core Indicators'!IK18)</f>
        <v>577</v>
      </c>
      <c r="U18" s="204">
        <f>_xlfn.DAYS(About!$A$3,'Core Indicators'!IS18)</f>
        <v>577</v>
      </c>
      <c r="V18" s="204">
        <f t="shared" si="0"/>
        <v>298.3</v>
      </c>
    </row>
    <row r="19" spans="1:22" x14ac:dyDescent="0.3">
      <c r="A19" s="203" t="str">
        <f>Lists!C:C</f>
        <v>CRI002</v>
      </c>
      <c r="B19" s="204">
        <f>_xlfn.DAYS(About!$A$3,'Core Indicators'!U19)</f>
        <v>480</v>
      </c>
      <c r="C19" s="204">
        <f>_xlfn.DAYS(About!$A$3,'Core Indicators'!AC19)</f>
        <v>237</v>
      </c>
      <c r="D19" s="204">
        <f>_xlfn.DAYS(About!$A$3,'Core Indicators'!AK19)</f>
        <v>123</v>
      </c>
      <c r="E19" s="204">
        <f>_xlfn.DAYS(About!$A$3,'Core Indicators'!AS19)</f>
        <v>123</v>
      </c>
      <c r="F19" s="204">
        <f>_xlfn.DAYS(About!$A$3,'Core Indicators'!BQ19)</f>
        <v>335</v>
      </c>
      <c r="G19" s="204">
        <f>_xlfn.DAYS(About!$A$3,'Core Indicators'!DM19)</f>
        <v>123</v>
      </c>
      <c r="H19" s="204">
        <f>_xlfn.DAYS(About!$A$3,'Core Indicators'!DU19)</f>
        <v>123</v>
      </c>
      <c r="I19" s="204">
        <f>_xlfn.DAYS(About!$A$3,'Core Indicators'!EC19)</f>
        <v>123</v>
      </c>
      <c r="J19" s="204">
        <f>_xlfn.DAYS(About!$A$3,'Core Indicators'!EK19)</f>
        <v>237</v>
      </c>
      <c r="K19" s="204">
        <f>_xlfn.DAYS(About!$A$3,'Core Indicators'!ES19)</f>
        <v>237</v>
      </c>
      <c r="L19" s="204">
        <f>_xlfn.DAYS(About!$A$3,'Core Indicators'!FI19)</f>
        <v>781</v>
      </c>
      <c r="M19" s="204">
        <f>_xlfn.DAYS(About!$A$3,'Core Indicators'!GG19)</f>
        <v>578</v>
      </c>
      <c r="N19" s="204">
        <f>_xlfn.DAYS(About!$A$3,'Core Indicators'!GO19)</f>
        <v>578</v>
      </c>
      <c r="O19" s="204">
        <f>_xlfn.DAYS(About!$A$3,'Core Indicators'!GW19)</f>
        <v>578</v>
      </c>
      <c r="P19" s="204">
        <f>_xlfn.DAYS(About!$A$3,'Core Indicators'!HE19)</f>
        <v>578</v>
      </c>
      <c r="Q19" s="204">
        <f>_xlfn.DAYS(About!$A$3,'Core Indicators'!HM19)</f>
        <v>578</v>
      </c>
      <c r="R19" s="204">
        <f>_xlfn.DAYS(About!$A$3,'Core Indicators'!HU19)</f>
        <v>578</v>
      </c>
      <c r="S19" s="204">
        <f>_xlfn.DAYS(About!$A$3,'Core Indicators'!IC19)</f>
        <v>578</v>
      </c>
      <c r="T19" s="204">
        <f>_xlfn.DAYS(About!$A$3,'Core Indicators'!IK19)</f>
        <v>578</v>
      </c>
      <c r="U19" s="204">
        <f>_xlfn.DAYS(About!$A$3,'Core Indicators'!IS19)</f>
        <v>578</v>
      </c>
      <c r="V19" s="204">
        <f t="shared" si="0"/>
        <v>278.3</v>
      </c>
    </row>
    <row r="20" spans="1:22" x14ac:dyDescent="0.3">
      <c r="A20" s="203" t="str">
        <f>Lists!C:C</f>
        <v>DJI001</v>
      </c>
      <c r="B20" s="204">
        <f>_xlfn.DAYS(About!$A$3,'Core Indicators'!U20)</f>
        <v>236</v>
      </c>
      <c r="C20" s="204">
        <f>_xlfn.DAYS(About!$A$3,'Core Indicators'!AC20)</f>
        <v>109</v>
      </c>
      <c r="D20" s="204">
        <f>_xlfn.DAYS(About!$A$3,'Core Indicators'!AK20)</f>
        <v>109</v>
      </c>
      <c r="E20" s="204">
        <f>_xlfn.DAYS(About!$A$3,'Core Indicators'!AS20)</f>
        <v>531</v>
      </c>
      <c r="F20" s="204">
        <f>_xlfn.DAYS(About!$A$3,'Core Indicators'!BQ20)</f>
        <v>109</v>
      </c>
      <c r="G20" s="204">
        <f>_xlfn.DAYS(About!$A$3,'Core Indicators'!DM20)</f>
        <v>109</v>
      </c>
      <c r="H20" s="204">
        <f>_xlfn.DAYS(About!$A$3,'Core Indicators'!DU20)</f>
        <v>109</v>
      </c>
      <c r="I20" s="204">
        <f>_xlfn.DAYS(About!$A$3,'Core Indicators'!EC20)</f>
        <v>109</v>
      </c>
      <c r="J20" s="204">
        <f>_xlfn.DAYS(About!$A$3,'Core Indicators'!EK20)</f>
        <v>109</v>
      </c>
      <c r="K20" s="204">
        <f>_xlfn.DAYS(About!$A$3,'Core Indicators'!ES20)</f>
        <v>109</v>
      </c>
      <c r="L20" s="204">
        <f>_xlfn.DAYS(About!$A$3,'Core Indicators'!FI20)</f>
        <v>531</v>
      </c>
      <c r="M20" s="204">
        <f>_xlfn.DAYS(About!$A$3,'Core Indicators'!GG20)</f>
        <v>183</v>
      </c>
      <c r="N20" s="204">
        <f>_xlfn.DAYS(About!$A$3,'Core Indicators'!GO20)</f>
        <v>183</v>
      </c>
      <c r="O20" s="204">
        <f>_xlfn.DAYS(About!$A$3,'Core Indicators'!GW20)</f>
        <v>183</v>
      </c>
      <c r="P20" s="204">
        <f>_xlfn.DAYS(About!$A$3,'Core Indicators'!HE20)</f>
        <v>183</v>
      </c>
      <c r="Q20" s="204">
        <f>_xlfn.DAYS(About!$A$3,'Core Indicators'!HM20)</f>
        <v>183</v>
      </c>
      <c r="R20" s="204">
        <f>_xlfn.DAYS(About!$A$3,'Core Indicators'!HU20)</f>
        <v>183</v>
      </c>
      <c r="S20" s="204">
        <f>_xlfn.DAYS(About!$A$3,'Core Indicators'!IC20)</f>
        <v>183</v>
      </c>
      <c r="T20" s="204">
        <f>_xlfn.DAYS(About!$A$3,'Core Indicators'!IK20)</f>
        <v>183</v>
      </c>
      <c r="U20" s="204">
        <f>_xlfn.DAYS(About!$A$3,'Core Indicators'!IS20)</f>
        <v>183</v>
      </c>
      <c r="V20" s="204">
        <f t="shared" si="0"/>
        <v>200.8</v>
      </c>
    </row>
    <row r="21" spans="1:22" x14ac:dyDescent="0.3">
      <c r="A21" s="203" t="str">
        <f>Lists!C:C</f>
        <v>DJI002</v>
      </c>
      <c r="B21" s="204">
        <f>_xlfn.DAYS(About!$A$3,'Core Indicators'!U21)</f>
        <v>236</v>
      </c>
      <c r="C21" s="204">
        <f>_xlfn.DAYS(About!$A$3,'Core Indicators'!AC21)</f>
        <v>109</v>
      </c>
      <c r="D21" s="204">
        <f>_xlfn.DAYS(About!$A$3,'Core Indicators'!AK21)</f>
        <v>109</v>
      </c>
      <c r="E21" s="204">
        <f>_xlfn.DAYS(About!$A$3,'Core Indicators'!AS21)</f>
        <v>549</v>
      </c>
      <c r="F21" s="204">
        <f>_xlfn.DAYS(About!$A$3,'Core Indicators'!BQ21)</f>
        <v>109</v>
      </c>
      <c r="G21" s="204">
        <f>_xlfn.DAYS(About!$A$3,'Core Indicators'!DM21)</f>
        <v>109</v>
      </c>
      <c r="H21" s="204">
        <f>_xlfn.DAYS(About!$A$3,'Core Indicators'!DU21)</f>
        <v>109</v>
      </c>
      <c r="I21" s="204">
        <f>_xlfn.DAYS(About!$A$3,'Core Indicators'!EC21)</f>
        <v>109</v>
      </c>
      <c r="J21" s="204">
        <f>_xlfn.DAYS(About!$A$3,'Core Indicators'!EK21)</f>
        <v>109</v>
      </c>
      <c r="K21" s="204">
        <f>_xlfn.DAYS(About!$A$3,'Core Indicators'!ES21)</f>
        <v>109</v>
      </c>
      <c r="L21" s="204">
        <f>_xlfn.DAYS(About!$A$3,'Core Indicators'!FI21)</f>
        <v>837</v>
      </c>
      <c r="M21" s="204">
        <f>_xlfn.DAYS(About!$A$3,'Core Indicators'!GG21)</f>
        <v>577</v>
      </c>
      <c r="N21" s="204">
        <f>_xlfn.DAYS(About!$A$3,'Core Indicators'!GO21)</f>
        <v>577</v>
      </c>
      <c r="O21" s="204">
        <f>_xlfn.DAYS(About!$A$3,'Core Indicators'!GW21)</f>
        <v>577</v>
      </c>
      <c r="P21" s="204">
        <f>_xlfn.DAYS(About!$A$3,'Core Indicators'!HE21)</f>
        <v>577</v>
      </c>
      <c r="Q21" s="204">
        <f>_xlfn.DAYS(About!$A$3,'Core Indicators'!HM21)</f>
        <v>577</v>
      </c>
      <c r="R21" s="204">
        <f>_xlfn.DAYS(About!$A$3,'Core Indicators'!HU21)</f>
        <v>577</v>
      </c>
      <c r="S21" s="204">
        <f>_xlfn.DAYS(About!$A$3,'Core Indicators'!IC21)</f>
        <v>577</v>
      </c>
      <c r="T21" s="204">
        <f>_xlfn.DAYS(About!$A$3,'Core Indicators'!IK21)</f>
        <v>577</v>
      </c>
      <c r="U21" s="204">
        <f>_xlfn.DAYS(About!$A$3,'Core Indicators'!IS21)</f>
        <v>577</v>
      </c>
      <c r="V21" s="204">
        <f t="shared" si="0"/>
        <v>272.60000000000002</v>
      </c>
    </row>
    <row r="22" spans="1:22" x14ac:dyDescent="0.3">
      <c r="A22" s="203" t="str">
        <f>Lists!C:C</f>
        <v>DJI003</v>
      </c>
      <c r="B22" s="204">
        <f>_xlfn.DAYS(About!$A$3,'Core Indicators'!U22)</f>
        <v>236</v>
      </c>
      <c r="C22" s="204">
        <f>_xlfn.DAYS(About!$A$3,'Core Indicators'!AC22)</f>
        <v>109</v>
      </c>
      <c r="D22" s="204">
        <f>_xlfn.DAYS(About!$A$3,'Core Indicators'!AK22)</f>
        <v>109</v>
      </c>
      <c r="E22" s="204">
        <f>_xlfn.DAYS(About!$A$3,'Core Indicators'!AS22)</f>
        <v>796</v>
      </c>
      <c r="F22" s="204">
        <f>_xlfn.DAYS(About!$A$3,'Core Indicators'!BQ22)</f>
        <v>109</v>
      </c>
      <c r="G22" s="204">
        <f>_xlfn.DAYS(About!$A$3,'Core Indicators'!DM22)</f>
        <v>109</v>
      </c>
      <c r="H22" s="204">
        <f>_xlfn.DAYS(About!$A$3,'Core Indicators'!DU22)</f>
        <v>109</v>
      </c>
      <c r="I22" s="204">
        <f>_xlfn.DAYS(About!$A$3,'Core Indicators'!EC22)</f>
        <v>109</v>
      </c>
      <c r="J22" s="204">
        <f>_xlfn.DAYS(About!$A$3,'Core Indicators'!EK22)</f>
        <v>109</v>
      </c>
      <c r="K22" s="204">
        <f>_xlfn.DAYS(About!$A$3,'Core Indicators'!ES22)</f>
        <v>109</v>
      </c>
      <c r="L22" s="204">
        <f>_xlfn.DAYS(About!$A$3,'Core Indicators'!FI22)</f>
        <v>735</v>
      </c>
      <c r="M22" s="204">
        <f>_xlfn.DAYS(About!$A$3,'Core Indicators'!GG22)</f>
        <v>577</v>
      </c>
      <c r="N22" s="204">
        <f>_xlfn.DAYS(About!$A$3,'Core Indicators'!GO22)</f>
        <v>577</v>
      </c>
      <c r="O22" s="204">
        <f>_xlfn.DAYS(About!$A$3,'Core Indicators'!GW22)</f>
        <v>577</v>
      </c>
      <c r="P22" s="204">
        <f>_xlfn.DAYS(About!$A$3,'Core Indicators'!HE22)</f>
        <v>577</v>
      </c>
      <c r="Q22" s="204">
        <f>_xlfn.DAYS(About!$A$3,'Core Indicators'!HM22)</f>
        <v>577</v>
      </c>
      <c r="R22" s="204">
        <f>_xlfn.DAYS(About!$A$3,'Core Indicators'!HU22)</f>
        <v>577</v>
      </c>
      <c r="S22" s="204">
        <f>_xlfn.DAYS(About!$A$3,'Core Indicators'!IC22)</f>
        <v>577</v>
      </c>
      <c r="T22" s="204">
        <f>_xlfn.DAYS(About!$A$3,'Core Indicators'!IK22)</f>
        <v>577</v>
      </c>
      <c r="U22" s="204">
        <f>_xlfn.DAYS(About!$A$3,'Core Indicators'!IS22)</f>
        <v>577</v>
      </c>
      <c r="V22" s="204">
        <f t="shared" si="0"/>
        <v>287.10000000000002</v>
      </c>
    </row>
    <row r="23" spans="1:22" x14ac:dyDescent="0.3">
      <c r="A23" s="203" t="str">
        <f>Lists!C:C</f>
        <v>DZA002</v>
      </c>
      <c r="B23" s="204">
        <f>_xlfn.DAYS(About!$A$3,'Core Indicators'!U23)</f>
        <v>549</v>
      </c>
      <c r="C23" s="204">
        <f>_xlfn.DAYS(About!$A$3,'Core Indicators'!AC23)</f>
        <v>480</v>
      </c>
      <c r="D23" s="204">
        <f>_xlfn.DAYS(About!$A$3,'Core Indicators'!AK23)</f>
        <v>355</v>
      </c>
      <c r="E23" s="204">
        <f>_xlfn.DAYS(About!$A$3,'Core Indicators'!AS23)</f>
        <v>355</v>
      </c>
      <c r="F23" s="204">
        <f>_xlfn.DAYS(About!$A$3,'Core Indicators'!BQ23)</f>
        <v>188</v>
      </c>
      <c r="G23" s="204">
        <f>_xlfn.DAYS(About!$A$3,'Core Indicators'!DM23)</f>
        <v>549</v>
      </c>
      <c r="H23" s="204">
        <f>_xlfn.DAYS(About!$A$3,'Core Indicators'!DU23)</f>
        <v>549</v>
      </c>
      <c r="I23" s="204">
        <f>_xlfn.DAYS(About!$A$3,'Core Indicators'!EC23)</f>
        <v>549</v>
      </c>
      <c r="J23" s="204">
        <f>_xlfn.DAYS(About!$A$3,'Core Indicators'!EK23)</f>
        <v>549</v>
      </c>
      <c r="K23" s="204">
        <f>_xlfn.DAYS(About!$A$3,'Core Indicators'!ES23)</f>
        <v>549</v>
      </c>
      <c r="L23" s="204">
        <f>_xlfn.DAYS(About!$A$3,'Core Indicators'!FI23)</f>
        <v>355</v>
      </c>
      <c r="M23" s="204">
        <f>_xlfn.DAYS(About!$A$3,'Core Indicators'!GG23)</f>
        <v>185</v>
      </c>
      <c r="N23" s="204">
        <f>_xlfn.DAYS(About!$A$3,'Core Indicators'!GO23)</f>
        <v>185</v>
      </c>
      <c r="O23" s="204">
        <f>_xlfn.DAYS(About!$A$3,'Core Indicators'!GW23)</f>
        <v>185</v>
      </c>
      <c r="P23" s="204">
        <f>_xlfn.DAYS(About!$A$3,'Core Indicators'!HE23)</f>
        <v>185</v>
      </c>
      <c r="Q23" s="204">
        <f>_xlfn.DAYS(About!$A$3,'Core Indicators'!HM23)</f>
        <v>185</v>
      </c>
      <c r="R23" s="204">
        <f>_xlfn.DAYS(About!$A$3,'Core Indicators'!HU23)</f>
        <v>185</v>
      </c>
      <c r="S23" s="204">
        <f>_xlfn.DAYS(About!$A$3,'Core Indicators'!IC23)</f>
        <v>185</v>
      </c>
      <c r="T23" s="204">
        <f>_xlfn.DAYS(About!$A$3,'Core Indicators'!IK23)</f>
        <v>185</v>
      </c>
      <c r="U23" s="204">
        <f>_xlfn.DAYS(About!$A$3,'Core Indicators'!IS23)</f>
        <v>185</v>
      </c>
      <c r="V23" s="204">
        <f t="shared" si="0"/>
        <v>418.3</v>
      </c>
    </row>
    <row r="24" spans="1:22" x14ac:dyDescent="0.3">
      <c r="A24" s="203" t="str">
        <f>Lists!C:C</f>
        <v>DZA003</v>
      </c>
      <c r="B24" s="204">
        <f>_xlfn.DAYS(About!$A$3,'Core Indicators'!U24)</f>
        <v>480</v>
      </c>
      <c r="C24" s="204">
        <f>_xlfn.DAYS(About!$A$3,'Core Indicators'!AC24)</f>
        <v>836</v>
      </c>
      <c r="D24" s="204">
        <f>_xlfn.DAYS(About!$A$3,'Core Indicators'!AK24)</f>
        <v>549</v>
      </c>
      <c r="E24" s="204">
        <f>_xlfn.DAYS(About!$A$3,'Core Indicators'!AS24)</f>
        <v>549</v>
      </c>
      <c r="F24" s="204">
        <f>_xlfn.DAYS(About!$A$3,'Core Indicators'!BQ24)</f>
        <v>188</v>
      </c>
      <c r="G24" s="204">
        <f>_xlfn.DAYS(About!$A$3,'Core Indicators'!DM24)</f>
        <v>549</v>
      </c>
      <c r="H24" s="204">
        <f>_xlfn.DAYS(About!$A$3,'Core Indicators'!DU24)</f>
        <v>549</v>
      </c>
      <c r="I24" s="204">
        <f>_xlfn.DAYS(About!$A$3,'Core Indicators'!EC24)</f>
        <v>549</v>
      </c>
      <c r="J24" s="204">
        <f>_xlfn.DAYS(About!$A$3,'Core Indicators'!EK24)</f>
        <v>549</v>
      </c>
      <c r="K24" s="204">
        <f>_xlfn.DAYS(About!$A$3,'Core Indicators'!ES24)</f>
        <v>549</v>
      </c>
      <c r="L24" s="204">
        <f>_xlfn.DAYS(About!$A$3,'Core Indicators'!FI24)</f>
        <v>836</v>
      </c>
      <c r="M24" s="204">
        <f>_xlfn.DAYS(About!$A$3,'Core Indicators'!GG24)</f>
        <v>185</v>
      </c>
      <c r="N24" s="204">
        <f>_xlfn.DAYS(About!$A$3,'Core Indicators'!GO24)</f>
        <v>185</v>
      </c>
      <c r="O24" s="204">
        <f>_xlfn.DAYS(About!$A$3,'Core Indicators'!GW24)</f>
        <v>185</v>
      </c>
      <c r="P24" s="204">
        <f>_xlfn.DAYS(About!$A$3,'Core Indicators'!HE24)</f>
        <v>185</v>
      </c>
      <c r="Q24" s="204">
        <f>_xlfn.DAYS(About!$A$3,'Core Indicators'!HM24)</f>
        <v>185</v>
      </c>
      <c r="R24" s="204">
        <f>_xlfn.DAYS(About!$A$3,'Core Indicators'!HU24)</f>
        <v>185</v>
      </c>
      <c r="S24" s="204">
        <f>_xlfn.DAYS(About!$A$3,'Core Indicators'!IC24)</f>
        <v>185</v>
      </c>
      <c r="T24" s="204">
        <f>_xlfn.DAYS(About!$A$3,'Core Indicators'!IK24)</f>
        <v>185</v>
      </c>
      <c r="U24" s="204">
        <f>_xlfn.DAYS(About!$A$3,'Core Indicators'!IS24)</f>
        <v>185</v>
      </c>
      <c r="V24" s="204">
        <f t="shared" si="0"/>
        <v>505.2</v>
      </c>
    </row>
    <row r="25" spans="1:22" x14ac:dyDescent="0.3">
      <c r="A25" s="203" t="str">
        <f>Lists!C:C</f>
        <v>DZA004</v>
      </c>
      <c r="B25" s="204">
        <f>_xlfn.DAYS(About!$A$3,'Core Indicators'!U25)</f>
        <v>342</v>
      </c>
      <c r="C25" s="204">
        <f>_xlfn.DAYS(About!$A$3,'Core Indicators'!AC25)</f>
        <v>342</v>
      </c>
      <c r="D25" s="204">
        <f>_xlfn.DAYS(About!$A$3,'Core Indicators'!AK25)</f>
        <v>342</v>
      </c>
      <c r="E25" s="204">
        <f>_xlfn.DAYS(About!$A$3,'Core Indicators'!AS25)</f>
        <v>342</v>
      </c>
      <c r="F25" s="204">
        <f>_xlfn.DAYS(About!$A$3,'Core Indicators'!BQ25)</f>
        <v>188</v>
      </c>
      <c r="G25" s="204">
        <f>_xlfn.DAYS(About!$A$3,'Core Indicators'!DM25)</f>
        <v>342</v>
      </c>
      <c r="H25" s="204">
        <f>_xlfn.DAYS(About!$A$3,'Core Indicators'!DU25)</f>
        <v>342</v>
      </c>
      <c r="I25" s="204">
        <f>_xlfn.DAYS(About!$A$3,'Core Indicators'!EC25)</f>
        <v>342</v>
      </c>
      <c r="J25" s="204">
        <f>_xlfn.DAYS(About!$A$3,'Core Indicators'!EK25)</f>
        <v>342</v>
      </c>
      <c r="K25" s="204">
        <f>_xlfn.DAYS(About!$A$3,'Core Indicators'!ES25)</f>
        <v>342</v>
      </c>
      <c r="L25" s="204">
        <f>_xlfn.DAYS(About!$A$3,'Core Indicators'!FI25)</f>
        <v>342</v>
      </c>
      <c r="M25" s="204">
        <f>_xlfn.DAYS(About!$A$3,'Core Indicators'!GG25)</f>
        <v>185</v>
      </c>
      <c r="N25" s="204">
        <f>_xlfn.DAYS(About!$A$3,'Core Indicators'!GO25)</f>
        <v>185</v>
      </c>
      <c r="O25" s="204">
        <f>_xlfn.DAYS(About!$A$3,'Core Indicators'!GW25)</f>
        <v>185</v>
      </c>
      <c r="P25" s="204">
        <f>_xlfn.DAYS(About!$A$3,'Core Indicators'!HE25)</f>
        <v>185</v>
      </c>
      <c r="Q25" s="204">
        <f>_xlfn.DAYS(About!$A$3,'Core Indicators'!HM25)</f>
        <v>185</v>
      </c>
      <c r="R25" s="204">
        <f>_xlfn.DAYS(About!$A$3,'Core Indicators'!HU25)</f>
        <v>185</v>
      </c>
      <c r="S25" s="204">
        <f>_xlfn.DAYS(About!$A$3,'Core Indicators'!IC25)</f>
        <v>185</v>
      </c>
      <c r="T25" s="204">
        <f>_xlfn.DAYS(About!$A$3,'Core Indicators'!IK25)</f>
        <v>185</v>
      </c>
      <c r="U25" s="204">
        <f>_xlfn.DAYS(About!$A$3,'Core Indicators'!IS25)</f>
        <v>185</v>
      </c>
      <c r="V25" s="204">
        <f t="shared" si="0"/>
        <v>310.89999999999998</v>
      </c>
    </row>
    <row r="26" spans="1:22" x14ac:dyDescent="0.3">
      <c r="A26" s="203" t="str">
        <f>Lists!C:C</f>
        <v>ECU002</v>
      </c>
      <c r="B26" s="204">
        <f>_xlfn.DAYS(About!$A$3,'Core Indicators'!U26)</f>
        <v>480</v>
      </c>
      <c r="C26" s="204">
        <f>_xlfn.DAYS(About!$A$3,'Core Indicators'!AC26)</f>
        <v>122</v>
      </c>
      <c r="D26" s="204">
        <f>_xlfn.DAYS(About!$A$3,'Core Indicators'!AK26)</f>
        <v>122</v>
      </c>
      <c r="E26" s="204">
        <f>_xlfn.DAYS(About!$A$3,'Core Indicators'!AS26)</f>
        <v>122</v>
      </c>
      <c r="F26" s="204">
        <f>_xlfn.DAYS(About!$A$3,'Core Indicators'!BQ26)</f>
        <v>335</v>
      </c>
      <c r="G26" s="204">
        <f>_xlfn.DAYS(About!$A$3,'Core Indicators'!DM26)</f>
        <v>122</v>
      </c>
      <c r="H26" s="204">
        <f>_xlfn.DAYS(About!$A$3,'Core Indicators'!DU26)</f>
        <v>122</v>
      </c>
      <c r="I26" s="204">
        <f>_xlfn.DAYS(About!$A$3,'Core Indicators'!EC26)</f>
        <v>122</v>
      </c>
      <c r="J26" s="204">
        <f>_xlfn.DAYS(About!$A$3,'Core Indicators'!EK26)</f>
        <v>122</v>
      </c>
      <c r="K26" s="204">
        <f>_xlfn.DAYS(About!$A$3,'Core Indicators'!ES26)</f>
        <v>122</v>
      </c>
      <c r="L26" s="204">
        <f>_xlfn.DAYS(About!$A$3,'Core Indicators'!FI26)</f>
        <v>837</v>
      </c>
      <c r="M26" s="204">
        <f>_xlfn.DAYS(About!$A$3,'Core Indicators'!GG26)</f>
        <v>182</v>
      </c>
      <c r="N26" s="204">
        <f>_xlfn.DAYS(About!$A$3,'Core Indicators'!GO26)</f>
        <v>182</v>
      </c>
      <c r="O26" s="204">
        <f>_xlfn.DAYS(About!$A$3,'Core Indicators'!GW26)</f>
        <v>182</v>
      </c>
      <c r="P26" s="204">
        <f>_xlfn.DAYS(About!$A$3,'Core Indicators'!HE26)</f>
        <v>182</v>
      </c>
      <c r="Q26" s="204">
        <f>_xlfn.DAYS(About!$A$3,'Core Indicators'!HM26)</f>
        <v>182</v>
      </c>
      <c r="R26" s="204">
        <f>_xlfn.DAYS(About!$A$3,'Core Indicators'!HU26)</f>
        <v>182</v>
      </c>
      <c r="S26" s="204">
        <f>_xlfn.DAYS(About!$A$3,'Core Indicators'!IC26)</f>
        <v>182</v>
      </c>
      <c r="T26" s="204">
        <f>_xlfn.DAYS(About!$A$3,'Core Indicators'!IK26)</f>
        <v>182</v>
      </c>
      <c r="U26" s="204">
        <f>_xlfn.DAYS(About!$A$3,'Core Indicators'!IS26)</f>
        <v>182</v>
      </c>
      <c r="V26" s="204">
        <f t="shared" si="0"/>
        <v>220.8</v>
      </c>
    </row>
    <row r="27" spans="1:22" x14ac:dyDescent="0.3">
      <c r="A27" s="203" t="str">
        <f>Lists!C:C</f>
        <v>EGY002</v>
      </c>
      <c r="B27" s="204">
        <f>_xlfn.DAYS(About!$A$3,'Core Indicators'!U27)</f>
        <v>397</v>
      </c>
      <c r="C27" s="204">
        <f>_xlfn.DAYS(About!$A$3,'Core Indicators'!AC27)</f>
        <v>62</v>
      </c>
      <c r="D27" s="204">
        <f>_xlfn.DAYS(About!$A$3,'Core Indicators'!AK27)</f>
        <v>32</v>
      </c>
      <c r="E27" s="204">
        <f>_xlfn.DAYS(About!$A$3,'Core Indicators'!AS27)</f>
        <v>32</v>
      </c>
      <c r="F27" s="204">
        <f>_xlfn.DAYS(About!$A$3,'Core Indicators'!BQ27)</f>
        <v>88</v>
      </c>
      <c r="G27" s="204">
        <f>_xlfn.DAYS(About!$A$3,'Core Indicators'!DM27)</f>
        <v>32</v>
      </c>
      <c r="H27" s="204">
        <f>_xlfn.DAYS(About!$A$3,'Core Indicators'!DU27)</f>
        <v>32</v>
      </c>
      <c r="I27" s="204">
        <f>_xlfn.DAYS(About!$A$3,'Core Indicators'!EC27)</f>
        <v>32</v>
      </c>
      <c r="J27" s="204">
        <f>_xlfn.DAYS(About!$A$3,'Core Indicators'!EK27)</f>
        <v>32</v>
      </c>
      <c r="K27" s="204">
        <f>_xlfn.DAYS(About!$A$3,'Core Indicators'!ES27)</f>
        <v>32</v>
      </c>
      <c r="L27" s="204">
        <f>_xlfn.DAYS(About!$A$3,'Core Indicators'!FI27)</f>
        <v>840</v>
      </c>
      <c r="M27" s="204">
        <f>_xlfn.DAYS(About!$A$3,'Core Indicators'!GG27)</f>
        <v>183</v>
      </c>
      <c r="N27" s="204">
        <f>_xlfn.DAYS(About!$A$3,'Core Indicators'!GO27)</f>
        <v>183</v>
      </c>
      <c r="O27" s="204">
        <f>_xlfn.DAYS(About!$A$3,'Core Indicators'!GW27)</f>
        <v>183</v>
      </c>
      <c r="P27" s="204">
        <f>_xlfn.DAYS(About!$A$3,'Core Indicators'!HE27)</f>
        <v>183</v>
      </c>
      <c r="Q27" s="204">
        <f>_xlfn.DAYS(About!$A$3,'Core Indicators'!HM27)</f>
        <v>183</v>
      </c>
      <c r="R27" s="204">
        <f>_xlfn.DAYS(About!$A$3,'Core Indicators'!HU27)</f>
        <v>183</v>
      </c>
      <c r="S27" s="204">
        <f>_xlfn.DAYS(About!$A$3,'Core Indicators'!IC27)</f>
        <v>183</v>
      </c>
      <c r="T27" s="204">
        <f>_xlfn.DAYS(About!$A$3,'Core Indicators'!IK27)</f>
        <v>183</v>
      </c>
      <c r="U27" s="204">
        <f>_xlfn.DAYS(About!$A$3,'Core Indicators'!IS27)</f>
        <v>183</v>
      </c>
      <c r="V27" s="204">
        <f t="shared" si="0"/>
        <v>133.5</v>
      </c>
    </row>
    <row r="28" spans="1:22" x14ac:dyDescent="0.3">
      <c r="A28" s="203" t="str">
        <f>Lists!C:C</f>
        <v>ERI001</v>
      </c>
      <c r="B28" s="204">
        <f>_xlfn.DAYS(About!$A$3,'Core Indicators'!U28)</f>
        <v>236</v>
      </c>
      <c r="C28" s="204">
        <f>_xlfn.DAYS(About!$A$3,'Core Indicators'!AC28)</f>
        <v>557</v>
      </c>
      <c r="D28" s="204">
        <f>_xlfn.DAYS(About!$A$3,'Core Indicators'!AK28)</f>
        <v>122</v>
      </c>
      <c r="E28" s="204">
        <f>_xlfn.DAYS(About!$A$3,'Core Indicators'!AS28)</f>
        <v>122</v>
      </c>
      <c r="F28" s="204">
        <f>_xlfn.DAYS(About!$A$3,'Core Indicators'!BQ28)</f>
        <v>122</v>
      </c>
      <c r="G28" s="204">
        <f>_xlfn.DAYS(About!$A$3,'Core Indicators'!DM28)</f>
        <v>183</v>
      </c>
      <c r="H28" s="204">
        <f>_xlfn.DAYS(About!$A$3,'Core Indicators'!DU28)</f>
        <v>183</v>
      </c>
      <c r="I28" s="204">
        <f>_xlfn.DAYS(About!$A$3,'Core Indicators'!EC28)</f>
        <v>183</v>
      </c>
      <c r="J28" s="204">
        <f>_xlfn.DAYS(About!$A$3,'Core Indicators'!EK28)</f>
        <v>183</v>
      </c>
      <c r="K28" s="204">
        <f>_xlfn.DAYS(About!$A$3,'Core Indicators'!ES28)</f>
        <v>183</v>
      </c>
      <c r="L28" s="204">
        <f>_xlfn.DAYS(About!$A$3,'Core Indicators'!FI28)</f>
        <v>838</v>
      </c>
      <c r="M28" s="204">
        <f>_xlfn.DAYS(About!$A$3,'Core Indicators'!GG28)</f>
        <v>183</v>
      </c>
      <c r="N28" s="204">
        <f>_xlfn.DAYS(About!$A$3,'Core Indicators'!GO28)</f>
        <v>183</v>
      </c>
      <c r="O28" s="204">
        <f>_xlfn.DAYS(About!$A$3,'Core Indicators'!GW28)</f>
        <v>183</v>
      </c>
      <c r="P28" s="204">
        <f>_xlfn.DAYS(About!$A$3,'Core Indicators'!HE28)</f>
        <v>183</v>
      </c>
      <c r="Q28" s="204">
        <f>_xlfn.DAYS(About!$A$3,'Core Indicators'!HM28)</f>
        <v>183</v>
      </c>
      <c r="R28" s="204">
        <f>_xlfn.DAYS(About!$A$3,'Core Indicators'!HU28)</f>
        <v>183</v>
      </c>
      <c r="S28" s="204">
        <f>_xlfn.DAYS(About!$A$3,'Core Indicators'!IC28)</f>
        <v>183</v>
      </c>
      <c r="T28" s="204">
        <f>_xlfn.DAYS(About!$A$3,'Core Indicators'!IK28)</f>
        <v>183</v>
      </c>
      <c r="U28" s="204">
        <f>_xlfn.DAYS(About!$A$3,'Core Indicators'!IS28)</f>
        <v>183</v>
      </c>
      <c r="V28" s="204">
        <f t="shared" si="0"/>
        <v>230.2</v>
      </c>
    </row>
    <row r="29" spans="1:22" x14ac:dyDescent="0.3">
      <c r="A29" s="203" t="str">
        <f>Lists!C:C</f>
        <v>ESP002</v>
      </c>
      <c r="B29" s="204">
        <f>_xlfn.DAYS(About!$A$3,'Core Indicators'!U29)</f>
        <v>123</v>
      </c>
      <c r="C29" s="204">
        <f>_xlfn.DAYS(About!$A$3,'Core Indicators'!AC29)</f>
        <v>123</v>
      </c>
      <c r="D29" s="204">
        <f>_xlfn.DAYS(About!$A$3,'Core Indicators'!AK29)</f>
        <v>123</v>
      </c>
      <c r="E29" s="204">
        <f>_xlfn.DAYS(About!$A$3,'Core Indicators'!AS29)</f>
        <v>123</v>
      </c>
      <c r="F29" s="204">
        <f>_xlfn.DAYS(About!$A$3,'Core Indicators'!BQ29)</f>
        <v>123</v>
      </c>
      <c r="G29" s="204">
        <f>_xlfn.DAYS(About!$A$3,'Core Indicators'!DM29)</f>
        <v>123</v>
      </c>
      <c r="H29" s="204">
        <f>_xlfn.DAYS(About!$A$3,'Core Indicators'!DU29)</f>
        <v>123</v>
      </c>
      <c r="I29" s="204">
        <f>_xlfn.DAYS(About!$A$3,'Core Indicators'!EC29)</f>
        <v>123</v>
      </c>
      <c r="J29" s="204">
        <f>_xlfn.DAYS(About!$A$3,'Core Indicators'!EK29)</f>
        <v>123</v>
      </c>
      <c r="K29" s="204">
        <f>_xlfn.DAYS(About!$A$3,'Core Indicators'!ES29)</f>
        <v>123</v>
      </c>
      <c r="L29" s="204">
        <f>_xlfn.DAYS(About!$A$3,'Core Indicators'!FI29)</f>
        <v>837</v>
      </c>
      <c r="M29" s="204">
        <f>_xlfn.DAYS(About!$A$3,'Core Indicators'!GG29)</f>
        <v>837</v>
      </c>
      <c r="N29" s="204">
        <f>_xlfn.DAYS(About!$A$3,'Core Indicators'!GO29)</f>
        <v>837</v>
      </c>
      <c r="O29" s="204">
        <f>_xlfn.DAYS(About!$A$3,'Core Indicators'!GW29)</f>
        <v>837</v>
      </c>
      <c r="P29" s="204">
        <f>_xlfn.DAYS(About!$A$3,'Core Indicators'!HE29)</f>
        <v>837</v>
      </c>
      <c r="Q29" s="204">
        <f>_xlfn.DAYS(About!$A$3,'Core Indicators'!HM29)</f>
        <v>837</v>
      </c>
      <c r="R29" s="204">
        <f>_xlfn.DAYS(About!$A$3,'Core Indicators'!HU29)</f>
        <v>837</v>
      </c>
      <c r="S29" s="204">
        <f>_xlfn.DAYS(About!$A$3,'Core Indicators'!IC29)</f>
        <v>837</v>
      </c>
      <c r="T29" s="204">
        <f>_xlfn.DAYS(About!$A$3,'Core Indicators'!IK29)</f>
        <v>837</v>
      </c>
      <c r="U29" s="204">
        <f>_xlfn.DAYS(About!$A$3,'Core Indicators'!IS29)</f>
        <v>837</v>
      </c>
      <c r="V29" s="204">
        <f t="shared" si="0"/>
        <v>265.8</v>
      </c>
    </row>
    <row r="30" spans="1:22" x14ac:dyDescent="0.3">
      <c r="A30" s="203" t="str">
        <f>Lists!C:C</f>
        <v>ETH001</v>
      </c>
      <c r="B30" s="204">
        <f>_xlfn.DAYS(About!$A$3,'Core Indicators'!U30)</f>
        <v>236</v>
      </c>
      <c r="C30" s="204">
        <f>_xlfn.DAYS(About!$A$3,'Core Indicators'!AC30)</f>
        <v>68</v>
      </c>
      <c r="D30" s="204">
        <f>_xlfn.DAYS(About!$A$3,'Core Indicators'!AK30)</f>
        <v>68</v>
      </c>
      <c r="E30" s="204">
        <f>_xlfn.DAYS(About!$A$3,'Core Indicators'!AS30)</f>
        <v>68</v>
      </c>
      <c r="F30" s="204">
        <f>_xlfn.DAYS(About!$A$3,'Core Indicators'!BQ30)</f>
        <v>68</v>
      </c>
      <c r="G30" s="204">
        <f>_xlfn.DAYS(About!$A$3,'Core Indicators'!DM30)</f>
        <v>68</v>
      </c>
      <c r="H30" s="204">
        <f>_xlfn.DAYS(About!$A$3,'Core Indicators'!DU30)</f>
        <v>68</v>
      </c>
      <c r="I30" s="204">
        <f>_xlfn.DAYS(About!$A$3,'Core Indicators'!EC30)</f>
        <v>68</v>
      </c>
      <c r="J30" s="204">
        <f>_xlfn.DAYS(About!$A$3,'Core Indicators'!EK30)</f>
        <v>68</v>
      </c>
      <c r="K30" s="204">
        <f>_xlfn.DAYS(About!$A$3,'Core Indicators'!ES30)</f>
        <v>68</v>
      </c>
      <c r="L30" s="204">
        <f>_xlfn.DAYS(About!$A$3,'Core Indicators'!FI30)</f>
        <v>836</v>
      </c>
      <c r="M30" s="204">
        <f>_xlfn.DAYS(About!$A$3,'Core Indicators'!GG30)</f>
        <v>183</v>
      </c>
      <c r="N30" s="204">
        <f>_xlfn.DAYS(About!$A$3,'Core Indicators'!GO30)</f>
        <v>183</v>
      </c>
      <c r="O30" s="204">
        <f>_xlfn.DAYS(About!$A$3,'Core Indicators'!GW30)</f>
        <v>183</v>
      </c>
      <c r="P30" s="204">
        <f>_xlfn.DAYS(About!$A$3,'Core Indicators'!HE30)</f>
        <v>183</v>
      </c>
      <c r="Q30" s="204">
        <f>_xlfn.DAYS(About!$A$3,'Core Indicators'!HM30)</f>
        <v>183</v>
      </c>
      <c r="R30" s="204">
        <f>_xlfn.DAYS(About!$A$3,'Core Indicators'!HU30)</f>
        <v>183</v>
      </c>
      <c r="S30" s="204">
        <f>_xlfn.DAYS(About!$A$3,'Core Indicators'!IC30)</f>
        <v>183</v>
      </c>
      <c r="T30" s="204">
        <f>_xlfn.DAYS(About!$A$3,'Core Indicators'!IK30)</f>
        <v>183</v>
      </c>
      <c r="U30" s="204">
        <f>_xlfn.DAYS(About!$A$3,'Core Indicators'!IS30)</f>
        <v>183</v>
      </c>
      <c r="V30" s="204">
        <f t="shared" si="0"/>
        <v>156.30000000000001</v>
      </c>
    </row>
    <row r="31" spans="1:22" x14ac:dyDescent="0.3">
      <c r="A31" s="203" t="str">
        <f>Lists!C:C</f>
        <v>ETH002</v>
      </c>
      <c r="B31" s="204">
        <f>_xlfn.DAYS(About!$A$3,'Core Indicators'!U31)</f>
        <v>360</v>
      </c>
      <c r="C31" s="204">
        <f>_xlfn.DAYS(About!$A$3,'Core Indicators'!AC31)</f>
        <v>224</v>
      </c>
      <c r="D31" s="204">
        <f>_xlfn.DAYS(About!$A$3,'Core Indicators'!AK31)</f>
        <v>236</v>
      </c>
      <c r="E31" s="204">
        <f>_xlfn.DAYS(About!$A$3,'Core Indicators'!AS31)</f>
        <v>236</v>
      </c>
      <c r="F31" s="204">
        <f>_xlfn.DAYS(About!$A$3,'Core Indicators'!BQ31)</f>
        <v>360</v>
      </c>
      <c r="G31" s="204">
        <f>_xlfn.DAYS(About!$A$3,'Core Indicators'!DM31)</f>
        <v>283</v>
      </c>
      <c r="H31" s="204">
        <f>_xlfn.DAYS(About!$A$3,'Core Indicators'!DU31)</f>
        <v>283</v>
      </c>
      <c r="I31" s="204">
        <f>_xlfn.DAYS(About!$A$3,'Core Indicators'!EC31)</f>
        <v>283</v>
      </c>
      <c r="J31" s="204">
        <f>_xlfn.DAYS(About!$A$3,'Core Indicators'!EK31)</f>
        <v>283</v>
      </c>
      <c r="K31" s="204">
        <f>_xlfn.DAYS(About!$A$3,'Core Indicators'!ES31)</f>
        <v>283</v>
      </c>
      <c r="L31" s="204">
        <f>_xlfn.DAYS(About!$A$3,'Core Indicators'!FI31)</f>
        <v>360</v>
      </c>
      <c r="M31" s="204">
        <f>_xlfn.DAYS(About!$A$3,'Core Indicators'!GG31)</f>
        <v>360</v>
      </c>
      <c r="N31" s="204">
        <f>_xlfn.DAYS(About!$A$3,'Core Indicators'!GO31)</f>
        <v>359</v>
      </c>
      <c r="O31" s="204">
        <f>_xlfn.DAYS(About!$A$3,'Core Indicators'!GW31)</f>
        <v>360</v>
      </c>
      <c r="P31" s="204">
        <f>_xlfn.DAYS(About!$A$3,'Core Indicators'!HE31)</f>
        <v>359</v>
      </c>
      <c r="Q31" s="204">
        <f>_xlfn.DAYS(About!$A$3,'Core Indicators'!HM31)</f>
        <v>360</v>
      </c>
      <c r="R31" s="204">
        <f>_xlfn.DAYS(About!$A$3,'Core Indicators'!HU31)</f>
        <v>359</v>
      </c>
      <c r="S31" s="204">
        <f>_xlfn.DAYS(About!$A$3,'Core Indicators'!IC31)</f>
        <v>360</v>
      </c>
      <c r="T31" s="204">
        <f>_xlfn.DAYS(About!$A$3,'Core Indicators'!IK31)</f>
        <v>360</v>
      </c>
      <c r="U31" s="204">
        <f>_xlfn.DAYS(About!$A$3,'Core Indicators'!IS31)</f>
        <v>360</v>
      </c>
      <c r="V31" s="204">
        <f t="shared" si="0"/>
        <v>296.7</v>
      </c>
    </row>
    <row r="32" spans="1:22" x14ac:dyDescent="0.3">
      <c r="A32" s="203" t="str">
        <f>Lists!C:C</f>
        <v>ETH003</v>
      </c>
      <c r="B32" s="204">
        <f>_xlfn.DAYS(About!$A$3,'Core Indicators'!U32)</f>
        <v>334</v>
      </c>
      <c r="C32" s="204">
        <f>_xlfn.DAYS(About!$A$3,'Core Indicators'!AC32)</f>
        <v>334</v>
      </c>
      <c r="D32" s="204">
        <f>_xlfn.DAYS(About!$A$3,'Core Indicators'!AK32)</f>
        <v>283</v>
      </c>
      <c r="E32" s="204">
        <f>_xlfn.DAYS(About!$A$3,'Core Indicators'!AS32)</f>
        <v>283</v>
      </c>
      <c r="F32" s="204">
        <f>_xlfn.DAYS(About!$A$3,'Core Indicators'!BQ32)</f>
        <v>334</v>
      </c>
      <c r="G32" s="204">
        <f>_xlfn.DAYS(About!$A$3,'Core Indicators'!DM32)</f>
        <v>283</v>
      </c>
      <c r="H32" s="204">
        <f>_xlfn.DAYS(About!$A$3,'Core Indicators'!DU32)</f>
        <v>283</v>
      </c>
      <c r="I32" s="204">
        <f>_xlfn.DAYS(About!$A$3,'Core Indicators'!EC32)</f>
        <v>283</v>
      </c>
      <c r="J32" s="204">
        <f>_xlfn.DAYS(About!$A$3,'Core Indicators'!EK32)</f>
        <v>283</v>
      </c>
      <c r="K32" s="204">
        <f>_xlfn.DAYS(About!$A$3,'Core Indicators'!ES32)</f>
        <v>283</v>
      </c>
      <c r="L32" s="204">
        <f>_xlfn.DAYS(About!$A$3,'Core Indicators'!FI32)</f>
        <v>283</v>
      </c>
      <c r="M32" s="204">
        <f>_xlfn.DAYS(About!$A$3,'Core Indicators'!GG32)</f>
        <v>329</v>
      </c>
      <c r="N32" s="204">
        <f>_xlfn.DAYS(About!$A$3,'Core Indicators'!GO32)</f>
        <v>329</v>
      </c>
      <c r="O32" s="204">
        <f>_xlfn.DAYS(About!$A$3,'Core Indicators'!GW32)</f>
        <v>329</v>
      </c>
      <c r="P32" s="204">
        <f>_xlfn.DAYS(About!$A$3,'Core Indicators'!HE32)</f>
        <v>329</v>
      </c>
      <c r="Q32" s="204">
        <f>_xlfn.DAYS(About!$A$3,'Core Indicators'!HM32)</f>
        <v>329</v>
      </c>
      <c r="R32" s="204">
        <f>_xlfn.DAYS(About!$A$3,'Core Indicators'!HU32)</f>
        <v>329</v>
      </c>
      <c r="S32" s="204">
        <f>_xlfn.DAYS(About!$A$3,'Core Indicators'!IC32)</f>
        <v>329</v>
      </c>
      <c r="T32" s="204">
        <f>_xlfn.DAYS(About!$A$3,'Core Indicators'!IK32)</f>
        <v>329</v>
      </c>
      <c r="U32" s="204">
        <f>_xlfn.DAYS(About!$A$3,'Core Indicators'!IS32)</f>
        <v>329</v>
      </c>
      <c r="V32" s="204">
        <f t="shared" si="0"/>
        <v>292.7</v>
      </c>
    </row>
    <row r="33" spans="1:22" x14ac:dyDescent="0.3">
      <c r="A33" s="203" t="str">
        <f>Lists!C:C</f>
        <v>ETH004</v>
      </c>
      <c r="B33" s="204">
        <f>_xlfn.DAYS(About!$A$3,'Core Indicators'!U33)</f>
        <v>182</v>
      </c>
      <c r="C33" s="204">
        <f>_xlfn.DAYS(About!$A$3,'Core Indicators'!AC33)</f>
        <v>124</v>
      </c>
      <c r="D33" s="204">
        <f>_xlfn.DAYS(About!$A$3,'Core Indicators'!AK33)</f>
        <v>124</v>
      </c>
      <c r="E33" s="204">
        <f>_xlfn.DAYS(About!$A$3,'Core Indicators'!AS33)</f>
        <v>98</v>
      </c>
      <c r="F33" s="204">
        <f>_xlfn.DAYS(About!$A$3,'Core Indicators'!BQ33)</f>
        <v>182</v>
      </c>
      <c r="G33" s="204">
        <f>_xlfn.DAYS(About!$A$3,'Core Indicators'!DM33)</f>
        <v>124</v>
      </c>
      <c r="H33" s="204">
        <f>_xlfn.DAYS(About!$A$3,'Core Indicators'!DU33)</f>
        <v>124</v>
      </c>
      <c r="I33" s="204">
        <f>_xlfn.DAYS(About!$A$3,'Core Indicators'!EC33)</f>
        <v>124</v>
      </c>
      <c r="J33" s="204">
        <f>_xlfn.DAYS(About!$A$3,'Core Indicators'!EK33)</f>
        <v>124</v>
      </c>
      <c r="K33" s="204">
        <f>_xlfn.DAYS(About!$A$3,'Core Indicators'!ES33)</f>
        <v>124</v>
      </c>
      <c r="L33" s="204">
        <f>_xlfn.DAYS(About!$A$3,'Core Indicators'!FI33)</f>
        <v>182</v>
      </c>
      <c r="M33" s="204">
        <f>_xlfn.DAYS(About!$A$3,'Core Indicators'!GG33)</f>
        <v>182</v>
      </c>
      <c r="N33" s="204">
        <f>_xlfn.DAYS(About!$A$3,'Core Indicators'!GO33)</f>
        <v>182</v>
      </c>
      <c r="O33" s="204">
        <f>_xlfn.DAYS(About!$A$3,'Core Indicators'!GW33)</f>
        <v>182</v>
      </c>
      <c r="P33" s="204">
        <f>_xlfn.DAYS(About!$A$3,'Core Indicators'!HE33)</f>
        <v>182</v>
      </c>
      <c r="Q33" s="204">
        <f>_xlfn.DAYS(About!$A$3,'Core Indicators'!HM33)</f>
        <v>182</v>
      </c>
      <c r="R33" s="204">
        <f>_xlfn.DAYS(About!$A$3,'Core Indicators'!HU33)</f>
        <v>182</v>
      </c>
      <c r="S33" s="204">
        <f>_xlfn.DAYS(About!$A$3,'Core Indicators'!IC33)</f>
        <v>182</v>
      </c>
      <c r="T33" s="204">
        <f>_xlfn.DAYS(About!$A$3,'Core Indicators'!IK33)</f>
        <v>182</v>
      </c>
      <c r="U33" s="204">
        <f>_xlfn.DAYS(About!$A$3,'Core Indicators'!IS33)</f>
        <v>182</v>
      </c>
      <c r="V33" s="204">
        <f t="shared" si="0"/>
        <v>138.80000000000001</v>
      </c>
    </row>
    <row r="34" spans="1:22" x14ac:dyDescent="0.3">
      <c r="A34" s="203" t="str">
        <f>Lists!C:C</f>
        <v>GRC002</v>
      </c>
      <c r="B34" s="204">
        <f>_xlfn.DAYS(About!$A$3,'Core Indicators'!U34)</f>
        <v>762</v>
      </c>
      <c r="C34" s="204">
        <f>_xlfn.DAYS(About!$A$3,'Core Indicators'!AC34)</f>
        <v>33</v>
      </c>
      <c r="D34" s="204">
        <f>_xlfn.DAYS(About!$A$3,'Core Indicators'!AK34)</f>
        <v>33</v>
      </c>
      <c r="E34" s="204">
        <f>_xlfn.DAYS(About!$A$3,'Core Indicators'!AS34)</f>
        <v>33</v>
      </c>
      <c r="F34" s="204">
        <f>_xlfn.DAYS(About!$A$3,'Core Indicators'!BQ34)</f>
        <v>33</v>
      </c>
      <c r="G34" s="204">
        <f>_xlfn.DAYS(About!$A$3,'Core Indicators'!DM34)</f>
        <v>33</v>
      </c>
      <c r="H34" s="204">
        <f>_xlfn.DAYS(About!$A$3,'Core Indicators'!DU34)</f>
        <v>33</v>
      </c>
      <c r="I34" s="204">
        <f>_xlfn.DAYS(About!$A$3,'Core Indicators'!EC34)</f>
        <v>33</v>
      </c>
      <c r="J34" s="204">
        <f>_xlfn.DAYS(About!$A$3,'Core Indicators'!EK34)</f>
        <v>33</v>
      </c>
      <c r="K34" s="204">
        <f>_xlfn.DAYS(About!$A$3,'Core Indicators'!ES34)</f>
        <v>33</v>
      </c>
      <c r="L34" s="204">
        <f>_xlfn.DAYS(About!$A$3,'Core Indicators'!FI34)</f>
        <v>846</v>
      </c>
      <c r="M34" s="204">
        <f>_xlfn.DAYS(About!$A$3,'Core Indicators'!GG34)</f>
        <v>186</v>
      </c>
      <c r="N34" s="204">
        <f>_xlfn.DAYS(About!$A$3,'Core Indicators'!GO34)</f>
        <v>186</v>
      </c>
      <c r="O34" s="204">
        <f>_xlfn.DAYS(About!$A$3,'Core Indicators'!GW34)</f>
        <v>186</v>
      </c>
      <c r="P34" s="204">
        <f>_xlfn.DAYS(About!$A$3,'Core Indicators'!HE34)</f>
        <v>186</v>
      </c>
      <c r="Q34" s="204">
        <f>_xlfn.DAYS(About!$A$3,'Core Indicators'!HM34)</f>
        <v>186</v>
      </c>
      <c r="R34" s="204">
        <f>_xlfn.DAYS(About!$A$3,'Core Indicators'!HU34)</f>
        <v>186</v>
      </c>
      <c r="S34" s="204">
        <f>_xlfn.DAYS(About!$A$3,'Core Indicators'!IC34)</f>
        <v>186</v>
      </c>
      <c r="T34" s="204">
        <f>_xlfn.DAYS(About!$A$3,'Core Indicators'!IK34)</f>
        <v>186</v>
      </c>
      <c r="U34" s="204">
        <f>_xlfn.DAYS(About!$A$3,'Core Indicators'!IS34)</f>
        <v>186</v>
      </c>
      <c r="V34" s="204">
        <f t="shared" si="0"/>
        <v>129.6</v>
      </c>
    </row>
    <row r="35" spans="1:22" x14ac:dyDescent="0.3">
      <c r="A35" s="203" t="str">
        <f>Lists!C:C</f>
        <v>GTM001</v>
      </c>
      <c r="B35" s="204">
        <f>_xlfn.DAYS(About!$A$3,'Core Indicators'!U35)</f>
        <v>236</v>
      </c>
      <c r="C35" s="204">
        <f>_xlfn.DAYS(About!$A$3,'Core Indicators'!AC35)</f>
        <v>237</v>
      </c>
      <c r="D35" s="204">
        <f>_xlfn.DAYS(About!$A$3,'Core Indicators'!AK35)</f>
        <v>237</v>
      </c>
      <c r="E35" s="204">
        <f>_xlfn.DAYS(About!$A$3,'Core Indicators'!AS35)</f>
        <v>237</v>
      </c>
      <c r="F35" s="204">
        <f>_xlfn.DAYS(About!$A$3,'Core Indicators'!BQ35)</f>
        <v>123</v>
      </c>
      <c r="G35" s="204">
        <f>_xlfn.DAYS(About!$A$3,'Core Indicators'!DM35)</f>
        <v>123</v>
      </c>
      <c r="H35" s="204">
        <f>_xlfn.DAYS(About!$A$3,'Core Indicators'!DU35)</f>
        <v>123</v>
      </c>
      <c r="I35" s="204">
        <f>_xlfn.DAYS(About!$A$3,'Core Indicators'!EC35)</f>
        <v>123</v>
      </c>
      <c r="J35" s="204">
        <f>_xlfn.DAYS(About!$A$3,'Core Indicators'!EK35)</f>
        <v>123</v>
      </c>
      <c r="K35" s="204">
        <f>_xlfn.DAYS(About!$A$3,'Core Indicators'!ES35)</f>
        <v>237</v>
      </c>
      <c r="L35" s="204">
        <f>_xlfn.DAYS(About!$A$3,'Core Indicators'!FI35)</f>
        <v>703</v>
      </c>
      <c r="M35" s="204">
        <f>_xlfn.DAYS(About!$A$3,'Core Indicators'!GG35)</f>
        <v>578</v>
      </c>
      <c r="N35" s="204">
        <f>_xlfn.DAYS(About!$A$3,'Core Indicators'!GO35)</f>
        <v>578</v>
      </c>
      <c r="O35" s="204">
        <f>_xlfn.DAYS(About!$A$3,'Core Indicators'!GW35)</f>
        <v>578</v>
      </c>
      <c r="P35" s="204">
        <f>_xlfn.DAYS(About!$A$3,'Core Indicators'!HE35)</f>
        <v>578</v>
      </c>
      <c r="Q35" s="204">
        <f>_xlfn.DAYS(About!$A$3,'Core Indicators'!HM35)</f>
        <v>578</v>
      </c>
      <c r="R35" s="204">
        <f>_xlfn.DAYS(About!$A$3,'Core Indicators'!HU35)</f>
        <v>578</v>
      </c>
      <c r="S35" s="204">
        <f>_xlfn.DAYS(About!$A$3,'Core Indicators'!IC35)</f>
        <v>578</v>
      </c>
      <c r="T35" s="204">
        <f>_xlfn.DAYS(About!$A$3,'Core Indicators'!IK35)</f>
        <v>578</v>
      </c>
      <c r="U35" s="204">
        <f>_xlfn.DAYS(About!$A$3,'Core Indicators'!IS35)</f>
        <v>578</v>
      </c>
      <c r="V35" s="204">
        <f t="shared" ref="V35:V66" si="1">AVERAGE(D35:M35)</f>
        <v>260.7</v>
      </c>
    </row>
    <row r="36" spans="1:22" x14ac:dyDescent="0.3">
      <c r="A36" s="203" t="str">
        <f>Lists!C:C</f>
        <v>GTM003</v>
      </c>
      <c r="B36" s="204">
        <f>_xlfn.DAYS(About!$A$3,'Core Indicators'!U36)</f>
        <v>123</v>
      </c>
      <c r="C36" s="204">
        <f>_xlfn.DAYS(About!$A$3,'Core Indicators'!AC36)</f>
        <v>123</v>
      </c>
      <c r="D36" s="204">
        <f>_xlfn.DAYS(About!$A$3,'Core Indicators'!AK36)</f>
        <v>123</v>
      </c>
      <c r="E36" s="204">
        <f>_xlfn.DAYS(About!$A$3,'Core Indicators'!AS36)</f>
        <v>123</v>
      </c>
      <c r="F36" s="204">
        <f>_xlfn.DAYS(About!$A$3,'Core Indicators'!BQ36)</f>
        <v>123</v>
      </c>
      <c r="G36" s="204">
        <f>_xlfn.DAYS(About!$A$3,'Core Indicators'!DM36)</f>
        <v>123</v>
      </c>
      <c r="H36" s="204">
        <f>_xlfn.DAYS(About!$A$3,'Core Indicators'!DU36)</f>
        <v>123</v>
      </c>
      <c r="I36" s="204">
        <f>_xlfn.DAYS(About!$A$3,'Core Indicators'!EC36)</f>
        <v>123</v>
      </c>
      <c r="J36" s="204">
        <f>_xlfn.DAYS(About!$A$3,'Core Indicators'!EK36)</f>
        <v>182</v>
      </c>
      <c r="K36" s="204">
        <f>_xlfn.DAYS(About!$A$3,'Core Indicators'!ES36)</f>
        <v>182</v>
      </c>
      <c r="L36" s="204">
        <f>_xlfn.DAYS(About!$A$3,'Core Indicators'!FI36)</f>
        <v>182</v>
      </c>
      <c r="M36" s="204">
        <f>_xlfn.DAYS(About!$A$3,'Core Indicators'!GG36)</f>
        <v>182</v>
      </c>
      <c r="N36" s="204">
        <f>_xlfn.DAYS(About!$A$3,'Core Indicators'!GO36)</f>
        <v>182</v>
      </c>
      <c r="O36" s="204">
        <f>_xlfn.DAYS(About!$A$3,'Core Indicators'!GW36)</f>
        <v>182</v>
      </c>
      <c r="P36" s="204">
        <f>_xlfn.DAYS(About!$A$3,'Core Indicators'!HE36)</f>
        <v>182</v>
      </c>
      <c r="Q36" s="204">
        <f>_xlfn.DAYS(About!$A$3,'Core Indicators'!HM36)</f>
        <v>182</v>
      </c>
      <c r="R36" s="204">
        <f>_xlfn.DAYS(About!$A$3,'Core Indicators'!HU36)</f>
        <v>182</v>
      </c>
      <c r="S36" s="204">
        <f>_xlfn.DAYS(About!$A$3,'Core Indicators'!IC36)</f>
        <v>182</v>
      </c>
      <c r="T36" s="204">
        <f>_xlfn.DAYS(About!$A$3,'Core Indicators'!IK36)</f>
        <v>182</v>
      </c>
      <c r="U36" s="204">
        <f>_xlfn.DAYS(About!$A$3,'Core Indicators'!IS36)</f>
        <v>182</v>
      </c>
      <c r="V36" s="204">
        <f t="shared" si="1"/>
        <v>146.6</v>
      </c>
    </row>
    <row r="37" spans="1:22" x14ac:dyDescent="0.3">
      <c r="A37" s="203" t="str">
        <f>Lists!C:C</f>
        <v>HND001</v>
      </c>
      <c r="B37" s="204">
        <f>_xlfn.DAYS(About!$A$3,'Core Indicators'!U37)</f>
        <v>236</v>
      </c>
      <c r="C37" s="204">
        <f>_xlfn.DAYS(About!$A$3,'Core Indicators'!AC37)</f>
        <v>237</v>
      </c>
      <c r="D37" s="204">
        <f>_xlfn.DAYS(About!$A$3,'Core Indicators'!AK37)</f>
        <v>237</v>
      </c>
      <c r="E37" s="204">
        <f>_xlfn.DAYS(About!$A$3,'Core Indicators'!AS37)</f>
        <v>237</v>
      </c>
      <c r="F37" s="204">
        <f>_xlfn.DAYS(About!$A$3,'Core Indicators'!BQ37)</f>
        <v>123</v>
      </c>
      <c r="G37" s="204">
        <f>_xlfn.DAYS(About!$A$3,'Core Indicators'!DM37)</f>
        <v>164</v>
      </c>
      <c r="H37" s="204">
        <f>_xlfn.DAYS(About!$A$3,'Core Indicators'!DU37)</f>
        <v>164</v>
      </c>
      <c r="I37" s="204">
        <f>_xlfn.DAYS(About!$A$3,'Core Indicators'!EC37)</f>
        <v>164</v>
      </c>
      <c r="J37" s="204">
        <f>_xlfn.DAYS(About!$A$3,'Core Indicators'!EK37)</f>
        <v>164</v>
      </c>
      <c r="K37" s="204">
        <f>_xlfn.DAYS(About!$A$3,'Core Indicators'!ES37)</f>
        <v>237</v>
      </c>
      <c r="L37" s="204">
        <f>_xlfn.DAYS(About!$A$3,'Core Indicators'!FI37)</f>
        <v>838</v>
      </c>
      <c r="M37" s="204">
        <f>_xlfn.DAYS(About!$A$3,'Core Indicators'!GG37)</f>
        <v>578</v>
      </c>
      <c r="N37" s="204">
        <f>_xlfn.DAYS(About!$A$3,'Core Indicators'!GO37)</f>
        <v>578</v>
      </c>
      <c r="O37" s="204">
        <f>_xlfn.DAYS(About!$A$3,'Core Indicators'!GW37)</f>
        <v>578</v>
      </c>
      <c r="P37" s="204">
        <f>_xlfn.DAYS(About!$A$3,'Core Indicators'!HE37)</f>
        <v>578</v>
      </c>
      <c r="Q37" s="204">
        <f>_xlfn.DAYS(About!$A$3,'Core Indicators'!HM37)</f>
        <v>578</v>
      </c>
      <c r="R37" s="204">
        <f>_xlfn.DAYS(About!$A$3,'Core Indicators'!HU37)</f>
        <v>578</v>
      </c>
      <c r="S37" s="204">
        <f>_xlfn.DAYS(About!$A$3,'Core Indicators'!IC37)</f>
        <v>578</v>
      </c>
      <c r="T37" s="204">
        <f>_xlfn.DAYS(About!$A$3,'Core Indicators'!IK37)</f>
        <v>578</v>
      </c>
      <c r="U37" s="204">
        <f>_xlfn.DAYS(About!$A$3,'Core Indicators'!IS37)</f>
        <v>578</v>
      </c>
      <c r="V37" s="204">
        <f t="shared" si="1"/>
        <v>290.60000000000002</v>
      </c>
    </row>
    <row r="38" spans="1:22" x14ac:dyDescent="0.3">
      <c r="A38" s="203" t="str">
        <f>Lists!C:C</f>
        <v>HND002</v>
      </c>
      <c r="B38" s="204">
        <f>_xlfn.DAYS(About!$A$3,'Core Indicators'!U38)</f>
        <v>182</v>
      </c>
      <c r="C38" s="204">
        <f>_xlfn.DAYS(About!$A$3,'Core Indicators'!AC38)</f>
        <v>123</v>
      </c>
      <c r="D38" s="204">
        <f>_xlfn.DAYS(About!$A$3,'Core Indicators'!AK38)</f>
        <v>123</v>
      </c>
      <c r="E38" s="204">
        <f>_xlfn.DAYS(About!$A$3,'Core Indicators'!AS38)</f>
        <v>123</v>
      </c>
      <c r="F38" s="204">
        <f>_xlfn.DAYS(About!$A$3,'Core Indicators'!BQ38)</f>
        <v>182</v>
      </c>
      <c r="G38" s="204">
        <f>_xlfn.DAYS(About!$A$3,'Core Indicators'!DM38)</f>
        <v>123</v>
      </c>
      <c r="H38" s="204">
        <f>_xlfn.DAYS(About!$A$3,'Core Indicators'!DU38)</f>
        <v>123</v>
      </c>
      <c r="I38" s="204">
        <f>_xlfn.DAYS(About!$A$3,'Core Indicators'!EC38)</f>
        <v>123</v>
      </c>
      <c r="J38" s="204">
        <f>_xlfn.DAYS(About!$A$3,'Core Indicators'!EK38)</f>
        <v>182</v>
      </c>
      <c r="K38" s="204">
        <f>_xlfn.DAYS(About!$A$3,'Core Indicators'!ES38)</f>
        <v>182</v>
      </c>
      <c r="L38" s="204">
        <f>_xlfn.DAYS(About!$A$3,'Core Indicators'!FI38)</f>
        <v>182</v>
      </c>
      <c r="M38" s="204">
        <f>_xlfn.DAYS(About!$A$3,'Core Indicators'!GG38)</f>
        <v>182</v>
      </c>
      <c r="N38" s="204">
        <f>_xlfn.DAYS(About!$A$3,'Core Indicators'!GO38)</f>
        <v>182</v>
      </c>
      <c r="O38" s="204">
        <f>_xlfn.DAYS(About!$A$3,'Core Indicators'!GW38)</f>
        <v>182</v>
      </c>
      <c r="P38" s="204">
        <f>_xlfn.DAYS(About!$A$3,'Core Indicators'!HE38)</f>
        <v>182</v>
      </c>
      <c r="Q38" s="204">
        <f>_xlfn.DAYS(About!$A$3,'Core Indicators'!HM38)</f>
        <v>182</v>
      </c>
      <c r="R38" s="204">
        <f>_xlfn.DAYS(About!$A$3,'Core Indicators'!HU38)</f>
        <v>182</v>
      </c>
      <c r="S38" s="204">
        <f>_xlfn.DAYS(About!$A$3,'Core Indicators'!IC38)</f>
        <v>182</v>
      </c>
      <c r="T38" s="204">
        <f>_xlfn.DAYS(About!$A$3,'Core Indicators'!IK38)</f>
        <v>182</v>
      </c>
      <c r="U38" s="204">
        <f>_xlfn.DAYS(About!$A$3,'Core Indicators'!IS38)</f>
        <v>182</v>
      </c>
      <c r="V38" s="204">
        <f t="shared" si="1"/>
        <v>152.5</v>
      </c>
    </row>
    <row r="39" spans="1:22" x14ac:dyDescent="0.3">
      <c r="A39" s="203" t="str">
        <f>Lists!C:C</f>
        <v>HTI001</v>
      </c>
      <c r="B39" s="204">
        <f>_xlfn.DAYS(About!$A$3,'Core Indicators'!U39)</f>
        <v>854</v>
      </c>
      <c r="C39" s="204">
        <f>_xlfn.DAYS(About!$A$3,'Core Indicators'!AC39)</f>
        <v>85</v>
      </c>
      <c r="D39" s="204">
        <f>_xlfn.DAYS(About!$A$3,'Core Indicators'!AK39)</f>
        <v>123</v>
      </c>
      <c r="E39" s="204">
        <f>_xlfn.DAYS(About!$A$3,'Core Indicators'!AS39)</f>
        <v>237</v>
      </c>
      <c r="F39" s="204">
        <f>_xlfn.DAYS(About!$A$3,'Core Indicators'!BQ39)</f>
        <v>123</v>
      </c>
      <c r="G39" s="204">
        <f>_xlfn.DAYS(About!$A$3,'Core Indicators'!DM39)</f>
        <v>64</v>
      </c>
      <c r="H39" s="204">
        <f>_xlfn.DAYS(About!$A$3,'Core Indicators'!DU39)</f>
        <v>64</v>
      </c>
      <c r="I39" s="204">
        <f>_xlfn.DAYS(About!$A$3,'Core Indicators'!EC39)</f>
        <v>85</v>
      </c>
      <c r="J39" s="204">
        <f>_xlfn.DAYS(About!$A$3,'Core Indicators'!EK39)</f>
        <v>85</v>
      </c>
      <c r="K39" s="204">
        <f>_xlfn.DAYS(About!$A$3,'Core Indicators'!ES39)</f>
        <v>85</v>
      </c>
      <c r="L39" s="204">
        <f>_xlfn.DAYS(About!$A$3,'Core Indicators'!FI39)</f>
        <v>854</v>
      </c>
      <c r="M39" s="204">
        <f>_xlfn.DAYS(About!$A$3,'Core Indicators'!GG39)</f>
        <v>207</v>
      </c>
      <c r="N39" s="204">
        <f>_xlfn.DAYS(About!$A$3,'Core Indicators'!GO39)</f>
        <v>207</v>
      </c>
      <c r="O39" s="204">
        <f>_xlfn.DAYS(About!$A$3,'Core Indicators'!GW39)</f>
        <v>207</v>
      </c>
      <c r="P39" s="204">
        <f>_xlfn.DAYS(About!$A$3,'Core Indicators'!HE39)</f>
        <v>207</v>
      </c>
      <c r="Q39" s="204">
        <f>_xlfn.DAYS(About!$A$3,'Core Indicators'!HM39)</f>
        <v>207</v>
      </c>
      <c r="R39" s="204">
        <f>_xlfn.DAYS(About!$A$3,'Core Indicators'!HU39)</f>
        <v>207</v>
      </c>
      <c r="S39" s="204">
        <f>_xlfn.DAYS(About!$A$3,'Core Indicators'!IC39)</f>
        <v>207</v>
      </c>
      <c r="T39" s="204">
        <f>_xlfn.DAYS(About!$A$3,'Core Indicators'!IK39)</f>
        <v>207</v>
      </c>
      <c r="U39" s="204">
        <f>_xlfn.DAYS(About!$A$3,'Core Indicators'!IS39)</f>
        <v>207</v>
      </c>
      <c r="V39" s="204">
        <f t="shared" si="1"/>
        <v>192.7</v>
      </c>
    </row>
    <row r="40" spans="1:22" x14ac:dyDescent="0.3">
      <c r="A40" s="203" t="str">
        <f>Lists!C:C</f>
        <v>IDN002</v>
      </c>
      <c r="B40" s="204">
        <f>_xlfn.DAYS(About!$A$3,'Core Indicators'!U40)</f>
        <v>488</v>
      </c>
      <c r="C40" s="204">
        <f>_xlfn.DAYS(About!$A$3,'Core Indicators'!AC40)</f>
        <v>488</v>
      </c>
      <c r="D40" s="204">
        <f>_xlfn.DAYS(About!$A$3,'Core Indicators'!AK40)</f>
        <v>488</v>
      </c>
      <c r="E40" s="204">
        <f>_xlfn.DAYS(About!$A$3,'Core Indicators'!AS40)</f>
        <v>488</v>
      </c>
      <c r="F40" s="204">
        <f>_xlfn.DAYS(About!$A$3,'Core Indicators'!BQ40)</f>
        <v>69</v>
      </c>
      <c r="G40" s="204">
        <f>_xlfn.DAYS(About!$A$3,'Core Indicators'!DM40)</f>
        <v>488</v>
      </c>
      <c r="H40" s="204">
        <f>_xlfn.DAYS(About!$A$3,'Core Indicators'!DU40)</f>
        <v>488</v>
      </c>
      <c r="I40" s="204">
        <f>_xlfn.DAYS(About!$A$3,'Core Indicators'!EC40)</f>
        <v>488</v>
      </c>
      <c r="J40" s="204">
        <f>_xlfn.DAYS(About!$A$3,'Core Indicators'!EK40)</f>
        <v>488</v>
      </c>
      <c r="K40" s="204">
        <f>_xlfn.DAYS(About!$A$3,'Core Indicators'!ES40)</f>
        <v>488</v>
      </c>
      <c r="L40" s="204">
        <f>_xlfn.DAYS(About!$A$3,'Core Indicators'!FI40)</f>
        <v>671</v>
      </c>
      <c r="M40" s="204">
        <f>_xlfn.DAYS(About!$A$3,'Core Indicators'!GG40)</f>
        <v>185</v>
      </c>
      <c r="N40" s="204">
        <f>_xlfn.DAYS(About!$A$3,'Core Indicators'!GO40)</f>
        <v>185</v>
      </c>
      <c r="O40" s="204">
        <f>_xlfn.DAYS(About!$A$3,'Core Indicators'!GW40)</f>
        <v>185</v>
      </c>
      <c r="P40" s="204">
        <f>_xlfn.DAYS(About!$A$3,'Core Indicators'!HE40)</f>
        <v>185</v>
      </c>
      <c r="Q40" s="204">
        <f>_xlfn.DAYS(About!$A$3,'Core Indicators'!HM40)</f>
        <v>185</v>
      </c>
      <c r="R40" s="204">
        <f>_xlfn.DAYS(About!$A$3,'Core Indicators'!HU40)</f>
        <v>185</v>
      </c>
      <c r="S40" s="204">
        <f>_xlfn.DAYS(About!$A$3,'Core Indicators'!IC40)</f>
        <v>185</v>
      </c>
      <c r="T40" s="204">
        <f>_xlfn.DAYS(About!$A$3,'Core Indicators'!IK40)</f>
        <v>185</v>
      </c>
      <c r="U40" s="204">
        <f>_xlfn.DAYS(About!$A$3,'Core Indicators'!IS40)</f>
        <v>185</v>
      </c>
      <c r="V40" s="204">
        <f t="shared" si="1"/>
        <v>434.1</v>
      </c>
    </row>
    <row r="41" spans="1:22" x14ac:dyDescent="0.3">
      <c r="A41" s="203" t="str">
        <f>Lists!C:C</f>
        <v>IND002</v>
      </c>
      <c r="B41" s="204">
        <f>_xlfn.DAYS(About!$A$3,'Core Indicators'!U41)</f>
        <v>124</v>
      </c>
      <c r="C41" s="204">
        <f>_xlfn.DAYS(About!$A$3,'Core Indicators'!AC41)</f>
        <v>124</v>
      </c>
      <c r="D41" s="204">
        <f>_xlfn.DAYS(About!$A$3,'Core Indicators'!AK41)</f>
        <v>124</v>
      </c>
      <c r="E41" s="204">
        <f>_xlfn.DAYS(About!$A$3,'Core Indicators'!AS41)</f>
        <v>124</v>
      </c>
      <c r="F41" s="204">
        <f>_xlfn.DAYS(About!$A$3,'Core Indicators'!BQ41)</f>
        <v>69</v>
      </c>
      <c r="G41" s="204">
        <f>_xlfn.DAYS(About!$A$3,'Core Indicators'!DM41)</f>
        <v>124</v>
      </c>
      <c r="H41" s="204">
        <f>_xlfn.DAYS(About!$A$3,'Core Indicators'!DU41)</f>
        <v>124</v>
      </c>
      <c r="I41" s="204">
        <f>_xlfn.DAYS(About!$A$3,'Core Indicators'!EC41)</f>
        <v>124</v>
      </c>
      <c r="J41" s="204">
        <f>_xlfn.DAYS(About!$A$3,'Core Indicators'!EK41)</f>
        <v>124</v>
      </c>
      <c r="K41" s="204">
        <f>_xlfn.DAYS(About!$A$3,'Core Indicators'!ES41)</f>
        <v>124</v>
      </c>
      <c r="L41" s="204">
        <f>_xlfn.DAYS(About!$A$3,'Core Indicators'!FI41)</f>
        <v>551</v>
      </c>
      <c r="M41" s="204">
        <f>_xlfn.DAYS(About!$A$3,'Core Indicators'!GG41)</f>
        <v>185</v>
      </c>
      <c r="N41" s="204">
        <f>_xlfn.DAYS(About!$A$3,'Core Indicators'!GO41)</f>
        <v>185</v>
      </c>
      <c r="O41" s="204">
        <f>_xlfn.DAYS(About!$A$3,'Core Indicators'!GW41)</f>
        <v>185</v>
      </c>
      <c r="P41" s="204">
        <f>_xlfn.DAYS(About!$A$3,'Core Indicators'!HE41)</f>
        <v>185</v>
      </c>
      <c r="Q41" s="204">
        <f>_xlfn.DAYS(About!$A$3,'Core Indicators'!HM41)</f>
        <v>185</v>
      </c>
      <c r="R41" s="204">
        <f>_xlfn.DAYS(About!$A$3,'Core Indicators'!HU41)</f>
        <v>185</v>
      </c>
      <c r="S41" s="204">
        <f>_xlfn.DAYS(About!$A$3,'Core Indicators'!IC41)</f>
        <v>185</v>
      </c>
      <c r="T41" s="204">
        <f>_xlfn.DAYS(About!$A$3,'Core Indicators'!IK41)</f>
        <v>185</v>
      </c>
      <c r="U41" s="204">
        <f>_xlfn.DAYS(About!$A$3,'Core Indicators'!IS41)</f>
        <v>185</v>
      </c>
      <c r="V41" s="204">
        <f t="shared" si="1"/>
        <v>167.3</v>
      </c>
    </row>
    <row r="42" spans="1:22" x14ac:dyDescent="0.3">
      <c r="A42" s="203" t="str">
        <f>Lists!C:C</f>
        <v>IRN004</v>
      </c>
      <c r="B42" s="204">
        <f>_xlfn.DAYS(About!$A$3,'Core Indicators'!U42)</f>
        <v>77</v>
      </c>
      <c r="C42" s="204">
        <f>_xlfn.DAYS(About!$A$3,'Core Indicators'!AC42)</f>
        <v>77</v>
      </c>
      <c r="D42" s="204">
        <f>_xlfn.DAYS(About!$A$3,'Core Indicators'!AK42)</f>
        <v>77</v>
      </c>
      <c r="E42" s="204">
        <f>_xlfn.DAYS(About!$A$3,'Core Indicators'!AS42)</f>
        <v>77</v>
      </c>
      <c r="F42" s="204">
        <f>_xlfn.DAYS(About!$A$3,'Core Indicators'!BQ42)</f>
        <v>427</v>
      </c>
      <c r="G42" s="204">
        <f>_xlfn.DAYS(About!$A$3,'Core Indicators'!DM42)</f>
        <v>77</v>
      </c>
      <c r="H42" s="204">
        <f>_xlfn.DAYS(About!$A$3,'Core Indicators'!DU42)</f>
        <v>77</v>
      </c>
      <c r="I42" s="204">
        <f>_xlfn.DAYS(About!$A$3,'Core Indicators'!EC42)</f>
        <v>77</v>
      </c>
      <c r="J42" s="204">
        <f>_xlfn.DAYS(About!$A$3,'Core Indicators'!EK42)</f>
        <v>77</v>
      </c>
      <c r="K42" s="204">
        <f>_xlfn.DAYS(About!$A$3,'Core Indicators'!ES42)</f>
        <v>77</v>
      </c>
      <c r="L42" s="204">
        <f>_xlfn.DAYS(About!$A$3,'Core Indicators'!FI42)</f>
        <v>77</v>
      </c>
      <c r="M42" s="204">
        <f>_xlfn.DAYS(About!$A$3,'Core Indicators'!GG42)</f>
        <v>182</v>
      </c>
      <c r="N42" s="204">
        <f>_xlfn.DAYS(About!$A$3,'Core Indicators'!GO42)</f>
        <v>182</v>
      </c>
      <c r="O42" s="204">
        <f>_xlfn.DAYS(About!$A$3,'Core Indicators'!GW42)</f>
        <v>182</v>
      </c>
      <c r="P42" s="204">
        <f>_xlfn.DAYS(About!$A$3,'Core Indicators'!HE42)</f>
        <v>182</v>
      </c>
      <c r="Q42" s="204">
        <f>_xlfn.DAYS(About!$A$3,'Core Indicators'!HM42)</f>
        <v>182</v>
      </c>
      <c r="R42" s="204">
        <f>_xlfn.DAYS(About!$A$3,'Core Indicators'!HU42)</f>
        <v>182</v>
      </c>
      <c r="S42" s="204">
        <f>_xlfn.DAYS(About!$A$3,'Core Indicators'!IC42)</f>
        <v>182</v>
      </c>
      <c r="T42" s="204">
        <f>_xlfn.DAYS(About!$A$3,'Core Indicators'!IK42)</f>
        <v>182</v>
      </c>
      <c r="U42" s="204">
        <f>_xlfn.DAYS(About!$A$3,'Core Indicators'!IS42)</f>
        <v>182</v>
      </c>
      <c r="V42" s="204">
        <f t="shared" si="1"/>
        <v>122.5</v>
      </c>
    </row>
    <row r="43" spans="1:22" x14ac:dyDescent="0.3">
      <c r="A43" s="203" t="str">
        <f>Lists!C:C</f>
        <v>IRQ001</v>
      </c>
      <c r="B43" s="204">
        <f>_xlfn.DAYS(About!$A$3,'Core Indicators'!U43)</f>
        <v>123</v>
      </c>
      <c r="C43" s="204">
        <f>_xlfn.DAYS(About!$A$3,'Core Indicators'!AC43)</f>
        <v>123</v>
      </c>
      <c r="D43" s="204">
        <f>_xlfn.DAYS(About!$A$3,'Core Indicators'!AK43)</f>
        <v>123</v>
      </c>
      <c r="E43" s="204">
        <f>_xlfn.DAYS(About!$A$3,'Core Indicators'!AS43)</f>
        <v>33</v>
      </c>
      <c r="F43" s="204">
        <f>_xlfn.DAYS(About!$A$3,'Core Indicators'!BQ43)</f>
        <v>33</v>
      </c>
      <c r="G43" s="204">
        <f>_xlfn.DAYS(About!$A$3,'Core Indicators'!DM43)</f>
        <v>33</v>
      </c>
      <c r="H43" s="204">
        <f>_xlfn.DAYS(About!$A$3,'Core Indicators'!DU43)</f>
        <v>33</v>
      </c>
      <c r="I43" s="204">
        <f>_xlfn.DAYS(About!$A$3,'Core Indicators'!EC43)</f>
        <v>33</v>
      </c>
      <c r="J43" s="204">
        <f>_xlfn.DAYS(About!$A$3,'Core Indicators'!EK43)</f>
        <v>33</v>
      </c>
      <c r="K43" s="204">
        <f>_xlfn.DAYS(About!$A$3,'Core Indicators'!ES43)</f>
        <v>33</v>
      </c>
      <c r="L43" s="204">
        <f>_xlfn.DAYS(About!$A$3,'Core Indicators'!FI43)</f>
        <v>397</v>
      </c>
      <c r="M43" s="204">
        <f>_xlfn.DAYS(About!$A$3,'Core Indicators'!GG43)</f>
        <v>185</v>
      </c>
      <c r="N43" s="204">
        <f>_xlfn.DAYS(About!$A$3,'Core Indicators'!GO43)</f>
        <v>185</v>
      </c>
      <c r="O43" s="204">
        <f>_xlfn.DAYS(About!$A$3,'Core Indicators'!GW43)</f>
        <v>185</v>
      </c>
      <c r="P43" s="204">
        <f>_xlfn.DAYS(About!$A$3,'Core Indicators'!HE43)</f>
        <v>185</v>
      </c>
      <c r="Q43" s="204">
        <f>_xlfn.DAYS(About!$A$3,'Core Indicators'!HM43)</f>
        <v>185</v>
      </c>
      <c r="R43" s="204">
        <f>_xlfn.DAYS(About!$A$3,'Core Indicators'!HU43)</f>
        <v>185</v>
      </c>
      <c r="S43" s="204">
        <f>_xlfn.DAYS(About!$A$3,'Core Indicators'!IC43)</f>
        <v>185</v>
      </c>
      <c r="T43" s="204">
        <f>_xlfn.DAYS(About!$A$3,'Core Indicators'!IK43)</f>
        <v>185</v>
      </c>
      <c r="U43" s="204">
        <f>_xlfn.DAYS(About!$A$3,'Core Indicators'!IS43)</f>
        <v>185</v>
      </c>
      <c r="V43" s="204">
        <f t="shared" si="1"/>
        <v>93.6</v>
      </c>
    </row>
    <row r="44" spans="1:22" x14ac:dyDescent="0.3">
      <c r="A44" s="203" t="str">
        <f>Lists!C:C</f>
        <v>IRQ002</v>
      </c>
      <c r="B44" s="204">
        <f>_xlfn.DAYS(About!$A$3,'Core Indicators'!U44)</f>
        <v>123</v>
      </c>
      <c r="C44" s="204">
        <f>_xlfn.DAYS(About!$A$3,'Core Indicators'!AC44)</f>
        <v>93</v>
      </c>
      <c r="D44" s="204">
        <f>_xlfn.DAYS(About!$A$3,'Core Indicators'!AK44)</f>
        <v>64</v>
      </c>
      <c r="E44" s="204">
        <f>_xlfn.DAYS(About!$A$3,'Core Indicators'!AS44)</f>
        <v>64</v>
      </c>
      <c r="F44" s="204">
        <f>_xlfn.DAYS(About!$A$3,'Core Indicators'!BQ44)</f>
        <v>33</v>
      </c>
      <c r="G44" s="204">
        <f>_xlfn.DAYS(About!$A$3,'Core Indicators'!DM44)</f>
        <v>64</v>
      </c>
      <c r="H44" s="204">
        <f>_xlfn.DAYS(About!$A$3,'Core Indicators'!DU44)</f>
        <v>64</v>
      </c>
      <c r="I44" s="204">
        <f>_xlfn.DAYS(About!$A$3,'Core Indicators'!EC44)</f>
        <v>64</v>
      </c>
      <c r="J44" s="204">
        <f>_xlfn.DAYS(About!$A$3,'Core Indicators'!EK44)</f>
        <v>64</v>
      </c>
      <c r="K44" s="204">
        <f>_xlfn.DAYS(About!$A$3,'Core Indicators'!ES44)</f>
        <v>64</v>
      </c>
      <c r="L44" s="204">
        <f>_xlfn.DAYS(About!$A$3,'Core Indicators'!FI44)</f>
        <v>480</v>
      </c>
      <c r="M44" s="204">
        <f>_xlfn.DAYS(About!$A$3,'Core Indicators'!GG44)</f>
        <v>185</v>
      </c>
      <c r="N44" s="204">
        <f>_xlfn.DAYS(About!$A$3,'Core Indicators'!GO44)</f>
        <v>185</v>
      </c>
      <c r="O44" s="204">
        <f>_xlfn.DAYS(About!$A$3,'Core Indicators'!GW44)</f>
        <v>185</v>
      </c>
      <c r="P44" s="204">
        <f>_xlfn.DAYS(About!$A$3,'Core Indicators'!HE44)</f>
        <v>185</v>
      </c>
      <c r="Q44" s="204">
        <f>_xlfn.DAYS(About!$A$3,'Core Indicators'!HM44)</f>
        <v>185</v>
      </c>
      <c r="R44" s="204">
        <f>_xlfn.DAYS(About!$A$3,'Core Indicators'!HU44)</f>
        <v>185</v>
      </c>
      <c r="S44" s="204">
        <f>_xlfn.DAYS(About!$A$3,'Core Indicators'!IC44)</f>
        <v>185</v>
      </c>
      <c r="T44" s="204">
        <f>_xlfn.DAYS(About!$A$3,'Core Indicators'!IK44)</f>
        <v>185</v>
      </c>
      <c r="U44" s="204">
        <f>_xlfn.DAYS(About!$A$3,'Core Indicators'!IS44)</f>
        <v>185</v>
      </c>
      <c r="V44" s="204">
        <f t="shared" si="1"/>
        <v>114.6</v>
      </c>
    </row>
    <row r="45" spans="1:22" x14ac:dyDescent="0.3">
      <c r="A45" s="203" t="str">
        <f>Lists!C:C</f>
        <v>IRQ003</v>
      </c>
      <c r="B45" s="204">
        <f>_xlfn.DAYS(About!$A$3,'Core Indicators'!U45)</f>
        <v>123</v>
      </c>
      <c r="C45" s="204">
        <f>_xlfn.DAYS(About!$A$3,'Core Indicators'!AC45)</f>
        <v>33</v>
      </c>
      <c r="D45" s="204">
        <f>_xlfn.DAYS(About!$A$3,'Core Indicators'!AK45)</f>
        <v>33</v>
      </c>
      <c r="E45" s="204">
        <f>_xlfn.DAYS(About!$A$3,'Core Indicators'!AS45)</f>
        <v>33</v>
      </c>
      <c r="F45" s="204">
        <f>_xlfn.DAYS(About!$A$3,'Core Indicators'!BQ45)</f>
        <v>186</v>
      </c>
      <c r="G45" s="204">
        <f>_xlfn.DAYS(About!$A$3,'Core Indicators'!DM45)</f>
        <v>33</v>
      </c>
      <c r="H45" s="204">
        <f>_xlfn.DAYS(About!$A$3,'Core Indicators'!DU45)</f>
        <v>33</v>
      </c>
      <c r="I45" s="204">
        <f>_xlfn.DAYS(About!$A$3,'Core Indicators'!EC45)</f>
        <v>33</v>
      </c>
      <c r="J45" s="204">
        <f>_xlfn.DAYS(About!$A$3,'Core Indicators'!EK45)</f>
        <v>33</v>
      </c>
      <c r="K45" s="204">
        <f>_xlfn.DAYS(About!$A$3,'Core Indicators'!ES45)</f>
        <v>33</v>
      </c>
      <c r="L45" s="204">
        <f>_xlfn.DAYS(About!$A$3,'Core Indicators'!FI45)</f>
        <v>836</v>
      </c>
      <c r="M45" s="204">
        <f>_xlfn.DAYS(About!$A$3,'Core Indicators'!GG45)</f>
        <v>185</v>
      </c>
      <c r="N45" s="204">
        <f>_xlfn.DAYS(About!$A$3,'Core Indicators'!GO45)</f>
        <v>185</v>
      </c>
      <c r="O45" s="204">
        <f>_xlfn.DAYS(About!$A$3,'Core Indicators'!GW45)</f>
        <v>185</v>
      </c>
      <c r="P45" s="204">
        <f>_xlfn.DAYS(About!$A$3,'Core Indicators'!HE45)</f>
        <v>185</v>
      </c>
      <c r="Q45" s="204">
        <f>_xlfn.DAYS(About!$A$3,'Core Indicators'!HM45)</f>
        <v>185</v>
      </c>
      <c r="R45" s="204">
        <f>_xlfn.DAYS(About!$A$3,'Core Indicators'!HU45)</f>
        <v>185</v>
      </c>
      <c r="S45" s="204">
        <f>_xlfn.DAYS(About!$A$3,'Core Indicators'!IC45)</f>
        <v>185</v>
      </c>
      <c r="T45" s="204">
        <f>_xlfn.DAYS(About!$A$3,'Core Indicators'!IK45)</f>
        <v>185</v>
      </c>
      <c r="U45" s="204">
        <f>_xlfn.DAYS(About!$A$3,'Core Indicators'!IS45)</f>
        <v>185</v>
      </c>
      <c r="V45" s="204">
        <f t="shared" si="1"/>
        <v>143.80000000000001</v>
      </c>
    </row>
    <row r="46" spans="1:22" x14ac:dyDescent="0.3">
      <c r="A46" s="203" t="str">
        <f>Lists!C:C</f>
        <v>ITA002</v>
      </c>
      <c r="B46" s="204">
        <f>_xlfn.DAYS(About!$A$3,'Core Indicators'!U46)</f>
        <v>836</v>
      </c>
      <c r="C46" s="204">
        <f>_xlfn.DAYS(About!$A$3,'Core Indicators'!AC46)</f>
        <v>775</v>
      </c>
      <c r="D46" s="204">
        <f>_xlfn.DAYS(About!$A$3,'Core Indicators'!AK46)</f>
        <v>775</v>
      </c>
      <c r="E46" s="204">
        <f>_xlfn.DAYS(About!$A$3,'Core Indicators'!AS46)</f>
        <v>775</v>
      </c>
      <c r="F46" s="204">
        <f>_xlfn.DAYS(About!$A$3,'Core Indicators'!BQ46)</f>
        <v>784</v>
      </c>
      <c r="G46" s="204">
        <f>_xlfn.DAYS(About!$A$3,'Core Indicators'!DM46)</f>
        <v>775</v>
      </c>
      <c r="H46" s="204">
        <f>_xlfn.DAYS(About!$A$3,'Core Indicators'!DU46)</f>
        <v>775</v>
      </c>
      <c r="I46" s="204">
        <f>_xlfn.DAYS(About!$A$3,'Core Indicators'!EC46)</f>
        <v>775</v>
      </c>
      <c r="J46" s="204">
        <f>_xlfn.DAYS(About!$A$3,'Core Indicators'!EK46)</f>
        <v>775</v>
      </c>
      <c r="K46" s="204">
        <f>_xlfn.DAYS(About!$A$3,'Core Indicators'!ES46)</f>
        <v>775</v>
      </c>
      <c r="L46" s="204">
        <f>_xlfn.DAYS(About!$A$3,'Core Indicators'!FI46)</f>
        <v>836</v>
      </c>
      <c r="M46" s="204">
        <f>_xlfn.DAYS(About!$A$3,'Core Indicators'!GG46)</f>
        <v>775</v>
      </c>
      <c r="N46" s="204">
        <f>_xlfn.DAYS(About!$A$3,'Core Indicators'!GO46)</f>
        <v>775</v>
      </c>
      <c r="O46" s="204">
        <f>_xlfn.DAYS(About!$A$3,'Core Indicators'!GW46)</f>
        <v>775</v>
      </c>
      <c r="P46" s="204">
        <f>_xlfn.DAYS(About!$A$3,'Core Indicators'!HE46)</f>
        <v>775</v>
      </c>
      <c r="Q46" s="204">
        <f>_xlfn.DAYS(About!$A$3,'Core Indicators'!HM46)</f>
        <v>775</v>
      </c>
      <c r="R46" s="204">
        <f>_xlfn.DAYS(About!$A$3,'Core Indicators'!HU46)</f>
        <v>775</v>
      </c>
      <c r="S46" s="204">
        <f>_xlfn.DAYS(About!$A$3,'Core Indicators'!IC46)</f>
        <v>775</v>
      </c>
      <c r="T46" s="204">
        <f>_xlfn.DAYS(About!$A$3,'Core Indicators'!IK46)</f>
        <v>775</v>
      </c>
      <c r="U46" s="204">
        <f>_xlfn.DAYS(About!$A$3,'Core Indicators'!IS46)</f>
        <v>775</v>
      </c>
      <c r="V46" s="204">
        <f t="shared" si="1"/>
        <v>782</v>
      </c>
    </row>
    <row r="47" spans="1:22" x14ac:dyDescent="0.3">
      <c r="A47" s="203" t="str">
        <f>Lists!C:C</f>
        <v>JOR002</v>
      </c>
      <c r="B47" s="204">
        <f>_xlfn.DAYS(About!$A$3,'Core Indicators'!U47)</f>
        <v>182</v>
      </c>
      <c r="C47" s="204">
        <f>_xlfn.DAYS(About!$A$3,'Core Indicators'!AC47)</f>
        <v>120</v>
      </c>
      <c r="D47" s="204">
        <f>_xlfn.DAYS(About!$A$3,'Core Indicators'!AK47)</f>
        <v>33</v>
      </c>
      <c r="E47" s="204">
        <f>_xlfn.DAYS(About!$A$3,'Core Indicators'!AS47)</f>
        <v>33</v>
      </c>
      <c r="F47" s="204">
        <f>_xlfn.DAYS(About!$A$3,'Core Indicators'!BQ47)</f>
        <v>182</v>
      </c>
      <c r="G47" s="204">
        <f>_xlfn.DAYS(About!$A$3,'Core Indicators'!DM47)</f>
        <v>33</v>
      </c>
      <c r="H47" s="204">
        <f>_xlfn.DAYS(About!$A$3,'Core Indicators'!DU47)</f>
        <v>33</v>
      </c>
      <c r="I47" s="204">
        <f>_xlfn.DAYS(About!$A$3,'Core Indicators'!EC47)</f>
        <v>33</v>
      </c>
      <c r="J47" s="204">
        <f>_xlfn.DAYS(About!$A$3,'Core Indicators'!EK47)</f>
        <v>33</v>
      </c>
      <c r="K47" s="204">
        <f>_xlfn.DAYS(About!$A$3,'Core Indicators'!ES47)</f>
        <v>33</v>
      </c>
      <c r="L47" s="204">
        <f>_xlfn.DAYS(About!$A$3,'Core Indicators'!FI47)</f>
        <v>332</v>
      </c>
      <c r="M47" s="204">
        <f>_xlfn.DAYS(About!$A$3,'Core Indicators'!GG47)</f>
        <v>185</v>
      </c>
      <c r="N47" s="204">
        <f>_xlfn.DAYS(About!$A$3,'Core Indicators'!GO47)</f>
        <v>185</v>
      </c>
      <c r="O47" s="204">
        <f>_xlfn.DAYS(About!$A$3,'Core Indicators'!GW47)</f>
        <v>185</v>
      </c>
      <c r="P47" s="204">
        <f>_xlfn.DAYS(About!$A$3,'Core Indicators'!HE47)</f>
        <v>185</v>
      </c>
      <c r="Q47" s="204">
        <f>_xlfn.DAYS(About!$A$3,'Core Indicators'!HM47)</f>
        <v>185</v>
      </c>
      <c r="R47" s="204">
        <f>_xlfn.DAYS(About!$A$3,'Core Indicators'!HU47)</f>
        <v>185</v>
      </c>
      <c r="S47" s="204">
        <f>_xlfn.DAYS(About!$A$3,'Core Indicators'!IC47)</f>
        <v>185</v>
      </c>
      <c r="T47" s="204">
        <f>_xlfn.DAYS(About!$A$3,'Core Indicators'!IK47)</f>
        <v>185</v>
      </c>
      <c r="U47" s="204">
        <f>_xlfn.DAYS(About!$A$3,'Core Indicators'!IS47)</f>
        <v>185</v>
      </c>
      <c r="V47" s="204">
        <f t="shared" si="1"/>
        <v>93</v>
      </c>
    </row>
    <row r="48" spans="1:22" x14ac:dyDescent="0.3">
      <c r="A48" s="203" t="str">
        <f>Lists!C:C</f>
        <v>KEN002</v>
      </c>
      <c r="B48" s="204">
        <f>_xlfn.DAYS(About!$A$3,'Core Indicators'!U48)</f>
        <v>94</v>
      </c>
      <c r="C48" s="204">
        <f>_xlfn.DAYS(About!$A$3,'Core Indicators'!AC48)</f>
        <v>94</v>
      </c>
      <c r="D48" s="204">
        <f>_xlfn.DAYS(About!$A$3,'Core Indicators'!AK48)</f>
        <v>94</v>
      </c>
      <c r="E48" s="204">
        <f>_xlfn.DAYS(About!$A$3,'Core Indicators'!AS48)</f>
        <v>94</v>
      </c>
      <c r="F48" s="204">
        <f>_xlfn.DAYS(About!$A$3,'Core Indicators'!BQ48)</f>
        <v>836</v>
      </c>
      <c r="G48" s="204">
        <f>_xlfn.DAYS(About!$A$3,'Core Indicators'!DM48)</f>
        <v>94</v>
      </c>
      <c r="H48" s="204">
        <f>_xlfn.DAYS(About!$A$3,'Core Indicators'!DU48)</f>
        <v>427</v>
      </c>
      <c r="I48" s="204">
        <f>_xlfn.DAYS(About!$A$3,'Core Indicators'!EC48)</f>
        <v>94</v>
      </c>
      <c r="J48" s="204">
        <f>_xlfn.DAYS(About!$A$3,'Core Indicators'!EK48)</f>
        <v>427</v>
      </c>
      <c r="K48" s="204">
        <f>_xlfn.DAYS(About!$A$3,'Core Indicators'!ES48)</f>
        <v>427</v>
      </c>
      <c r="L48" s="204">
        <f>_xlfn.DAYS(About!$A$3,'Core Indicators'!FI48)</f>
        <v>836</v>
      </c>
      <c r="M48" s="204">
        <f>_xlfn.DAYS(About!$A$3,'Core Indicators'!GG48)</f>
        <v>580</v>
      </c>
      <c r="N48" s="204">
        <f>_xlfn.DAYS(About!$A$3,'Core Indicators'!GO48)</f>
        <v>580</v>
      </c>
      <c r="O48" s="204">
        <f>_xlfn.DAYS(About!$A$3,'Core Indicators'!GW48)</f>
        <v>580</v>
      </c>
      <c r="P48" s="204">
        <f>_xlfn.DAYS(About!$A$3,'Core Indicators'!HE48)</f>
        <v>580</v>
      </c>
      <c r="Q48" s="204">
        <f>_xlfn.DAYS(About!$A$3,'Core Indicators'!HM48)</f>
        <v>580</v>
      </c>
      <c r="R48" s="204">
        <f>_xlfn.DAYS(About!$A$3,'Core Indicators'!HU48)</f>
        <v>580</v>
      </c>
      <c r="S48" s="204">
        <f>_xlfn.DAYS(About!$A$3,'Core Indicators'!IC48)</f>
        <v>580</v>
      </c>
      <c r="T48" s="204">
        <f>_xlfn.DAYS(About!$A$3,'Core Indicators'!IK48)</f>
        <v>580</v>
      </c>
      <c r="U48" s="204">
        <f>_xlfn.DAYS(About!$A$3,'Core Indicators'!IS48)</f>
        <v>580</v>
      </c>
      <c r="V48" s="204">
        <f t="shared" si="1"/>
        <v>390.9</v>
      </c>
    </row>
    <row r="49" spans="1:22" x14ac:dyDescent="0.3">
      <c r="A49" s="203" t="str">
        <f>Lists!C:C</f>
        <v>LBN002</v>
      </c>
      <c r="B49" s="204">
        <f>_xlfn.DAYS(About!$A$3,'Core Indicators'!U49)</f>
        <v>360</v>
      </c>
      <c r="C49" s="204">
        <f>_xlfn.DAYS(About!$A$3,'Core Indicators'!AC49)</f>
        <v>120</v>
      </c>
      <c r="D49" s="204">
        <f>_xlfn.DAYS(About!$A$3,'Core Indicators'!AK49)</f>
        <v>64</v>
      </c>
      <c r="E49" s="204">
        <f>_xlfn.DAYS(About!$A$3,'Core Indicators'!AS49)</f>
        <v>33</v>
      </c>
      <c r="F49" s="204">
        <f>_xlfn.DAYS(About!$A$3,'Core Indicators'!BQ49)</f>
        <v>215</v>
      </c>
      <c r="G49" s="204">
        <f>_xlfn.DAYS(About!$A$3,'Core Indicators'!DM49)</f>
        <v>64</v>
      </c>
      <c r="H49" s="204">
        <f>_xlfn.DAYS(About!$A$3,'Core Indicators'!DU49)</f>
        <v>64</v>
      </c>
      <c r="I49" s="204">
        <f>_xlfn.DAYS(About!$A$3,'Core Indicators'!EC49)</f>
        <v>64</v>
      </c>
      <c r="J49" s="204">
        <f>_xlfn.DAYS(About!$A$3,'Core Indicators'!EK49)</f>
        <v>64</v>
      </c>
      <c r="K49" s="204">
        <f>_xlfn.DAYS(About!$A$3,'Core Indicators'!ES49)</f>
        <v>64</v>
      </c>
      <c r="L49" s="204">
        <f>_xlfn.DAYS(About!$A$3,'Core Indicators'!FI49)</f>
        <v>360</v>
      </c>
      <c r="M49" s="204">
        <f>_xlfn.DAYS(About!$A$3,'Core Indicators'!GG49)</f>
        <v>185</v>
      </c>
      <c r="N49" s="204">
        <f>_xlfn.DAYS(About!$A$3,'Core Indicators'!GO49)</f>
        <v>185</v>
      </c>
      <c r="O49" s="204">
        <f>_xlfn.DAYS(About!$A$3,'Core Indicators'!GW49)</f>
        <v>185</v>
      </c>
      <c r="P49" s="204">
        <f>_xlfn.DAYS(About!$A$3,'Core Indicators'!HE49)</f>
        <v>185</v>
      </c>
      <c r="Q49" s="204">
        <f>_xlfn.DAYS(About!$A$3,'Core Indicators'!HM49)</f>
        <v>185</v>
      </c>
      <c r="R49" s="204">
        <f>_xlfn.DAYS(About!$A$3,'Core Indicators'!HU49)</f>
        <v>185</v>
      </c>
      <c r="S49" s="204">
        <f>_xlfn.DAYS(About!$A$3,'Core Indicators'!IC49)</f>
        <v>185</v>
      </c>
      <c r="T49" s="204">
        <f>_xlfn.DAYS(About!$A$3,'Core Indicators'!IK49)</f>
        <v>185</v>
      </c>
      <c r="U49" s="204">
        <f>_xlfn.DAYS(About!$A$3,'Core Indicators'!IS49)</f>
        <v>185</v>
      </c>
      <c r="V49" s="204">
        <f t="shared" si="1"/>
        <v>117.7</v>
      </c>
    </row>
    <row r="50" spans="1:22" x14ac:dyDescent="0.3">
      <c r="A50" s="203" t="str">
        <f>Lists!C:C</f>
        <v>LBN004</v>
      </c>
      <c r="B50" s="204">
        <f>_xlfn.DAYS(About!$A$3,'Core Indicators'!U50)</f>
        <v>397</v>
      </c>
      <c r="C50" s="204">
        <f>_xlfn.DAYS(About!$A$3,'Core Indicators'!AC50)</f>
        <v>120</v>
      </c>
      <c r="D50" s="204">
        <f>_xlfn.DAYS(About!$A$3,'Core Indicators'!AK50)</f>
        <v>64</v>
      </c>
      <c r="E50" s="204">
        <f>_xlfn.DAYS(About!$A$3,'Core Indicators'!AS50)</f>
        <v>93</v>
      </c>
      <c r="F50" s="204">
        <f>_xlfn.DAYS(About!$A$3,'Core Indicators'!BQ50)</f>
        <v>33</v>
      </c>
      <c r="G50" s="204">
        <f>_xlfn.DAYS(About!$A$3,'Core Indicators'!DM50)</f>
        <v>64</v>
      </c>
      <c r="H50" s="204">
        <f>_xlfn.DAYS(About!$A$3,'Core Indicators'!DU50)</f>
        <v>64</v>
      </c>
      <c r="I50" s="204">
        <f>_xlfn.DAYS(About!$A$3,'Core Indicators'!EC50)</f>
        <v>64</v>
      </c>
      <c r="J50" s="204">
        <f>_xlfn.DAYS(About!$A$3,'Core Indicators'!EK50)</f>
        <v>64</v>
      </c>
      <c r="K50" s="204">
        <f>_xlfn.DAYS(About!$A$3,'Core Indicators'!ES50)</f>
        <v>64</v>
      </c>
      <c r="L50" s="204">
        <f>_xlfn.DAYS(About!$A$3,'Core Indicators'!FI50)</f>
        <v>397</v>
      </c>
      <c r="M50" s="204">
        <f>_xlfn.DAYS(About!$A$3,'Core Indicators'!GG50)</f>
        <v>185</v>
      </c>
      <c r="N50" s="204">
        <f>_xlfn.DAYS(About!$A$3,'Core Indicators'!GO50)</f>
        <v>185</v>
      </c>
      <c r="O50" s="204">
        <f>_xlfn.DAYS(About!$A$3,'Core Indicators'!GW50)</f>
        <v>185</v>
      </c>
      <c r="P50" s="204">
        <f>_xlfn.DAYS(About!$A$3,'Core Indicators'!HE50)</f>
        <v>185</v>
      </c>
      <c r="Q50" s="204">
        <f>_xlfn.DAYS(About!$A$3,'Core Indicators'!HM50)</f>
        <v>185</v>
      </c>
      <c r="R50" s="204">
        <f>_xlfn.DAYS(About!$A$3,'Core Indicators'!HU50)</f>
        <v>185</v>
      </c>
      <c r="S50" s="204">
        <f>_xlfn.DAYS(About!$A$3,'Core Indicators'!IC50)</f>
        <v>185</v>
      </c>
      <c r="T50" s="204">
        <f>_xlfn.DAYS(About!$A$3,'Core Indicators'!IK50)</f>
        <v>185</v>
      </c>
      <c r="U50" s="204">
        <f>_xlfn.DAYS(About!$A$3,'Core Indicators'!IS50)</f>
        <v>185</v>
      </c>
      <c r="V50" s="204">
        <f t="shared" si="1"/>
        <v>109.2</v>
      </c>
    </row>
    <row r="51" spans="1:22" x14ac:dyDescent="0.3">
      <c r="A51" s="203" t="str">
        <f>Lists!C:C</f>
        <v>LBY001</v>
      </c>
      <c r="B51" s="204">
        <f>_xlfn.DAYS(About!$A$3,'Core Indicators'!U51)</f>
        <v>397</v>
      </c>
      <c r="C51" s="204">
        <f>_xlfn.DAYS(About!$A$3,'Core Indicators'!AC51)</f>
        <v>62</v>
      </c>
      <c r="D51" s="204">
        <f>_xlfn.DAYS(About!$A$3,'Core Indicators'!AK51)</f>
        <v>397</v>
      </c>
      <c r="E51" s="204">
        <f>_xlfn.DAYS(About!$A$3,'Core Indicators'!AS51)</f>
        <v>35</v>
      </c>
      <c r="F51" s="204">
        <f>_xlfn.DAYS(About!$A$3,'Core Indicators'!BQ51)</f>
        <v>61</v>
      </c>
      <c r="G51" s="204">
        <f>_xlfn.DAYS(About!$A$3,'Core Indicators'!DM51)</f>
        <v>61</v>
      </c>
      <c r="H51" s="204">
        <f>_xlfn.DAYS(About!$A$3,'Core Indicators'!DU51)</f>
        <v>61</v>
      </c>
      <c r="I51" s="204">
        <f>_xlfn.DAYS(About!$A$3,'Core Indicators'!EC51)</f>
        <v>61</v>
      </c>
      <c r="J51" s="204">
        <f>_xlfn.DAYS(About!$A$3,'Core Indicators'!EK51)</f>
        <v>61</v>
      </c>
      <c r="K51" s="204">
        <f>_xlfn.DAYS(About!$A$3,'Core Indicators'!ES51)</f>
        <v>61</v>
      </c>
      <c r="L51" s="204">
        <f>_xlfn.DAYS(About!$A$3,'Core Indicators'!FI51)</f>
        <v>397</v>
      </c>
      <c r="M51" s="204">
        <f>_xlfn.DAYS(About!$A$3,'Core Indicators'!GG51)</f>
        <v>185</v>
      </c>
      <c r="N51" s="204">
        <f>_xlfn.DAYS(About!$A$3,'Core Indicators'!GO51)</f>
        <v>185</v>
      </c>
      <c r="O51" s="204">
        <f>_xlfn.DAYS(About!$A$3,'Core Indicators'!GW51)</f>
        <v>185</v>
      </c>
      <c r="P51" s="204">
        <f>_xlfn.DAYS(About!$A$3,'Core Indicators'!HE51)</f>
        <v>185</v>
      </c>
      <c r="Q51" s="204">
        <f>_xlfn.DAYS(About!$A$3,'Core Indicators'!HM51)</f>
        <v>185</v>
      </c>
      <c r="R51" s="204">
        <f>_xlfn.DAYS(About!$A$3,'Core Indicators'!HU51)</f>
        <v>185</v>
      </c>
      <c r="S51" s="204">
        <f>_xlfn.DAYS(About!$A$3,'Core Indicators'!IC51)</f>
        <v>185</v>
      </c>
      <c r="T51" s="204">
        <f>_xlfn.DAYS(About!$A$3,'Core Indicators'!IK51)</f>
        <v>185</v>
      </c>
      <c r="U51" s="204">
        <f>_xlfn.DAYS(About!$A$3,'Core Indicators'!IS51)</f>
        <v>185</v>
      </c>
      <c r="V51" s="204">
        <f t="shared" si="1"/>
        <v>138</v>
      </c>
    </row>
    <row r="52" spans="1:22" x14ac:dyDescent="0.3">
      <c r="A52" s="203" t="str">
        <f>Lists!C:C</f>
        <v>LBY002</v>
      </c>
      <c r="B52" s="204">
        <f>_xlfn.DAYS(About!$A$3,'Core Indicators'!U52)</f>
        <v>245</v>
      </c>
      <c r="C52" s="204">
        <f>_xlfn.DAYS(About!$A$3,'Core Indicators'!AC52)</f>
        <v>62</v>
      </c>
      <c r="D52" s="204">
        <f>_xlfn.DAYS(About!$A$3,'Core Indicators'!AK52)</f>
        <v>33</v>
      </c>
      <c r="E52" s="204">
        <f>_xlfn.DAYS(About!$A$3,'Core Indicators'!AS52)</f>
        <v>33</v>
      </c>
      <c r="F52" s="204">
        <f>_xlfn.DAYS(About!$A$3,'Core Indicators'!BQ52)</f>
        <v>62</v>
      </c>
      <c r="G52" s="204">
        <f>_xlfn.DAYS(About!$A$3,'Core Indicators'!DM52)</f>
        <v>33</v>
      </c>
      <c r="H52" s="204">
        <f>_xlfn.DAYS(About!$A$3,'Core Indicators'!DU52)</f>
        <v>33</v>
      </c>
      <c r="I52" s="204">
        <f>_xlfn.DAYS(About!$A$3,'Core Indicators'!EC52)</f>
        <v>61</v>
      </c>
      <c r="J52" s="204">
        <f>_xlfn.DAYS(About!$A$3,'Core Indicators'!EK52)</f>
        <v>61</v>
      </c>
      <c r="K52" s="204">
        <f>_xlfn.DAYS(About!$A$3,'Core Indicators'!ES52)</f>
        <v>245</v>
      </c>
      <c r="L52" s="204">
        <f>_xlfn.DAYS(About!$A$3,'Core Indicators'!FI52)</f>
        <v>397</v>
      </c>
      <c r="M52" s="204">
        <f>_xlfn.DAYS(About!$A$3,'Core Indicators'!GG52)</f>
        <v>185</v>
      </c>
      <c r="N52" s="204">
        <f>_xlfn.DAYS(About!$A$3,'Core Indicators'!GO52)</f>
        <v>185</v>
      </c>
      <c r="O52" s="204">
        <f>_xlfn.DAYS(About!$A$3,'Core Indicators'!GW52)</f>
        <v>185</v>
      </c>
      <c r="P52" s="204">
        <f>_xlfn.DAYS(About!$A$3,'Core Indicators'!HE52)</f>
        <v>185</v>
      </c>
      <c r="Q52" s="204">
        <f>_xlfn.DAYS(About!$A$3,'Core Indicators'!HM52)</f>
        <v>185</v>
      </c>
      <c r="R52" s="204">
        <f>_xlfn.DAYS(About!$A$3,'Core Indicators'!HU52)</f>
        <v>185</v>
      </c>
      <c r="S52" s="204">
        <f>_xlfn.DAYS(About!$A$3,'Core Indicators'!IC52)</f>
        <v>185</v>
      </c>
      <c r="T52" s="204">
        <f>_xlfn.DAYS(About!$A$3,'Core Indicators'!IK52)</f>
        <v>185</v>
      </c>
      <c r="U52" s="204">
        <f>_xlfn.DAYS(About!$A$3,'Core Indicators'!IS52)</f>
        <v>185</v>
      </c>
      <c r="V52" s="204">
        <f t="shared" si="1"/>
        <v>114.3</v>
      </c>
    </row>
    <row r="53" spans="1:22" x14ac:dyDescent="0.3">
      <c r="A53" s="203" t="str">
        <f>Lists!C:C</f>
        <v>LSO002</v>
      </c>
      <c r="B53" s="204">
        <f>_xlfn.DAYS(About!$A$3,'Core Indicators'!U53)</f>
        <v>671</v>
      </c>
      <c r="C53" s="204">
        <f>_xlfn.DAYS(About!$A$3,'Core Indicators'!AC53)</f>
        <v>213</v>
      </c>
      <c r="D53" s="204">
        <f>_xlfn.DAYS(About!$A$3,'Core Indicators'!AK53)</f>
        <v>213</v>
      </c>
      <c r="E53" s="204">
        <f>_xlfn.DAYS(About!$A$3,'Core Indicators'!AS53)</f>
        <v>234</v>
      </c>
      <c r="F53" s="204">
        <f>_xlfn.DAYS(About!$A$3,'Core Indicators'!BQ53)</f>
        <v>852</v>
      </c>
      <c r="G53" s="204">
        <f>_xlfn.DAYS(About!$A$3,'Core Indicators'!DM53)</f>
        <v>213</v>
      </c>
      <c r="H53" s="204">
        <f>_xlfn.DAYS(About!$A$3,'Core Indicators'!DU53)</f>
        <v>213</v>
      </c>
      <c r="I53" s="204">
        <f>_xlfn.DAYS(About!$A$3,'Core Indicators'!EC53)</f>
        <v>213</v>
      </c>
      <c r="J53" s="204">
        <f>_xlfn.DAYS(About!$A$3,'Core Indicators'!EK53)</f>
        <v>213</v>
      </c>
      <c r="K53" s="204">
        <f>_xlfn.DAYS(About!$A$3,'Core Indicators'!ES53)</f>
        <v>213</v>
      </c>
      <c r="L53" s="204">
        <f>_xlfn.DAYS(About!$A$3,'Core Indicators'!FI53)</f>
        <v>852</v>
      </c>
      <c r="M53" s="204">
        <f>_xlfn.DAYS(About!$A$3,'Core Indicators'!GG53)</f>
        <v>186</v>
      </c>
      <c r="N53" s="204">
        <f>_xlfn.DAYS(About!$A$3,'Core Indicators'!GO53)</f>
        <v>186</v>
      </c>
      <c r="O53" s="204">
        <f>_xlfn.DAYS(About!$A$3,'Core Indicators'!GW53)</f>
        <v>186</v>
      </c>
      <c r="P53" s="204">
        <f>_xlfn.DAYS(About!$A$3,'Core Indicators'!HE53)</f>
        <v>186</v>
      </c>
      <c r="Q53" s="204">
        <f>_xlfn.DAYS(About!$A$3,'Core Indicators'!HM53)</f>
        <v>186</v>
      </c>
      <c r="R53" s="204">
        <f>_xlfn.DAYS(About!$A$3,'Core Indicators'!HU53)</f>
        <v>186</v>
      </c>
      <c r="S53" s="204">
        <f>_xlfn.DAYS(About!$A$3,'Core Indicators'!IC53)</f>
        <v>186</v>
      </c>
      <c r="T53" s="204">
        <f>_xlfn.DAYS(About!$A$3,'Core Indicators'!IK53)</f>
        <v>186</v>
      </c>
      <c r="U53" s="204">
        <f>_xlfn.DAYS(About!$A$3,'Core Indicators'!IS53)</f>
        <v>186</v>
      </c>
      <c r="V53" s="204">
        <f t="shared" si="1"/>
        <v>340.2</v>
      </c>
    </row>
    <row r="54" spans="1:22" x14ac:dyDescent="0.3">
      <c r="A54" s="203" t="str">
        <f>Lists!C:C</f>
        <v>MAR002</v>
      </c>
      <c r="B54" s="204">
        <f>_xlfn.DAYS(About!$A$3,'Core Indicators'!U54)</f>
        <v>244</v>
      </c>
      <c r="C54" s="204">
        <f>_xlfn.DAYS(About!$A$3,'Core Indicators'!AC54)</f>
        <v>355</v>
      </c>
      <c r="D54" s="204">
        <f>_xlfn.DAYS(About!$A$3,'Core Indicators'!AK54)</f>
        <v>355</v>
      </c>
      <c r="E54" s="204">
        <f>_xlfn.DAYS(About!$A$3,'Core Indicators'!AS54)</f>
        <v>355</v>
      </c>
      <c r="F54" s="204">
        <f>_xlfn.DAYS(About!$A$3,'Core Indicators'!BQ54)</f>
        <v>61</v>
      </c>
      <c r="G54" s="204">
        <f>_xlfn.DAYS(About!$A$3,'Core Indicators'!DM54)</f>
        <v>549</v>
      </c>
      <c r="H54" s="204">
        <f>_xlfn.DAYS(About!$A$3,'Core Indicators'!DU54)</f>
        <v>549</v>
      </c>
      <c r="I54" s="204">
        <f>_xlfn.DAYS(About!$A$3,'Core Indicators'!EC54)</f>
        <v>549</v>
      </c>
      <c r="J54" s="204">
        <f>_xlfn.DAYS(About!$A$3,'Core Indicators'!EK54)</f>
        <v>549</v>
      </c>
      <c r="K54" s="204">
        <f>_xlfn.DAYS(About!$A$3,'Core Indicators'!ES54)</f>
        <v>549</v>
      </c>
      <c r="L54" s="204">
        <f>_xlfn.DAYS(About!$A$3,'Core Indicators'!FI54)</f>
        <v>836</v>
      </c>
      <c r="M54" s="204">
        <f>_xlfn.DAYS(About!$A$3,'Core Indicators'!GG54)</f>
        <v>185</v>
      </c>
      <c r="N54" s="204">
        <f>_xlfn.DAYS(About!$A$3,'Core Indicators'!GO54)</f>
        <v>185</v>
      </c>
      <c r="O54" s="204">
        <f>_xlfn.DAYS(About!$A$3,'Core Indicators'!GW54)</f>
        <v>185</v>
      </c>
      <c r="P54" s="204">
        <f>_xlfn.DAYS(About!$A$3,'Core Indicators'!HE54)</f>
        <v>185</v>
      </c>
      <c r="Q54" s="204">
        <f>_xlfn.DAYS(About!$A$3,'Core Indicators'!HM54)</f>
        <v>185</v>
      </c>
      <c r="R54" s="204">
        <f>_xlfn.DAYS(About!$A$3,'Core Indicators'!HU54)</f>
        <v>185</v>
      </c>
      <c r="S54" s="204">
        <f>_xlfn.DAYS(About!$A$3,'Core Indicators'!IC54)</f>
        <v>185</v>
      </c>
      <c r="T54" s="204">
        <f>_xlfn.DAYS(About!$A$3,'Core Indicators'!IK54)</f>
        <v>185</v>
      </c>
      <c r="U54" s="204">
        <f>_xlfn.DAYS(About!$A$3,'Core Indicators'!IS54)</f>
        <v>185</v>
      </c>
      <c r="V54" s="204">
        <f t="shared" si="1"/>
        <v>453.7</v>
      </c>
    </row>
    <row r="55" spans="1:22" x14ac:dyDescent="0.3">
      <c r="A55" s="203" t="str">
        <f>Lists!C:C</f>
        <v>MDG002</v>
      </c>
      <c r="B55" s="204">
        <f>_xlfn.DAYS(About!$A$3,'Core Indicators'!U55)</f>
        <v>122</v>
      </c>
      <c r="C55" s="204">
        <f>_xlfn.DAYS(About!$A$3,'Core Indicators'!AC55)</f>
        <v>122</v>
      </c>
      <c r="D55" s="204">
        <f>_xlfn.DAYS(About!$A$3,'Core Indicators'!AK55)</f>
        <v>122</v>
      </c>
      <c r="E55" s="204">
        <f>_xlfn.DAYS(About!$A$3,'Core Indicators'!AS55)</f>
        <v>234</v>
      </c>
      <c r="F55" s="204">
        <f>_xlfn.DAYS(About!$A$3,'Core Indicators'!BQ55)</f>
        <v>213</v>
      </c>
      <c r="G55" s="204">
        <f>_xlfn.DAYS(About!$A$3,'Core Indicators'!DM55)</f>
        <v>122</v>
      </c>
      <c r="H55" s="204">
        <f>_xlfn.DAYS(About!$A$3,'Core Indicators'!DU55)</f>
        <v>122</v>
      </c>
      <c r="I55" s="204">
        <f>_xlfn.DAYS(About!$A$3,'Core Indicators'!EC55)</f>
        <v>122</v>
      </c>
      <c r="J55" s="204">
        <f>_xlfn.DAYS(About!$A$3,'Core Indicators'!EK55)</f>
        <v>122</v>
      </c>
      <c r="K55" s="204">
        <f>_xlfn.DAYS(About!$A$3,'Core Indicators'!ES55)</f>
        <v>122</v>
      </c>
      <c r="L55" s="204">
        <f>_xlfn.DAYS(About!$A$3,'Core Indicators'!FI55)</f>
        <v>697</v>
      </c>
      <c r="M55" s="204">
        <f>_xlfn.DAYS(About!$A$3,'Core Indicators'!GG55)</f>
        <v>186</v>
      </c>
      <c r="N55" s="204">
        <f>_xlfn.DAYS(About!$A$3,'Core Indicators'!GO55)</f>
        <v>186</v>
      </c>
      <c r="O55" s="204">
        <f>_xlfn.DAYS(About!$A$3,'Core Indicators'!GW55)</f>
        <v>186</v>
      </c>
      <c r="P55" s="204">
        <f>_xlfn.DAYS(About!$A$3,'Core Indicators'!HE55)</f>
        <v>186</v>
      </c>
      <c r="Q55" s="204">
        <f>_xlfn.DAYS(About!$A$3,'Core Indicators'!HM55)</f>
        <v>186</v>
      </c>
      <c r="R55" s="204">
        <f>_xlfn.DAYS(About!$A$3,'Core Indicators'!HU55)</f>
        <v>186</v>
      </c>
      <c r="S55" s="204">
        <f>_xlfn.DAYS(About!$A$3,'Core Indicators'!IC55)</f>
        <v>186</v>
      </c>
      <c r="T55" s="204">
        <f>_xlfn.DAYS(About!$A$3,'Core Indicators'!IK55)</f>
        <v>186</v>
      </c>
      <c r="U55" s="204">
        <f>_xlfn.DAYS(About!$A$3,'Core Indicators'!IS55)</f>
        <v>186</v>
      </c>
      <c r="V55" s="204">
        <f t="shared" si="1"/>
        <v>206.2</v>
      </c>
    </row>
    <row r="56" spans="1:22" x14ac:dyDescent="0.3">
      <c r="A56" s="203" t="str">
        <f>Lists!C:C</f>
        <v>MEX001</v>
      </c>
      <c r="B56" s="204">
        <f>_xlfn.DAYS(About!$A$3,'Core Indicators'!U56)</f>
        <v>549</v>
      </c>
      <c r="C56" s="204">
        <f>_xlfn.DAYS(About!$A$3,'Core Indicators'!AC56)</f>
        <v>536</v>
      </c>
      <c r="D56" s="204">
        <f>_xlfn.DAYS(About!$A$3,'Core Indicators'!AK56)</f>
        <v>549</v>
      </c>
      <c r="E56" s="204">
        <f>_xlfn.DAYS(About!$A$3,'Core Indicators'!AS56)</f>
        <v>335</v>
      </c>
      <c r="F56" s="204">
        <f>_xlfn.DAYS(About!$A$3,'Core Indicators'!BQ56)</f>
        <v>123</v>
      </c>
      <c r="G56" s="204">
        <f>_xlfn.DAYS(About!$A$3,'Core Indicators'!DM56)</f>
        <v>536</v>
      </c>
      <c r="H56" s="204">
        <f>_xlfn.DAYS(About!$A$3,'Core Indicators'!DU56)</f>
        <v>549</v>
      </c>
      <c r="I56" s="204">
        <f>_xlfn.DAYS(About!$A$3,'Core Indicators'!EC56)</f>
        <v>536</v>
      </c>
      <c r="J56" s="204">
        <f>_xlfn.DAYS(About!$A$3,'Core Indicators'!EK56)</f>
        <v>549</v>
      </c>
      <c r="K56" s="204">
        <f>_xlfn.DAYS(About!$A$3,'Core Indicators'!ES56)</f>
        <v>549</v>
      </c>
      <c r="L56" s="204">
        <f>_xlfn.DAYS(About!$A$3,'Core Indicators'!FI56)</f>
        <v>549</v>
      </c>
      <c r="M56" s="204">
        <f>_xlfn.DAYS(About!$A$3,'Core Indicators'!GG56)</f>
        <v>549</v>
      </c>
      <c r="N56" s="204">
        <f>_xlfn.DAYS(About!$A$3,'Core Indicators'!GO56)</f>
        <v>549</v>
      </c>
      <c r="O56" s="204">
        <f>_xlfn.DAYS(About!$A$3,'Core Indicators'!GW56)</f>
        <v>549</v>
      </c>
      <c r="P56" s="204">
        <f>_xlfn.DAYS(About!$A$3,'Core Indicators'!HE56)</f>
        <v>549</v>
      </c>
      <c r="Q56" s="204">
        <f>_xlfn.DAYS(About!$A$3,'Core Indicators'!HM56)</f>
        <v>549</v>
      </c>
      <c r="R56" s="204">
        <f>_xlfn.DAYS(About!$A$3,'Core Indicators'!HU56)</f>
        <v>549</v>
      </c>
      <c r="S56" s="204">
        <f>_xlfn.DAYS(About!$A$3,'Core Indicators'!IC56)</f>
        <v>549</v>
      </c>
      <c r="T56" s="204">
        <f>_xlfn.DAYS(About!$A$3,'Core Indicators'!IK56)</f>
        <v>549</v>
      </c>
      <c r="U56" s="204">
        <f>_xlfn.DAYS(About!$A$3,'Core Indicators'!IS56)</f>
        <v>549</v>
      </c>
      <c r="V56" s="204">
        <f t="shared" si="1"/>
        <v>482.4</v>
      </c>
    </row>
    <row r="57" spans="1:22" x14ac:dyDescent="0.3">
      <c r="A57" s="203" t="str">
        <f>Lists!C:C</f>
        <v>MEX002</v>
      </c>
      <c r="B57" s="204">
        <f>_xlfn.DAYS(About!$A$3,'Core Indicators'!U57)</f>
        <v>549</v>
      </c>
      <c r="C57" s="204">
        <f>_xlfn.DAYS(About!$A$3,'Core Indicators'!AC57)</f>
        <v>536</v>
      </c>
      <c r="D57" s="204">
        <f>_xlfn.DAYS(About!$A$3,'Core Indicators'!AK57)</f>
        <v>536</v>
      </c>
      <c r="E57" s="204">
        <f>_xlfn.DAYS(About!$A$3,'Core Indicators'!AS57)</f>
        <v>549</v>
      </c>
      <c r="F57" s="204">
        <f>_xlfn.DAYS(About!$A$3,'Core Indicators'!BQ57)</f>
        <v>123</v>
      </c>
      <c r="G57" s="204">
        <f>_xlfn.DAYS(About!$A$3,'Core Indicators'!DM57)</f>
        <v>536</v>
      </c>
      <c r="H57" s="204">
        <f>_xlfn.DAYS(About!$A$3,'Core Indicators'!DU57)</f>
        <v>549</v>
      </c>
      <c r="I57" s="204">
        <f>_xlfn.DAYS(About!$A$3,'Core Indicators'!EC57)</f>
        <v>536</v>
      </c>
      <c r="J57" s="204">
        <f>_xlfn.DAYS(About!$A$3,'Core Indicators'!EK57)</f>
        <v>549</v>
      </c>
      <c r="K57" s="204">
        <f>_xlfn.DAYS(About!$A$3,'Core Indicators'!ES57)</f>
        <v>549</v>
      </c>
      <c r="L57" s="204">
        <f>_xlfn.DAYS(About!$A$3,'Core Indicators'!FI57)</f>
        <v>549</v>
      </c>
      <c r="M57" s="204">
        <f>_xlfn.DAYS(About!$A$3,'Core Indicators'!GG57)</f>
        <v>549</v>
      </c>
      <c r="N57" s="204">
        <f>_xlfn.DAYS(About!$A$3,'Core Indicators'!GO57)</f>
        <v>549</v>
      </c>
      <c r="O57" s="204">
        <f>_xlfn.DAYS(About!$A$3,'Core Indicators'!GW57)</f>
        <v>549</v>
      </c>
      <c r="P57" s="204">
        <f>_xlfn.DAYS(About!$A$3,'Core Indicators'!HE57)</f>
        <v>549</v>
      </c>
      <c r="Q57" s="204">
        <f>_xlfn.DAYS(About!$A$3,'Core Indicators'!HM57)</f>
        <v>549</v>
      </c>
      <c r="R57" s="204">
        <f>_xlfn.DAYS(About!$A$3,'Core Indicators'!HU57)</f>
        <v>549</v>
      </c>
      <c r="S57" s="204">
        <f>_xlfn.DAYS(About!$A$3,'Core Indicators'!IC57)</f>
        <v>549</v>
      </c>
      <c r="T57" s="204">
        <f>_xlfn.DAYS(About!$A$3,'Core Indicators'!IK57)</f>
        <v>549</v>
      </c>
      <c r="U57" s="204">
        <f>_xlfn.DAYS(About!$A$3,'Core Indicators'!IS57)</f>
        <v>549</v>
      </c>
      <c r="V57" s="204">
        <f t="shared" si="1"/>
        <v>502.5</v>
      </c>
    </row>
    <row r="58" spans="1:22" x14ac:dyDescent="0.3">
      <c r="A58" s="203" t="str">
        <f>Lists!C:C</f>
        <v>MEX003</v>
      </c>
      <c r="B58" s="204">
        <f>_xlfn.DAYS(About!$A$3,'Core Indicators'!U58)</f>
        <v>549</v>
      </c>
      <c r="C58" s="204">
        <f>_xlfn.DAYS(About!$A$3,'Core Indicators'!AC58)</f>
        <v>536</v>
      </c>
      <c r="D58" s="204">
        <f>_xlfn.DAYS(About!$A$3,'Core Indicators'!AK58)</f>
        <v>536</v>
      </c>
      <c r="E58" s="204">
        <f>_xlfn.DAYS(About!$A$3,'Core Indicators'!AS58)</f>
        <v>536</v>
      </c>
      <c r="F58" s="204">
        <f>_xlfn.DAYS(About!$A$3,'Core Indicators'!BQ58)</f>
        <v>123</v>
      </c>
      <c r="G58" s="204">
        <f>_xlfn.DAYS(About!$A$3,'Core Indicators'!DM58)</f>
        <v>536</v>
      </c>
      <c r="H58" s="204">
        <f>_xlfn.DAYS(About!$A$3,'Core Indicators'!DU58)</f>
        <v>536</v>
      </c>
      <c r="I58" s="204">
        <f>_xlfn.DAYS(About!$A$3,'Core Indicators'!EC58)</f>
        <v>536</v>
      </c>
      <c r="J58" s="204">
        <f>_xlfn.DAYS(About!$A$3,'Core Indicators'!EK58)</f>
        <v>549</v>
      </c>
      <c r="K58" s="204">
        <f>_xlfn.DAYS(About!$A$3,'Core Indicators'!ES58)</f>
        <v>549</v>
      </c>
      <c r="L58" s="204">
        <f>_xlfn.DAYS(About!$A$3,'Core Indicators'!FI58)</f>
        <v>549</v>
      </c>
      <c r="M58" s="204">
        <f>_xlfn.DAYS(About!$A$3,'Core Indicators'!GG58)</f>
        <v>549</v>
      </c>
      <c r="N58" s="204">
        <f>_xlfn.DAYS(About!$A$3,'Core Indicators'!GO58)</f>
        <v>549</v>
      </c>
      <c r="O58" s="204">
        <f>_xlfn.DAYS(About!$A$3,'Core Indicators'!GW58)</f>
        <v>549</v>
      </c>
      <c r="P58" s="204">
        <f>_xlfn.DAYS(About!$A$3,'Core Indicators'!HE58)</f>
        <v>549</v>
      </c>
      <c r="Q58" s="204">
        <f>_xlfn.DAYS(About!$A$3,'Core Indicators'!HM58)</f>
        <v>549</v>
      </c>
      <c r="R58" s="204">
        <f>_xlfn.DAYS(About!$A$3,'Core Indicators'!HU58)</f>
        <v>549</v>
      </c>
      <c r="S58" s="204">
        <f>_xlfn.DAYS(About!$A$3,'Core Indicators'!IC58)</f>
        <v>549</v>
      </c>
      <c r="T58" s="204">
        <f>_xlfn.DAYS(About!$A$3,'Core Indicators'!IK58)</f>
        <v>549</v>
      </c>
      <c r="U58" s="204">
        <f>_xlfn.DAYS(About!$A$3,'Core Indicators'!IS58)</f>
        <v>549</v>
      </c>
      <c r="V58" s="204">
        <f t="shared" si="1"/>
        <v>499.9</v>
      </c>
    </row>
    <row r="59" spans="1:22" x14ac:dyDescent="0.3">
      <c r="A59" s="203" t="str">
        <f>Lists!C:C</f>
        <v>MLI001</v>
      </c>
      <c r="B59" s="204">
        <f>_xlfn.DAYS(About!$A$3,'Core Indicators'!U59)</f>
        <v>238</v>
      </c>
      <c r="C59" s="204">
        <f>_xlfn.DAYS(About!$A$3,'Core Indicators'!AC59)</f>
        <v>80</v>
      </c>
      <c r="D59" s="204">
        <f>_xlfn.DAYS(About!$A$3,'Core Indicators'!AK59)</f>
        <v>80</v>
      </c>
      <c r="E59" s="204">
        <f>_xlfn.DAYS(About!$A$3,'Core Indicators'!AS59)</f>
        <v>80</v>
      </c>
      <c r="F59" s="204">
        <f>_xlfn.DAYS(About!$A$3,'Core Indicators'!BQ59)</f>
        <v>66</v>
      </c>
      <c r="G59" s="204">
        <f>_xlfn.DAYS(About!$A$3,'Core Indicators'!DM59)</f>
        <v>80</v>
      </c>
      <c r="H59" s="204">
        <f>_xlfn.DAYS(About!$A$3,'Core Indicators'!DU59)</f>
        <v>80</v>
      </c>
      <c r="I59" s="204">
        <f>_xlfn.DAYS(About!$A$3,'Core Indicators'!EC59)</f>
        <v>80</v>
      </c>
      <c r="J59" s="204">
        <f>_xlfn.DAYS(About!$A$3,'Core Indicators'!EK59)</f>
        <v>80</v>
      </c>
      <c r="K59" s="204">
        <f>_xlfn.DAYS(About!$A$3,'Core Indicators'!ES59)</f>
        <v>80</v>
      </c>
      <c r="L59" s="204">
        <f>_xlfn.DAYS(About!$A$3,'Core Indicators'!FI59)</f>
        <v>858</v>
      </c>
      <c r="M59" s="204">
        <f>_xlfn.DAYS(About!$A$3,'Core Indicators'!GG59)</f>
        <v>182</v>
      </c>
      <c r="N59" s="204">
        <f>_xlfn.DAYS(About!$A$3,'Core Indicators'!GO59)</f>
        <v>182</v>
      </c>
      <c r="O59" s="204">
        <f>_xlfn.DAYS(About!$A$3,'Core Indicators'!GW59)</f>
        <v>182</v>
      </c>
      <c r="P59" s="204">
        <f>_xlfn.DAYS(About!$A$3,'Core Indicators'!HE59)</f>
        <v>182</v>
      </c>
      <c r="Q59" s="204">
        <f>_xlfn.DAYS(About!$A$3,'Core Indicators'!HM59)</f>
        <v>182</v>
      </c>
      <c r="R59" s="204">
        <f>_xlfn.DAYS(About!$A$3,'Core Indicators'!HU59)</f>
        <v>182</v>
      </c>
      <c r="S59" s="204">
        <f>_xlfn.DAYS(About!$A$3,'Core Indicators'!IC59)</f>
        <v>182</v>
      </c>
      <c r="T59" s="204">
        <f>_xlfn.DAYS(About!$A$3,'Core Indicators'!IK59)</f>
        <v>182</v>
      </c>
      <c r="U59" s="204">
        <f>_xlfn.DAYS(About!$A$3,'Core Indicators'!IS59)</f>
        <v>182</v>
      </c>
      <c r="V59" s="204">
        <f t="shared" si="1"/>
        <v>166.6</v>
      </c>
    </row>
    <row r="60" spans="1:22" x14ac:dyDescent="0.3">
      <c r="A60" s="203" t="str">
        <f>Lists!C:C</f>
        <v>MMR001</v>
      </c>
      <c r="B60" s="204">
        <f>_xlfn.DAYS(About!$A$3,'Core Indicators'!U60)</f>
        <v>119</v>
      </c>
      <c r="C60" s="204">
        <f>_xlfn.DAYS(About!$A$3,'Core Indicators'!AC60)</f>
        <v>119</v>
      </c>
      <c r="D60" s="204">
        <f>_xlfn.DAYS(About!$A$3,'Core Indicators'!AK60)</f>
        <v>119</v>
      </c>
      <c r="E60" s="204">
        <f>_xlfn.DAYS(About!$A$3,'Core Indicators'!AS60)</f>
        <v>77</v>
      </c>
      <c r="F60" s="204">
        <f>_xlfn.DAYS(About!$A$3,'Core Indicators'!BQ60)</f>
        <v>69</v>
      </c>
      <c r="G60" s="204">
        <f>_xlfn.DAYS(About!$A$3,'Core Indicators'!DM60)</f>
        <v>119</v>
      </c>
      <c r="H60" s="204">
        <f>_xlfn.DAYS(About!$A$3,'Core Indicators'!DU60)</f>
        <v>119</v>
      </c>
      <c r="I60" s="204">
        <f>_xlfn.DAYS(About!$A$3,'Core Indicators'!EC60)</f>
        <v>119</v>
      </c>
      <c r="J60" s="204">
        <f>_xlfn.DAYS(About!$A$3,'Core Indicators'!EK60)</f>
        <v>119</v>
      </c>
      <c r="K60" s="204">
        <f>_xlfn.DAYS(About!$A$3,'Core Indicators'!ES60)</f>
        <v>119</v>
      </c>
      <c r="L60" s="204">
        <f>_xlfn.DAYS(About!$A$3,'Core Indicators'!FI60)</f>
        <v>119</v>
      </c>
      <c r="M60" s="204">
        <f>_xlfn.DAYS(About!$A$3,'Core Indicators'!GG60)</f>
        <v>182</v>
      </c>
      <c r="N60" s="204">
        <f>_xlfn.DAYS(About!$A$3,'Core Indicators'!GO60)</f>
        <v>182</v>
      </c>
      <c r="O60" s="204">
        <f>_xlfn.DAYS(About!$A$3,'Core Indicators'!GW60)</f>
        <v>182</v>
      </c>
      <c r="P60" s="204">
        <f>_xlfn.DAYS(About!$A$3,'Core Indicators'!HE60)</f>
        <v>182</v>
      </c>
      <c r="Q60" s="204">
        <f>_xlfn.DAYS(About!$A$3,'Core Indicators'!HM60)</f>
        <v>182</v>
      </c>
      <c r="R60" s="204">
        <f>_xlfn.DAYS(About!$A$3,'Core Indicators'!HU60)</f>
        <v>182</v>
      </c>
      <c r="S60" s="204">
        <f>_xlfn.DAYS(About!$A$3,'Core Indicators'!IC60)</f>
        <v>182</v>
      </c>
      <c r="T60" s="204">
        <f>_xlfn.DAYS(About!$A$3,'Core Indicators'!IK60)</f>
        <v>182</v>
      </c>
      <c r="U60" s="204">
        <f>_xlfn.DAYS(About!$A$3,'Core Indicators'!IS60)</f>
        <v>182</v>
      </c>
      <c r="V60" s="204">
        <f t="shared" si="1"/>
        <v>116.1</v>
      </c>
    </row>
    <row r="61" spans="1:22" x14ac:dyDescent="0.3">
      <c r="A61" s="203" t="str">
        <f>Lists!C:C</f>
        <v>MMR002</v>
      </c>
      <c r="B61" s="204">
        <f>_xlfn.DAYS(About!$A$3,'Core Indicators'!U61)</f>
        <v>119</v>
      </c>
      <c r="C61" s="204">
        <f>_xlfn.DAYS(About!$A$3,'Core Indicators'!AC61)</f>
        <v>119</v>
      </c>
      <c r="D61" s="204">
        <f>_xlfn.DAYS(About!$A$3,'Core Indicators'!AK61)</f>
        <v>119</v>
      </c>
      <c r="E61" s="204">
        <f>_xlfn.DAYS(About!$A$3,'Core Indicators'!AS61)</f>
        <v>77</v>
      </c>
      <c r="F61" s="204">
        <f>_xlfn.DAYS(About!$A$3,'Core Indicators'!BQ61)</f>
        <v>69</v>
      </c>
      <c r="G61" s="204">
        <f>_xlfn.DAYS(About!$A$3,'Core Indicators'!DM61)</f>
        <v>119</v>
      </c>
      <c r="H61" s="204">
        <f>_xlfn.DAYS(About!$A$3,'Core Indicators'!DU61)</f>
        <v>119</v>
      </c>
      <c r="I61" s="204">
        <f>_xlfn.DAYS(About!$A$3,'Core Indicators'!EC61)</f>
        <v>119</v>
      </c>
      <c r="J61" s="204">
        <f>_xlfn.DAYS(About!$A$3,'Core Indicators'!EK61)</f>
        <v>119</v>
      </c>
      <c r="K61" s="204">
        <f>_xlfn.DAYS(About!$A$3,'Core Indicators'!ES61)</f>
        <v>119</v>
      </c>
      <c r="L61" s="204">
        <f>_xlfn.DAYS(About!$A$3,'Core Indicators'!FI61)</f>
        <v>119</v>
      </c>
      <c r="M61" s="204">
        <f>_xlfn.DAYS(About!$A$3,'Core Indicators'!GG61)</f>
        <v>182</v>
      </c>
      <c r="N61" s="204">
        <f>_xlfn.DAYS(About!$A$3,'Core Indicators'!GO61)</f>
        <v>182</v>
      </c>
      <c r="O61" s="204">
        <f>_xlfn.DAYS(About!$A$3,'Core Indicators'!GW61)</f>
        <v>182</v>
      </c>
      <c r="P61" s="204">
        <f>_xlfn.DAYS(About!$A$3,'Core Indicators'!HE61)</f>
        <v>182</v>
      </c>
      <c r="Q61" s="204">
        <f>_xlfn.DAYS(About!$A$3,'Core Indicators'!HM61)</f>
        <v>182</v>
      </c>
      <c r="R61" s="204">
        <f>_xlfn.DAYS(About!$A$3,'Core Indicators'!HU61)</f>
        <v>182</v>
      </c>
      <c r="S61" s="204">
        <f>_xlfn.DAYS(About!$A$3,'Core Indicators'!IC61)</f>
        <v>182</v>
      </c>
      <c r="T61" s="204">
        <f>_xlfn.DAYS(About!$A$3,'Core Indicators'!IK61)</f>
        <v>182</v>
      </c>
      <c r="U61" s="204">
        <f>_xlfn.DAYS(About!$A$3,'Core Indicators'!IS61)</f>
        <v>182</v>
      </c>
      <c r="V61" s="204">
        <f t="shared" si="1"/>
        <v>116.1</v>
      </c>
    </row>
    <row r="62" spans="1:22" x14ac:dyDescent="0.3">
      <c r="A62" s="203" t="str">
        <f>Lists!C:C</f>
        <v>MMR003</v>
      </c>
      <c r="B62" s="204">
        <f>_xlfn.DAYS(About!$A$3,'Core Indicators'!U62)</f>
        <v>119</v>
      </c>
      <c r="C62" s="204">
        <f>_xlfn.DAYS(About!$A$3,'Core Indicators'!AC62)</f>
        <v>119</v>
      </c>
      <c r="D62" s="204">
        <f>_xlfn.DAYS(About!$A$3,'Core Indicators'!AK62)</f>
        <v>119</v>
      </c>
      <c r="E62" s="204">
        <f>_xlfn.DAYS(About!$A$3,'Core Indicators'!AS62)</f>
        <v>89</v>
      </c>
      <c r="F62" s="204">
        <f>_xlfn.DAYS(About!$A$3,'Core Indicators'!BQ62)</f>
        <v>69</v>
      </c>
      <c r="G62" s="204">
        <f>_xlfn.DAYS(About!$A$3,'Core Indicators'!DM62)</f>
        <v>119</v>
      </c>
      <c r="H62" s="204">
        <f>_xlfn.DAYS(About!$A$3,'Core Indicators'!DU62)</f>
        <v>119</v>
      </c>
      <c r="I62" s="204">
        <f>_xlfn.DAYS(About!$A$3,'Core Indicators'!EC62)</f>
        <v>119</v>
      </c>
      <c r="J62" s="204">
        <f>_xlfn.DAYS(About!$A$3,'Core Indicators'!EK62)</f>
        <v>119</v>
      </c>
      <c r="K62" s="204">
        <f>_xlfn.DAYS(About!$A$3,'Core Indicators'!ES62)</f>
        <v>119</v>
      </c>
      <c r="L62" s="204">
        <f>_xlfn.DAYS(About!$A$3,'Core Indicators'!FI62)</f>
        <v>119</v>
      </c>
      <c r="M62" s="204">
        <f>_xlfn.DAYS(About!$A$3,'Core Indicators'!GG62)</f>
        <v>182</v>
      </c>
      <c r="N62" s="204">
        <f>_xlfn.DAYS(About!$A$3,'Core Indicators'!GO62)</f>
        <v>182</v>
      </c>
      <c r="O62" s="204">
        <f>_xlfn.DAYS(About!$A$3,'Core Indicators'!GW62)</f>
        <v>182</v>
      </c>
      <c r="P62" s="204">
        <f>_xlfn.DAYS(About!$A$3,'Core Indicators'!HE62)</f>
        <v>182</v>
      </c>
      <c r="Q62" s="204">
        <f>_xlfn.DAYS(About!$A$3,'Core Indicators'!HM62)</f>
        <v>182</v>
      </c>
      <c r="R62" s="204">
        <f>_xlfn.DAYS(About!$A$3,'Core Indicators'!HU62)</f>
        <v>182</v>
      </c>
      <c r="S62" s="204">
        <f>_xlfn.DAYS(About!$A$3,'Core Indicators'!IC62)</f>
        <v>182</v>
      </c>
      <c r="T62" s="204">
        <f>_xlfn.DAYS(About!$A$3,'Core Indicators'!IK62)</f>
        <v>182</v>
      </c>
      <c r="U62" s="204">
        <f>_xlfn.DAYS(About!$A$3,'Core Indicators'!IS62)</f>
        <v>182</v>
      </c>
      <c r="V62" s="204">
        <f t="shared" si="1"/>
        <v>117.3</v>
      </c>
    </row>
    <row r="63" spans="1:22" x14ac:dyDescent="0.3">
      <c r="A63" s="203" t="str">
        <f>Lists!C:C</f>
        <v>MOZ001</v>
      </c>
      <c r="B63" s="204">
        <f>_xlfn.DAYS(About!$A$3,'Core Indicators'!U63)</f>
        <v>94</v>
      </c>
      <c r="C63" s="204">
        <f>_xlfn.DAYS(About!$A$3,'Core Indicators'!AC63)</f>
        <v>94</v>
      </c>
      <c r="D63" s="204">
        <f>_xlfn.DAYS(About!$A$3,'Core Indicators'!AK63)</f>
        <v>94</v>
      </c>
      <c r="E63" s="204">
        <f>_xlfn.DAYS(About!$A$3,'Core Indicators'!AS63)</f>
        <v>94</v>
      </c>
      <c r="F63" s="204">
        <f>_xlfn.DAYS(About!$A$3,'Core Indicators'!BQ63)</f>
        <v>94</v>
      </c>
      <c r="G63" s="204">
        <f>_xlfn.DAYS(About!$A$3,'Core Indicators'!DM63)</f>
        <v>94</v>
      </c>
      <c r="H63" s="204">
        <f>_xlfn.DAYS(About!$A$3,'Core Indicators'!DU63)</f>
        <v>94</v>
      </c>
      <c r="I63" s="204">
        <f>_xlfn.DAYS(About!$A$3,'Core Indicators'!EC63)</f>
        <v>94</v>
      </c>
      <c r="J63" s="204">
        <f>_xlfn.DAYS(About!$A$3,'Core Indicators'!EK63)</f>
        <v>94</v>
      </c>
      <c r="K63" s="204">
        <f>_xlfn.DAYS(About!$A$3,'Core Indicators'!ES63)</f>
        <v>123</v>
      </c>
      <c r="L63" s="204">
        <f>_xlfn.DAYS(About!$A$3,'Core Indicators'!FI63)</f>
        <v>671</v>
      </c>
      <c r="M63" s="204">
        <f>_xlfn.DAYS(About!$A$3,'Core Indicators'!GG63)</f>
        <v>183</v>
      </c>
      <c r="N63" s="204">
        <f>_xlfn.DAYS(About!$A$3,'Core Indicators'!GO63)</f>
        <v>183</v>
      </c>
      <c r="O63" s="204">
        <f>_xlfn.DAYS(About!$A$3,'Core Indicators'!GW63)</f>
        <v>183</v>
      </c>
      <c r="P63" s="204">
        <f>_xlfn.DAYS(About!$A$3,'Core Indicators'!HE63)</f>
        <v>183</v>
      </c>
      <c r="Q63" s="204">
        <f>_xlfn.DAYS(About!$A$3,'Core Indicators'!HM63)</f>
        <v>183</v>
      </c>
      <c r="R63" s="204">
        <f>_xlfn.DAYS(About!$A$3,'Core Indicators'!HU63)</f>
        <v>183</v>
      </c>
      <c r="S63" s="204">
        <f>_xlfn.DAYS(About!$A$3,'Core Indicators'!IC63)</f>
        <v>183</v>
      </c>
      <c r="T63" s="204">
        <f>_xlfn.DAYS(About!$A$3,'Core Indicators'!IK63)</f>
        <v>183</v>
      </c>
      <c r="U63" s="204">
        <f>_xlfn.DAYS(About!$A$3,'Core Indicators'!IS63)</f>
        <v>183</v>
      </c>
      <c r="V63" s="204">
        <f t="shared" si="1"/>
        <v>163.5</v>
      </c>
    </row>
    <row r="64" spans="1:22" x14ac:dyDescent="0.3">
      <c r="A64" s="203" t="str">
        <f>Lists!C:C</f>
        <v>MOZ004</v>
      </c>
      <c r="B64" s="204">
        <f>_xlfn.DAYS(About!$A$3,'Core Indicators'!U64)</f>
        <v>94</v>
      </c>
      <c r="C64" s="204">
        <f>_xlfn.DAYS(About!$A$3,'Core Indicators'!AC64)</f>
        <v>94</v>
      </c>
      <c r="D64" s="204">
        <f>_xlfn.DAYS(About!$A$3,'Core Indicators'!AK64)</f>
        <v>94</v>
      </c>
      <c r="E64" s="204">
        <f>_xlfn.DAYS(About!$A$3,'Core Indicators'!AS64)</f>
        <v>94</v>
      </c>
      <c r="F64" s="204">
        <f>_xlfn.DAYS(About!$A$3,'Core Indicators'!BQ64)</f>
        <v>94</v>
      </c>
      <c r="G64" s="204">
        <f>_xlfn.DAYS(About!$A$3,'Core Indicators'!DM64)</f>
        <v>94</v>
      </c>
      <c r="H64" s="204">
        <f>_xlfn.DAYS(About!$A$3,'Core Indicators'!DU64)</f>
        <v>94</v>
      </c>
      <c r="I64" s="204">
        <f>_xlfn.DAYS(About!$A$3,'Core Indicators'!EC64)</f>
        <v>94</v>
      </c>
      <c r="J64" s="204">
        <f>_xlfn.DAYS(About!$A$3,'Core Indicators'!EK64)</f>
        <v>94</v>
      </c>
      <c r="K64" s="204">
        <f>_xlfn.DAYS(About!$A$3,'Core Indicators'!ES64)</f>
        <v>94</v>
      </c>
      <c r="L64" s="204">
        <f>_xlfn.DAYS(About!$A$3,'Core Indicators'!FI64)</f>
        <v>183</v>
      </c>
      <c r="M64" s="204">
        <f>_xlfn.DAYS(About!$A$3,'Core Indicators'!GG64)</f>
        <v>580</v>
      </c>
      <c r="N64" s="204">
        <f>_xlfn.DAYS(About!$A$3,'Core Indicators'!GO64)</f>
        <v>284</v>
      </c>
      <c r="O64" s="204">
        <f>_xlfn.DAYS(About!$A$3,'Core Indicators'!GW64)</f>
        <v>580</v>
      </c>
      <c r="P64" s="204">
        <f>_xlfn.DAYS(About!$A$3,'Core Indicators'!HE64)</f>
        <v>580</v>
      </c>
      <c r="Q64" s="204">
        <f>_xlfn.DAYS(About!$A$3,'Core Indicators'!HM64)</f>
        <v>580</v>
      </c>
      <c r="R64" s="204">
        <f>_xlfn.DAYS(About!$A$3,'Core Indicators'!HU64)</f>
        <v>580</v>
      </c>
      <c r="S64" s="204">
        <f>_xlfn.DAYS(About!$A$3,'Core Indicators'!IC64)</f>
        <v>285</v>
      </c>
      <c r="T64" s="204">
        <f>_xlfn.DAYS(About!$A$3,'Core Indicators'!IK64)</f>
        <v>580</v>
      </c>
      <c r="U64" s="204">
        <f>_xlfn.DAYS(About!$A$3,'Core Indicators'!IS64)</f>
        <v>580</v>
      </c>
      <c r="V64" s="204">
        <f t="shared" si="1"/>
        <v>151.5</v>
      </c>
    </row>
    <row r="65" spans="1:22" x14ac:dyDescent="0.3">
      <c r="A65" s="203" t="str">
        <f>Lists!C:C</f>
        <v>MOZ006</v>
      </c>
      <c r="B65" s="204">
        <f>_xlfn.DAYS(About!$A$3,'Core Indicators'!U65)</f>
        <v>94</v>
      </c>
      <c r="C65" s="204">
        <f>_xlfn.DAYS(About!$A$3,'Core Indicators'!AC65)</f>
        <v>94</v>
      </c>
      <c r="D65" s="204">
        <f>_xlfn.DAYS(About!$A$3,'Core Indicators'!AK65)</f>
        <v>123</v>
      </c>
      <c r="E65" s="204">
        <f>_xlfn.DAYS(About!$A$3,'Core Indicators'!AS65)</f>
        <v>307</v>
      </c>
      <c r="F65" s="204">
        <f>_xlfn.DAYS(About!$A$3,'Core Indicators'!BQ65)</f>
        <v>479</v>
      </c>
      <c r="G65" s="204">
        <f>_xlfn.DAYS(About!$A$3,'Core Indicators'!DM65)</f>
        <v>123</v>
      </c>
      <c r="H65" s="204">
        <f>_xlfn.DAYS(About!$A$3,'Core Indicators'!DU65)</f>
        <v>123</v>
      </c>
      <c r="I65" s="204">
        <f>_xlfn.DAYS(About!$A$3,'Core Indicators'!EC65)</f>
        <v>123</v>
      </c>
      <c r="J65" s="204">
        <f>_xlfn.DAYS(About!$A$3,'Core Indicators'!EK65)</f>
        <v>123</v>
      </c>
      <c r="K65" s="204">
        <f>_xlfn.DAYS(About!$A$3,'Core Indicators'!ES65)</f>
        <v>123</v>
      </c>
      <c r="L65" s="204">
        <f>_xlfn.DAYS(About!$A$3,'Core Indicators'!FI65)</f>
        <v>479</v>
      </c>
      <c r="M65" s="204">
        <f>_xlfn.DAYS(About!$A$3,'Core Indicators'!GG65)</f>
        <v>479</v>
      </c>
      <c r="N65" s="204">
        <f>_xlfn.DAYS(About!$A$3,'Core Indicators'!GO65)</f>
        <v>479</v>
      </c>
      <c r="O65" s="204">
        <f>_xlfn.DAYS(About!$A$3,'Core Indicators'!GW65)</f>
        <v>479</v>
      </c>
      <c r="P65" s="204">
        <f>_xlfn.DAYS(About!$A$3,'Core Indicators'!HE65)</f>
        <v>479</v>
      </c>
      <c r="Q65" s="204">
        <f>_xlfn.DAYS(About!$A$3,'Core Indicators'!HM65)</f>
        <v>479</v>
      </c>
      <c r="R65" s="204">
        <f>_xlfn.DAYS(About!$A$3,'Core Indicators'!HU65)</f>
        <v>479</v>
      </c>
      <c r="S65" s="204">
        <f>_xlfn.DAYS(About!$A$3,'Core Indicators'!IC65)</f>
        <v>479</v>
      </c>
      <c r="T65" s="204">
        <f>_xlfn.DAYS(About!$A$3,'Core Indicators'!IK65)</f>
        <v>479</v>
      </c>
      <c r="U65" s="204">
        <f>_xlfn.DAYS(About!$A$3,'Core Indicators'!IS65)</f>
        <v>479</v>
      </c>
      <c r="V65" s="204">
        <f t="shared" si="1"/>
        <v>248.2</v>
      </c>
    </row>
    <row r="66" spans="1:22" x14ac:dyDescent="0.3">
      <c r="A66" s="203" t="str">
        <f>Lists!C:C</f>
        <v>MOZ007</v>
      </c>
      <c r="B66" s="204">
        <f>_xlfn.DAYS(About!$A$3,'Core Indicators'!U66)</f>
        <v>110</v>
      </c>
      <c r="C66" s="204">
        <f>_xlfn.DAYS(About!$A$3,'Core Indicators'!AC66)</f>
        <v>110</v>
      </c>
      <c r="D66" s="204">
        <f>_xlfn.DAYS(About!$A$3,'Core Indicators'!AK66)</f>
        <v>94</v>
      </c>
      <c r="E66" s="204">
        <f>_xlfn.DAYS(About!$A$3,'Core Indicators'!AS66)</f>
        <v>94</v>
      </c>
      <c r="F66" s="204">
        <f>_xlfn.DAYS(About!$A$3,'Core Indicators'!BQ66)</f>
        <v>110</v>
      </c>
      <c r="G66" s="204">
        <f>_xlfn.DAYS(About!$A$3,'Core Indicators'!DM66)</f>
        <v>94</v>
      </c>
      <c r="H66" s="204">
        <f>_xlfn.DAYS(About!$A$3,'Core Indicators'!DU66)</f>
        <v>94</v>
      </c>
      <c r="I66" s="204">
        <f>_xlfn.DAYS(About!$A$3,'Core Indicators'!EC66)</f>
        <v>94</v>
      </c>
      <c r="J66" s="204">
        <f>_xlfn.DAYS(About!$A$3,'Core Indicators'!EK66)</f>
        <v>94</v>
      </c>
      <c r="K66" s="204">
        <f>_xlfn.DAYS(About!$A$3,'Core Indicators'!ES66)</f>
        <v>94</v>
      </c>
      <c r="L66" s="204">
        <f>_xlfn.DAYS(About!$A$3,'Core Indicators'!FI66)</f>
        <v>110</v>
      </c>
      <c r="M66" s="204">
        <f>_xlfn.DAYS(About!$A$3,'Core Indicators'!GG66)</f>
        <v>110</v>
      </c>
      <c r="N66" s="204">
        <f>_xlfn.DAYS(About!$A$3,'Core Indicators'!GO66)</f>
        <v>110</v>
      </c>
      <c r="O66" s="204">
        <f>_xlfn.DAYS(About!$A$3,'Core Indicators'!GW66)</f>
        <v>110</v>
      </c>
      <c r="P66" s="204">
        <f>_xlfn.DAYS(About!$A$3,'Core Indicators'!HE66)</f>
        <v>110</v>
      </c>
      <c r="Q66" s="204">
        <f>_xlfn.DAYS(About!$A$3,'Core Indicators'!HM66)</f>
        <v>110</v>
      </c>
      <c r="R66" s="204">
        <f>_xlfn.DAYS(About!$A$3,'Core Indicators'!HU66)</f>
        <v>110</v>
      </c>
      <c r="S66" s="204">
        <f>_xlfn.DAYS(About!$A$3,'Core Indicators'!IC66)</f>
        <v>110</v>
      </c>
      <c r="T66" s="204">
        <f>_xlfn.DAYS(About!$A$3,'Core Indicators'!IK66)</f>
        <v>110</v>
      </c>
      <c r="U66" s="204">
        <f>_xlfn.DAYS(About!$A$3,'Core Indicators'!IS66)</f>
        <v>110</v>
      </c>
      <c r="V66" s="204">
        <f t="shared" si="1"/>
        <v>98.8</v>
      </c>
    </row>
    <row r="67" spans="1:22" x14ac:dyDescent="0.3">
      <c r="A67" s="203" t="str">
        <f>Lists!C:C</f>
        <v>MRT002</v>
      </c>
      <c r="B67" s="204">
        <f>_xlfn.DAYS(About!$A$3,'Core Indicators'!U67)</f>
        <v>837</v>
      </c>
      <c r="C67" s="204">
        <f>_xlfn.DAYS(About!$A$3,'Core Indicators'!AC67)</f>
        <v>109</v>
      </c>
      <c r="D67" s="204">
        <f>_xlfn.DAYS(About!$A$3,'Core Indicators'!AK67)</f>
        <v>109</v>
      </c>
      <c r="E67" s="204">
        <f>_xlfn.DAYS(About!$A$3,'Core Indicators'!AS67)</f>
        <v>109</v>
      </c>
      <c r="F67" s="204">
        <f>_xlfn.DAYS(About!$A$3,'Core Indicators'!BQ67)</f>
        <v>703</v>
      </c>
      <c r="G67" s="204">
        <f>_xlfn.DAYS(About!$A$3,'Core Indicators'!DM67)</f>
        <v>109</v>
      </c>
      <c r="H67" s="204">
        <f>_xlfn.DAYS(About!$A$3,'Core Indicators'!DU67)</f>
        <v>109</v>
      </c>
      <c r="I67" s="204">
        <f>_xlfn.DAYS(About!$A$3,'Core Indicators'!EC67)</f>
        <v>109</v>
      </c>
      <c r="J67" s="204">
        <f>_xlfn.DAYS(About!$A$3,'Core Indicators'!EK67)</f>
        <v>109</v>
      </c>
      <c r="K67" s="204">
        <f>_xlfn.DAYS(About!$A$3,'Core Indicators'!ES67)</f>
        <v>109</v>
      </c>
      <c r="L67" s="204">
        <f>_xlfn.DAYS(About!$A$3,'Core Indicators'!FI67)</f>
        <v>837</v>
      </c>
      <c r="M67" s="204">
        <f>_xlfn.DAYS(About!$A$3,'Core Indicators'!GG67)</f>
        <v>185</v>
      </c>
      <c r="N67" s="204">
        <f>_xlfn.DAYS(About!$A$3,'Core Indicators'!GO67)</f>
        <v>185</v>
      </c>
      <c r="O67" s="204">
        <f>_xlfn.DAYS(About!$A$3,'Core Indicators'!GW67)</f>
        <v>185</v>
      </c>
      <c r="P67" s="204">
        <f>_xlfn.DAYS(About!$A$3,'Core Indicators'!HE67)</f>
        <v>185</v>
      </c>
      <c r="Q67" s="204">
        <f>_xlfn.DAYS(About!$A$3,'Core Indicators'!HM67)</f>
        <v>185</v>
      </c>
      <c r="R67" s="204">
        <f>_xlfn.DAYS(About!$A$3,'Core Indicators'!HU67)</f>
        <v>185</v>
      </c>
      <c r="S67" s="204">
        <f>_xlfn.DAYS(About!$A$3,'Core Indicators'!IC67)</f>
        <v>185</v>
      </c>
      <c r="T67" s="204">
        <f>_xlfn.DAYS(About!$A$3,'Core Indicators'!IK67)</f>
        <v>185</v>
      </c>
      <c r="U67" s="204">
        <f>_xlfn.DAYS(About!$A$3,'Core Indicators'!IS67)</f>
        <v>185</v>
      </c>
      <c r="V67" s="204">
        <f t="shared" ref="V67:V98" si="2">AVERAGE(D67:M67)</f>
        <v>248.8</v>
      </c>
    </row>
    <row r="68" spans="1:22" x14ac:dyDescent="0.3">
      <c r="A68" s="203" t="str">
        <f>Lists!C:C</f>
        <v>MRT003</v>
      </c>
      <c r="B68" s="204">
        <f>_xlfn.DAYS(About!$A$3,'Core Indicators'!U68)</f>
        <v>245</v>
      </c>
      <c r="C68" s="204">
        <f>_xlfn.DAYS(About!$A$3,'Core Indicators'!AC68)</f>
        <v>109</v>
      </c>
      <c r="D68" s="204">
        <f>_xlfn.DAYS(About!$A$3,'Core Indicators'!AK68)</f>
        <v>109</v>
      </c>
      <c r="E68" s="204">
        <f>_xlfn.DAYS(About!$A$3,'Core Indicators'!AS68)</f>
        <v>278</v>
      </c>
      <c r="F68" s="204">
        <f>_xlfn.DAYS(About!$A$3,'Core Indicators'!BQ68)</f>
        <v>278</v>
      </c>
      <c r="G68" s="204">
        <f>_xlfn.DAYS(About!$A$3,'Core Indicators'!DM68)</f>
        <v>109</v>
      </c>
      <c r="H68" s="204">
        <f>_xlfn.DAYS(About!$A$3,'Core Indicators'!DU68)</f>
        <v>109</v>
      </c>
      <c r="I68" s="204">
        <f>_xlfn.DAYS(About!$A$3,'Core Indicators'!EC68)</f>
        <v>109</v>
      </c>
      <c r="J68" s="204">
        <f>_xlfn.DAYS(About!$A$3,'Core Indicators'!EK68)</f>
        <v>109</v>
      </c>
      <c r="K68" s="204">
        <f>_xlfn.DAYS(About!$A$3,'Core Indicators'!ES68)</f>
        <v>109</v>
      </c>
      <c r="L68" s="204">
        <f>_xlfn.DAYS(About!$A$3,'Core Indicators'!FI68)</f>
        <v>278</v>
      </c>
      <c r="M68" s="204">
        <f>_xlfn.DAYS(About!$A$3,'Core Indicators'!GG68)</f>
        <v>185</v>
      </c>
      <c r="N68" s="204">
        <f>_xlfn.DAYS(About!$A$3,'Core Indicators'!GO68)</f>
        <v>185</v>
      </c>
      <c r="O68" s="204">
        <f>_xlfn.DAYS(About!$A$3,'Core Indicators'!GW68)</f>
        <v>185</v>
      </c>
      <c r="P68" s="204">
        <f>_xlfn.DAYS(About!$A$3,'Core Indicators'!HE68)</f>
        <v>185</v>
      </c>
      <c r="Q68" s="204">
        <f>_xlfn.DAYS(About!$A$3,'Core Indicators'!HM68)</f>
        <v>185</v>
      </c>
      <c r="R68" s="204">
        <f>_xlfn.DAYS(About!$A$3,'Core Indicators'!HU68)</f>
        <v>185</v>
      </c>
      <c r="S68" s="204">
        <f>_xlfn.DAYS(About!$A$3,'Core Indicators'!IC68)</f>
        <v>185</v>
      </c>
      <c r="T68" s="204">
        <f>_xlfn.DAYS(About!$A$3,'Core Indicators'!IK68)</f>
        <v>185</v>
      </c>
      <c r="U68" s="204">
        <f>_xlfn.DAYS(About!$A$3,'Core Indicators'!IS68)</f>
        <v>185</v>
      </c>
      <c r="V68" s="204">
        <f t="shared" si="2"/>
        <v>167.3</v>
      </c>
    </row>
    <row r="69" spans="1:22" x14ac:dyDescent="0.3">
      <c r="A69" s="203" t="str">
        <f>Lists!C:C</f>
        <v>MWI002</v>
      </c>
      <c r="B69" s="204">
        <f>_xlfn.DAYS(About!$A$3,'Core Indicators'!U69)</f>
        <v>798</v>
      </c>
      <c r="C69" s="204">
        <f>_xlfn.DAYS(About!$A$3,'Core Indicators'!AC69)</f>
        <v>122</v>
      </c>
      <c r="D69" s="204">
        <f>_xlfn.DAYS(About!$A$3,'Core Indicators'!AK69)</f>
        <v>122</v>
      </c>
      <c r="E69" s="204">
        <f>_xlfn.DAYS(About!$A$3,'Core Indicators'!AS69)</f>
        <v>641</v>
      </c>
      <c r="F69" s="204">
        <f>_xlfn.DAYS(About!$A$3,'Core Indicators'!BQ69)</f>
        <v>122</v>
      </c>
      <c r="G69" s="204">
        <f>_xlfn.DAYS(About!$A$3,'Core Indicators'!DM69)</f>
        <v>122</v>
      </c>
      <c r="H69" s="204">
        <f>_xlfn.DAYS(About!$A$3,'Core Indicators'!DU69)</f>
        <v>122</v>
      </c>
      <c r="I69" s="204">
        <f>_xlfn.DAYS(About!$A$3,'Core Indicators'!EC69)</f>
        <v>122</v>
      </c>
      <c r="J69" s="204">
        <f>_xlfn.DAYS(About!$A$3,'Core Indicators'!EK69)</f>
        <v>122</v>
      </c>
      <c r="K69" s="204">
        <f>_xlfn.DAYS(About!$A$3,'Core Indicators'!ES69)</f>
        <v>122</v>
      </c>
      <c r="L69" s="204">
        <f>_xlfn.DAYS(About!$A$3,'Core Indicators'!FI69)</f>
        <v>640</v>
      </c>
      <c r="M69" s="204">
        <f>_xlfn.DAYS(About!$A$3,'Core Indicators'!GG69)</f>
        <v>186</v>
      </c>
      <c r="N69" s="204">
        <f>_xlfn.DAYS(About!$A$3,'Core Indicators'!GO69)</f>
        <v>186</v>
      </c>
      <c r="O69" s="204">
        <f>_xlfn.DAYS(About!$A$3,'Core Indicators'!GW69)</f>
        <v>186</v>
      </c>
      <c r="P69" s="204">
        <f>_xlfn.DAYS(About!$A$3,'Core Indicators'!HE69)</f>
        <v>186</v>
      </c>
      <c r="Q69" s="204">
        <f>_xlfn.DAYS(About!$A$3,'Core Indicators'!HM69)</f>
        <v>186</v>
      </c>
      <c r="R69" s="204">
        <f>_xlfn.DAYS(About!$A$3,'Core Indicators'!HU69)</f>
        <v>186</v>
      </c>
      <c r="S69" s="204">
        <f>_xlfn.DAYS(About!$A$3,'Core Indicators'!IC69)</f>
        <v>186</v>
      </c>
      <c r="T69" s="204">
        <f>_xlfn.DAYS(About!$A$3,'Core Indicators'!IK69)</f>
        <v>186</v>
      </c>
      <c r="U69" s="204">
        <f>_xlfn.DAYS(About!$A$3,'Core Indicators'!IS69)</f>
        <v>186</v>
      </c>
      <c r="V69" s="204">
        <f t="shared" si="2"/>
        <v>232.1</v>
      </c>
    </row>
    <row r="70" spans="1:22" x14ac:dyDescent="0.3">
      <c r="A70" s="203" t="str">
        <f>Lists!C:C</f>
        <v>MYS001</v>
      </c>
      <c r="B70" s="204">
        <f>_xlfn.DAYS(About!$A$3,'Core Indicators'!U70)</f>
        <v>66</v>
      </c>
      <c r="C70" s="204">
        <f>_xlfn.DAYS(About!$A$3,'Core Indicators'!AC70)</f>
        <v>63</v>
      </c>
      <c r="D70" s="204">
        <f>_xlfn.DAYS(About!$A$3,'Core Indicators'!AK70)</f>
        <v>63</v>
      </c>
      <c r="E70" s="204">
        <f>_xlfn.DAYS(About!$A$3,'Core Indicators'!AS70)</f>
        <v>63</v>
      </c>
      <c r="F70" s="204">
        <f>_xlfn.DAYS(About!$A$3,'Core Indicators'!BQ70)</f>
        <v>66</v>
      </c>
      <c r="G70" s="204">
        <f>_xlfn.DAYS(About!$A$3,'Core Indicators'!DM70)</f>
        <v>66</v>
      </c>
      <c r="H70" s="204">
        <f>_xlfn.DAYS(About!$A$3,'Core Indicators'!DU70)</f>
        <v>66</v>
      </c>
      <c r="I70" s="204">
        <f>_xlfn.DAYS(About!$A$3,'Core Indicators'!EC70)</f>
        <v>66</v>
      </c>
      <c r="J70" s="204">
        <f>_xlfn.DAYS(About!$A$3,'Core Indicators'!EK70)</f>
        <v>63</v>
      </c>
      <c r="K70" s="204">
        <f>_xlfn.DAYS(About!$A$3,'Core Indicators'!ES70)</f>
        <v>63</v>
      </c>
      <c r="L70" s="204">
        <f>_xlfn.DAYS(About!$A$3,'Core Indicators'!FI70)</f>
        <v>63</v>
      </c>
      <c r="M70" s="204">
        <f>_xlfn.DAYS(About!$A$3,'Core Indicators'!GG70)</f>
        <v>63</v>
      </c>
      <c r="N70" s="204">
        <f>_xlfn.DAYS(About!$A$3,'Core Indicators'!GO70)</f>
        <v>63</v>
      </c>
      <c r="O70" s="204">
        <f>_xlfn.DAYS(About!$A$3,'Core Indicators'!GW70)</f>
        <v>63</v>
      </c>
      <c r="P70" s="204">
        <f>_xlfn.DAYS(About!$A$3,'Core Indicators'!HE70)</f>
        <v>63</v>
      </c>
      <c r="Q70" s="204">
        <f>_xlfn.DAYS(About!$A$3,'Core Indicators'!HM70)</f>
        <v>63</v>
      </c>
      <c r="R70" s="204">
        <f>_xlfn.DAYS(About!$A$3,'Core Indicators'!HU70)</f>
        <v>63</v>
      </c>
      <c r="S70" s="204">
        <f>_xlfn.DAYS(About!$A$3,'Core Indicators'!IC70)</f>
        <v>63</v>
      </c>
      <c r="T70" s="204">
        <f>_xlfn.DAYS(About!$A$3,'Core Indicators'!IK70)</f>
        <v>63</v>
      </c>
      <c r="U70" s="204">
        <f>_xlfn.DAYS(About!$A$3,'Core Indicators'!IS70)</f>
        <v>63</v>
      </c>
      <c r="V70" s="204">
        <f t="shared" si="2"/>
        <v>64.2</v>
      </c>
    </row>
    <row r="71" spans="1:22" x14ac:dyDescent="0.3">
      <c r="A71" s="203" t="str">
        <f>Lists!C:C</f>
        <v>NAM002</v>
      </c>
      <c r="B71" s="204">
        <f>_xlfn.DAYS(About!$A$3,'Core Indicators'!U71)</f>
        <v>479</v>
      </c>
      <c r="C71" s="204">
        <f>_xlfn.DAYS(About!$A$3,'Core Indicators'!AC71)</f>
        <v>213</v>
      </c>
      <c r="D71" s="204">
        <f>_xlfn.DAYS(About!$A$3,'Core Indicators'!AK71)</f>
        <v>213</v>
      </c>
      <c r="E71" s="204">
        <f>_xlfn.DAYS(About!$A$3,'Core Indicators'!AS71)</f>
        <v>479</v>
      </c>
      <c r="F71" s="204">
        <f>_xlfn.DAYS(About!$A$3,'Core Indicators'!BQ71)</f>
        <v>213</v>
      </c>
      <c r="G71" s="204">
        <f>_xlfn.DAYS(About!$A$3,'Core Indicators'!DM71)</f>
        <v>213</v>
      </c>
      <c r="H71" s="204">
        <f>_xlfn.DAYS(About!$A$3,'Core Indicators'!DU71)</f>
        <v>213</v>
      </c>
      <c r="I71" s="204">
        <f>_xlfn.DAYS(About!$A$3,'Core Indicators'!EC71)</f>
        <v>213</v>
      </c>
      <c r="J71" s="204">
        <f>_xlfn.DAYS(About!$A$3,'Core Indicators'!EK71)</f>
        <v>213</v>
      </c>
      <c r="K71" s="204">
        <f>_xlfn.DAYS(About!$A$3,'Core Indicators'!ES71)</f>
        <v>213</v>
      </c>
      <c r="L71" s="204">
        <f>_xlfn.DAYS(About!$A$3,'Core Indicators'!FI71)</f>
        <v>479</v>
      </c>
      <c r="M71" s="204">
        <f>_xlfn.DAYS(About!$A$3,'Core Indicators'!GG71)</f>
        <v>186</v>
      </c>
      <c r="N71" s="204">
        <f>_xlfn.DAYS(About!$A$3,'Core Indicators'!GO71)</f>
        <v>186</v>
      </c>
      <c r="O71" s="204">
        <f>_xlfn.DAYS(About!$A$3,'Core Indicators'!GW71)</f>
        <v>186</v>
      </c>
      <c r="P71" s="204">
        <f>_xlfn.DAYS(About!$A$3,'Core Indicators'!HE71)</f>
        <v>186</v>
      </c>
      <c r="Q71" s="204">
        <f>_xlfn.DAYS(About!$A$3,'Core Indicators'!HM71)</f>
        <v>186</v>
      </c>
      <c r="R71" s="204">
        <f>_xlfn.DAYS(About!$A$3,'Core Indicators'!HU71)</f>
        <v>186</v>
      </c>
      <c r="S71" s="204">
        <f>_xlfn.DAYS(About!$A$3,'Core Indicators'!IC71)</f>
        <v>186</v>
      </c>
      <c r="T71" s="204">
        <f>_xlfn.DAYS(About!$A$3,'Core Indicators'!IK71)</f>
        <v>186</v>
      </c>
      <c r="U71" s="204">
        <f>_xlfn.DAYS(About!$A$3,'Core Indicators'!IS71)</f>
        <v>186</v>
      </c>
      <c r="V71" s="204">
        <f t="shared" si="2"/>
        <v>263.5</v>
      </c>
    </row>
    <row r="72" spans="1:22" x14ac:dyDescent="0.3">
      <c r="A72" s="203" t="str">
        <f>Lists!C:C</f>
        <v>NER001</v>
      </c>
      <c r="B72" s="204">
        <f>_xlfn.DAYS(About!$A$3,'Core Indicators'!U72)</f>
        <v>839</v>
      </c>
      <c r="C72" s="204">
        <f>_xlfn.DAYS(About!$A$3,'Core Indicators'!AC72)</f>
        <v>122</v>
      </c>
      <c r="D72" s="204">
        <f>_xlfn.DAYS(About!$A$3,'Core Indicators'!AK72)</f>
        <v>122</v>
      </c>
      <c r="E72" s="204">
        <f>_xlfn.DAYS(About!$A$3,'Core Indicators'!AS72)</f>
        <v>66</v>
      </c>
      <c r="F72" s="204">
        <f>_xlfn.DAYS(About!$A$3,'Core Indicators'!BQ72)</f>
        <v>66</v>
      </c>
      <c r="G72" s="204">
        <f>_xlfn.DAYS(About!$A$3,'Core Indicators'!DM72)</f>
        <v>122</v>
      </c>
      <c r="H72" s="204">
        <f>_xlfn.DAYS(About!$A$3,'Core Indicators'!DU72)</f>
        <v>122</v>
      </c>
      <c r="I72" s="204">
        <f>_xlfn.DAYS(About!$A$3,'Core Indicators'!EC72)</f>
        <v>122</v>
      </c>
      <c r="J72" s="204">
        <f>_xlfn.DAYS(About!$A$3,'Core Indicators'!EK72)</f>
        <v>122</v>
      </c>
      <c r="K72" s="204">
        <f>_xlfn.DAYS(About!$A$3,'Core Indicators'!ES72)</f>
        <v>122</v>
      </c>
      <c r="L72" s="204">
        <f>_xlfn.DAYS(About!$A$3,'Core Indicators'!FI72)</f>
        <v>839</v>
      </c>
      <c r="M72" s="204">
        <f>_xlfn.DAYS(About!$A$3,'Core Indicators'!GG72)</f>
        <v>182</v>
      </c>
      <c r="N72" s="204">
        <f>_xlfn.DAYS(About!$A$3,'Core Indicators'!GO72)</f>
        <v>182</v>
      </c>
      <c r="O72" s="204">
        <f>_xlfn.DAYS(About!$A$3,'Core Indicators'!GW72)</f>
        <v>182</v>
      </c>
      <c r="P72" s="204">
        <f>_xlfn.DAYS(About!$A$3,'Core Indicators'!HE72)</f>
        <v>182</v>
      </c>
      <c r="Q72" s="204">
        <f>_xlfn.DAYS(About!$A$3,'Core Indicators'!HM72)</f>
        <v>182</v>
      </c>
      <c r="R72" s="204">
        <f>_xlfn.DAYS(About!$A$3,'Core Indicators'!HU72)</f>
        <v>182</v>
      </c>
      <c r="S72" s="204">
        <f>_xlfn.DAYS(About!$A$3,'Core Indicators'!IC72)</f>
        <v>182</v>
      </c>
      <c r="T72" s="204">
        <f>_xlfn.DAYS(About!$A$3,'Core Indicators'!IK72)</f>
        <v>182</v>
      </c>
      <c r="U72" s="204">
        <f>_xlfn.DAYS(About!$A$3,'Core Indicators'!IS72)</f>
        <v>182</v>
      </c>
      <c r="V72" s="204">
        <f t="shared" si="2"/>
        <v>188.5</v>
      </c>
    </row>
    <row r="73" spans="1:22" x14ac:dyDescent="0.3">
      <c r="A73" s="203" t="str">
        <f>Lists!C:C</f>
        <v>NER002</v>
      </c>
      <c r="B73" s="204">
        <f>_xlfn.DAYS(About!$A$3,'Core Indicators'!U73)</f>
        <v>839</v>
      </c>
      <c r="C73" s="204">
        <f>_xlfn.DAYS(About!$A$3,'Core Indicators'!AC73)</f>
        <v>122</v>
      </c>
      <c r="D73" s="204">
        <f>_xlfn.DAYS(About!$A$3,'Core Indicators'!AK73)</f>
        <v>122</v>
      </c>
      <c r="E73" s="204">
        <f>_xlfn.DAYS(About!$A$3,'Core Indicators'!AS73)</f>
        <v>66</v>
      </c>
      <c r="F73" s="204">
        <f>_xlfn.DAYS(About!$A$3,'Core Indicators'!BQ73)</f>
        <v>66</v>
      </c>
      <c r="G73" s="204">
        <f>_xlfn.DAYS(About!$A$3,'Core Indicators'!DM73)</f>
        <v>122</v>
      </c>
      <c r="H73" s="204">
        <f>_xlfn.DAYS(About!$A$3,'Core Indicators'!DU73)</f>
        <v>122</v>
      </c>
      <c r="I73" s="204">
        <f>_xlfn.DAYS(About!$A$3,'Core Indicators'!EC73)</f>
        <v>122</v>
      </c>
      <c r="J73" s="204">
        <f>_xlfn.DAYS(About!$A$3,'Core Indicators'!EK73)</f>
        <v>122</v>
      </c>
      <c r="K73" s="204">
        <f>_xlfn.DAYS(About!$A$3,'Core Indicators'!ES73)</f>
        <v>122</v>
      </c>
      <c r="L73" s="204">
        <f>_xlfn.DAYS(About!$A$3,'Core Indicators'!FI73)</f>
        <v>839</v>
      </c>
      <c r="M73" s="204">
        <f>_xlfn.DAYS(About!$A$3,'Core Indicators'!GG73)</f>
        <v>182</v>
      </c>
      <c r="N73" s="204">
        <f>_xlfn.DAYS(About!$A$3,'Core Indicators'!GO73)</f>
        <v>182</v>
      </c>
      <c r="O73" s="204">
        <f>_xlfn.DAYS(About!$A$3,'Core Indicators'!GW73)</f>
        <v>182</v>
      </c>
      <c r="P73" s="204">
        <f>_xlfn.DAYS(About!$A$3,'Core Indicators'!HE73)</f>
        <v>182</v>
      </c>
      <c r="Q73" s="204">
        <f>_xlfn.DAYS(About!$A$3,'Core Indicators'!HM73)</f>
        <v>182</v>
      </c>
      <c r="R73" s="204">
        <f>_xlfn.DAYS(About!$A$3,'Core Indicators'!HU73)</f>
        <v>182</v>
      </c>
      <c r="S73" s="204">
        <f>_xlfn.DAYS(About!$A$3,'Core Indicators'!IC73)</f>
        <v>182</v>
      </c>
      <c r="T73" s="204">
        <f>_xlfn.DAYS(About!$A$3,'Core Indicators'!IK73)</f>
        <v>182</v>
      </c>
      <c r="U73" s="204">
        <f>_xlfn.DAYS(About!$A$3,'Core Indicators'!IS73)</f>
        <v>182</v>
      </c>
      <c r="V73" s="204">
        <f t="shared" si="2"/>
        <v>188.5</v>
      </c>
    </row>
    <row r="74" spans="1:22" x14ac:dyDescent="0.3">
      <c r="A74" s="203" t="str">
        <f>Lists!C:C</f>
        <v>NER003</v>
      </c>
      <c r="B74" s="204">
        <f>_xlfn.DAYS(About!$A$3,'Core Indicators'!U74)</f>
        <v>839</v>
      </c>
      <c r="C74" s="204">
        <f>_xlfn.DAYS(About!$A$3,'Core Indicators'!AC74)</f>
        <v>122</v>
      </c>
      <c r="D74" s="204">
        <f>_xlfn.DAYS(About!$A$3,'Core Indicators'!AK74)</f>
        <v>122</v>
      </c>
      <c r="E74" s="204">
        <f>_xlfn.DAYS(About!$A$3,'Core Indicators'!AS74)</f>
        <v>66</v>
      </c>
      <c r="F74" s="204">
        <f>_xlfn.DAYS(About!$A$3,'Core Indicators'!BQ74)</f>
        <v>66</v>
      </c>
      <c r="G74" s="204">
        <f>_xlfn.DAYS(About!$A$3,'Core Indicators'!DM74)</f>
        <v>122</v>
      </c>
      <c r="H74" s="204">
        <f>_xlfn.DAYS(About!$A$3,'Core Indicators'!DU74)</f>
        <v>122</v>
      </c>
      <c r="I74" s="204">
        <f>_xlfn.DAYS(About!$A$3,'Core Indicators'!EC74)</f>
        <v>122</v>
      </c>
      <c r="J74" s="204">
        <f>_xlfn.DAYS(About!$A$3,'Core Indicators'!EK74)</f>
        <v>122</v>
      </c>
      <c r="K74" s="204">
        <f>_xlfn.DAYS(About!$A$3,'Core Indicators'!ES74)</f>
        <v>122</v>
      </c>
      <c r="L74" s="204">
        <f>_xlfn.DAYS(About!$A$3,'Core Indicators'!FI74)</f>
        <v>839</v>
      </c>
      <c r="M74" s="204">
        <f>_xlfn.DAYS(About!$A$3,'Core Indicators'!GG74)</f>
        <v>182</v>
      </c>
      <c r="N74" s="204">
        <f>_xlfn.DAYS(About!$A$3,'Core Indicators'!GO74)</f>
        <v>182</v>
      </c>
      <c r="O74" s="204">
        <f>_xlfn.DAYS(About!$A$3,'Core Indicators'!GW74)</f>
        <v>182</v>
      </c>
      <c r="P74" s="204">
        <f>_xlfn.DAYS(About!$A$3,'Core Indicators'!HE74)</f>
        <v>182</v>
      </c>
      <c r="Q74" s="204">
        <f>_xlfn.DAYS(About!$A$3,'Core Indicators'!HM74)</f>
        <v>182</v>
      </c>
      <c r="R74" s="204">
        <f>_xlfn.DAYS(About!$A$3,'Core Indicators'!HU74)</f>
        <v>182</v>
      </c>
      <c r="S74" s="204">
        <f>_xlfn.DAYS(About!$A$3,'Core Indicators'!IC74)</f>
        <v>182</v>
      </c>
      <c r="T74" s="204">
        <f>_xlfn.DAYS(About!$A$3,'Core Indicators'!IK74)</f>
        <v>182</v>
      </c>
      <c r="U74" s="204">
        <f>_xlfn.DAYS(About!$A$3,'Core Indicators'!IS74)</f>
        <v>182</v>
      </c>
      <c r="V74" s="204">
        <f t="shared" si="2"/>
        <v>188.5</v>
      </c>
    </row>
    <row r="75" spans="1:22" x14ac:dyDescent="0.3">
      <c r="A75" s="203" t="str">
        <f>Lists!C:C</f>
        <v>NER004</v>
      </c>
      <c r="B75" s="204">
        <f>_xlfn.DAYS(About!$A$3,'Core Indicators'!U75)</f>
        <v>122</v>
      </c>
      <c r="C75" s="204">
        <f>_xlfn.DAYS(About!$A$3,'Core Indicators'!AC75)</f>
        <v>122</v>
      </c>
      <c r="D75" s="204">
        <f>_xlfn.DAYS(About!$A$3,'Core Indicators'!AK75)</f>
        <v>122</v>
      </c>
      <c r="E75" s="204">
        <f>_xlfn.DAYS(About!$A$3,'Core Indicators'!AS75)</f>
        <v>66</v>
      </c>
      <c r="F75" s="204">
        <f>_xlfn.DAYS(About!$A$3,'Core Indicators'!BQ75)</f>
        <v>66</v>
      </c>
      <c r="G75" s="204">
        <f>_xlfn.DAYS(About!$A$3,'Core Indicators'!DM75)</f>
        <v>122</v>
      </c>
      <c r="H75" s="204">
        <f>_xlfn.DAYS(About!$A$3,'Core Indicators'!DU75)</f>
        <v>122</v>
      </c>
      <c r="I75" s="204">
        <f>_xlfn.DAYS(About!$A$3,'Core Indicators'!EC75)</f>
        <v>122</v>
      </c>
      <c r="J75" s="204">
        <f>_xlfn.DAYS(About!$A$3,'Core Indicators'!EK75)</f>
        <v>122</v>
      </c>
      <c r="K75" s="204">
        <f>_xlfn.DAYS(About!$A$3,'Core Indicators'!ES75)</f>
        <v>122</v>
      </c>
      <c r="L75" s="204">
        <f>_xlfn.DAYS(About!$A$3,'Core Indicators'!FI75)</f>
        <v>532</v>
      </c>
      <c r="M75" s="204">
        <f>_xlfn.DAYS(About!$A$3,'Core Indicators'!GG75)</f>
        <v>182</v>
      </c>
      <c r="N75" s="204">
        <f>_xlfn.DAYS(About!$A$3,'Core Indicators'!GO75)</f>
        <v>182</v>
      </c>
      <c r="O75" s="204">
        <f>_xlfn.DAYS(About!$A$3,'Core Indicators'!GW75)</f>
        <v>182</v>
      </c>
      <c r="P75" s="204">
        <f>_xlfn.DAYS(About!$A$3,'Core Indicators'!HE75)</f>
        <v>182</v>
      </c>
      <c r="Q75" s="204">
        <f>_xlfn.DAYS(About!$A$3,'Core Indicators'!HM75)</f>
        <v>182</v>
      </c>
      <c r="R75" s="204">
        <f>_xlfn.DAYS(About!$A$3,'Core Indicators'!HU75)</f>
        <v>182</v>
      </c>
      <c r="S75" s="204">
        <f>_xlfn.DAYS(About!$A$3,'Core Indicators'!IC75)</f>
        <v>182</v>
      </c>
      <c r="T75" s="204">
        <f>_xlfn.DAYS(About!$A$3,'Core Indicators'!IK75)</f>
        <v>182</v>
      </c>
      <c r="U75" s="204">
        <f>_xlfn.DAYS(About!$A$3,'Core Indicators'!IS75)</f>
        <v>182</v>
      </c>
      <c r="V75" s="204">
        <f t="shared" si="2"/>
        <v>157.80000000000001</v>
      </c>
    </row>
    <row r="76" spans="1:22" x14ac:dyDescent="0.3">
      <c r="A76" s="203" t="str">
        <f>Lists!C:C</f>
        <v>NGA001</v>
      </c>
      <c r="B76" s="204">
        <f>_xlfn.DAYS(About!$A$3,'Core Indicators'!U76)</f>
        <v>698</v>
      </c>
      <c r="C76" s="204">
        <f>_xlfn.DAYS(About!$A$3,'Core Indicators'!AC76)</f>
        <v>95</v>
      </c>
      <c r="D76" s="204">
        <f>_xlfn.DAYS(About!$A$3,'Core Indicators'!AK76)</f>
        <v>95</v>
      </c>
      <c r="E76" s="204">
        <f>_xlfn.DAYS(About!$A$3,'Core Indicators'!AS76)</f>
        <v>66</v>
      </c>
      <c r="F76" s="204">
        <f>_xlfn.DAYS(About!$A$3,'Core Indicators'!BQ76)</f>
        <v>66</v>
      </c>
      <c r="G76" s="204">
        <f>_xlfn.DAYS(About!$A$3,'Core Indicators'!DM76)</f>
        <v>95</v>
      </c>
      <c r="H76" s="204">
        <f>_xlfn.DAYS(About!$A$3,'Core Indicators'!DU76)</f>
        <v>95</v>
      </c>
      <c r="I76" s="204">
        <f>_xlfn.DAYS(About!$A$3,'Core Indicators'!EC76)</f>
        <v>95</v>
      </c>
      <c r="J76" s="204">
        <f>_xlfn.DAYS(About!$A$3,'Core Indicators'!EK76)</f>
        <v>95</v>
      </c>
      <c r="K76" s="204">
        <f>_xlfn.DAYS(About!$A$3,'Core Indicators'!ES76)</f>
        <v>95</v>
      </c>
      <c r="L76" s="204">
        <f>_xlfn.DAYS(About!$A$3,'Core Indicators'!FI76)</f>
        <v>698</v>
      </c>
      <c r="M76" s="204">
        <f>_xlfn.DAYS(About!$A$3,'Core Indicators'!GG76)</f>
        <v>186</v>
      </c>
      <c r="N76" s="204">
        <f>_xlfn.DAYS(About!$A$3,'Core Indicators'!GO76)</f>
        <v>186</v>
      </c>
      <c r="O76" s="204">
        <f>_xlfn.DAYS(About!$A$3,'Core Indicators'!GW76)</f>
        <v>186</v>
      </c>
      <c r="P76" s="204">
        <f>_xlfn.DAYS(About!$A$3,'Core Indicators'!HE76)</f>
        <v>186</v>
      </c>
      <c r="Q76" s="204">
        <f>_xlfn.DAYS(About!$A$3,'Core Indicators'!HM76)</f>
        <v>186</v>
      </c>
      <c r="R76" s="204">
        <f>_xlfn.DAYS(About!$A$3,'Core Indicators'!HU76)</f>
        <v>186</v>
      </c>
      <c r="S76" s="204">
        <f>_xlfn.DAYS(About!$A$3,'Core Indicators'!IC76)</f>
        <v>186</v>
      </c>
      <c r="T76" s="204">
        <f>_xlfn.DAYS(About!$A$3,'Core Indicators'!IK76)</f>
        <v>186</v>
      </c>
      <c r="U76" s="204">
        <f>_xlfn.DAYS(About!$A$3,'Core Indicators'!IS76)</f>
        <v>186</v>
      </c>
      <c r="V76" s="204">
        <f t="shared" si="2"/>
        <v>158.6</v>
      </c>
    </row>
    <row r="77" spans="1:22" x14ac:dyDescent="0.3">
      <c r="A77" s="203" t="str">
        <f>Lists!C:C</f>
        <v>NGA003</v>
      </c>
      <c r="B77" s="204">
        <f>_xlfn.DAYS(About!$A$3,'Core Indicators'!U77)</f>
        <v>182</v>
      </c>
      <c r="C77" s="204">
        <f>_xlfn.DAYS(About!$A$3,'Core Indicators'!AC77)</f>
        <v>122</v>
      </c>
      <c r="D77" s="204">
        <f>_xlfn.DAYS(About!$A$3,'Core Indicators'!AK77)</f>
        <v>66</v>
      </c>
      <c r="E77" s="204">
        <f>_xlfn.DAYS(About!$A$3,'Core Indicators'!AS77)</f>
        <v>66</v>
      </c>
      <c r="F77" s="204">
        <f>_xlfn.DAYS(About!$A$3,'Core Indicators'!BQ77)</f>
        <v>66</v>
      </c>
      <c r="G77" s="204">
        <f>_xlfn.DAYS(About!$A$3,'Core Indicators'!DM77)</f>
        <v>66</v>
      </c>
      <c r="H77" s="204">
        <f>_xlfn.DAYS(About!$A$3,'Core Indicators'!DU77)</f>
        <v>66</v>
      </c>
      <c r="I77" s="204">
        <f>_xlfn.DAYS(About!$A$3,'Core Indicators'!EC77)</f>
        <v>66</v>
      </c>
      <c r="J77" s="204">
        <f>_xlfn.DAYS(About!$A$3,'Core Indicators'!EK77)</f>
        <v>66</v>
      </c>
      <c r="K77" s="204">
        <f>_xlfn.DAYS(About!$A$3,'Core Indicators'!ES77)</f>
        <v>66</v>
      </c>
      <c r="L77" s="204">
        <f>_xlfn.DAYS(About!$A$3,'Core Indicators'!FI77)</f>
        <v>699</v>
      </c>
      <c r="M77" s="204">
        <f>_xlfn.DAYS(About!$A$3,'Core Indicators'!GG77)</f>
        <v>186</v>
      </c>
      <c r="N77" s="204">
        <f>_xlfn.DAYS(About!$A$3,'Core Indicators'!GO77)</f>
        <v>186</v>
      </c>
      <c r="O77" s="204">
        <f>_xlfn.DAYS(About!$A$3,'Core Indicators'!GW77)</f>
        <v>186</v>
      </c>
      <c r="P77" s="204">
        <f>_xlfn.DAYS(About!$A$3,'Core Indicators'!HE77)</f>
        <v>186</v>
      </c>
      <c r="Q77" s="204">
        <f>_xlfn.DAYS(About!$A$3,'Core Indicators'!HM77)</f>
        <v>186</v>
      </c>
      <c r="R77" s="204">
        <f>_xlfn.DAYS(About!$A$3,'Core Indicators'!HU77)</f>
        <v>186</v>
      </c>
      <c r="S77" s="204">
        <f>_xlfn.DAYS(About!$A$3,'Core Indicators'!IC77)</f>
        <v>186</v>
      </c>
      <c r="T77" s="204">
        <f>_xlfn.DAYS(About!$A$3,'Core Indicators'!IK77)</f>
        <v>186</v>
      </c>
      <c r="U77" s="204">
        <f>_xlfn.DAYS(About!$A$3,'Core Indicators'!IS77)</f>
        <v>186</v>
      </c>
      <c r="V77" s="204">
        <f t="shared" si="2"/>
        <v>141.30000000000001</v>
      </c>
    </row>
    <row r="78" spans="1:22" x14ac:dyDescent="0.3">
      <c r="A78" s="203" t="str">
        <f>Lists!C:C</f>
        <v>NGA004</v>
      </c>
      <c r="B78" s="204">
        <f>_xlfn.DAYS(About!$A$3,'Core Indicators'!U78)</f>
        <v>700</v>
      </c>
      <c r="C78" s="204">
        <f>_xlfn.DAYS(About!$A$3,'Core Indicators'!AC78)</f>
        <v>66</v>
      </c>
      <c r="D78" s="204">
        <f>_xlfn.DAYS(About!$A$3,'Core Indicators'!AK78)</f>
        <v>66</v>
      </c>
      <c r="E78" s="204">
        <f>_xlfn.DAYS(About!$A$3,'Core Indicators'!AS78)</f>
        <v>66</v>
      </c>
      <c r="F78" s="204">
        <f>_xlfn.DAYS(About!$A$3,'Core Indicators'!BQ78)</f>
        <v>66</v>
      </c>
      <c r="G78" s="204">
        <f>_xlfn.DAYS(About!$A$3,'Core Indicators'!DM78)</f>
        <v>66</v>
      </c>
      <c r="H78" s="204">
        <f>_xlfn.DAYS(About!$A$3,'Core Indicators'!DU78)</f>
        <v>66</v>
      </c>
      <c r="I78" s="204">
        <f>_xlfn.DAYS(About!$A$3,'Core Indicators'!EC78)</f>
        <v>66</v>
      </c>
      <c r="J78" s="204">
        <f>_xlfn.DAYS(About!$A$3,'Core Indicators'!EK78)</f>
        <v>66</v>
      </c>
      <c r="K78" s="204">
        <f>_xlfn.DAYS(About!$A$3,'Core Indicators'!ES78)</f>
        <v>66</v>
      </c>
      <c r="L78" s="204">
        <f>_xlfn.DAYS(About!$A$3,'Core Indicators'!FI78)</f>
        <v>700</v>
      </c>
      <c r="M78" s="204">
        <f>_xlfn.DAYS(About!$A$3,'Core Indicators'!GG78)</f>
        <v>186</v>
      </c>
      <c r="N78" s="204">
        <f>_xlfn.DAYS(About!$A$3,'Core Indicators'!GO78)</f>
        <v>186</v>
      </c>
      <c r="O78" s="204">
        <f>_xlfn.DAYS(About!$A$3,'Core Indicators'!GW78)</f>
        <v>186</v>
      </c>
      <c r="P78" s="204">
        <f>_xlfn.DAYS(About!$A$3,'Core Indicators'!HE78)</f>
        <v>186</v>
      </c>
      <c r="Q78" s="204">
        <f>_xlfn.DAYS(About!$A$3,'Core Indicators'!HM78)</f>
        <v>186</v>
      </c>
      <c r="R78" s="204">
        <f>_xlfn.DAYS(About!$A$3,'Core Indicators'!HU78)</f>
        <v>186</v>
      </c>
      <c r="S78" s="204">
        <f>_xlfn.DAYS(About!$A$3,'Core Indicators'!IC78)</f>
        <v>186</v>
      </c>
      <c r="T78" s="204">
        <f>_xlfn.DAYS(About!$A$3,'Core Indicators'!IK78)</f>
        <v>186</v>
      </c>
      <c r="U78" s="204">
        <f>_xlfn.DAYS(About!$A$3,'Core Indicators'!IS78)</f>
        <v>186</v>
      </c>
      <c r="V78" s="204">
        <f t="shared" si="2"/>
        <v>141.4</v>
      </c>
    </row>
    <row r="79" spans="1:22" x14ac:dyDescent="0.3">
      <c r="A79" s="203" t="str">
        <f>Lists!C:C</f>
        <v>NGA007</v>
      </c>
      <c r="B79" s="204">
        <f>_xlfn.DAYS(About!$A$3,'Core Indicators'!U79)</f>
        <v>398</v>
      </c>
      <c r="C79" s="204">
        <f>_xlfn.DAYS(About!$A$3,'Core Indicators'!AC79)</f>
        <v>122</v>
      </c>
      <c r="D79" s="204">
        <f>_xlfn.DAYS(About!$A$3,'Core Indicators'!AK79)</f>
        <v>66</v>
      </c>
      <c r="E79" s="204">
        <f>_xlfn.DAYS(About!$A$3,'Core Indicators'!AS79)</f>
        <v>66</v>
      </c>
      <c r="F79" s="204">
        <f>_xlfn.DAYS(About!$A$3,'Core Indicators'!BQ79)</f>
        <v>66</v>
      </c>
      <c r="G79" s="204">
        <f>_xlfn.DAYS(About!$A$3,'Core Indicators'!DM79)</f>
        <v>66</v>
      </c>
      <c r="H79" s="204">
        <f>_xlfn.DAYS(About!$A$3,'Core Indicators'!DU79)</f>
        <v>66</v>
      </c>
      <c r="I79" s="204">
        <f>_xlfn.DAYS(About!$A$3,'Core Indicators'!EC79)</f>
        <v>66</v>
      </c>
      <c r="J79" s="204">
        <f>_xlfn.DAYS(About!$A$3,'Core Indicators'!EK79)</f>
        <v>66</v>
      </c>
      <c r="K79" s="204">
        <f>_xlfn.DAYS(About!$A$3,'Core Indicators'!ES79)</f>
        <v>66</v>
      </c>
      <c r="L79" s="204">
        <f>_xlfn.DAYS(About!$A$3,'Core Indicators'!FI79)</f>
        <v>532</v>
      </c>
      <c r="M79" s="204">
        <f>_xlfn.DAYS(About!$A$3,'Core Indicators'!GG79)</f>
        <v>186</v>
      </c>
      <c r="N79" s="204">
        <f>_xlfn.DAYS(About!$A$3,'Core Indicators'!GO79)</f>
        <v>186</v>
      </c>
      <c r="O79" s="204">
        <f>_xlfn.DAYS(About!$A$3,'Core Indicators'!GW79)</f>
        <v>186</v>
      </c>
      <c r="P79" s="204">
        <f>_xlfn.DAYS(About!$A$3,'Core Indicators'!HE79)</f>
        <v>186</v>
      </c>
      <c r="Q79" s="204">
        <f>_xlfn.DAYS(About!$A$3,'Core Indicators'!HM79)</f>
        <v>186</v>
      </c>
      <c r="R79" s="204">
        <f>_xlfn.DAYS(About!$A$3,'Core Indicators'!HU79)</f>
        <v>186</v>
      </c>
      <c r="S79" s="204">
        <f>_xlfn.DAYS(About!$A$3,'Core Indicators'!IC79)</f>
        <v>186</v>
      </c>
      <c r="T79" s="204">
        <f>_xlfn.DAYS(About!$A$3,'Core Indicators'!IK79)</f>
        <v>186</v>
      </c>
      <c r="U79" s="204">
        <f>_xlfn.DAYS(About!$A$3,'Core Indicators'!IS79)</f>
        <v>186</v>
      </c>
      <c r="V79" s="204">
        <f t="shared" si="2"/>
        <v>124.6</v>
      </c>
    </row>
    <row r="80" spans="1:22" x14ac:dyDescent="0.3">
      <c r="A80" s="203" t="str">
        <f>Lists!C:C</f>
        <v>NGA008</v>
      </c>
      <c r="B80" s="204">
        <f>_xlfn.DAYS(About!$A$3,'Core Indicators'!U80)</f>
        <v>507</v>
      </c>
      <c r="C80" s="204">
        <f>_xlfn.DAYS(About!$A$3,'Core Indicators'!AC80)</f>
        <v>182</v>
      </c>
      <c r="D80" s="204">
        <f>_xlfn.DAYS(About!$A$3,'Core Indicators'!AK80)</f>
        <v>182</v>
      </c>
      <c r="E80" s="204">
        <f>_xlfn.DAYS(About!$A$3,'Core Indicators'!AS80)</f>
        <v>182</v>
      </c>
      <c r="F80" s="204">
        <f>_xlfn.DAYS(About!$A$3,'Core Indicators'!BQ80)</f>
        <v>182</v>
      </c>
      <c r="G80" s="204">
        <f>_xlfn.DAYS(About!$A$3,'Core Indicators'!DM80)</f>
        <v>182</v>
      </c>
      <c r="H80" s="204">
        <f>_xlfn.DAYS(About!$A$3,'Core Indicators'!DU80)</f>
        <v>182</v>
      </c>
      <c r="I80" s="204">
        <f>_xlfn.DAYS(About!$A$3,'Core Indicators'!EC80)</f>
        <v>182</v>
      </c>
      <c r="J80" s="204">
        <f>_xlfn.DAYS(About!$A$3,'Core Indicators'!EK80)</f>
        <v>182</v>
      </c>
      <c r="K80" s="204">
        <f>_xlfn.DAYS(About!$A$3,'Core Indicators'!ES80)</f>
        <v>182</v>
      </c>
      <c r="L80" s="204">
        <f>_xlfn.DAYS(About!$A$3,'Core Indicators'!FI80)</f>
        <v>488</v>
      </c>
      <c r="M80" s="204">
        <f>_xlfn.DAYS(About!$A$3,'Core Indicators'!GG80)</f>
        <v>186</v>
      </c>
      <c r="N80" s="204">
        <f>_xlfn.DAYS(About!$A$3,'Core Indicators'!GO80)</f>
        <v>186</v>
      </c>
      <c r="O80" s="204">
        <f>_xlfn.DAYS(About!$A$3,'Core Indicators'!GW80)</f>
        <v>186</v>
      </c>
      <c r="P80" s="204">
        <f>_xlfn.DAYS(About!$A$3,'Core Indicators'!HE80)</f>
        <v>186</v>
      </c>
      <c r="Q80" s="204">
        <f>_xlfn.DAYS(About!$A$3,'Core Indicators'!HM80)</f>
        <v>186</v>
      </c>
      <c r="R80" s="204">
        <f>_xlfn.DAYS(About!$A$3,'Core Indicators'!HU80)</f>
        <v>186</v>
      </c>
      <c r="S80" s="204">
        <f>_xlfn.DAYS(About!$A$3,'Core Indicators'!IC80)</f>
        <v>186</v>
      </c>
      <c r="T80" s="204">
        <f>_xlfn.DAYS(About!$A$3,'Core Indicators'!IK80)</f>
        <v>186</v>
      </c>
      <c r="U80" s="204">
        <f>_xlfn.DAYS(About!$A$3,'Core Indicators'!IS80)</f>
        <v>186</v>
      </c>
      <c r="V80" s="204">
        <f t="shared" si="2"/>
        <v>213</v>
      </c>
    </row>
    <row r="81" spans="1:22" x14ac:dyDescent="0.3">
      <c r="A81" s="203" t="str">
        <f>Lists!C:C</f>
        <v>NIC001</v>
      </c>
      <c r="B81" s="204">
        <f>_xlfn.DAYS(About!$A$3,'Core Indicators'!U81)</f>
        <v>480</v>
      </c>
      <c r="C81" s="204">
        <f>_xlfn.DAYS(About!$A$3,'Core Indicators'!AC81)</f>
        <v>237</v>
      </c>
      <c r="D81" s="204">
        <f>_xlfn.DAYS(About!$A$3,'Core Indicators'!AK81)</f>
        <v>858</v>
      </c>
      <c r="E81" s="204">
        <f>_xlfn.DAYS(About!$A$3,'Core Indicators'!AS81)</f>
        <v>237</v>
      </c>
      <c r="F81" s="204">
        <f>_xlfn.DAYS(About!$A$3,'Core Indicators'!BQ81)</f>
        <v>123</v>
      </c>
      <c r="G81" s="204">
        <f>_xlfn.DAYS(About!$A$3,'Core Indicators'!DM81)</f>
        <v>578</v>
      </c>
      <c r="H81" s="204">
        <f>_xlfn.DAYS(About!$A$3,'Core Indicators'!DU81)</f>
        <v>578</v>
      </c>
      <c r="I81" s="204">
        <f>_xlfn.DAYS(About!$A$3,'Core Indicators'!EC81)</f>
        <v>578</v>
      </c>
      <c r="J81" s="204">
        <f>_xlfn.DAYS(About!$A$3,'Core Indicators'!EK81)</f>
        <v>858</v>
      </c>
      <c r="K81" s="204">
        <f>_xlfn.DAYS(About!$A$3,'Core Indicators'!ES81)</f>
        <v>858</v>
      </c>
      <c r="L81" s="204">
        <f>_xlfn.DAYS(About!$A$3,'Core Indicators'!FI81)</f>
        <v>858</v>
      </c>
      <c r="M81" s="204">
        <f>_xlfn.DAYS(About!$A$3,'Core Indicators'!GG81)</f>
        <v>578</v>
      </c>
      <c r="N81" s="204">
        <f>_xlfn.DAYS(About!$A$3,'Core Indicators'!GO81)</f>
        <v>578</v>
      </c>
      <c r="O81" s="204">
        <f>_xlfn.DAYS(About!$A$3,'Core Indicators'!GW81)</f>
        <v>578</v>
      </c>
      <c r="P81" s="204">
        <f>_xlfn.DAYS(About!$A$3,'Core Indicators'!HE81)</f>
        <v>578</v>
      </c>
      <c r="Q81" s="204">
        <f>_xlfn.DAYS(About!$A$3,'Core Indicators'!HM81)</f>
        <v>578</v>
      </c>
      <c r="R81" s="204">
        <f>_xlfn.DAYS(About!$A$3,'Core Indicators'!HU81)</f>
        <v>578</v>
      </c>
      <c r="S81" s="204">
        <f>_xlfn.DAYS(About!$A$3,'Core Indicators'!IC81)</f>
        <v>578</v>
      </c>
      <c r="T81" s="204">
        <f>_xlfn.DAYS(About!$A$3,'Core Indicators'!IK81)</f>
        <v>578</v>
      </c>
      <c r="U81" s="204">
        <f>_xlfn.DAYS(About!$A$3,'Core Indicators'!IS81)</f>
        <v>578</v>
      </c>
      <c r="V81" s="204">
        <f t="shared" si="2"/>
        <v>610.4</v>
      </c>
    </row>
    <row r="82" spans="1:22" x14ac:dyDescent="0.3">
      <c r="A82" s="203" t="str">
        <f>Lists!C:C</f>
        <v>NIC002</v>
      </c>
      <c r="B82" s="204">
        <f>_xlfn.DAYS(About!$A$3,'Core Indicators'!U82)</f>
        <v>182</v>
      </c>
      <c r="C82" s="204">
        <f>_xlfn.DAYS(About!$A$3,'Core Indicators'!AC82)</f>
        <v>182</v>
      </c>
      <c r="D82" s="204">
        <f>_xlfn.DAYS(About!$A$3,'Core Indicators'!AK82)</f>
        <v>123</v>
      </c>
      <c r="E82" s="204">
        <f>_xlfn.DAYS(About!$A$3,'Core Indicators'!AS82)</f>
        <v>182</v>
      </c>
      <c r="F82" s="204">
        <f>_xlfn.DAYS(About!$A$3,'Core Indicators'!BQ82)</f>
        <v>182</v>
      </c>
      <c r="G82" s="204">
        <f>_xlfn.DAYS(About!$A$3,'Core Indicators'!DM82)</f>
        <v>123</v>
      </c>
      <c r="H82" s="204">
        <f>_xlfn.DAYS(About!$A$3,'Core Indicators'!DU82)</f>
        <v>123</v>
      </c>
      <c r="I82" s="204">
        <f>_xlfn.DAYS(About!$A$3,'Core Indicators'!EC82)</f>
        <v>182</v>
      </c>
      <c r="J82" s="204">
        <f>_xlfn.DAYS(About!$A$3,'Core Indicators'!EK82)</f>
        <v>182</v>
      </c>
      <c r="K82" s="204">
        <f>_xlfn.DAYS(About!$A$3,'Core Indicators'!ES82)</f>
        <v>182</v>
      </c>
      <c r="L82" s="204">
        <f>_xlfn.DAYS(About!$A$3,'Core Indicators'!FI82)</f>
        <v>182</v>
      </c>
      <c r="M82" s="204">
        <f>_xlfn.DAYS(About!$A$3,'Core Indicators'!GG82)</f>
        <v>182</v>
      </c>
      <c r="N82" s="204">
        <f>_xlfn.DAYS(About!$A$3,'Core Indicators'!GO82)</f>
        <v>182</v>
      </c>
      <c r="O82" s="204">
        <f>_xlfn.DAYS(About!$A$3,'Core Indicators'!GW82)</f>
        <v>182</v>
      </c>
      <c r="P82" s="204">
        <f>_xlfn.DAYS(About!$A$3,'Core Indicators'!HE82)</f>
        <v>182</v>
      </c>
      <c r="Q82" s="204">
        <f>_xlfn.DAYS(About!$A$3,'Core Indicators'!HM82)</f>
        <v>182</v>
      </c>
      <c r="R82" s="204">
        <f>_xlfn.DAYS(About!$A$3,'Core Indicators'!HU82)</f>
        <v>182</v>
      </c>
      <c r="S82" s="204">
        <f>_xlfn.DAYS(About!$A$3,'Core Indicators'!IC82)</f>
        <v>182</v>
      </c>
      <c r="T82" s="204">
        <f>_xlfn.DAYS(About!$A$3,'Core Indicators'!IK82)</f>
        <v>182</v>
      </c>
      <c r="U82" s="204">
        <f>_xlfn.DAYS(About!$A$3,'Core Indicators'!IS82)</f>
        <v>182</v>
      </c>
      <c r="V82" s="204">
        <f t="shared" si="2"/>
        <v>164.3</v>
      </c>
    </row>
    <row r="83" spans="1:22" x14ac:dyDescent="0.3">
      <c r="A83" s="203" t="str">
        <f>Lists!C:C</f>
        <v>PAK001</v>
      </c>
      <c r="B83" s="204">
        <f>_xlfn.DAYS(About!$A$3,'Core Indicators'!U83)</f>
        <v>21</v>
      </c>
      <c r="C83" s="204">
        <f>_xlfn.DAYS(About!$A$3,'Core Indicators'!AC83)</f>
        <v>21</v>
      </c>
      <c r="D83" s="204">
        <f>_xlfn.DAYS(About!$A$3,'Core Indicators'!AK83)</f>
        <v>1</v>
      </c>
      <c r="E83" s="204">
        <f>_xlfn.DAYS(About!$A$3,'Core Indicators'!AS83)</f>
        <v>21</v>
      </c>
      <c r="F83" s="204">
        <f>_xlfn.DAYS(About!$A$3,'Core Indicators'!BQ83)</f>
        <v>21</v>
      </c>
      <c r="G83" s="204">
        <f>_xlfn.DAYS(About!$A$3,'Core Indicators'!DM83)</f>
        <v>1</v>
      </c>
      <c r="H83" s="204">
        <f>_xlfn.DAYS(About!$A$3,'Core Indicators'!DU83)</f>
        <v>1</v>
      </c>
      <c r="I83" s="204">
        <f>_xlfn.DAYS(About!$A$3,'Core Indicators'!EC83)</f>
        <v>1</v>
      </c>
      <c r="J83" s="204">
        <f>_xlfn.DAYS(About!$A$3,'Core Indicators'!EK83)</f>
        <v>1</v>
      </c>
      <c r="K83" s="204">
        <f>_xlfn.DAYS(About!$A$3,'Core Indicators'!ES83)</f>
        <v>1</v>
      </c>
      <c r="L83" s="204">
        <f>_xlfn.DAYS(About!$A$3,'Core Indicators'!FI83)</f>
        <v>844</v>
      </c>
      <c r="M83" s="204">
        <f>_xlfn.DAYS(About!$A$3,'Core Indicators'!GG83)</f>
        <v>182</v>
      </c>
      <c r="N83" s="204">
        <f>_xlfn.DAYS(About!$A$3,'Core Indicators'!GO83)</f>
        <v>182</v>
      </c>
      <c r="O83" s="204">
        <f>_xlfn.DAYS(About!$A$3,'Core Indicators'!GW83)</f>
        <v>182</v>
      </c>
      <c r="P83" s="204">
        <f>_xlfn.DAYS(About!$A$3,'Core Indicators'!HE83)</f>
        <v>182</v>
      </c>
      <c r="Q83" s="204">
        <f>_xlfn.DAYS(About!$A$3,'Core Indicators'!HM83)</f>
        <v>182</v>
      </c>
      <c r="R83" s="204">
        <f>_xlfn.DAYS(About!$A$3,'Core Indicators'!HU83)</f>
        <v>182</v>
      </c>
      <c r="S83" s="204">
        <f>_xlfn.DAYS(About!$A$3,'Core Indicators'!IC83)</f>
        <v>182</v>
      </c>
      <c r="T83" s="204">
        <f>_xlfn.DAYS(About!$A$3,'Core Indicators'!IK83)</f>
        <v>182</v>
      </c>
      <c r="U83" s="204">
        <f>_xlfn.DAYS(About!$A$3,'Core Indicators'!IS83)</f>
        <v>182</v>
      </c>
      <c r="V83" s="204">
        <f t="shared" si="2"/>
        <v>107.4</v>
      </c>
    </row>
    <row r="84" spans="1:22" x14ac:dyDescent="0.3">
      <c r="A84" s="203" t="str">
        <f>Lists!C:C</f>
        <v>PAK004</v>
      </c>
      <c r="B84" s="204">
        <f>_xlfn.DAYS(About!$A$3,'Core Indicators'!U84)</f>
        <v>742</v>
      </c>
      <c r="C84" s="204">
        <f>_xlfn.DAYS(About!$A$3,'Core Indicators'!AC84)</f>
        <v>742</v>
      </c>
      <c r="D84" s="204">
        <f>_xlfn.DAYS(About!$A$3,'Core Indicators'!AK84)</f>
        <v>824</v>
      </c>
      <c r="E84" s="204">
        <f>_xlfn.DAYS(About!$A$3,'Core Indicators'!AS84)</f>
        <v>488</v>
      </c>
      <c r="F84" s="204">
        <f>_xlfn.DAYS(About!$A$3,'Core Indicators'!BQ84)</f>
        <v>21</v>
      </c>
      <c r="G84" s="204">
        <f>_xlfn.DAYS(About!$A$3,'Core Indicators'!DM84)</f>
        <v>551</v>
      </c>
      <c r="H84" s="204">
        <f>_xlfn.DAYS(About!$A$3,'Core Indicators'!DU84)</f>
        <v>824</v>
      </c>
      <c r="I84" s="204">
        <f>_xlfn.DAYS(About!$A$3,'Core Indicators'!EC84)</f>
        <v>824</v>
      </c>
      <c r="J84" s="204">
        <f>_xlfn.DAYS(About!$A$3,'Core Indicators'!EK84)</f>
        <v>824</v>
      </c>
      <c r="K84" s="204">
        <f>_xlfn.DAYS(About!$A$3,'Core Indicators'!ES84)</f>
        <v>824</v>
      </c>
      <c r="L84" s="204">
        <f>_xlfn.DAYS(About!$A$3,'Core Indicators'!FI84)</f>
        <v>824</v>
      </c>
      <c r="M84" s="204">
        <f>_xlfn.DAYS(About!$A$3,'Core Indicators'!GG84)</f>
        <v>182</v>
      </c>
      <c r="N84" s="204">
        <f>_xlfn.DAYS(About!$A$3,'Core Indicators'!GO84)</f>
        <v>182</v>
      </c>
      <c r="O84" s="204">
        <f>_xlfn.DAYS(About!$A$3,'Core Indicators'!GW84)</f>
        <v>182</v>
      </c>
      <c r="P84" s="204">
        <f>_xlfn.DAYS(About!$A$3,'Core Indicators'!HE84)</f>
        <v>182</v>
      </c>
      <c r="Q84" s="204">
        <f>_xlfn.DAYS(About!$A$3,'Core Indicators'!HM84)</f>
        <v>182</v>
      </c>
      <c r="R84" s="204">
        <f>_xlfn.DAYS(About!$A$3,'Core Indicators'!HU84)</f>
        <v>182</v>
      </c>
      <c r="S84" s="204">
        <f>_xlfn.DAYS(About!$A$3,'Core Indicators'!IC84)</f>
        <v>182</v>
      </c>
      <c r="T84" s="204">
        <f>_xlfn.DAYS(About!$A$3,'Core Indicators'!IK84)</f>
        <v>182</v>
      </c>
      <c r="U84" s="204">
        <f>_xlfn.DAYS(About!$A$3,'Core Indicators'!IS84)</f>
        <v>182</v>
      </c>
      <c r="V84" s="204">
        <f t="shared" si="2"/>
        <v>618.6</v>
      </c>
    </row>
    <row r="85" spans="1:22" x14ac:dyDescent="0.3">
      <c r="A85" s="203" t="str">
        <f>Lists!C:C</f>
        <v>PER002</v>
      </c>
      <c r="B85" s="204">
        <f>_xlfn.DAYS(About!$A$3,'Core Indicators'!U85)</f>
        <v>480</v>
      </c>
      <c r="C85" s="204">
        <f>_xlfn.DAYS(About!$A$3,'Core Indicators'!AC85)</f>
        <v>480</v>
      </c>
      <c r="D85" s="204">
        <f>_xlfn.DAYS(About!$A$3,'Core Indicators'!AK85)</f>
        <v>123</v>
      </c>
      <c r="E85" s="204">
        <f>_xlfn.DAYS(About!$A$3,'Core Indicators'!AS85)</f>
        <v>123</v>
      </c>
      <c r="F85" s="204">
        <f>_xlfn.DAYS(About!$A$3,'Core Indicators'!BQ85)</f>
        <v>237</v>
      </c>
      <c r="G85" s="204">
        <f>_xlfn.DAYS(About!$A$3,'Core Indicators'!DM85)</f>
        <v>123</v>
      </c>
      <c r="H85" s="204">
        <f>_xlfn.DAYS(About!$A$3,'Core Indicators'!DU85)</f>
        <v>122</v>
      </c>
      <c r="I85" s="204">
        <f>_xlfn.DAYS(About!$A$3,'Core Indicators'!EC85)</f>
        <v>122</v>
      </c>
      <c r="J85" s="204">
        <f>_xlfn.DAYS(About!$A$3,'Core Indicators'!EK85)</f>
        <v>122</v>
      </c>
      <c r="K85" s="204">
        <f>_xlfn.DAYS(About!$A$3,'Core Indicators'!ES85)</f>
        <v>122</v>
      </c>
      <c r="L85" s="204">
        <f>_xlfn.DAYS(About!$A$3,'Core Indicators'!FI85)</f>
        <v>836</v>
      </c>
      <c r="M85" s="204">
        <f>_xlfn.DAYS(About!$A$3,'Core Indicators'!GG85)</f>
        <v>577</v>
      </c>
      <c r="N85" s="204">
        <f>_xlfn.DAYS(About!$A$3,'Core Indicators'!GO85)</f>
        <v>182</v>
      </c>
      <c r="O85" s="204">
        <f>_xlfn.DAYS(About!$A$3,'Core Indicators'!GW85)</f>
        <v>577</v>
      </c>
      <c r="P85" s="204">
        <f>_xlfn.DAYS(About!$A$3,'Core Indicators'!HE85)</f>
        <v>577</v>
      </c>
      <c r="Q85" s="204">
        <f>_xlfn.DAYS(About!$A$3,'Core Indicators'!HM85)</f>
        <v>577</v>
      </c>
      <c r="R85" s="204">
        <f>_xlfn.DAYS(About!$A$3,'Core Indicators'!HU85)</f>
        <v>182</v>
      </c>
      <c r="S85" s="204">
        <f>_xlfn.DAYS(About!$A$3,'Core Indicators'!IC85)</f>
        <v>577</v>
      </c>
      <c r="T85" s="204">
        <f>_xlfn.DAYS(About!$A$3,'Core Indicators'!IK85)</f>
        <v>577</v>
      </c>
      <c r="U85" s="204">
        <f>_xlfn.DAYS(About!$A$3,'Core Indicators'!IS85)</f>
        <v>577</v>
      </c>
      <c r="V85" s="204">
        <f t="shared" si="2"/>
        <v>250.7</v>
      </c>
    </row>
    <row r="86" spans="1:22" x14ac:dyDescent="0.3">
      <c r="A86" s="203" t="str">
        <f>Lists!C:C</f>
        <v>PHL003</v>
      </c>
      <c r="B86" s="204">
        <f>_xlfn.DAYS(About!$A$3,'Core Indicators'!U86)</f>
        <v>549</v>
      </c>
      <c r="C86" s="204">
        <f>_xlfn.DAYS(About!$A$3,'Core Indicators'!AC86)</f>
        <v>549</v>
      </c>
      <c r="D86" s="204">
        <f>_xlfn.DAYS(About!$A$3,'Core Indicators'!AK86)</f>
        <v>1</v>
      </c>
      <c r="E86" s="204">
        <f>_xlfn.DAYS(About!$A$3,'Core Indicators'!AS86)</f>
        <v>1</v>
      </c>
      <c r="F86" s="204">
        <f>_xlfn.DAYS(About!$A$3,'Core Indicators'!BQ86)</f>
        <v>69</v>
      </c>
      <c r="G86" s="204">
        <f>_xlfn.DAYS(About!$A$3,'Core Indicators'!DM86)</f>
        <v>89</v>
      </c>
      <c r="H86" s="204">
        <f>_xlfn.DAYS(About!$A$3,'Core Indicators'!DU86)</f>
        <v>89</v>
      </c>
      <c r="I86" s="204">
        <f>_xlfn.DAYS(About!$A$3,'Core Indicators'!EC86)</f>
        <v>1</v>
      </c>
      <c r="J86" s="204">
        <f>_xlfn.DAYS(About!$A$3,'Core Indicators'!EK86)</f>
        <v>89</v>
      </c>
      <c r="K86" s="204">
        <f>_xlfn.DAYS(About!$A$3,'Core Indicators'!ES86)</f>
        <v>89</v>
      </c>
      <c r="L86" s="204">
        <f>_xlfn.DAYS(About!$A$3,'Core Indicators'!FI86)</f>
        <v>549</v>
      </c>
      <c r="M86" s="204">
        <f>_xlfn.DAYS(About!$A$3,'Core Indicators'!GG86)</f>
        <v>182</v>
      </c>
      <c r="N86" s="204">
        <f>_xlfn.DAYS(About!$A$3,'Core Indicators'!GO86)</f>
        <v>182</v>
      </c>
      <c r="O86" s="204">
        <f>_xlfn.DAYS(About!$A$3,'Core Indicators'!GW86)</f>
        <v>182</v>
      </c>
      <c r="P86" s="204">
        <f>_xlfn.DAYS(About!$A$3,'Core Indicators'!HE86)</f>
        <v>182</v>
      </c>
      <c r="Q86" s="204">
        <f>_xlfn.DAYS(About!$A$3,'Core Indicators'!HM86)</f>
        <v>182</v>
      </c>
      <c r="R86" s="204">
        <f>_xlfn.DAYS(About!$A$3,'Core Indicators'!HU86)</f>
        <v>182</v>
      </c>
      <c r="S86" s="204">
        <f>_xlfn.DAYS(About!$A$3,'Core Indicators'!IC86)</f>
        <v>182</v>
      </c>
      <c r="T86" s="204">
        <f>_xlfn.DAYS(About!$A$3,'Core Indicators'!IK86)</f>
        <v>182</v>
      </c>
      <c r="U86" s="204">
        <f>_xlfn.DAYS(About!$A$3,'Core Indicators'!IS86)</f>
        <v>182</v>
      </c>
      <c r="V86" s="204">
        <f t="shared" si="2"/>
        <v>115.9</v>
      </c>
    </row>
    <row r="87" spans="1:22" x14ac:dyDescent="0.3">
      <c r="A87" s="203" t="str">
        <f>Lists!C:C</f>
        <v>PRK001</v>
      </c>
      <c r="B87" s="204">
        <f>_xlfn.DAYS(About!$A$3,'Core Indicators'!U87)</f>
        <v>69</v>
      </c>
      <c r="C87" s="204">
        <f>_xlfn.DAYS(About!$A$3,'Core Indicators'!AC87)</f>
        <v>69</v>
      </c>
      <c r="D87" s="204">
        <f>_xlfn.DAYS(About!$A$3,'Core Indicators'!AK87)</f>
        <v>69</v>
      </c>
      <c r="E87" s="204">
        <f>_xlfn.DAYS(About!$A$3,'Core Indicators'!AS87)</f>
        <v>69</v>
      </c>
      <c r="F87" s="204">
        <f>_xlfn.DAYS(About!$A$3,'Core Indicators'!BQ87)</f>
        <v>69</v>
      </c>
      <c r="G87" s="204">
        <f>_xlfn.DAYS(About!$A$3,'Core Indicators'!DM87)</f>
        <v>427</v>
      </c>
      <c r="H87" s="204">
        <f>_xlfn.DAYS(About!$A$3,'Core Indicators'!DU87)</f>
        <v>427</v>
      </c>
      <c r="I87" s="204">
        <f>_xlfn.DAYS(About!$A$3,'Core Indicators'!EC87)</f>
        <v>427</v>
      </c>
      <c r="J87" s="204">
        <f>_xlfn.DAYS(About!$A$3,'Core Indicators'!EK87)</f>
        <v>427</v>
      </c>
      <c r="K87" s="204">
        <f>_xlfn.DAYS(About!$A$3,'Core Indicators'!ES87)</f>
        <v>427</v>
      </c>
      <c r="L87" s="204">
        <f>_xlfn.DAYS(About!$A$3,'Core Indicators'!FI87)</f>
        <v>854</v>
      </c>
      <c r="M87" s="204">
        <f>_xlfn.DAYS(About!$A$3,'Core Indicators'!GG87)</f>
        <v>185</v>
      </c>
      <c r="N87" s="204">
        <f>_xlfn.DAYS(About!$A$3,'Core Indicators'!GO87)</f>
        <v>185</v>
      </c>
      <c r="O87" s="204">
        <f>_xlfn.DAYS(About!$A$3,'Core Indicators'!GW87)</f>
        <v>185</v>
      </c>
      <c r="P87" s="204">
        <f>_xlfn.DAYS(About!$A$3,'Core Indicators'!HE87)</f>
        <v>185</v>
      </c>
      <c r="Q87" s="204">
        <f>_xlfn.DAYS(About!$A$3,'Core Indicators'!HM87)</f>
        <v>185</v>
      </c>
      <c r="R87" s="204">
        <f>_xlfn.DAYS(About!$A$3,'Core Indicators'!HU87)</f>
        <v>185</v>
      </c>
      <c r="S87" s="204">
        <f>_xlfn.DAYS(About!$A$3,'Core Indicators'!IC87)</f>
        <v>185</v>
      </c>
      <c r="T87" s="204">
        <f>_xlfn.DAYS(About!$A$3,'Core Indicators'!IK87)</f>
        <v>185</v>
      </c>
      <c r="U87" s="204">
        <f>_xlfn.DAYS(About!$A$3,'Core Indicators'!IS87)</f>
        <v>185</v>
      </c>
      <c r="V87" s="204">
        <f t="shared" si="2"/>
        <v>338.1</v>
      </c>
    </row>
    <row r="88" spans="1:22" x14ac:dyDescent="0.3">
      <c r="A88" s="203" t="str">
        <f>Lists!C:C</f>
        <v>PSE002</v>
      </c>
      <c r="B88" s="204">
        <f>_xlfn.DAYS(About!$A$3,'Core Indicators'!U88)</f>
        <v>93</v>
      </c>
      <c r="C88" s="204">
        <f>_xlfn.DAYS(About!$A$3,'Core Indicators'!AC88)</f>
        <v>93</v>
      </c>
      <c r="D88" s="204">
        <f>_xlfn.DAYS(About!$A$3,'Core Indicators'!AK88)</f>
        <v>93</v>
      </c>
      <c r="E88" s="204">
        <f>_xlfn.DAYS(About!$A$3,'Core Indicators'!AS88)</f>
        <v>93</v>
      </c>
      <c r="F88" s="204">
        <f>_xlfn.DAYS(About!$A$3,'Core Indicators'!BQ88)</f>
        <v>33</v>
      </c>
      <c r="G88" s="204">
        <f>_xlfn.DAYS(About!$A$3,'Core Indicators'!DM88)</f>
        <v>93</v>
      </c>
      <c r="H88" s="204">
        <f>_xlfn.DAYS(About!$A$3,'Core Indicators'!DU88)</f>
        <v>93</v>
      </c>
      <c r="I88" s="204">
        <f>_xlfn.DAYS(About!$A$3,'Core Indicators'!EC88)</f>
        <v>93</v>
      </c>
      <c r="J88" s="204">
        <f>_xlfn.DAYS(About!$A$3,'Core Indicators'!EK88)</f>
        <v>93</v>
      </c>
      <c r="K88" s="204">
        <f>_xlfn.DAYS(About!$A$3,'Core Indicators'!ES88)</f>
        <v>93</v>
      </c>
      <c r="L88" s="204">
        <f>_xlfn.DAYS(About!$A$3,'Core Indicators'!FI88)</f>
        <v>844</v>
      </c>
      <c r="M88" s="204">
        <f>_xlfn.DAYS(About!$A$3,'Core Indicators'!GG88)</f>
        <v>185</v>
      </c>
      <c r="N88" s="204">
        <f>_xlfn.DAYS(About!$A$3,'Core Indicators'!GO88)</f>
        <v>185</v>
      </c>
      <c r="O88" s="204">
        <f>_xlfn.DAYS(About!$A$3,'Core Indicators'!GW88)</f>
        <v>185</v>
      </c>
      <c r="P88" s="204">
        <f>_xlfn.DAYS(About!$A$3,'Core Indicators'!HE88)</f>
        <v>185</v>
      </c>
      <c r="Q88" s="204">
        <f>_xlfn.DAYS(About!$A$3,'Core Indicators'!HM88)</f>
        <v>185</v>
      </c>
      <c r="R88" s="204">
        <f>_xlfn.DAYS(About!$A$3,'Core Indicators'!HU88)</f>
        <v>185</v>
      </c>
      <c r="S88" s="204">
        <f>_xlfn.DAYS(About!$A$3,'Core Indicators'!IC88)</f>
        <v>185</v>
      </c>
      <c r="T88" s="204">
        <f>_xlfn.DAYS(About!$A$3,'Core Indicators'!IK88)</f>
        <v>185</v>
      </c>
      <c r="U88" s="204">
        <f>_xlfn.DAYS(About!$A$3,'Core Indicators'!IS88)</f>
        <v>185</v>
      </c>
      <c r="V88" s="204">
        <f t="shared" si="2"/>
        <v>171.3</v>
      </c>
    </row>
    <row r="89" spans="1:22" x14ac:dyDescent="0.3">
      <c r="A89" s="203" t="str">
        <f>Lists!C:C</f>
        <v>REG001</v>
      </c>
      <c r="B89" s="204">
        <f>_xlfn.DAYS(About!$A$3,'Core Indicators'!U89)</f>
        <v>368</v>
      </c>
      <c r="C89" s="204">
        <f>_xlfn.DAYS(About!$A$3,'Core Indicators'!AC89)</f>
        <v>66</v>
      </c>
      <c r="D89" s="204">
        <f>_xlfn.DAYS(About!$A$3,'Core Indicators'!AK89)</f>
        <v>66</v>
      </c>
      <c r="E89" s="204">
        <f>_xlfn.DAYS(About!$A$3,'Core Indicators'!AS89)</f>
        <v>66</v>
      </c>
      <c r="F89" s="204">
        <f>_xlfn.DAYS(About!$A$3,'Core Indicators'!BQ89)</f>
        <v>66</v>
      </c>
      <c r="G89" s="204">
        <f>_xlfn.DAYS(About!$A$3,'Core Indicators'!DM89)</f>
        <v>66</v>
      </c>
      <c r="H89" s="204">
        <f>_xlfn.DAYS(About!$A$3,'Core Indicators'!DU89)</f>
        <v>66</v>
      </c>
      <c r="I89" s="204">
        <f>_xlfn.DAYS(About!$A$3,'Core Indicators'!EC89)</f>
        <v>66</v>
      </c>
      <c r="J89" s="204">
        <f>_xlfn.DAYS(About!$A$3,'Core Indicators'!EK89)</f>
        <v>66</v>
      </c>
      <c r="K89" s="204">
        <f>_xlfn.DAYS(About!$A$3,'Core Indicators'!ES89)</f>
        <v>66</v>
      </c>
      <c r="L89" s="204">
        <f>_xlfn.DAYS(About!$A$3,'Core Indicators'!FI89)</f>
        <v>761</v>
      </c>
      <c r="M89" s="204">
        <f>_xlfn.DAYS(About!$A$3,'Core Indicators'!GG89)</f>
        <v>186</v>
      </c>
      <c r="N89" s="204">
        <f>_xlfn.DAYS(About!$A$3,'Core Indicators'!GO89)</f>
        <v>186</v>
      </c>
      <c r="O89" s="204">
        <f>_xlfn.DAYS(About!$A$3,'Core Indicators'!GW89)</f>
        <v>186</v>
      </c>
      <c r="P89" s="204">
        <f>_xlfn.DAYS(About!$A$3,'Core Indicators'!HE89)</f>
        <v>186</v>
      </c>
      <c r="Q89" s="204">
        <f>_xlfn.DAYS(About!$A$3,'Core Indicators'!HM89)</f>
        <v>186</v>
      </c>
      <c r="R89" s="204">
        <f>_xlfn.DAYS(About!$A$3,'Core Indicators'!HU89)</f>
        <v>186</v>
      </c>
      <c r="S89" s="204">
        <f>_xlfn.DAYS(About!$A$3,'Core Indicators'!IC89)</f>
        <v>186</v>
      </c>
      <c r="T89" s="204">
        <f>_xlfn.DAYS(About!$A$3,'Core Indicators'!IK89)</f>
        <v>186</v>
      </c>
      <c r="U89" s="204">
        <f>_xlfn.DAYS(About!$A$3,'Core Indicators'!IS89)</f>
        <v>186</v>
      </c>
      <c r="V89" s="204">
        <f t="shared" si="2"/>
        <v>147.5</v>
      </c>
    </row>
    <row r="90" spans="1:22" x14ac:dyDescent="0.3">
      <c r="A90" s="203" t="str">
        <f>Lists!C:C</f>
        <v>REG002</v>
      </c>
      <c r="B90" s="204">
        <f>_xlfn.DAYS(About!$A$3,'Core Indicators'!U90)</f>
        <v>480</v>
      </c>
      <c r="C90" s="204">
        <f>_xlfn.DAYS(About!$A$3,'Core Indicators'!AC90)</f>
        <v>123</v>
      </c>
      <c r="D90" s="204">
        <f>_xlfn.DAYS(About!$A$3,'Core Indicators'!AK90)</f>
        <v>123</v>
      </c>
      <c r="E90" s="204">
        <f>_xlfn.DAYS(About!$A$3,'Core Indicators'!AS90)</f>
        <v>123</v>
      </c>
      <c r="F90" s="204">
        <f>_xlfn.DAYS(About!$A$3,'Core Indicators'!BQ90)</f>
        <v>549</v>
      </c>
      <c r="G90" s="204">
        <f>_xlfn.DAYS(About!$A$3,'Core Indicators'!DM90)</f>
        <v>123</v>
      </c>
      <c r="H90" s="204">
        <f>_xlfn.DAYS(About!$A$3,'Core Indicators'!DU90)</f>
        <v>123</v>
      </c>
      <c r="I90" s="204">
        <f>_xlfn.DAYS(About!$A$3,'Core Indicators'!EC90)</f>
        <v>123</v>
      </c>
      <c r="J90" s="204">
        <f>_xlfn.DAYS(About!$A$3,'Core Indicators'!EK90)</f>
        <v>123</v>
      </c>
      <c r="K90" s="204">
        <f>_xlfn.DAYS(About!$A$3,'Core Indicators'!ES90)</f>
        <v>123</v>
      </c>
      <c r="L90" s="204">
        <f>_xlfn.DAYS(About!$A$3,'Core Indicators'!FI90)</f>
        <v>762</v>
      </c>
      <c r="M90" s="204">
        <f>_xlfn.DAYS(About!$A$3,'Core Indicators'!GG90)</f>
        <v>577</v>
      </c>
      <c r="N90" s="204">
        <f>_xlfn.DAYS(About!$A$3,'Core Indicators'!GO90)</f>
        <v>577</v>
      </c>
      <c r="O90" s="204">
        <f>_xlfn.DAYS(About!$A$3,'Core Indicators'!GW90)</f>
        <v>577</v>
      </c>
      <c r="P90" s="204">
        <f>_xlfn.DAYS(About!$A$3,'Core Indicators'!HE90)</f>
        <v>577</v>
      </c>
      <c r="Q90" s="204">
        <f>_xlfn.DAYS(About!$A$3,'Core Indicators'!HM90)</f>
        <v>577</v>
      </c>
      <c r="R90" s="204">
        <f>_xlfn.DAYS(About!$A$3,'Core Indicators'!HU90)</f>
        <v>577</v>
      </c>
      <c r="S90" s="204">
        <f>_xlfn.DAYS(About!$A$3,'Core Indicators'!IC90)</f>
        <v>577</v>
      </c>
      <c r="T90" s="204">
        <f>_xlfn.DAYS(About!$A$3,'Core Indicators'!IK90)</f>
        <v>577</v>
      </c>
      <c r="U90" s="204">
        <f>_xlfn.DAYS(About!$A$3,'Core Indicators'!IS90)</f>
        <v>577</v>
      </c>
      <c r="V90" s="204">
        <f t="shared" si="2"/>
        <v>274.89999999999998</v>
      </c>
    </row>
    <row r="91" spans="1:22" x14ac:dyDescent="0.3">
      <c r="A91" s="203" t="str">
        <f>Lists!C:C</f>
        <v>REG003</v>
      </c>
      <c r="B91" s="204">
        <f>_xlfn.DAYS(About!$A$3,'Core Indicators'!U91)</f>
        <v>560</v>
      </c>
      <c r="C91" s="204">
        <f>_xlfn.DAYS(About!$A$3,'Core Indicators'!AC91)</f>
        <v>560</v>
      </c>
      <c r="D91" s="204">
        <f>_xlfn.DAYS(About!$A$3,'Core Indicators'!AK91)</f>
        <v>237</v>
      </c>
      <c r="E91" s="204">
        <f>_xlfn.DAYS(About!$A$3,'Core Indicators'!AS91)</f>
        <v>560</v>
      </c>
      <c r="F91" s="204">
        <f>_xlfn.DAYS(About!$A$3,'Core Indicators'!BQ91)</f>
        <v>69</v>
      </c>
      <c r="G91" s="204">
        <f>_xlfn.DAYS(About!$A$3,'Core Indicators'!DM91)</f>
        <v>560</v>
      </c>
      <c r="H91" s="204">
        <f>_xlfn.DAYS(About!$A$3,'Core Indicators'!DU91)</f>
        <v>767</v>
      </c>
      <c r="I91" s="204">
        <f>_xlfn.DAYS(About!$A$3,'Core Indicators'!EC91)</f>
        <v>767</v>
      </c>
      <c r="J91" s="204">
        <f>_xlfn.DAYS(About!$A$3,'Core Indicators'!EK91)</f>
        <v>767</v>
      </c>
      <c r="K91" s="204">
        <f>_xlfn.DAYS(About!$A$3,'Core Indicators'!ES91)</f>
        <v>767</v>
      </c>
      <c r="L91" s="204">
        <f>_xlfn.DAYS(About!$A$3,'Core Indicators'!FI91)</f>
        <v>767</v>
      </c>
      <c r="M91" s="204">
        <f>_xlfn.DAYS(About!$A$3,'Core Indicators'!GG91)</f>
        <v>182</v>
      </c>
      <c r="N91" s="204">
        <f>_xlfn.DAYS(About!$A$3,'Core Indicators'!GO91)</f>
        <v>182</v>
      </c>
      <c r="O91" s="204">
        <f>_xlfn.DAYS(About!$A$3,'Core Indicators'!GW91)</f>
        <v>182</v>
      </c>
      <c r="P91" s="204">
        <f>_xlfn.DAYS(About!$A$3,'Core Indicators'!HE91)</f>
        <v>182</v>
      </c>
      <c r="Q91" s="204">
        <f>_xlfn.DAYS(About!$A$3,'Core Indicators'!HM91)</f>
        <v>182</v>
      </c>
      <c r="R91" s="204">
        <f>_xlfn.DAYS(About!$A$3,'Core Indicators'!HU91)</f>
        <v>182</v>
      </c>
      <c r="S91" s="204">
        <f>_xlfn.DAYS(About!$A$3,'Core Indicators'!IC91)</f>
        <v>182</v>
      </c>
      <c r="T91" s="204">
        <f>_xlfn.DAYS(About!$A$3,'Core Indicators'!IK91)</f>
        <v>182</v>
      </c>
      <c r="U91" s="204">
        <f>_xlfn.DAYS(About!$A$3,'Core Indicators'!IS91)</f>
        <v>182</v>
      </c>
      <c r="V91" s="204">
        <f t="shared" si="2"/>
        <v>544.29999999999995</v>
      </c>
    </row>
    <row r="92" spans="1:22" x14ac:dyDescent="0.3">
      <c r="A92" s="203" t="str">
        <f>Lists!C:C</f>
        <v>REG004</v>
      </c>
      <c r="B92" s="204">
        <f>_xlfn.DAYS(About!$A$3,'Core Indicators'!U92)</f>
        <v>92</v>
      </c>
      <c r="C92" s="204">
        <f>_xlfn.DAYS(About!$A$3,'Core Indicators'!AC92)</f>
        <v>33</v>
      </c>
      <c r="D92" s="204">
        <f>_xlfn.DAYS(About!$A$3,'Core Indicators'!AK92)</f>
        <v>33</v>
      </c>
      <c r="E92" s="204">
        <f>_xlfn.DAYS(About!$A$3,'Core Indicators'!AS92)</f>
        <v>33</v>
      </c>
      <c r="F92" s="204">
        <f>_xlfn.DAYS(About!$A$3,'Core Indicators'!BQ92)</f>
        <v>182</v>
      </c>
      <c r="G92" s="204">
        <f>_xlfn.DAYS(About!$A$3,'Core Indicators'!DM92)</f>
        <v>33</v>
      </c>
      <c r="H92" s="204">
        <f>_xlfn.DAYS(About!$A$3,'Core Indicators'!DU92)</f>
        <v>33</v>
      </c>
      <c r="I92" s="204">
        <f>_xlfn.DAYS(About!$A$3,'Core Indicators'!EC92)</f>
        <v>33</v>
      </c>
      <c r="J92" s="204">
        <f>_xlfn.DAYS(About!$A$3,'Core Indicators'!EK92)</f>
        <v>33</v>
      </c>
      <c r="K92" s="204">
        <f>_xlfn.DAYS(About!$A$3,'Core Indicators'!ES92)</f>
        <v>33</v>
      </c>
      <c r="L92" s="204">
        <f>_xlfn.DAYS(About!$A$3,'Core Indicators'!FI92)</f>
        <v>741</v>
      </c>
      <c r="M92" s="204">
        <f>_xlfn.DAYS(About!$A$3,'Core Indicators'!GG92)</f>
        <v>185</v>
      </c>
      <c r="N92" s="204">
        <f>_xlfn.DAYS(About!$A$3,'Core Indicators'!GO92)</f>
        <v>185</v>
      </c>
      <c r="O92" s="204">
        <f>_xlfn.DAYS(About!$A$3,'Core Indicators'!GW92)</f>
        <v>185</v>
      </c>
      <c r="P92" s="204">
        <f>_xlfn.DAYS(About!$A$3,'Core Indicators'!HE92)</f>
        <v>185</v>
      </c>
      <c r="Q92" s="204">
        <f>_xlfn.DAYS(About!$A$3,'Core Indicators'!HM92)</f>
        <v>185</v>
      </c>
      <c r="R92" s="204">
        <f>_xlfn.DAYS(About!$A$3,'Core Indicators'!HU92)</f>
        <v>185</v>
      </c>
      <c r="S92" s="204">
        <f>_xlfn.DAYS(About!$A$3,'Core Indicators'!IC92)</f>
        <v>185</v>
      </c>
      <c r="T92" s="204">
        <f>_xlfn.DAYS(About!$A$3,'Core Indicators'!IK92)</f>
        <v>185</v>
      </c>
      <c r="U92" s="204">
        <f>_xlfn.DAYS(About!$A$3,'Core Indicators'!IS92)</f>
        <v>185</v>
      </c>
      <c r="V92" s="204">
        <f t="shared" si="2"/>
        <v>133.9</v>
      </c>
    </row>
    <row r="93" spans="1:22" x14ac:dyDescent="0.3">
      <c r="A93" s="203" t="str">
        <f>Lists!C:C</f>
        <v>REG006</v>
      </c>
      <c r="B93" s="204">
        <f>_xlfn.DAYS(About!$A$3,'Core Indicators'!U93)</f>
        <v>744</v>
      </c>
      <c r="C93" s="204">
        <f>_xlfn.DAYS(About!$A$3,'Core Indicators'!AC93)</f>
        <v>744</v>
      </c>
      <c r="D93" s="204">
        <f>_xlfn.DAYS(About!$A$3,'Core Indicators'!AK93)</f>
        <v>744</v>
      </c>
      <c r="E93" s="204">
        <f>_xlfn.DAYS(About!$A$3,'Core Indicators'!AS93)</f>
        <v>744</v>
      </c>
      <c r="F93" s="204">
        <f>_xlfn.DAYS(About!$A$3,'Core Indicators'!BQ93)</f>
        <v>33</v>
      </c>
      <c r="G93" s="204">
        <f>_xlfn.DAYS(About!$A$3,'Core Indicators'!DM93)</f>
        <v>744</v>
      </c>
      <c r="H93" s="204">
        <f>_xlfn.DAYS(About!$A$3,'Core Indicators'!DU93)</f>
        <v>744</v>
      </c>
      <c r="I93" s="204">
        <f>_xlfn.DAYS(About!$A$3,'Core Indicators'!EC93)</f>
        <v>744</v>
      </c>
      <c r="J93" s="204">
        <f>_xlfn.DAYS(About!$A$3,'Core Indicators'!EK93)</f>
        <v>744</v>
      </c>
      <c r="K93" s="204">
        <f>_xlfn.DAYS(About!$A$3,'Core Indicators'!ES93)</f>
        <v>744</v>
      </c>
      <c r="L93" s="204">
        <f>_xlfn.DAYS(About!$A$3,'Core Indicators'!FI93)</f>
        <v>744</v>
      </c>
      <c r="M93" s="204">
        <f>_xlfn.DAYS(About!$A$3,'Core Indicators'!GG93)</f>
        <v>182</v>
      </c>
      <c r="N93" s="204">
        <f>_xlfn.DAYS(About!$A$3,'Core Indicators'!GO93)</f>
        <v>182</v>
      </c>
      <c r="O93" s="204">
        <f>_xlfn.DAYS(About!$A$3,'Core Indicators'!GW93)</f>
        <v>182</v>
      </c>
      <c r="P93" s="204">
        <f>_xlfn.DAYS(About!$A$3,'Core Indicators'!HE93)</f>
        <v>182</v>
      </c>
      <c r="Q93" s="204">
        <f>_xlfn.DAYS(About!$A$3,'Core Indicators'!HM93)</f>
        <v>182</v>
      </c>
      <c r="R93" s="204">
        <f>_xlfn.DAYS(About!$A$3,'Core Indicators'!HU93)</f>
        <v>182</v>
      </c>
      <c r="S93" s="204">
        <f>_xlfn.DAYS(About!$A$3,'Core Indicators'!IC93)</f>
        <v>182</v>
      </c>
      <c r="T93" s="204">
        <f>_xlfn.DAYS(About!$A$3,'Core Indicators'!IK93)</f>
        <v>182</v>
      </c>
      <c r="U93" s="204">
        <f>_xlfn.DAYS(About!$A$3,'Core Indicators'!IS93)</f>
        <v>182</v>
      </c>
      <c r="V93" s="204">
        <f t="shared" si="2"/>
        <v>616.70000000000005</v>
      </c>
    </row>
    <row r="94" spans="1:22" x14ac:dyDescent="0.3">
      <c r="A94" s="203" t="str">
        <f>Lists!C:C</f>
        <v>REG007</v>
      </c>
      <c r="B94" s="204">
        <f>_xlfn.DAYS(About!$A$3,'Core Indicators'!U94)</f>
        <v>766</v>
      </c>
      <c r="C94" s="204">
        <f>_xlfn.DAYS(About!$A$3,'Core Indicators'!AC94)</f>
        <v>766</v>
      </c>
      <c r="D94" s="204">
        <f>_xlfn.DAYS(About!$A$3,'Core Indicators'!AK94)</f>
        <v>766</v>
      </c>
      <c r="E94" s="204">
        <f>_xlfn.DAYS(About!$A$3,'Core Indicators'!AS94)</f>
        <v>766</v>
      </c>
      <c r="F94" s="204">
        <f>_xlfn.DAYS(About!$A$3,'Core Indicators'!BQ94)</f>
        <v>61</v>
      </c>
      <c r="G94" s="204">
        <f>_xlfn.DAYS(About!$A$3,'Core Indicators'!DM94)</f>
        <v>766</v>
      </c>
      <c r="H94" s="204">
        <f>_xlfn.DAYS(About!$A$3,'Core Indicators'!DU94)</f>
        <v>766</v>
      </c>
      <c r="I94" s="204">
        <f>_xlfn.DAYS(About!$A$3,'Core Indicators'!EC94)</f>
        <v>766</v>
      </c>
      <c r="J94" s="204">
        <f>_xlfn.DAYS(About!$A$3,'Core Indicators'!EK94)</f>
        <v>766</v>
      </c>
      <c r="K94" s="204">
        <f>_xlfn.DAYS(About!$A$3,'Core Indicators'!ES94)</f>
        <v>766</v>
      </c>
      <c r="L94" s="204">
        <f>_xlfn.DAYS(About!$A$3,'Core Indicators'!FI94)</f>
        <v>766</v>
      </c>
      <c r="M94" s="204">
        <f>_xlfn.DAYS(About!$A$3,'Core Indicators'!GG94)</f>
        <v>182</v>
      </c>
      <c r="N94" s="204">
        <f>_xlfn.DAYS(About!$A$3,'Core Indicators'!GO94)</f>
        <v>182</v>
      </c>
      <c r="O94" s="204">
        <f>_xlfn.DAYS(About!$A$3,'Core Indicators'!GW94)</f>
        <v>182</v>
      </c>
      <c r="P94" s="204">
        <f>_xlfn.DAYS(About!$A$3,'Core Indicators'!HE94)</f>
        <v>182</v>
      </c>
      <c r="Q94" s="204">
        <f>_xlfn.DAYS(About!$A$3,'Core Indicators'!HM94)</f>
        <v>182</v>
      </c>
      <c r="R94" s="204">
        <f>_xlfn.DAYS(About!$A$3,'Core Indicators'!HU94)</f>
        <v>182</v>
      </c>
      <c r="S94" s="204">
        <f>_xlfn.DAYS(About!$A$3,'Core Indicators'!IC94)</f>
        <v>182</v>
      </c>
      <c r="T94" s="204">
        <f>_xlfn.DAYS(About!$A$3,'Core Indicators'!IK94)</f>
        <v>182</v>
      </c>
      <c r="U94" s="204">
        <f>_xlfn.DAYS(About!$A$3,'Core Indicators'!IS94)</f>
        <v>182</v>
      </c>
      <c r="V94" s="204">
        <f t="shared" si="2"/>
        <v>637.1</v>
      </c>
    </row>
    <row r="95" spans="1:22" x14ac:dyDescent="0.3">
      <c r="A95" s="203" t="str">
        <f>Lists!C:C</f>
        <v>REG008</v>
      </c>
      <c r="B95" s="204">
        <f>_xlfn.DAYS(About!$A$3,'Core Indicators'!U95)</f>
        <v>766</v>
      </c>
      <c r="C95" s="204">
        <f>_xlfn.DAYS(About!$A$3,'Core Indicators'!AC95)</f>
        <v>766</v>
      </c>
      <c r="D95" s="204">
        <f>_xlfn.DAYS(About!$A$3,'Core Indicators'!AK95)</f>
        <v>766</v>
      </c>
      <c r="E95" s="204">
        <f>_xlfn.DAYS(About!$A$3,'Core Indicators'!AS95)</f>
        <v>766</v>
      </c>
      <c r="F95" s="204">
        <f>_xlfn.DAYS(About!$A$3,'Core Indicators'!BQ95)</f>
        <v>61</v>
      </c>
      <c r="G95" s="204">
        <f>_xlfn.DAYS(About!$A$3,'Core Indicators'!DM95)</f>
        <v>766</v>
      </c>
      <c r="H95" s="204">
        <f>_xlfn.DAYS(About!$A$3,'Core Indicators'!DU95)</f>
        <v>766</v>
      </c>
      <c r="I95" s="204">
        <f>_xlfn.DAYS(About!$A$3,'Core Indicators'!EC95)</f>
        <v>766</v>
      </c>
      <c r="J95" s="204">
        <f>_xlfn.DAYS(About!$A$3,'Core Indicators'!EK95)</f>
        <v>766</v>
      </c>
      <c r="K95" s="204">
        <f>_xlfn.DAYS(About!$A$3,'Core Indicators'!ES95)</f>
        <v>766</v>
      </c>
      <c r="L95" s="204">
        <f>_xlfn.DAYS(About!$A$3,'Core Indicators'!FI95)</f>
        <v>766</v>
      </c>
      <c r="M95" s="204">
        <f>_xlfn.DAYS(About!$A$3,'Core Indicators'!GG95)</f>
        <v>182</v>
      </c>
      <c r="N95" s="204">
        <f>_xlfn.DAYS(About!$A$3,'Core Indicators'!GO95)</f>
        <v>182</v>
      </c>
      <c r="O95" s="204">
        <f>_xlfn.DAYS(About!$A$3,'Core Indicators'!GW95)</f>
        <v>182</v>
      </c>
      <c r="P95" s="204">
        <f>_xlfn.DAYS(About!$A$3,'Core Indicators'!HE95)</f>
        <v>182</v>
      </c>
      <c r="Q95" s="204">
        <f>_xlfn.DAYS(About!$A$3,'Core Indicators'!HM95)</f>
        <v>182</v>
      </c>
      <c r="R95" s="204">
        <f>_xlfn.DAYS(About!$A$3,'Core Indicators'!HU95)</f>
        <v>182</v>
      </c>
      <c r="S95" s="204">
        <f>_xlfn.DAYS(About!$A$3,'Core Indicators'!IC95)</f>
        <v>182</v>
      </c>
      <c r="T95" s="204">
        <f>_xlfn.DAYS(About!$A$3,'Core Indicators'!IK95)</f>
        <v>182</v>
      </c>
      <c r="U95" s="204">
        <f>_xlfn.DAYS(About!$A$3,'Core Indicators'!IS95)</f>
        <v>182</v>
      </c>
      <c r="V95" s="204">
        <f t="shared" si="2"/>
        <v>637.1</v>
      </c>
    </row>
    <row r="96" spans="1:22" x14ac:dyDescent="0.3">
      <c r="A96" s="203" t="str">
        <f>Lists!C:C</f>
        <v>REG011</v>
      </c>
      <c r="B96" s="204">
        <f>_xlfn.DAYS(About!$A$3,'Core Indicators'!U96)</f>
        <v>77</v>
      </c>
      <c r="C96" s="204">
        <f>_xlfn.DAYS(About!$A$3,'Core Indicators'!AC96)</f>
        <v>77</v>
      </c>
      <c r="D96" s="204">
        <f>_xlfn.DAYS(About!$A$3,'Core Indicators'!AK96)</f>
        <v>77</v>
      </c>
      <c r="E96" s="204">
        <f>_xlfn.DAYS(About!$A$3,'Core Indicators'!AS96)</f>
        <v>77</v>
      </c>
      <c r="F96" s="204">
        <f>_xlfn.DAYS(About!$A$3,'Core Indicators'!BQ96)</f>
        <v>69</v>
      </c>
      <c r="G96" s="204">
        <f>_xlfn.DAYS(About!$A$3,'Core Indicators'!DM96)</f>
        <v>77</v>
      </c>
      <c r="H96" s="204">
        <f>_xlfn.DAYS(About!$A$3,'Core Indicators'!DU96)</f>
        <v>77</v>
      </c>
      <c r="I96" s="204">
        <f>_xlfn.DAYS(About!$A$3,'Core Indicators'!EC96)</f>
        <v>77</v>
      </c>
      <c r="J96" s="204">
        <f>_xlfn.DAYS(About!$A$3,'Core Indicators'!EK96)</f>
        <v>77</v>
      </c>
      <c r="K96" s="204">
        <f>_xlfn.DAYS(About!$A$3,'Core Indicators'!ES96)</f>
        <v>77</v>
      </c>
      <c r="L96" s="204">
        <f>_xlfn.DAYS(About!$A$3,'Core Indicators'!FI96)</f>
        <v>77</v>
      </c>
      <c r="M96" s="204">
        <f>_xlfn.DAYS(About!$A$3,'Core Indicators'!GG96)</f>
        <v>182</v>
      </c>
      <c r="N96" s="204">
        <f>_xlfn.DAYS(About!$A$3,'Core Indicators'!GO96)</f>
        <v>182</v>
      </c>
      <c r="O96" s="204">
        <f>_xlfn.DAYS(About!$A$3,'Core Indicators'!GW96)</f>
        <v>182</v>
      </c>
      <c r="P96" s="204">
        <f>_xlfn.DAYS(About!$A$3,'Core Indicators'!HE96)</f>
        <v>182</v>
      </c>
      <c r="Q96" s="204">
        <f>_xlfn.DAYS(About!$A$3,'Core Indicators'!HM96)</f>
        <v>182</v>
      </c>
      <c r="R96" s="204">
        <f>_xlfn.DAYS(About!$A$3,'Core Indicators'!HU96)</f>
        <v>182</v>
      </c>
      <c r="S96" s="204">
        <f>_xlfn.DAYS(About!$A$3,'Core Indicators'!IC96)</f>
        <v>182</v>
      </c>
      <c r="T96" s="204">
        <f>_xlfn.DAYS(About!$A$3,'Core Indicators'!IK96)</f>
        <v>182</v>
      </c>
      <c r="U96" s="204">
        <f>_xlfn.DAYS(About!$A$3,'Core Indicators'!IS96)</f>
        <v>182</v>
      </c>
      <c r="V96" s="204">
        <f t="shared" si="2"/>
        <v>86.7</v>
      </c>
    </row>
    <row r="97" spans="1:22" x14ac:dyDescent="0.3">
      <c r="A97" s="203" t="str">
        <f>Lists!C:C</f>
        <v>REG012</v>
      </c>
      <c r="B97" s="204">
        <f>_xlfn.DAYS(About!$A$3,'Core Indicators'!U97)</f>
        <v>66</v>
      </c>
      <c r="C97" s="204">
        <f>_xlfn.DAYS(About!$A$3,'Core Indicators'!AC97)</f>
        <v>66</v>
      </c>
      <c r="D97" s="204">
        <f>_xlfn.DAYS(About!$A$3,'Core Indicators'!AK97)</f>
        <v>66</v>
      </c>
      <c r="E97" s="204">
        <f>_xlfn.DAYS(About!$A$3,'Core Indicators'!AS97)</f>
        <v>66</v>
      </c>
      <c r="F97" s="204">
        <f>_xlfn.DAYS(About!$A$3,'Core Indicators'!BQ97)</f>
        <v>66</v>
      </c>
      <c r="G97" s="204">
        <f>_xlfn.DAYS(About!$A$3,'Core Indicators'!DM97)</f>
        <v>66</v>
      </c>
      <c r="H97" s="204">
        <f>_xlfn.DAYS(About!$A$3,'Core Indicators'!DU97)</f>
        <v>66</v>
      </c>
      <c r="I97" s="204">
        <f>_xlfn.DAYS(About!$A$3,'Core Indicators'!EC97)</f>
        <v>66</v>
      </c>
      <c r="J97" s="204">
        <f>_xlfn.DAYS(About!$A$3,'Core Indicators'!EK97)</f>
        <v>66</v>
      </c>
      <c r="K97" s="204">
        <f>_xlfn.DAYS(About!$A$3,'Core Indicators'!ES97)</f>
        <v>66</v>
      </c>
      <c r="L97" s="204">
        <f>_xlfn.DAYS(About!$A$3,'Core Indicators'!FI97)</f>
        <v>473</v>
      </c>
      <c r="M97" s="204">
        <f>_xlfn.DAYS(About!$A$3,'Core Indicators'!GG97)</f>
        <v>186</v>
      </c>
      <c r="N97" s="204">
        <f>_xlfn.DAYS(About!$A$3,'Core Indicators'!GO97)</f>
        <v>186</v>
      </c>
      <c r="O97" s="204">
        <f>_xlfn.DAYS(About!$A$3,'Core Indicators'!GW97)</f>
        <v>186</v>
      </c>
      <c r="P97" s="204">
        <f>_xlfn.DAYS(About!$A$3,'Core Indicators'!HE97)</f>
        <v>186</v>
      </c>
      <c r="Q97" s="204">
        <f>_xlfn.DAYS(About!$A$3,'Core Indicators'!HM97)</f>
        <v>186</v>
      </c>
      <c r="R97" s="204">
        <f>_xlfn.DAYS(About!$A$3,'Core Indicators'!HU97)</f>
        <v>186</v>
      </c>
      <c r="S97" s="204">
        <f>_xlfn.DAYS(About!$A$3,'Core Indicators'!IC97)</f>
        <v>186</v>
      </c>
      <c r="T97" s="204">
        <f>_xlfn.DAYS(About!$A$3,'Core Indicators'!IK97)</f>
        <v>186</v>
      </c>
      <c r="U97" s="204">
        <f>_xlfn.DAYS(About!$A$3,'Core Indicators'!IS97)</f>
        <v>186</v>
      </c>
      <c r="V97" s="204">
        <f t="shared" si="2"/>
        <v>118.7</v>
      </c>
    </row>
    <row r="98" spans="1:22" x14ac:dyDescent="0.3">
      <c r="A98" s="203" t="str">
        <f>Lists!C:C</f>
        <v>REG013</v>
      </c>
      <c r="B98" s="204">
        <f>_xlfn.DAYS(About!$A$3,'Core Indicators'!U98)</f>
        <v>187</v>
      </c>
      <c r="C98" s="204">
        <f>_xlfn.DAYS(About!$A$3,'Core Indicators'!AC98)</f>
        <v>124</v>
      </c>
      <c r="D98" s="204">
        <f>_xlfn.DAYS(About!$A$3,'Core Indicators'!AK98)</f>
        <v>124</v>
      </c>
      <c r="E98" s="204">
        <f>_xlfn.DAYS(About!$A$3,'Core Indicators'!AS98)</f>
        <v>124</v>
      </c>
      <c r="F98" s="204">
        <f>_xlfn.DAYS(About!$A$3,'Core Indicators'!BQ98)</f>
        <v>208</v>
      </c>
      <c r="G98" s="204">
        <f>_xlfn.DAYS(About!$A$3,'Core Indicators'!DM98)</f>
        <v>208</v>
      </c>
      <c r="H98" s="204">
        <f>_xlfn.DAYS(About!$A$3,'Core Indicators'!DU98)</f>
        <v>208</v>
      </c>
      <c r="I98" s="204">
        <f>_xlfn.DAYS(About!$A$3,'Core Indicators'!EC98)</f>
        <v>208</v>
      </c>
      <c r="J98" s="204">
        <f>_xlfn.DAYS(About!$A$3,'Core Indicators'!EK98)</f>
        <v>208</v>
      </c>
      <c r="K98" s="204">
        <f>_xlfn.DAYS(About!$A$3,'Core Indicators'!ES98)</f>
        <v>208</v>
      </c>
      <c r="L98" s="204">
        <f>_xlfn.DAYS(About!$A$3,'Core Indicators'!FI98)</f>
        <v>208</v>
      </c>
      <c r="M98" s="204">
        <f>_xlfn.DAYS(About!$A$3,'Core Indicators'!GG98)</f>
        <v>187</v>
      </c>
      <c r="N98" s="204">
        <f>_xlfn.DAYS(About!$A$3,'Core Indicators'!GO98)</f>
        <v>187</v>
      </c>
      <c r="O98" s="204">
        <f>_xlfn.DAYS(About!$A$3,'Core Indicators'!GW98)</f>
        <v>187</v>
      </c>
      <c r="P98" s="204">
        <f>_xlfn.DAYS(About!$A$3,'Core Indicators'!HE98)</f>
        <v>187</v>
      </c>
      <c r="Q98" s="204">
        <f>_xlfn.DAYS(About!$A$3,'Core Indicators'!HM98)</f>
        <v>187</v>
      </c>
      <c r="R98" s="204">
        <f>_xlfn.DAYS(About!$A$3,'Core Indicators'!HU98)</f>
        <v>187</v>
      </c>
      <c r="S98" s="204">
        <f>_xlfn.DAYS(About!$A$3,'Core Indicators'!IC98)</f>
        <v>187</v>
      </c>
      <c r="T98" s="204">
        <f>_xlfn.DAYS(About!$A$3,'Core Indicators'!IK98)</f>
        <v>187</v>
      </c>
      <c r="U98" s="204">
        <f>_xlfn.DAYS(About!$A$3,'Core Indicators'!IS98)</f>
        <v>187</v>
      </c>
      <c r="V98" s="204">
        <f t="shared" si="2"/>
        <v>189.1</v>
      </c>
    </row>
    <row r="99" spans="1:22" x14ac:dyDescent="0.3">
      <c r="A99" s="203" t="str">
        <f>Lists!C:C</f>
        <v>RWA002</v>
      </c>
      <c r="B99" s="204">
        <f>_xlfn.DAYS(About!$A$3,'Core Indicators'!U99)</f>
        <v>836</v>
      </c>
      <c r="C99" s="204">
        <f>_xlfn.DAYS(About!$A$3,'Core Indicators'!AC99)</f>
        <v>122</v>
      </c>
      <c r="D99" s="204">
        <f>_xlfn.DAYS(About!$A$3,'Core Indicators'!AK99)</f>
        <v>122</v>
      </c>
      <c r="E99" s="204">
        <f>_xlfn.DAYS(About!$A$3,'Core Indicators'!AS99)</f>
        <v>122</v>
      </c>
      <c r="F99" s="204">
        <f>_xlfn.DAYS(About!$A$3,'Core Indicators'!BQ99)</f>
        <v>213</v>
      </c>
      <c r="G99" s="204">
        <f>_xlfn.DAYS(About!$A$3,'Core Indicators'!DM99)</f>
        <v>122</v>
      </c>
      <c r="H99" s="204">
        <f>_xlfn.DAYS(About!$A$3,'Core Indicators'!DU99)</f>
        <v>122</v>
      </c>
      <c r="I99" s="204">
        <f>_xlfn.DAYS(About!$A$3,'Core Indicators'!EC99)</f>
        <v>122</v>
      </c>
      <c r="J99" s="204">
        <f>_xlfn.DAYS(About!$A$3,'Core Indicators'!EK99)</f>
        <v>122</v>
      </c>
      <c r="K99" s="204">
        <f>_xlfn.DAYS(About!$A$3,'Core Indicators'!ES99)</f>
        <v>122</v>
      </c>
      <c r="L99" s="204">
        <f>_xlfn.DAYS(About!$A$3,'Core Indicators'!FI99)</f>
        <v>836</v>
      </c>
      <c r="M99" s="204">
        <f>_xlfn.DAYS(About!$A$3,'Core Indicators'!GG99)</f>
        <v>186</v>
      </c>
      <c r="N99" s="204">
        <f>_xlfn.DAYS(About!$A$3,'Core Indicators'!GO99)</f>
        <v>186</v>
      </c>
      <c r="O99" s="204">
        <f>_xlfn.DAYS(About!$A$3,'Core Indicators'!GW99)</f>
        <v>186</v>
      </c>
      <c r="P99" s="204">
        <f>_xlfn.DAYS(About!$A$3,'Core Indicators'!HE99)</f>
        <v>186</v>
      </c>
      <c r="Q99" s="204">
        <f>_xlfn.DAYS(About!$A$3,'Core Indicators'!HM99)</f>
        <v>186</v>
      </c>
      <c r="R99" s="204">
        <f>_xlfn.DAYS(About!$A$3,'Core Indicators'!HU99)</f>
        <v>186</v>
      </c>
      <c r="S99" s="204">
        <f>_xlfn.DAYS(About!$A$3,'Core Indicators'!IC99)</f>
        <v>186</v>
      </c>
      <c r="T99" s="204">
        <f>_xlfn.DAYS(About!$A$3,'Core Indicators'!IK99)</f>
        <v>186</v>
      </c>
      <c r="U99" s="204">
        <f>_xlfn.DAYS(About!$A$3,'Core Indicators'!IS99)</f>
        <v>186</v>
      </c>
      <c r="V99" s="204">
        <f t="shared" ref="V99:V130" si="3">AVERAGE(D99:M99)</f>
        <v>208.9</v>
      </c>
    </row>
    <row r="100" spans="1:22" x14ac:dyDescent="0.3">
      <c r="A100" s="203" t="str">
        <f>Lists!C:C</f>
        <v>SDN001</v>
      </c>
      <c r="B100" s="204">
        <f>_xlfn.DAYS(About!$A$3,'Core Indicators'!U100)</f>
        <v>479</v>
      </c>
      <c r="C100" s="204">
        <f>_xlfn.DAYS(About!$A$3,'Core Indicators'!AC100)</f>
        <v>95</v>
      </c>
      <c r="D100" s="204">
        <f>_xlfn.DAYS(About!$A$3,'Core Indicators'!AK100)</f>
        <v>95</v>
      </c>
      <c r="E100" s="204">
        <f>_xlfn.DAYS(About!$A$3,'Core Indicators'!AS100)</f>
        <v>95</v>
      </c>
      <c r="F100" s="204">
        <f>_xlfn.DAYS(About!$A$3,'Core Indicators'!BQ100)</f>
        <v>31</v>
      </c>
      <c r="G100" s="204">
        <f>_xlfn.DAYS(About!$A$3,'Core Indicators'!DM100)</f>
        <v>95</v>
      </c>
      <c r="H100" s="204">
        <f>_xlfn.DAYS(About!$A$3,'Core Indicators'!DU100)</f>
        <v>95</v>
      </c>
      <c r="I100" s="204">
        <f>_xlfn.DAYS(About!$A$3,'Core Indicators'!EC100)</f>
        <v>95</v>
      </c>
      <c r="J100" s="204">
        <f>_xlfn.DAYS(About!$A$3,'Core Indicators'!EK100)</f>
        <v>95</v>
      </c>
      <c r="K100" s="204">
        <f>_xlfn.DAYS(About!$A$3,'Core Indicators'!ES100)</f>
        <v>95</v>
      </c>
      <c r="L100" s="204">
        <f>_xlfn.DAYS(About!$A$3,'Core Indicators'!FI100)</f>
        <v>479</v>
      </c>
      <c r="M100" s="204">
        <f>_xlfn.DAYS(About!$A$3,'Core Indicators'!GG100)</f>
        <v>183</v>
      </c>
      <c r="N100" s="204">
        <f>_xlfn.DAYS(About!$A$3,'Core Indicators'!GO100)</f>
        <v>183</v>
      </c>
      <c r="O100" s="204">
        <f>_xlfn.DAYS(About!$A$3,'Core Indicators'!GW100)</f>
        <v>183</v>
      </c>
      <c r="P100" s="204">
        <f>_xlfn.DAYS(About!$A$3,'Core Indicators'!HE100)</f>
        <v>183</v>
      </c>
      <c r="Q100" s="204">
        <f>_xlfn.DAYS(About!$A$3,'Core Indicators'!HM100)</f>
        <v>183</v>
      </c>
      <c r="R100" s="204">
        <f>_xlfn.DAYS(About!$A$3,'Core Indicators'!HU100)</f>
        <v>183</v>
      </c>
      <c r="S100" s="204">
        <f>_xlfn.DAYS(About!$A$3,'Core Indicators'!IC100)</f>
        <v>183</v>
      </c>
      <c r="T100" s="204">
        <f>_xlfn.DAYS(About!$A$3,'Core Indicators'!IK100)</f>
        <v>183</v>
      </c>
      <c r="U100" s="204">
        <f>_xlfn.DAYS(About!$A$3,'Core Indicators'!IS100)</f>
        <v>183</v>
      </c>
      <c r="V100" s="204">
        <f t="shared" si="3"/>
        <v>135.80000000000001</v>
      </c>
    </row>
    <row r="101" spans="1:22" x14ac:dyDescent="0.3">
      <c r="A101" s="203" t="str">
        <f>Lists!C:C</f>
        <v>SDN005</v>
      </c>
      <c r="B101" s="204">
        <f>_xlfn.DAYS(About!$A$3,'Core Indicators'!U101)</f>
        <v>479</v>
      </c>
      <c r="C101" s="204">
        <f>_xlfn.DAYS(About!$A$3,'Core Indicators'!AC101)</f>
        <v>95</v>
      </c>
      <c r="D101" s="204">
        <f>_xlfn.DAYS(About!$A$3,'Core Indicators'!AK101)</f>
        <v>95</v>
      </c>
      <c r="E101" s="204">
        <f>_xlfn.DAYS(About!$A$3,'Core Indicators'!AS101)</f>
        <v>31</v>
      </c>
      <c r="F101" s="204">
        <f>_xlfn.DAYS(About!$A$3,'Core Indicators'!BQ101)</f>
        <v>479</v>
      </c>
      <c r="G101" s="204">
        <f>_xlfn.DAYS(About!$A$3,'Core Indicators'!DM101)</f>
        <v>95</v>
      </c>
      <c r="H101" s="204">
        <f>_xlfn.DAYS(About!$A$3,'Core Indicators'!DU101)</f>
        <v>95</v>
      </c>
      <c r="I101" s="204">
        <f>_xlfn.DAYS(About!$A$3,'Core Indicators'!EC101)</f>
        <v>95</v>
      </c>
      <c r="J101" s="204">
        <f>_xlfn.DAYS(About!$A$3,'Core Indicators'!EK101)</f>
        <v>95</v>
      </c>
      <c r="K101" s="204">
        <f>_xlfn.DAYS(About!$A$3,'Core Indicators'!ES101)</f>
        <v>95</v>
      </c>
      <c r="L101" s="204">
        <f>_xlfn.DAYS(About!$A$3,'Core Indicators'!FI101)</f>
        <v>183</v>
      </c>
      <c r="M101" s="204">
        <f>_xlfn.DAYS(About!$A$3,'Core Indicators'!GG101)</f>
        <v>479</v>
      </c>
      <c r="N101" s="204">
        <f>_xlfn.DAYS(About!$A$3,'Core Indicators'!GO101)</f>
        <v>479</v>
      </c>
      <c r="O101" s="204">
        <f>_xlfn.DAYS(About!$A$3,'Core Indicators'!GW101)</f>
        <v>479</v>
      </c>
      <c r="P101" s="204">
        <f>_xlfn.DAYS(About!$A$3,'Core Indicators'!HE101)</f>
        <v>479</v>
      </c>
      <c r="Q101" s="204">
        <f>_xlfn.DAYS(About!$A$3,'Core Indicators'!HM101)</f>
        <v>479</v>
      </c>
      <c r="R101" s="204">
        <f>_xlfn.DAYS(About!$A$3,'Core Indicators'!HU101)</f>
        <v>479</v>
      </c>
      <c r="S101" s="204">
        <f>_xlfn.DAYS(About!$A$3,'Core Indicators'!IC101)</f>
        <v>479</v>
      </c>
      <c r="T101" s="204">
        <f>_xlfn.DAYS(About!$A$3,'Core Indicators'!IK101)</f>
        <v>479</v>
      </c>
      <c r="U101" s="204">
        <f>_xlfn.DAYS(About!$A$3,'Core Indicators'!IS101)</f>
        <v>479</v>
      </c>
      <c r="V101" s="204">
        <f t="shared" si="3"/>
        <v>174.2</v>
      </c>
    </row>
    <row r="102" spans="1:22" x14ac:dyDescent="0.3">
      <c r="A102" s="203" t="str">
        <f>Lists!C:C</f>
        <v>SDN006</v>
      </c>
      <c r="B102" s="204">
        <f>_xlfn.DAYS(About!$A$3,'Core Indicators'!U102)</f>
        <v>237</v>
      </c>
      <c r="C102" s="204">
        <f>_xlfn.DAYS(About!$A$3,'Core Indicators'!AC102)</f>
        <v>227</v>
      </c>
      <c r="D102" s="204">
        <f>_xlfn.DAYS(About!$A$3,'Core Indicators'!AK102)</f>
        <v>123</v>
      </c>
      <c r="E102" s="204">
        <f>_xlfn.DAYS(About!$A$3,'Core Indicators'!AS102)</f>
        <v>237</v>
      </c>
      <c r="F102" s="204">
        <f>_xlfn.DAYS(About!$A$3,'Core Indicators'!BQ102)</f>
        <v>207</v>
      </c>
      <c r="G102" s="204">
        <f>_xlfn.DAYS(About!$A$3,'Core Indicators'!DM102)</f>
        <v>227</v>
      </c>
      <c r="H102" s="204">
        <f>_xlfn.DAYS(About!$A$3,'Core Indicators'!DU102)</f>
        <v>227</v>
      </c>
      <c r="I102" s="204">
        <f>_xlfn.DAYS(About!$A$3,'Core Indicators'!EC102)</f>
        <v>227</v>
      </c>
      <c r="J102" s="204">
        <f>_xlfn.DAYS(About!$A$3,'Core Indicators'!EK102)</f>
        <v>227</v>
      </c>
      <c r="K102" s="204">
        <f>_xlfn.DAYS(About!$A$3,'Core Indicators'!ES102)</f>
        <v>227</v>
      </c>
      <c r="L102" s="204">
        <f>_xlfn.DAYS(About!$A$3,'Core Indicators'!FI102)</f>
        <v>283</v>
      </c>
      <c r="M102" s="204">
        <f>_xlfn.DAYS(About!$A$3,'Core Indicators'!GG102)</f>
        <v>283</v>
      </c>
      <c r="N102" s="204">
        <f>_xlfn.DAYS(About!$A$3,'Core Indicators'!GO102)</f>
        <v>283</v>
      </c>
      <c r="O102" s="204">
        <f>_xlfn.DAYS(About!$A$3,'Core Indicators'!GW102)</f>
        <v>283</v>
      </c>
      <c r="P102" s="204">
        <f>_xlfn.DAYS(About!$A$3,'Core Indicators'!HE102)</f>
        <v>283</v>
      </c>
      <c r="Q102" s="204">
        <f>_xlfn.DAYS(About!$A$3,'Core Indicators'!HM102)</f>
        <v>283</v>
      </c>
      <c r="R102" s="204">
        <f>_xlfn.DAYS(About!$A$3,'Core Indicators'!HU102)</f>
        <v>283</v>
      </c>
      <c r="S102" s="204">
        <f>_xlfn.DAYS(About!$A$3,'Core Indicators'!IC102)</f>
        <v>283</v>
      </c>
      <c r="T102" s="204">
        <f>_xlfn.DAYS(About!$A$3,'Core Indicators'!IK102)</f>
        <v>283</v>
      </c>
      <c r="U102" s="204">
        <f>_xlfn.DAYS(About!$A$3,'Core Indicators'!IS102)</f>
        <v>283</v>
      </c>
      <c r="V102" s="204">
        <f t="shared" si="3"/>
        <v>226.8</v>
      </c>
    </row>
    <row r="103" spans="1:22" x14ac:dyDescent="0.3">
      <c r="A103" s="203" t="str">
        <f>Lists!C:C</f>
        <v>SDN007</v>
      </c>
      <c r="B103" s="204">
        <f>_xlfn.DAYS(About!$A$3,'Core Indicators'!U103)</f>
        <v>31</v>
      </c>
      <c r="C103" s="204">
        <f>_xlfn.DAYS(About!$A$3,'Core Indicators'!AC103)</f>
        <v>31</v>
      </c>
      <c r="D103" s="204">
        <f>_xlfn.DAYS(About!$A$3,'Core Indicators'!AK103)</f>
        <v>31</v>
      </c>
      <c r="E103" s="204">
        <f>_xlfn.DAYS(About!$A$3,'Core Indicators'!AS103)</f>
        <v>31</v>
      </c>
      <c r="F103" s="204">
        <f>_xlfn.DAYS(About!$A$3,'Core Indicators'!BQ103)</f>
        <v>160</v>
      </c>
      <c r="G103" s="204">
        <f>_xlfn.DAYS(About!$A$3,'Core Indicators'!DM103)</f>
        <v>31</v>
      </c>
      <c r="H103" s="204">
        <f>_xlfn.DAYS(About!$A$3,'Core Indicators'!DU103)</f>
        <v>31</v>
      </c>
      <c r="I103" s="204">
        <f>_xlfn.DAYS(About!$A$3,'Core Indicators'!EC103)</f>
        <v>31</v>
      </c>
      <c r="J103" s="204">
        <f>_xlfn.DAYS(About!$A$3,'Core Indicators'!EK103)</f>
        <v>31</v>
      </c>
      <c r="K103" s="204">
        <f>_xlfn.DAYS(About!$A$3,'Core Indicators'!ES103)</f>
        <v>31</v>
      </c>
      <c r="L103" s="204">
        <f>_xlfn.DAYS(About!$A$3,'Core Indicators'!FI103)</f>
        <v>160</v>
      </c>
      <c r="M103" s="204">
        <f>_xlfn.DAYS(About!$A$3,'Core Indicators'!GG103)</f>
        <v>160</v>
      </c>
      <c r="N103" s="204">
        <f>_xlfn.DAYS(About!$A$3,'Core Indicators'!GO103)</f>
        <v>160</v>
      </c>
      <c r="O103" s="204">
        <f>_xlfn.DAYS(About!$A$3,'Core Indicators'!GW103)</f>
        <v>160</v>
      </c>
      <c r="P103" s="204">
        <f>_xlfn.DAYS(About!$A$3,'Core Indicators'!HE103)</f>
        <v>160</v>
      </c>
      <c r="Q103" s="204">
        <f>_xlfn.DAYS(About!$A$3,'Core Indicators'!HM103)</f>
        <v>160</v>
      </c>
      <c r="R103" s="204">
        <f>_xlfn.DAYS(About!$A$3,'Core Indicators'!HU103)</f>
        <v>160</v>
      </c>
      <c r="S103" s="204">
        <f>_xlfn.DAYS(About!$A$3,'Core Indicators'!IC103)</f>
        <v>160</v>
      </c>
      <c r="T103" s="204">
        <f>_xlfn.DAYS(About!$A$3,'Core Indicators'!IK103)</f>
        <v>160</v>
      </c>
      <c r="U103" s="204">
        <f>_xlfn.DAYS(About!$A$3,'Core Indicators'!IS103)</f>
        <v>160</v>
      </c>
      <c r="V103" s="204">
        <f t="shared" si="3"/>
        <v>69.7</v>
      </c>
    </row>
    <row r="104" spans="1:22" x14ac:dyDescent="0.3">
      <c r="A104" s="203" t="str">
        <f>Lists!C:C</f>
        <v>SDN008</v>
      </c>
      <c r="B104" s="204">
        <f>_xlfn.DAYS(About!$A$3,'Core Indicators'!U104)</f>
        <v>31</v>
      </c>
      <c r="C104" s="204">
        <f>_xlfn.DAYS(About!$A$3,'Core Indicators'!AC104)</f>
        <v>31</v>
      </c>
      <c r="D104" s="204">
        <f>_xlfn.DAYS(About!$A$3,'Core Indicators'!AK104)</f>
        <v>31</v>
      </c>
      <c r="E104" s="204">
        <f>_xlfn.DAYS(About!$A$3,'Core Indicators'!AS104)</f>
        <v>31</v>
      </c>
      <c r="F104" s="204">
        <f>_xlfn.DAYS(About!$A$3,'Core Indicators'!BQ104)</f>
        <v>31</v>
      </c>
      <c r="G104" s="204">
        <f>_xlfn.DAYS(About!$A$3,'Core Indicators'!DM104)</f>
        <v>31</v>
      </c>
      <c r="H104" s="204">
        <f>_xlfn.DAYS(About!$A$3,'Core Indicators'!DU104)</f>
        <v>31</v>
      </c>
      <c r="I104" s="204">
        <f>_xlfn.DAYS(About!$A$3,'Core Indicators'!EC104)</f>
        <v>31</v>
      </c>
      <c r="J104" s="204">
        <f>_xlfn.DAYS(About!$A$3,'Core Indicators'!EK104)</f>
        <v>31</v>
      </c>
      <c r="K104" s="204">
        <f>_xlfn.DAYS(About!$A$3,'Core Indicators'!ES104)</f>
        <v>31</v>
      </c>
      <c r="L104" s="204">
        <f>_xlfn.DAYS(About!$A$3,'Core Indicators'!FI104)</f>
        <v>31</v>
      </c>
      <c r="M104" s="204">
        <f>_xlfn.DAYS(About!$A$3,'Core Indicators'!GG104)</f>
        <v>31</v>
      </c>
      <c r="N104" s="204">
        <f>_xlfn.DAYS(About!$A$3,'Core Indicators'!GO104)</f>
        <v>31</v>
      </c>
      <c r="O104" s="204">
        <f>_xlfn.DAYS(About!$A$3,'Core Indicators'!GW104)</f>
        <v>31</v>
      </c>
      <c r="P104" s="204">
        <f>_xlfn.DAYS(About!$A$3,'Core Indicators'!HE104)</f>
        <v>31</v>
      </c>
      <c r="Q104" s="204">
        <f>_xlfn.DAYS(About!$A$3,'Core Indicators'!HM104)</f>
        <v>31</v>
      </c>
      <c r="R104" s="204">
        <f>_xlfn.DAYS(About!$A$3,'Core Indicators'!HU104)</f>
        <v>31</v>
      </c>
      <c r="S104" s="204">
        <f>_xlfn.DAYS(About!$A$3,'Core Indicators'!IC104)</f>
        <v>31</v>
      </c>
      <c r="T104" s="204">
        <f>_xlfn.DAYS(About!$A$3,'Core Indicators'!IK104)</f>
        <v>31</v>
      </c>
      <c r="U104" s="204">
        <f>_xlfn.DAYS(About!$A$3,'Core Indicators'!IS104)</f>
        <v>31</v>
      </c>
      <c r="V104" s="204">
        <f t="shared" si="3"/>
        <v>31</v>
      </c>
    </row>
    <row r="105" spans="1:22" x14ac:dyDescent="0.3">
      <c r="A105" s="203" t="str">
        <f>Lists!C:C</f>
        <v>SEN002</v>
      </c>
      <c r="B105" s="204">
        <f>_xlfn.DAYS(About!$A$3,'Core Indicators'!U105)</f>
        <v>238</v>
      </c>
      <c r="C105" s="204">
        <f>_xlfn.DAYS(About!$A$3,'Core Indicators'!AC105)</f>
        <v>122</v>
      </c>
      <c r="D105" s="204">
        <f>_xlfn.DAYS(About!$A$3,'Core Indicators'!AK105)</f>
        <v>122</v>
      </c>
      <c r="E105" s="204">
        <f>_xlfn.DAYS(About!$A$3,'Core Indicators'!AS105)</f>
        <v>536</v>
      </c>
      <c r="F105" s="204">
        <f>_xlfn.DAYS(About!$A$3,'Core Indicators'!BQ105)</f>
        <v>858</v>
      </c>
      <c r="G105" s="204">
        <f>_xlfn.DAYS(About!$A$3,'Core Indicators'!DM105)</f>
        <v>122</v>
      </c>
      <c r="H105" s="204">
        <f>_xlfn.DAYS(About!$A$3,'Core Indicators'!DU105)</f>
        <v>122</v>
      </c>
      <c r="I105" s="204">
        <f>_xlfn.DAYS(About!$A$3,'Core Indicators'!EC105)</f>
        <v>122</v>
      </c>
      <c r="J105" s="204">
        <f>_xlfn.DAYS(About!$A$3,'Core Indicators'!EK105)</f>
        <v>122</v>
      </c>
      <c r="K105" s="204">
        <f>_xlfn.DAYS(About!$A$3,'Core Indicators'!ES105)</f>
        <v>122</v>
      </c>
      <c r="L105" s="204">
        <f>_xlfn.DAYS(About!$A$3,'Core Indicators'!FI105)</f>
        <v>858</v>
      </c>
      <c r="M105" s="204">
        <f>_xlfn.DAYS(About!$A$3,'Core Indicators'!GG105)</f>
        <v>182</v>
      </c>
      <c r="N105" s="204">
        <f>_xlfn.DAYS(About!$A$3,'Core Indicators'!GO105)</f>
        <v>182</v>
      </c>
      <c r="O105" s="204">
        <f>_xlfn.DAYS(About!$A$3,'Core Indicators'!GW105)</f>
        <v>182</v>
      </c>
      <c r="P105" s="204">
        <f>_xlfn.DAYS(About!$A$3,'Core Indicators'!HE105)</f>
        <v>182</v>
      </c>
      <c r="Q105" s="204">
        <f>_xlfn.DAYS(About!$A$3,'Core Indicators'!HM105)</f>
        <v>182</v>
      </c>
      <c r="R105" s="204">
        <f>_xlfn.DAYS(About!$A$3,'Core Indicators'!HU105)</f>
        <v>182</v>
      </c>
      <c r="S105" s="204">
        <f>_xlfn.DAYS(About!$A$3,'Core Indicators'!IC105)</f>
        <v>182</v>
      </c>
      <c r="T105" s="204">
        <f>_xlfn.DAYS(About!$A$3,'Core Indicators'!IK105)</f>
        <v>182</v>
      </c>
      <c r="U105" s="204">
        <f>_xlfn.DAYS(About!$A$3,'Core Indicators'!IS105)</f>
        <v>182</v>
      </c>
      <c r="V105" s="204">
        <f t="shared" si="3"/>
        <v>316.60000000000002</v>
      </c>
    </row>
    <row r="106" spans="1:22" x14ac:dyDescent="0.3">
      <c r="A106" s="203" t="str">
        <f>Lists!C:C</f>
        <v>SLV001</v>
      </c>
      <c r="B106" s="204">
        <f>_xlfn.DAYS(About!$A$3,'Core Indicators'!U106)</f>
        <v>236</v>
      </c>
      <c r="C106" s="204">
        <f>_xlfn.DAYS(About!$A$3,'Core Indicators'!AC106)</f>
        <v>237</v>
      </c>
      <c r="D106" s="204">
        <f>_xlfn.DAYS(About!$A$3,'Core Indicators'!AK106)</f>
        <v>237</v>
      </c>
      <c r="E106" s="204">
        <f>_xlfn.DAYS(About!$A$3,'Core Indicators'!AS106)</f>
        <v>237</v>
      </c>
      <c r="F106" s="204">
        <f>_xlfn.DAYS(About!$A$3,'Core Indicators'!BQ106)</f>
        <v>123</v>
      </c>
      <c r="G106" s="204">
        <f>_xlfn.DAYS(About!$A$3,'Core Indicators'!DM106)</f>
        <v>123</v>
      </c>
      <c r="H106" s="204">
        <f>_xlfn.DAYS(About!$A$3,'Core Indicators'!DU106)</f>
        <v>123</v>
      </c>
      <c r="I106" s="204">
        <f>_xlfn.DAYS(About!$A$3,'Core Indicators'!EC106)</f>
        <v>123</v>
      </c>
      <c r="J106" s="204">
        <f>_xlfn.DAYS(About!$A$3,'Core Indicators'!EK106)</f>
        <v>123</v>
      </c>
      <c r="K106" s="204">
        <f>_xlfn.DAYS(About!$A$3,'Core Indicators'!ES106)</f>
        <v>237</v>
      </c>
      <c r="L106" s="204">
        <f>_xlfn.DAYS(About!$A$3,'Core Indicators'!FI106)</f>
        <v>838</v>
      </c>
      <c r="M106" s="204">
        <f>_xlfn.DAYS(About!$A$3,'Core Indicators'!GG106)</f>
        <v>578</v>
      </c>
      <c r="N106" s="204">
        <f>_xlfn.DAYS(About!$A$3,'Core Indicators'!GO106)</f>
        <v>578</v>
      </c>
      <c r="O106" s="204">
        <f>_xlfn.DAYS(About!$A$3,'Core Indicators'!GW106)</f>
        <v>578</v>
      </c>
      <c r="P106" s="204">
        <f>_xlfn.DAYS(About!$A$3,'Core Indicators'!HE106)</f>
        <v>578</v>
      </c>
      <c r="Q106" s="204">
        <f>_xlfn.DAYS(About!$A$3,'Core Indicators'!HM106)</f>
        <v>578</v>
      </c>
      <c r="R106" s="204">
        <f>_xlfn.DAYS(About!$A$3,'Core Indicators'!HU106)</f>
        <v>578</v>
      </c>
      <c r="S106" s="204">
        <f>_xlfn.DAYS(About!$A$3,'Core Indicators'!IC106)</f>
        <v>578</v>
      </c>
      <c r="T106" s="204">
        <f>_xlfn.DAYS(About!$A$3,'Core Indicators'!IK106)</f>
        <v>578</v>
      </c>
      <c r="U106" s="204">
        <f>_xlfn.DAYS(About!$A$3,'Core Indicators'!IS106)</f>
        <v>578</v>
      </c>
      <c r="V106" s="204">
        <f t="shared" si="3"/>
        <v>274.2</v>
      </c>
    </row>
    <row r="107" spans="1:22" x14ac:dyDescent="0.3">
      <c r="A107" s="203" t="str">
        <f>Lists!C:C</f>
        <v>SOM001</v>
      </c>
      <c r="B107" s="204">
        <f>_xlfn.DAYS(About!$A$3,'Core Indicators'!U107)</f>
        <v>588</v>
      </c>
      <c r="C107" s="204">
        <f>_xlfn.DAYS(About!$A$3,'Core Indicators'!AC107)</f>
        <v>68</v>
      </c>
      <c r="D107" s="204">
        <f>_xlfn.DAYS(About!$A$3,'Core Indicators'!AK107)</f>
        <v>68</v>
      </c>
      <c r="E107" s="204">
        <f>_xlfn.DAYS(About!$A$3,'Core Indicators'!AS107)</f>
        <v>68</v>
      </c>
      <c r="F107" s="204">
        <f>_xlfn.DAYS(About!$A$3,'Core Indicators'!BQ107)</f>
        <v>68</v>
      </c>
      <c r="G107" s="204">
        <f>_xlfn.DAYS(About!$A$3,'Core Indicators'!DM107)</f>
        <v>68</v>
      </c>
      <c r="H107" s="204">
        <f>_xlfn.DAYS(About!$A$3,'Core Indicators'!DU107)</f>
        <v>68</v>
      </c>
      <c r="I107" s="204">
        <f>_xlfn.DAYS(About!$A$3,'Core Indicators'!EC107)</f>
        <v>68</v>
      </c>
      <c r="J107" s="204">
        <f>_xlfn.DAYS(About!$A$3,'Core Indicators'!EK107)</f>
        <v>68</v>
      </c>
      <c r="K107" s="204">
        <f>_xlfn.DAYS(About!$A$3,'Core Indicators'!ES107)</f>
        <v>68</v>
      </c>
      <c r="L107" s="204">
        <f>_xlfn.DAYS(About!$A$3,'Core Indicators'!FI107)</f>
        <v>851</v>
      </c>
      <c r="M107" s="204">
        <f>_xlfn.DAYS(About!$A$3,'Core Indicators'!GG107)</f>
        <v>183</v>
      </c>
      <c r="N107" s="204">
        <f>_xlfn.DAYS(About!$A$3,'Core Indicators'!GO107)</f>
        <v>183</v>
      </c>
      <c r="O107" s="204">
        <f>_xlfn.DAYS(About!$A$3,'Core Indicators'!GW107)</f>
        <v>183</v>
      </c>
      <c r="P107" s="204">
        <f>_xlfn.DAYS(About!$A$3,'Core Indicators'!HE107)</f>
        <v>183</v>
      </c>
      <c r="Q107" s="204">
        <f>_xlfn.DAYS(About!$A$3,'Core Indicators'!HM107)</f>
        <v>183</v>
      </c>
      <c r="R107" s="204">
        <f>_xlfn.DAYS(About!$A$3,'Core Indicators'!HU107)</f>
        <v>183</v>
      </c>
      <c r="S107" s="204">
        <f>_xlfn.DAYS(About!$A$3,'Core Indicators'!IC107)</f>
        <v>183</v>
      </c>
      <c r="T107" s="204">
        <f>_xlfn.DAYS(About!$A$3,'Core Indicators'!IK107)</f>
        <v>183</v>
      </c>
      <c r="U107" s="204">
        <f>_xlfn.DAYS(About!$A$3,'Core Indicators'!IS107)</f>
        <v>183</v>
      </c>
      <c r="V107" s="204">
        <f t="shared" si="3"/>
        <v>157.80000000000001</v>
      </c>
    </row>
    <row r="108" spans="1:22" x14ac:dyDescent="0.3">
      <c r="A108" s="203" t="str">
        <f>Lists!C:C</f>
        <v>SOM002</v>
      </c>
      <c r="B108" s="204">
        <f>_xlfn.DAYS(About!$A$3,'Core Indicators'!U108)</f>
        <v>7</v>
      </c>
      <c r="C108" s="204">
        <f>_xlfn.DAYS(About!$A$3,'Core Indicators'!AC108)</f>
        <v>7</v>
      </c>
      <c r="D108" s="204">
        <f>_xlfn.DAYS(About!$A$3,'Core Indicators'!AK108)</f>
        <v>7</v>
      </c>
      <c r="E108" s="204">
        <f>_xlfn.DAYS(About!$A$3,'Core Indicators'!AS108)</f>
        <v>7</v>
      </c>
      <c r="F108" s="204">
        <f>_xlfn.DAYS(About!$A$3,'Core Indicators'!BQ108)</f>
        <v>7</v>
      </c>
      <c r="G108" s="204">
        <f>_xlfn.DAYS(About!$A$3,'Core Indicators'!DM108)</f>
        <v>7</v>
      </c>
      <c r="H108" s="204">
        <f>_xlfn.DAYS(About!$A$3,'Core Indicators'!DU108)</f>
        <v>7</v>
      </c>
      <c r="I108" s="204">
        <f>_xlfn.DAYS(About!$A$3,'Core Indicators'!EC108)</f>
        <v>7</v>
      </c>
      <c r="J108" s="204">
        <f>_xlfn.DAYS(About!$A$3,'Core Indicators'!EK108)</f>
        <v>7</v>
      </c>
      <c r="K108" s="204">
        <f>_xlfn.DAYS(About!$A$3,'Core Indicators'!ES108)</f>
        <v>7</v>
      </c>
      <c r="L108" s="204">
        <f>_xlfn.DAYS(About!$A$3,'Core Indicators'!FI108)</f>
        <v>7</v>
      </c>
      <c r="M108" s="204">
        <f>_xlfn.DAYS(About!$A$3,'Core Indicators'!GG108)</f>
        <v>578</v>
      </c>
      <c r="N108" s="204">
        <f>_xlfn.DAYS(About!$A$3,'Core Indicators'!GO108)</f>
        <v>578</v>
      </c>
      <c r="O108" s="204">
        <f>_xlfn.DAYS(About!$A$3,'Core Indicators'!GW108)</f>
        <v>578</v>
      </c>
      <c r="P108" s="204">
        <f>_xlfn.DAYS(About!$A$3,'Core Indicators'!HE108)</f>
        <v>578</v>
      </c>
      <c r="Q108" s="204">
        <f>_xlfn.DAYS(About!$A$3,'Core Indicators'!HM108)</f>
        <v>578</v>
      </c>
      <c r="R108" s="204">
        <f>_xlfn.DAYS(About!$A$3,'Core Indicators'!HU108)</f>
        <v>578</v>
      </c>
      <c r="S108" s="204">
        <f>_xlfn.DAYS(About!$A$3,'Core Indicators'!IC108)</f>
        <v>578</v>
      </c>
      <c r="T108" s="204">
        <f>_xlfn.DAYS(About!$A$3,'Core Indicators'!IK108)</f>
        <v>578</v>
      </c>
      <c r="U108" s="204">
        <f>_xlfn.DAYS(About!$A$3,'Core Indicators'!IS108)</f>
        <v>578</v>
      </c>
      <c r="V108" s="204">
        <f t="shared" si="3"/>
        <v>64.099999999999994</v>
      </c>
    </row>
    <row r="109" spans="1:22" x14ac:dyDescent="0.3">
      <c r="A109" s="203" t="str">
        <f>Lists!C:C</f>
        <v>SOM004</v>
      </c>
      <c r="B109" s="204">
        <f>_xlfn.DAYS(About!$A$3,'Core Indicators'!U109)</f>
        <v>11</v>
      </c>
      <c r="C109" s="204">
        <f>_xlfn.DAYS(About!$A$3,'Core Indicators'!AC109)</f>
        <v>11</v>
      </c>
      <c r="D109" s="204">
        <f>_xlfn.DAYS(About!$A$3,'Core Indicators'!AK109)</f>
        <v>11</v>
      </c>
      <c r="E109" s="204">
        <f>_xlfn.DAYS(About!$A$3,'Core Indicators'!AS109)</f>
        <v>11</v>
      </c>
      <c r="F109" s="204">
        <f>_xlfn.DAYS(About!$A$3,'Core Indicators'!BQ109)</f>
        <v>11</v>
      </c>
      <c r="G109" s="204">
        <f>_xlfn.DAYS(About!$A$3,'Core Indicators'!DM109)</f>
        <v>11</v>
      </c>
      <c r="H109" s="204">
        <f>_xlfn.DAYS(About!$A$3,'Core Indicators'!DU109)</f>
        <v>11</v>
      </c>
      <c r="I109" s="204">
        <f>_xlfn.DAYS(About!$A$3,'Core Indicators'!EC109)</f>
        <v>11</v>
      </c>
      <c r="J109" s="204">
        <f>_xlfn.DAYS(About!$A$3,'Core Indicators'!EK109)</f>
        <v>11</v>
      </c>
      <c r="K109" s="204">
        <f>_xlfn.DAYS(About!$A$3,'Core Indicators'!ES109)</f>
        <v>11</v>
      </c>
      <c r="L109" s="204">
        <f>_xlfn.DAYS(About!$A$3,'Core Indicators'!FI109)</f>
        <v>11</v>
      </c>
      <c r="M109" s="204">
        <f>_xlfn.DAYS(About!$A$3,'Core Indicators'!GG109)</f>
        <v>396</v>
      </c>
      <c r="N109" s="204">
        <f>_xlfn.DAYS(About!$A$3,'Core Indicators'!GO109)</f>
        <v>396</v>
      </c>
      <c r="O109" s="204">
        <f>_xlfn.DAYS(About!$A$3,'Core Indicators'!GW109)</f>
        <v>396</v>
      </c>
      <c r="P109" s="204">
        <f>_xlfn.DAYS(About!$A$3,'Core Indicators'!HE109)</f>
        <v>396</v>
      </c>
      <c r="Q109" s="204">
        <f>_xlfn.DAYS(About!$A$3,'Core Indicators'!HM109)</f>
        <v>396</v>
      </c>
      <c r="R109" s="204">
        <f>_xlfn.DAYS(About!$A$3,'Core Indicators'!HU109)</f>
        <v>396</v>
      </c>
      <c r="S109" s="204">
        <f>_xlfn.DAYS(About!$A$3,'Core Indicators'!IC109)</f>
        <v>396</v>
      </c>
      <c r="T109" s="204">
        <f>_xlfn.DAYS(About!$A$3,'Core Indicators'!IK109)</f>
        <v>396</v>
      </c>
      <c r="U109" s="204">
        <f>_xlfn.DAYS(About!$A$3,'Core Indicators'!IS109)</f>
        <v>396</v>
      </c>
      <c r="V109" s="204">
        <f t="shared" si="3"/>
        <v>49.5</v>
      </c>
    </row>
    <row r="110" spans="1:22" x14ac:dyDescent="0.3">
      <c r="A110" s="203" t="str">
        <f>Lists!C:C</f>
        <v>SSD001</v>
      </c>
      <c r="B110" s="204">
        <f>_xlfn.DAYS(About!$A$3,'Core Indicators'!U110)</f>
        <v>703</v>
      </c>
      <c r="C110" s="204">
        <f>_xlfn.DAYS(About!$A$3,'Core Indicators'!AC110)</f>
        <v>671</v>
      </c>
      <c r="D110" s="204">
        <f>_xlfn.DAYS(About!$A$3,'Core Indicators'!AK110)</f>
        <v>671</v>
      </c>
      <c r="E110" s="204">
        <f>_xlfn.DAYS(About!$A$3,'Core Indicators'!AS110)</f>
        <v>98</v>
      </c>
      <c r="F110" s="204">
        <f>_xlfn.DAYS(About!$A$3,'Core Indicators'!BQ110)</f>
        <v>183</v>
      </c>
      <c r="G110" s="204">
        <f>_xlfn.DAYS(About!$A$3,'Core Indicators'!DM110)</f>
        <v>98</v>
      </c>
      <c r="H110" s="204">
        <f>_xlfn.DAYS(About!$A$3,'Core Indicators'!DU110)</f>
        <v>98</v>
      </c>
      <c r="I110" s="204">
        <f>_xlfn.DAYS(About!$A$3,'Core Indicators'!EC110)</f>
        <v>98</v>
      </c>
      <c r="J110" s="204">
        <f>_xlfn.DAYS(About!$A$3,'Core Indicators'!EK110)</f>
        <v>98</v>
      </c>
      <c r="K110" s="204">
        <f>_xlfn.DAYS(About!$A$3,'Core Indicators'!ES110)</f>
        <v>98</v>
      </c>
      <c r="L110" s="204">
        <f>_xlfn.DAYS(About!$A$3,'Core Indicators'!FI110)</f>
        <v>703</v>
      </c>
      <c r="M110" s="204">
        <f>_xlfn.DAYS(About!$A$3,'Core Indicators'!GG110)</f>
        <v>183</v>
      </c>
      <c r="N110" s="204">
        <f>_xlfn.DAYS(About!$A$3,'Core Indicators'!GO110)</f>
        <v>183</v>
      </c>
      <c r="O110" s="204">
        <f>_xlfn.DAYS(About!$A$3,'Core Indicators'!GW110)</f>
        <v>183</v>
      </c>
      <c r="P110" s="204">
        <f>_xlfn.DAYS(About!$A$3,'Core Indicators'!HE110)</f>
        <v>183</v>
      </c>
      <c r="Q110" s="204">
        <f>_xlfn.DAYS(About!$A$3,'Core Indicators'!HM110)</f>
        <v>183</v>
      </c>
      <c r="R110" s="204">
        <f>_xlfn.DAYS(About!$A$3,'Core Indicators'!HU110)</f>
        <v>183</v>
      </c>
      <c r="S110" s="204">
        <f>_xlfn.DAYS(About!$A$3,'Core Indicators'!IC110)</f>
        <v>183</v>
      </c>
      <c r="T110" s="204">
        <f>_xlfn.DAYS(About!$A$3,'Core Indicators'!IK110)</f>
        <v>183</v>
      </c>
      <c r="U110" s="204">
        <f>_xlfn.DAYS(About!$A$3,'Core Indicators'!IS110)</f>
        <v>183</v>
      </c>
      <c r="V110" s="204">
        <f t="shared" si="3"/>
        <v>232.8</v>
      </c>
    </row>
    <row r="111" spans="1:22" x14ac:dyDescent="0.3">
      <c r="A111" s="203" t="str">
        <f>Lists!C:C</f>
        <v>SWZ001</v>
      </c>
      <c r="B111" s="204">
        <f>_xlfn.DAYS(About!$A$3,'Core Indicators'!U111)</f>
        <v>237</v>
      </c>
      <c r="C111" s="204">
        <f>_xlfn.DAYS(About!$A$3,'Core Indicators'!AC111)</f>
        <v>95</v>
      </c>
      <c r="D111" s="204">
        <f>_xlfn.DAYS(About!$A$3,'Core Indicators'!AK111)</f>
        <v>95</v>
      </c>
      <c r="E111" s="204">
        <f>_xlfn.DAYS(About!$A$3,'Core Indicators'!AS111)</f>
        <v>473</v>
      </c>
      <c r="F111" s="204">
        <f>_xlfn.DAYS(About!$A$3,'Core Indicators'!BQ111)</f>
        <v>213</v>
      </c>
      <c r="G111" s="204">
        <f>_xlfn.DAYS(About!$A$3,'Core Indicators'!DM111)</f>
        <v>95</v>
      </c>
      <c r="H111" s="204">
        <f>_xlfn.DAYS(About!$A$3,'Core Indicators'!DU111)</f>
        <v>95</v>
      </c>
      <c r="I111" s="204">
        <f>_xlfn.DAYS(About!$A$3,'Core Indicators'!EC111)</f>
        <v>95</v>
      </c>
      <c r="J111" s="204">
        <f>_xlfn.DAYS(About!$A$3,'Core Indicators'!EK111)</f>
        <v>95</v>
      </c>
      <c r="K111" s="204">
        <f>_xlfn.DAYS(About!$A$3,'Core Indicators'!ES111)</f>
        <v>95</v>
      </c>
      <c r="L111" s="204">
        <f>_xlfn.DAYS(About!$A$3,'Core Indicators'!FI111)</f>
        <v>479</v>
      </c>
      <c r="M111" s="204">
        <f>_xlfn.DAYS(About!$A$3,'Core Indicators'!GG111)</f>
        <v>186</v>
      </c>
      <c r="N111" s="204">
        <f>_xlfn.DAYS(About!$A$3,'Core Indicators'!GO111)</f>
        <v>186</v>
      </c>
      <c r="O111" s="204">
        <f>_xlfn.DAYS(About!$A$3,'Core Indicators'!GW111)</f>
        <v>186</v>
      </c>
      <c r="P111" s="204">
        <f>_xlfn.DAYS(About!$A$3,'Core Indicators'!HE111)</f>
        <v>186</v>
      </c>
      <c r="Q111" s="204">
        <f>_xlfn.DAYS(About!$A$3,'Core Indicators'!HM111)</f>
        <v>186</v>
      </c>
      <c r="R111" s="204">
        <f>_xlfn.DAYS(About!$A$3,'Core Indicators'!HU111)</f>
        <v>186</v>
      </c>
      <c r="S111" s="204">
        <f>_xlfn.DAYS(About!$A$3,'Core Indicators'!IC111)</f>
        <v>186</v>
      </c>
      <c r="T111" s="204">
        <f>_xlfn.DAYS(About!$A$3,'Core Indicators'!IK111)</f>
        <v>186</v>
      </c>
      <c r="U111" s="204">
        <f>_xlfn.DAYS(About!$A$3,'Core Indicators'!IS111)</f>
        <v>186</v>
      </c>
      <c r="V111" s="204">
        <f t="shared" si="3"/>
        <v>192.1</v>
      </c>
    </row>
    <row r="112" spans="1:22" x14ac:dyDescent="0.3">
      <c r="A112" s="203" t="str">
        <f>Lists!C:C</f>
        <v>SYR001</v>
      </c>
      <c r="B112" s="204">
        <f>_xlfn.DAYS(About!$A$3,'Core Indicators'!U112)</f>
        <v>93</v>
      </c>
      <c r="C112" s="204">
        <f>_xlfn.DAYS(About!$A$3,'Core Indicators'!AC112)</f>
        <v>93</v>
      </c>
      <c r="D112" s="204">
        <f>_xlfn.DAYS(About!$A$3,'Core Indicators'!AK112)</f>
        <v>93</v>
      </c>
      <c r="E112" s="204">
        <f>_xlfn.DAYS(About!$A$3,'Core Indicators'!AS112)</f>
        <v>93</v>
      </c>
      <c r="F112" s="204">
        <f>_xlfn.DAYS(About!$A$3,'Core Indicators'!BQ112)</f>
        <v>33</v>
      </c>
      <c r="G112" s="204">
        <f>_xlfn.DAYS(About!$A$3,'Core Indicators'!DM112)</f>
        <v>93</v>
      </c>
      <c r="H112" s="204">
        <f>_xlfn.DAYS(About!$A$3,'Core Indicators'!DU112)</f>
        <v>93</v>
      </c>
      <c r="I112" s="204">
        <f>_xlfn.DAYS(About!$A$3,'Core Indicators'!EC112)</f>
        <v>93</v>
      </c>
      <c r="J112" s="204">
        <f>_xlfn.DAYS(About!$A$3,'Core Indicators'!EK112)</f>
        <v>93</v>
      </c>
      <c r="K112" s="204">
        <f>_xlfn.DAYS(About!$A$3,'Core Indicators'!ES112)</f>
        <v>93</v>
      </c>
      <c r="L112" s="204">
        <f>_xlfn.DAYS(About!$A$3,'Core Indicators'!FI112)</f>
        <v>852</v>
      </c>
      <c r="M112" s="204">
        <f>_xlfn.DAYS(About!$A$3,'Core Indicators'!GG112)</f>
        <v>185</v>
      </c>
      <c r="N112" s="204">
        <f>_xlfn.DAYS(About!$A$3,'Core Indicators'!GO112)</f>
        <v>185</v>
      </c>
      <c r="O112" s="204">
        <f>_xlfn.DAYS(About!$A$3,'Core Indicators'!GW112)</f>
        <v>185</v>
      </c>
      <c r="P112" s="204">
        <f>_xlfn.DAYS(About!$A$3,'Core Indicators'!HE112)</f>
        <v>185</v>
      </c>
      <c r="Q112" s="204">
        <f>_xlfn.DAYS(About!$A$3,'Core Indicators'!HM112)</f>
        <v>185</v>
      </c>
      <c r="R112" s="204">
        <f>_xlfn.DAYS(About!$A$3,'Core Indicators'!HU112)</f>
        <v>185</v>
      </c>
      <c r="S112" s="204">
        <f>_xlfn.DAYS(About!$A$3,'Core Indicators'!IC112)</f>
        <v>185</v>
      </c>
      <c r="T112" s="204">
        <f>_xlfn.DAYS(About!$A$3,'Core Indicators'!IK112)</f>
        <v>185</v>
      </c>
      <c r="U112" s="204">
        <f>_xlfn.DAYS(About!$A$3,'Core Indicators'!IS112)</f>
        <v>185</v>
      </c>
      <c r="V112" s="204">
        <f t="shared" si="3"/>
        <v>172.1</v>
      </c>
    </row>
    <row r="113" spans="1:22" x14ac:dyDescent="0.3">
      <c r="A113" s="203" t="str">
        <f>Lists!C:C</f>
        <v>TCD001</v>
      </c>
      <c r="B113" s="204">
        <f>_xlfn.DAYS(About!$A$3,'Core Indicators'!U113)</f>
        <v>160</v>
      </c>
      <c r="C113" s="204">
        <f>_xlfn.DAYS(About!$A$3,'Core Indicators'!AC113)</f>
        <v>66</v>
      </c>
      <c r="D113" s="204">
        <f>_xlfn.DAYS(About!$A$3,'Core Indicators'!AK113)</f>
        <v>160</v>
      </c>
      <c r="E113" s="204">
        <f>_xlfn.DAYS(About!$A$3,'Core Indicators'!AS113)</f>
        <v>66</v>
      </c>
      <c r="F113" s="204">
        <f>_xlfn.DAYS(About!$A$3,'Core Indicators'!BQ113)</f>
        <v>66</v>
      </c>
      <c r="G113" s="204">
        <f>_xlfn.DAYS(About!$A$3,'Core Indicators'!DM113)</f>
        <v>160</v>
      </c>
      <c r="H113" s="204">
        <f>_xlfn.DAYS(About!$A$3,'Core Indicators'!DU113)</f>
        <v>160</v>
      </c>
      <c r="I113" s="204">
        <f>_xlfn.DAYS(About!$A$3,'Core Indicators'!EC113)</f>
        <v>160</v>
      </c>
      <c r="J113" s="204">
        <f>_xlfn.DAYS(About!$A$3,'Core Indicators'!EK113)</f>
        <v>160</v>
      </c>
      <c r="K113" s="204">
        <f>_xlfn.DAYS(About!$A$3,'Core Indicators'!ES113)</f>
        <v>160</v>
      </c>
      <c r="L113" s="204">
        <f>_xlfn.DAYS(About!$A$3,'Core Indicators'!FI113)</f>
        <v>160</v>
      </c>
      <c r="M113" s="204">
        <f>_xlfn.DAYS(About!$A$3,'Core Indicators'!GG113)</f>
        <v>160</v>
      </c>
      <c r="N113" s="204">
        <f>_xlfn.DAYS(About!$A$3,'Core Indicators'!GO113)</f>
        <v>160</v>
      </c>
      <c r="O113" s="204">
        <f>_xlfn.DAYS(About!$A$3,'Core Indicators'!GW113)</f>
        <v>160</v>
      </c>
      <c r="P113" s="204">
        <f>_xlfn.DAYS(About!$A$3,'Core Indicators'!HE113)</f>
        <v>160</v>
      </c>
      <c r="Q113" s="204">
        <f>_xlfn.DAYS(About!$A$3,'Core Indicators'!HM113)</f>
        <v>160</v>
      </c>
      <c r="R113" s="204">
        <f>_xlfn.DAYS(About!$A$3,'Core Indicators'!HU113)</f>
        <v>160</v>
      </c>
      <c r="S113" s="204">
        <f>_xlfn.DAYS(About!$A$3,'Core Indicators'!IC113)</f>
        <v>160</v>
      </c>
      <c r="T113" s="204">
        <f>_xlfn.DAYS(About!$A$3,'Core Indicators'!IK113)</f>
        <v>160</v>
      </c>
      <c r="U113" s="204">
        <f>_xlfn.DAYS(About!$A$3,'Core Indicators'!IS113)</f>
        <v>160</v>
      </c>
      <c r="V113" s="204">
        <f t="shared" si="3"/>
        <v>141.19999999999999</v>
      </c>
    </row>
    <row r="114" spans="1:22" x14ac:dyDescent="0.3">
      <c r="A114" s="203" t="str">
        <f>Lists!C:C</f>
        <v>TCD003</v>
      </c>
      <c r="B114" s="204">
        <f>_xlfn.DAYS(About!$A$3,'Core Indicators'!U114)</f>
        <v>836</v>
      </c>
      <c r="C114" s="204">
        <f>_xlfn.DAYS(About!$A$3,'Core Indicators'!AC114)</f>
        <v>66</v>
      </c>
      <c r="D114" s="204">
        <f>_xlfn.DAYS(About!$A$3,'Core Indicators'!AK114)</f>
        <v>66</v>
      </c>
      <c r="E114" s="204">
        <f>_xlfn.DAYS(About!$A$3,'Core Indicators'!AS114)</f>
        <v>66</v>
      </c>
      <c r="F114" s="204">
        <f>_xlfn.DAYS(About!$A$3,'Core Indicators'!BQ114)</f>
        <v>66</v>
      </c>
      <c r="G114" s="204">
        <f>_xlfn.DAYS(About!$A$3,'Core Indicators'!DM114)</f>
        <v>228</v>
      </c>
      <c r="H114" s="204">
        <f>_xlfn.DAYS(About!$A$3,'Core Indicators'!DU114)</f>
        <v>228</v>
      </c>
      <c r="I114" s="204">
        <f>_xlfn.DAYS(About!$A$3,'Core Indicators'!EC114)</f>
        <v>228</v>
      </c>
      <c r="J114" s="204">
        <f>_xlfn.DAYS(About!$A$3,'Core Indicators'!EK114)</f>
        <v>228</v>
      </c>
      <c r="K114" s="204">
        <f>_xlfn.DAYS(About!$A$3,'Core Indicators'!ES114)</f>
        <v>228</v>
      </c>
      <c r="L114" s="204">
        <f>_xlfn.DAYS(About!$A$3,'Core Indicators'!FI114)</f>
        <v>836</v>
      </c>
      <c r="M114" s="204">
        <f>_xlfn.DAYS(About!$A$3,'Core Indicators'!GG114)</f>
        <v>186</v>
      </c>
      <c r="N114" s="204">
        <f>_xlfn.DAYS(About!$A$3,'Core Indicators'!GO114)</f>
        <v>186</v>
      </c>
      <c r="O114" s="204">
        <f>_xlfn.DAYS(About!$A$3,'Core Indicators'!GW114)</f>
        <v>186</v>
      </c>
      <c r="P114" s="204">
        <f>_xlfn.DAYS(About!$A$3,'Core Indicators'!HE114)</f>
        <v>186</v>
      </c>
      <c r="Q114" s="204">
        <f>_xlfn.DAYS(About!$A$3,'Core Indicators'!HM114)</f>
        <v>186</v>
      </c>
      <c r="R114" s="204">
        <f>_xlfn.DAYS(About!$A$3,'Core Indicators'!HU114)</f>
        <v>186</v>
      </c>
      <c r="S114" s="204">
        <f>_xlfn.DAYS(About!$A$3,'Core Indicators'!IC114)</f>
        <v>186</v>
      </c>
      <c r="T114" s="204">
        <f>_xlfn.DAYS(About!$A$3,'Core Indicators'!IK114)</f>
        <v>186</v>
      </c>
      <c r="U114" s="204">
        <f>_xlfn.DAYS(About!$A$3,'Core Indicators'!IS114)</f>
        <v>186</v>
      </c>
      <c r="V114" s="204">
        <f t="shared" si="3"/>
        <v>236</v>
      </c>
    </row>
    <row r="115" spans="1:22" x14ac:dyDescent="0.3">
      <c r="A115" s="203" t="str">
        <f>Lists!C:C</f>
        <v>TCD004</v>
      </c>
      <c r="B115" s="204">
        <f>_xlfn.DAYS(About!$A$3,'Core Indicators'!U115)</f>
        <v>433</v>
      </c>
      <c r="C115" s="204">
        <f>_xlfn.DAYS(About!$A$3,'Core Indicators'!AC115)</f>
        <v>433</v>
      </c>
      <c r="D115" s="204">
        <f>_xlfn.DAYS(About!$A$3,'Core Indicators'!AK115)</f>
        <v>433</v>
      </c>
      <c r="E115" s="204">
        <f>_xlfn.DAYS(About!$A$3,'Core Indicators'!AS115)</f>
        <v>66</v>
      </c>
      <c r="F115" s="204">
        <f>_xlfn.DAYS(About!$A$3,'Core Indicators'!BQ115)</f>
        <v>836</v>
      </c>
      <c r="G115" s="204">
        <f>_xlfn.DAYS(About!$A$3,'Core Indicators'!DM115)</f>
        <v>433</v>
      </c>
      <c r="H115" s="204">
        <f>_xlfn.DAYS(About!$A$3,'Core Indicators'!DU115)</f>
        <v>433</v>
      </c>
      <c r="I115" s="204">
        <f>_xlfn.DAYS(About!$A$3,'Core Indicators'!EC115)</f>
        <v>433</v>
      </c>
      <c r="J115" s="204">
        <f>_xlfn.DAYS(About!$A$3,'Core Indicators'!EK115)</f>
        <v>433</v>
      </c>
      <c r="K115" s="204">
        <f>_xlfn.DAYS(About!$A$3,'Core Indicators'!ES115)</f>
        <v>433</v>
      </c>
      <c r="L115" s="204">
        <f>_xlfn.DAYS(About!$A$3,'Core Indicators'!FI115)</f>
        <v>836</v>
      </c>
      <c r="M115" s="204">
        <f>_xlfn.DAYS(About!$A$3,'Core Indicators'!GG115)</f>
        <v>186</v>
      </c>
      <c r="N115" s="204">
        <f>_xlfn.DAYS(About!$A$3,'Core Indicators'!GO115)</f>
        <v>186</v>
      </c>
      <c r="O115" s="204">
        <f>_xlfn.DAYS(About!$A$3,'Core Indicators'!GW115)</f>
        <v>186</v>
      </c>
      <c r="P115" s="204">
        <f>_xlfn.DAYS(About!$A$3,'Core Indicators'!HE115)</f>
        <v>186</v>
      </c>
      <c r="Q115" s="204">
        <f>_xlfn.DAYS(About!$A$3,'Core Indicators'!HM115)</f>
        <v>186</v>
      </c>
      <c r="R115" s="204">
        <f>_xlfn.DAYS(About!$A$3,'Core Indicators'!HU115)</f>
        <v>186</v>
      </c>
      <c r="S115" s="204">
        <f>_xlfn.DAYS(About!$A$3,'Core Indicators'!IC115)</f>
        <v>186</v>
      </c>
      <c r="T115" s="204">
        <f>_xlfn.DAYS(About!$A$3,'Core Indicators'!IK115)</f>
        <v>186</v>
      </c>
      <c r="U115" s="204">
        <f>_xlfn.DAYS(About!$A$3,'Core Indicators'!IS115)</f>
        <v>186</v>
      </c>
      <c r="V115" s="204">
        <f t="shared" si="3"/>
        <v>452.2</v>
      </c>
    </row>
    <row r="116" spans="1:22" x14ac:dyDescent="0.3">
      <c r="A116" s="203" t="str">
        <f>Lists!C:C</f>
        <v>TCD005</v>
      </c>
      <c r="B116" s="204">
        <f>_xlfn.DAYS(About!$A$3,'Core Indicators'!U116)</f>
        <v>433</v>
      </c>
      <c r="C116" s="204">
        <f>_xlfn.DAYS(About!$A$3,'Core Indicators'!AC116)</f>
        <v>433</v>
      </c>
      <c r="D116" s="204">
        <f>_xlfn.DAYS(About!$A$3,'Core Indicators'!AK116)</f>
        <v>433</v>
      </c>
      <c r="E116" s="204">
        <f>_xlfn.DAYS(About!$A$3,'Core Indicators'!AS116)</f>
        <v>66</v>
      </c>
      <c r="F116" s="204">
        <f>_xlfn.DAYS(About!$A$3,'Core Indicators'!BQ116)</f>
        <v>66</v>
      </c>
      <c r="G116" s="204">
        <f>_xlfn.DAYS(About!$A$3,'Core Indicators'!DM116)</f>
        <v>433</v>
      </c>
      <c r="H116" s="204">
        <f>_xlfn.DAYS(About!$A$3,'Core Indicators'!DU116)</f>
        <v>433</v>
      </c>
      <c r="I116" s="204">
        <f>_xlfn.DAYS(About!$A$3,'Core Indicators'!EC116)</f>
        <v>433</v>
      </c>
      <c r="J116" s="204">
        <f>_xlfn.DAYS(About!$A$3,'Core Indicators'!EK116)</f>
        <v>433</v>
      </c>
      <c r="K116" s="204">
        <f>_xlfn.DAYS(About!$A$3,'Core Indicators'!ES116)</f>
        <v>433</v>
      </c>
      <c r="L116" s="204">
        <f>_xlfn.DAYS(About!$A$3,'Core Indicators'!FI116)</f>
        <v>836</v>
      </c>
      <c r="M116" s="204">
        <f>_xlfn.DAYS(About!$A$3,'Core Indicators'!GG116)</f>
        <v>186</v>
      </c>
      <c r="N116" s="204">
        <f>_xlfn.DAYS(About!$A$3,'Core Indicators'!GO116)</f>
        <v>186</v>
      </c>
      <c r="O116" s="204">
        <f>_xlfn.DAYS(About!$A$3,'Core Indicators'!GW116)</f>
        <v>186</v>
      </c>
      <c r="P116" s="204">
        <f>_xlfn.DAYS(About!$A$3,'Core Indicators'!HE116)</f>
        <v>186</v>
      </c>
      <c r="Q116" s="204">
        <f>_xlfn.DAYS(About!$A$3,'Core Indicators'!HM116)</f>
        <v>186</v>
      </c>
      <c r="R116" s="204">
        <f>_xlfn.DAYS(About!$A$3,'Core Indicators'!HU116)</f>
        <v>186</v>
      </c>
      <c r="S116" s="204">
        <f>_xlfn.DAYS(About!$A$3,'Core Indicators'!IC116)</f>
        <v>186</v>
      </c>
      <c r="T116" s="204">
        <f>_xlfn.DAYS(About!$A$3,'Core Indicators'!IK116)</f>
        <v>186</v>
      </c>
      <c r="U116" s="204">
        <f>_xlfn.DAYS(About!$A$3,'Core Indicators'!IS116)</f>
        <v>186</v>
      </c>
      <c r="V116" s="204">
        <f t="shared" si="3"/>
        <v>375.2</v>
      </c>
    </row>
    <row r="117" spans="1:22" x14ac:dyDescent="0.3">
      <c r="A117" s="203" t="str">
        <f>Lists!C:C</f>
        <v>TCD006</v>
      </c>
      <c r="B117" s="204">
        <f>_xlfn.DAYS(About!$A$3,'Core Indicators'!U117)</f>
        <v>836</v>
      </c>
      <c r="C117" s="204">
        <f>_xlfn.DAYS(About!$A$3,'Core Indicators'!AC117)</f>
        <v>433</v>
      </c>
      <c r="D117" s="204">
        <f>_xlfn.DAYS(About!$A$3,'Core Indicators'!AK117)</f>
        <v>433</v>
      </c>
      <c r="E117" s="204">
        <f>_xlfn.DAYS(About!$A$3,'Core Indicators'!AS117)</f>
        <v>836</v>
      </c>
      <c r="F117" s="204">
        <f>_xlfn.DAYS(About!$A$3,'Core Indicators'!BQ117)</f>
        <v>66</v>
      </c>
      <c r="G117" s="204">
        <f>_xlfn.DAYS(About!$A$3,'Core Indicators'!DM117)</f>
        <v>306</v>
      </c>
      <c r="H117" s="204">
        <f>_xlfn.DAYS(About!$A$3,'Core Indicators'!DU117)</f>
        <v>306</v>
      </c>
      <c r="I117" s="204">
        <f>_xlfn.DAYS(About!$A$3,'Core Indicators'!EC117)</f>
        <v>306</v>
      </c>
      <c r="J117" s="204">
        <f>_xlfn.DAYS(About!$A$3,'Core Indicators'!EK117)</f>
        <v>306</v>
      </c>
      <c r="K117" s="204">
        <f>_xlfn.DAYS(About!$A$3,'Core Indicators'!ES117)</f>
        <v>306</v>
      </c>
      <c r="L117" s="204">
        <f>_xlfn.DAYS(About!$A$3,'Core Indicators'!FI117)</f>
        <v>578</v>
      </c>
      <c r="M117" s="204">
        <f>_xlfn.DAYS(About!$A$3,'Core Indicators'!GG117)</f>
        <v>186</v>
      </c>
      <c r="N117" s="204">
        <f>_xlfn.DAYS(About!$A$3,'Core Indicators'!GO117)</f>
        <v>186</v>
      </c>
      <c r="O117" s="204">
        <f>_xlfn.DAYS(About!$A$3,'Core Indicators'!GW117)</f>
        <v>186</v>
      </c>
      <c r="P117" s="204">
        <f>_xlfn.DAYS(About!$A$3,'Core Indicators'!HE117)</f>
        <v>186</v>
      </c>
      <c r="Q117" s="204">
        <f>_xlfn.DAYS(About!$A$3,'Core Indicators'!HM117)</f>
        <v>186</v>
      </c>
      <c r="R117" s="204">
        <f>_xlfn.DAYS(About!$A$3,'Core Indicators'!HU117)</f>
        <v>186</v>
      </c>
      <c r="S117" s="204">
        <f>_xlfn.DAYS(About!$A$3,'Core Indicators'!IC117)</f>
        <v>186</v>
      </c>
      <c r="T117" s="204">
        <f>_xlfn.DAYS(About!$A$3,'Core Indicators'!IK117)</f>
        <v>186</v>
      </c>
      <c r="U117" s="204">
        <f>_xlfn.DAYS(About!$A$3,'Core Indicators'!IS117)</f>
        <v>186</v>
      </c>
      <c r="V117" s="204">
        <f t="shared" si="3"/>
        <v>362.9</v>
      </c>
    </row>
    <row r="118" spans="1:22" x14ac:dyDescent="0.3">
      <c r="A118" s="203" t="str">
        <f>Lists!C:C</f>
        <v>THA001</v>
      </c>
      <c r="B118" s="204">
        <f>_xlfn.DAYS(About!$A$3,'Core Indicators'!U118)</f>
        <v>671</v>
      </c>
      <c r="C118" s="204">
        <f>_xlfn.DAYS(About!$A$3,'Core Indicators'!AC118)</f>
        <v>123</v>
      </c>
      <c r="D118" s="204">
        <f>_xlfn.DAYS(About!$A$3,'Core Indicators'!AK118)</f>
        <v>123</v>
      </c>
      <c r="E118" s="204">
        <f>_xlfn.DAYS(About!$A$3,'Core Indicators'!AS118)</f>
        <v>123</v>
      </c>
      <c r="F118" s="204">
        <f>_xlfn.DAYS(About!$A$3,'Core Indicators'!BQ118)</f>
        <v>97</v>
      </c>
      <c r="G118" s="204">
        <f>_xlfn.DAYS(About!$A$3,'Core Indicators'!DM118)</f>
        <v>123</v>
      </c>
      <c r="H118" s="204">
        <f>_xlfn.DAYS(About!$A$3,'Core Indicators'!DU118)</f>
        <v>123</v>
      </c>
      <c r="I118" s="204">
        <f>_xlfn.DAYS(About!$A$3,'Core Indicators'!EC118)</f>
        <v>123</v>
      </c>
      <c r="J118" s="204">
        <f>_xlfn.DAYS(About!$A$3,'Core Indicators'!EK118)</f>
        <v>123</v>
      </c>
      <c r="K118" s="204">
        <f>_xlfn.DAYS(About!$A$3,'Core Indicators'!ES118)</f>
        <v>123</v>
      </c>
      <c r="L118" s="204">
        <f>_xlfn.DAYS(About!$A$3,'Core Indicators'!FI118)</f>
        <v>838</v>
      </c>
      <c r="M118" s="204">
        <f>_xlfn.DAYS(About!$A$3,'Core Indicators'!GG118)</f>
        <v>182</v>
      </c>
      <c r="N118" s="204">
        <f>_xlfn.DAYS(About!$A$3,'Core Indicators'!GO118)</f>
        <v>182</v>
      </c>
      <c r="O118" s="204">
        <f>_xlfn.DAYS(About!$A$3,'Core Indicators'!GW118)</f>
        <v>182</v>
      </c>
      <c r="P118" s="204">
        <f>_xlfn.DAYS(About!$A$3,'Core Indicators'!HE118)</f>
        <v>182</v>
      </c>
      <c r="Q118" s="204">
        <f>_xlfn.DAYS(About!$A$3,'Core Indicators'!HM118)</f>
        <v>182</v>
      </c>
      <c r="R118" s="204">
        <f>_xlfn.DAYS(About!$A$3,'Core Indicators'!HU118)</f>
        <v>182</v>
      </c>
      <c r="S118" s="204">
        <f>_xlfn.DAYS(About!$A$3,'Core Indicators'!IC118)</f>
        <v>182</v>
      </c>
      <c r="T118" s="204">
        <f>_xlfn.DAYS(About!$A$3,'Core Indicators'!IK118)</f>
        <v>182</v>
      </c>
      <c r="U118" s="204">
        <f>_xlfn.DAYS(About!$A$3,'Core Indicators'!IS118)</f>
        <v>182</v>
      </c>
      <c r="V118" s="204">
        <f t="shared" si="3"/>
        <v>197.8</v>
      </c>
    </row>
    <row r="119" spans="1:22" x14ac:dyDescent="0.3">
      <c r="A119" s="203" t="str">
        <f>Lists!C:C</f>
        <v>THA002</v>
      </c>
      <c r="B119" s="204">
        <f>_xlfn.DAYS(About!$A$3,'Core Indicators'!U119)</f>
        <v>671</v>
      </c>
      <c r="C119" s="204">
        <f>_xlfn.DAYS(About!$A$3,'Core Indicators'!AC119)</f>
        <v>671</v>
      </c>
      <c r="D119" s="204">
        <f>_xlfn.DAYS(About!$A$3,'Core Indicators'!AK119)</f>
        <v>671</v>
      </c>
      <c r="E119" s="204">
        <f>_xlfn.DAYS(About!$A$3,'Core Indicators'!AS119)</f>
        <v>671</v>
      </c>
      <c r="F119" s="204">
        <f>_xlfn.DAYS(About!$A$3,'Core Indicators'!BQ119)</f>
        <v>97</v>
      </c>
      <c r="G119" s="204">
        <f>_xlfn.DAYS(About!$A$3,'Core Indicators'!DM119)</f>
        <v>427</v>
      </c>
      <c r="H119" s="204">
        <f>_xlfn.DAYS(About!$A$3,'Core Indicators'!DU119)</f>
        <v>427</v>
      </c>
      <c r="I119" s="204">
        <f>_xlfn.DAYS(About!$A$3,'Core Indicators'!EC119)</f>
        <v>427</v>
      </c>
      <c r="J119" s="204">
        <f>_xlfn.DAYS(About!$A$3,'Core Indicators'!EK119)</f>
        <v>427</v>
      </c>
      <c r="K119" s="204">
        <f>_xlfn.DAYS(About!$A$3,'Core Indicators'!ES119)</f>
        <v>427</v>
      </c>
      <c r="L119" s="204">
        <f>_xlfn.DAYS(About!$A$3,'Core Indicators'!FI119)</f>
        <v>838</v>
      </c>
      <c r="M119" s="204">
        <f>_xlfn.DAYS(About!$A$3,'Core Indicators'!GG119)</f>
        <v>182</v>
      </c>
      <c r="N119" s="204">
        <f>_xlfn.DAYS(About!$A$3,'Core Indicators'!GO119)</f>
        <v>182</v>
      </c>
      <c r="O119" s="204">
        <f>_xlfn.DAYS(About!$A$3,'Core Indicators'!GW119)</f>
        <v>182</v>
      </c>
      <c r="P119" s="204">
        <f>_xlfn.DAYS(About!$A$3,'Core Indicators'!HE119)</f>
        <v>182</v>
      </c>
      <c r="Q119" s="204">
        <f>_xlfn.DAYS(About!$A$3,'Core Indicators'!HM119)</f>
        <v>182</v>
      </c>
      <c r="R119" s="204">
        <f>_xlfn.DAYS(About!$A$3,'Core Indicators'!HU119)</f>
        <v>182</v>
      </c>
      <c r="S119" s="204">
        <f>_xlfn.DAYS(About!$A$3,'Core Indicators'!IC119)</f>
        <v>182</v>
      </c>
      <c r="T119" s="204">
        <f>_xlfn.DAYS(About!$A$3,'Core Indicators'!IK119)</f>
        <v>182</v>
      </c>
      <c r="U119" s="204">
        <f>_xlfn.DAYS(About!$A$3,'Core Indicators'!IS119)</f>
        <v>182</v>
      </c>
      <c r="V119" s="204">
        <f t="shared" si="3"/>
        <v>459.4</v>
      </c>
    </row>
    <row r="120" spans="1:22" x14ac:dyDescent="0.3">
      <c r="A120" s="203" t="str">
        <f>Lists!C:C</f>
        <v>THA003</v>
      </c>
      <c r="B120" s="204">
        <f>_xlfn.DAYS(About!$A$3,'Core Indicators'!U120)</f>
        <v>556</v>
      </c>
      <c r="C120" s="204">
        <f>_xlfn.DAYS(About!$A$3,'Core Indicators'!AC120)</f>
        <v>123</v>
      </c>
      <c r="D120" s="204">
        <f>_xlfn.DAYS(About!$A$3,'Core Indicators'!AK120)</f>
        <v>123</v>
      </c>
      <c r="E120" s="204">
        <f>_xlfn.DAYS(About!$A$3,'Core Indicators'!AS120)</f>
        <v>123</v>
      </c>
      <c r="F120" s="204">
        <f>_xlfn.DAYS(About!$A$3,'Core Indicators'!BQ120)</f>
        <v>123</v>
      </c>
      <c r="G120" s="204">
        <f>_xlfn.DAYS(About!$A$3,'Core Indicators'!DM120)</f>
        <v>123</v>
      </c>
      <c r="H120" s="204">
        <f>_xlfn.DAYS(About!$A$3,'Core Indicators'!DU120)</f>
        <v>123</v>
      </c>
      <c r="I120" s="204">
        <f>_xlfn.DAYS(About!$A$3,'Core Indicators'!EC120)</f>
        <v>123</v>
      </c>
      <c r="J120" s="204">
        <f>_xlfn.DAYS(About!$A$3,'Core Indicators'!EK120)</f>
        <v>123</v>
      </c>
      <c r="K120" s="204">
        <f>_xlfn.DAYS(About!$A$3,'Core Indicators'!ES120)</f>
        <v>123</v>
      </c>
      <c r="L120" s="204">
        <f>_xlfn.DAYS(About!$A$3,'Core Indicators'!FI120)</f>
        <v>838</v>
      </c>
      <c r="M120" s="204">
        <f>_xlfn.DAYS(About!$A$3,'Core Indicators'!GG120)</f>
        <v>182</v>
      </c>
      <c r="N120" s="204">
        <f>_xlfn.DAYS(About!$A$3,'Core Indicators'!GO120)</f>
        <v>182</v>
      </c>
      <c r="O120" s="204">
        <f>_xlfn.DAYS(About!$A$3,'Core Indicators'!GW120)</f>
        <v>182</v>
      </c>
      <c r="P120" s="204">
        <f>_xlfn.DAYS(About!$A$3,'Core Indicators'!HE120)</f>
        <v>182</v>
      </c>
      <c r="Q120" s="204">
        <f>_xlfn.DAYS(About!$A$3,'Core Indicators'!HM120)</f>
        <v>182</v>
      </c>
      <c r="R120" s="204">
        <f>_xlfn.DAYS(About!$A$3,'Core Indicators'!HU120)</f>
        <v>182</v>
      </c>
      <c r="S120" s="204">
        <f>_xlfn.DAYS(About!$A$3,'Core Indicators'!IC120)</f>
        <v>182</v>
      </c>
      <c r="T120" s="204">
        <f>_xlfn.DAYS(About!$A$3,'Core Indicators'!IK120)</f>
        <v>182</v>
      </c>
      <c r="U120" s="204">
        <f>_xlfn.DAYS(About!$A$3,'Core Indicators'!IS120)</f>
        <v>182</v>
      </c>
      <c r="V120" s="204">
        <f t="shared" si="3"/>
        <v>200.4</v>
      </c>
    </row>
    <row r="121" spans="1:22" x14ac:dyDescent="0.3">
      <c r="A121" s="203" t="str">
        <f>Lists!C:C</f>
        <v>TLS002</v>
      </c>
      <c r="B121" s="204">
        <f>_xlfn.DAYS(About!$A$3,'Core Indicators'!U121)</f>
        <v>34</v>
      </c>
      <c r="C121" s="204">
        <f>_xlfn.DAYS(About!$A$3,'Core Indicators'!AC121)</f>
        <v>34</v>
      </c>
      <c r="D121" s="204">
        <f>_xlfn.DAYS(About!$A$3,'Core Indicators'!AK121)</f>
        <v>34</v>
      </c>
      <c r="E121" s="204">
        <f>_xlfn.DAYS(About!$A$3,'Core Indicators'!AS121)</f>
        <v>4</v>
      </c>
      <c r="F121" s="204">
        <f>_xlfn.DAYS(About!$A$3,'Core Indicators'!BQ121)</f>
        <v>34</v>
      </c>
      <c r="G121" s="204">
        <f>_xlfn.DAYS(About!$A$3,'Core Indicators'!DM121)</f>
        <v>34</v>
      </c>
      <c r="H121" s="204">
        <f>_xlfn.DAYS(About!$A$3,'Core Indicators'!DU121)</f>
        <v>34</v>
      </c>
      <c r="I121" s="204">
        <f>_xlfn.DAYS(About!$A$3,'Core Indicators'!EC121)</f>
        <v>4</v>
      </c>
      <c r="J121" s="204">
        <f>_xlfn.DAYS(About!$A$3,'Core Indicators'!EK121)</f>
        <v>34</v>
      </c>
      <c r="K121" s="204">
        <f>_xlfn.DAYS(About!$A$3,'Core Indicators'!ES121)</f>
        <v>34</v>
      </c>
      <c r="L121" s="204">
        <f>_xlfn.DAYS(About!$A$3,'Core Indicators'!FI121)</f>
        <v>34</v>
      </c>
      <c r="M121" s="204">
        <f>_xlfn.DAYS(About!$A$3,'Core Indicators'!GG121)</f>
        <v>33</v>
      </c>
      <c r="N121" s="204">
        <f>_xlfn.DAYS(About!$A$3,'Core Indicators'!GO121)</f>
        <v>33</v>
      </c>
      <c r="O121" s="204">
        <f>_xlfn.DAYS(About!$A$3,'Core Indicators'!GW121)</f>
        <v>33</v>
      </c>
      <c r="P121" s="204">
        <f>_xlfn.DAYS(About!$A$3,'Core Indicators'!HE121)</f>
        <v>33</v>
      </c>
      <c r="Q121" s="204">
        <f>_xlfn.DAYS(About!$A$3,'Core Indicators'!HM121)</f>
        <v>33</v>
      </c>
      <c r="R121" s="204">
        <f>_xlfn.DAYS(About!$A$3,'Core Indicators'!HU121)</f>
        <v>33</v>
      </c>
      <c r="S121" s="204">
        <f>_xlfn.DAYS(About!$A$3,'Core Indicators'!IC121)</f>
        <v>33</v>
      </c>
      <c r="T121" s="204">
        <f>_xlfn.DAYS(About!$A$3,'Core Indicators'!IK121)</f>
        <v>33</v>
      </c>
      <c r="U121" s="204">
        <f>_xlfn.DAYS(About!$A$3,'Core Indicators'!IS121)</f>
        <v>33</v>
      </c>
      <c r="V121" s="204">
        <f t="shared" si="3"/>
        <v>27.9</v>
      </c>
    </row>
    <row r="122" spans="1:22" x14ac:dyDescent="0.3">
      <c r="A122" s="203" t="str">
        <f>Lists!C:C</f>
        <v>TTO002</v>
      </c>
      <c r="B122" s="204">
        <f>_xlfn.DAYS(About!$A$3,'Core Indicators'!U122)</f>
        <v>823</v>
      </c>
      <c r="C122" s="204">
        <f>_xlfn.DAYS(About!$A$3,'Core Indicators'!AC122)</f>
        <v>549</v>
      </c>
      <c r="D122" s="204">
        <f>_xlfn.DAYS(About!$A$3,'Core Indicators'!AK122)</f>
        <v>794</v>
      </c>
      <c r="E122" s="204">
        <f>_xlfn.DAYS(About!$A$3,'Core Indicators'!AS122)</f>
        <v>794</v>
      </c>
      <c r="F122" s="204">
        <f>_xlfn.DAYS(About!$A$3,'Core Indicators'!BQ122)</f>
        <v>183</v>
      </c>
      <c r="G122" s="204">
        <f>_xlfn.DAYS(About!$A$3,'Core Indicators'!DM122)</f>
        <v>237</v>
      </c>
      <c r="H122" s="204">
        <f>_xlfn.DAYS(About!$A$3,'Core Indicators'!DU122)</f>
        <v>480</v>
      </c>
      <c r="I122" s="204">
        <f>_xlfn.DAYS(About!$A$3,'Core Indicators'!EC122)</f>
        <v>480</v>
      </c>
      <c r="J122" s="204">
        <f>_xlfn.DAYS(About!$A$3,'Core Indicators'!EK122)</f>
        <v>480</v>
      </c>
      <c r="K122" s="204">
        <f>_xlfn.DAYS(About!$A$3,'Core Indicators'!ES122)</f>
        <v>480</v>
      </c>
      <c r="L122" s="204">
        <f>_xlfn.DAYS(About!$A$3,'Core Indicators'!FI122)</f>
        <v>549</v>
      </c>
      <c r="M122" s="204">
        <f>_xlfn.DAYS(About!$A$3,'Core Indicators'!GG122)</f>
        <v>183</v>
      </c>
      <c r="N122" s="204">
        <f>_xlfn.DAYS(About!$A$3,'Core Indicators'!GO122)</f>
        <v>183</v>
      </c>
      <c r="O122" s="204">
        <f>_xlfn.DAYS(About!$A$3,'Core Indicators'!GW122)</f>
        <v>183</v>
      </c>
      <c r="P122" s="204">
        <f>_xlfn.DAYS(About!$A$3,'Core Indicators'!HE122)</f>
        <v>183</v>
      </c>
      <c r="Q122" s="204">
        <f>_xlfn.DAYS(About!$A$3,'Core Indicators'!HM122)</f>
        <v>183</v>
      </c>
      <c r="R122" s="204">
        <f>_xlfn.DAYS(About!$A$3,'Core Indicators'!HU122)</f>
        <v>183</v>
      </c>
      <c r="S122" s="204">
        <f>_xlfn.DAYS(About!$A$3,'Core Indicators'!IC122)</f>
        <v>183</v>
      </c>
      <c r="T122" s="204">
        <f>_xlfn.DAYS(About!$A$3,'Core Indicators'!IK122)</f>
        <v>183</v>
      </c>
      <c r="U122" s="204">
        <f>_xlfn.DAYS(About!$A$3,'Core Indicators'!IS122)</f>
        <v>183</v>
      </c>
      <c r="V122" s="204">
        <f t="shared" si="3"/>
        <v>466</v>
      </c>
    </row>
    <row r="123" spans="1:22" x14ac:dyDescent="0.3">
      <c r="A123" s="203" t="str">
        <f>Lists!C:C</f>
        <v>TUN002</v>
      </c>
      <c r="B123" s="204">
        <f>_xlfn.DAYS(About!$A$3,'Core Indicators'!U123)</f>
        <v>244</v>
      </c>
      <c r="C123" s="204">
        <f>_xlfn.DAYS(About!$A$3,'Core Indicators'!AC123)</f>
        <v>355</v>
      </c>
      <c r="D123" s="204">
        <f>_xlfn.DAYS(About!$A$3,'Core Indicators'!AK123)</f>
        <v>355</v>
      </c>
      <c r="E123" s="204">
        <f>_xlfn.DAYS(About!$A$3,'Core Indicators'!AS123)</f>
        <v>355</v>
      </c>
      <c r="F123" s="204">
        <f>_xlfn.DAYS(About!$A$3,'Core Indicators'!BQ123)</f>
        <v>188</v>
      </c>
      <c r="G123" s="204">
        <f>_xlfn.DAYS(About!$A$3,'Core Indicators'!DM123)</f>
        <v>836</v>
      </c>
      <c r="H123" s="204">
        <f>_xlfn.DAYS(About!$A$3,'Core Indicators'!DU123)</f>
        <v>836</v>
      </c>
      <c r="I123" s="204">
        <f>_xlfn.DAYS(About!$A$3,'Core Indicators'!EC123)</f>
        <v>836</v>
      </c>
      <c r="J123" s="204">
        <f>_xlfn.DAYS(About!$A$3,'Core Indicators'!EK123)</f>
        <v>836</v>
      </c>
      <c r="K123" s="204">
        <f>_xlfn.DAYS(About!$A$3,'Core Indicators'!ES123)</f>
        <v>836</v>
      </c>
      <c r="L123" s="204">
        <f>_xlfn.DAYS(About!$A$3,'Core Indicators'!FI123)</f>
        <v>836</v>
      </c>
      <c r="M123" s="204">
        <f>_xlfn.DAYS(About!$A$3,'Core Indicators'!GG123)</f>
        <v>185</v>
      </c>
      <c r="N123" s="204">
        <f>_xlfn.DAYS(About!$A$3,'Core Indicators'!GO123)</f>
        <v>185</v>
      </c>
      <c r="O123" s="204">
        <f>_xlfn.DAYS(About!$A$3,'Core Indicators'!GW123)</f>
        <v>185</v>
      </c>
      <c r="P123" s="204">
        <f>_xlfn.DAYS(About!$A$3,'Core Indicators'!HE123)</f>
        <v>185</v>
      </c>
      <c r="Q123" s="204">
        <f>_xlfn.DAYS(About!$A$3,'Core Indicators'!HM123)</f>
        <v>185</v>
      </c>
      <c r="R123" s="204">
        <f>_xlfn.DAYS(About!$A$3,'Core Indicators'!HU123)</f>
        <v>185</v>
      </c>
      <c r="S123" s="204">
        <f>_xlfn.DAYS(About!$A$3,'Core Indicators'!IC123)</f>
        <v>185</v>
      </c>
      <c r="T123" s="204">
        <f>_xlfn.DAYS(About!$A$3,'Core Indicators'!IK123)</f>
        <v>185</v>
      </c>
      <c r="U123" s="204">
        <f>_xlfn.DAYS(About!$A$3,'Core Indicators'!IS123)</f>
        <v>185</v>
      </c>
      <c r="V123" s="204">
        <f t="shared" si="3"/>
        <v>609.9</v>
      </c>
    </row>
    <row r="124" spans="1:22" x14ac:dyDescent="0.3">
      <c r="A124" s="203" t="str">
        <f>Lists!C:C</f>
        <v>TUR001</v>
      </c>
      <c r="B124" s="204">
        <f>_xlfn.DAYS(About!$A$3,'Core Indicators'!U124)</f>
        <v>836</v>
      </c>
      <c r="C124" s="204">
        <f>_xlfn.DAYS(About!$A$3,'Core Indicators'!AC124)</f>
        <v>836</v>
      </c>
      <c r="D124" s="204">
        <f>_xlfn.DAYS(About!$A$3,'Core Indicators'!AK124)</f>
        <v>33</v>
      </c>
      <c r="E124" s="204">
        <f>_xlfn.DAYS(About!$A$3,'Core Indicators'!AS124)</f>
        <v>33</v>
      </c>
      <c r="F124" s="204">
        <f>_xlfn.DAYS(About!$A$3,'Core Indicators'!BQ124)</f>
        <v>33</v>
      </c>
      <c r="G124" s="204">
        <f>_xlfn.DAYS(About!$A$3,'Core Indicators'!DM124)</f>
        <v>33</v>
      </c>
      <c r="H124" s="204">
        <f>_xlfn.DAYS(About!$A$3,'Core Indicators'!DU124)</f>
        <v>33</v>
      </c>
      <c r="I124" s="204">
        <f>_xlfn.DAYS(About!$A$3,'Core Indicators'!EC124)</f>
        <v>33</v>
      </c>
      <c r="J124" s="204">
        <f>_xlfn.DAYS(About!$A$3,'Core Indicators'!EK124)</f>
        <v>33</v>
      </c>
      <c r="K124" s="204">
        <f>_xlfn.DAYS(About!$A$3,'Core Indicators'!ES124)</f>
        <v>33</v>
      </c>
      <c r="L124" s="204">
        <f>_xlfn.DAYS(About!$A$3,'Core Indicators'!FI124)</f>
        <v>836</v>
      </c>
      <c r="M124" s="204">
        <f>_xlfn.DAYS(About!$A$3,'Core Indicators'!GG124)</f>
        <v>186</v>
      </c>
      <c r="N124" s="204">
        <f>_xlfn.DAYS(About!$A$3,'Core Indicators'!GO124)</f>
        <v>186</v>
      </c>
      <c r="O124" s="204">
        <f>_xlfn.DAYS(About!$A$3,'Core Indicators'!GW124)</f>
        <v>186</v>
      </c>
      <c r="P124" s="204">
        <f>_xlfn.DAYS(About!$A$3,'Core Indicators'!HE124)</f>
        <v>186</v>
      </c>
      <c r="Q124" s="204">
        <f>_xlfn.DAYS(About!$A$3,'Core Indicators'!HM124)</f>
        <v>186</v>
      </c>
      <c r="R124" s="204">
        <f>_xlfn.DAYS(About!$A$3,'Core Indicators'!HU124)</f>
        <v>186</v>
      </c>
      <c r="S124" s="204">
        <f>_xlfn.DAYS(About!$A$3,'Core Indicators'!IC124)</f>
        <v>186</v>
      </c>
      <c r="T124" s="204">
        <f>_xlfn.DAYS(About!$A$3,'Core Indicators'!IK124)</f>
        <v>186</v>
      </c>
      <c r="U124" s="204">
        <f>_xlfn.DAYS(About!$A$3,'Core Indicators'!IS124)</f>
        <v>186</v>
      </c>
      <c r="V124" s="204">
        <f t="shared" si="3"/>
        <v>128.6</v>
      </c>
    </row>
    <row r="125" spans="1:22" x14ac:dyDescent="0.3">
      <c r="A125" s="203" t="str">
        <f>Lists!C:C</f>
        <v>TUR002</v>
      </c>
      <c r="B125" s="204">
        <f>_xlfn.DAYS(About!$A$3,'Core Indicators'!U125)</f>
        <v>836</v>
      </c>
      <c r="C125" s="204">
        <f>_xlfn.DAYS(About!$A$3,'Core Indicators'!AC125)</f>
        <v>796</v>
      </c>
      <c r="D125" s="204">
        <f>_xlfn.DAYS(About!$A$3,'Core Indicators'!AK125)</f>
        <v>33</v>
      </c>
      <c r="E125" s="204">
        <f>_xlfn.DAYS(About!$A$3,'Core Indicators'!AS125)</f>
        <v>33</v>
      </c>
      <c r="F125" s="204">
        <f>_xlfn.DAYS(About!$A$3,'Core Indicators'!BQ125)</f>
        <v>836</v>
      </c>
      <c r="G125" s="204">
        <f>_xlfn.DAYS(About!$A$3,'Core Indicators'!DM125)</f>
        <v>33</v>
      </c>
      <c r="H125" s="204">
        <f>_xlfn.DAYS(About!$A$3,'Core Indicators'!DU125)</f>
        <v>33</v>
      </c>
      <c r="I125" s="204">
        <f>_xlfn.DAYS(About!$A$3,'Core Indicators'!EC125)</f>
        <v>33</v>
      </c>
      <c r="J125" s="204">
        <f>_xlfn.DAYS(About!$A$3,'Core Indicators'!EK125)</f>
        <v>33</v>
      </c>
      <c r="K125" s="204">
        <f>_xlfn.DAYS(About!$A$3,'Core Indicators'!ES125)</f>
        <v>33</v>
      </c>
      <c r="L125" s="204">
        <f>_xlfn.DAYS(About!$A$3,'Core Indicators'!FI125)</f>
        <v>836</v>
      </c>
      <c r="M125" s="204">
        <f>_xlfn.DAYS(About!$A$3,'Core Indicators'!GG125)</f>
        <v>186</v>
      </c>
      <c r="N125" s="204">
        <f>_xlfn.DAYS(About!$A$3,'Core Indicators'!GO125)</f>
        <v>186</v>
      </c>
      <c r="O125" s="204">
        <f>_xlfn.DAYS(About!$A$3,'Core Indicators'!GW125)</f>
        <v>186</v>
      </c>
      <c r="P125" s="204">
        <f>_xlfn.DAYS(About!$A$3,'Core Indicators'!HE125)</f>
        <v>186</v>
      </c>
      <c r="Q125" s="204">
        <f>_xlfn.DAYS(About!$A$3,'Core Indicators'!HM125)</f>
        <v>186</v>
      </c>
      <c r="R125" s="204">
        <f>_xlfn.DAYS(About!$A$3,'Core Indicators'!HU125)</f>
        <v>186</v>
      </c>
      <c r="S125" s="204">
        <f>_xlfn.DAYS(About!$A$3,'Core Indicators'!IC125)</f>
        <v>186</v>
      </c>
      <c r="T125" s="204">
        <f>_xlfn.DAYS(About!$A$3,'Core Indicators'!IK125)</f>
        <v>186</v>
      </c>
      <c r="U125" s="204">
        <f>_xlfn.DAYS(About!$A$3,'Core Indicators'!IS125)</f>
        <v>186</v>
      </c>
      <c r="V125" s="204">
        <f t="shared" si="3"/>
        <v>208.9</v>
      </c>
    </row>
    <row r="126" spans="1:22" x14ac:dyDescent="0.3">
      <c r="A126" s="203" t="str">
        <f>Lists!C:C</f>
        <v>TUR003</v>
      </c>
      <c r="B126" s="204">
        <f>_xlfn.DAYS(About!$A$3,'Core Indicators'!U126)</f>
        <v>836</v>
      </c>
      <c r="C126" s="204">
        <f>_xlfn.DAYS(About!$A$3,'Core Indicators'!AC126)</f>
        <v>836</v>
      </c>
      <c r="D126" s="204">
        <f>_xlfn.DAYS(About!$A$3,'Core Indicators'!AK126)</f>
        <v>33</v>
      </c>
      <c r="E126" s="204">
        <f>_xlfn.DAYS(About!$A$3,'Core Indicators'!AS126)</f>
        <v>33</v>
      </c>
      <c r="F126" s="204">
        <f>_xlfn.DAYS(About!$A$3,'Core Indicators'!BQ126)</f>
        <v>33</v>
      </c>
      <c r="G126" s="204">
        <f>_xlfn.DAYS(About!$A$3,'Core Indicators'!DM126)</f>
        <v>33</v>
      </c>
      <c r="H126" s="204">
        <f>_xlfn.DAYS(About!$A$3,'Core Indicators'!DU126)</f>
        <v>33</v>
      </c>
      <c r="I126" s="204">
        <f>_xlfn.DAYS(About!$A$3,'Core Indicators'!EC126)</f>
        <v>33</v>
      </c>
      <c r="J126" s="204">
        <f>_xlfn.DAYS(About!$A$3,'Core Indicators'!EK126)</f>
        <v>33</v>
      </c>
      <c r="K126" s="204">
        <f>_xlfn.DAYS(About!$A$3,'Core Indicators'!ES126)</f>
        <v>33</v>
      </c>
      <c r="L126" s="204">
        <f>_xlfn.DAYS(About!$A$3,'Core Indicators'!FI126)</f>
        <v>836</v>
      </c>
      <c r="M126" s="204">
        <f>_xlfn.DAYS(About!$A$3,'Core Indicators'!GG126)</f>
        <v>186</v>
      </c>
      <c r="N126" s="204">
        <f>_xlfn.DAYS(About!$A$3,'Core Indicators'!GO126)</f>
        <v>186</v>
      </c>
      <c r="O126" s="204">
        <f>_xlfn.DAYS(About!$A$3,'Core Indicators'!GW126)</f>
        <v>186</v>
      </c>
      <c r="P126" s="204">
        <f>_xlfn.DAYS(About!$A$3,'Core Indicators'!HE126)</f>
        <v>186</v>
      </c>
      <c r="Q126" s="204">
        <f>_xlfn.DAYS(About!$A$3,'Core Indicators'!HM126)</f>
        <v>186</v>
      </c>
      <c r="R126" s="204">
        <f>_xlfn.DAYS(About!$A$3,'Core Indicators'!HU126)</f>
        <v>186</v>
      </c>
      <c r="S126" s="204">
        <f>_xlfn.DAYS(About!$A$3,'Core Indicators'!IC126)</f>
        <v>186</v>
      </c>
      <c r="T126" s="204">
        <f>_xlfn.DAYS(About!$A$3,'Core Indicators'!IK126)</f>
        <v>186</v>
      </c>
      <c r="U126" s="204">
        <f>_xlfn.DAYS(About!$A$3,'Core Indicators'!IS126)</f>
        <v>186</v>
      </c>
      <c r="V126" s="204">
        <f t="shared" si="3"/>
        <v>128.6</v>
      </c>
    </row>
    <row r="127" spans="1:22" x14ac:dyDescent="0.3">
      <c r="A127" s="203" t="str">
        <f>Lists!C:C</f>
        <v>TUR004</v>
      </c>
      <c r="B127" s="204">
        <f>_xlfn.DAYS(About!$A$3,'Core Indicators'!U127)</f>
        <v>836</v>
      </c>
      <c r="C127" s="204">
        <f>_xlfn.DAYS(About!$A$3,'Core Indicators'!AC127)</f>
        <v>836</v>
      </c>
      <c r="D127" s="204">
        <f>_xlfn.DAYS(About!$A$3,'Core Indicators'!AK127)</f>
        <v>836</v>
      </c>
      <c r="E127" s="204">
        <f>_xlfn.DAYS(About!$A$3,'Core Indicators'!AS127)</f>
        <v>836</v>
      </c>
      <c r="F127" s="204">
        <f>_xlfn.DAYS(About!$A$3,'Core Indicators'!BQ127)</f>
        <v>33</v>
      </c>
      <c r="G127" s="204">
        <f>_xlfn.DAYS(About!$A$3,'Core Indicators'!DM127)</f>
        <v>836</v>
      </c>
      <c r="H127" s="204">
        <f>_xlfn.DAYS(About!$A$3,'Core Indicators'!DU127)</f>
        <v>836</v>
      </c>
      <c r="I127" s="204">
        <f>_xlfn.DAYS(About!$A$3,'Core Indicators'!EC127)</f>
        <v>836</v>
      </c>
      <c r="J127" s="204">
        <f>_xlfn.DAYS(About!$A$3,'Core Indicators'!EK127)</f>
        <v>836</v>
      </c>
      <c r="K127" s="204">
        <f>_xlfn.DAYS(About!$A$3,'Core Indicators'!ES127)</f>
        <v>836</v>
      </c>
      <c r="L127" s="204">
        <f>_xlfn.DAYS(About!$A$3,'Core Indicators'!FI127)</f>
        <v>836</v>
      </c>
      <c r="M127" s="204">
        <f>_xlfn.DAYS(About!$A$3,'Core Indicators'!GG127)</f>
        <v>186</v>
      </c>
      <c r="N127" s="204">
        <f>_xlfn.DAYS(About!$A$3,'Core Indicators'!GO127)</f>
        <v>186</v>
      </c>
      <c r="O127" s="204">
        <f>_xlfn.DAYS(About!$A$3,'Core Indicators'!GW127)</f>
        <v>186</v>
      </c>
      <c r="P127" s="204">
        <f>_xlfn.DAYS(About!$A$3,'Core Indicators'!HE127)</f>
        <v>186</v>
      </c>
      <c r="Q127" s="204">
        <f>_xlfn.DAYS(About!$A$3,'Core Indicators'!HM127)</f>
        <v>186</v>
      </c>
      <c r="R127" s="204">
        <f>_xlfn.DAYS(About!$A$3,'Core Indicators'!HU127)</f>
        <v>186</v>
      </c>
      <c r="S127" s="204">
        <f>_xlfn.DAYS(About!$A$3,'Core Indicators'!IC127)</f>
        <v>186</v>
      </c>
      <c r="T127" s="204">
        <f>_xlfn.DAYS(About!$A$3,'Core Indicators'!IK127)</f>
        <v>186</v>
      </c>
      <c r="U127" s="204">
        <f>_xlfn.DAYS(About!$A$3,'Core Indicators'!IS127)</f>
        <v>186</v>
      </c>
      <c r="V127" s="204">
        <f t="shared" si="3"/>
        <v>690.7</v>
      </c>
    </row>
    <row r="128" spans="1:22" x14ac:dyDescent="0.3">
      <c r="A128" s="203" t="str">
        <f>Lists!C:C</f>
        <v>TZA002</v>
      </c>
      <c r="B128" s="204">
        <f>_xlfn.DAYS(About!$A$3,'Core Indicators'!U128)</f>
        <v>677</v>
      </c>
      <c r="C128" s="204">
        <f>_xlfn.DAYS(About!$A$3,'Core Indicators'!AC128)</f>
        <v>122</v>
      </c>
      <c r="D128" s="204">
        <f>_xlfn.DAYS(About!$A$3,'Core Indicators'!AK128)</f>
        <v>122</v>
      </c>
      <c r="E128" s="204">
        <f>_xlfn.DAYS(About!$A$3,'Core Indicators'!AS128)</f>
        <v>122</v>
      </c>
      <c r="F128" s="204">
        <f>_xlfn.DAYS(About!$A$3,'Core Indicators'!BQ128)</f>
        <v>677</v>
      </c>
      <c r="G128" s="204">
        <f>_xlfn.DAYS(About!$A$3,'Core Indicators'!DM128)</f>
        <v>122</v>
      </c>
      <c r="H128" s="204">
        <f>_xlfn.DAYS(About!$A$3,'Core Indicators'!DU128)</f>
        <v>122</v>
      </c>
      <c r="I128" s="204">
        <f>_xlfn.DAYS(About!$A$3,'Core Indicators'!EC128)</f>
        <v>122</v>
      </c>
      <c r="J128" s="204">
        <f>_xlfn.DAYS(About!$A$3,'Core Indicators'!EK128)</f>
        <v>122</v>
      </c>
      <c r="K128" s="204">
        <f>_xlfn.DAYS(About!$A$3,'Core Indicators'!ES128)</f>
        <v>122</v>
      </c>
      <c r="L128" s="204">
        <f>_xlfn.DAYS(About!$A$3,'Core Indicators'!FI128)</f>
        <v>852</v>
      </c>
      <c r="M128" s="204">
        <f>_xlfn.DAYS(About!$A$3,'Core Indicators'!GG128)</f>
        <v>186</v>
      </c>
      <c r="N128" s="204">
        <f>_xlfn.DAYS(About!$A$3,'Core Indicators'!GO128)</f>
        <v>186</v>
      </c>
      <c r="O128" s="204">
        <f>_xlfn.DAYS(About!$A$3,'Core Indicators'!GW128)</f>
        <v>186</v>
      </c>
      <c r="P128" s="204">
        <f>_xlfn.DAYS(About!$A$3,'Core Indicators'!HE128)</f>
        <v>186</v>
      </c>
      <c r="Q128" s="204">
        <f>_xlfn.DAYS(About!$A$3,'Core Indicators'!HM128)</f>
        <v>186</v>
      </c>
      <c r="R128" s="204">
        <f>_xlfn.DAYS(About!$A$3,'Core Indicators'!HU128)</f>
        <v>186</v>
      </c>
      <c r="S128" s="204">
        <f>_xlfn.DAYS(About!$A$3,'Core Indicators'!IC128)</f>
        <v>186</v>
      </c>
      <c r="T128" s="204">
        <f>_xlfn.DAYS(About!$A$3,'Core Indicators'!IK128)</f>
        <v>186</v>
      </c>
      <c r="U128" s="204">
        <f>_xlfn.DAYS(About!$A$3,'Core Indicators'!IS128)</f>
        <v>186</v>
      </c>
      <c r="V128" s="204">
        <f t="shared" si="3"/>
        <v>256.89999999999998</v>
      </c>
    </row>
    <row r="129" spans="1:22" x14ac:dyDescent="0.3">
      <c r="A129" s="203" t="str">
        <f>Lists!C:C</f>
        <v>UGA001</v>
      </c>
      <c r="B129" s="204">
        <f>_xlfn.DAYS(About!$A$3,'Core Indicators'!U129)</f>
        <v>360</v>
      </c>
      <c r="C129" s="204">
        <f>_xlfn.DAYS(About!$A$3,'Core Indicators'!AC129)</f>
        <v>227</v>
      </c>
      <c r="D129" s="204">
        <f>_xlfn.DAYS(About!$A$3,'Core Indicators'!AK129)</f>
        <v>183</v>
      </c>
      <c r="E129" s="204">
        <f>_xlfn.DAYS(About!$A$3,'Core Indicators'!AS129)</f>
        <v>183</v>
      </c>
      <c r="F129" s="204">
        <f>_xlfn.DAYS(About!$A$3,'Core Indicators'!BQ129)</f>
        <v>207</v>
      </c>
      <c r="G129" s="204">
        <f>_xlfn.DAYS(About!$A$3,'Core Indicators'!DM129)</f>
        <v>283</v>
      </c>
      <c r="H129" s="204">
        <f>_xlfn.DAYS(About!$A$3,'Core Indicators'!DU129)</f>
        <v>283</v>
      </c>
      <c r="I129" s="204">
        <f>_xlfn.DAYS(About!$A$3,'Core Indicators'!EC129)</f>
        <v>283</v>
      </c>
      <c r="J129" s="204">
        <f>_xlfn.DAYS(About!$A$3,'Core Indicators'!EK129)</f>
        <v>283</v>
      </c>
      <c r="K129" s="204">
        <f>_xlfn.DAYS(About!$A$3,'Core Indicators'!ES129)</f>
        <v>283</v>
      </c>
      <c r="L129" s="204">
        <f>_xlfn.DAYS(About!$A$3,'Core Indicators'!FI129)</f>
        <v>308</v>
      </c>
      <c r="M129" s="204">
        <f>_xlfn.DAYS(About!$A$3,'Core Indicators'!GG129)</f>
        <v>183</v>
      </c>
      <c r="N129" s="204">
        <f>_xlfn.DAYS(About!$A$3,'Core Indicators'!GO129)</f>
        <v>183</v>
      </c>
      <c r="O129" s="204">
        <f>_xlfn.DAYS(About!$A$3,'Core Indicators'!GW129)</f>
        <v>183</v>
      </c>
      <c r="P129" s="204">
        <f>_xlfn.DAYS(About!$A$3,'Core Indicators'!HE129)</f>
        <v>183</v>
      </c>
      <c r="Q129" s="204">
        <f>_xlfn.DAYS(About!$A$3,'Core Indicators'!HM129)</f>
        <v>183</v>
      </c>
      <c r="R129" s="204">
        <f>_xlfn.DAYS(About!$A$3,'Core Indicators'!HU129)</f>
        <v>183</v>
      </c>
      <c r="S129" s="204">
        <f>_xlfn.DAYS(About!$A$3,'Core Indicators'!IC129)</f>
        <v>183</v>
      </c>
      <c r="T129" s="204">
        <f>_xlfn.DAYS(About!$A$3,'Core Indicators'!IK129)</f>
        <v>183</v>
      </c>
      <c r="U129" s="204">
        <f>_xlfn.DAYS(About!$A$3,'Core Indicators'!IS129)</f>
        <v>183</v>
      </c>
      <c r="V129" s="204">
        <f t="shared" si="3"/>
        <v>247.9</v>
      </c>
    </row>
    <row r="130" spans="1:22" x14ac:dyDescent="0.3">
      <c r="A130" s="203" t="str">
        <f>Lists!C:C</f>
        <v>UGA005</v>
      </c>
      <c r="B130" s="204">
        <f>_xlfn.DAYS(About!$A$3,'Core Indicators'!U130)</f>
        <v>549</v>
      </c>
      <c r="C130" s="204">
        <f>_xlfn.DAYS(About!$A$3,'Core Indicators'!AC130)</f>
        <v>360</v>
      </c>
      <c r="D130" s="204">
        <f>_xlfn.DAYS(About!$A$3,'Core Indicators'!AK130)</f>
        <v>183</v>
      </c>
      <c r="E130" s="204">
        <f>_xlfn.DAYS(About!$A$3,'Core Indicators'!AS130)</f>
        <v>183</v>
      </c>
      <c r="F130" s="204">
        <f>_xlfn.DAYS(About!$A$3,'Core Indicators'!BQ130)</f>
        <v>360</v>
      </c>
      <c r="G130" s="204">
        <f>_xlfn.DAYS(About!$A$3,'Core Indicators'!DM130)</f>
        <v>283</v>
      </c>
      <c r="H130" s="204">
        <f>_xlfn.DAYS(About!$A$3,'Core Indicators'!DU130)</f>
        <v>283</v>
      </c>
      <c r="I130" s="204">
        <f>_xlfn.DAYS(About!$A$3,'Core Indicators'!EC130)</f>
        <v>283</v>
      </c>
      <c r="J130" s="204">
        <f>_xlfn.DAYS(About!$A$3,'Core Indicators'!EK130)</f>
        <v>283</v>
      </c>
      <c r="K130" s="204">
        <f>_xlfn.DAYS(About!$A$3,'Core Indicators'!ES130)</f>
        <v>283</v>
      </c>
      <c r="L130" s="204">
        <f>_xlfn.DAYS(About!$A$3,'Core Indicators'!FI130)</f>
        <v>308</v>
      </c>
      <c r="M130" s="204">
        <f>_xlfn.DAYS(About!$A$3,'Core Indicators'!GG130)</f>
        <v>549</v>
      </c>
      <c r="N130" s="204">
        <f>_xlfn.DAYS(About!$A$3,'Core Indicators'!GO130)</f>
        <v>549</v>
      </c>
      <c r="O130" s="204">
        <f>_xlfn.DAYS(About!$A$3,'Core Indicators'!GW130)</f>
        <v>549</v>
      </c>
      <c r="P130" s="204">
        <f>_xlfn.DAYS(About!$A$3,'Core Indicators'!HE130)</f>
        <v>549</v>
      </c>
      <c r="Q130" s="204">
        <f>_xlfn.DAYS(About!$A$3,'Core Indicators'!HM130)</f>
        <v>549</v>
      </c>
      <c r="R130" s="204">
        <f>_xlfn.DAYS(About!$A$3,'Core Indicators'!HU130)</f>
        <v>549</v>
      </c>
      <c r="S130" s="204">
        <f>_xlfn.DAYS(About!$A$3,'Core Indicators'!IC130)</f>
        <v>549</v>
      </c>
      <c r="T130" s="204">
        <f>_xlfn.DAYS(About!$A$3,'Core Indicators'!IK130)</f>
        <v>549</v>
      </c>
      <c r="U130" s="204">
        <f>_xlfn.DAYS(About!$A$3,'Core Indicators'!IS130)</f>
        <v>549</v>
      </c>
      <c r="V130" s="204">
        <f t="shared" si="3"/>
        <v>299.8</v>
      </c>
    </row>
    <row r="131" spans="1:22" x14ac:dyDescent="0.3">
      <c r="A131" s="203" t="str">
        <f>Lists!C:C</f>
        <v>UKR002</v>
      </c>
      <c r="B131" s="204">
        <f>_xlfn.DAYS(About!$A$3,'Core Indicators'!U131)</f>
        <v>836</v>
      </c>
      <c r="C131" s="204">
        <f>_xlfn.DAYS(About!$A$3,'Core Indicators'!AC131)</f>
        <v>427</v>
      </c>
      <c r="D131" s="204">
        <f>_xlfn.DAYS(About!$A$3,'Core Indicators'!AK131)</f>
        <v>427</v>
      </c>
      <c r="E131" s="204">
        <f>_xlfn.DAYS(About!$A$3,'Core Indicators'!AS131)</f>
        <v>77</v>
      </c>
      <c r="F131" s="204">
        <f>_xlfn.DAYS(About!$A$3,'Core Indicators'!BQ131)</f>
        <v>61</v>
      </c>
      <c r="G131" s="204">
        <f>_xlfn.DAYS(About!$A$3,'Core Indicators'!DM131)</f>
        <v>77</v>
      </c>
      <c r="H131" s="204">
        <f>_xlfn.DAYS(About!$A$3,'Core Indicators'!DU131)</f>
        <v>77</v>
      </c>
      <c r="I131" s="204">
        <f>_xlfn.DAYS(About!$A$3,'Core Indicators'!EC131)</f>
        <v>77</v>
      </c>
      <c r="J131" s="204">
        <f>_xlfn.DAYS(About!$A$3,'Core Indicators'!EK131)</f>
        <v>77</v>
      </c>
      <c r="K131" s="204">
        <f>_xlfn.DAYS(About!$A$3,'Core Indicators'!ES131)</f>
        <v>77</v>
      </c>
      <c r="L131" s="204">
        <f>_xlfn.DAYS(About!$A$3,'Core Indicators'!FI131)</f>
        <v>427</v>
      </c>
      <c r="M131" s="204">
        <f>_xlfn.DAYS(About!$A$3,'Core Indicators'!GG131)</f>
        <v>182</v>
      </c>
      <c r="N131" s="204">
        <f>_xlfn.DAYS(About!$A$3,'Core Indicators'!GO131)</f>
        <v>182</v>
      </c>
      <c r="O131" s="204">
        <f>_xlfn.DAYS(About!$A$3,'Core Indicators'!GW131)</f>
        <v>182</v>
      </c>
      <c r="P131" s="204">
        <f>_xlfn.DAYS(About!$A$3,'Core Indicators'!HE131)</f>
        <v>182</v>
      </c>
      <c r="Q131" s="204">
        <f>_xlfn.DAYS(About!$A$3,'Core Indicators'!HM131)</f>
        <v>182</v>
      </c>
      <c r="R131" s="204">
        <f>_xlfn.DAYS(About!$A$3,'Core Indicators'!HU131)</f>
        <v>182</v>
      </c>
      <c r="S131" s="204">
        <f>_xlfn.DAYS(About!$A$3,'Core Indicators'!IC131)</f>
        <v>182</v>
      </c>
      <c r="T131" s="204">
        <f>_xlfn.DAYS(About!$A$3,'Core Indicators'!IK131)</f>
        <v>182</v>
      </c>
      <c r="U131" s="204">
        <f>_xlfn.DAYS(About!$A$3,'Core Indicators'!IS131)</f>
        <v>182</v>
      </c>
      <c r="V131" s="204">
        <f t="shared" ref="V131:V137" si="4">AVERAGE(D131:M131)</f>
        <v>155.9</v>
      </c>
    </row>
    <row r="132" spans="1:22" x14ac:dyDescent="0.3">
      <c r="A132" s="203" t="str">
        <f>Lists!C:C</f>
        <v>VCT002</v>
      </c>
      <c r="B132" s="204">
        <f>_xlfn.DAYS(About!$A$3,'Core Indicators'!U132)</f>
        <v>34</v>
      </c>
      <c r="C132" s="204">
        <f>_xlfn.DAYS(About!$A$3,'Core Indicators'!AC132)</f>
        <v>34</v>
      </c>
      <c r="D132" s="204">
        <f>_xlfn.DAYS(About!$A$3,'Core Indicators'!AK132)</f>
        <v>34</v>
      </c>
      <c r="E132" s="204">
        <f>_xlfn.DAYS(About!$A$3,'Core Indicators'!AS132)</f>
        <v>34</v>
      </c>
      <c r="F132" s="204">
        <f>_xlfn.DAYS(About!$A$3,'Core Indicators'!BQ132)</f>
        <v>34</v>
      </c>
      <c r="G132" s="204">
        <f>_xlfn.DAYS(About!$A$3,'Core Indicators'!DM132)</f>
        <v>34</v>
      </c>
      <c r="H132" s="204">
        <f>_xlfn.DAYS(About!$A$3,'Core Indicators'!DU132)</f>
        <v>34</v>
      </c>
      <c r="I132" s="204">
        <f>_xlfn.DAYS(About!$A$3,'Core Indicators'!EC132)</f>
        <v>34</v>
      </c>
      <c r="J132" s="204">
        <f>_xlfn.DAYS(About!$A$3,'Core Indicators'!EK132)</f>
        <v>34</v>
      </c>
      <c r="K132" s="204">
        <f>_xlfn.DAYS(About!$A$3,'Core Indicators'!ES132)</f>
        <v>34</v>
      </c>
      <c r="L132" s="204">
        <f>_xlfn.DAYS(About!$A$3,'Core Indicators'!FI132)</f>
        <v>34</v>
      </c>
      <c r="M132" s="204">
        <f>_xlfn.DAYS(About!$A$3,'Core Indicators'!GG132)</f>
        <v>33</v>
      </c>
      <c r="N132" s="204">
        <f>_xlfn.DAYS(About!$A$3,'Core Indicators'!GO132)</f>
        <v>33</v>
      </c>
      <c r="O132" s="204">
        <f>_xlfn.DAYS(About!$A$3,'Core Indicators'!GW132)</f>
        <v>33</v>
      </c>
      <c r="P132" s="204">
        <f>_xlfn.DAYS(About!$A$3,'Core Indicators'!HE132)</f>
        <v>33</v>
      </c>
      <c r="Q132" s="204">
        <f>_xlfn.DAYS(About!$A$3,'Core Indicators'!HM132)</f>
        <v>33</v>
      </c>
      <c r="R132" s="204">
        <f>_xlfn.DAYS(About!$A$3,'Core Indicators'!HU132)</f>
        <v>33</v>
      </c>
      <c r="S132" s="204">
        <f>_xlfn.DAYS(About!$A$3,'Core Indicators'!IC132)</f>
        <v>33</v>
      </c>
      <c r="T132" s="204">
        <f>_xlfn.DAYS(About!$A$3,'Core Indicators'!IK132)</f>
        <v>33</v>
      </c>
      <c r="U132" s="204">
        <f>_xlfn.DAYS(About!$A$3,'Core Indicators'!IS132)</f>
        <v>33</v>
      </c>
      <c r="V132" s="204">
        <f t="shared" si="4"/>
        <v>33.9</v>
      </c>
    </row>
    <row r="133" spans="1:22" x14ac:dyDescent="0.3">
      <c r="A133" s="203" t="str">
        <f>Lists!C:C</f>
        <v>VEN001</v>
      </c>
      <c r="B133" s="204">
        <f>_xlfn.DAYS(About!$A$3,'Core Indicators'!U133)</f>
        <v>236</v>
      </c>
      <c r="C133" s="204">
        <f>_xlfn.DAYS(About!$A$3,'Core Indicators'!AC133)</f>
        <v>123</v>
      </c>
      <c r="D133" s="204">
        <f>_xlfn.DAYS(About!$A$3,'Core Indicators'!AK133)</f>
        <v>123</v>
      </c>
      <c r="E133" s="204">
        <f>_xlfn.DAYS(About!$A$3,'Core Indicators'!AS133)</f>
        <v>123</v>
      </c>
      <c r="F133" s="204">
        <f>_xlfn.DAYS(About!$A$3,'Core Indicators'!BQ133)</f>
        <v>480</v>
      </c>
      <c r="G133" s="204">
        <f>_xlfn.DAYS(About!$A$3,'Core Indicators'!DM133)</f>
        <v>123</v>
      </c>
      <c r="H133" s="204">
        <f>_xlfn.DAYS(About!$A$3,'Core Indicators'!DU133)</f>
        <v>123</v>
      </c>
      <c r="I133" s="204">
        <f>_xlfn.DAYS(About!$A$3,'Core Indicators'!EC133)</f>
        <v>123</v>
      </c>
      <c r="J133" s="204">
        <f>_xlfn.DAYS(About!$A$3,'Core Indicators'!EK133)</f>
        <v>207</v>
      </c>
      <c r="K133" s="204">
        <f>_xlfn.DAYS(About!$A$3,'Core Indicators'!ES133)</f>
        <v>207</v>
      </c>
      <c r="L133" s="204">
        <f>_xlfn.DAYS(About!$A$3,'Core Indicators'!FI133)</f>
        <v>703</v>
      </c>
      <c r="M133" s="204">
        <f>_xlfn.DAYS(About!$A$3,'Core Indicators'!GG133)</f>
        <v>577</v>
      </c>
      <c r="N133" s="204">
        <f>_xlfn.DAYS(About!$A$3,'Core Indicators'!GO133)</f>
        <v>577</v>
      </c>
      <c r="O133" s="204">
        <f>_xlfn.DAYS(About!$A$3,'Core Indicators'!GW133)</f>
        <v>577</v>
      </c>
      <c r="P133" s="204">
        <f>_xlfn.DAYS(About!$A$3,'Core Indicators'!HE133)</f>
        <v>577</v>
      </c>
      <c r="Q133" s="204">
        <f>_xlfn.DAYS(About!$A$3,'Core Indicators'!HM133)</f>
        <v>577</v>
      </c>
      <c r="R133" s="204">
        <f>_xlfn.DAYS(About!$A$3,'Core Indicators'!HU133)</f>
        <v>577</v>
      </c>
      <c r="S133" s="204">
        <f>_xlfn.DAYS(About!$A$3,'Core Indicators'!IC133)</f>
        <v>577</v>
      </c>
      <c r="T133" s="204">
        <f>_xlfn.DAYS(About!$A$3,'Core Indicators'!IK133)</f>
        <v>577</v>
      </c>
      <c r="U133" s="204">
        <f>_xlfn.DAYS(About!$A$3,'Core Indicators'!IS133)</f>
        <v>577</v>
      </c>
      <c r="V133" s="204">
        <f t="shared" si="4"/>
        <v>278.89999999999998</v>
      </c>
    </row>
    <row r="134" spans="1:22" x14ac:dyDescent="0.3">
      <c r="A134" s="203" t="str">
        <f>Lists!C:C</f>
        <v>YEM001</v>
      </c>
      <c r="B134" s="204">
        <f>_xlfn.DAYS(About!$A$3,'Core Indicators'!U134)</f>
        <v>12</v>
      </c>
      <c r="C134" s="204">
        <f>_xlfn.DAYS(About!$A$3,'Core Indicators'!AC134)</f>
        <v>12</v>
      </c>
      <c r="D134" s="204">
        <f>_xlfn.DAYS(About!$A$3,'Core Indicators'!AK134)</f>
        <v>12</v>
      </c>
      <c r="E134" s="204">
        <f>_xlfn.DAYS(About!$A$3,'Core Indicators'!AS134)</f>
        <v>12</v>
      </c>
      <c r="F134" s="204">
        <f>_xlfn.DAYS(About!$A$3,'Core Indicators'!BQ134)</f>
        <v>12</v>
      </c>
      <c r="G134" s="204">
        <f>_xlfn.DAYS(About!$A$3,'Core Indicators'!DM134)</f>
        <v>12</v>
      </c>
      <c r="H134" s="204">
        <f>_xlfn.DAYS(About!$A$3,'Core Indicators'!DU134)</f>
        <v>12</v>
      </c>
      <c r="I134" s="204">
        <f>_xlfn.DAYS(About!$A$3,'Core Indicators'!EC134)</f>
        <v>12</v>
      </c>
      <c r="J134" s="204">
        <f>_xlfn.DAYS(About!$A$3,'Core Indicators'!EK134)</f>
        <v>12</v>
      </c>
      <c r="K134" s="204">
        <f>_xlfn.DAYS(About!$A$3,'Core Indicators'!ES134)</f>
        <v>12</v>
      </c>
      <c r="L134" s="204">
        <f>_xlfn.DAYS(About!$A$3,'Core Indicators'!FI134)</f>
        <v>854</v>
      </c>
      <c r="M134" s="204">
        <f>_xlfn.DAYS(About!$A$3,'Core Indicators'!GG134)</f>
        <v>775</v>
      </c>
      <c r="N134" s="204">
        <f>_xlfn.DAYS(About!$A$3,'Core Indicators'!GO134)</f>
        <v>775</v>
      </c>
      <c r="O134" s="204">
        <f>_xlfn.DAYS(About!$A$3,'Core Indicators'!GW134)</f>
        <v>775</v>
      </c>
      <c r="P134" s="204">
        <f>_xlfn.DAYS(About!$A$3,'Core Indicators'!HE134)</f>
        <v>775</v>
      </c>
      <c r="Q134" s="204">
        <f>_xlfn.DAYS(About!$A$3,'Core Indicators'!HM134)</f>
        <v>775</v>
      </c>
      <c r="R134" s="204">
        <f>_xlfn.DAYS(About!$A$3,'Core Indicators'!HU134)</f>
        <v>775</v>
      </c>
      <c r="S134" s="204">
        <f>_xlfn.DAYS(About!$A$3,'Core Indicators'!IC134)</f>
        <v>775</v>
      </c>
      <c r="T134" s="204">
        <f>_xlfn.DAYS(About!$A$3,'Core Indicators'!IK134)</f>
        <v>775</v>
      </c>
      <c r="U134" s="204">
        <f>_xlfn.DAYS(About!$A$3,'Core Indicators'!IS134)</f>
        <v>775</v>
      </c>
      <c r="V134" s="204">
        <f t="shared" si="4"/>
        <v>172.5</v>
      </c>
    </row>
    <row r="135" spans="1:22" x14ac:dyDescent="0.3">
      <c r="A135" s="203" t="str">
        <f>Lists!C:C</f>
        <v>YEM002</v>
      </c>
      <c r="B135" s="204">
        <f>_xlfn.DAYS(About!$A$3,'Core Indicators'!U135)</f>
        <v>12</v>
      </c>
      <c r="C135" s="204">
        <f>_xlfn.DAYS(About!$A$3,'Core Indicators'!AC135)</f>
        <v>5</v>
      </c>
      <c r="D135" s="204">
        <f>_xlfn.DAYS(About!$A$3,'Core Indicators'!AK135)</f>
        <v>5</v>
      </c>
      <c r="E135" s="204">
        <f>_xlfn.DAYS(About!$A$3,'Core Indicators'!AS135)</f>
        <v>224</v>
      </c>
      <c r="F135" s="204">
        <f>_xlfn.DAYS(About!$A$3,'Core Indicators'!BQ135)</f>
        <v>12</v>
      </c>
      <c r="G135" s="204">
        <f>_xlfn.DAYS(About!$A$3,'Core Indicators'!DM135)</f>
        <v>5</v>
      </c>
      <c r="H135" s="204">
        <f>_xlfn.DAYS(About!$A$3,'Core Indicators'!DU135)</f>
        <v>5</v>
      </c>
      <c r="I135" s="204">
        <f>_xlfn.DAYS(About!$A$3,'Core Indicators'!EC135)</f>
        <v>5</v>
      </c>
      <c r="J135" s="204">
        <f>_xlfn.DAYS(About!$A$3,'Core Indicators'!EK135)</f>
        <v>5</v>
      </c>
      <c r="K135" s="204">
        <f>_xlfn.DAYS(About!$A$3,'Core Indicators'!ES135)</f>
        <v>5</v>
      </c>
      <c r="L135" s="204">
        <f>_xlfn.DAYS(About!$A$3,'Core Indicators'!FI135)</f>
        <v>824</v>
      </c>
      <c r="M135" s="204">
        <f>_xlfn.DAYS(About!$A$3,'Core Indicators'!GG135)</f>
        <v>775</v>
      </c>
      <c r="N135" s="204">
        <f>_xlfn.DAYS(About!$A$3,'Core Indicators'!GO135)</f>
        <v>775</v>
      </c>
      <c r="O135" s="204">
        <f>_xlfn.DAYS(About!$A$3,'Core Indicators'!GW135)</f>
        <v>775</v>
      </c>
      <c r="P135" s="204">
        <f>_xlfn.DAYS(About!$A$3,'Core Indicators'!HE135)</f>
        <v>775</v>
      </c>
      <c r="Q135" s="204">
        <f>_xlfn.DAYS(About!$A$3,'Core Indicators'!HM135)</f>
        <v>775</v>
      </c>
      <c r="R135" s="204">
        <f>_xlfn.DAYS(About!$A$3,'Core Indicators'!HU135)</f>
        <v>775</v>
      </c>
      <c r="S135" s="204">
        <f>_xlfn.DAYS(About!$A$3,'Core Indicators'!IC135)</f>
        <v>775</v>
      </c>
      <c r="T135" s="204">
        <f>_xlfn.DAYS(About!$A$3,'Core Indicators'!IK135)</f>
        <v>775</v>
      </c>
      <c r="U135" s="204">
        <f>_xlfn.DAYS(About!$A$3,'Core Indicators'!IS135)</f>
        <v>775</v>
      </c>
      <c r="V135" s="204">
        <f t="shared" si="4"/>
        <v>186.5</v>
      </c>
    </row>
    <row r="136" spans="1:22" x14ac:dyDescent="0.3">
      <c r="A136" s="203" t="str">
        <f>Lists!C:C</f>
        <v>ZMB002</v>
      </c>
      <c r="B136" s="204">
        <f>_xlfn.DAYS(About!$A$3,'Core Indicators'!U136)</f>
        <v>165</v>
      </c>
      <c r="C136" s="204">
        <f>_xlfn.DAYS(About!$A$3,'Core Indicators'!AC136)</f>
        <v>165</v>
      </c>
      <c r="D136" s="204">
        <f>_xlfn.DAYS(About!$A$3,'Core Indicators'!AK136)</f>
        <v>165</v>
      </c>
      <c r="E136" s="204">
        <f>_xlfn.DAYS(About!$A$3,'Core Indicators'!AS136)</f>
        <v>640</v>
      </c>
      <c r="F136" s="204">
        <f>_xlfn.DAYS(About!$A$3,'Core Indicators'!BQ136)</f>
        <v>213</v>
      </c>
      <c r="G136" s="204">
        <f>_xlfn.DAYS(About!$A$3,'Core Indicators'!DM136)</f>
        <v>165</v>
      </c>
      <c r="H136" s="204">
        <f>_xlfn.DAYS(About!$A$3,'Core Indicators'!DU136)</f>
        <v>165</v>
      </c>
      <c r="I136" s="204">
        <f>_xlfn.DAYS(About!$A$3,'Core Indicators'!EC136)</f>
        <v>165</v>
      </c>
      <c r="J136" s="204">
        <f>_xlfn.DAYS(About!$A$3,'Core Indicators'!EK136)</f>
        <v>165</v>
      </c>
      <c r="K136" s="204">
        <f>_xlfn.DAYS(About!$A$3,'Core Indicators'!ES136)</f>
        <v>165</v>
      </c>
      <c r="L136" s="204">
        <f>_xlfn.DAYS(About!$A$3,'Core Indicators'!FI136)</f>
        <v>838</v>
      </c>
      <c r="M136" s="204">
        <f>_xlfn.DAYS(About!$A$3,'Core Indicators'!GG136)</f>
        <v>186</v>
      </c>
      <c r="N136" s="204">
        <f>_xlfn.DAYS(About!$A$3,'Core Indicators'!GO136)</f>
        <v>186</v>
      </c>
      <c r="O136" s="204">
        <f>_xlfn.DAYS(About!$A$3,'Core Indicators'!GW136)</f>
        <v>186</v>
      </c>
      <c r="P136" s="204">
        <f>_xlfn.DAYS(About!$A$3,'Core Indicators'!HE136)</f>
        <v>186</v>
      </c>
      <c r="Q136" s="204">
        <f>_xlfn.DAYS(About!$A$3,'Core Indicators'!HM136)</f>
        <v>186</v>
      </c>
      <c r="R136" s="204">
        <f>_xlfn.DAYS(About!$A$3,'Core Indicators'!HU136)</f>
        <v>186</v>
      </c>
      <c r="S136" s="204">
        <f>_xlfn.DAYS(About!$A$3,'Core Indicators'!IC136)</f>
        <v>186</v>
      </c>
      <c r="T136" s="204">
        <f>_xlfn.DAYS(About!$A$3,'Core Indicators'!IK136)</f>
        <v>186</v>
      </c>
      <c r="U136" s="204">
        <f>_xlfn.DAYS(About!$A$3,'Core Indicators'!IS136)</f>
        <v>186</v>
      </c>
      <c r="V136" s="204">
        <f t="shared" si="4"/>
        <v>286.7</v>
      </c>
    </row>
    <row r="137" spans="1:22" x14ac:dyDescent="0.3">
      <c r="A137" s="203" t="str">
        <f>Lists!C:C</f>
        <v>ZWE001</v>
      </c>
      <c r="B137" s="204">
        <f>_xlfn.DAYS(About!$A$3,'Core Indicators'!U137)</f>
        <v>237</v>
      </c>
      <c r="C137" s="204">
        <f>_xlfn.DAYS(About!$A$3,'Core Indicators'!AC137)</f>
        <v>122</v>
      </c>
      <c r="D137" s="204">
        <f>_xlfn.DAYS(About!$A$3,'Core Indicators'!AK137)</f>
        <v>122</v>
      </c>
      <c r="E137" s="204">
        <f>_xlfn.DAYS(About!$A$3,'Core Indicators'!AS137)</f>
        <v>488</v>
      </c>
      <c r="F137" s="204">
        <f>_xlfn.DAYS(About!$A$3,'Core Indicators'!BQ137)</f>
        <v>66</v>
      </c>
      <c r="G137" s="204">
        <f>_xlfn.DAYS(About!$A$3,'Core Indicators'!DM137)</f>
        <v>122</v>
      </c>
      <c r="H137" s="204">
        <f>_xlfn.DAYS(About!$A$3,'Core Indicators'!DU137)</f>
        <v>122</v>
      </c>
      <c r="I137" s="204">
        <f>_xlfn.DAYS(About!$A$3,'Core Indicators'!EC137)</f>
        <v>122</v>
      </c>
      <c r="J137" s="204">
        <f>_xlfn.DAYS(About!$A$3,'Core Indicators'!EK137)</f>
        <v>122</v>
      </c>
      <c r="K137" s="204">
        <f>_xlfn.DAYS(About!$A$3,'Core Indicators'!ES137)</f>
        <v>122</v>
      </c>
      <c r="L137" s="204">
        <f>_xlfn.DAYS(About!$A$3,'Core Indicators'!FI137)</f>
        <v>186</v>
      </c>
      <c r="M137" s="204">
        <f>_xlfn.DAYS(About!$A$3,'Core Indicators'!GG137)</f>
        <v>186</v>
      </c>
      <c r="N137" s="204">
        <f>_xlfn.DAYS(About!$A$3,'Core Indicators'!GO137)</f>
        <v>186</v>
      </c>
      <c r="O137" s="204">
        <f>_xlfn.DAYS(About!$A$3,'Core Indicators'!GW137)</f>
        <v>186</v>
      </c>
      <c r="P137" s="204">
        <f>_xlfn.DAYS(About!$A$3,'Core Indicators'!HE137)</f>
        <v>186</v>
      </c>
      <c r="Q137" s="204">
        <f>_xlfn.DAYS(About!$A$3,'Core Indicators'!HM137)</f>
        <v>186</v>
      </c>
      <c r="R137" s="204">
        <f>_xlfn.DAYS(About!$A$3,'Core Indicators'!HU137)</f>
        <v>186</v>
      </c>
      <c r="S137" s="204">
        <f>_xlfn.DAYS(About!$A$3,'Core Indicators'!IC137)</f>
        <v>186</v>
      </c>
      <c r="T137" s="204">
        <f>_xlfn.DAYS(About!$A$3,'Core Indicators'!IK137)</f>
        <v>186</v>
      </c>
      <c r="U137" s="204">
        <f>_xlfn.DAYS(About!$A$3,'Core Indicators'!IS137)</f>
        <v>186</v>
      </c>
      <c r="V137" s="204">
        <f t="shared" si="4"/>
        <v>165.8</v>
      </c>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workbookViewId="0">
      <selection sqref="A1:J1"/>
    </sheetView>
  </sheetViews>
  <sheetFormatPr defaultColWidth="9.44140625" defaultRowHeight="14.4" x14ac:dyDescent="0.3"/>
  <cols>
    <col min="1" max="1" width="16.5546875" style="30" customWidth="1"/>
    <col min="2" max="2" width="18.44140625" style="30" customWidth="1"/>
    <col min="3" max="3" width="17.44140625" style="30" customWidth="1"/>
    <col min="4" max="4" width="25.5546875" style="30" customWidth="1"/>
    <col min="5" max="5" width="57.44140625" style="30" customWidth="1"/>
    <col min="6" max="6" width="74.44140625" style="30" customWidth="1"/>
    <col min="7" max="7" width="32.44140625" style="30" hidden="1" customWidth="1"/>
    <col min="8" max="9" width="33.44140625" style="30" customWidth="1"/>
    <col min="10" max="10" width="64.44140625" style="30" customWidth="1"/>
    <col min="11" max="11" width="9.44140625" style="30" customWidth="1"/>
    <col min="12" max="16384" width="9.44140625" style="30"/>
  </cols>
  <sheetData>
    <row r="1" spans="1:10" s="51" customFormat="1" ht="15" customHeight="1" x14ac:dyDescent="0.4">
      <c r="A1" s="289"/>
      <c r="B1" s="313"/>
      <c r="C1" s="313"/>
      <c r="D1" s="313"/>
      <c r="E1" s="313"/>
      <c r="F1" s="313"/>
      <c r="G1" s="313"/>
      <c r="H1" s="313"/>
      <c r="I1" s="313"/>
      <c r="J1" s="313"/>
    </row>
    <row r="2" spans="1:10" ht="14.7" customHeight="1" thickBot="1" x14ac:dyDescent="0.35">
      <c r="A2" s="111" t="s">
        <v>7631</v>
      </c>
      <c r="B2" s="111" t="s">
        <v>7632</v>
      </c>
      <c r="C2" s="111" t="s">
        <v>7633</v>
      </c>
      <c r="D2" s="111" t="s">
        <v>7634</v>
      </c>
      <c r="E2" s="111" t="s">
        <v>7635</v>
      </c>
      <c r="F2" s="111" t="s">
        <v>7636</v>
      </c>
      <c r="G2" s="111" t="s">
        <v>7637</v>
      </c>
      <c r="H2" s="111" t="s">
        <v>7638</v>
      </c>
      <c r="I2" s="111" t="s">
        <v>7639</v>
      </c>
      <c r="J2" s="111" t="s">
        <v>7640</v>
      </c>
    </row>
    <row r="3" spans="1:10" ht="50.7" customHeight="1" x14ac:dyDescent="0.3">
      <c r="A3" s="107" t="s">
        <v>7641</v>
      </c>
      <c r="B3" s="31" t="s">
        <v>7144</v>
      </c>
      <c r="C3" s="31" t="s">
        <v>7164</v>
      </c>
      <c r="D3" s="31" t="s">
        <v>7629</v>
      </c>
      <c r="E3" s="31" t="s">
        <v>7642</v>
      </c>
      <c r="F3" s="31" t="s">
        <v>7643</v>
      </c>
      <c r="G3" s="31"/>
      <c r="H3" s="31" t="s">
        <v>7644</v>
      </c>
      <c r="I3" s="31"/>
      <c r="J3" s="112"/>
    </row>
    <row r="4" spans="1:10" ht="50.7" customHeight="1" x14ac:dyDescent="0.3">
      <c r="A4" s="107" t="s">
        <v>7641</v>
      </c>
      <c r="B4" s="31" t="s">
        <v>7144</v>
      </c>
      <c r="C4" s="31" t="s">
        <v>7164</v>
      </c>
      <c r="D4" s="31" t="s">
        <v>7645</v>
      </c>
      <c r="E4" s="112" t="s">
        <v>7646</v>
      </c>
      <c r="F4" s="31" t="s">
        <v>7643</v>
      </c>
      <c r="G4" s="31"/>
      <c r="H4" s="31" t="s">
        <v>7644</v>
      </c>
      <c r="I4" s="31"/>
      <c r="J4" s="112"/>
    </row>
    <row r="5" spans="1:10" ht="50.7" customHeight="1" x14ac:dyDescent="0.3">
      <c r="A5" s="107" t="s">
        <v>7641</v>
      </c>
      <c r="B5" s="31" t="s">
        <v>7144</v>
      </c>
      <c r="C5" s="31" t="s">
        <v>7168</v>
      </c>
      <c r="D5" s="112" t="s">
        <v>7256</v>
      </c>
      <c r="E5" s="112" t="s">
        <v>7647</v>
      </c>
      <c r="F5" s="31" t="s">
        <v>7643</v>
      </c>
      <c r="G5" s="31"/>
      <c r="H5" s="31" t="s">
        <v>7648</v>
      </c>
      <c r="I5" s="31"/>
      <c r="J5" s="112"/>
    </row>
    <row r="6" spans="1:10" ht="50.7" customHeight="1" x14ac:dyDescent="0.3">
      <c r="A6" s="107" t="s">
        <v>7641</v>
      </c>
      <c r="B6" s="31" t="s">
        <v>7144</v>
      </c>
      <c r="C6" s="31" t="s">
        <v>7168</v>
      </c>
      <c r="D6" s="112" t="s">
        <v>7649</v>
      </c>
      <c r="E6" s="112" t="s">
        <v>7650</v>
      </c>
      <c r="F6" s="31" t="s">
        <v>7643</v>
      </c>
      <c r="G6" s="31"/>
      <c r="H6" s="31" t="s">
        <v>7648</v>
      </c>
      <c r="I6" s="31"/>
      <c r="J6" s="112"/>
    </row>
    <row r="7" spans="1:10" ht="50.7" customHeight="1" x14ac:dyDescent="0.3">
      <c r="A7" s="107" t="s">
        <v>7641</v>
      </c>
      <c r="B7" s="112" t="s">
        <v>7651</v>
      </c>
      <c r="C7" s="112" t="s">
        <v>44</v>
      </c>
      <c r="D7" s="112" t="s">
        <v>44</v>
      </c>
      <c r="E7" s="112" t="s">
        <v>7257</v>
      </c>
      <c r="F7" s="31" t="s">
        <v>7643</v>
      </c>
      <c r="G7" s="31"/>
      <c r="H7" s="31" t="s">
        <v>7652</v>
      </c>
      <c r="I7" s="31"/>
      <c r="J7" s="112"/>
    </row>
    <row r="8" spans="1:10" ht="50.7" customHeight="1" x14ac:dyDescent="0.3">
      <c r="A8" s="107" t="s">
        <v>7641</v>
      </c>
      <c r="B8" s="112" t="s">
        <v>7651</v>
      </c>
      <c r="C8" s="112" t="s">
        <v>44</v>
      </c>
      <c r="D8" s="112" t="s">
        <v>7653</v>
      </c>
      <c r="E8" s="112" t="s">
        <v>7654</v>
      </c>
      <c r="F8" s="31" t="s">
        <v>7643</v>
      </c>
      <c r="G8" s="31"/>
      <c r="H8" s="31" t="s">
        <v>7652</v>
      </c>
      <c r="I8" s="31"/>
      <c r="J8" s="112"/>
    </row>
    <row r="9" spans="1:10" ht="50.7" customHeight="1" x14ac:dyDescent="0.3">
      <c r="A9" s="107" t="s">
        <v>7641</v>
      </c>
      <c r="B9" s="112" t="s">
        <v>7651</v>
      </c>
      <c r="C9" s="112" t="s">
        <v>7179</v>
      </c>
      <c r="D9" s="112" t="s">
        <v>806</v>
      </c>
      <c r="E9" s="112" t="s">
        <v>7258</v>
      </c>
      <c r="F9" s="31" t="s">
        <v>7643</v>
      </c>
      <c r="G9" s="31"/>
      <c r="H9" s="31" t="s">
        <v>7655</v>
      </c>
      <c r="I9" s="31"/>
      <c r="J9" s="112"/>
    </row>
    <row r="10" spans="1:10" ht="50.7" customHeight="1" x14ac:dyDescent="0.3">
      <c r="A10" s="107" t="s">
        <v>7641</v>
      </c>
      <c r="B10" s="112" t="s">
        <v>7651</v>
      </c>
      <c r="C10" s="112" t="s">
        <v>7179</v>
      </c>
      <c r="D10" s="112" t="s">
        <v>7656</v>
      </c>
      <c r="E10" s="112" t="s">
        <v>7657</v>
      </c>
      <c r="F10" s="31" t="s">
        <v>7643</v>
      </c>
      <c r="G10" s="31"/>
      <c r="H10" s="31" t="s">
        <v>7655</v>
      </c>
      <c r="I10" s="31"/>
      <c r="J10" s="112"/>
    </row>
    <row r="11" spans="1:10" ht="25.35" hidden="1" customHeight="1" x14ac:dyDescent="0.3">
      <c r="A11" s="107" t="s">
        <v>7641</v>
      </c>
      <c r="B11" s="112" t="s">
        <v>7651</v>
      </c>
      <c r="C11" s="112" t="s">
        <v>7179</v>
      </c>
      <c r="D11" s="112" t="s">
        <v>7658</v>
      </c>
      <c r="E11" s="112" t="s">
        <v>7659</v>
      </c>
      <c r="F11" s="112"/>
      <c r="G11" s="31"/>
      <c r="H11" s="31" t="s">
        <v>7660</v>
      </c>
      <c r="I11" s="31"/>
      <c r="J11" s="112"/>
    </row>
    <row r="12" spans="1:10" ht="50.7" customHeight="1" x14ac:dyDescent="0.3">
      <c r="A12" s="107" t="s">
        <v>7641</v>
      </c>
      <c r="B12" s="112" t="s">
        <v>7651</v>
      </c>
      <c r="C12" s="112" t="s">
        <v>7179</v>
      </c>
      <c r="D12" s="112" t="s">
        <v>7661</v>
      </c>
      <c r="E12" s="112" t="s">
        <v>7261</v>
      </c>
      <c r="F12" s="31" t="s">
        <v>7643</v>
      </c>
      <c r="G12" s="31"/>
      <c r="H12" s="31" t="s">
        <v>7660</v>
      </c>
      <c r="I12" s="31"/>
      <c r="J12" s="112"/>
    </row>
    <row r="13" spans="1:10" ht="50.7" customHeight="1" x14ac:dyDescent="0.3">
      <c r="A13" s="107" t="s">
        <v>7641</v>
      </c>
      <c r="B13" s="112" t="s">
        <v>7651</v>
      </c>
      <c r="C13" s="112" t="s">
        <v>7179</v>
      </c>
      <c r="D13" s="112" t="s">
        <v>7177</v>
      </c>
      <c r="E13" s="112" t="s">
        <v>7662</v>
      </c>
      <c r="F13" s="31" t="s">
        <v>7643</v>
      </c>
      <c r="G13" s="31"/>
      <c r="H13" s="31" t="s">
        <v>7660</v>
      </c>
      <c r="I13" s="31"/>
      <c r="J13" s="112"/>
    </row>
    <row r="14" spans="1:10" ht="25.35" hidden="1" customHeight="1" x14ac:dyDescent="0.3">
      <c r="A14" s="107" t="s">
        <v>7641</v>
      </c>
      <c r="B14" s="112" t="s">
        <v>7663</v>
      </c>
      <c r="C14" s="112" t="s">
        <v>7664</v>
      </c>
      <c r="D14" s="112" t="s">
        <v>7262</v>
      </c>
      <c r="E14" s="112" t="s">
        <v>7665</v>
      </c>
      <c r="F14" s="112"/>
      <c r="G14" s="31"/>
      <c r="H14" s="31" t="s">
        <v>7666</v>
      </c>
      <c r="I14" s="31"/>
      <c r="J14" s="112"/>
    </row>
    <row r="15" spans="1:10" ht="25.35" hidden="1" customHeight="1" x14ac:dyDescent="0.3">
      <c r="A15" s="107" t="s">
        <v>7641</v>
      </c>
      <c r="B15" s="112" t="s">
        <v>7663</v>
      </c>
      <c r="C15" s="112" t="s">
        <v>7664</v>
      </c>
      <c r="D15" s="112" t="s">
        <v>7263</v>
      </c>
      <c r="E15" s="112" t="s">
        <v>7667</v>
      </c>
      <c r="F15" s="112"/>
      <c r="G15" s="31"/>
      <c r="H15" s="31" t="s">
        <v>7666</v>
      </c>
      <c r="I15" s="31"/>
      <c r="J15" s="112"/>
    </row>
    <row r="16" spans="1:10" ht="25.35" hidden="1" customHeight="1" x14ac:dyDescent="0.3">
      <c r="A16" s="107" t="s">
        <v>7641</v>
      </c>
      <c r="B16" s="112" t="s">
        <v>7663</v>
      </c>
      <c r="C16" s="112" t="s">
        <v>7668</v>
      </c>
      <c r="D16" s="112" t="s">
        <v>7669</v>
      </c>
      <c r="E16" s="112" t="s">
        <v>7670</v>
      </c>
      <c r="F16" s="112"/>
      <c r="G16" s="31"/>
      <c r="H16" s="31"/>
      <c r="I16" s="31"/>
      <c r="J16" s="112"/>
    </row>
    <row r="17" spans="1:10" ht="25.35" customHeight="1" x14ac:dyDescent="0.3">
      <c r="A17" s="113" t="s">
        <v>7146</v>
      </c>
      <c r="B17" s="112" t="s">
        <v>7147</v>
      </c>
      <c r="C17" s="112"/>
      <c r="D17" s="112" t="s">
        <v>7671</v>
      </c>
      <c r="E17" s="112"/>
      <c r="F17" s="112" t="s">
        <v>7672</v>
      </c>
      <c r="G17" s="112"/>
      <c r="H17" s="112" t="s">
        <v>7673</v>
      </c>
      <c r="I17" s="112"/>
      <c r="J17" s="112"/>
    </row>
    <row r="18" spans="1:10" ht="50.7" customHeight="1" x14ac:dyDescent="0.3">
      <c r="A18" s="113" t="s">
        <v>7146</v>
      </c>
      <c r="B18" s="112" t="s">
        <v>7148</v>
      </c>
      <c r="C18" s="112" t="s">
        <v>7674</v>
      </c>
      <c r="D18" s="112" t="s">
        <v>7188</v>
      </c>
      <c r="E18" s="112" t="s">
        <v>7675</v>
      </c>
      <c r="F18" s="112" t="s">
        <v>7672</v>
      </c>
      <c r="G18" s="112"/>
      <c r="H18" s="112" t="s">
        <v>7673</v>
      </c>
      <c r="I18" s="112"/>
      <c r="J18" s="112"/>
    </row>
    <row r="19" spans="1:10" ht="76.05" customHeight="1" x14ac:dyDescent="0.3">
      <c r="A19" s="113" t="s">
        <v>7146</v>
      </c>
      <c r="B19" s="112" t="s">
        <v>7148</v>
      </c>
      <c r="C19" s="112" t="s">
        <v>7676</v>
      </c>
      <c r="D19" s="112" t="s">
        <v>7189</v>
      </c>
      <c r="E19" s="112" t="s">
        <v>7677</v>
      </c>
      <c r="F19" s="112" t="s">
        <v>7672</v>
      </c>
      <c r="G19" s="112"/>
      <c r="H19" s="112" t="s">
        <v>7673</v>
      </c>
      <c r="I19" s="112"/>
      <c r="J19" s="112"/>
    </row>
    <row r="20" spans="1:10" ht="114" customHeight="1" x14ac:dyDescent="0.3">
      <c r="A20" s="113" t="s">
        <v>7146</v>
      </c>
      <c r="B20" s="112" t="s">
        <v>7148</v>
      </c>
      <c r="C20" s="112" t="s">
        <v>7678</v>
      </c>
      <c r="D20" s="112" t="s">
        <v>7190</v>
      </c>
      <c r="E20" s="112" t="s">
        <v>7679</v>
      </c>
      <c r="F20" s="112" t="s">
        <v>7672</v>
      </c>
      <c r="G20" s="112"/>
      <c r="H20" s="112" t="s">
        <v>7673</v>
      </c>
      <c r="I20" s="112"/>
      <c r="J20" s="112"/>
    </row>
    <row r="21" spans="1:10" ht="101.4" customHeight="1" x14ac:dyDescent="0.3">
      <c r="A21" s="113" t="s">
        <v>7146</v>
      </c>
      <c r="B21" s="112" t="s">
        <v>7148</v>
      </c>
      <c r="C21" s="112" t="s">
        <v>7680</v>
      </c>
      <c r="D21" s="112" t="s">
        <v>7191</v>
      </c>
      <c r="E21" s="112" t="s">
        <v>7681</v>
      </c>
      <c r="F21" s="112" t="s">
        <v>7672</v>
      </c>
      <c r="G21" s="112"/>
      <c r="H21" s="112" t="s">
        <v>7673</v>
      </c>
      <c r="I21" s="112"/>
      <c r="J21" s="112"/>
    </row>
    <row r="22" spans="1:10" ht="76.05" customHeight="1" x14ac:dyDescent="0.3">
      <c r="A22" s="113" t="s">
        <v>7146</v>
      </c>
      <c r="B22" s="112" t="s">
        <v>7148</v>
      </c>
      <c r="C22" s="112" t="s">
        <v>7682</v>
      </c>
      <c r="D22" s="112" t="s">
        <v>7192</v>
      </c>
      <c r="E22" s="112" t="s">
        <v>7683</v>
      </c>
      <c r="F22" s="112" t="s">
        <v>7672</v>
      </c>
      <c r="G22" s="112"/>
      <c r="H22" s="112" t="s">
        <v>7673</v>
      </c>
      <c r="I22" s="112"/>
      <c r="J22" s="112"/>
    </row>
    <row r="23" spans="1:10" ht="101.4" customHeight="1" x14ac:dyDescent="0.3">
      <c r="A23" s="114" t="s">
        <v>7149</v>
      </c>
      <c r="B23" s="112" t="s">
        <v>7150</v>
      </c>
      <c r="C23" s="112" t="s">
        <v>7684</v>
      </c>
      <c r="D23" s="112" t="s">
        <v>7198</v>
      </c>
      <c r="E23" s="112" t="s">
        <v>7685</v>
      </c>
      <c r="F23" s="112"/>
      <c r="G23" s="112"/>
      <c r="H23" s="112" t="s">
        <v>7686</v>
      </c>
      <c r="I23" s="112" t="s">
        <v>7687</v>
      </c>
      <c r="J23" s="112" t="s">
        <v>7688</v>
      </c>
    </row>
    <row r="24" spans="1:10" ht="88.65" customHeight="1" x14ac:dyDescent="0.3">
      <c r="A24" s="114" t="s">
        <v>7149</v>
      </c>
      <c r="B24" s="112" t="s">
        <v>7150</v>
      </c>
      <c r="C24" s="112" t="s">
        <v>7684</v>
      </c>
      <c r="D24" s="112" t="s">
        <v>7689</v>
      </c>
      <c r="E24" s="112" t="s">
        <v>7690</v>
      </c>
      <c r="F24" s="112"/>
      <c r="G24" s="112"/>
      <c r="H24" s="112" t="s">
        <v>7691</v>
      </c>
      <c r="I24" s="112" t="s">
        <v>7692</v>
      </c>
      <c r="J24" s="115" t="s">
        <v>7693</v>
      </c>
    </row>
    <row r="25" spans="1:10" ht="76.05" customHeight="1" x14ac:dyDescent="0.3">
      <c r="A25" s="114" t="s">
        <v>7149</v>
      </c>
      <c r="B25" s="112" t="s">
        <v>7150</v>
      </c>
      <c r="C25" s="112" t="s">
        <v>7694</v>
      </c>
      <c r="D25" s="112" t="s">
        <v>7284</v>
      </c>
      <c r="E25" s="112" t="s">
        <v>7695</v>
      </c>
      <c r="F25" s="112"/>
      <c r="G25" s="112"/>
      <c r="H25" s="112" t="s">
        <v>7696</v>
      </c>
      <c r="I25" s="112" t="s">
        <v>7697</v>
      </c>
      <c r="J25" s="112" t="s">
        <v>7698</v>
      </c>
    </row>
    <row r="26" spans="1:10" ht="88.65" customHeight="1" x14ac:dyDescent="0.3">
      <c r="A26" s="114" t="s">
        <v>7149</v>
      </c>
      <c r="B26" s="112" t="s">
        <v>7150</v>
      </c>
      <c r="C26" s="112" t="s">
        <v>7694</v>
      </c>
      <c r="D26" s="112" t="s">
        <v>7194</v>
      </c>
      <c r="E26" s="112" t="s">
        <v>7699</v>
      </c>
      <c r="F26" s="112"/>
      <c r="G26" s="112"/>
      <c r="H26" s="112" t="s">
        <v>7700</v>
      </c>
      <c r="I26" s="112"/>
      <c r="J26" s="112" t="s">
        <v>7701</v>
      </c>
    </row>
    <row r="27" spans="1:10" ht="76.05" customHeight="1" x14ac:dyDescent="0.3">
      <c r="A27" s="114" t="s">
        <v>7149</v>
      </c>
      <c r="B27" s="112" t="s">
        <v>7150</v>
      </c>
      <c r="C27" s="112" t="s">
        <v>7702</v>
      </c>
      <c r="D27" s="112" t="s">
        <v>7285</v>
      </c>
      <c r="E27" s="112" t="s">
        <v>7703</v>
      </c>
      <c r="F27" s="112" t="s">
        <v>7704</v>
      </c>
      <c r="G27" s="112"/>
      <c r="H27" s="112" t="s">
        <v>7705</v>
      </c>
      <c r="I27" s="112"/>
      <c r="J27" s="112" t="s">
        <v>7706</v>
      </c>
    </row>
    <row r="28" spans="1:10" ht="63.3" customHeight="1" x14ac:dyDescent="0.3">
      <c r="A28" s="114" t="s">
        <v>7149</v>
      </c>
      <c r="B28" s="112" t="s">
        <v>7150</v>
      </c>
      <c r="C28" s="112" t="s">
        <v>7702</v>
      </c>
      <c r="D28" s="112" t="s">
        <v>7200</v>
      </c>
      <c r="E28" s="112" t="s">
        <v>7707</v>
      </c>
      <c r="F28" s="112" t="s">
        <v>7708</v>
      </c>
      <c r="G28" s="112"/>
      <c r="H28" s="112" t="s">
        <v>575</v>
      </c>
      <c r="I28" s="112"/>
      <c r="J28" s="112" t="s">
        <v>7709</v>
      </c>
    </row>
    <row r="29" spans="1:10" ht="37.950000000000003" customHeight="1" x14ac:dyDescent="0.3">
      <c r="A29" s="114" t="s">
        <v>7149</v>
      </c>
      <c r="B29" s="112" t="s">
        <v>7150</v>
      </c>
      <c r="C29" s="112" t="s">
        <v>7205</v>
      </c>
      <c r="D29" s="112" t="s">
        <v>7710</v>
      </c>
      <c r="E29" s="112" t="s">
        <v>7711</v>
      </c>
      <c r="F29" s="112"/>
      <c r="G29" s="112"/>
      <c r="H29" s="112" t="s">
        <v>7712</v>
      </c>
      <c r="I29" s="112" t="s">
        <v>7713</v>
      </c>
      <c r="J29" s="112" t="s">
        <v>7714</v>
      </c>
    </row>
    <row r="30" spans="1:10" ht="25.35" customHeight="1" x14ac:dyDescent="0.3">
      <c r="A30" s="114" t="s">
        <v>7149</v>
      </c>
      <c r="B30" s="112" t="s">
        <v>7150</v>
      </c>
      <c r="C30" s="112" t="s">
        <v>7205</v>
      </c>
      <c r="D30" s="112" t="s">
        <v>7715</v>
      </c>
      <c r="E30" s="112" t="s">
        <v>7716</v>
      </c>
      <c r="F30" s="112"/>
      <c r="G30" s="112"/>
      <c r="H30" s="112" t="s">
        <v>7717</v>
      </c>
      <c r="I30" s="112"/>
      <c r="J30" s="112"/>
    </row>
    <row r="31" spans="1:10" ht="50.7" customHeight="1" x14ac:dyDescent="0.3">
      <c r="A31" s="114" t="s">
        <v>7149</v>
      </c>
      <c r="B31" s="112" t="s">
        <v>7150</v>
      </c>
      <c r="C31" s="112" t="s">
        <v>7210</v>
      </c>
      <c r="D31" s="112" t="s">
        <v>7718</v>
      </c>
      <c r="E31" s="112" t="s">
        <v>7719</v>
      </c>
      <c r="F31" s="112"/>
      <c r="G31" s="112"/>
      <c r="H31" s="112" t="s">
        <v>7720</v>
      </c>
      <c r="I31" s="112"/>
      <c r="J31" s="112" t="s">
        <v>7721</v>
      </c>
    </row>
    <row r="32" spans="1:10" ht="88.65" customHeight="1" x14ac:dyDescent="0.3">
      <c r="A32" s="114" t="s">
        <v>7149</v>
      </c>
      <c r="B32" s="112" t="s">
        <v>7150</v>
      </c>
      <c r="C32" s="112" t="s">
        <v>7210</v>
      </c>
      <c r="D32" s="112" t="s">
        <v>7722</v>
      </c>
      <c r="E32" s="112" t="s">
        <v>7699</v>
      </c>
      <c r="F32" s="112"/>
      <c r="G32" s="112"/>
      <c r="H32" s="112" t="s">
        <v>7700</v>
      </c>
      <c r="I32" s="112"/>
      <c r="J32" s="112" t="s">
        <v>7701</v>
      </c>
    </row>
    <row r="33" spans="1:10" ht="50.7" customHeight="1" x14ac:dyDescent="0.3">
      <c r="A33" s="114" t="s">
        <v>7149</v>
      </c>
      <c r="B33" s="112" t="s">
        <v>7150</v>
      </c>
      <c r="C33" s="112" t="s">
        <v>7210</v>
      </c>
      <c r="D33" s="112" t="s">
        <v>7288</v>
      </c>
      <c r="E33" s="112" t="s">
        <v>7723</v>
      </c>
      <c r="F33" s="112"/>
      <c r="G33" s="112"/>
      <c r="H33" s="112" t="s">
        <v>7724</v>
      </c>
      <c r="I33" s="112"/>
      <c r="J33" s="112" t="s">
        <v>7725</v>
      </c>
    </row>
    <row r="34" spans="1:10" ht="50.7" customHeight="1" x14ac:dyDescent="0.3">
      <c r="A34" s="114" t="s">
        <v>7149</v>
      </c>
      <c r="B34" s="112" t="s">
        <v>7150</v>
      </c>
      <c r="C34" s="112" t="s">
        <v>7210</v>
      </c>
      <c r="D34" s="112" t="s">
        <v>7726</v>
      </c>
      <c r="E34" s="112" t="s">
        <v>7727</v>
      </c>
      <c r="F34" s="112" t="s">
        <v>7728</v>
      </c>
      <c r="G34" s="112"/>
      <c r="H34" s="112" t="s">
        <v>7729</v>
      </c>
      <c r="I34" s="112"/>
      <c r="J34" s="112" t="s">
        <v>7730</v>
      </c>
    </row>
    <row r="35" spans="1:10" ht="50.7" customHeight="1" x14ac:dyDescent="0.3">
      <c r="A35" s="114" t="s">
        <v>7149</v>
      </c>
      <c r="B35" s="112" t="s">
        <v>7151</v>
      </c>
      <c r="C35" s="112" t="s">
        <v>7212</v>
      </c>
      <c r="D35" s="112" t="s">
        <v>7731</v>
      </c>
      <c r="E35" s="112" t="s">
        <v>7732</v>
      </c>
      <c r="F35" s="112" t="s">
        <v>7733</v>
      </c>
      <c r="G35" s="112"/>
      <c r="H35" s="112" t="s">
        <v>7734</v>
      </c>
      <c r="I35" s="112"/>
      <c r="J35" s="112" t="s">
        <v>7735</v>
      </c>
    </row>
    <row r="36" spans="1:10" ht="76.05" customHeight="1" x14ac:dyDescent="0.3">
      <c r="A36" s="114" t="s">
        <v>7149</v>
      </c>
      <c r="B36" s="112" t="s">
        <v>7151</v>
      </c>
      <c r="C36" s="112" t="s">
        <v>7217</v>
      </c>
      <c r="D36" s="112" t="s">
        <v>514</v>
      </c>
      <c r="E36" s="112" t="s">
        <v>7736</v>
      </c>
      <c r="F36" s="112"/>
      <c r="G36" s="112"/>
      <c r="H36" s="112" t="s">
        <v>7735</v>
      </c>
      <c r="I36" s="112" t="s">
        <v>7737</v>
      </c>
      <c r="J36" s="112" t="s">
        <v>7738</v>
      </c>
    </row>
    <row r="37" spans="1:10" ht="76.05" customHeight="1" x14ac:dyDescent="0.3">
      <c r="A37" s="114" t="s">
        <v>7149</v>
      </c>
      <c r="B37" s="112" t="s">
        <v>7151</v>
      </c>
      <c r="C37" s="112" t="s">
        <v>7217</v>
      </c>
      <c r="D37" s="112" t="s">
        <v>529</v>
      </c>
      <c r="E37" s="112" t="s">
        <v>7739</v>
      </c>
      <c r="F37" s="112"/>
      <c r="G37" s="112"/>
      <c r="H37" s="112" t="s">
        <v>7735</v>
      </c>
      <c r="I37" s="112" t="s">
        <v>7737</v>
      </c>
      <c r="J37" s="112" t="s">
        <v>7738</v>
      </c>
    </row>
    <row r="38" spans="1:10" ht="50.7" customHeight="1" x14ac:dyDescent="0.3">
      <c r="A38" s="114" t="s">
        <v>7149</v>
      </c>
      <c r="B38" s="112" t="s">
        <v>7151</v>
      </c>
      <c r="C38" s="112" t="s">
        <v>7217</v>
      </c>
      <c r="D38" s="112" t="s">
        <v>517</v>
      </c>
      <c r="E38" s="112" t="s">
        <v>7740</v>
      </c>
      <c r="F38" s="112"/>
      <c r="G38" s="112"/>
      <c r="H38" s="112" t="s">
        <v>7735</v>
      </c>
      <c r="I38" s="112" t="s">
        <v>7737</v>
      </c>
      <c r="J38" s="112" t="s">
        <v>7738</v>
      </c>
    </row>
    <row r="39" spans="1:10" ht="63.3" customHeight="1" x14ac:dyDescent="0.3">
      <c r="A39" s="114" t="s">
        <v>7149</v>
      </c>
      <c r="B39" s="112" t="s">
        <v>7151</v>
      </c>
      <c r="C39" s="112" t="s">
        <v>7217</v>
      </c>
      <c r="D39" s="112" t="s">
        <v>531</v>
      </c>
      <c r="E39" s="112" t="s">
        <v>7741</v>
      </c>
      <c r="F39" s="112"/>
      <c r="G39" s="112"/>
      <c r="H39" s="112" t="s">
        <v>7735</v>
      </c>
      <c r="I39" s="112" t="s">
        <v>7737</v>
      </c>
      <c r="J39" s="112" t="s">
        <v>7738</v>
      </c>
    </row>
    <row r="40" spans="1:10" ht="50.7" customHeight="1" x14ac:dyDescent="0.3">
      <c r="A40" s="114" t="s">
        <v>7149</v>
      </c>
      <c r="B40" s="112" t="s">
        <v>7151</v>
      </c>
      <c r="C40" s="112" t="s">
        <v>7217</v>
      </c>
      <c r="D40" s="112" t="s">
        <v>510</v>
      </c>
      <c r="E40" s="112" t="s">
        <v>7742</v>
      </c>
      <c r="F40" s="112"/>
      <c r="G40" s="112"/>
      <c r="H40" s="112" t="s">
        <v>7735</v>
      </c>
      <c r="I40" s="112" t="s">
        <v>7737</v>
      </c>
      <c r="J40" s="112" t="s">
        <v>7738</v>
      </c>
    </row>
    <row r="41" spans="1:10" ht="76.05" customHeight="1" x14ac:dyDescent="0.3">
      <c r="A41" s="114" t="s">
        <v>7149</v>
      </c>
      <c r="B41" s="112" t="s">
        <v>7151</v>
      </c>
      <c r="C41" s="112" t="s">
        <v>7217</v>
      </c>
      <c r="D41" s="112" t="s">
        <v>527</v>
      </c>
      <c r="E41" s="112" t="s">
        <v>7743</v>
      </c>
      <c r="F41" s="112"/>
      <c r="G41" s="112"/>
      <c r="H41" s="112" t="s">
        <v>7735</v>
      </c>
      <c r="I41" s="112" t="s">
        <v>7737</v>
      </c>
      <c r="J41" s="112" t="s">
        <v>7738</v>
      </c>
    </row>
    <row r="42" spans="1:10" ht="50.7" customHeight="1" x14ac:dyDescent="0.3">
      <c r="A42" s="114" t="s">
        <v>7149</v>
      </c>
      <c r="B42" s="112" t="s">
        <v>7151</v>
      </c>
      <c r="C42" s="112" t="s">
        <v>7217</v>
      </c>
      <c r="D42" s="112" t="s">
        <v>519</v>
      </c>
      <c r="E42" s="112" t="s">
        <v>7744</v>
      </c>
      <c r="F42" s="112"/>
      <c r="G42" s="112"/>
      <c r="H42" s="112" t="s">
        <v>7735</v>
      </c>
      <c r="I42" s="112" t="s">
        <v>7737</v>
      </c>
      <c r="J42" s="112" t="s">
        <v>7738</v>
      </c>
    </row>
    <row r="43" spans="1:10" ht="37.950000000000003" customHeight="1" x14ac:dyDescent="0.3">
      <c r="A43" s="114" t="s">
        <v>7149</v>
      </c>
      <c r="B43" s="112" t="s">
        <v>7151</v>
      </c>
      <c r="C43" s="112" t="s">
        <v>7217</v>
      </c>
      <c r="D43" s="112" t="s">
        <v>7215</v>
      </c>
      <c r="E43" s="112" t="s">
        <v>7745</v>
      </c>
      <c r="F43" s="112"/>
      <c r="G43" s="112"/>
      <c r="H43" s="112" t="s">
        <v>7735</v>
      </c>
      <c r="I43" s="112" t="s">
        <v>7737</v>
      </c>
      <c r="J43" s="112" t="s">
        <v>7738</v>
      </c>
    </row>
    <row r="44" spans="1:10" ht="76.05" customHeight="1" x14ac:dyDescent="0.3">
      <c r="A44" s="114" t="s">
        <v>7149</v>
      </c>
      <c r="B44" s="112" t="s">
        <v>7151</v>
      </c>
      <c r="C44" s="112" t="s">
        <v>7217</v>
      </c>
      <c r="D44" s="112" t="s">
        <v>523</v>
      </c>
      <c r="E44" s="112" t="s">
        <v>7746</v>
      </c>
      <c r="F44" s="112"/>
      <c r="G44" s="112"/>
      <c r="H44" s="112" t="s">
        <v>7735</v>
      </c>
      <c r="I44" s="112" t="s">
        <v>7737</v>
      </c>
      <c r="J44" s="112" t="s">
        <v>7738</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AG223"/>
  <sheetViews>
    <sheetView workbookViewId="0">
      <pane xSplit="3" topLeftCell="D1" activePane="topRight" state="frozen"/>
      <selection pane="topRight"/>
    </sheetView>
  </sheetViews>
  <sheetFormatPr defaultRowHeight="14.4" x14ac:dyDescent="0.3"/>
  <cols>
    <col min="1" max="1" width="25" style="211" hidden="1" customWidth="1"/>
    <col min="2" max="2" width="40" style="211" hidden="1" customWidth="1"/>
    <col min="3" max="3" width="10" style="211" customWidth="1"/>
    <col min="4" max="4" width="12" style="211" customWidth="1"/>
    <col min="5" max="33" width="10" style="211" customWidth="1"/>
  </cols>
  <sheetData>
    <row r="1" spans="1:33" x14ac:dyDescent="0.3">
      <c r="A1" s="270"/>
      <c r="B1" s="270"/>
      <c r="C1" s="270"/>
      <c r="D1" s="270"/>
      <c r="E1" s="270"/>
      <c r="F1" s="270"/>
      <c r="G1" s="270"/>
      <c r="H1" s="270"/>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row>
    <row r="2" spans="1:33" x14ac:dyDescent="0.3">
      <c r="A2" s="271" t="s">
        <v>2</v>
      </c>
      <c r="B2" s="271" t="s">
        <v>0</v>
      </c>
      <c r="C2" s="271" t="s">
        <v>1</v>
      </c>
      <c r="D2" s="271" t="s">
        <v>7747</v>
      </c>
      <c r="E2" s="272">
        <v>43466</v>
      </c>
      <c r="F2" s="272">
        <v>43497</v>
      </c>
      <c r="G2" s="272">
        <v>43525</v>
      </c>
      <c r="H2" s="272">
        <v>43556</v>
      </c>
      <c r="I2" s="272">
        <v>43586</v>
      </c>
      <c r="J2" s="272">
        <v>43617</v>
      </c>
      <c r="K2" s="272">
        <v>43647</v>
      </c>
      <c r="L2" s="272">
        <v>43678</v>
      </c>
      <c r="M2" s="272">
        <v>43709</v>
      </c>
      <c r="N2" s="272">
        <v>43739</v>
      </c>
      <c r="O2" s="272">
        <v>43770</v>
      </c>
      <c r="P2" s="272">
        <v>43800</v>
      </c>
      <c r="Q2" s="272">
        <v>43831</v>
      </c>
      <c r="R2" s="272">
        <v>43862</v>
      </c>
      <c r="S2" s="272">
        <v>43891</v>
      </c>
      <c r="T2" s="272">
        <v>43922</v>
      </c>
      <c r="U2" s="272">
        <v>43952</v>
      </c>
      <c r="V2" s="272">
        <v>43983</v>
      </c>
      <c r="W2" s="272">
        <v>44013</v>
      </c>
      <c r="X2" s="272">
        <v>44044</v>
      </c>
      <c r="Y2" s="272">
        <v>44075</v>
      </c>
      <c r="Z2" s="272">
        <v>44105</v>
      </c>
      <c r="AA2" s="272">
        <v>44136</v>
      </c>
      <c r="AB2" s="272">
        <v>44166</v>
      </c>
      <c r="AC2" s="272">
        <v>44197</v>
      </c>
      <c r="AD2" s="272">
        <v>44228</v>
      </c>
      <c r="AE2" s="272">
        <v>44256</v>
      </c>
      <c r="AF2" s="272">
        <v>44287</v>
      </c>
      <c r="AG2" s="272">
        <v>44317</v>
      </c>
    </row>
    <row r="3" spans="1:33" x14ac:dyDescent="0.3">
      <c r="A3" t="s">
        <v>123</v>
      </c>
      <c r="B3" t="s">
        <v>121</v>
      </c>
      <c r="C3" t="s">
        <v>122</v>
      </c>
      <c r="D3" s="273" t="str">
        <f t="shared" ref="D3:D66" si="0">IF(AG3="-","-",IFERROR(IF(ROUND(AVERAGE(AE3:AG3),1)=ROUND(AVERAGE(AB3:AD3),1),"Stable",IF(ROUND(AVERAGE(AE3:AG3),1)&lt;ROUND(AVERAGE(AB3:AD3),1),"Decreasing",IF(ROUND(AVERAGE(AE3:AG3),1)&gt;ROUND(AVERAGE(AB3:AD3),1),"Increasing"))),"-"))</f>
        <v>Stable</v>
      </c>
      <c r="E3" s="273">
        <v>4.4000000000000004</v>
      </c>
      <c r="F3" s="273">
        <v>4.4000000000000004</v>
      </c>
      <c r="G3" s="273">
        <v>4.4000000000000004</v>
      </c>
      <c r="H3" s="273">
        <v>4.5</v>
      </c>
      <c r="I3" s="273">
        <v>4.5</v>
      </c>
      <c r="J3" s="273">
        <v>4.5</v>
      </c>
      <c r="K3" s="273">
        <v>4.5</v>
      </c>
      <c r="L3" s="273">
        <v>4.5</v>
      </c>
      <c r="M3" s="273">
        <v>4.5</v>
      </c>
      <c r="N3" s="273">
        <v>4.4000000000000004</v>
      </c>
      <c r="O3" s="273">
        <v>4.4000000000000004</v>
      </c>
      <c r="P3" s="273">
        <v>4.4000000000000004</v>
      </c>
      <c r="Q3" s="273">
        <v>4.4000000000000004</v>
      </c>
      <c r="R3" s="273">
        <v>4.4000000000000004</v>
      </c>
      <c r="S3" s="273">
        <v>4.5</v>
      </c>
      <c r="T3" s="273">
        <v>4.5</v>
      </c>
      <c r="U3" s="273">
        <v>4.5</v>
      </c>
      <c r="V3" s="273">
        <v>4.5</v>
      </c>
      <c r="W3" s="273">
        <v>4.5</v>
      </c>
      <c r="X3" s="273">
        <v>4.5</v>
      </c>
      <c r="Y3" s="273">
        <v>4.5999999999999996</v>
      </c>
      <c r="Z3" s="273">
        <v>4.5999999999999996</v>
      </c>
      <c r="AA3" s="273">
        <v>4.5999999999999996</v>
      </c>
      <c r="AB3" s="273">
        <v>4.5999999999999996</v>
      </c>
      <c r="AC3" s="273">
        <v>4.5999999999999996</v>
      </c>
      <c r="AD3" s="273">
        <v>4.5999999999999996</v>
      </c>
      <c r="AE3" s="273">
        <v>4.5999999999999996</v>
      </c>
      <c r="AF3" s="273">
        <v>4.5999999999999996</v>
      </c>
      <c r="AG3" s="273">
        <f>_xlfn.IFNA(VLOOKUP(C3,'INFORM Severity - hidden'!$C$5:$G$155,5,FALSE),"-")</f>
        <v>4.5999999999999996</v>
      </c>
    </row>
    <row r="4" spans="1:33" x14ac:dyDescent="0.3">
      <c r="A4" t="s">
        <v>123</v>
      </c>
      <c r="B4" t="s">
        <v>7748</v>
      </c>
      <c r="C4" t="s">
        <v>7749</v>
      </c>
      <c r="D4" s="273" t="str">
        <f t="shared" si="0"/>
        <v>-</v>
      </c>
      <c r="E4" s="273">
        <v>4.0999999999999996</v>
      </c>
      <c r="F4" s="273" t="s">
        <v>7750</v>
      </c>
      <c r="G4" s="273" t="s">
        <v>7750</v>
      </c>
      <c r="H4" s="273" t="s">
        <v>7750</v>
      </c>
      <c r="I4" s="273" t="s">
        <v>7750</v>
      </c>
      <c r="J4" s="273" t="s">
        <v>7750</v>
      </c>
      <c r="K4" s="273" t="s">
        <v>7750</v>
      </c>
      <c r="L4" s="273" t="s">
        <v>7750</v>
      </c>
      <c r="M4" s="273" t="s">
        <v>7750</v>
      </c>
      <c r="N4" s="273" t="s">
        <v>7750</v>
      </c>
      <c r="O4" s="273" t="s">
        <v>7750</v>
      </c>
      <c r="P4" s="273" t="s">
        <v>7750</v>
      </c>
      <c r="Q4" s="273" t="s">
        <v>7750</v>
      </c>
      <c r="R4" s="273" t="s">
        <v>7750</v>
      </c>
      <c r="S4" s="273" t="s">
        <v>7750</v>
      </c>
      <c r="T4" s="273" t="s">
        <v>7750</v>
      </c>
      <c r="U4" s="273" t="s">
        <v>7750</v>
      </c>
      <c r="V4" s="273" t="s">
        <v>7750</v>
      </c>
      <c r="W4" s="273" t="s">
        <v>7750</v>
      </c>
      <c r="X4" s="273" t="s">
        <v>7750</v>
      </c>
      <c r="Y4" s="273" t="s">
        <v>7750</v>
      </c>
      <c r="Z4" s="273" t="s">
        <v>7750</v>
      </c>
      <c r="AA4" s="273" t="s">
        <v>7750</v>
      </c>
      <c r="AB4" s="273" t="s">
        <v>7750</v>
      </c>
      <c r="AC4" s="273" t="s">
        <v>7750</v>
      </c>
      <c r="AD4" s="273" t="s">
        <v>7750</v>
      </c>
      <c r="AE4" s="273" t="s">
        <v>7750</v>
      </c>
      <c r="AF4" s="273" t="s">
        <v>7750</v>
      </c>
      <c r="AG4" s="273" t="str">
        <f>_xlfn.IFNA(VLOOKUP(C4,'INFORM Severity - hidden'!$C$5:$G$155,5,FALSE),"-")</f>
        <v>-</v>
      </c>
    </row>
    <row r="5" spans="1:33" x14ac:dyDescent="0.3">
      <c r="A5" t="s">
        <v>123</v>
      </c>
      <c r="B5" t="s">
        <v>7751</v>
      </c>
      <c r="C5" t="s">
        <v>7752</v>
      </c>
      <c r="D5" s="273" t="str">
        <f t="shared" si="0"/>
        <v>-</v>
      </c>
      <c r="E5" s="273">
        <v>3.9</v>
      </c>
      <c r="F5" s="273" t="s">
        <v>7750</v>
      </c>
      <c r="G5" s="273" t="s">
        <v>7750</v>
      </c>
      <c r="H5" s="273" t="s">
        <v>7750</v>
      </c>
      <c r="I5" s="273" t="s">
        <v>7750</v>
      </c>
      <c r="J5" s="273" t="s">
        <v>7750</v>
      </c>
      <c r="K5" s="273" t="s">
        <v>7750</v>
      </c>
      <c r="L5" s="273" t="s">
        <v>7750</v>
      </c>
      <c r="M5" s="273" t="s">
        <v>7750</v>
      </c>
      <c r="N5" s="273" t="s">
        <v>7750</v>
      </c>
      <c r="O5" s="273" t="s">
        <v>7750</v>
      </c>
      <c r="P5" s="273" t="s">
        <v>7750</v>
      </c>
      <c r="Q5" s="273" t="s">
        <v>7750</v>
      </c>
      <c r="R5" s="273" t="s">
        <v>7750</v>
      </c>
      <c r="S5" s="273" t="s">
        <v>7750</v>
      </c>
      <c r="T5" s="273" t="s">
        <v>7750</v>
      </c>
      <c r="U5" s="273" t="s">
        <v>7750</v>
      </c>
      <c r="V5" s="273" t="s">
        <v>7750</v>
      </c>
      <c r="W5" s="273" t="s">
        <v>7750</v>
      </c>
      <c r="X5" s="273" t="s">
        <v>7750</v>
      </c>
      <c r="Y5" s="273" t="s">
        <v>7750</v>
      </c>
      <c r="Z5" s="273" t="s">
        <v>7750</v>
      </c>
      <c r="AA5" s="273" t="s">
        <v>7750</v>
      </c>
      <c r="AB5" s="273" t="s">
        <v>7750</v>
      </c>
      <c r="AC5" s="273" t="s">
        <v>7750</v>
      </c>
      <c r="AD5" s="273" t="s">
        <v>7750</v>
      </c>
      <c r="AE5" s="273" t="s">
        <v>7750</v>
      </c>
      <c r="AF5" s="273" t="s">
        <v>7750</v>
      </c>
      <c r="AG5" s="273" t="str">
        <f>_xlfn.IFNA(VLOOKUP(C5,'INFORM Severity - hidden'!$C$5:$G$155,5,FALSE),"-")</f>
        <v>-</v>
      </c>
    </row>
    <row r="6" spans="1:33" x14ac:dyDescent="0.3">
      <c r="A6" t="s">
        <v>123</v>
      </c>
      <c r="B6" t="s">
        <v>7753</v>
      </c>
      <c r="C6" t="s">
        <v>7754</v>
      </c>
      <c r="D6" s="273" t="str">
        <f t="shared" si="0"/>
        <v>-</v>
      </c>
      <c r="E6" s="273" t="s">
        <v>7750</v>
      </c>
      <c r="F6" s="273" t="s">
        <v>7750</v>
      </c>
      <c r="G6" s="273">
        <v>2.1</v>
      </c>
      <c r="H6" s="273">
        <v>2.2000000000000002</v>
      </c>
      <c r="I6" s="273" t="s">
        <v>7750</v>
      </c>
      <c r="J6" s="273" t="s">
        <v>7750</v>
      </c>
      <c r="K6" s="273" t="s">
        <v>7750</v>
      </c>
      <c r="L6" s="273" t="s">
        <v>7750</v>
      </c>
      <c r="M6" s="273" t="s">
        <v>7750</v>
      </c>
      <c r="N6" s="273" t="s">
        <v>7750</v>
      </c>
      <c r="O6" s="273" t="s">
        <v>7750</v>
      </c>
      <c r="P6" s="273" t="s">
        <v>7750</v>
      </c>
      <c r="Q6" s="273" t="s">
        <v>7750</v>
      </c>
      <c r="R6" s="273" t="s">
        <v>7750</v>
      </c>
      <c r="S6" s="273" t="s">
        <v>7750</v>
      </c>
      <c r="T6" s="273" t="s">
        <v>7750</v>
      </c>
      <c r="U6" s="273" t="s">
        <v>7750</v>
      </c>
      <c r="V6" s="273" t="s">
        <v>7750</v>
      </c>
      <c r="W6" s="273" t="s">
        <v>7750</v>
      </c>
      <c r="X6" s="273" t="s">
        <v>7750</v>
      </c>
      <c r="Y6" s="273" t="s">
        <v>7750</v>
      </c>
      <c r="Z6" s="273" t="s">
        <v>7750</v>
      </c>
      <c r="AA6" s="273" t="s">
        <v>7750</v>
      </c>
      <c r="AB6" s="273" t="s">
        <v>7750</v>
      </c>
      <c r="AC6" s="273" t="s">
        <v>7750</v>
      </c>
      <c r="AD6" s="273" t="s">
        <v>7750</v>
      </c>
      <c r="AE6" s="273" t="s">
        <v>7750</v>
      </c>
      <c r="AF6" s="273" t="s">
        <v>7750</v>
      </c>
      <c r="AG6" s="273" t="str">
        <f>_xlfn.IFNA(VLOOKUP(C6,'INFORM Severity - hidden'!$C$5:$G$155,5,FALSE),"-")</f>
        <v>-</v>
      </c>
    </row>
    <row r="7" spans="1:33" x14ac:dyDescent="0.3">
      <c r="A7" t="s">
        <v>7311</v>
      </c>
      <c r="B7" t="s">
        <v>7755</v>
      </c>
      <c r="C7" t="s">
        <v>7756</v>
      </c>
      <c r="D7" s="273" t="str">
        <f t="shared" si="0"/>
        <v>-</v>
      </c>
      <c r="E7" s="273" t="s">
        <v>7750</v>
      </c>
      <c r="F7" s="273">
        <v>0.9</v>
      </c>
      <c r="G7" s="273" t="s">
        <v>7750</v>
      </c>
      <c r="H7" s="273" t="s">
        <v>7750</v>
      </c>
      <c r="I7" s="273" t="s">
        <v>7750</v>
      </c>
      <c r="J7" s="273" t="s">
        <v>7750</v>
      </c>
      <c r="K7" s="273" t="s">
        <v>7750</v>
      </c>
      <c r="L7" s="273" t="s">
        <v>7750</v>
      </c>
      <c r="M7" s="273" t="s">
        <v>7750</v>
      </c>
      <c r="N7" s="273" t="s">
        <v>7750</v>
      </c>
      <c r="O7" s="273" t="s">
        <v>7750</v>
      </c>
      <c r="P7" s="273" t="s">
        <v>7750</v>
      </c>
      <c r="Q7" s="273" t="s">
        <v>7750</v>
      </c>
      <c r="R7" s="273" t="s">
        <v>7750</v>
      </c>
      <c r="S7" s="273" t="s">
        <v>7750</v>
      </c>
      <c r="T7" s="273" t="s">
        <v>7750</v>
      </c>
      <c r="U7" s="273" t="s">
        <v>7750</v>
      </c>
      <c r="V7" s="273" t="s">
        <v>7750</v>
      </c>
      <c r="W7" s="273" t="s">
        <v>7750</v>
      </c>
      <c r="X7" s="273" t="s">
        <v>7750</v>
      </c>
      <c r="Y7" s="273" t="s">
        <v>7750</v>
      </c>
      <c r="Z7" s="273" t="s">
        <v>7750</v>
      </c>
      <c r="AA7" s="273" t="s">
        <v>7750</v>
      </c>
      <c r="AB7" s="273" t="s">
        <v>7750</v>
      </c>
      <c r="AC7" s="273" t="s">
        <v>7750</v>
      </c>
      <c r="AD7" s="273" t="s">
        <v>7750</v>
      </c>
      <c r="AE7" s="273" t="s">
        <v>7750</v>
      </c>
      <c r="AF7" s="273" t="s">
        <v>7750</v>
      </c>
      <c r="AG7" s="273" t="str">
        <f>_xlfn.IFNA(VLOOKUP(C7,'INFORM Severity - hidden'!$C$5:$G$155,5,FALSE),"-")</f>
        <v>-</v>
      </c>
    </row>
    <row r="8" spans="1:33" x14ac:dyDescent="0.3">
      <c r="A8" t="s">
        <v>3246</v>
      </c>
      <c r="B8" t="s">
        <v>3244</v>
      </c>
      <c r="C8" t="s">
        <v>3245</v>
      </c>
      <c r="D8" s="273" t="str">
        <f t="shared" si="0"/>
        <v>Stable</v>
      </c>
      <c r="E8" s="273" t="s">
        <v>7750</v>
      </c>
      <c r="F8" s="273" t="s">
        <v>7750</v>
      </c>
      <c r="G8" s="273" t="s">
        <v>7750</v>
      </c>
      <c r="H8" s="273" t="s">
        <v>7750</v>
      </c>
      <c r="I8" s="273" t="s">
        <v>7750</v>
      </c>
      <c r="J8" s="273" t="s">
        <v>7750</v>
      </c>
      <c r="K8" s="273" t="s">
        <v>7750</v>
      </c>
      <c r="L8" s="273" t="s">
        <v>7750</v>
      </c>
      <c r="M8" s="273" t="s">
        <v>7750</v>
      </c>
      <c r="N8" s="273" t="s">
        <v>7750</v>
      </c>
      <c r="O8" s="273" t="s">
        <v>7750</v>
      </c>
      <c r="P8" s="273" t="s">
        <v>7750</v>
      </c>
      <c r="Q8" s="273" t="s">
        <v>7750</v>
      </c>
      <c r="R8" s="273" t="s">
        <v>7750</v>
      </c>
      <c r="S8" s="273" t="s">
        <v>7750</v>
      </c>
      <c r="T8" s="273" t="s">
        <v>7750</v>
      </c>
      <c r="U8" s="273" t="s">
        <v>7750</v>
      </c>
      <c r="V8" s="273" t="s">
        <v>7750</v>
      </c>
      <c r="W8" s="273" t="s">
        <v>7750</v>
      </c>
      <c r="X8" s="273" t="s">
        <v>7750</v>
      </c>
      <c r="Y8" s="273" t="s">
        <v>7750</v>
      </c>
      <c r="Z8" s="273" t="s">
        <v>7750</v>
      </c>
      <c r="AA8" s="273" t="s">
        <v>7750</v>
      </c>
      <c r="AB8" s="273" t="s">
        <v>7750</v>
      </c>
      <c r="AC8" s="273">
        <v>1.7</v>
      </c>
      <c r="AD8" s="273">
        <v>1.7</v>
      </c>
      <c r="AE8" s="273">
        <v>1.6</v>
      </c>
      <c r="AF8" s="273">
        <v>1.7</v>
      </c>
      <c r="AG8" s="273">
        <f>_xlfn.IFNA(VLOOKUP(C8,'INFORM Severity - hidden'!$C$5:$G$155,5,FALSE),"-")</f>
        <v>1.7</v>
      </c>
    </row>
    <row r="9" spans="1:33" x14ac:dyDescent="0.3">
      <c r="A9" t="s">
        <v>3257</v>
      </c>
      <c r="B9" t="s">
        <v>3255</v>
      </c>
      <c r="C9" t="s">
        <v>3256</v>
      </c>
      <c r="D9" s="273" t="str">
        <f t="shared" si="0"/>
        <v>-</v>
      </c>
      <c r="E9" s="273" t="s">
        <v>7750</v>
      </c>
      <c r="F9" s="273" t="s">
        <v>7750</v>
      </c>
      <c r="G9" s="273" t="s">
        <v>7750</v>
      </c>
      <c r="H9" s="273" t="s">
        <v>7750</v>
      </c>
      <c r="I9" s="273" t="s">
        <v>7750</v>
      </c>
      <c r="J9" s="273" t="s">
        <v>7750</v>
      </c>
      <c r="K9" s="273" t="s">
        <v>7750</v>
      </c>
      <c r="L9" s="273" t="s">
        <v>7750</v>
      </c>
      <c r="M9" s="273" t="s">
        <v>7750</v>
      </c>
      <c r="N9" s="273" t="s">
        <v>7750</v>
      </c>
      <c r="O9" s="273" t="s">
        <v>7750</v>
      </c>
      <c r="P9" s="273" t="s">
        <v>7750</v>
      </c>
      <c r="Q9" s="273" t="s">
        <v>7750</v>
      </c>
      <c r="R9" s="273" t="s">
        <v>7750</v>
      </c>
      <c r="S9" s="273" t="s">
        <v>7750</v>
      </c>
      <c r="T9" s="273" t="s">
        <v>7750</v>
      </c>
      <c r="U9" s="273" t="s">
        <v>7750</v>
      </c>
      <c r="V9" s="273" t="s">
        <v>7750</v>
      </c>
      <c r="W9" s="273" t="s">
        <v>7750</v>
      </c>
      <c r="X9" s="273" t="s">
        <v>7750</v>
      </c>
      <c r="Y9" s="273" t="s">
        <v>7750</v>
      </c>
      <c r="Z9" s="273" t="s">
        <v>7750</v>
      </c>
      <c r="AA9" s="273" t="s">
        <v>7750</v>
      </c>
      <c r="AB9" s="273" t="s">
        <v>7750</v>
      </c>
      <c r="AC9" s="273" t="s">
        <v>7750</v>
      </c>
      <c r="AD9" s="273" t="s">
        <v>7750</v>
      </c>
      <c r="AE9" s="273" t="s">
        <v>7750</v>
      </c>
      <c r="AF9" s="273" t="s">
        <v>7750</v>
      </c>
      <c r="AG9" s="273" t="str">
        <f>_xlfn.IFNA(VLOOKUP(C9,'INFORM Severity - hidden'!$C$5:$G$155,5,FALSE),"-")</f>
        <v>x</v>
      </c>
    </row>
    <row r="10" spans="1:33" x14ac:dyDescent="0.3">
      <c r="A10" t="s">
        <v>947</v>
      </c>
      <c r="B10" t="s">
        <v>945</v>
      </c>
      <c r="C10" t="s">
        <v>946</v>
      </c>
      <c r="D10" s="273" t="str">
        <f t="shared" si="0"/>
        <v>Increasing</v>
      </c>
      <c r="E10" s="273" t="s">
        <v>7750</v>
      </c>
      <c r="F10" s="273">
        <v>3.5</v>
      </c>
      <c r="G10" s="273">
        <v>3.5</v>
      </c>
      <c r="H10" s="273">
        <v>3.8</v>
      </c>
      <c r="I10" s="273">
        <v>3.8</v>
      </c>
      <c r="J10" s="273">
        <v>3.8</v>
      </c>
      <c r="K10" s="273">
        <v>3.8</v>
      </c>
      <c r="L10" s="273">
        <v>3.8</v>
      </c>
      <c r="M10" s="273">
        <v>3.8</v>
      </c>
      <c r="N10" s="273">
        <v>3.8</v>
      </c>
      <c r="O10" s="273">
        <v>3.8</v>
      </c>
      <c r="P10" s="273">
        <v>3.8</v>
      </c>
      <c r="Q10" s="273">
        <v>3.7</v>
      </c>
      <c r="R10" s="273">
        <v>3.7</v>
      </c>
      <c r="S10" s="273">
        <v>3.3</v>
      </c>
      <c r="T10" s="273">
        <v>3.3</v>
      </c>
      <c r="U10" s="273">
        <v>3.3</v>
      </c>
      <c r="V10" s="273">
        <v>3.3</v>
      </c>
      <c r="W10" s="273">
        <v>3.3</v>
      </c>
      <c r="X10" s="273">
        <v>3.3</v>
      </c>
      <c r="Y10" s="273">
        <v>3.3</v>
      </c>
      <c r="Z10" s="273">
        <v>3.4</v>
      </c>
      <c r="AA10" s="273">
        <v>3.3</v>
      </c>
      <c r="AB10" s="273">
        <v>3.3</v>
      </c>
      <c r="AC10" s="273">
        <v>3.3</v>
      </c>
      <c r="AD10" s="273">
        <v>3.3</v>
      </c>
      <c r="AE10" s="273">
        <v>3.8</v>
      </c>
      <c r="AF10" s="273">
        <v>3.8</v>
      </c>
      <c r="AG10" s="273">
        <f>_xlfn.IFNA(VLOOKUP(C10,'INFORM Severity - hidden'!$C$5:$G$155,5,FALSE),"-")</f>
        <v>3.8</v>
      </c>
    </row>
    <row r="11" spans="1:33" x14ac:dyDescent="0.3">
      <c r="A11" t="s">
        <v>947</v>
      </c>
      <c r="B11" t="s">
        <v>7757</v>
      </c>
      <c r="C11" t="s">
        <v>7758</v>
      </c>
      <c r="D11" s="273" t="str">
        <f t="shared" si="0"/>
        <v>-</v>
      </c>
      <c r="E11" s="273" t="s">
        <v>7750</v>
      </c>
      <c r="F11" s="273">
        <v>3.5</v>
      </c>
      <c r="G11" s="273">
        <v>3.5</v>
      </c>
      <c r="H11" s="273" t="s">
        <v>7750</v>
      </c>
      <c r="I11" s="273" t="s">
        <v>7750</v>
      </c>
      <c r="J11" s="273" t="s">
        <v>7750</v>
      </c>
      <c r="K11" s="273" t="s">
        <v>7750</v>
      </c>
      <c r="L11" s="273" t="s">
        <v>7750</v>
      </c>
      <c r="M11" s="273" t="s">
        <v>7750</v>
      </c>
      <c r="N11" s="273" t="s">
        <v>7750</v>
      </c>
      <c r="O11" s="273" t="s">
        <v>7750</v>
      </c>
      <c r="P11" s="273" t="s">
        <v>7750</v>
      </c>
      <c r="Q11" s="273" t="s">
        <v>7750</v>
      </c>
      <c r="R11" s="273" t="s">
        <v>7750</v>
      </c>
      <c r="S11" s="273" t="s">
        <v>7750</v>
      </c>
      <c r="T11" s="273" t="s">
        <v>7750</v>
      </c>
      <c r="U11" s="273" t="s">
        <v>7750</v>
      </c>
      <c r="V11" s="273" t="s">
        <v>7750</v>
      </c>
      <c r="W11" s="273" t="s">
        <v>7750</v>
      </c>
      <c r="X11" s="273" t="s">
        <v>7750</v>
      </c>
      <c r="Y11" s="273" t="s">
        <v>7750</v>
      </c>
      <c r="Z11" s="273" t="s">
        <v>7750</v>
      </c>
      <c r="AA11" s="273" t="s">
        <v>7750</v>
      </c>
      <c r="AB11" s="273" t="s">
        <v>7750</v>
      </c>
      <c r="AC11" s="273" t="s">
        <v>7750</v>
      </c>
      <c r="AD11" s="273" t="s">
        <v>7750</v>
      </c>
      <c r="AE11" s="273" t="s">
        <v>7750</v>
      </c>
      <c r="AF11" s="273" t="s">
        <v>7750</v>
      </c>
      <c r="AG11" s="273" t="str">
        <f>_xlfn.IFNA(VLOOKUP(C11,'INFORM Severity - hidden'!$C$5:$G$155,5,FALSE),"-")</f>
        <v>-</v>
      </c>
    </row>
    <row r="12" spans="1:33" x14ac:dyDescent="0.3">
      <c r="A12" t="s">
        <v>947</v>
      </c>
      <c r="B12" t="s">
        <v>7759</v>
      </c>
      <c r="C12" t="s">
        <v>7760</v>
      </c>
      <c r="D12" s="273" t="str">
        <f t="shared" si="0"/>
        <v>-</v>
      </c>
      <c r="E12" s="273" t="s">
        <v>7750</v>
      </c>
      <c r="F12" s="273">
        <v>1.7</v>
      </c>
      <c r="G12" s="273">
        <v>1.7</v>
      </c>
      <c r="H12" s="273" t="s">
        <v>7750</v>
      </c>
      <c r="I12" s="273" t="s">
        <v>7750</v>
      </c>
      <c r="J12" s="273" t="s">
        <v>7750</v>
      </c>
      <c r="K12" s="273" t="s">
        <v>7750</v>
      </c>
      <c r="L12" s="273" t="s">
        <v>7750</v>
      </c>
      <c r="M12" s="273" t="s">
        <v>7750</v>
      </c>
      <c r="N12" s="273" t="s">
        <v>7750</v>
      </c>
      <c r="O12" s="273" t="s">
        <v>7750</v>
      </c>
      <c r="P12" s="273" t="s">
        <v>7750</v>
      </c>
      <c r="Q12" s="273" t="s">
        <v>7750</v>
      </c>
      <c r="R12" s="273" t="s">
        <v>7750</v>
      </c>
      <c r="S12" s="273" t="s">
        <v>7750</v>
      </c>
      <c r="T12" s="273" t="s">
        <v>7750</v>
      </c>
      <c r="U12" s="273" t="s">
        <v>7750</v>
      </c>
      <c r="V12" s="273" t="s">
        <v>7750</v>
      </c>
      <c r="W12" s="273" t="s">
        <v>7750</v>
      </c>
      <c r="X12" s="273" t="s">
        <v>7750</v>
      </c>
      <c r="Y12" s="273" t="s">
        <v>7750</v>
      </c>
      <c r="Z12" s="273" t="s">
        <v>7750</v>
      </c>
      <c r="AA12" s="273" t="s">
        <v>7750</v>
      </c>
      <c r="AB12" s="273" t="s">
        <v>7750</v>
      </c>
      <c r="AC12" s="273" t="s">
        <v>7750</v>
      </c>
      <c r="AD12" s="273" t="s">
        <v>7750</v>
      </c>
      <c r="AE12" s="273" t="s">
        <v>7750</v>
      </c>
      <c r="AF12" s="273" t="s">
        <v>7750</v>
      </c>
      <c r="AG12" s="273" t="str">
        <f>_xlfn.IFNA(VLOOKUP(C12,'INFORM Severity - hidden'!$C$5:$G$155,5,FALSE),"-")</f>
        <v>-</v>
      </c>
    </row>
    <row r="13" spans="1:33" x14ac:dyDescent="0.3">
      <c r="A13" t="s">
        <v>586</v>
      </c>
      <c r="B13" t="s">
        <v>584</v>
      </c>
      <c r="C13" t="s">
        <v>585</v>
      </c>
      <c r="D13" s="273" t="str">
        <f t="shared" si="0"/>
        <v>Stable</v>
      </c>
      <c r="E13" s="273" t="s">
        <v>7750</v>
      </c>
      <c r="F13" s="273">
        <v>3</v>
      </c>
      <c r="G13" s="273">
        <v>3.1</v>
      </c>
      <c r="H13" s="273">
        <v>3.2</v>
      </c>
      <c r="I13" s="273">
        <v>3.2</v>
      </c>
      <c r="J13" s="273">
        <v>3.1</v>
      </c>
      <c r="K13" s="273">
        <v>3.2</v>
      </c>
      <c r="L13" s="273">
        <v>3.2</v>
      </c>
      <c r="M13" s="273">
        <v>3.2</v>
      </c>
      <c r="N13" s="273">
        <v>3.2</v>
      </c>
      <c r="O13" s="273">
        <v>3.2</v>
      </c>
      <c r="P13" s="273">
        <v>3.2</v>
      </c>
      <c r="Q13" s="273">
        <v>3.2</v>
      </c>
      <c r="R13" s="273">
        <v>3.4</v>
      </c>
      <c r="S13" s="273">
        <v>3.4</v>
      </c>
      <c r="T13" s="273">
        <v>3.4</v>
      </c>
      <c r="U13" s="273">
        <v>3.4</v>
      </c>
      <c r="V13" s="273">
        <v>3.9</v>
      </c>
      <c r="W13" s="273">
        <v>3.9</v>
      </c>
      <c r="X13" s="273">
        <v>3.9</v>
      </c>
      <c r="Y13" s="273">
        <v>3.8</v>
      </c>
      <c r="Z13" s="273">
        <v>3.8</v>
      </c>
      <c r="AA13" s="273">
        <v>3.9</v>
      </c>
      <c r="AB13" s="273">
        <v>4</v>
      </c>
      <c r="AC13" s="273">
        <v>3.9</v>
      </c>
      <c r="AD13" s="273">
        <v>3.9</v>
      </c>
      <c r="AE13" s="273">
        <v>3.9</v>
      </c>
      <c r="AF13" s="273">
        <v>3.9</v>
      </c>
      <c r="AG13" s="273">
        <f>_xlfn.IFNA(VLOOKUP(C13,'INFORM Severity - hidden'!$C$5:$G$155,5,FALSE),"-")</f>
        <v>3.9</v>
      </c>
    </row>
    <row r="14" spans="1:33" x14ac:dyDescent="0.3">
      <c r="A14" t="s">
        <v>586</v>
      </c>
      <c r="B14" t="s">
        <v>7761</v>
      </c>
      <c r="C14" t="s">
        <v>7762</v>
      </c>
      <c r="D14" s="273" t="str">
        <f t="shared" si="0"/>
        <v>-</v>
      </c>
      <c r="E14" s="273" t="s">
        <v>7750</v>
      </c>
      <c r="F14" s="273" t="s">
        <v>7750</v>
      </c>
      <c r="G14" s="273" t="s">
        <v>7750</v>
      </c>
      <c r="H14" s="273" t="s">
        <v>7750</v>
      </c>
      <c r="I14" s="273" t="s">
        <v>7750</v>
      </c>
      <c r="J14" s="273" t="s">
        <v>7750</v>
      </c>
      <c r="K14" s="273" t="s">
        <v>7750</v>
      </c>
      <c r="L14" s="273" t="s">
        <v>7750</v>
      </c>
      <c r="M14" s="273" t="s">
        <v>7750</v>
      </c>
      <c r="N14" s="273" t="s">
        <v>7750</v>
      </c>
      <c r="O14" s="273" t="s">
        <v>7750</v>
      </c>
      <c r="P14" s="273" t="s">
        <v>7750</v>
      </c>
      <c r="Q14" s="273" t="s">
        <v>7750</v>
      </c>
      <c r="R14" s="273" t="s">
        <v>7750</v>
      </c>
      <c r="S14" s="273" t="s">
        <v>7750</v>
      </c>
      <c r="T14" s="273" t="s">
        <v>7750</v>
      </c>
      <c r="U14" s="273" t="s">
        <v>7750</v>
      </c>
      <c r="V14" s="273" t="s">
        <v>7750</v>
      </c>
      <c r="W14" s="273" t="s">
        <v>7750</v>
      </c>
      <c r="X14" s="273" t="s">
        <v>7750</v>
      </c>
      <c r="Y14" s="273">
        <v>2.4</v>
      </c>
      <c r="Z14" s="273">
        <v>2.2999999999999998</v>
      </c>
      <c r="AA14" s="273">
        <v>2.4</v>
      </c>
      <c r="AB14" s="273">
        <v>2.4</v>
      </c>
      <c r="AC14" s="273">
        <v>2.4</v>
      </c>
      <c r="AD14" s="273" t="s">
        <v>7750</v>
      </c>
      <c r="AE14" s="273" t="s">
        <v>7750</v>
      </c>
      <c r="AF14" s="273" t="s">
        <v>7750</v>
      </c>
      <c r="AG14" s="273" t="str">
        <f>_xlfn.IFNA(VLOOKUP(C14,'INFORM Severity - hidden'!$C$5:$G$155,5,FALSE),"-")</f>
        <v>-</v>
      </c>
    </row>
    <row r="15" spans="1:33" x14ac:dyDescent="0.3">
      <c r="A15" t="s">
        <v>586</v>
      </c>
      <c r="B15" t="s">
        <v>7763</v>
      </c>
      <c r="C15" t="s">
        <v>7764</v>
      </c>
      <c r="D15" s="273" t="str">
        <f t="shared" si="0"/>
        <v>-</v>
      </c>
      <c r="E15" s="273" t="s">
        <v>7750</v>
      </c>
      <c r="F15" s="273" t="s">
        <v>7750</v>
      </c>
      <c r="G15" s="273" t="s">
        <v>7750</v>
      </c>
      <c r="H15" s="273" t="s">
        <v>7750</v>
      </c>
      <c r="I15" s="273" t="s">
        <v>7750</v>
      </c>
      <c r="J15" s="273" t="s">
        <v>7750</v>
      </c>
      <c r="K15" s="273" t="s">
        <v>7750</v>
      </c>
      <c r="L15" s="273" t="s">
        <v>7750</v>
      </c>
      <c r="M15" s="273" t="s">
        <v>7750</v>
      </c>
      <c r="N15" s="273" t="s">
        <v>7750</v>
      </c>
      <c r="O15" s="273" t="s">
        <v>7750</v>
      </c>
      <c r="P15" s="273" t="s">
        <v>7750</v>
      </c>
      <c r="Q15" s="273" t="s">
        <v>7750</v>
      </c>
      <c r="R15" s="273" t="s">
        <v>7750</v>
      </c>
      <c r="S15" s="273" t="s">
        <v>7750</v>
      </c>
      <c r="T15" s="273" t="s">
        <v>7750</v>
      </c>
      <c r="U15" s="273" t="s">
        <v>7750</v>
      </c>
      <c r="V15" s="273" t="s">
        <v>7750</v>
      </c>
      <c r="W15" s="273" t="s">
        <v>7750</v>
      </c>
      <c r="X15" s="273" t="s">
        <v>7750</v>
      </c>
      <c r="Y15" s="273" t="s">
        <v>7750</v>
      </c>
      <c r="Z15" s="273" t="s">
        <v>7750</v>
      </c>
      <c r="AA15" s="273">
        <v>3.9</v>
      </c>
      <c r="AB15" s="273">
        <v>3.9</v>
      </c>
      <c r="AC15" s="273">
        <v>3.8</v>
      </c>
      <c r="AD15" s="273" t="s">
        <v>7750</v>
      </c>
      <c r="AE15" s="273" t="s">
        <v>7750</v>
      </c>
      <c r="AF15" s="273" t="s">
        <v>7750</v>
      </c>
      <c r="AG15" s="273" t="str">
        <f>_xlfn.IFNA(VLOOKUP(C15,'INFORM Severity - hidden'!$C$5:$G$155,5,FALSE),"-")</f>
        <v>-</v>
      </c>
    </row>
    <row r="16" spans="1:33" x14ac:dyDescent="0.3">
      <c r="A16" t="s">
        <v>209</v>
      </c>
      <c r="B16" t="s">
        <v>7765</v>
      </c>
      <c r="C16" t="s">
        <v>7766</v>
      </c>
      <c r="D16" s="273" t="str">
        <f t="shared" si="0"/>
        <v>-</v>
      </c>
      <c r="E16" s="273" t="s">
        <v>7750</v>
      </c>
      <c r="F16" s="273" t="s">
        <v>7750</v>
      </c>
      <c r="G16" s="273" t="s">
        <v>7750</v>
      </c>
      <c r="H16" s="273" t="s">
        <v>7750</v>
      </c>
      <c r="I16" s="273" t="s">
        <v>7750</v>
      </c>
      <c r="J16" s="273" t="s">
        <v>7750</v>
      </c>
      <c r="K16" s="273" t="s">
        <v>7750</v>
      </c>
      <c r="L16" s="273" t="s">
        <v>7750</v>
      </c>
      <c r="M16" s="273" t="s">
        <v>7750</v>
      </c>
      <c r="N16" s="273" t="s">
        <v>7750</v>
      </c>
      <c r="O16" s="273" t="s">
        <v>7750</v>
      </c>
      <c r="P16" s="273" t="s">
        <v>7750</v>
      </c>
      <c r="Q16" s="273" t="s">
        <v>7750</v>
      </c>
      <c r="R16" s="273" t="s">
        <v>7750</v>
      </c>
      <c r="S16" s="273" t="s">
        <v>7750</v>
      </c>
      <c r="T16" s="273" t="s">
        <v>7750</v>
      </c>
      <c r="U16" s="273" t="s">
        <v>7750</v>
      </c>
      <c r="V16" s="273">
        <v>2.9</v>
      </c>
      <c r="W16" s="273">
        <v>3.2</v>
      </c>
      <c r="X16" s="273">
        <v>3.2</v>
      </c>
      <c r="Y16" s="273">
        <v>3.2</v>
      </c>
      <c r="Z16" s="273">
        <v>2.9</v>
      </c>
      <c r="AA16" s="273">
        <v>2.9</v>
      </c>
      <c r="AB16" s="273">
        <v>2.9</v>
      </c>
      <c r="AC16" s="273" t="s">
        <v>7750</v>
      </c>
      <c r="AD16" s="273" t="s">
        <v>7750</v>
      </c>
      <c r="AE16" s="273" t="s">
        <v>7750</v>
      </c>
      <c r="AF16" s="273" t="s">
        <v>7750</v>
      </c>
      <c r="AG16" s="273" t="str">
        <f>_xlfn.IFNA(VLOOKUP(C16,'INFORM Severity - hidden'!$C$5:$G$155,5,FALSE),"-")</f>
        <v>-</v>
      </c>
    </row>
    <row r="17" spans="1:33" x14ac:dyDescent="0.3">
      <c r="A17" t="s">
        <v>209</v>
      </c>
      <c r="B17" t="s">
        <v>207</v>
      </c>
      <c r="C17" t="s">
        <v>208</v>
      </c>
      <c r="D17" s="273" t="str">
        <f t="shared" si="0"/>
        <v>Stable</v>
      </c>
      <c r="E17" s="273" t="s">
        <v>7750</v>
      </c>
      <c r="F17" s="273">
        <v>3.3</v>
      </c>
      <c r="G17" s="273">
        <v>3.3</v>
      </c>
      <c r="H17" s="273">
        <v>3.1</v>
      </c>
      <c r="I17" s="273">
        <v>3.1</v>
      </c>
      <c r="J17" s="273">
        <v>3.1</v>
      </c>
      <c r="K17" s="273">
        <v>3.1</v>
      </c>
      <c r="L17" s="273">
        <v>3.1</v>
      </c>
      <c r="M17" s="273">
        <v>3.1</v>
      </c>
      <c r="N17" s="273">
        <v>3.2</v>
      </c>
      <c r="O17" s="273">
        <v>3.2</v>
      </c>
      <c r="P17" s="273">
        <v>3.2</v>
      </c>
      <c r="Q17" s="273">
        <v>3.2</v>
      </c>
      <c r="R17" s="273">
        <v>3.2</v>
      </c>
      <c r="S17" s="273">
        <v>3.1</v>
      </c>
      <c r="T17" s="273">
        <v>3.1</v>
      </c>
      <c r="U17" s="273">
        <v>3.1</v>
      </c>
      <c r="V17" s="273">
        <v>3.2</v>
      </c>
      <c r="W17" s="273">
        <v>3.2</v>
      </c>
      <c r="X17" s="273">
        <v>3.2</v>
      </c>
      <c r="Y17" s="273">
        <v>3.2</v>
      </c>
      <c r="Z17" s="273">
        <v>3.2</v>
      </c>
      <c r="AA17" s="273">
        <v>3.3</v>
      </c>
      <c r="AB17" s="273">
        <v>3.3</v>
      </c>
      <c r="AC17" s="273">
        <v>3.2</v>
      </c>
      <c r="AD17" s="273">
        <v>3.2</v>
      </c>
      <c r="AE17" s="273">
        <v>3.2</v>
      </c>
      <c r="AF17" s="273">
        <v>3.2</v>
      </c>
      <c r="AG17" s="273">
        <f>_xlfn.IFNA(VLOOKUP(C17,'INFORM Severity - hidden'!$C$5:$G$155,5,FALSE),"-")</f>
        <v>3.2</v>
      </c>
    </row>
    <row r="18" spans="1:33" x14ac:dyDescent="0.3">
      <c r="A18" t="s">
        <v>209</v>
      </c>
      <c r="B18" t="s">
        <v>7767</v>
      </c>
      <c r="C18" t="s">
        <v>7768</v>
      </c>
      <c r="D18" s="273" t="str">
        <f t="shared" si="0"/>
        <v>-</v>
      </c>
      <c r="E18" s="273" t="s">
        <v>7750</v>
      </c>
      <c r="F18" s="273" t="s">
        <v>7750</v>
      </c>
      <c r="G18" s="273" t="s">
        <v>7750</v>
      </c>
      <c r="H18" s="273" t="s">
        <v>7750</v>
      </c>
      <c r="I18" s="273" t="s">
        <v>7750</v>
      </c>
      <c r="J18" s="273" t="s">
        <v>7750</v>
      </c>
      <c r="K18" s="273" t="s">
        <v>7750</v>
      </c>
      <c r="L18" s="273">
        <v>3.1</v>
      </c>
      <c r="M18" s="273">
        <v>3.1</v>
      </c>
      <c r="N18" s="273">
        <v>3.2</v>
      </c>
      <c r="O18" s="273">
        <v>3.2</v>
      </c>
      <c r="P18" s="273">
        <v>3.2</v>
      </c>
      <c r="Q18" s="273">
        <v>3.2</v>
      </c>
      <c r="R18" s="273">
        <v>3.2</v>
      </c>
      <c r="S18" s="273">
        <v>3.2</v>
      </c>
      <c r="T18" s="273">
        <v>3.2</v>
      </c>
      <c r="U18" s="273">
        <v>3.2</v>
      </c>
      <c r="V18" s="273">
        <v>3.2</v>
      </c>
      <c r="W18" s="273">
        <v>3.2</v>
      </c>
      <c r="X18" s="273">
        <v>3.2</v>
      </c>
      <c r="Y18" s="273">
        <v>3.2</v>
      </c>
      <c r="Z18" s="273">
        <v>3.2</v>
      </c>
      <c r="AA18" s="273" t="s">
        <v>7750</v>
      </c>
      <c r="AB18" s="273" t="s">
        <v>7750</v>
      </c>
      <c r="AC18" s="273" t="s">
        <v>7750</v>
      </c>
      <c r="AD18" s="273" t="s">
        <v>7750</v>
      </c>
      <c r="AE18" s="273" t="s">
        <v>7750</v>
      </c>
      <c r="AF18" s="273" t="s">
        <v>7750</v>
      </c>
      <c r="AG18" s="273" t="str">
        <f>_xlfn.IFNA(VLOOKUP(C18,'INFORM Severity - hidden'!$C$5:$G$155,5,FALSE),"-")</f>
        <v>-</v>
      </c>
    </row>
    <row r="19" spans="1:33" x14ac:dyDescent="0.3">
      <c r="A19" t="s">
        <v>209</v>
      </c>
      <c r="B19" t="s">
        <v>7769</v>
      </c>
      <c r="C19" t="s">
        <v>7770</v>
      </c>
      <c r="D19" s="273" t="str">
        <f t="shared" si="0"/>
        <v>-</v>
      </c>
      <c r="E19" s="273" t="s">
        <v>7750</v>
      </c>
      <c r="F19" s="273" t="s">
        <v>7750</v>
      </c>
      <c r="G19" s="273" t="s">
        <v>7750</v>
      </c>
      <c r="H19" s="273" t="s">
        <v>7750</v>
      </c>
      <c r="I19" s="273" t="s">
        <v>7750</v>
      </c>
      <c r="J19" s="273" t="s">
        <v>7750</v>
      </c>
      <c r="K19" s="273" t="s">
        <v>7750</v>
      </c>
      <c r="L19" s="273" t="s">
        <v>7750</v>
      </c>
      <c r="M19" s="273" t="s">
        <v>7750</v>
      </c>
      <c r="N19" s="273" t="s">
        <v>7750</v>
      </c>
      <c r="O19" s="273" t="s">
        <v>7750</v>
      </c>
      <c r="P19" s="273" t="s">
        <v>7750</v>
      </c>
      <c r="Q19" s="273" t="s">
        <v>7750</v>
      </c>
      <c r="R19" s="273" t="s">
        <v>7750</v>
      </c>
      <c r="S19" s="273" t="s">
        <v>7750</v>
      </c>
      <c r="T19" s="273" t="s">
        <v>7750</v>
      </c>
      <c r="U19" s="273" t="s">
        <v>7750</v>
      </c>
      <c r="V19" s="273">
        <v>2.4</v>
      </c>
      <c r="W19" s="273">
        <v>2.5</v>
      </c>
      <c r="X19" s="273">
        <v>2.5</v>
      </c>
      <c r="Y19" s="273">
        <v>2.5</v>
      </c>
      <c r="Z19" s="273">
        <v>2.5</v>
      </c>
      <c r="AA19" s="273">
        <v>2.6</v>
      </c>
      <c r="AB19" s="273">
        <v>2.6</v>
      </c>
      <c r="AC19" s="273" t="s">
        <v>7750</v>
      </c>
      <c r="AD19" s="273" t="s">
        <v>7750</v>
      </c>
      <c r="AE19" s="273" t="s">
        <v>7750</v>
      </c>
      <c r="AF19" s="273" t="s">
        <v>7750</v>
      </c>
      <c r="AG19" s="273" t="str">
        <f>_xlfn.IFNA(VLOOKUP(C19,'INFORM Severity - hidden'!$C$5:$G$155,5,FALSE),"-")</f>
        <v>-</v>
      </c>
    </row>
    <row r="20" spans="1:33" x14ac:dyDescent="0.3">
      <c r="A20" t="s">
        <v>209</v>
      </c>
      <c r="B20" t="s">
        <v>7771</v>
      </c>
      <c r="C20" t="s">
        <v>7772</v>
      </c>
      <c r="D20" s="273" t="str">
        <f t="shared" si="0"/>
        <v>-</v>
      </c>
      <c r="E20" s="273" t="s">
        <v>7750</v>
      </c>
      <c r="F20" s="273" t="s">
        <v>7750</v>
      </c>
      <c r="G20" s="273" t="s">
        <v>7750</v>
      </c>
      <c r="H20" s="273" t="s">
        <v>7750</v>
      </c>
      <c r="I20" s="273" t="s">
        <v>7750</v>
      </c>
      <c r="J20" s="273" t="s">
        <v>7750</v>
      </c>
      <c r="K20" s="273" t="s">
        <v>7750</v>
      </c>
      <c r="L20" s="273" t="s">
        <v>7750</v>
      </c>
      <c r="M20" s="273" t="s">
        <v>7750</v>
      </c>
      <c r="N20" s="273" t="s">
        <v>7750</v>
      </c>
      <c r="O20" s="273" t="s">
        <v>7750</v>
      </c>
      <c r="P20" s="273" t="s">
        <v>7750</v>
      </c>
      <c r="Q20" s="273" t="s">
        <v>7750</v>
      </c>
      <c r="R20" s="273" t="s">
        <v>7750</v>
      </c>
      <c r="S20" s="273" t="s">
        <v>7750</v>
      </c>
      <c r="T20" s="273" t="s">
        <v>7750</v>
      </c>
      <c r="U20" s="273" t="s">
        <v>7750</v>
      </c>
      <c r="V20" s="273" t="s">
        <v>7750</v>
      </c>
      <c r="W20" s="273" t="s">
        <v>7750</v>
      </c>
      <c r="X20" s="273" t="s">
        <v>7750</v>
      </c>
      <c r="Y20" s="273">
        <v>2.1</v>
      </c>
      <c r="Z20" s="273">
        <v>2.1</v>
      </c>
      <c r="AA20" s="273">
        <v>2.4</v>
      </c>
      <c r="AB20" s="273" t="s">
        <v>7750</v>
      </c>
      <c r="AC20" s="273" t="s">
        <v>7750</v>
      </c>
      <c r="AD20" s="273" t="s">
        <v>7750</v>
      </c>
      <c r="AE20" s="273" t="s">
        <v>7750</v>
      </c>
      <c r="AF20" s="273" t="s">
        <v>7750</v>
      </c>
      <c r="AG20" s="273" t="str">
        <f>_xlfn.IFNA(VLOOKUP(C20,'INFORM Severity - hidden'!$C$5:$G$155,5,FALSE),"-")</f>
        <v>-</v>
      </c>
    </row>
    <row r="21" spans="1:33" x14ac:dyDescent="0.3">
      <c r="A21" t="s">
        <v>7319</v>
      </c>
      <c r="B21" t="s">
        <v>7773</v>
      </c>
      <c r="C21" t="s">
        <v>7774</v>
      </c>
      <c r="D21" s="273" t="str">
        <f t="shared" si="0"/>
        <v>-</v>
      </c>
      <c r="E21" s="273" t="s">
        <v>7750</v>
      </c>
      <c r="F21" s="273" t="s">
        <v>7750</v>
      </c>
      <c r="G21" s="273" t="s">
        <v>7750</v>
      </c>
      <c r="H21" s="273" t="s">
        <v>7750</v>
      </c>
      <c r="I21" s="273" t="s">
        <v>7750</v>
      </c>
      <c r="J21" s="273" t="s">
        <v>7750</v>
      </c>
      <c r="K21" s="273" t="s">
        <v>7750</v>
      </c>
      <c r="L21" s="273" t="s">
        <v>7750</v>
      </c>
      <c r="M21" s="273" t="s">
        <v>7750</v>
      </c>
      <c r="N21" s="273">
        <v>1.7</v>
      </c>
      <c r="O21" s="273">
        <v>1.7</v>
      </c>
      <c r="P21" s="273">
        <v>1.7</v>
      </c>
      <c r="Q21" s="273">
        <v>1.7</v>
      </c>
      <c r="R21" s="273">
        <v>1.7</v>
      </c>
      <c r="S21" s="273" t="s">
        <v>7750</v>
      </c>
      <c r="T21" s="273" t="s">
        <v>7750</v>
      </c>
      <c r="U21" s="273" t="s">
        <v>7750</v>
      </c>
      <c r="V21" s="273" t="s">
        <v>7750</v>
      </c>
      <c r="W21" s="273" t="s">
        <v>7750</v>
      </c>
      <c r="X21" s="273" t="s">
        <v>7750</v>
      </c>
      <c r="Y21" s="273" t="s">
        <v>7750</v>
      </c>
      <c r="Z21" s="273" t="s">
        <v>7750</v>
      </c>
      <c r="AA21" s="273" t="s">
        <v>7750</v>
      </c>
      <c r="AB21" s="273" t="s">
        <v>7750</v>
      </c>
      <c r="AC21" s="273" t="s">
        <v>7750</v>
      </c>
      <c r="AD21" s="273" t="s">
        <v>7750</v>
      </c>
      <c r="AE21" s="273" t="s">
        <v>7750</v>
      </c>
      <c r="AF21" s="273" t="s">
        <v>7750</v>
      </c>
      <c r="AG21" s="273" t="str">
        <f>_xlfn.IFNA(VLOOKUP(C21,'INFORM Severity - hidden'!$C$5:$G$155,5,FALSE),"-")</f>
        <v>-</v>
      </c>
    </row>
    <row r="22" spans="1:33" x14ac:dyDescent="0.3">
      <c r="A22" t="s">
        <v>7338</v>
      </c>
      <c r="B22" t="s">
        <v>7775</v>
      </c>
      <c r="C22" t="s">
        <v>7776</v>
      </c>
      <c r="D22" s="273" t="str">
        <f t="shared" si="0"/>
        <v>-</v>
      </c>
      <c r="E22" s="273" t="s">
        <v>7750</v>
      </c>
      <c r="F22" s="273">
        <v>0.8</v>
      </c>
      <c r="G22" s="273" t="s">
        <v>7750</v>
      </c>
      <c r="H22" s="273" t="s">
        <v>7750</v>
      </c>
      <c r="I22" s="273" t="s">
        <v>7750</v>
      </c>
      <c r="J22" s="273" t="s">
        <v>7750</v>
      </c>
      <c r="K22" s="273" t="s">
        <v>7750</v>
      </c>
      <c r="L22" s="273" t="s">
        <v>7750</v>
      </c>
      <c r="M22" s="273" t="s">
        <v>7750</v>
      </c>
      <c r="N22" s="273" t="s">
        <v>7750</v>
      </c>
      <c r="O22" s="273" t="s">
        <v>7750</v>
      </c>
      <c r="P22" s="273" t="s">
        <v>7750</v>
      </c>
      <c r="Q22" s="273" t="s">
        <v>7750</v>
      </c>
      <c r="R22" s="273" t="s">
        <v>7750</v>
      </c>
      <c r="S22" s="273" t="s">
        <v>7750</v>
      </c>
      <c r="T22" s="273" t="s">
        <v>7750</v>
      </c>
      <c r="U22" s="273" t="s">
        <v>7750</v>
      </c>
      <c r="V22" s="273" t="s">
        <v>7750</v>
      </c>
      <c r="W22" s="273" t="s">
        <v>7750</v>
      </c>
      <c r="X22" s="273" t="s">
        <v>7750</v>
      </c>
      <c r="Y22" s="273" t="s">
        <v>7750</v>
      </c>
      <c r="Z22" s="273" t="s">
        <v>7750</v>
      </c>
      <c r="AA22" s="273" t="s">
        <v>7750</v>
      </c>
      <c r="AB22" s="273" t="s">
        <v>7750</v>
      </c>
      <c r="AC22" s="273" t="s">
        <v>7750</v>
      </c>
      <c r="AD22" s="273" t="s">
        <v>7750</v>
      </c>
      <c r="AE22" s="273" t="s">
        <v>7750</v>
      </c>
      <c r="AF22" s="273" t="s">
        <v>7750</v>
      </c>
      <c r="AG22" s="273" t="str">
        <f>_xlfn.IFNA(VLOOKUP(C22,'INFORM Severity - hidden'!$C$5:$G$155,5,FALSE),"-")</f>
        <v>-</v>
      </c>
    </row>
    <row r="23" spans="1:33" x14ac:dyDescent="0.3">
      <c r="A23" t="s">
        <v>597</v>
      </c>
      <c r="B23" t="s">
        <v>595</v>
      </c>
      <c r="C23" t="s">
        <v>596</v>
      </c>
      <c r="D23" s="273" t="str">
        <f t="shared" si="0"/>
        <v>Stable</v>
      </c>
      <c r="E23" s="273" t="s">
        <v>7750</v>
      </c>
      <c r="F23" s="273">
        <v>1.7</v>
      </c>
      <c r="G23" s="273">
        <v>1.7</v>
      </c>
      <c r="H23" s="273">
        <v>2.2000000000000002</v>
      </c>
      <c r="I23" s="273">
        <v>2.4</v>
      </c>
      <c r="J23" s="273">
        <v>2.4</v>
      </c>
      <c r="K23" s="273">
        <v>2.4</v>
      </c>
      <c r="L23" s="273">
        <v>2.4</v>
      </c>
      <c r="M23" s="273">
        <v>2.4</v>
      </c>
      <c r="N23" s="273">
        <v>2.4</v>
      </c>
      <c r="O23" s="273">
        <v>2.2000000000000002</v>
      </c>
      <c r="P23" s="273">
        <v>2.2000000000000002</v>
      </c>
      <c r="Q23" s="273">
        <v>2.2000000000000002</v>
      </c>
      <c r="R23" s="273">
        <v>2.2000000000000002</v>
      </c>
      <c r="S23" s="273">
        <v>2.2000000000000002</v>
      </c>
      <c r="T23" s="273">
        <v>2.2000000000000002</v>
      </c>
      <c r="U23" s="273">
        <v>2.2000000000000002</v>
      </c>
      <c r="V23" s="273">
        <v>2.2000000000000002</v>
      </c>
      <c r="W23" s="273">
        <v>2.2000000000000002</v>
      </c>
      <c r="X23" s="273">
        <v>2.2000000000000002</v>
      </c>
      <c r="Y23" s="273">
        <v>2.2999999999999998</v>
      </c>
      <c r="Z23" s="273">
        <v>2.2999999999999998</v>
      </c>
      <c r="AA23" s="273">
        <v>2.2999999999999998</v>
      </c>
      <c r="AB23" s="273">
        <v>2.2999999999999998</v>
      </c>
      <c r="AC23" s="273">
        <v>2.4</v>
      </c>
      <c r="AD23" s="273">
        <v>2.4</v>
      </c>
      <c r="AE23" s="273">
        <v>2.4</v>
      </c>
      <c r="AF23" s="273">
        <v>2.4</v>
      </c>
      <c r="AG23" s="273">
        <f>_xlfn.IFNA(VLOOKUP(C23,'INFORM Severity - hidden'!$C$5:$G$155,5,FALSE),"-")</f>
        <v>2.4</v>
      </c>
    </row>
    <row r="24" spans="1:33" x14ac:dyDescent="0.3">
      <c r="A24" t="s">
        <v>273</v>
      </c>
      <c r="B24" t="s">
        <v>271</v>
      </c>
      <c r="C24" t="s">
        <v>272</v>
      </c>
      <c r="D24" s="273" t="str">
        <f t="shared" si="0"/>
        <v>Increasing</v>
      </c>
      <c r="E24" s="273" t="s">
        <v>7750</v>
      </c>
      <c r="F24" s="273">
        <v>4</v>
      </c>
      <c r="G24" s="273">
        <v>4</v>
      </c>
      <c r="H24" s="273">
        <v>4</v>
      </c>
      <c r="I24" s="273">
        <v>4</v>
      </c>
      <c r="J24" s="273">
        <v>4</v>
      </c>
      <c r="K24" s="273">
        <v>4</v>
      </c>
      <c r="L24" s="273">
        <v>4</v>
      </c>
      <c r="M24" s="273">
        <v>4</v>
      </c>
      <c r="N24" s="273">
        <v>4</v>
      </c>
      <c r="O24" s="273">
        <v>3.9</v>
      </c>
      <c r="P24" s="273">
        <v>3.9</v>
      </c>
      <c r="Q24" s="273">
        <v>3.9</v>
      </c>
      <c r="R24" s="273">
        <v>3.9</v>
      </c>
      <c r="S24" s="273">
        <v>4</v>
      </c>
      <c r="T24" s="273">
        <v>4</v>
      </c>
      <c r="U24" s="273">
        <v>4</v>
      </c>
      <c r="V24" s="273">
        <v>4</v>
      </c>
      <c r="W24" s="273">
        <v>4</v>
      </c>
      <c r="X24" s="273">
        <v>4</v>
      </c>
      <c r="Y24" s="273">
        <v>4</v>
      </c>
      <c r="Z24" s="273">
        <v>4</v>
      </c>
      <c r="AA24" s="273">
        <v>4</v>
      </c>
      <c r="AB24" s="273">
        <v>4</v>
      </c>
      <c r="AC24" s="273">
        <v>4</v>
      </c>
      <c r="AD24" s="273">
        <v>4</v>
      </c>
      <c r="AE24" s="273">
        <v>4.0999999999999996</v>
      </c>
      <c r="AF24" s="273">
        <v>4.0999999999999996</v>
      </c>
      <c r="AG24" s="273">
        <f>_xlfn.IFNA(VLOOKUP(C24,'INFORM Severity - hidden'!$C$5:$G$155,5,FALSE),"-")</f>
        <v>4.0999999999999996</v>
      </c>
    </row>
    <row r="25" spans="1:33" x14ac:dyDescent="0.3">
      <c r="A25" t="s">
        <v>273</v>
      </c>
      <c r="B25" t="s">
        <v>7777</v>
      </c>
      <c r="C25" t="s">
        <v>7778</v>
      </c>
      <c r="D25" s="273" t="str">
        <f t="shared" si="0"/>
        <v>-</v>
      </c>
      <c r="E25" s="273" t="s">
        <v>7750</v>
      </c>
      <c r="F25" s="273" t="s">
        <v>7750</v>
      </c>
      <c r="G25" s="273" t="s">
        <v>7750</v>
      </c>
      <c r="H25" s="273" t="s">
        <v>7750</v>
      </c>
      <c r="I25" s="273" t="s">
        <v>7750</v>
      </c>
      <c r="J25" s="273" t="s">
        <v>7750</v>
      </c>
      <c r="K25" s="273" t="s">
        <v>7750</v>
      </c>
      <c r="L25" s="273" t="s">
        <v>7750</v>
      </c>
      <c r="M25" s="273" t="s">
        <v>7750</v>
      </c>
      <c r="N25" s="273" t="s">
        <v>7750</v>
      </c>
      <c r="O25" s="273" t="s">
        <v>7750</v>
      </c>
      <c r="P25" s="273">
        <v>2.2999999999999998</v>
      </c>
      <c r="Q25" s="273">
        <v>2.2999999999999998</v>
      </c>
      <c r="R25" s="273">
        <v>2.2999999999999998</v>
      </c>
      <c r="S25" s="273">
        <v>2.2999999999999998</v>
      </c>
      <c r="T25" s="273">
        <v>2.2999999999999998</v>
      </c>
      <c r="U25" s="273" t="s">
        <v>7750</v>
      </c>
      <c r="V25" s="273" t="s">
        <v>7750</v>
      </c>
      <c r="W25" s="273" t="s">
        <v>7750</v>
      </c>
      <c r="X25" s="273" t="s">
        <v>7750</v>
      </c>
      <c r="Y25" s="273" t="s">
        <v>7750</v>
      </c>
      <c r="Z25" s="273" t="s">
        <v>7750</v>
      </c>
      <c r="AA25" s="273" t="s">
        <v>7750</v>
      </c>
      <c r="AB25" s="273" t="s">
        <v>7750</v>
      </c>
      <c r="AC25" s="273" t="s">
        <v>7750</v>
      </c>
      <c r="AD25" s="273" t="s">
        <v>7750</v>
      </c>
      <c r="AE25" s="273" t="s">
        <v>7750</v>
      </c>
      <c r="AF25" s="273" t="s">
        <v>7750</v>
      </c>
      <c r="AG25" s="273" t="str">
        <f>_xlfn.IFNA(VLOOKUP(C25,'INFORM Severity - hidden'!$C$5:$G$155,5,FALSE),"-")</f>
        <v>-</v>
      </c>
    </row>
    <row r="26" spans="1:33" x14ac:dyDescent="0.3">
      <c r="A26" t="s">
        <v>7360</v>
      </c>
      <c r="B26" t="s">
        <v>7779</v>
      </c>
      <c r="C26" t="s">
        <v>7780</v>
      </c>
      <c r="D26" s="273" t="str">
        <f t="shared" si="0"/>
        <v>-</v>
      </c>
      <c r="E26" s="273" t="s">
        <v>7750</v>
      </c>
      <c r="F26" s="273" t="s">
        <v>7750</v>
      </c>
      <c r="G26" s="273" t="s">
        <v>7750</v>
      </c>
      <c r="H26" s="273" t="s">
        <v>7750</v>
      </c>
      <c r="I26" s="273" t="s">
        <v>7750</v>
      </c>
      <c r="J26" s="273" t="s">
        <v>7750</v>
      </c>
      <c r="K26" s="273" t="s">
        <v>7750</v>
      </c>
      <c r="L26" s="273" t="s">
        <v>7750</v>
      </c>
      <c r="M26" s="273" t="s">
        <v>7750</v>
      </c>
      <c r="N26" s="273" t="s">
        <v>7750</v>
      </c>
      <c r="O26" s="273" t="s">
        <v>7750</v>
      </c>
      <c r="P26" s="273" t="s">
        <v>7750</v>
      </c>
      <c r="Q26" s="273" t="s">
        <v>7750</v>
      </c>
      <c r="R26" s="273" t="s">
        <v>7750</v>
      </c>
      <c r="S26" s="273" t="s">
        <v>7750</v>
      </c>
      <c r="T26" s="273" t="s">
        <v>7750</v>
      </c>
      <c r="U26" s="273" t="s">
        <v>7750</v>
      </c>
      <c r="V26" s="273" t="s">
        <v>7750</v>
      </c>
      <c r="W26" s="273">
        <v>2.9</v>
      </c>
      <c r="X26" s="273">
        <v>2.9</v>
      </c>
      <c r="Y26" s="273">
        <v>2.9</v>
      </c>
      <c r="Z26" s="273">
        <v>3</v>
      </c>
      <c r="AA26" s="273" t="s">
        <v>7750</v>
      </c>
      <c r="AB26" s="273" t="s">
        <v>7750</v>
      </c>
      <c r="AC26" s="273" t="s">
        <v>7750</v>
      </c>
      <c r="AD26" s="273" t="s">
        <v>7750</v>
      </c>
      <c r="AE26" s="273" t="s">
        <v>7750</v>
      </c>
      <c r="AF26" s="273" t="s">
        <v>7750</v>
      </c>
      <c r="AG26" s="273" t="str">
        <f>_xlfn.IFNA(VLOOKUP(C26,'INFORM Severity - hidden'!$C$5:$G$155,5,FALSE),"-")</f>
        <v>-</v>
      </c>
    </row>
    <row r="27" spans="1:33" x14ac:dyDescent="0.3">
      <c r="A27" t="s">
        <v>329</v>
      </c>
      <c r="B27" t="s">
        <v>327</v>
      </c>
      <c r="C27" t="s">
        <v>328</v>
      </c>
      <c r="D27" s="273" t="str">
        <f t="shared" si="0"/>
        <v>Increasing</v>
      </c>
      <c r="E27" s="273" t="s">
        <v>7750</v>
      </c>
      <c r="F27" s="273">
        <v>4</v>
      </c>
      <c r="G27" s="273">
        <v>4</v>
      </c>
      <c r="H27" s="273">
        <v>4.0999999999999996</v>
      </c>
      <c r="I27" s="273">
        <v>4.0999999999999996</v>
      </c>
      <c r="J27" s="273">
        <v>4</v>
      </c>
      <c r="K27" s="273">
        <v>4.0999999999999996</v>
      </c>
      <c r="L27" s="273">
        <v>3.9</v>
      </c>
      <c r="M27" s="273">
        <v>4</v>
      </c>
      <c r="N27" s="273">
        <v>4</v>
      </c>
      <c r="O27" s="273">
        <v>4</v>
      </c>
      <c r="P27" s="273">
        <v>4</v>
      </c>
      <c r="Q27" s="273">
        <v>4</v>
      </c>
      <c r="R27" s="273">
        <v>4</v>
      </c>
      <c r="S27" s="273">
        <v>3.6</v>
      </c>
      <c r="T27" s="273">
        <v>3.6</v>
      </c>
      <c r="U27" s="273">
        <v>3.6</v>
      </c>
      <c r="V27" s="273">
        <v>3.6</v>
      </c>
      <c r="W27" s="273">
        <v>3.6</v>
      </c>
      <c r="X27" s="273">
        <v>3.7</v>
      </c>
      <c r="Y27" s="273">
        <v>3.7</v>
      </c>
      <c r="Z27" s="273">
        <v>3.7</v>
      </c>
      <c r="AA27" s="273">
        <v>3.7</v>
      </c>
      <c r="AB27" s="273">
        <v>3.7</v>
      </c>
      <c r="AC27" s="273">
        <v>3.7</v>
      </c>
      <c r="AD27" s="273">
        <v>3.7</v>
      </c>
      <c r="AE27" s="273">
        <v>3.7</v>
      </c>
      <c r="AF27" s="273">
        <v>3.7</v>
      </c>
      <c r="AG27" s="273">
        <f>_xlfn.IFNA(VLOOKUP(C27,'INFORM Severity - hidden'!$C$5:$G$155,5,FALSE),"-")</f>
        <v>4.0999999999999996</v>
      </c>
    </row>
    <row r="28" spans="1:33" x14ac:dyDescent="0.3">
      <c r="A28" t="s">
        <v>329</v>
      </c>
      <c r="B28" t="s">
        <v>334</v>
      </c>
      <c r="C28" t="s">
        <v>335</v>
      </c>
      <c r="D28" s="273" t="str">
        <f t="shared" si="0"/>
        <v>Stable</v>
      </c>
      <c r="E28" s="273" t="s">
        <v>7750</v>
      </c>
      <c r="F28" s="273">
        <v>3.6</v>
      </c>
      <c r="G28" s="273">
        <v>3.6</v>
      </c>
      <c r="H28" s="273">
        <v>3.8</v>
      </c>
      <c r="I28" s="273">
        <v>3.8</v>
      </c>
      <c r="J28" s="273">
        <v>3.8</v>
      </c>
      <c r="K28" s="273">
        <v>3.8</v>
      </c>
      <c r="L28" s="273">
        <v>3.8</v>
      </c>
      <c r="M28" s="273">
        <v>3.8</v>
      </c>
      <c r="N28" s="273">
        <v>3.7</v>
      </c>
      <c r="O28" s="273">
        <v>3.7</v>
      </c>
      <c r="P28" s="273">
        <v>3.7</v>
      </c>
      <c r="Q28" s="273">
        <v>3.7</v>
      </c>
      <c r="R28" s="273">
        <v>3.7</v>
      </c>
      <c r="S28" s="273">
        <v>3.6</v>
      </c>
      <c r="T28" s="273">
        <v>3.6</v>
      </c>
      <c r="U28" s="273">
        <v>3.6</v>
      </c>
      <c r="V28" s="273">
        <v>3.6</v>
      </c>
      <c r="W28" s="273">
        <v>3.6</v>
      </c>
      <c r="X28" s="273">
        <v>3.2</v>
      </c>
      <c r="Y28" s="273">
        <v>3.2</v>
      </c>
      <c r="Z28" s="273">
        <v>3.2</v>
      </c>
      <c r="AA28" s="273">
        <v>3.2</v>
      </c>
      <c r="AB28" s="273">
        <v>3.2</v>
      </c>
      <c r="AC28" s="273">
        <v>3.2</v>
      </c>
      <c r="AD28" s="273">
        <v>3.2</v>
      </c>
      <c r="AE28" s="273">
        <v>3.2</v>
      </c>
      <c r="AF28" s="273">
        <v>3.2</v>
      </c>
      <c r="AG28" s="273">
        <f>_xlfn.IFNA(VLOOKUP(C28,'INFORM Severity - hidden'!$C$5:$G$155,5,FALSE),"-")</f>
        <v>3.2</v>
      </c>
    </row>
    <row r="29" spans="1:33" x14ac:dyDescent="0.3">
      <c r="A29" t="s">
        <v>329</v>
      </c>
      <c r="B29" t="s">
        <v>344</v>
      </c>
      <c r="C29" t="s">
        <v>345</v>
      </c>
      <c r="D29" s="273" t="str">
        <f t="shared" si="0"/>
        <v>Stable</v>
      </c>
      <c r="E29" s="273" t="s">
        <v>7750</v>
      </c>
      <c r="F29" s="273">
        <v>3.2</v>
      </c>
      <c r="G29" s="273">
        <v>3.2</v>
      </c>
      <c r="H29" s="273">
        <v>3.5</v>
      </c>
      <c r="I29" s="273">
        <v>3.5</v>
      </c>
      <c r="J29" s="273">
        <v>3.5</v>
      </c>
      <c r="K29" s="273">
        <v>3.5</v>
      </c>
      <c r="L29" s="273">
        <v>3.6</v>
      </c>
      <c r="M29" s="273">
        <v>3.6</v>
      </c>
      <c r="N29" s="273">
        <v>3.6</v>
      </c>
      <c r="O29" s="273">
        <v>3.6</v>
      </c>
      <c r="P29" s="273">
        <v>3.6</v>
      </c>
      <c r="Q29" s="273">
        <v>3.6</v>
      </c>
      <c r="R29" s="273">
        <v>3.6</v>
      </c>
      <c r="S29" s="273">
        <v>3.1</v>
      </c>
      <c r="T29" s="273">
        <v>3.1</v>
      </c>
      <c r="U29" s="273">
        <v>3.1</v>
      </c>
      <c r="V29" s="273">
        <v>3.1</v>
      </c>
      <c r="W29" s="273">
        <v>3.1</v>
      </c>
      <c r="X29" s="273">
        <v>3.3</v>
      </c>
      <c r="Y29" s="273">
        <v>3.3</v>
      </c>
      <c r="Z29" s="273">
        <v>3.3</v>
      </c>
      <c r="AA29" s="273">
        <v>3.4</v>
      </c>
      <c r="AB29" s="273">
        <v>3.4</v>
      </c>
      <c r="AC29" s="273">
        <v>3.3</v>
      </c>
      <c r="AD29" s="273">
        <v>3.4</v>
      </c>
      <c r="AE29" s="273">
        <v>3.4</v>
      </c>
      <c r="AF29" s="273">
        <v>3.4</v>
      </c>
      <c r="AG29" s="273">
        <f>_xlfn.IFNA(VLOOKUP(C29,'INFORM Severity - hidden'!$C$5:$G$155,5,FALSE),"-")</f>
        <v>3.4</v>
      </c>
    </row>
    <row r="30" spans="1:33" x14ac:dyDescent="0.3">
      <c r="A30" t="s">
        <v>329</v>
      </c>
      <c r="B30" t="s">
        <v>355</v>
      </c>
      <c r="C30" t="s">
        <v>356</v>
      </c>
      <c r="D30" s="273" t="str">
        <f t="shared" si="0"/>
        <v>Increasing</v>
      </c>
      <c r="E30" s="273" t="s">
        <v>7750</v>
      </c>
      <c r="F30" s="273">
        <v>3.3</v>
      </c>
      <c r="G30" s="273">
        <v>3.3</v>
      </c>
      <c r="H30" s="273">
        <v>3.1</v>
      </c>
      <c r="I30" s="273">
        <v>3.1</v>
      </c>
      <c r="J30" s="273">
        <v>3.1</v>
      </c>
      <c r="K30" s="273">
        <v>3.1</v>
      </c>
      <c r="L30" s="273">
        <v>2.7</v>
      </c>
      <c r="M30" s="273">
        <v>2.8</v>
      </c>
      <c r="N30" s="273">
        <v>2.6</v>
      </c>
      <c r="O30" s="273">
        <v>2.6</v>
      </c>
      <c r="P30" s="273">
        <v>2.6</v>
      </c>
      <c r="Q30" s="273">
        <v>2.6</v>
      </c>
      <c r="R30" s="273">
        <v>2.6</v>
      </c>
      <c r="S30" s="273">
        <v>2.6</v>
      </c>
      <c r="T30" s="273">
        <v>2.6</v>
      </c>
      <c r="U30" s="273">
        <v>2.6</v>
      </c>
      <c r="V30" s="273">
        <v>2.6</v>
      </c>
      <c r="W30" s="273">
        <v>2.6</v>
      </c>
      <c r="X30" s="273">
        <v>2.7</v>
      </c>
      <c r="Y30" s="273">
        <v>2.6</v>
      </c>
      <c r="Z30" s="273">
        <v>2.6</v>
      </c>
      <c r="AA30" s="273">
        <v>2.6</v>
      </c>
      <c r="AB30" s="273">
        <v>2.6</v>
      </c>
      <c r="AC30" s="273">
        <v>2.8</v>
      </c>
      <c r="AD30" s="273">
        <v>2.8</v>
      </c>
      <c r="AE30" s="273">
        <v>2.8</v>
      </c>
      <c r="AF30" s="273">
        <v>2.8</v>
      </c>
      <c r="AG30" s="273">
        <f>_xlfn.IFNA(VLOOKUP(C30,'INFORM Severity - hidden'!$C$5:$G$155,5,FALSE),"-")</f>
        <v>2.8</v>
      </c>
    </row>
    <row r="31" spans="1:33" x14ac:dyDescent="0.3">
      <c r="A31" t="s">
        <v>368</v>
      </c>
      <c r="B31" t="s">
        <v>366</v>
      </c>
      <c r="C31" t="s">
        <v>367</v>
      </c>
      <c r="D31" s="273" t="str">
        <f t="shared" si="0"/>
        <v>Stable</v>
      </c>
      <c r="E31" s="273" t="s">
        <v>7750</v>
      </c>
      <c r="F31" s="273">
        <v>4.4000000000000004</v>
      </c>
      <c r="G31" s="273">
        <v>4.4000000000000004</v>
      </c>
      <c r="H31" s="273">
        <v>4.4000000000000004</v>
      </c>
      <c r="I31" s="273">
        <v>4.2</v>
      </c>
      <c r="J31" s="273">
        <v>4.2</v>
      </c>
      <c r="K31" s="273">
        <v>4.2</v>
      </c>
      <c r="L31" s="273">
        <v>4.2</v>
      </c>
      <c r="M31" s="273">
        <v>4.2</v>
      </c>
      <c r="N31" s="273">
        <v>4.2</v>
      </c>
      <c r="O31" s="273">
        <v>4.2</v>
      </c>
      <c r="P31" s="273">
        <v>4.2</v>
      </c>
      <c r="Q31" s="273">
        <v>4.2</v>
      </c>
      <c r="R31" s="273">
        <v>4</v>
      </c>
      <c r="S31" s="273">
        <v>4.2</v>
      </c>
      <c r="T31" s="273">
        <v>4.2</v>
      </c>
      <c r="U31" s="273">
        <v>4.2</v>
      </c>
      <c r="V31" s="273">
        <v>4.2</v>
      </c>
      <c r="W31" s="273">
        <v>4.2</v>
      </c>
      <c r="X31" s="273">
        <v>4.2</v>
      </c>
      <c r="Y31" s="273">
        <v>4.2</v>
      </c>
      <c r="Z31" s="273">
        <v>4.5</v>
      </c>
      <c r="AA31" s="273">
        <v>4.5</v>
      </c>
      <c r="AB31" s="273">
        <v>4.5</v>
      </c>
      <c r="AC31" s="273">
        <v>4.5</v>
      </c>
      <c r="AD31" s="273">
        <v>4.5</v>
      </c>
      <c r="AE31" s="273">
        <v>4.5</v>
      </c>
      <c r="AF31" s="273">
        <v>4.5</v>
      </c>
      <c r="AG31" s="273">
        <f>_xlfn.IFNA(VLOOKUP(C31,'INFORM Severity - hidden'!$C$5:$G$155,5,FALSE),"-")</f>
        <v>4.5</v>
      </c>
    </row>
    <row r="32" spans="1:33" x14ac:dyDescent="0.3">
      <c r="A32" t="s">
        <v>368</v>
      </c>
      <c r="B32" t="s">
        <v>7781</v>
      </c>
      <c r="C32" t="s">
        <v>7782</v>
      </c>
      <c r="D32" s="273" t="str">
        <f t="shared" si="0"/>
        <v>-</v>
      </c>
      <c r="E32" s="273" t="s">
        <v>7750</v>
      </c>
      <c r="F32" s="273" t="s">
        <v>7750</v>
      </c>
      <c r="G32" s="273" t="s">
        <v>7750</v>
      </c>
      <c r="H32" s="273" t="s">
        <v>7750</v>
      </c>
      <c r="I32" s="273" t="s">
        <v>7750</v>
      </c>
      <c r="J32" s="273" t="s">
        <v>7750</v>
      </c>
      <c r="K32" s="273" t="s">
        <v>7750</v>
      </c>
      <c r="L32" s="273" t="s">
        <v>7750</v>
      </c>
      <c r="M32" s="273" t="s">
        <v>7750</v>
      </c>
      <c r="N32" s="273" t="s">
        <v>7750</v>
      </c>
      <c r="O32" s="273" t="s">
        <v>7750</v>
      </c>
      <c r="P32" s="273">
        <v>2.7</v>
      </c>
      <c r="Q32" s="273">
        <v>2.7</v>
      </c>
      <c r="R32" s="273">
        <v>2.5</v>
      </c>
      <c r="S32" s="273">
        <v>2.7</v>
      </c>
      <c r="T32" s="273">
        <v>2.7</v>
      </c>
      <c r="U32" s="273" t="s">
        <v>7750</v>
      </c>
      <c r="V32" s="273" t="s">
        <v>7750</v>
      </c>
      <c r="W32" s="273" t="s">
        <v>7750</v>
      </c>
      <c r="X32" s="273" t="s">
        <v>7750</v>
      </c>
      <c r="Y32" s="273" t="s">
        <v>7750</v>
      </c>
      <c r="Z32" s="273" t="s">
        <v>7750</v>
      </c>
      <c r="AA32" s="273" t="s">
        <v>7750</v>
      </c>
      <c r="AB32" s="273" t="s">
        <v>7750</v>
      </c>
      <c r="AC32" s="273" t="s">
        <v>7750</v>
      </c>
      <c r="AD32" s="273" t="s">
        <v>7750</v>
      </c>
      <c r="AE32" s="273" t="s">
        <v>7750</v>
      </c>
      <c r="AF32" s="273" t="s">
        <v>7750</v>
      </c>
      <c r="AG32" s="273" t="str">
        <f>_xlfn.IFNA(VLOOKUP(C32,'INFORM Severity - hidden'!$C$5:$G$155,5,FALSE),"-")</f>
        <v>-</v>
      </c>
    </row>
    <row r="33" spans="1:33" x14ac:dyDescent="0.3">
      <c r="A33" t="s">
        <v>368</v>
      </c>
      <c r="B33" t="s">
        <v>7783</v>
      </c>
      <c r="C33" t="s">
        <v>7784</v>
      </c>
      <c r="D33" s="273" t="str">
        <f t="shared" si="0"/>
        <v>-</v>
      </c>
      <c r="E33" s="273" t="s">
        <v>7750</v>
      </c>
      <c r="F33" s="273" t="s">
        <v>7750</v>
      </c>
      <c r="G33" s="273" t="s">
        <v>7750</v>
      </c>
      <c r="H33" s="273" t="s">
        <v>7750</v>
      </c>
      <c r="I33" s="273" t="s">
        <v>7750</v>
      </c>
      <c r="J33" s="273" t="s">
        <v>7750</v>
      </c>
      <c r="K33" s="273" t="s">
        <v>7750</v>
      </c>
      <c r="L33" s="273" t="s">
        <v>7750</v>
      </c>
      <c r="M33" s="273" t="s">
        <v>7750</v>
      </c>
      <c r="N33" s="273" t="s">
        <v>7750</v>
      </c>
      <c r="O33" s="273" t="s">
        <v>7750</v>
      </c>
      <c r="P33" s="273" t="s">
        <v>7750</v>
      </c>
      <c r="Q33" s="273" t="s">
        <v>7750</v>
      </c>
      <c r="R33" s="273" t="s">
        <v>7750</v>
      </c>
      <c r="S33" s="273" t="s">
        <v>7750</v>
      </c>
      <c r="T33" s="273" t="s">
        <v>7750</v>
      </c>
      <c r="U33" s="273" t="s">
        <v>7750</v>
      </c>
      <c r="V33" s="273">
        <v>2.4</v>
      </c>
      <c r="W33" s="273">
        <v>2.6</v>
      </c>
      <c r="X33" s="273">
        <v>2.6</v>
      </c>
      <c r="Y33" s="273">
        <v>2.6</v>
      </c>
      <c r="Z33" s="273">
        <v>2.6</v>
      </c>
      <c r="AA33" s="273">
        <v>2.6</v>
      </c>
      <c r="AB33" s="273">
        <v>2.6</v>
      </c>
      <c r="AC33" s="273">
        <v>2.6</v>
      </c>
      <c r="AD33" s="273" t="s">
        <v>7750</v>
      </c>
      <c r="AE33" s="273" t="s">
        <v>7750</v>
      </c>
      <c r="AF33" s="273" t="s">
        <v>7750</v>
      </c>
      <c r="AG33" s="273" t="str">
        <f>_xlfn.IFNA(VLOOKUP(C33,'INFORM Severity - hidden'!$C$5:$G$155,5,FALSE),"-")</f>
        <v>-</v>
      </c>
    </row>
    <row r="34" spans="1:33" x14ac:dyDescent="0.3">
      <c r="A34" t="s">
        <v>4596</v>
      </c>
      <c r="B34" t="s">
        <v>4594</v>
      </c>
      <c r="C34" t="s">
        <v>4595</v>
      </c>
      <c r="D34" s="273" t="str">
        <f t="shared" si="0"/>
        <v>Stable</v>
      </c>
      <c r="E34" s="273" t="s">
        <v>7750</v>
      </c>
      <c r="F34" s="273" t="s">
        <v>7750</v>
      </c>
      <c r="G34" s="273" t="s">
        <v>7750</v>
      </c>
      <c r="H34" s="273" t="s">
        <v>7750</v>
      </c>
      <c r="I34" s="273" t="s">
        <v>7750</v>
      </c>
      <c r="J34" s="273" t="s">
        <v>7750</v>
      </c>
      <c r="K34" s="273" t="s">
        <v>7750</v>
      </c>
      <c r="L34" s="273" t="s">
        <v>7750</v>
      </c>
      <c r="M34" s="273" t="s">
        <v>7750</v>
      </c>
      <c r="N34" s="273" t="s">
        <v>7750</v>
      </c>
      <c r="O34" s="273" t="s">
        <v>7750</v>
      </c>
      <c r="P34" s="273" t="s">
        <v>7750</v>
      </c>
      <c r="Q34" s="273" t="s">
        <v>7750</v>
      </c>
      <c r="R34" s="273" t="s">
        <v>7750</v>
      </c>
      <c r="S34" s="273" t="s">
        <v>7750</v>
      </c>
      <c r="T34" s="273" t="s">
        <v>7750</v>
      </c>
      <c r="U34" s="273" t="s">
        <v>7750</v>
      </c>
      <c r="V34" s="273" t="s">
        <v>7750</v>
      </c>
      <c r="W34" s="273" t="s">
        <v>7750</v>
      </c>
      <c r="X34" s="273" t="s">
        <v>7750</v>
      </c>
      <c r="Y34" s="273" t="s">
        <v>7750</v>
      </c>
      <c r="Z34" s="273" t="s">
        <v>7750</v>
      </c>
      <c r="AA34" s="273" t="s">
        <v>7750</v>
      </c>
      <c r="AB34" s="273" t="s">
        <v>7750</v>
      </c>
      <c r="AC34" s="273">
        <v>3.2</v>
      </c>
      <c r="AD34" s="273">
        <v>3.2</v>
      </c>
      <c r="AE34" s="273">
        <v>3.2</v>
      </c>
      <c r="AF34" s="273">
        <v>3.2</v>
      </c>
      <c r="AG34" s="273">
        <f>_xlfn.IFNA(VLOOKUP(C34,'INFORM Severity - hidden'!$C$5:$G$155,5,FALSE),"-")</f>
        <v>3.2</v>
      </c>
    </row>
    <row r="35" spans="1:33" x14ac:dyDescent="0.3">
      <c r="A35" t="s">
        <v>4596</v>
      </c>
      <c r="B35" t="s">
        <v>7785</v>
      </c>
      <c r="C35" t="s">
        <v>7786</v>
      </c>
      <c r="D35" s="273" t="str">
        <f t="shared" si="0"/>
        <v>-</v>
      </c>
      <c r="E35" s="273" t="s">
        <v>7750</v>
      </c>
      <c r="F35" s="273">
        <v>2.5</v>
      </c>
      <c r="G35" s="273">
        <v>2.5</v>
      </c>
      <c r="H35" s="273">
        <v>2.4</v>
      </c>
      <c r="I35" s="273">
        <v>2.4</v>
      </c>
      <c r="J35" s="273">
        <v>2.4</v>
      </c>
      <c r="K35" s="273">
        <v>2.4</v>
      </c>
      <c r="L35" s="273">
        <v>2.4</v>
      </c>
      <c r="M35" s="273">
        <v>2.4</v>
      </c>
      <c r="N35" s="273">
        <v>2.4</v>
      </c>
      <c r="O35" s="273">
        <v>1.7</v>
      </c>
      <c r="P35" s="273">
        <v>1.8</v>
      </c>
      <c r="Q35" s="273">
        <v>1.8</v>
      </c>
      <c r="R35" s="273">
        <v>1.8</v>
      </c>
      <c r="S35" s="273">
        <v>1.8</v>
      </c>
      <c r="T35" s="273">
        <v>1.8</v>
      </c>
      <c r="U35" s="273">
        <v>1.8</v>
      </c>
      <c r="V35" s="273">
        <v>1.8</v>
      </c>
      <c r="W35" s="273">
        <v>1.7</v>
      </c>
      <c r="X35" s="273">
        <v>1.7</v>
      </c>
      <c r="Y35" s="273">
        <v>1.7</v>
      </c>
      <c r="Z35" s="273">
        <v>2.2999999999999998</v>
      </c>
      <c r="AA35" s="273" t="s">
        <v>7750</v>
      </c>
      <c r="AB35" s="273" t="s">
        <v>7750</v>
      </c>
      <c r="AC35" s="273" t="s">
        <v>7750</v>
      </c>
      <c r="AD35" s="273" t="s">
        <v>7750</v>
      </c>
      <c r="AE35" s="273" t="s">
        <v>7750</v>
      </c>
      <c r="AF35" s="273" t="s">
        <v>7750</v>
      </c>
      <c r="AG35" s="273" t="str">
        <f>_xlfn.IFNA(VLOOKUP(C35,'INFORM Severity - hidden'!$C$5:$G$155,5,FALSE),"-")</f>
        <v>-</v>
      </c>
    </row>
    <row r="36" spans="1:33" x14ac:dyDescent="0.3">
      <c r="A36" t="s">
        <v>4596</v>
      </c>
      <c r="B36" t="s">
        <v>7787</v>
      </c>
      <c r="C36" t="s">
        <v>7788</v>
      </c>
      <c r="D36" s="273" t="str">
        <f t="shared" si="0"/>
        <v>-</v>
      </c>
      <c r="E36" s="273" t="s">
        <v>7750</v>
      </c>
      <c r="F36" s="273" t="s">
        <v>7750</v>
      </c>
      <c r="G36" s="273" t="s">
        <v>7750</v>
      </c>
      <c r="H36" s="273" t="s">
        <v>7750</v>
      </c>
      <c r="I36" s="273" t="s">
        <v>7750</v>
      </c>
      <c r="J36" s="273" t="s">
        <v>7750</v>
      </c>
      <c r="K36" s="273" t="s">
        <v>7750</v>
      </c>
      <c r="L36" s="273" t="s">
        <v>7750</v>
      </c>
      <c r="M36" s="273" t="s">
        <v>7750</v>
      </c>
      <c r="N36" s="273" t="s">
        <v>7750</v>
      </c>
      <c r="O36" s="273" t="s">
        <v>7750</v>
      </c>
      <c r="P36" s="273" t="s">
        <v>7750</v>
      </c>
      <c r="Q36" s="273" t="s">
        <v>7750</v>
      </c>
      <c r="R36" s="273" t="s">
        <v>7750</v>
      </c>
      <c r="S36" s="273" t="s">
        <v>7750</v>
      </c>
      <c r="T36" s="273" t="s">
        <v>7750</v>
      </c>
      <c r="U36" s="273" t="s">
        <v>7750</v>
      </c>
      <c r="V36" s="273" t="s">
        <v>7750</v>
      </c>
      <c r="W36" s="273" t="s">
        <v>7750</v>
      </c>
      <c r="X36" s="273" t="s">
        <v>7750</v>
      </c>
      <c r="Y36" s="273" t="s">
        <v>7750</v>
      </c>
      <c r="Z36" s="273" t="s">
        <v>7750</v>
      </c>
      <c r="AA36" s="273">
        <v>2.2000000000000002</v>
      </c>
      <c r="AB36" s="273">
        <v>2.2000000000000002</v>
      </c>
      <c r="AC36" s="273">
        <v>2.2000000000000002</v>
      </c>
      <c r="AD36" s="273">
        <v>2.2000000000000002</v>
      </c>
      <c r="AE36" s="273" t="s">
        <v>7750</v>
      </c>
      <c r="AF36" s="273" t="s">
        <v>7750</v>
      </c>
      <c r="AG36" s="273" t="str">
        <f>_xlfn.IFNA(VLOOKUP(C36,'INFORM Severity - hidden'!$C$5:$G$155,5,FALSE),"-")</f>
        <v>-</v>
      </c>
    </row>
    <row r="37" spans="1:33" x14ac:dyDescent="0.3">
      <c r="A37" t="s">
        <v>455</v>
      </c>
      <c r="B37" t="s">
        <v>453</v>
      </c>
      <c r="C37" t="s">
        <v>454</v>
      </c>
      <c r="D37" s="273" t="str">
        <f t="shared" si="0"/>
        <v>Decreasing</v>
      </c>
      <c r="E37" s="273" t="s">
        <v>7750</v>
      </c>
      <c r="F37" s="273">
        <v>3.9</v>
      </c>
      <c r="G37" s="273">
        <v>3.9</v>
      </c>
      <c r="H37" s="273">
        <v>4</v>
      </c>
      <c r="I37" s="273">
        <v>4</v>
      </c>
      <c r="J37" s="273">
        <v>4</v>
      </c>
      <c r="K37" s="273">
        <v>4</v>
      </c>
      <c r="L37" s="273">
        <v>4</v>
      </c>
      <c r="M37" s="273">
        <v>4</v>
      </c>
      <c r="N37" s="273">
        <v>4.0999999999999996</v>
      </c>
      <c r="O37" s="273">
        <v>4.0999999999999996</v>
      </c>
      <c r="P37" s="273">
        <v>4.0999999999999996</v>
      </c>
      <c r="Q37" s="273">
        <v>4.0999999999999996</v>
      </c>
      <c r="R37" s="273">
        <v>3.8</v>
      </c>
      <c r="S37" s="273">
        <v>3.8</v>
      </c>
      <c r="T37" s="273">
        <v>4.2</v>
      </c>
      <c r="U37" s="273">
        <v>4.2</v>
      </c>
      <c r="V37" s="273">
        <v>4.2</v>
      </c>
      <c r="W37" s="273">
        <v>4.2</v>
      </c>
      <c r="X37" s="273">
        <v>4.2</v>
      </c>
      <c r="Y37" s="273">
        <v>4.2</v>
      </c>
      <c r="Z37" s="273">
        <v>4.2</v>
      </c>
      <c r="AA37" s="273">
        <v>4.0999999999999996</v>
      </c>
      <c r="AB37" s="273">
        <v>3.9</v>
      </c>
      <c r="AC37" s="273">
        <v>3.9</v>
      </c>
      <c r="AD37" s="273">
        <v>3.9</v>
      </c>
      <c r="AE37" s="273">
        <v>3.9</v>
      </c>
      <c r="AF37" s="273">
        <v>3.9</v>
      </c>
      <c r="AG37" s="273">
        <f>_xlfn.IFNA(VLOOKUP(C37,'INFORM Severity - hidden'!$C$5:$G$155,5,FALSE),"-")</f>
        <v>3.7</v>
      </c>
    </row>
    <row r="38" spans="1:33" x14ac:dyDescent="0.3">
      <c r="A38" t="s">
        <v>455</v>
      </c>
      <c r="B38" t="s">
        <v>467</v>
      </c>
      <c r="C38" t="s">
        <v>468</v>
      </c>
      <c r="D38" s="273" t="str">
        <f t="shared" si="0"/>
        <v>Stable</v>
      </c>
      <c r="E38" s="273" t="s">
        <v>7750</v>
      </c>
      <c r="F38" s="273">
        <v>2.8</v>
      </c>
      <c r="G38" s="273">
        <v>2.8</v>
      </c>
      <c r="H38" s="273">
        <v>3.3</v>
      </c>
      <c r="I38" s="273">
        <v>3.3</v>
      </c>
      <c r="J38" s="273">
        <v>3.3</v>
      </c>
      <c r="K38" s="273">
        <v>3.3</v>
      </c>
      <c r="L38" s="273">
        <v>3.3</v>
      </c>
      <c r="M38" s="273">
        <v>3.3</v>
      </c>
      <c r="N38" s="273">
        <v>3.3</v>
      </c>
      <c r="O38" s="273">
        <v>3.3</v>
      </c>
      <c r="P38" s="273">
        <v>3.3</v>
      </c>
      <c r="Q38" s="273">
        <v>3.3</v>
      </c>
      <c r="R38" s="273">
        <v>3.4</v>
      </c>
      <c r="S38" s="273">
        <v>3.4</v>
      </c>
      <c r="T38" s="273">
        <v>3.4</v>
      </c>
      <c r="U38" s="273">
        <v>3.4</v>
      </c>
      <c r="V38" s="273">
        <v>3.4</v>
      </c>
      <c r="W38" s="273">
        <v>3.4</v>
      </c>
      <c r="X38" s="273">
        <v>3.4</v>
      </c>
      <c r="Y38" s="273">
        <v>3.4</v>
      </c>
      <c r="Z38" s="273">
        <v>3.4</v>
      </c>
      <c r="AA38" s="273">
        <v>3.4</v>
      </c>
      <c r="AB38" s="273">
        <v>3.4</v>
      </c>
      <c r="AC38" s="273">
        <v>3.4</v>
      </c>
      <c r="AD38" s="273">
        <v>3.4</v>
      </c>
      <c r="AE38" s="273">
        <v>3.4</v>
      </c>
      <c r="AF38" s="273">
        <v>3.4</v>
      </c>
      <c r="AG38" s="273">
        <f>_xlfn.IFNA(VLOOKUP(C38,'INFORM Severity - hidden'!$C$5:$G$155,5,FALSE),"-")</f>
        <v>3.4</v>
      </c>
    </row>
    <row r="39" spans="1:33" x14ac:dyDescent="0.3">
      <c r="A39" t="s">
        <v>455</v>
      </c>
      <c r="B39" t="s">
        <v>7789</v>
      </c>
      <c r="C39" t="s">
        <v>7790</v>
      </c>
      <c r="D39" s="273" t="str">
        <f t="shared" si="0"/>
        <v>-</v>
      </c>
      <c r="E39" s="273" t="s">
        <v>7750</v>
      </c>
      <c r="F39" s="273" t="s">
        <v>7750</v>
      </c>
      <c r="G39" s="273" t="s">
        <v>7750</v>
      </c>
      <c r="H39" s="273" t="s">
        <v>7750</v>
      </c>
      <c r="I39" s="273" t="s">
        <v>7750</v>
      </c>
      <c r="J39" s="273" t="s">
        <v>7750</v>
      </c>
      <c r="K39" s="273" t="s">
        <v>7750</v>
      </c>
      <c r="L39" s="273" t="s">
        <v>7750</v>
      </c>
      <c r="M39" s="273" t="s">
        <v>7750</v>
      </c>
      <c r="N39" s="273" t="s">
        <v>7750</v>
      </c>
      <c r="O39" s="273" t="s">
        <v>7750</v>
      </c>
      <c r="P39" s="273" t="s">
        <v>7750</v>
      </c>
      <c r="Q39" s="273" t="s">
        <v>7750</v>
      </c>
      <c r="R39" s="273" t="s">
        <v>7750</v>
      </c>
      <c r="S39" s="273" t="s">
        <v>7750</v>
      </c>
      <c r="T39" s="273" t="s">
        <v>7750</v>
      </c>
      <c r="U39" s="273" t="s">
        <v>7750</v>
      </c>
      <c r="V39" s="273" t="s">
        <v>7750</v>
      </c>
      <c r="W39" s="273" t="s">
        <v>7750</v>
      </c>
      <c r="X39" s="273" t="s">
        <v>7750</v>
      </c>
      <c r="Y39" s="273" t="s">
        <v>7750</v>
      </c>
      <c r="Z39" s="273" t="s">
        <v>7750</v>
      </c>
      <c r="AA39" s="273">
        <v>2.2000000000000002</v>
      </c>
      <c r="AB39" s="273">
        <v>2</v>
      </c>
      <c r="AC39" s="273">
        <v>2.1</v>
      </c>
      <c r="AD39" s="273">
        <v>2.1</v>
      </c>
      <c r="AE39" s="273">
        <v>2.1</v>
      </c>
      <c r="AF39" s="273">
        <v>2.1</v>
      </c>
      <c r="AG39" s="273" t="str">
        <f>_xlfn.IFNA(VLOOKUP(C39,'INFORM Severity - hidden'!$C$5:$G$155,5,FALSE),"-")</f>
        <v>-</v>
      </c>
    </row>
    <row r="40" spans="1:33" x14ac:dyDescent="0.3">
      <c r="A40" t="s">
        <v>7363</v>
      </c>
      <c r="B40" t="s">
        <v>7791</v>
      </c>
      <c r="C40" t="s">
        <v>7792</v>
      </c>
      <c r="D40" s="273" t="str">
        <f t="shared" si="0"/>
        <v>-</v>
      </c>
      <c r="E40" s="273" t="s">
        <v>7750</v>
      </c>
      <c r="F40" s="273" t="s">
        <v>7750</v>
      </c>
      <c r="G40" s="273" t="s">
        <v>7750</v>
      </c>
      <c r="H40" s="273">
        <v>2</v>
      </c>
      <c r="I40" s="273">
        <v>2</v>
      </c>
      <c r="J40" s="273" t="s">
        <v>7750</v>
      </c>
      <c r="K40" s="273" t="s">
        <v>7750</v>
      </c>
      <c r="L40" s="273" t="s">
        <v>7750</v>
      </c>
      <c r="M40" s="273" t="s">
        <v>7750</v>
      </c>
      <c r="N40" s="273" t="s">
        <v>7750</v>
      </c>
      <c r="O40" s="273" t="s">
        <v>7750</v>
      </c>
      <c r="P40" s="273" t="s">
        <v>7750</v>
      </c>
      <c r="Q40" s="273" t="s">
        <v>7750</v>
      </c>
      <c r="R40" s="273" t="s">
        <v>7750</v>
      </c>
      <c r="S40" s="273" t="s">
        <v>7750</v>
      </c>
      <c r="T40" s="273" t="s">
        <v>7750</v>
      </c>
      <c r="U40" s="273" t="s">
        <v>7750</v>
      </c>
      <c r="V40" s="273" t="s">
        <v>7750</v>
      </c>
      <c r="W40" s="273" t="s">
        <v>7750</v>
      </c>
      <c r="X40" s="273" t="s">
        <v>7750</v>
      </c>
      <c r="Y40" s="273" t="s">
        <v>7750</v>
      </c>
      <c r="Z40" s="273" t="s">
        <v>7750</v>
      </c>
      <c r="AA40" s="273" t="s">
        <v>7750</v>
      </c>
      <c r="AB40" s="273" t="s">
        <v>7750</v>
      </c>
      <c r="AC40" s="273" t="s">
        <v>7750</v>
      </c>
      <c r="AD40" s="273" t="s">
        <v>7750</v>
      </c>
      <c r="AE40" s="273" t="s">
        <v>7750</v>
      </c>
      <c r="AF40" s="273" t="s">
        <v>7750</v>
      </c>
      <c r="AG40" s="273" t="str">
        <f>_xlfn.IFNA(VLOOKUP(C40,'INFORM Severity - hidden'!$C$5:$G$155,5,FALSE),"-")</f>
        <v>-</v>
      </c>
    </row>
    <row r="41" spans="1:33" x14ac:dyDescent="0.3">
      <c r="A41" t="s">
        <v>1085</v>
      </c>
      <c r="B41" t="s">
        <v>1083</v>
      </c>
      <c r="C41" t="s">
        <v>1084</v>
      </c>
      <c r="D41" s="273" t="str">
        <f t="shared" si="0"/>
        <v>Stable</v>
      </c>
      <c r="E41" s="273" t="s">
        <v>7750</v>
      </c>
      <c r="F41" s="273" t="s">
        <v>7750</v>
      </c>
      <c r="G41" s="273" t="s">
        <v>7750</v>
      </c>
      <c r="H41" s="273">
        <v>0.8</v>
      </c>
      <c r="I41" s="273">
        <v>0.8</v>
      </c>
      <c r="J41" s="273">
        <v>0.8</v>
      </c>
      <c r="K41" s="273">
        <v>0.8</v>
      </c>
      <c r="L41" s="273">
        <v>0.8</v>
      </c>
      <c r="M41" s="273">
        <v>0.8</v>
      </c>
      <c r="N41" s="273">
        <v>0.8</v>
      </c>
      <c r="O41" s="273">
        <v>0.8</v>
      </c>
      <c r="P41" s="273">
        <v>0.8</v>
      </c>
      <c r="Q41" s="273">
        <v>1.3</v>
      </c>
      <c r="R41" s="273">
        <v>1.2</v>
      </c>
      <c r="S41" s="273">
        <v>1</v>
      </c>
      <c r="T41" s="273">
        <v>1</v>
      </c>
      <c r="U41" s="273">
        <v>1</v>
      </c>
      <c r="V41" s="273">
        <v>1</v>
      </c>
      <c r="W41" s="273">
        <v>1</v>
      </c>
      <c r="X41" s="273">
        <v>1</v>
      </c>
      <c r="Y41" s="273">
        <v>1.1000000000000001</v>
      </c>
      <c r="Z41" s="273">
        <v>1.1000000000000001</v>
      </c>
      <c r="AA41" s="273">
        <v>1.1000000000000001</v>
      </c>
      <c r="AB41" s="273">
        <v>1.1000000000000001</v>
      </c>
      <c r="AC41" s="273">
        <v>1.1000000000000001</v>
      </c>
      <c r="AD41" s="273">
        <v>1.1000000000000001</v>
      </c>
      <c r="AE41" s="273">
        <v>1.1000000000000001</v>
      </c>
      <c r="AF41" s="273">
        <v>1.1000000000000001</v>
      </c>
      <c r="AG41" s="273">
        <f>_xlfn.IFNA(VLOOKUP(C41,'INFORM Severity - hidden'!$C$5:$G$155,5,FALSE),"-")</f>
        <v>1.1000000000000001</v>
      </c>
    </row>
    <row r="42" spans="1:33" x14ac:dyDescent="0.3">
      <c r="A42" t="s">
        <v>478</v>
      </c>
      <c r="B42" t="s">
        <v>2129</v>
      </c>
      <c r="C42" t="s">
        <v>2130</v>
      </c>
      <c r="D42" s="273" t="str">
        <f t="shared" si="0"/>
        <v>Decreasing</v>
      </c>
      <c r="E42" s="273" t="s">
        <v>7750</v>
      </c>
      <c r="F42" s="273">
        <v>2.6</v>
      </c>
      <c r="G42" s="273">
        <v>2.9</v>
      </c>
      <c r="H42" s="273">
        <v>2.9</v>
      </c>
      <c r="I42" s="273" t="s">
        <v>7750</v>
      </c>
      <c r="J42" s="273" t="s">
        <v>7750</v>
      </c>
      <c r="K42" s="273" t="s">
        <v>7750</v>
      </c>
      <c r="L42" s="273" t="s">
        <v>7750</v>
      </c>
      <c r="M42" s="273" t="s">
        <v>7750</v>
      </c>
      <c r="N42" s="273" t="s">
        <v>7750</v>
      </c>
      <c r="O42" s="273" t="s">
        <v>7750</v>
      </c>
      <c r="P42" s="273">
        <v>2.9</v>
      </c>
      <c r="Q42" s="273">
        <v>2.9</v>
      </c>
      <c r="R42" s="273">
        <v>2.9</v>
      </c>
      <c r="S42" s="273">
        <v>2.9</v>
      </c>
      <c r="T42" s="273">
        <v>2.9</v>
      </c>
      <c r="U42" s="273">
        <v>2.9</v>
      </c>
      <c r="V42" s="273">
        <v>2.9</v>
      </c>
      <c r="W42" s="273">
        <v>2.9</v>
      </c>
      <c r="X42" s="273">
        <v>2.9</v>
      </c>
      <c r="Y42" s="273">
        <v>2.9</v>
      </c>
      <c r="Z42" s="273">
        <v>2.9</v>
      </c>
      <c r="AA42" s="273">
        <v>3</v>
      </c>
      <c r="AB42" s="273">
        <v>3</v>
      </c>
      <c r="AC42" s="273">
        <v>3</v>
      </c>
      <c r="AD42" s="273">
        <v>2.7</v>
      </c>
      <c r="AE42" s="273">
        <v>2.7</v>
      </c>
      <c r="AF42" s="273">
        <v>2.7</v>
      </c>
      <c r="AG42" s="273">
        <f>_xlfn.IFNA(VLOOKUP(C42,'INFORM Severity - hidden'!$C$5:$G$155,5,FALSE),"-")</f>
        <v>2.7</v>
      </c>
    </row>
    <row r="43" spans="1:33" x14ac:dyDescent="0.3">
      <c r="A43" t="s">
        <v>478</v>
      </c>
      <c r="B43" t="s">
        <v>476</v>
      </c>
      <c r="C43" t="s">
        <v>477</v>
      </c>
      <c r="D43" s="273" t="str">
        <f t="shared" si="0"/>
        <v>Stable</v>
      </c>
      <c r="E43" s="273" t="s">
        <v>7750</v>
      </c>
      <c r="F43" s="273">
        <v>1.4</v>
      </c>
      <c r="G43" s="273">
        <v>1.4</v>
      </c>
      <c r="H43" s="273">
        <v>1.7</v>
      </c>
      <c r="I43" s="273">
        <v>1.7</v>
      </c>
      <c r="J43" s="273">
        <v>1.7</v>
      </c>
      <c r="K43" s="273">
        <v>1.7</v>
      </c>
      <c r="L43" s="273">
        <v>1.4</v>
      </c>
      <c r="M43" s="273">
        <v>1.4</v>
      </c>
      <c r="N43" s="273">
        <v>1.4</v>
      </c>
      <c r="O43" s="273">
        <v>1.4</v>
      </c>
      <c r="P43" s="273">
        <v>1.4</v>
      </c>
      <c r="Q43" s="273">
        <v>1.4</v>
      </c>
      <c r="R43" s="273">
        <v>1.4</v>
      </c>
      <c r="S43" s="273">
        <v>1.4</v>
      </c>
      <c r="T43" s="273">
        <v>1.4</v>
      </c>
      <c r="U43" s="273">
        <v>1.4</v>
      </c>
      <c r="V43" s="273">
        <v>1.4</v>
      </c>
      <c r="W43" s="273">
        <v>1.4</v>
      </c>
      <c r="X43" s="273">
        <v>1.4</v>
      </c>
      <c r="Y43" s="273">
        <v>1.5</v>
      </c>
      <c r="Z43" s="273">
        <v>1.5</v>
      </c>
      <c r="AA43" s="273">
        <v>1.7</v>
      </c>
      <c r="AB43" s="273">
        <v>1.7</v>
      </c>
      <c r="AC43" s="273">
        <v>1.7</v>
      </c>
      <c r="AD43" s="273">
        <v>1.7</v>
      </c>
      <c r="AE43" s="273">
        <v>1.7</v>
      </c>
      <c r="AF43" s="273">
        <v>1.7</v>
      </c>
      <c r="AG43" s="273">
        <f>_xlfn.IFNA(VLOOKUP(C43,'INFORM Severity - hidden'!$C$5:$G$155,5,FALSE),"-")</f>
        <v>1.7</v>
      </c>
    </row>
    <row r="44" spans="1:33" x14ac:dyDescent="0.3">
      <c r="A44" t="s">
        <v>478</v>
      </c>
      <c r="B44" t="s">
        <v>487</v>
      </c>
      <c r="C44" t="s">
        <v>488</v>
      </c>
      <c r="D44" s="273" t="str">
        <f t="shared" si="0"/>
        <v>Decreasing</v>
      </c>
      <c r="E44" s="273" t="s">
        <v>7750</v>
      </c>
      <c r="F44" s="273">
        <v>2.6</v>
      </c>
      <c r="G44" s="273">
        <v>2.8</v>
      </c>
      <c r="H44" s="273">
        <v>2.8</v>
      </c>
      <c r="I44" s="273">
        <v>2.9</v>
      </c>
      <c r="J44" s="273">
        <v>2.8</v>
      </c>
      <c r="K44" s="273">
        <v>2.8</v>
      </c>
      <c r="L44" s="273">
        <v>2.7</v>
      </c>
      <c r="M44" s="273">
        <v>2.7</v>
      </c>
      <c r="N44" s="273">
        <v>2.7</v>
      </c>
      <c r="O44" s="273">
        <v>2.8</v>
      </c>
      <c r="P44" s="273">
        <v>2.8</v>
      </c>
      <c r="Q44" s="273">
        <v>2.8</v>
      </c>
      <c r="R44" s="273">
        <v>2.8</v>
      </c>
      <c r="S44" s="273">
        <v>2.8</v>
      </c>
      <c r="T44" s="273">
        <v>2.8</v>
      </c>
      <c r="U44" s="273">
        <v>2.8</v>
      </c>
      <c r="V44" s="273">
        <v>2.8</v>
      </c>
      <c r="W44" s="273">
        <v>2.8</v>
      </c>
      <c r="X44" s="273">
        <v>2.8</v>
      </c>
      <c r="Y44" s="273">
        <v>2.9</v>
      </c>
      <c r="Z44" s="273">
        <v>2.9</v>
      </c>
      <c r="AA44" s="273">
        <v>3</v>
      </c>
      <c r="AB44" s="273">
        <v>3</v>
      </c>
      <c r="AC44" s="273">
        <v>3</v>
      </c>
      <c r="AD44" s="273">
        <v>2.7</v>
      </c>
      <c r="AE44" s="273">
        <v>2.7</v>
      </c>
      <c r="AF44" s="273">
        <v>2.7</v>
      </c>
      <c r="AG44" s="273">
        <f>_xlfn.IFNA(VLOOKUP(C44,'INFORM Severity - hidden'!$C$5:$G$155,5,FALSE),"-")</f>
        <v>2.7</v>
      </c>
    </row>
    <row r="45" spans="1:33" x14ac:dyDescent="0.3">
      <c r="A45" t="s">
        <v>478</v>
      </c>
      <c r="B45" t="s">
        <v>7793</v>
      </c>
      <c r="C45" t="s">
        <v>7794</v>
      </c>
      <c r="D45" s="273" t="str">
        <f t="shared" si="0"/>
        <v>-</v>
      </c>
      <c r="E45" s="273" t="s">
        <v>7750</v>
      </c>
      <c r="F45" s="273" t="s">
        <v>7750</v>
      </c>
      <c r="G45" s="273" t="s">
        <v>7750</v>
      </c>
      <c r="H45" s="273" t="s">
        <v>7750</v>
      </c>
      <c r="I45" s="273" t="s">
        <v>7750</v>
      </c>
      <c r="J45" s="273" t="s">
        <v>7750</v>
      </c>
      <c r="K45" s="273" t="s">
        <v>7750</v>
      </c>
      <c r="L45" s="273" t="s">
        <v>7750</v>
      </c>
      <c r="M45" s="273" t="s">
        <v>7750</v>
      </c>
      <c r="N45" s="273" t="s">
        <v>7750</v>
      </c>
      <c r="O45" s="273" t="s">
        <v>7750</v>
      </c>
      <c r="P45" s="273">
        <v>2.2999999999999998</v>
      </c>
      <c r="Q45" s="273">
        <v>2.2999999999999998</v>
      </c>
      <c r="R45" s="273">
        <v>2.2999999999999998</v>
      </c>
      <c r="S45" s="273">
        <v>2.2999999999999998</v>
      </c>
      <c r="T45" s="273">
        <v>2.2999999999999998</v>
      </c>
      <c r="U45" s="273">
        <v>2.2999999999999998</v>
      </c>
      <c r="V45" s="273">
        <v>2.2999999999999998</v>
      </c>
      <c r="W45" s="273" t="s">
        <v>7750</v>
      </c>
      <c r="X45" s="273" t="s">
        <v>7750</v>
      </c>
      <c r="Y45" s="273" t="s">
        <v>7750</v>
      </c>
      <c r="Z45" s="273" t="s">
        <v>7750</v>
      </c>
      <c r="AA45" s="273" t="s">
        <v>7750</v>
      </c>
      <c r="AB45" s="273" t="s">
        <v>7750</v>
      </c>
      <c r="AC45" s="273" t="s">
        <v>7750</v>
      </c>
      <c r="AD45" s="273" t="s">
        <v>7750</v>
      </c>
      <c r="AE45" s="273" t="s">
        <v>7750</v>
      </c>
      <c r="AF45" s="273" t="s">
        <v>7750</v>
      </c>
      <c r="AG45" s="273" t="str">
        <f>_xlfn.IFNA(VLOOKUP(C45,'INFORM Severity - hidden'!$C$5:$G$155,5,FALSE),"-")</f>
        <v>-</v>
      </c>
    </row>
    <row r="46" spans="1:33" x14ac:dyDescent="0.3">
      <c r="A46" t="s">
        <v>607</v>
      </c>
      <c r="B46" t="s">
        <v>605</v>
      </c>
      <c r="C46" t="s">
        <v>606</v>
      </c>
      <c r="D46" s="273" t="str">
        <f t="shared" si="0"/>
        <v>-</v>
      </c>
      <c r="E46" s="273" t="s">
        <v>7750</v>
      </c>
      <c r="F46" s="273" t="s">
        <v>7750</v>
      </c>
      <c r="G46" s="273" t="s">
        <v>7750</v>
      </c>
      <c r="H46" s="273" t="s">
        <v>7750</v>
      </c>
      <c r="I46" s="273" t="s">
        <v>7750</v>
      </c>
      <c r="J46" s="273" t="s">
        <v>7750</v>
      </c>
      <c r="K46" s="273" t="s">
        <v>7750</v>
      </c>
      <c r="L46" s="273" t="s">
        <v>7750</v>
      </c>
      <c r="M46" s="273" t="s">
        <v>7750</v>
      </c>
      <c r="N46" s="273" t="s">
        <v>7750</v>
      </c>
      <c r="O46" s="273" t="s">
        <v>7750</v>
      </c>
      <c r="P46" s="273" t="s">
        <v>7750</v>
      </c>
      <c r="Q46" s="273" t="s">
        <v>7750</v>
      </c>
      <c r="R46" s="273" t="s">
        <v>7750</v>
      </c>
      <c r="S46" s="273" t="s">
        <v>7750</v>
      </c>
      <c r="T46" s="273" t="s">
        <v>7750</v>
      </c>
      <c r="U46" s="273" t="s">
        <v>7750</v>
      </c>
      <c r="V46" s="273" t="s">
        <v>7750</v>
      </c>
      <c r="W46" s="273" t="s">
        <v>7750</v>
      </c>
      <c r="X46" s="273" t="s">
        <v>7750</v>
      </c>
      <c r="Y46" s="273" t="s">
        <v>7750</v>
      </c>
      <c r="Z46" s="273" t="s">
        <v>7750</v>
      </c>
      <c r="AA46" s="273" t="s">
        <v>7750</v>
      </c>
      <c r="AB46" s="273" t="s">
        <v>7750</v>
      </c>
      <c r="AC46" s="273" t="s">
        <v>7750</v>
      </c>
      <c r="AD46" s="273" t="s">
        <v>7750</v>
      </c>
      <c r="AE46" s="273" t="s">
        <v>7750</v>
      </c>
      <c r="AF46" s="273" t="s">
        <v>7750</v>
      </c>
      <c r="AG46" s="273" t="str">
        <f>_xlfn.IFNA(VLOOKUP(C46,'INFORM Severity - hidden'!$C$5:$G$155,5,FALSE),"-")</f>
        <v>x</v>
      </c>
    </row>
    <row r="47" spans="1:33" x14ac:dyDescent="0.3">
      <c r="A47" t="s">
        <v>607</v>
      </c>
      <c r="B47" t="s">
        <v>615</v>
      </c>
      <c r="C47" t="s">
        <v>616</v>
      </c>
      <c r="D47" s="273" t="str">
        <f t="shared" si="0"/>
        <v>Stable</v>
      </c>
      <c r="E47" s="273" t="s">
        <v>7750</v>
      </c>
      <c r="F47" s="273">
        <v>2.2000000000000002</v>
      </c>
      <c r="G47" s="273">
        <v>2.2000000000000002</v>
      </c>
      <c r="H47" s="273">
        <v>1.6</v>
      </c>
      <c r="I47" s="273">
        <v>1.6</v>
      </c>
      <c r="J47" s="273">
        <v>1.6</v>
      </c>
      <c r="K47" s="273">
        <v>1.6</v>
      </c>
      <c r="L47" s="273">
        <v>1.6</v>
      </c>
      <c r="M47" s="273">
        <v>1.6</v>
      </c>
      <c r="N47" s="273">
        <v>1.6</v>
      </c>
      <c r="O47" s="273">
        <v>2.2000000000000002</v>
      </c>
      <c r="P47" s="273">
        <v>2.2000000000000002</v>
      </c>
      <c r="Q47" s="273">
        <v>2.2000000000000002</v>
      </c>
      <c r="R47" s="273">
        <v>2.2000000000000002</v>
      </c>
      <c r="S47" s="273">
        <v>2.2000000000000002</v>
      </c>
      <c r="T47" s="273">
        <v>2.2000000000000002</v>
      </c>
      <c r="U47" s="273">
        <v>2.2000000000000002</v>
      </c>
      <c r="V47" s="273">
        <v>2.2000000000000002</v>
      </c>
      <c r="W47" s="273">
        <v>2.2000000000000002</v>
      </c>
      <c r="X47" s="273">
        <v>2.2000000000000002</v>
      </c>
      <c r="Y47" s="273">
        <v>2.2000000000000002</v>
      </c>
      <c r="Z47" s="273">
        <v>2.2000000000000002</v>
      </c>
      <c r="AA47" s="273">
        <v>2.2999999999999998</v>
      </c>
      <c r="AB47" s="273">
        <v>2.2999999999999998</v>
      </c>
      <c r="AC47" s="273">
        <v>2.2999999999999998</v>
      </c>
      <c r="AD47" s="273">
        <v>2.2999999999999998</v>
      </c>
      <c r="AE47" s="273">
        <v>2.2999999999999998</v>
      </c>
      <c r="AF47" s="273">
        <v>2.2999999999999998</v>
      </c>
      <c r="AG47" s="273">
        <f>_xlfn.IFNA(VLOOKUP(C47,'INFORM Severity - hidden'!$C$5:$G$155,5,FALSE),"-")</f>
        <v>2.2999999999999998</v>
      </c>
    </row>
    <row r="48" spans="1:33" x14ac:dyDescent="0.3">
      <c r="A48" t="s">
        <v>607</v>
      </c>
      <c r="B48" t="s">
        <v>2700</v>
      </c>
      <c r="C48" t="s">
        <v>2701</v>
      </c>
      <c r="D48" s="273" t="str">
        <f t="shared" si="0"/>
        <v>-</v>
      </c>
      <c r="E48" s="273" t="s">
        <v>7750</v>
      </c>
      <c r="F48" s="273" t="s">
        <v>7750</v>
      </c>
      <c r="G48" s="273" t="s">
        <v>7750</v>
      </c>
      <c r="H48" s="273" t="s">
        <v>7750</v>
      </c>
      <c r="I48" s="273" t="s">
        <v>7750</v>
      </c>
      <c r="J48" s="273" t="s">
        <v>7750</v>
      </c>
      <c r="K48" s="273" t="s">
        <v>7750</v>
      </c>
      <c r="L48" s="273" t="s">
        <v>7750</v>
      </c>
      <c r="M48" s="273" t="s">
        <v>7750</v>
      </c>
      <c r="N48" s="273" t="s">
        <v>7750</v>
      </c>
      <c r="O48" s="273" t="s">
        <v>7750</v>
      </c>
      <c r="P48" s="273" t="s">
        <v>7750</v>
      </c>
      <c r="Q48" s="273" t="s">
        <v>7750</v>
      </c>
      <c r="R48" s="273" t="s">
        <v>7750</v>
      </c>
      <c r="S48" s="273" t="s">
        <v>7750</v>
      </c>
      <c r="T48" s="273" t="s">
        <v>7750</v>
      </c>
      <c r="U48" s="273" t="s">
        <v>7750</v>
      </c>
      <c r="V48" s="273" t="s">
        <v>7750</v>
      </c>
      <c r="W48" s="273" t="s">
        <v>7750</v>
      </c>
      <c r="X48" s="273" t="s">
        <v>7750</v>
      </c>
      <c r="Y48" s="273" t="s">
        <v>7750</v>
      </c>
      <c r="Z48" s="273" t="s">
        <v>7750</v>
      </c>
      <c r="AA48" s="273" t="s">
        <v>7750</v>
      </c>
      <c r="AB48" s="273" t="s">
        <v>7750</v>
      </c>
      <c r="AC48" s="273" t="s">
        <v>7750</v>
      </c>
      <c r="AD48" s="273" t="s">
        <v>7750</v>
      </c>
      <c r="AE48" s="273" t="s">
        <v>7750</v>
      </c>
      <c r="AF48" s="273" t="s">
        <v>7750</v>
      </c>
      <c r="AG48" s="273" t="str">
        <f>_xlfn.IFNA(VLOOKUP(C48,'INFORM Severity - hidden'!$C$5:$G$155,5,FALSE),"-")</f>
        <v>x</v>
      </c>
    </row>
    <row r="49" spans="1:33" x14ac:dyDescent="0.3">
      <c r="A49" t="s">
        <v>497</v>
      </c>
      <c r="B49" t="s">
        <v>495</v>
      </c>
      <c r="C49" t="s">
        <v>496</v>
      </c>
      <c r="D49" s="273" t="str">
        <f t="shared" si="0"/>
        <v>Stable</v>
      </c>
      <c r="E49" s="273" t="s">
        <v>7750</v>
      </c>
      <c r="F49" s="273">
        <v>1.7</v>
      </c>
      <c r="G49" s="273">
        <v>1.7</v>
      </c>
      <c r="H49" s="273">
        <v>2.2999999999999998</v>
      </c>
      <c r="I49" s="273">
        <v>2.2999999999999998</v>
      </c>
      <c r="J49" s="273">
        <v>2.4</v>
      </c>
      <c r="K49" s="273">
        <v>2.2999999999999998</v>
      </c>
      <c r="L49" s="273">
        <v>2.2999999999999998</v>
      </c>
      <c r="M49" s="273">
        <v>2.2999999999999998</v>
      </c>
      <c r="N49" s="273">
        <v>2.2999999999999998</v>
      </c>
      <c r="O49" s="273">
        <v>2.2999999999999998</v>
      </c>
      <c r="P49" s="273">
        <v>2.2999999999999998</v>
      </c>
      <c r="Q49" s="273">
        <v>2.2999999999999998</v>
      </c>
      <c r="R49" s="273">
        <v>2.4</v>
      </c>
      <c r="S49" s="273">
        <v>2.5</v>
      </c>
      <c r="T49" s="273">
        <v>2.4</v>
      </c>
      <c r="U49" s="273">
        <v>2.4</v>
      </c>
      <c r="V49" s="273">
        <v>2.4</v>
      </c>
      <c r="W49" s="273">
        <v>2.4</v>
      </c>
      <c r="X49" s="273">
        <v>2.4</v>
      </c>
      <c r="Y49" s="273">
        <v>2.4</v>
      </c>
      <c r="Z49" s="273">
        <v>2.4</v>
      </c>
      <c r="AA49" s="273">
        <v>2.4</v>
      </c>
      <c r="AB49" s="273">
        <v>2.4</v>
      </c>
      <c r="AC49" s="273">
        <v>2.2999999999999998</v>
      </c>
      <c r="AD49" s="273">
        <v>2.2999999999999998</v>
      </c>
      <c r="AE49" s="273">
        <v>2.2999999999999998</v>
      </c>
      <c r="AF49" s="273">
        <v>2.2999999999999998</v>
      </c>
      <c r="AG49" s="273">
        <f>_xlfn.IFNA(VLOOKUP(C49,'INFORM Severity - hidden'!$C$5:$G$155,5,FALSE),"-")</f>
        <v>2.2999999999999998</v>
      </c>
    </row>
    <row r="50" spans="1:33" x14ac:dyDescent="0.3">
      <c r="A50" t="s">
        <v>265</v>
      </c>
      <c r="B50" t="s">
        <v>263</v>
      </c>
      <c r="C50" t="s">
        <v>264</v>
      </c>
      <c r="D50" s="273" t="str">
        <f t="shared" si="0"/>
        <v>Decreasing</v>
      </c>
      <c r="E50" s="273" t="s">
        <v>7750</v>
      </c>
      <c r="F50" s="273">
        <v>1</v>
      </c>
      <c r="G50" s="273">
        <v>1</v>
      </c>
      <c r="H50" s="273">
        <v>1.7</v>
      </c>
      <c r="I50" s="273">
        <v>1.7</v>
      </c>
      <c r="J50" s="273">
        <v>1.7</v>
      </c>
      <c r="K50" s="273">
        <v>1.7</v>
      </c>
      <c r="L50" s="273">
        <v>1.7</v>
      </c>
      <c r="M50" s="273">
        <v>1.7</v>
      </c>
      <c r="N50" s="273">
        <v>1.7</v>
      </c>
      <c r="O50" s="273">
        <v>1.7</v>
      </c>
      <c r="P50" s="273">
        <v>1.7</v>
      </c>
      <c r="Q50" s="273">
        <v>1.7</v>
      </c>
      <c r="R50" s="273">
        <v>1.7</v>
      </c>
      <c r="S50" s="273">
        <v>1.7</v>
      </c>
      <c r="T50" s="273">
        <v>2.1</v>
      </c>
      <c r="U50" s="273">
        <v>2.1</v>
      </c>
      <c r="V50" s="273">
        <v>2.2000000000000002</v>
      </c>
      <c r="W50" s="273">
        <v>2.2000000000000002</v>
      </c>
      <c r="X50" s="273">
        <v>2.2000000000000002</v>
      </c>
      <c r="Y50" s="273">
        <v>2.2000000000000002</v>
      </c>
      <c r="Z50" s="273">
        <v>2.2000000000000002</v>
      </c>
      <c r="AA50" s="273">
        <v>2.4</v>
      </c>
      <c r="AB50" s="273">
        <v>2.4</v>
      </c>
      <c r="AC50" s="273">
        <v>3.1</v>
      </c>
      <c r="AD50" s="273">
        <v>3.1</v>
      </c>
      <c r="AE50" s="273">
        <v>2.9</v>
      </c>
      <c r="AF50" s="273">
        <v>2.4</v>
      </c>
      <c r="AG50" s="273">
        <f>_xlfn.IFNA(VLOOKUP(C50,'INFORM Severity - hidden'!$C$5:$G$155,5,FALSE),"-")</f>
        <v>2.4</v>
      </c>
    </row>
    <row r="51" spans="1:33" x14ac:dyDescent="0.3">
      <c r="A51" t="s">
        <v>378</v>
      </c>
      <c r="B51" t="s">
        <v>376</v>
      </c>
      <c r="C51" t="s">
        <v>377</v>
      </c>
      <c r="D51" s="273" t="str">
        <f t="shared" si="0"/>
        <v>Stable</v>
      </c>
      <c r="E51" s="273" t="s">
        <v>7750</v>
      </c>
      <c r="F51" s="273">
        <v>3.4</v>
      </c>
      <c r="G51" s="273">
        <v>3.4</v>
      </c>
      <c r="H51" s="273">
        <v>3.8</v>
      </c>
      <c r="I51" s="273">
        <v>3.8</v>
      </c>
      <c r="J51" s="273">
        <v>3.8</v>
      </c>
      <c r="K51" s="273">
        <v>3.8</v>
      </c>
      <c r="L51" s="273">
        <v>3.8</v>
      </c>
      <c r="M51" s="273">
        <v>3.8</v>
      </c>
      <c r="N51" s="273">
        <v>3.8</v>
      </c>
      <c r="O51" s="273">
        <v>3.8</v>
      </c>
      <c r="P51" s="273">
        <v>3.8</v>
      </c>
      <c r="Q51" s="273">
        <v>3.8</v>
      </c>
      <c r="R51" s="273">
        <v>3.8</v>
      </c>
      <c r="S51" s="273">
        <v>3.8</v>
      </c>
      <c r="T51" s="273">
        <v>3.8</v>
      </c>
      <c r="U51" s="273">
        <v>3.8</v>
      </c>
      <c r="V51" s="273">
        <v>3.8</v>
      </c>
      <c r="W51" s="273">
        <v>3.8</v>
      </c>
      <c r="X51" s="273">
        <v>3.8</v>
      </c>
      <c r="Y51" s="273">
        <v>3.8</v>
      </c>
      <c r="Z51" s="273">
        <v>3.8</v>
      </c>
      <c r="AA51" s="273">
        <v>3.7</v>
      </c>
      <c r="AB51" s="273">
        <v>3.7</v>
      </c>
      <c r="AC51" s="273">
        <v>3.7</v>
      </c>
      <c r="AD51" s="273">
        <v>3.7</v>
      </c>
      <c r="AE51" s="273">
        <v>3.7</v>
      </c>
      <c r="AF51" s="273">
        <v>3.7</v>
      </c>
      <c r="AG51" s="273">
        <f>_xlfn.IFNA(VLOOKUP(C51,'INFORM Severity - hidden'!$C$5:$G$155,5,FALSE),"-")</f>
        <v>3.7</v>
      </c>
    </row>
    <row r="52" spans="1:33" x14ac:dyDescent="0.3">
      <c r="A52" t="s">
        <v>505</v>
      </c>
      <c r="B52" t="s">
        <v>503</v>
      </c>
      <c r="C52" t="s">
        <v>504</v>
      </c>
      <c r="D52" s="273" t="str">
        <f t="shared" si="0"/>
        <v>Stable</v>
      </c>
      <c r="E52" s="273" t="s">
        <v>7750</v>
      </c>
      <c r="F52" s="273">
        <v>1.2</v>
      </c>
      <c r="G52" s="273" t="s">
        <v>7750</v>
      </c>
      <c r="H52" s="273" t="s">
        <v>7750</v>
      </c>
      <c r="I52" s="273" t="s">
        <v>7750</v>
      </c>
      <c r="J52" s="273" t="s">
        <v>7750</v>
      </c>
      <c r="K52" s="273" t="s">
        <v>7750</v>
      </c>
      <c r="L52" s="273" t="s">
        <v>7750</v>
      </c>
      <c r="M52" s="273" t="s">
        <v>7750</v>
      </c>
      <c r="N52" s="273" t="s">
        <v>7750</v>
      </c>
      <c r="O52" s="273" t="s">
        <v>7750</v>
      </c>
      <c r="P52" s="273" t="s">
        <v>7750</v>
      </c>
      <c r="Q52" s="273" t="s">
        <v>7750</v>
      </c>
      <c r="R52" s="273" t="s">
        <v>7750</v>
      </c>
      <c r="S52" s="273" t="s">
        <v>7750</v>
      </c>
      <c r="T52" s="273" t="s">
        <v>7750</v>
      </c>
      <c r="U52" s="273" t="s">
        <v>7750</v>
      </c>
      <c r="V52" s="273" t="s">
        <v>7750</v>
      </c>
      <c r="W52" s="273" t="s">
        <v>7750</v>
      </c>
      <c r="X52" s="273" t="s">
        <v>7750</v>
      </c>
      <c r="Y52" s="273" t="s">
        <v>7750</v>
      </c>
      <c r="Z52" s="273" t="s">
        <v>7750</v>
      </c>
      <c r="AA52" s="273" t="s">
        <v>7750</v>
      </c>
      <c r="AB52" s="273" t="s">
        <v>7750</v>
      </c>
      <c r="AC52" s="273">
        <v>1.5</v>
      </c>
      <c r="AD52" s="273">
        <v>1.5</v>
      </c>
      <c r="AE52" s="273">
        <v>1.5</v>
      </c>
      <c r="AF52" s="273">
        <v>1.5</v>
      </c>
      <c r="AG52" s="273">
        <f>_xlfn.IFNA(VLOOKUP(C52,'INFORM Severity - hidden'!$C$5:$G$155,5,FALSE),"-")</f>
        <v>1.5</v>
      </c>
    </row>
    <row r="53" spans="1:33" x14ac:dyDescent="0.3">
      <c r="A53" t="s">
        <v>629</v>
      </c>
      <c r="B53" t="s">
        <v>627</v>
      </c>
      <c r="C53" t="s">
        <v>628</v>
      </c>
      <c r="D53" s="273" t="str">
        <f t="shared" si="0"/>
        <v>Increasing</v>
      </c>
      <c r="E53" s="273" t="s">
        <v>7750</v>
      </c>
      <c r="F53" s="273" t="s">
        <v>7750</v>
      </c>
      <c r="G53" s="273">
        <v>3.8</v>
      </c>
      <c r="H53" s="273">
        <v>3.8</v>
      </c>
      <c r="I53" s="273">
        <v>3.8</v>
      </c>
      <c r="J53" s="273">
        <v>3.8</v>
      </c>
      <c r="K53" s="273">
        <v>3.8</v>
      </c>
      <c r="L53" s="273">
        <v>3.8</v>
      </c>
      <c r="M53" s="273">
        <v>3.8</v>
      </c>
      <c r="N53" s="273">
        <v>3.8</v>
      </c>
      <c r="O53" s="273">
        <v>3.8</v>
      </c>
      <c r="P53" s="273">
        <v>3.8</v>
      </c>
      <c r="Q53" s="273">
        <v>3.8</v>
      </c>
      <c r="R53" s="273">
        <v>3.8</v>
      </c>
      <c r="S53" s="273">
        <v>3.8</v>
      </c>
      <c r="T53" s="273">
        <v>4</v>
      </c>
      <c r="U53" s="273">
        <v>4</v>
      </c>
      <c r="V53" s="273">
        <v>4</v>
      </c>
      <c r="W53" s="273">
        <v>4</v>
      </c>
      <c r="X53" s="273">
        <v>4</v>
      </c>
      <c r="Y53" s="273">
        <v>4</v>
      </c>
      <c r="Z53" s="273">
        <v>4</v>
      </c>
      <c r="AA53" s="273">
        <v>4.0999999999999996</v>
      </c>
      <c r="AB53" s="273">
        <v>4.0999999999999996</v>
      </c>
      <c r="AC53" s="273">
        <v>4.0999999999999996</v>
      </c>
      <c r="AD53" s="273">
        <v>4.0999999999999996</v>
      </c>
      <c r="AE53" s="273">
        <v>4.5</v>
      </c>
      <c r="AF53" s="273">
        <v>4.5</v>
      </c>
      <c r="AG53" s="273">
        <f>_xlfn.IFNA(VLOOKUP(C53,'INFORM Severity - hidden'!$C$5:$G$155,5,FALSE),"-")</f>
        <v>4.5</v>
      </c>
    </row>
    <row r="54" spans="1:33" x14ac:dyDescent="0.3">
      <c r="A54" t="s">
        <v>629</v>
      </c>
      <c r="B54" t="s">
        <v>2582</v>
      </c>
      <c r="C54" t="s">
        <v>2583</v>
      </c>
      <c r="D54" s="273" t="str">
        <f t="shared" si="0"/>
        <v>Stable</v>
      </c>
      <c r="E54" s="273" t="s">
        <v>7750</v>
      </c>
      <c r="F54" s="273" t="s">
        <v>7750</v>
      </c>
      <c r="G54" s="273" t="s">
        <v>7750</v>
      </c>
      <c r="H54" s="273" t="s">
        <v>7750</v>
      </c>
      <c r="I54" s="273" t="s">
        <v>7750</v>
      </c>
      <c r="J54" s="273" t="s">
        <v>7750</v>
      </c>
      <c r="K54" s="273" t="s">
        <v>7750</v>
      </c>
      <c r="L54" s="273" t="s">
        <v>7750</v>
      </c>
      <c r="M54" s="273" t="s">
        <v>7750</v>
      </c>
      <c r="N54" s="273" t="s">
        <v>7750</v>
      </c>
      <c r="O54" s="273" t="s">
        <v>7750</v>
      </c>
      <c r="P54" s="273" t="s">
        <v>7750</v>
      </c>
      <c r="Q54" s="273" t="s">
        <v>7750</v>
      </c>
      <c r="R54" s="273" t="s">
        <v>7750</v>
      </c>
      <c r="S54" s="273" t="s">
        <v>7750</v>
      </c>
      <c r="T54" s="273" t="s">
        <v>7750</v>
      </c>
      <c r="U54" s="273" t="s">
        <v>7750</v>
      </c>
      <c r="V54" s="273">
        <v>2.4</v>
      </c>
      <c r="W54" s="273">
        <v>2.4</v>
      </c>
      <c r="X54" s="273">
        <v>2.4</v>
      </c>
      <c r="Y54" s="273">
        <v>2.4</v>
      </c>
      <c r="Z54" s="273">
        <v>2.4</v>
      </c>
      <c r="AA54" s="273">
        <v>2.4</v>
      </c>
      <c r="AB54" s="273">
        <v>2.4</v>
      </c>
      <c r="AC54" s="273">
        <v>2.4</v>
      </c>
      <c r="AD54" s="273">
        <v>2.4</v>
      </c>
      <c r="AE54" s="273">
        <v>2.4</v>
      </c>
      <c r="AF54" s="273">
        <v>2.4</v>
      </c>
      <c r="AG54" s="273">
        <f>_xlfn.IFNA(VLOOKUP(C54,'INFORM Severity - hidden'!$C$5:$G$155,5,FALSE),"-")</f>
        <v>2.4</v>
      </c>
    </row>
    <row r="55" spans="1:33" x14ac:dyDescent="0.3">
      <c r="A55" t="s">
        <v>629</v>
      </c>
      <c r="B55" t="s">
        <v>2750</v>
      </c>
      <c r="C55" t="s">
        <v>2751</v>
      </c>
      <c r="D55" s="273" t="str">
        <f t="shared" si="0"/>
        <v>Increasing</v>
      </c>
      <c r="E55" s="273" t="s">
        <v>7750</v>
      </c>
      <c r="F55" s="273" t="s">
        <v>7750</v>
      </c>
      <c r="G55" s="273" t="s">
        <v>7750</v>
      </c>
      <c r="H55" s="273" t="s">
        <v>7750</v>
      </c>
      <c r="I55" s="273" t="s">
        <v>7750</v>
      </c>
      <c r="J55" s="273" t="s">
        <v>7750</v>
      </c>
      <c r="K55" s="273" t="s">
        <v>7750</v>
      </c>
      <c r="L55" s="273" t="s">
        <v>7750</v>
      </c>
      <c r="M55" s="273" t="s">
        <v>7750</v>
      </c>
      <c r="N55" s="273" t="s">
        <v>7750</v>
      </c>
      <c r="O55" s="273" t="s">
        <v>7750</v>
      </c>
      <c r="P55" s="273" t="s">
        <v>7750</v>
      </c>
      <c r="Q55" s="273" t="s">
        <v>7750</v>
      </c>
      <c r="R55" s="273" t="s">
        <v>7750</v>
      </c>
      <c r="S55" s="273" t="s">
        <v>7750</v>
      </c>
      <c r="T55" s="273" t="s">
        <v>7750</v>
      </c>
      <c r="U55" s="273" t="s">
        <v>7750</v>
      </c>
      <c r="V55" s="273" t="s">
        <v>7750</v>
      </c>
      <c r="W55" s="273">
        <v>2.8</v>
      </c>
      <c r="X55" s="273">
        <v>2.8</v>
      </c>
      <c r="Y55" s="273">
        <v>2.8</v>
      </c>
      <c r="Z55" s="273">
        <v>2.8</v>
      </c>
      <c r="AA55" s="273">
        <v>2.8</v>
      </c>
      <c r="AB55" s="273">
        <v>2.8</v>
      </c>
      <c r="AC55" s="273">
        <v>2.8</v>
      </c>
      <c r="AD55" s="273">
        <v>2.8</v>
      </c>
      <c r="AE55" s="273">
        <v>2.9</v>
      </c>
      <c r="AF55" s="273">
        <v>2.9</v>
      </c>
      <c r="AG55" s="273">
        <f>_xlfn.IFNA(VLOOKUP(C55,'INFORM Severity - hidden'!$C$5:$G$155,5,FALSE),"-")</f>
        <v>2.9</v>
      </c>
    </row>
    <row r="56" spans="1:33" x14ac:dyDescent="0.3">
      <c r="A56" t="s">
        <v>629</v>
      </c>
      <c r="B56" t="s">
        <v>4085</v>
      </c>
      <c r="C56" t="s">
        <v>4086</v>
      </c>
      <c r="D56" s="273" t="str">
        <f t="shared" si="0"/>
        <v>Decreasing</v>
      </c>
      <c r="E56" s="273" t="s">
        <v>7750</v>
      </c>
      <c r="F56" s="273" t="s">
        <v>7750</v>
      </c>
      <c r="G56" s="273" t="s">
        <v>7750</v>
      </c>
      <c r="H56" s="273" t="s">
        <v>7750</v>
      </c>
      <c r="I56" s="273" t="s">
        <v>7750</v>
      </c>
      <c r="J56" s="273" t="s">
        <v>7750</v>
      </c>
      <c r="K56" s="273" t="s">
        <v>7750</v>
      </c>
      <c r="L56" s="273" t="s">
        <v>7750</v>
      </c>
      <c r="M56" s="273" t="s">
        <v>7750</v>
      </c>
      <c r="N56" s="273" t="s">
        <v>7750</v>
      </c>
      <c r="O56" s="273" t="s">
        <v>7750</v>
      </c>
      <c r="P56" s="273" t="s">
        <v>7750</v>
      </c>
      <c r="Q56" s="273" t="s">
        <v>7750</v>
      </c>
      <c r="R56" s="273" t="s">
        <v>7750</v>
      </c>
      <c r="S56" s="273" t="s">
        <v>7750</v>
      </c>
      <c r="T56" s="273" t="s">
        <v>7750</v>
      </c>
      <c r="U56" s="273" t="s">
        <v>7750</v>
      </c>
      <c r="V56" s="273" t="s">
        <v>7750</v>
      </c>
      <c r="W56" s="273" t="s">
        <v>7750</v>
      </c>
      <c r="X56" s="273" t="s">
        <v>7750</v>
      </c>
      <c r="Y56" s="273" t="s">
        <v>7750</v>
      </c>
      <c r="Z56" s="273" t="s">
        <v>7750</v>
      </c>
      <c r="AA56" s="273" t="s">
        <v>7750</v>
      </c>
      <c r="AB56" s="273">
        <v>4.0999999999999996</v>
      </c>
      <c r="AC56" s="273">
        <v>3.6</v>
      </c>
      <c r="AD56" s="273">
        <v>3.6</v>
      </c>
      <c r="AE56" s="273">
        <v>3.6</v>
      </c>
      <c r="AF56" s="273">
        <v>3.6</v>
      </c>
      <c r="AG56" s="273">
        <f>_xlfn.IFNA(VLOOKUP(C56,'INFORM Severity - hidden'!$C$5:$G$155,5,FALSE),"-")</f>
        <v>3.6</v>
      </c>
    </row>
    <row r="57" spans="1:33" x14ac:dyDescent="0.3">
      <c r="A57" t="s">
        <v>7396</v>
      </c>
      <c r="B57" t="s">
        <v>7795</v>
      </c>
      <c r="C57" t="s">
        <v>7796</v>
      </c>
      <c r="D57" s="273" t="str">
        <f t="shared" si="0"/>
        <v>-</v>
      </c>
      <c r="E57" s="273" t="s">
        <v>7750</v>
      </c>
      <c r="F57" s="273" t="s">
        <v>7750</v>
      </c>
      <c r="G57" s="273" t="s">
        <v>7750</v>
      </c>
      <c r="H57" s="273" t="s">
        <v>7750</v>
      </c>
      <c r="I57" s="273" t="s">
        <v>7750</v>
      </c>
      <c r="J57" s="273" t="s">
        <v>7750</v>
      </c>
      <c r="K57" s="273" t="s">
        <v>7750</v>
      </c>
      <c r="L57" s="273" t="s">
        <v>7750</v>
      </c>
      <c r="M57" s="273" t="s">
        <v>7750</v>
      </c>
      <c r="N57" s="273" t="s">
        <v>7750</v>
      </c>
      <c r="O57" s="273" t="s">
        <v>7750</v>
      </c>
      <c r="P57" s="273" t="s">
        <v>7750</v>
      </c>
      <c r="Q57" s="273" t="s">
        <v>7750</v>
      </c>
      <c r="R57" s="273" t="s">
        <v>7750</v>
      </c>
      <c r="S57" s="273" t="s">
        <v>7750</v>
      </c>
      <c r="T57" s="273" t="s">
        <v>7750</v>
      </c>
      <c r="U57" s="273" t="s">
        <v>7750</v>
      </c>
      <c r="V57" s="273" t="s">
        <v>7750</v>
      </c>
      <c r="W57" s="273" t="s">
        <v>7750</v>
      </c>
      <c r="X57" s="273" t="s">
        <v>7750</v>
      </c>
      <c r="Y57" s="273" t="s">
        <v>7750</v>
      </c>
      <c r="Z57" s="273" t="s">
        <v>7750</v>
      </c>
      <c r="AA57" s="273" t="s">
        <v>7750</v>
      </c>
      <c r="AB57" s="273" t="s">
        <v>7750</v>
      </c>
      <c r="AC57" s="273">
        <v>1.4</v>
      </c>
      <c r="AD57" s="273">
        <v>1.4</v>
      </c>
      <c r="AE57" s="273">
        <v>1.4</v>
      </c>
      <c r="AF57" s="273">
        <v>1.4</v>
      </c>
      <c r="AG57" s="273" t="str">
        <f>_xlfn.IFNA(VLOOKUP(C57,'INFORM Severity - hidden'!$C$5:$G$155,5,FALSE),"-")</f>
        <v>-</v>
      </c>
    </row>
    <row r="58" spans="1:33" x14ac:dyDescent="0.3">
      <c r="A58" t="s">
        <v>190</v>
      </c>
      <c r="B58" t="s">
        <v>188</v>
      </c>
      <c r="C58" t="s">
        <v>189</v>
      </c>
      <c r="D58" s="273" t="str">
        <f t="shared" si="0"/>
        <v>Decreasing</v>
      </c>
      <c r="E58" s="273" t="s">
        <v>7750</v>
      </c>
      <c r="F58" s="273">
        <v>1</v>
      </c>
      <c r="G58" s="273">
        <v>1</v>
      </c>
      <c r="H58" s="273">
        <v>1.7</v>
      </c>
      <c r="I58" s="273">
        <v>1.5</v>
      </c>
      <c r="J58" s="273">
        <v>1.5</v>
      </c>
      <c r="K58" s="273">
        <v>1.8</v>
      </c>
      <c r="L58" s="273">
        <v>1.8</v>
      </c>
      <c r="M58" s="273">
        <v>1.8</v>
      </c>
      <c r="N58" s="273">
        <v>1.9</v>
      </c>
      <c r="O58" s="273">
        <v>1.9</v>
      </c>
      <c r="P58" s="273">
        <v>1.9</v>
      </c>
      <c r="Q58" s="273">
        <v>1.9</v>
      </c>
      <c r="R58" s="273">
        <v>1.9</v>
      </c>
      <c r="S58" s="273">
        <v>2</v>
      </c>
      <c r="T58" s="273">
        <v>1.9</v>
      </c>
      <c r="U58" s="273">
        <v>1.9</v>
      </c>
      <c r="V58" s="273">
        <v>2.1</v>
      </c>
      <c r="W58" s="273">
        <v>2.1</v>
      </c>
      <c r="X58" s="273">
        <v>1.8</v>
      </c>
      <c r="Y58" s="273">
        <v>1.8</v>
      </c>
      <c r="Z58" s="273">
        <v>1.8</v>
      </c>
      <c r="AA58" s="273">
        <v>1.8</v>
      </c>
      <c r="AB58" s="273">
        <v>1.8</v>
      </c>
      <c r="AC58" s="273">
        <v>1.8</v>
      </c>
      <c r="AD58" s="273">
        <v>1.6</v>
      </c>
      <c r="AE58" s="273">
        <v>1.6</v>
      </c>
      <c r="AF58" s="273">
        <v>1.5</v>
      </c>
      <c r="AG58" s="273">
        <f>_xlfn.IFNA(VLOOKUP(C58,'INFORM Severity - hidden'!$C$5:$G$155,5,FALSE),"-")</f>
        <v>1.5</v>
      </c>
    </row>
    <row r="59" spans="1:33" x14ac:dyDescent="0.3">
      <c r="A59" t="s">
        <v>535</v>
      </c>
      <c r="B59" t="s">
        <v>533</v>
      </c>
      <c r="C59" t="s">
        <v>534</v>
      </c>
      <c r="D59" s="273" t="str">
        <f t="shared" si="0"/>
        <v>Stable</v>
      </c>
      <c r="E59" s="273" t="s">
        <v>7750</v>
      </c>
      <c r="F59" s="273">
        <v>3.4</v>
      </c>
      <c r="G59" s="273">
        <v>3.4</v>
      </c>
      <c r="H59" s="273">
        <v>4</v>
      </c>
      <c r="I59" s="273">
        <v>3.7</v>
      </c>
      <c r="J59" s="273">
        <v>3.5</v>
      </c>
      <c r="K59" s="273">
        <v>3.5</v>
      </c>
      <c r="L59" s="273">
        <v>3.5</v>
      </c>
      <c r="M59" s="273">
        <v>3.5</v>
      </c>
      <c r="N59" s="273">
        <v>3.5</v>
      </c>
      <c r="O59" s="273">
        <v>3.5</v>
      </c>
      <c r="P59" s="273">
        <v>3.5</v>
      </c>
      <c r="Q59" s="273">
        <v>3.5</v>
      </c>
      <c r="R59" s="273">
        <v>3.3</v>
      </c>
      <c r="S59" s="273">
        <v>3.3</v>
      </c>
      <c r="T59" s="273">
        <v>3.4</v>
      </c>
      <c r="U59" s="273">
        <v>3.4</v>
      </c>
      <c r="V59" s="273">
        <v>3.4</v>
      </c>
      <c r="W59" s="273">
        <v>3.4</v>
      </c>
      <c r="X59" s="273">
        <v>3.4</v>
      </c>
      <c r="Y59" s="273">
        <v>3.4</v>
      </c>
      <c r="Z59" s="273">
        <v>3.4</v>
      </c>
      <c r="AA59" s="273">
        <v>3.4</v>
      </c>
      <c r="AB59" s="273">
        <v>3.4</v>
      </c>
      <c r="AC59" s="273">
        <v>3.4</v>
      </c>
      <c r="AD59" s="273">
        <v>3.4</v>
      </c>
      <c r="AE59" s="273">
        <v>3.4</v>
      </c>
      <c r="AF59" s="273">
        <v>3.4</v>
      </c>
      <c r="AG59" s="273">
        <f>_xlfn.IFNA(VLOOKUP(C59,'INFORM Severity - hidden'!$C$5:$G$155,5,FALSE),"-")</f>
        <v>3.4</v>
      </c>
    </row>
    <row r="60" spans="1:33" x14ac:dyDescent="0.3">
      <c r="A60" t="s">
        <v>535</v>
      </c>
      <c r="B60" t="s">
        <v>4113</v>
      </c>
      <c r="C60" t="s">
        <v>4114</v>
      </c>
      <c r="D60" s="273" t="str">
        <f t="shared" si="0"/>
        <v>Increasing</v>
      </c>
      <c r="E60" s="273" t="s">
        <v>7750</v>
      </c>
      <c r="F60" s="273" t="s">
        <v>7750</v>
      </c>
      <c r="G60" s="273" t="s">
        <v>7750</v>
      </c>
      <c r="H60" s="273" t="s">
        <v>7750</v>
      </c>
      <c r="I60" s="273" t="s">
        <v>7750</v>
      </c>
      <c r="J60" s="273" t="s">
        <v>7750</v>
      </c>
      <c r="K60" s="273" t="s">
        <v>7750</v>
      </c>
      <c r="L60" s="273" t="s">
        <v>7750</v>
      </c>
      <c r="M60" s="273" t="s">
        <v>7750</v>
      </c>
      <c r="N60" s="273" t="s">
        <v>7750</v>
      </c>
      <c r="O60" s="273" t="s">
        <v>7750</v>
      </c>
      <c r="P60" s="273" t="s">
        <v>7750</v>
      </c>
      <c r="Q60" s="273" t="s">
        <v>7750</v>
      </c>
      <c r="R60" s="273" t="s">
        <v>7750</v>
      </c>
      <c r="S60" s="273" t="s">
        <v>7750</v>
      </c>
      <c r="T60" s="273" t="s">
        <v>7750</v>
      </c>
      <c r="U60" s="273" t="s">
        <v>7750</v>
      </c>
      <c r="V60" s="273" t="s">
        <v>7750</v>
      </c>
      <c r="W60" s="273" t="s">
        <v>7750</v>
      </c>
      <c r="X60" s="273" t="s">
        <v>7750</v>
      </c>
      <c r="Y60" s="273" t="s">
        <v>7750</v>
      </c>
      <c r="Z60" s="273" t="s">
        <v>7750</v>
      </c>
      <c r="AA60" s="273" t="s">
        <v>7750</v>
      </c>
      <c r="AB60" s="273">
        <v>2.7</v>
      </c>
      <c r="AC60" s="273">
        <v>3.1</v>
      </c>
      <c r="AD60" s="273">
        <v>3.1</v>
      </c>
      <c r="AE60" s="273">
        <v>3.1</v>
      </c>
      <c r="AF60" s="273">
        <v>3.1</v>
      </c>
      <c r="AG60" s="273">
        <f>_xlfn.IFNA(VLOOKUP(C60,'INFORM Severity - hidden'!$C$5:$G$155,5,FALSE),"-")</f>
        <v>3.1</v>
      </c>
    </row>
    <row r="61" spans="1:33" x14ac:dyDescent="0.3">
      <c r="A61" t="s">
        <v>390</v>
      </c>
      <c r="B61" t="s">
        <v>388</v>
      </c>
      <c r="C61" t="s">
        <v>389</v>
      </c>
      <c r="D61" s="273" t="str">
        <f t="shared" si="0"/>
        <v>Stable</v>
      </c>
      <c r="E61" s="273" t="s">
        <v>7750</v>
      </c>
      <c r="F61" s="273">
        <v>2.2999999999999998</v>
      </c>
      <c r="G61" s="273">
        <v>2.2999999999999998</v>
      </c>
      <c r="H61" s="273">
        <v>2.8</v>
      </c>
      <c r="I61" s="273">
        <v>2.8</v>
      </c>
      <c r="J61" s="273">
        <v>2.8</v>
      </c>
      <c r="K61" s="273">
        <v>2.8</v>
      </c>
      <c r="L61" s="273">
        <v>2.8</v>
      </c>
      <c r="M61" s="273">
        <v>2.8</v>
      </c>
      <c r="N61" s="273">
        <v>2.8</v>
      </c>
      <c r="O61" s="273">
        <v>2.8</v>
      </c>
      <c r="P61" s="273">
        <v>3.2</v>
      </c>
      <c r="Q61" s="273">
        <v>3.2</v>
      </c>
      <c r="R61" s="273">
        <v>3.2</v>
      </c>
      <c r="S61" s="273">
        <v>3.2</v>
      </c>
      <c r="T61" s="273">
        <v>3.3</v>
      </c>
      <c r="U61" s="273">
        <v>3.3</v>
      </c>
      <c r="V61" s="273">
        <v>3.3</v>
      </c>
      <c r="W61" s="273">
        <v>3.3</v>
      </c>
      <c r="X61" s="273">
        <v>3.3</v>
      </c>
      <c r="Y61" s="273">
        <v>3.3</v>
      </c>
      <c r="Z61" s="273">
        <v>3.2</v>
      </c>
      <c r="AA61" s="273">
        <v>3.2</v>
      </c>
      <c r="AB61" s="273">
        <v>3.2</v>
      </c>
      <c r="AC61" s="273">
        <v>3.2</v>
      </c>
      <c r="AD61" s="273">
        <v>3.2</v>
      </c>
      <c r="AE61" s="273">
        <v>3.2</v>
      </c>
      <c r="AF61" s="273">
        <v>3.2</v>
      </c>
      <c r="AG61" s="273">
        <f>_xlfn.IFNA(VLOOKUP(C61,'INFORM Severity - hidden'!$C$5:$G$155,5,FALSE),"-")</f>
        <v>3.2</v>
      </c>
    </row>
    <row r="62" spans="1:33" x14ac:dyDescent="0.3">
      <c r="A62" t="s">
        <v>390</v>
      </c>
      <c r="B62" t="s">
        <v>4141</v>
      </c>
      <c r="C62" t="s">
        <v>4142</v>
      </c>
      <c r="D62" s="273" t="str">
        <f t="shared" si="0"/>
        <v>Increasing</v>
      </c>
      <c r="E62" s="273" t="s">
        <v>7750</v>
      </c>
      <c r="F62" s="273" t="s">
        <v>7750</v>
      </c>
      <c r="G62" s="273" t="s">
        <v>7750</v>
      </c>
      <c r="H62" s="273" t="s">
        <v>7750</v>
      </c>
      <c r="I62" s="273" t="s">
        <v>7750</v>
      </c>
      <c r="J62" s="273" t="s">
        <v>7750</v>
      </c>
      <c r="K62" s="273" t="s">
        <v>7750</v>
      </c>
      <c r="L62" s="273" t="s">
        <v>7750</v>
      </c>
      <c r="M62" s="273" t="s">
        <v>7750</v>
      </c>
      <c r="N62" s="273" t="s">
        <v>7750</v>
      </c>
      <c r="O62" s="273" t="s">
        <v>7750</v>
      </c>
      <c r="P62" s="273" t="s">
        <v>7750</v>
      </c>
      <c r="Q62" s="273" t="s">
        <v>7750</v>
      </c>
      <c r="R62" s="273" t="s">
        <v>7750</v>
      </c>
      <c r="S62" s="273" t="s">
        <v>7750</v>
      </c>
      <c r="T62" s="273" t="s">
        <v>7750</v>
      </c>
      <c r="U62" s="273" t="s">
        <v>7750</v>
      </c>
      <c r="V62" s="273" t="s">
        <v>7750</v>
      </c>
      <c r="W62" s="273" t="s">
        <v>7750</v>
      </c>
      <c r="X62" s="273" t="s">
        <v>7750</v>
      </c>
      <c r="Y62" s="273" t="s">
        <v>7750</v>
      </c>
      <c r="Z62" s="273" t="s">
        <v>7750</v>
      </c>
      <c r="AA62" s="273" t="s">
        <v>7750</v>
      </c>
      <c r="AB62" s="273">
        <v>3.1</v>
      </c>
      <c r="AC62" s="273">
        <v>3.3</v>
      </c>
      <c r="AD62" s="273">
        <v>3.3</v>
      </c>
      <c r="AE62" s="273">
        <v>3.3</v>
      </c>
      <c r="AF62" s="273">
        <v>3.3</v>
      </c>
      <c r="AG62" s="273">
        <f>_xlfn.IFNA(VLOOKUP(C62,'INFORM Severity - hidden'!$C$5:$G$155,5,FALSE),"-")</f>
        <v>3.3</v>
      </c>
    </row>
    <row r="63" spans="1:33" x14ac:dyDescent="0.3">
      <c r="A63" t="s">
        <v>73</v>
      </c>
      <c r="B63" t="s">
        <v>71</v>
      </c>
      <c r="C63" t="s">
        <v>72</v>
      </c>
      <c r="D63" s="273" t="str">
        <f t="shared" si="0"/>
        <v>Increasing</v>
      </c>
      <c r="E63" s="273">
        <v>3.4</v>
      </c>
      <c r="F63" s="273">
        <v>2.9</v>
      </c>
      <c r="G63" s="273">
        <v>2.9</v>
      </c>
      <c r="H63" s="273">
        <v>3.2</v>
      </c>
      <c r="I63" s="273">
        <v>3.2</v>
      </c>
      <c r="J63" s="273">
        <v>3.3</v>
      </c>
      <c r="K63" s="273">
        <v>3.3</v>
      </c>
      <c r="L63" s="273">
        <v>3.3</v>
      </c>
      <c r="M63" s="273">
        <v>3.3</v>
      </c>
      <c r="N63" s="273">
        <v>3.3</v>
      </c>
      <c r="O63" s="273">
        <v>3.4</v>
      </c>
      <c r="P63" s="273">
        <v>3.4</v>
      </c>
      <c r="Q63" s="273">
        <v>3.4</v>
      </c>
      <c r="R63" s="273">
        <v>3.4</v>
      </c>
      <c r="S63" s="273">
        <v>3.5</v>
      </c>
      <c r="T63" s="273">
        <v>3.5</v>
      </c>
      <c r="U63" s="273">
        <v>3.5</v>
      </c>
      <c r="V63" s="273">
        <v>3.5</v>
      </c>
      <c r="W63" s="273">
        <v>3.5</v>
      </c>
      <c r="X63" s="273">
        <v>3.5</v>
      </c>
      <c r="Y63" s="273">
        <v>3.4</v>
      </c>
      <c r="Z63" s="273">
        <v>3.5</v>
      </c>
      <c r="AA63" s="273">
        <v>3.5</v>
      </c>
      <c r="AB63" s="273">
        <v>3.5</v>
      </c>
      <c r="AC63" s="273">
        <v>3.5</v>
      </c>
      <c r="AD63" s="273">
        <v>3.5</v>
      </c>
      <c r="AE63" s="273">
        <v>3.8</v>
      </c>
      <c r="AF63" s="273">
        <v>3.8</v>
      </c>
      <c r="AG63" s="273">
        <f>_xlfn.IFNA(VLOOKUP(C63,'INFORM Severity - hidden'!$C$5:$G$155,5,FALSE),"-")</f>
        <v>3.8</v>
      </c>
    </row>
    <row r="64" spans="1:33" x14ac:dyDescent="0.3">
      <c r="A64" t="s">
        <v>1472</v>
      </c>
      <c r="B64" t="s">
        <v>7797</v>
      </c>
      <c r="C64" t="s">
        <v>7798</v>
      </c>
      <c r="D64" s="273" t="str">
        <f t="shared" si="0"/>
        <v>-</v>
      </c>
      <c r="E64" s="273" t="s">
        <v>7750</v>
      </c>
      <c r="F64" s="273">
        <v>2.2999999999999998</v>
      </c>
      <c r="G64" s="273">
        <v>2.2999999999999998</v>
      </c>
      <c r="H64" s="273">
        <v>2.8</v>
      </c>
      <c r="I64" s="273">
        <v>2.8</v>
      </c>
      <c r="J64" s="273">
        <v>2.8</v>
      </c>
      <c r="K64" s="273">
        <v>2.1</v>
      </c>
      <c r="L64" s="273">
        <v>2.1</v>
      </c>
      <c r="M64" s="273">
        <v>2.1</v>
      </c>
      <c r="N64" s="273">
        <v>2.1</v>
      </c>
      <c r="O64" s="273">
        <v>2.1</v>
      </c>
      <c r="P64" s="273">
        <v>2.1</v>
      </c>
      <c r="Q64" s="273">
        <v>1.9</v>
      </c>
      <c r="R64" s="273">
        <v>1.9</v>
      </c>
      <c r="S64" s="273">
        <v>2.2000000000000002</v>
      </c>
      <c r="T64" s="273" t="s">
        <v>7750</v>
      </c>
      <c r="U64" s="273" t="s">
        <v>7750</v>
      </c>
      <c r="V64" s="273" t="s">
        <v>7750</v>
      </c>
      <c r="W64" s="273" t="s">
        <v>7750</v>
      </c>
      <c r="X64" s="273" t="s">
        <v>7750</v>
      </c>
      <c r="Y64" s="273" t="s">
        <v>7750</v>
      </c>
      <c r="Z64" s="273" t="s">
        <v>7750</v>
      </c>
      <c r="AA64" s="273" t="s">
        <v>7750</v>
      </c>
      <c r="AB64" s="273" t="s">
        <v>7750</v>
      </c>
      <c r="AC64" s="273" t="s">
        <v>7750</v>
      </c>
      <c r="AD64" s="273" t="s">
        <v>7750</v>
      </c>
      <c r="AE64" s="273" t="s">
        <v>7750</v>
      </c>
      <c r="AF64" s="273" t="s">
        <v>7750</v>
      </c>
      <c r="AG64" s="273" t="str">
        <f>_xlfn.IFNA(VLOOKUP(C64,'INFORM Severity - hidden'!$C$5:$G$155,5,FALSE),"-")</f>
        <v>-</v>
      </c>
    </row>
    <row r="65" spans="1:33" x14ac:dyDescent="0.3">
      <c r="A65" t="s">
        <v>1472</v>
      </c>
      <c r="B65" t="s">
        <v>1470</v>
      </c>
      <c r="C65" t="s">
        <v>1471</v>
      </c>
      <c r="D65" s="273" t="str">
        <f t="shared" si="0"/>
        <v>-</v>
      </c>
      <c r="E65" s="273" t="s">
        <v>7750</v>
      </c>
      <c r="F65" s="273" t="s">
        <v>7750</v>
      </c>
      <c r="G65" s="273" t="s">
        <v>7750</v>
      </c>
      <c r="H65" s="273" t="s">
        <v>7750</v>
      </c>
      <c r="I65" s="273" t="s">
        <v>7750</v>
      </c>
      <c r="J65" s="273" t="s">
        <v>7750</v>
      </c>
      <c r="K65" s="273">
        <v>2.2000000000000002</v>
      </c>
      <c r="L65" s="273">
        <v>2.2000000000000002</v>
      </c>
      <c r="M65" s="273">
        <v>2.2000000000000002</v>
      </c>
      <c r="N65" s="273">
        <v>2.2000000000000002</v>
      </c>
      <c r="O65" s="273">
        <v>2.2000000000000002</v>
      </c>
      <c r="P65" s="273">
        <v>2.2000000000000002</v>
      </c>
      <c r="Q65" s="273" t="s">
        <v>7750</v>
      </c>
      <c r="R65" s="273" t="s">
        <v>7750</v>
      </c>
      <c r="S65" s="273" t="s">
        <v>7750</v>
      </c>
      <c r="T65" s="273" t="s">
        <v>7750</v>
      </c>
      <c r="U65" s="273" t="s">
        <v>7750</v>
      </c>
      <c r="V65" s="273" t="s">
        <v>7750</v>
      </c>
      <c r="W65" s="273" t="s">
        <v>7750</v>
      </c>
      <c r="X65" s="273" t="s">
        <v>7750</v>
      </c>
      <c r="Y65" s="273" t="s">
        <v>7750</v>
      </c>
      <c r="Z65" s="273" t="s">
        <v>7750</v>
      </c>
      <c r="AA65" s="273" t="s">
        <v>7750</v>
      </c>
      <c r="AB65" s="273" t="s">
        <v>7750</v>
      </c>
      <c r="AC65" s="273" t="s">
        <v>7750</v>
      </c>
      <c r="AD65" s="273" t="s">
        <v>7750</v>
      </c>
      <c r="AE65" s="273" t="s">
        <v>7750</v>
      </c>
      <c r="AF65" s="273" t="s">
        <v>7750</v>
      </c>
      <c r="AG65" s="273" t="str">
        <f>_xlfn.IFNA(VLOOKUP(C65,'INFORM Severity - hidden'!$C$5:$G$155,5,FALSE),"-")</f>
        <v>x</v>
      </c>
    </row>
    <row r="66" spans="1:33" x14ac:dyDescent="0.3">
      <c r="A66" t="s">
        <v>1472</v>
      </c>
      <c r="B66" t="s">
        <v>7799</v>
      </c>
      <c r="C66" t="s">
        <v>7800</v>
      </c>
      <c r="D66" s="273" t="str">
        <f t="shared" si="0"/>
        <v>-</v>
      </c>
      <c r="E66" s="273" t="s">
        <v>7750</v>
      </c>
      <c r="F66" s="273" t="s">
        <v>7750</v>
      </c>
      <c r="G66" s="273" t="s">
        <v>7750</v>
      </c>
      <c r="H66" s="273" t="s">
        <v>7750</v>
      </c>
      <c r="I66" s="273" t="s">
        <v>7750</v>
      </c>
      <c r="J66" s="273" t="s">
        <v>7750</v>
      </c>
      <c r="K66" s="273">
        <v>1.2</v>
      </c>
      <c r="L66" s="273">
        <v>1.2</v>
      </c>
      <c r="M66" s="273">
        <v>1.2</v>
      </c>
      <c r="N66" s="273">
        <v>1.4</v>
      </c>
      <c r="O66" s="273">
        <v>1.3</v>
      </c>
      <c r="P66" s="273" t="s">
        <v>7750</v>
      </c>
      <c r="Q66" s="273" t="s">
        <v>7750</v>
      </c>
      <c r="R66" s="273" t="s">
        <v>7750</v>
      </c>
      <c r="S66" s="273" t="s">
        <v>7750</v>
      </c>
      <c r="T66" s="273" t="s">
        <v>7750</v>
      </c>
      <c r="U66" s="273" t="s">
        <v>7750</v>
      </c>
      <c r="V66" s="273" t="s">
        <v>7750</v>
      </c>
      <c r="W66" s="273" t="s">
        <v>7750</v>
      </c>
      <c r="X66" s="273" t="s">
        <v>7750</v>
      </c>
      <c r="Y66" s="273" t="s">
        <v>7750</v>
      </c>
      <c r="Z66" s="273" t="s">
        <v>7750</v>
      </c>
      <c r="AA66" s="273" t="s">
        <v>7750</v>
      </c>
      <c r="AB66" s="273" t="s">
        <v>7750</v>
      </c>
      <c r="AC66" s="273" t="s">
        <v>7750</v>
      </c>
      <c r="AD66" s="273" t="s">
        <v>7750</v>
      </c>
      <c r="AE66" s="273" t="s">
        <v>7750</v>
      </c>
      <c r="AF66" s="273" t="s">
        <v>7750</v>
      </c>
      <c r="AG66" s="273" t="str">
        <f>_xlfn.IFNA(VLOOKUP(C66,'INFORM Severity - hidden'!$C$5:$G$155,5,FALSE),"-")</f>
        <v>-</v>
      </c>
    </row>
    <row r="67" spans="1:33" x14ac:dyDescent="0.3">
      <c r="A67" t="s">
        <v>1472</v>
      </c>
      <c r="B67" t="s">
        <v>7801</v>
      </c>
      <c r="C67" t="s">
        <v>7802</v>
      </c>
      <c r="D67" s="273" t="str">
        <f t="shared" ref="D67:D130" si="1">IF(AG67="-","-",IFERROR(IF(ROUND(AVERAGE(AE67:AG67),1)=ROUND(AVERAGE(AB67:AD67),1),"Stable",IF(ROUND(AVERAGE(AE67:AG67),1)&lt;ROUND(AVERAGE(AB67:AD67),1),"Decreasing",IF(ROUND(AVERAGE(AE67:AG67),1)&gt;ROUND(AVERAGE(AB67:AD67),1),"Increasing"))),"-"))</f>
        <v>-</v>
      </c>
      <c r="E67" s="273" t="s">
        <v>7750</v>
      </c>
      <c r="F67" s="273" t="s">
        <v>7750</v>
      </c>
      <c r="G67" s="273" t="s">
        <v>7750</v>
      </c>
      <c r="H67" s="273" t="s">
        <v>7750</v>
      </c>
      <c r="I67" s="273" t="s">
        <v>7750</v>
      </c>
      <c r="J67" s="273" t="s">
        <v>7750</v>
      </c>
      <c r="K67" s="273" t="s">
        <v>7750</v>
      </c>
      <c r="L67" s="273" t="s">
        <v>7750</v>
      </c>
      <c r="M67" s="273" t="s">
        <v>7750</v>
      </c>
      <c r="N67" s="273" t="s">
        <v>7750</v>
      </c>
      <c r="O67" s="273" t="s">
        <v>7750</v>
      </c>
      <c r="P67" s="273" t="s">
        <v>7750</v>
      </c>
      <c r="Q67" s="273">
        <v>1.4</v>
      </c>
      <c r="R67" s="273">
        <v>1.4</v>
      </c>
      <c r="S67" s="273">
        <v>1.7</v>
      </c>
      <c r="T67" s="273" t="s">
        <v>7750</v>
      </c>
      <c r="U67" s="273" t="s">
        <v>7750</v>
      </c>
      <c r="V67" s="273" t="s">
        <v>7750</v>
      </c>
      <c r="W67" s="273" t="s">
        <v>7750</v>
      </c>
      <c r="X67" s="273" t="s">
        <v>7750</v>
      </c>
      <c r="Y67" s="273" t="s">
        <v>7750</v>
      </c>
      <c r="Z67" s="273" t="s">
        <v>7750</v>
      </c>
      <c r="AA67" s="273" t="s">
        <v>7750</v>
      </c>
      <c r="AB67" s="273" t="s">
        <v>7750</v>
      </c>
      <c r="AC67" s="273" t="s">
        <v>7750</v>
      </c>
      <c r="AD67" s="273" t="s">
        <v>7750</v>
      </c>
      <c r="AE67" s="273" t="s">
        <v>7750</v>
      </c>
      <c r="AF67" s="273" t="s">
        <v>7750</v>
      </c>
      <c r="AG67" s="273" t="str">
        <f>_xlfn.IFNA(VLOOKUP(C67,'INFORM Severity - hidden'!$C$5:$G$155,5,FALSE),"-")</f>
        <v>-</v>
      </c>
    </row>
    <row r="68" spans="1:33" x14ac:dyDescent="0.3">
      <c r="A68" t="s">
        <v>1472</v>
      </c>
      <c r="B68" t="s">
        <v>7803</v>
      </c>
      <c r="C68" t="s">
        <v>7804</v>
      </c>
      <c r="D68" s="273" t="str">
        <f t="shared" si="1"/>
        <v>-</v>
      </c>
      <c r="E68" s="273" t="s">
        <v>7750</v>
      </c>
      <c r="F68" s="273" t="s">
        <v>7750</v>
      </c>
      <c r="G68" s="273" t="s">
        <v>7750</v>
      </c>
      <c r="H68" s="273" t="s">
        <v>7750</v>
      </c>
      <c r="I68" s="273" t="s">
        <v>7750</v>
      </c>
      <c r="J68" s="273" t="s">
        <v>7750</v>
      </c>
      <c r="K68" s="273" t="s">
        <v>7750</v>
      </c>
      <c r="L68" s="273" t="s">
        <v>7750</v>
      </c>
      <c r="M68" s="273" t="s">
        <v>7750</v>
      </c>
      <c r="N68" s="273" t="s">
        <v>7750</v>
      </c>
      <c r="O68" s="273" t="s">
        <v>7750</v>
      </c>
      <c r="P68" s="273" t="s">
        <v>7750</v>
      </c>
      <c r="Q68" s="273" t="s">
        <v>7750</v>
      </c>
      <c r="R68" s="273" t="s">
        <v>7750</v>
      </c>
      <c r="S68" s="273" t="s">
        <v>7750</v>
      </c>
      <c r="T68" s="273" t="s">
        <v>7750</v>
      </c>
      <c r="U68" s="273" t="s">
        <v>7750</v>
      </c>
      <c r="V68" s="273" t="s">
        <v>7750</v>
      </c>
      <c r="W68" s="273" t="s">
        <v>7750</v>
      </c>
      <c r="X68" s="273" t="s">
        <v>7750</v>
      </c>
      <c r="Y68" s="273" t="s">
        <v>7750</v>
      </c>
      <c r="Z68" s="273" t="s">
        <v>7750</v>
      </c>
      <c r="AA68" s="273" t="s">
        <v>7750</v>
      </c>
      <c r="AB68" s="273" t="s">
        <v>7750</v>
      </c>
      <c r="AC68" s="273">
        <v>2.1</v>
      </c>
      <c r="AD68" s="273">
        <v>2.1</v>
      </c>
      <c r="AE68" s="273">
        <v>2.1</v>
      </c>
      <c r="AF68" s="273">
        <v>2.1</v>
      </c>
      <c r="AG68" s="273" t="str">
        <f>_xlfn.IFNA(VLOOKUP(C68,'INFORM Severity - hidden'!$C$5:$G$155,5,FALSE),"-")</f>
        <v>-</v>
      </c>
    </row>
    <row r="69" spans="1:33" x14ac:dyDescent="0.3">
      <c r="A69" t="s">
        <v>1472</v>
      </c>
      <c r="B69" t="s">
        <v>7805</v>
      </c>
      <c r="C69" t="s">
        <v>7806</v>
      </c>
      <c r="D69" s="273" t="str">
        <f t="shared" si="1"/>
        <v>-</v>
      </c>
      <c r="E69" s="273" t="s">
        <v>7750</v>
      </c>
      <c r="F69" s="273" t="s">
        <v>7750</v>
      </c>
      <c r="G69" s="273" t="s">
        <v>7750</v>
      </c>
      <c r="H69" s="273" t="s">
        <v>7750</v>
      </c>
      <c r="I69" s="273" t="s">
        <v>7750</v>
      </c>
      <c r="J69" s="273" t="s">
        <v>7750</v>
      </c>
      <c r="K69" s="273" t="s">
        <v>7750</v>
      </c>
      <c r="L69" s="273" t="s">
        <v>7750</v>
      </c>
      <c r="M69" s="273" t="s">
        <v>7750</v>
      </c>
      <c r="N69" s="273" t="s">
        <v>7750</v>
      </c>
      <c r="O69" s="273" t="s">
        <v>7750</v>
      </c>
      <c r="P69" s="273" t="s">
        <v>7750</v>
      </c>
      <c r="Q69" s="273" t="s">
        <v>7750</v>
      </c>
      <c r="R69" s="273" t="s">
        <v>7750</v>
      </c>
      <c r="S69" s="273" t="s">
        <v>7750</v>
      </c>
      <c r="T69" s="273" t="s">
        <v>7750</v>
      </c>
      <c r="U69" s="273" t="s">
        <v>7750</v>
      </c>
      <c r="V69" s="273" t="s">
        <v>7750</v>
      </c>
      <c r="W69" s="273" t="s">
        <v>7750</v>
      </c>
      <c r="X69" s="273" t="s">
        <v>7750</v>
      </c>
      <c r="Y69" s="273" t="s">
        <v>7750</v>
      </c>
      <c r="Z69" s="273" t="s">
        <v>7750</v>
      </c>
      <c r="AA69" s="273" t="s">
        <v>7750</v>
      </c>
      <c r="AB69" s="273" t="s">
        <v>7750</v>
      </c>
      <c r="AC69" s="273">
        <v>2.1</v>
      </c>
      <c r="AD69" s="273">
        <v>2.1</v>
      </c>
      <c r="AE69" s="273">
        <v>2.1</v>
      </c>
      <c r="AF69" s="273">
        <v>2.1</v>
      </c>
      <c r="AG69" s="273" t="str">
        <f>_xlfn.IFNA(VLOOKUP(C69,'INFORM Severity - hidden'!$C$5:$G$155,5,FALSE),"-")</f>
        <v>-</v>
      </c>
    </row>
    <row r="70" spans="1:33" x14ac:dyDescent="0.3">
      <c r="A70" t="s">
        <v>1057</v>
      </c>
      <c r="B70" t="s">
        <v>7807</v>
      </c>
      <c r="C70" t="s">
        <v>7808</v>
      </c>
      <c r="D70" s="273" t="str">
        <f t="shared" si="1"/>
        <v>-</v>
      </c>
      <c r="E70" s="273" t="s">
        <v>7750</v>
      </c>
      <c r="F70" s="273" t="s">
        <v>7750</v>
      </c>
      <c r="G70" s="273" t="s">
        <v>7750</v>
      </c>
      <c r="H70" s="273" t="s">
        <v>7750</v>
      </c>
      <c r="I70" s="273" t="s">
        <v>7750</v>
      </c>
      <c r="J70" s="273" t="s">
        <v>7750</v>
      </c>
      <c r="K70" s="273" t="s">
        <v>7750</v>
      </c>
      <c r="L70" s="273" t="s">
        <v>7750</v>
      </c>
      <c r="M70" s="273" t="s">
        <v>7750</v>
      </c>
      <c r="N70" s="273" t="s">
        <v>7750</v>
      </c>
      <c r="O70" s="273" t="s">
        <v>7750</v>
      </c>
      <c r="P70" s="273" t="s">
        <v>7750</v>
      </c>
      <c r="Q70" s="273" t="s">
        <v>7750</v>
      </c>
      <c r="R70" s="273" t="s">
        <v>7750</v>
      </c>
      <c r="S70" s="273" t="s">
        <v>7750</v>
      </c>
      <c r="T70" s="273" t="s">
        <v>7750</v>
      </c>
      <c r="U70" s="273" t="s">
        <v>7750</v>
      </c>
      <c r="V70" s="273">
        <v>2.4</v>
      </c>
      <c r="W70" s="273">
        <v>3</v>
      </c>
      <c r="X70" s="273">
        <v>2.9</v>
      </c>
      <c r="Y70" s="273">
        <v>3</v>
      </c>
      <c r="Z70" s="273">
        <v>2.6</v>
      </c>
      <c r="AA70" s="273">
        <v>2.8</v>
      </c>
      <c r="AB70" s="273">
        <v>2.8</v>
      </c>
      <c r="AC70" s="273" t="s">
        <v>7750</v>
      </c>
      <c r="AD70" s="273" t="s">
        <v>7750</v>
      </c>
      <c r="AE70" s="273" t="s">
        <v>7750</v>
      </c>
      <c r="AF70" s="273" t="s">
        <v>7750</v>
      </c>
      <c r="AG70" s="273" t="str">
        <f>_xlfn.IFNA(VLOOKUP(C70,'INFORM Severity - hidden'!$C$5:$G$155,5,FALSE),"-")</f>
        <v>-</v>
      </c>
    </row>
    <row r="71" spans="1:33" x14ac:dyDescent="0.3">
      <c r="A71" t="s">
        <v>1057</v>
      </c>
      <c r="B71" t="s">
        <v>1055</v>
      </c>
      <c r="C71" t="s">
        <v>1056</v>
      </c>
      <c r="D71" s="273" t="str">
        <f t="shared" si="1"/>
        <v>-</v>
      </c>
      <c r="E71" s="273" t="s">
        <v>7750</v>
      </c>
      <c r="F71" s="273" t="s">
        <v>7750</v>
      </c>
      <c r="G71" s="273" t="s">
        <v>7750</v>
      </c>
      <c r="H71" s="273" t="s">
        <v>7750</v>
      </c>
      <c r="I71" s="273" t="s">
        <v>7750</v>
      </c>
      <c r="J71" s="273" t="s">
        <v>7750</v>
      </c>
      <c r="K71" s="273" t="s">
        <v>7750</v>
      </c>
      <c r="L71" s="273" t="s">
        <v>7750</v>
      </c>
      <c r="M71" s="273" t="s">
        <v>7750</v>
      </c>
      <c r="N71" s="273" t="s">
        <v>7750</v>
      </c>
      <c r="O71" s="273" t="s">
        <v>7750</v>
      </c>
      <c r="P71" s="273" t="s">
        <v>7750</v>
      </c>
      <c r="Q71" s="273" t="s">
        <v>7750</v>
      </c>
      <c r="R71" s="273" t="s">
        <v>7750</v>
      </c>
      <c r="S71" s="273" t="s">
        <v>7750</v>
      </c>
      <c r="T71" s="273" t="s">
        <v>7750</v>
      </c>
      <c r="U71" s="273" t="s">
        <v>7750</v>
      </c>
      <c r="V71" s="273" t="s">
        <v>7750</v>
      </c>
      <c r="W71" s="273" t="s">
        <v>7750</v>
      </c>
      <c r="X71" s="273" t="s">
        <v>7750</v>
      </c>
      <c r="Y71" s="273" t="s">
        <v>7750</v>
      </c>
      <c r="Z71" s="273" t="s">
        <v>7750</v>
      </c>
      <c r="AA71" s="273" t="s">
        <v>7750</v>
      </c>
      <c r="AB71" s="273" t="s">
        <v>7750</v>
      </c>
      <c r="AC71" s="273" t="s">
        <v>7750</v>
      </c>
      <c r="AD71" s="273" t="s">
        <v>7750</v>
      </c>
      <c r="AE71" s="273" t="s">
        <v>7750</v>
      </c>
      <c r="AF71" s="273" t="s">
        <v>7750</v>
      </c>
      <c r="AG71" s="273" t="str">
        <f>_xlfn.IFNA(VLOOKUP(C71,'INFORM Severity - hidden'!$C$5:$G$155,5,FALSE),"-")</f>
        <v>x</v>
      </c>
    </row>
    <row r="72" spans="1:33" x14ac:dyDescent="0.3">
      <c r="A72" t="s">
        <v>1057</v>
      </c>
      <c r="B72" t="s">
        <v>7809</v>
      </c>
      <c r="C72" t="s">
        <v>7810</v>
      </c>
      <c r="D72" s="273" t="str">
        <f t="shared" si="1"/>
        <v>-</v>
      </c>
      <c r="E72" s="273" t="s">
        <v>7750</v>
      </c>
      <c r="F72" s="273" t="s">
        <v>7750</v>
      </c>
      <c r="G72" s="273" t="s">
        <v>7750</v>
      </c>
      <c r="H72" s="273" t="s">
        <v>7750</v>
      </c>
      <c r="I72" s="273" t="s">
        <v>7750</v>
      </c>
      <c r="J72" s="273" t="s">
        <v>7750</v>
      </c>
      <c r="K72" s="273" t="s">
        <v>7750</v>
      </c>
      <c r="L72" s="273" t="s">
        <v>7750</v>
      </c>
      <c r="M72" s="273" t="s">
        <v>7750</v>
      </c>
      <c r="N72" s="273" t="s">
        <v>7750</v>
      </c>
      <c r="O72" s="273" t="s">
        <v>7750</v>
      </c>
      <c r="P72" s="273" t="s">
        <v>7750</v>
      </c>
      <c r="Q72" s="273" t="s">
        <v>7750</v>
      </c>
      <c r="R72" s="273" t="s">
        <v>7750</v>
      </c>
      <c r="S72" s="273" t="s">
        <v>7750</v>
      </c>
      <c r="T72" s="273" t="s">
        <v>7750</v>
      </c>
      <c r="U72" s="273" t="s">
        <v>7750</v>
      </c>
      <c r="V72" s="273">
        <v>2.4</v>
      </c>
      <c r="W72" s="273">
        <v>2.2000000000000002</v>
      </c>
      <c r="X72" s="273">
        <v>2.2000000000000002</v>
      </c>
      <c r="Y72" s="273">
        <v>2.2999999999999998</v>
      </c>
      <c r="Z72" s="273">
        <v>2.2999999999999998</v>
      </c>
      <c r="AA72" s="273">
        <v>2.2999999999999998</v>
      </c>
      <c r="AB72" s="273">
        <v>2.2999999999999998</v>
      </c>
      <c r="AC72" s="273" t="s">
        <v>7750</v>
      </c>
      <c r="AD72" s="273" t="s">
        <v>7750</v>
      </c>
      <c r="AE72" s="273" t="s">
        <v>7750</v>
      </c>
      <c r="AF72" s="273" t="s">
        <v>7750</v>
      </c>
      <c r="AG72" s="273" t="str">
        <f>_xlfn.IFNA(VLOOKUP(C72,'INFORM Severity - hidden'!$C$5:$G$155,5,FALSE),"-")</f>
        <v>-</v>
      </c>
    </row>
    <row r="73" spans="1:33" x14ac:dyDescent="0.3">
      <c r="A73" t="s">
        <v>1057</v>
      </c>
      <c r="B73" t="s">
        <v>7811</v>
      </c>
      <c r="C73" t="s">
        <v>7812</v>
      </c>
      <c r="D73" s="273" t="str">
        <f t="shared" si="1"/>
        <v>-</v>
      </c>
      <c r="E73" s="273" t="s">
        <v>7750</v>
      </c>
      <c r="F73" s="273" t="s">
        <v>7750</v>
      </c>
      <c r="G73" s="273" t="s">
        <v>7750</v>
      </c>
      <c r="H73" s="273" t="s">
        <v>7750</v>
      </c>
      <c r="I73" s="273" t="s">
        <v>7750</v>
      </c>
      <c r="J73" s="273" t="s">
        <v>7750</v>
      </c>
      <c r="K73" s="273" t="s">
        <v>7750</v>
      </c>
      <c r="L73" s="273" t="s">
        <v>7750</v>
      </c>
      <c r="M73" s="273" t="s">
        <v>7750</v>
      </c>
      <c r="N73" s="273" t="s">
        <v>7750</v>
      </c>
      <c r="O73" s="273" t="s">
        <v>7750</v>
      </c>
      <c r="P73" s="273" t="s">
        <v>7750</v>
      </c>
      <c r="Q73" s="273" t="s">
        <v>7750</v>
      </c>
      <c r="R73" s="273" t="s">
        <v>7750</v>
      </c>
      <c r="S73" s="273" t="s">
        <v>7750</v>
      </c>
      <c r="T73" s="273" t="s">
        <v>7750</v>
      </c>
      <c r="U73" s="273" t="s">
        <v>7750</v>
      </c>
      <c r="V73" s="273" t="s">
        <v>7750</v>
      </c>
      <c r="W73" s="273">
        <v>2.9</v>
      </c>
      <c r="X73" s="273" t="s">
        <v>7750</v>
      </c>
      <c r="Y73" s="273" t="s">
        <v>7750</v>
      </c>
      <c r="Z73" s="273" t="s">
        <v>7750</v>
      </c>
      <c r="AA73" s="273" t="s">
        <v>7750</v>
      </c>
      <c r="AB73" s="273" t="s">
        <v>7750</v>
      </c>
      <c r="AC73" s="273" t="s">
        <v>7750</v>
      </c>
      <c r="AD73" s="273" t="s">
        <v>7750</v>
      </c>
      <c r="AE73" s="273" t="s">
        <v>7750</v>
      </c>
      <c r="AF73" s="273" t="s">
        <v>7750</v>
      </c>
      <c r="AG73" s="273" t="str">
        <f>_xlfn.IFNA(VLOOKUP(C73,'INFORM Severity - hidden'!$C$5:$G$155,5,FALSE),"-")</f>
        <v>-</v>
      </c>
    </row>
    <row r="74" spans="1:33" x14ac:dyDescent="0.3">
      <c r="A74" t="s">
        <v>1057</v>
      </c>
      <c r="B74" t="s">
        <v>7813</v>
      </c>
      <c r="C74" t="s">
        <v>7814</v>
      </c>
      <c r="D74" s="273" t="str">
        <f t="shared" si="1"/>
        <v>-</v>
      </c>
      <c r="E74" s="273" t="s">
        <v>7750</v>
      </c>
      <c r="F74" s="273" t="s">
        <v>7750</v>
      </c>
      <c r="G74" s="273" t="s">
        <v>7750</v>
      </c>
      <c r="H74" s="273" t="s">
        <v>7750</v>
      </c>
      <c r="I74" s="273" t="s">
        <v>7750</v>
      </c>
      <c r="J74" s="273" t="s">
        <v>7750</v>
      </c>
      <c r="K74" s="273" t="s">
        <v>7750</v>
      </c>
      <c r="L74" s="273" t="s">
        <v>7750</v>
      </c>
      <c r="M74" s="273" t="s">
        <v>7750</v>
      </c>
      <c r="N74" s="273" t="s">
        <v>7750</v>
      </c>
      <c r="O74" s="273" t="s">
        <v>7750</v>
      </c>
      <c r="P74" s="273" t="s">
        <v>7750</v>
      </c>
      <c r="Q74" s="273" t="s">
        <v>7750</v>
      </c>
      <c r="R74" s="273" t="s">
        <v>7750</v>
      </c>
      <c r="S74" s="273" t="s">
        <v>7750</v>
      </c>
      <c r="T74" s="273" t="s">
        <v>7750</v>
      </c>
      <c r="U74" s="273" t="s">
        <v>7750</v>
      </c>
      <c r="V74" s="273" t="s">
        <v>7750</v>
      </c>
      <c r="W74" s="273" t="s">
        <v>7750</v>
      </c>
      <c r="X74" s="273" t="s">
        <v>7750</v>
      </c>
      <c r="Y74" s="273">
        <v>2.7</v>
      </c>
      <c r="Z74" s="273">
        <v>2.6</v>
      </c>
      <c r="AA74" s="273">
        <v>2.6</v>
      </c>
      <c r="AB74" s="273" t="s">
        <v>7750</v>
      </c>
      <c r="AC74" s="273" t="s">
        <v>7750</v>
      </c>
      <c r="AD74" s="273" t="s">
        <v>7750</v>
      </c>
      <c r="AE74" s="273" t="s">
        <v>7750</v>
      </c>
      <c r="AF74" s="273" t="s">
        <v>7750</v>
      </c>
      <c r="AG74" s="273" t="str">
        <f>_xlfn.IFNA(VLOOKUP(C74,'INFORM Severity - hidden'!$C$5:$G$155,5,FALSE),"-")</f>
        <v>-</v>
      </c>
    </row>
    <row r="75" spans="1:33" x14ac:dyDescent="0.3">
      <c r="A75" t="s">
        <v>2432</v>
      </c>
      <c r="B75" t="s">
        <v>7815</v>
      </c>
      <c r="C75" t="s">
        <v>7816</v>
      </c>
      <c r="D75" s="273" t="str">
        <f t="shared" si="1"/>
        <v>-</v>
      </c>
      <c r="E75" s="273" t="s">
        <v>7750</v>
      </c>
      <c r="F75" s="273" t="s">
        <v>7750</v>
      </c>
      <c r="G75" s="273" t="s">
        <v>7750</v>
      </c>
      <c r="H75" s="273">
        <v>3.2</v>
      </c>
      <c r="I75" s="273">
        <v>3.1</v>
      </c>
      <c r="J75" s="273">
        <v>3.1</v>
      </c>
      <c r="K75" s="273" t="s">
        <v>7750</v>
      </c>
      <c r="L75" s="273" t="s">
        <v>7750</v>
      </c>
      <c r="M75" s="273" t="s">
        <v>7750</v>
      </c>
      <c r="N75" s="273" t="s">
        <v>7750</v>
      </c>
      <c r="O75" s="273" t="s">
        <v>7750</v>
      </c>
      <c r="P75" s="273" t="s">
        <v>7750</v>
      </c>
      <c r="Q75" s="273" t="s">
        <v>7750</v>
      </c>
      <c r="R75" s="273" t="s">
        <v>7750</v>
      </c>
      <c r="S75" s="273" t="s">
        <v>7750</v>
      </c>
      <c r="T75" s="273" t="s">
        <v>7750</v>
      </c>
      <c r="U75" s="273" t="s">
        <v>7750</v>
      </c>
      <c r="V75" s="273" t="s">
        <v>7750</v>
      </c>
      <c r="W75" s="273" t="s">
        <v>7750</v>
      </c>
      <c r="X75" s="273" t="s">
        <v>7750</v>
      </c>
      <c r="Y75" s="273" t="s">
        <v>7750</v>
      </c>
      <c r="Z75" s="273" t="s">
        <v>7750</v>
      </c>
      <c r="AA75" s="273" t="s">
        <v>7750</v>
      </c>
      <c r="AB75" s="273" t="s">
        <v>7750</v>
      </c>
      <c r="AC75" s="273" t="s">
        <v>7750</v>
      </c>
      <c r="AD75" s="273" t="s">
        <v>7750</v>
      </c>
      <c r="AE75" s="273" t="s">
        <v>7750</v>
      </c>
      <c r="AF75" s="273" t="s">
        <v>7750</v>
      </c>
      <c r="AG75" s="273" t="str">
        <f>_xlfn.IFNA(VLOOKUP(C75,'INFORM Severity - hidden'!$C$5:$G$155,5,FALSE),"-")</f>
        <v>-</v>
      </c>
    </row>
    <row r="76" spans="1:33" x14ac:dyDescent="0.3">
      <c r="A76" t="s">
        <v>2432</v>
      </c>
      <c r="B76" t="s">
        <v>7817</v>
      </c>
      <c r="C76" t="s">
        <v>7818</v>
      </c>
      <c r="D76" s="273" t="str">
        <f t="shared" si="1"/>
        <v>-</v>
      </c>
      <c r="E76" s="273" t="s">
        <v>7750</v>
      </c>
      <c r="F76" s="273" t="s">
        <v>7750</v>
      </c>
      <c r="G76" s="273" t="s">
        <v>7750</v>
      </c>
      <c r="H76" s="273" t="s">
        <v>7750</v>
      </c>
      <c r="I76" s="273" t="s">
        <v>7750</v>
      </c>
      <c r="J76" s="273" t="s">
        <v>7750</v>
      </c>
      <c r="K76" s="273" t="s">
        <v>7750</v>
      </c>
      <c r="L76" s="273" t="s">
        <v>7750</v>
      </c>
      <c r="M76" s="273" t="s">
        <v>7750</v>
      </c>
      <c r="N76" s="273" t="s">
        <v>7750</v>
      </c>
      <c r="O76" s="273" t="s">
        <v>7750</v>
      </c>
      <c r="P76" s="273" t="s">
        <v>7750</v>
      </c>
      <c r="Q76" s="273">
        <v>1.6</v>
      </c>
      <c r="R76" s="273" t="s">
        <v>7750</v>
      </c>
      <c r="S76" s="273" t="s">
        <v>7750</v>
      </c>
      <c r="T76" s="273" t="s">
        <v>7750</v>
      </c>
      <c r="U76" s="273" t="s">
        <v>7750</v>
      </c>
      <c r="V76" s="273" t="s">
        <v>7750</v>
      </c>
      <c r="W76" s="273" t="s">
        <v>7750</v>
      </c>
      <c r="X76" s="273" t="s">
        <v>7750</v>
      </c>
      <c r="Y76" s="273" t="s">
        <v>7750</v>
      </c>
      <c r="Z76" s="273" t="s">
        <v>7750</v>
      </c>
      <c r="AA76" s="273" t="s">
        <v>7750</v>
      </c>
      <c r="AB76" s="273" t="s">
        <v>7750</v>
      </c>
      <c r="AC76" s="273" t="s">
        <v>7750</v>
      </c>
      <c r="AD76" s="273" t="s">
        <v>7750</v>
      </c>
      <c r="AE76" s="273" t="s">
        <v>7750</v>
      </c>
      <c r="AF76" s="273" t="s">
        <v>7750</v>
      </c>
      <c r="AG76" s="273" t="str">
        <f>_xlfn.IFNA(VLOOKUP(C76,'INFORM Severity - hidden'!$C$5:$G$155,5,FALSE),"-")</f>
        <v>-</v>
      </c>
    </row>
    <row r="77" spans="1:33" x14ac:dyDescent="0.3">
      <c r="A77" t="s">
        <v>2432</v>
      </c>
      <c r="B77" t="s">
        <v>2430</v>
      </c>
      <c r="C77" t="s">
        <v>2431</v>
      </c>
      <c r="D77" s="273" t="str">
        <f t="shared" si="1"/>
        <v>Stable</v>
      </c>
      <c r="E77" s="273" t="s">
        <v>7750</v>
      </c>
      <c r="F77" s="273" t="s">
        <v>7750</v>
      </c>
      <c r="G77" s="273" t="s">
        <v>7750</v>
      </c>
      <c r="H77" s="273" t="s">
        <v>7750</v>
      </c>
      <c r="I77" s="273" t="s">
        <v>7750</v>
      </c>
      <c r="J77" s="273" t="s">
        <v>7750</v>
      </c>
      <c r="K77" s="273" t="s">
        <v>7750</v>
      </c>
      <c r="L77" s="273" t="s">
        <v>7750</v>
      </c>
      <c r="M77" s="273" t="s">
        <v>7750</v>
      </c>
      <c r="N77" s="273" t="s">
        <v>7750</v>
      </c>
      <c r="O77" s="273" t="s">
        <v>7750</v>
      </c>
      <c r="P77" s="273" t="s">
        <v>7750</v>
      </c>
      <c r="Q77" s="273" t="s">
        <v>7750</v>
      </c>
      <c r="R77" s="273" t="s">
        <v>7750</v>
      </c>
      <c r="S77" s="273">
        <v>3.4</v>
      </c>
      <c r="T77" s="273">
        <v>3.4</v>
      </c>
      <c r="U77" s="273">
        <v>3.4</v>
      </c>
      <c r="V77" s="273">
        <v>3.4</v>
      </c>
      <c r="W77" s="273">
        <v>3.4</v>
      </c>
      <c r="X77" s="273">
        <v>3.4</v>
      </c>
      <c r="Y77" s="273">
        <v>3.4</v>
      </c>
      <c r="Z77" s="273">
        <v>3.4</v>
      </c>
      <c r="AA77" s="273">
        <v>3.4</v>
      </c>
      <c r="AB77" s="273">
        <v>3.4</v>
      </c>
      <c r="AC77" s="273">
        <v>3.4</v>
      </c>
      <c r="AD77" s="273">
        <v>3.4</v>
      </c>
      <c r="AE77" s="273">
        <v>3.4</v>
      </c>
      <c r="AF77" s="273">
        <v>3.4</v>
      </c>
      <c r="AG77" s="273">
        <f>_xlfn.IFNA(VLOOKUP(C77,'INFORM Severity - hidden'!$C$5:$G$155,5,FALSE),"-")</f>
        <v>3.4</v>
      </c>
    </row>
    <row r="78" spans="1:33" x14ac:dyDescent="0.3">
      <c r="A78" t="s">
        <v>645</v>
      </c>
      <c r="B78" t="s">
        <v>2503</v>
      </c>
      <c r="C78" t="s">
        <v>2504</v>
      </c>
      <c r="D78" s="273" t="str">
        <f t="shared" si="1"/>
        <v>Increasing</v>
      </c>
      <c r="E78" s="273" t="s">
        <v>7750</v>
      </c>
      <c r="F78" s="273">
        <v>4.3</v>
      </c>
      <c r="G78" s="273">
        <v>4.3</v>
      </c>
      <c r="H78" s="273">
        <v>4.2</v>
      </c>
      <c r="I78" s="273">
        <v>4.2</v>
      </c>
      <c r="J78" s="273">
        <v>4.3</v>
      </c>
      <c r="K78" s="273">
        <v>4.3</v>
      </c>
      <c r="L78" s="273">
        <v>4.3</v>
      </c>
      <c r="M78" s="273">
        <v>4.3</v>
      </c>
      <c r="N78" s="273">
        <v>4.3</v>
      </c>
      <c r="O78" s="273">
        <v>4.3</v>
      </c>
      <c r="P78" s="273">
        <v>4.2</v>
      </c>
      <c r="Q78" s="273">
        <v>4.2</v>
      </c>
      <c r="R78" s="273">
        <v>4.2</v>
      </c>
      <c r="S78" s="273">
        <v>4.2</v>
      </c>
      <c r="T78" s="273">
        <v>3.9</v>
      </c>
      <c r="U78" s="273">
        <v>3.9</v>
      </c>
      <c r="V78" s="273">
        <v>3.9</v>
      </c>
      <c r="W78" s="273">
        <v>3.9</v>
      </c>
      <c r="X78" s="273">
        <v>3.9</v>
      </c>
      <c r="Y78" s="273">
        <v>3.9</v>
      </c>
      <c r="Z78" s="273">
        <v>3.9</v>
      </c>
      <c r="AA78" s="273">
        <v>4</v>
      </c>
      <c r="AB78" s="273">
        <v>4</v>
      </c>
      <c r="AC78" s="273">
        <v>3.9</v>
      </c>
      <c r="AD78" s="273">
        <v>3.9</v>
      </c>
      <c r="AE78" s="273">
        <v>4.2</v>
      </c>
      <c r="AF78" s="273">
        <v>4.2</v>
      </c>
      <c r="AG78" s="273">
        <f>_xlfn.IFNA(VLOOKUP(C78,'INFORM Severity - hidden'!$C$5:$G$155,5,FALSE),"-")</f>
        <v>4.2</v>
      </c>
    </row>
    <row r="79" spans="1:33" x14ac:dyDescent="0.3">
      <c r="A79" t="s">
        <v>645</v>
      </c>
      <c r="B79" t="s">
        <v>643</v>
      </c>
      <c r="C79" t="s">
        <v>644</v>
      </c>
      <c r="D79" s="273" t="str">
        <f t="shared" si="1"/>
        <v>Increasing</v>
      </c>
      <c r="E79" s="273" t="s">
        <v>7750</v>
      </c>
      <c r="F79" s="273">
        <v>4.4000000000000004</v>
      </c>
      <c r="G79" s="273">
        <v>4.3</v>
      </c>
      <c r="H79" s="273">
        <v>4.2</v>
      </c>
      <c r="I79" s="273">
        <v>4.2</v>
      </c>
      <c r="J79" s="273">
        <v>4.3</v>
      </c>
      <c r="K79" s="273">
        <v>4.3</v>
      </c>
      <c r="L79" s="273">
        <v>4.3</v>
      </c>
      <c r="M79" s="273">
        <v>4.3</v>
      </c>
      <c r="N79" s="273">
        <v>4.3</v>
      </c>
      <c r="O79" s="273">
        <v>4.3</v>
      </c>
      <c r="P79" s="273">
        <v>4.0999999999999996</v>
      </c>
      <c r="Q79" s="273">
        <v>4.0999999999999996</v>
      </c>
      <c r="R79" s="273">
        <v>4.0999999999999996</v>
      </c>
      <c r="S79" s="273">
        <v>4</v>
      </c>
      <c r="T79" s="273">
        <v>4</v>
      </c>
      <c r="U79" s="273">
        <v>4</v>
      </c>
      <c r="V79" s="273">
        <v>4</v>
      </c>
      <c r="W79" s="273">
        <v>4</v>
      </c>
      <c r="X79" s="273">
        <v>4</v>
      </c>
      <c r="Y79" s="273">
        <v>4</v>
      </c>
      <c r="Z79" s="273">
        <v>4</v>
      </c>
      <c r="AA79" s="273">
        <v>4.0999999999999996</v>
      </c>
      <c r="AB79" s="273">
        <v>4.0999999999999996</v>
      </c>
      <c r="AC79" s="273">
        <v>4.0999999999999996</v>
      </c>
      <c r="AD79" s="273">
        <v>4.2</v>
      </c>
      <c r="AE79" s="273">
        <v>4.4000000000000004</v>
      </c>
      <c r="AF79" s="273">
        <v>4.4000000000000004</v>
      </c>
      <c r="AG79" s="273">
        <f>_xlfn.IFNA(VLOOKUP(C79,'INFORM Severity - hidden'!$C$5:$G$155,5,FALSE),"-")</f>
        <v>4.4000000000000004</v>
      </c>
    </row>
    <row r="80" spans="1:33" x14ac:dyDescent="0.3">
      <c r="A80" t="s">
        <v>645</v>
      </c>
      <c r="B80" t="s">
        <v>649</v>
      </c>
      <c r="C80" t="s">
        <v>650</v>
      </c>
      <c r="D80" s="273" t="str">
        <f t="shared" si="1"/>
        <v>Stable</v>
      </c>
      <c r="E80" s="273" t="s">
        <v>7750</v>
      </c>
      <c r="F80" s="273">
        <v>2.5</v>
      </c>
      <c r="G80" s="273">
        <v>2.4</v>
      </c>
      <c r="H80" s="273">
        <v>3.2</v>
      </c>
      <c r="I80" s="273">
        <v>3.1</v>
      </c>
      <c r="J80" s="273">
        <v>3.2</v>
      </c>
      <c r="K80" s="273">
        <v>3.2</v>
      </c>
      <c r="L80" s="273">
        <v>3.2</v>
      </c>
      <c r="M80" s="273">
        <v>3.2</v>
      </c>
      <c r="N80" s="273">
        <v>3.2</v>
      </c>
      <c r="O80" s="273">
        <v>2.9</v>
      </c>
      <c r="P80" s="273">
        <v>2.9</v>
      </c>
      <c r="Q80" s="273">
        <v>2.9</v>
      </c>
      <c r="R80" s="273">
        <v>2.9</v>
      </c>
      <c r="S80" s="273">
        <v>2.9</v>
      </c>
      <c r="T80" s="273">
        <v>2.9</v>
      </c>
      <c r="U80" s="273">
        <v>2.9</v>
      </c>
      <c r="V80" s="273">
        <v>2.9</v>
      </c>
      <c r="W80" s="273">
        <v>2.9</v>
      </c>
      <c r="X80" s="273">
        <v>2.9</v>
      </c>
      <c r="Y80" s="273">
        <v>2.8</v>
      </c>
      <c r="Z80" s="273">
        <v>2.8</v>
      </c>
      <c r="AA80" s="273">
        <v>2.8</v>
      </c>
      <c r="AB80" s="273">
        <v>2.8</v>
      </c>
      <c r="AC80" s="273">
        <v>2.8</v>
      </c>
      <c r="AD80" s="273">
        <v>2.8</v>
      </c>
      <c r="AE80" s="273">
        <v>2.8</v>
      </c>
      <c r="AF80" s="273">
        <v>2.8</v>
      </c>
      <c r="AG80" s="273">
        <f>_xlfn.IFNA(VLOOKUP(C80,'INFORM Severity - hidden'!$C$5:$G$155,5,FALSE),"-")</f>
        <v>2.8</v>
      </c>
    </row>
    <row r="81" spans="1:33" x14ac:dyDescent="0.3">
      <c r="A81" t="s">
        <v>663</v>
      </c>
      <c r="B81" t="s">
        <v>661</v>
      </c>
      <c r="C81" t="s">
        <v>662</v>
      </c>
      <c r="D81" s="273" t="str">
        <f t="shared" si="1"/>
        <v>-</v>
      </c>
      <c r="E81" s="273" t="s">
        <v>7750</v>
      </c>
      <c r="F81" s="273">
        <v>1.1000000000000001</v>
      </c>
      <c r="G81" s="273" t="s">
        <v>7750</v>
      </c>
      <c r="H81" s="273" t="s">
        <v>7750</v>
      </c>
      <c r="I81" s="273" t="s">
        <v>7750</v>
      </c>
      <c r="J81" s="273" t="s">
        <v>7750</v>
      </c>
      <c r="K81" s="273" t="s">
        <v>7750</v>
      </c>
      <c r="L81" s="273" t="s">
        <v>7750</v>
      </c>
      <c r="M81" s="273" t="s">
        <v>7750</v>
      </c>
      <c r="N81" s="273" t="s">
        <v>7750</v>
      </c>
      <c r="O81" s="273" t="s">
        <v>7750</v>
      </c>
      <c r="P81" s="273" t="s">
        <v>7750</v>
      </c>
      <c r="Q81" s="273" t="s">
        <v>7750</v>
      </c>
      <c r="R81" s="273" t="s">
        <v>7750</v>
      </c>
      <c r="S81" s="273" t="s">
        <v>7750</v>
      </c>
      <c r="T81" s="273" t="s">
        <v>7750</v>
      </c>
      <c r="U81" s="273" t="s">
        <v>7750</v>
      </c>
      <c r="V81" s="273" t="s">
        <v>7750</v>
      </c>
      <c r="W81" s="273" t="s">
        <v>7750</v>
      </c>
      <c r="X81" s="273" t="s">
        <v>7750</v>
      </c>
      <c r="Y81" s="273" t="s">
        <v>7750</v>
      </c>
      <c r="Z81" s="273" t="s">
        <v>7750</v>
      </c>
      <c r="AA81" s="273" t="s">
        <v>7750</v>
      </c>
      <c r="AB81" s="273" t="s">
        <v>7750</v>
      </c>
      <c r="AC81" s="273" t="s">
        <v>7750</v>
      </c>
      <c r="AD81" s="273" t="s">
        <v>7750</v>
      </c>
      <c r="AE81" s="273" t="s">
        <v>7750</v>
      </c>
      <c r="AF81" s="273" t="s">
        <v>7750</v>
      </c>
      <c r="AG81" s="273" t="str">
        <f>_xlfn.IFNA(VLOOKUP(C81,'INFORM Severity - hidden'!$C$5:$G$155,5,FALSE),"-")</f>
        <v>x</v>
      </c>
    </row>
    <row r="82" spans="1:33" x14ac:dyDescent="0.3">
      <c r="A82" t="s">
        <v>217</v>
      </c>
      <c r="B82" t="s">
        <v>7819</v>
      </c>
      <c r="C82" t="s">
        <v>7820</v>
      </c>
      <c r="D82" s="273" t="str">
        <f t="shared" si="1"/>
        <v>-</v>
      </c>
      <c r="E82" s="273" t="s">
        <v>7750</v>
      </c>
      <c r="F82" s="273">
        <v>1.6</v>
      </c>
      <c r="G82" s="273">
        <v>1.6</v>
      </c>
      <c r="H82" s="273" t="s">
        <v>7750</v>
      </c>
      <c r="I82" s="273" t="s">
        <v>7750</v>
      </c>
      <c r="J82" s="273" t="s">
        <v>7750</v>
      </c>
      <c r="K82" s="273" t="s">
        <v>7750</v>
      </c>
      <c r="L82" s="273" t="s">
        <v>7750</v>
      </c>
      <c r="M82" s="273" t="s">
        <v>7750</v>
      </c>
      <c r="N82" s="273" t="s">
        <v>7750</v>
      </c>
      <c r="O82" s="273" t="s">
        <v>7750</v>
      </c>
      <c r="P82" s="273" t="s">
        <v>7750</v>
      </c>
      <c r="Q82" s="273" t="s">
        <v>7750</v>
      </c>
      <c r="R82" s="273" t="s">
        <v>7750</v>
      </c>
      <c r="S82" s="273" t="s">
        <v>7750</v>
      </c>
      <c r="T82" s="273" t="s">
        <v>7750</v>
      </c>
      <c r="U82" s="273" t="s">
        <v>7750</v>
      </c>
      <c r="V82" s="273" t="s">
        <v>7750</v>
      </c>
      <c r="W82" s="273" t="s">
        <v>7750</v>
      </c>
      <c r="X82" s="273" t="s">
        <v>7750</v>
      </c>
      <c r="Y82" s="273" t="s">
        <v>7750</v>
      </c>
      <c r="Z82" s="273" t="s">
        <v>7750</v>
      </c>
      <c r="AA82" s="273" t="s">
        <v>7750</v>
      </c>
      <c r="AB82" s="273" t="s">
        <v>7750</v>
      </c>
      <c r="AC82" s="273" t="s">
        <v>7750</v>
      </c>
      <c r="AD82" s="273" t="s">
        <v>7750</v>
      </c>
      <c r="AE82" s="273" t="s">
        <v>7750</v>
      </c>
      <c r="AF82" s="273" t="s">
        <v>7750</v>
      </c>
      <c r="AG82" s="273" t="str">
        <f>_xlfn.IFNA(VLOOKUP(C82,'INFORM Severity - hidden'!$C$5:$G$155,5,FALSE),"-")</f>
        <v>-</v>
      </c>
    </row>
    <row r="83" spans="1:33" x14ac:dyDescent="0.3">
      <c r="A83" t="s">
        <v>217</v>
      </c>
      <c r="B83" t="s">
        <v>215</v>
      </c>
      <c r="C83" t="s">
        <v>216</v>
      </c>
      <c r="D83" s="273" t="str">
        <f t="shared" si="1"/>
        <v>Increasing</v>
      </c>
      <c r="E83" s="273" t="s">
        <v>7750</v>
      </c>
      <c r="F83" s="273">
        <v>1.6</v>
      </c>
      <c r="G83" s="273">
        <v>1.6</v>
      </c>
      <c r="H83" s="273">
        <v>2.5</v>
      </c>
      <c r="I83" s="273">
        <v>2.6</v>
      </c>
      <c r="J83" s="273">
        <v>2.6</v>
      </c>
      <c r="K83" s="273">
        <v>2.6</v>
      </c>
      <c r="L83" s="273">
        <v>2.6</v>
      </c>
      <c r="M83" s="273">
        <v>2.6</v>
      </c>
      <c r="N83" s="273">
        <v>2.6</v>
      </c>
      <c r="O83" s="273">
        <v>2.5</v>
      </c>
      <c r="P83" s="273">
        <v>2.5</v>
      </c>
      <c r="Q83" s="273">
        <v>2.5</v>
      </c>
      <c r="R83" s="273">
        <v>2.5</v>
      </c>
      <c r="S83" s="273">
        <v>2.5</v>
      </c>
      <c r="T83" s="273">
        <v>2.5</v>
      </c>
      <c r="U83" s="273">
        <v>2.5</v>
      </c>
      <c r="V83" s="273">
        <v>2.5</v>
      </c>
      <c r="W83" s="273">
        <v>2.5</v>
      </c>
      <c r="X83" s="273">
        <v>2.5</v>
      </c>
      <c r="Y83" s="273">
        <v>2.6</v>
      </c>
      <c r="Z83" s="273">
        <v>2.6</v>
      </c>
      <c r="AA83" s="273">
        <v>2.8</v>
      </c>
      <c r="AB83" s="273">
        <v>2.8</v>
      </c>
      <c r="AC83" s="273">
        <v>3.2</v>
      </c>
      <c r="AD83" s="273">
        <v>3.2</v>
      </c>
      <c r="AE83" s="273">
        <v>3.2</v>
      </c>
      <c r="AF83" s="273">
        <v>3.2</v>
      </c>
      <c r="AG83" s="273">
        <f>_xlfn.IFNA(VLOOKUP(C83,'INFORM Severity - hidden'!$C$5:$G$155,5,FALSE),"-")</f>
        <v>3.2</v>
      </c>
    </row>
    <row r="84" spans="1:33" x14ac:dyDescent="0.3">
      <c r="A84" t="s">
        <v>217</v>
      </c>
      <c r="B84" t="s">
        <v>7821</v>
      </c>
      <c r="C84" t="s">
        <v>7822</v>
      </c>
      <c r="D84" s="273" t="str">
        <f t="shared" si="1"/>
        <v>-</v>
      </c>
      <c r="E84" s="273" t="s">
        <v>7750</v>
      </c>
      <c r="F84" s="273">
        <v>1.6</v>
      </c>
      <c r="G84" s="273">
        <v>1.6</v>
      </c>
      <c r="H84" s="273" t="s">
        <v>7750</v>
      </c>
      <c r="I84" s="273" t="s">
        <v>7750</v>
      </c>
      <c r="J84" s="273" t="s">
        <v>7750</v>
      </c>
      <c r="K84" s="273" t="s">
        <v>7750</v>
      </c>
      <c r="L84" s="273" t="s">
        <v>7750</v>
      </c>
      <c r="M84" s="273" t="s">
        <v>7750</v>
      </c>
      <c r="N84" s="273" t="s">
        <v>7750</v>
      </c>
      <c r="O84" s="273" t="s">
        <v>7750</v>
      </c>
      <c r="P84" s="273" t="s">
        <v>7750</v>
      </c>
      <c r="Q84" s="273" t="s">
        <v>7750</v>
      </c>
      <c r="R84" s="273" t="s">
        <v>7750</v>
      </c>
      <c r="S84" s="273" t="s">
        <v>7750</v>
      </c>
      <c r="T84" s="273" t="s">
        <v>7750</v>
      </c>
      <c r="U84" s="273" t="s">
        <v>7750</v>
      </c>
      <c r="V84" s="273" t="s">
        <v>7750</v>
      </c>
      <c r="W84" s="273" t="s">
        <v>7750</v>
      </c>
      <c r="X84" s="273" t="s">
        <v>7750</v>
      </c>
      <c r="Y84" s="273" t="s">
        <v>7750</v>
      </c>
      <c r="Z84" s="273" t="s">
        <v>7750</v>
      </c>
      <c r="AA84" s="273" t="s">
        <v>7750</v>
      </c>
      <c r="AB84" s="273" t="s">
        <v>7750</v>
      </c>
      <c r="AC84" s="273" t="s">
        <v>7750</v>
      </c>
      <c r="AD84" s="273" t="s">
        <v>7750</v>
      </c>
      <c r="AE84" s="273" t="s">
        <v>7750</v>
      </c>
      <c r="AF84" s="273" t="s">
        <v>7750</v>
      </c>
      <c r="AG84" s="273" t="str">
        <f>_xlfn.IFNA(VLOOKUP(C84,'INFORM Severity - hidden'!$C$5:$G$155,5,FALSE),"-")</f>
        <v>-</v>
      </c>
    </row>
    <row r="85" spans="1:33" x14ac:dyDescent="0.3">
      <c r="A85" t="s">
        <v>679</v>
      </c>
      <c r="B85" t="s">
        <v>7823</v>
      </c>
      <c r="C85" t="s">
        <v>7824</v>
      </c>
      <c r="D85" s="273" t="str">
        <f t="shared" si="1"/>
        <v>-</v>
      </c>
      <c r="E85" s="273" t="s">
        <v>7750</v>
      </c>
      <c r="F85" s="273" t="s">
        <v>7750</v>
      </c>
      <c r="G85" s="273" t="s">
        <v>7750</v>
      </c>
      <c r="H85" s="273" t="s">
        <v>7750</v>
      </c>
      <c r="I85" s="273" t="s">
        <v>7750</v>
      </c>
      <c r="J85" s="273">
        <v>3.1</v>
      </c>
      <c r="K85" s="273">
        <v>3.1</v>
      </c>
      <c r="L85" s="273">
        <v>3.1</v>
      </c>
      <c r="M85" s="273">
        <v>3.4</v>
      </c>
      <c r="N85" s="273">
        <v>3.4</v>
      </c>
      <c r="O85" s="273">
        <v>3.3</v>
      </c>
      <c r="P85" s="273">
        <v>3.3</v>
      </c>
      <c r="Q85" s="273">
        <v>3.3</v>
      </c>
      <c r="R85" s="273">
        <v>3.3</v>
      </c>
      <c r="S85" s="273">
        <v>3.3</v>
      </c>
      <c r="T85" s="273">
        <v>3.3</v>
      </c>
      <c r="U85" s="273">
        <v>3.3</v>
      </c>
      <c r="V85" s="273">
        <v>3.4</v>
      </c>
      <c r="W85" s="273">
        <v>3</v>
      </c>
      <c r="X85" s="273">
        <v>3</v>
      </c>
      <c r="Y85" s="273">
        <v>2.9</v>
      </c>
      <c r="Z85" s="273">
        <v>2.9</v>
      </c>
      <c r="AA85" s="273">
        <v>3</v>
      </c>
      <c r="AB85" s="273">
        <v>3</v>
      </c>
      <c r="AC85" s="273">
        <v>3</v>
      </c>
      <c r="AD85" s="273" t="s">
        <v>7750</v>
      </c>
      <c r="AE85" s="273" t="s">
        <v>7750</v>
      </c>
      <c r="AF85" s="273" t="s">
        <v>7750</v>
      </c>
      <c r="AG85" s="273" t="str">
        <f>_xlfn.IFNA(VLOOKUP(C85,'INFORM Severity - hidden'!$C$5:$G$155,5,FALSE),"-")</f>
        <v>-</v>
      </c>
    </row>
    <row r="86" spans="1:33" x14ac:dyDescent="0.3">
      <c r="A86" t="s">
        <v>679</v>
      </c>
      <c r="B86" t="s">
        <v>677</v>
      </c>
      <c r="C86" t="s">
        <v>678</v>
      </c>
      <c r="D86" s="273" t="str">
        <f t="shared" si="1"/>
        <v>Stable</v>
      </c>
      <c r="E86" s="273" t="s">
        <v>7750</v>
      </c>
      <c r="F86" s="273">
        <v>2</v>
      </c>
      <c r="G86" s="273">
        <v>2</v>
      </c>
      <c r="H86" s="273">
        <v>2.8</v>
      </c>
      <c r="I86" s="273">
        <v>2.8</v>
      </c>
      <c r="J86" s="273">
        <v>2.8</v>
      </c>
      <c r="K86" s="273">
        <v>2.8</v>
      </c>
      <c r="L86" s="273">
        <v>2.8</v>
      </c>
      <c r="M86" s="273">
        <v>2.8</v>
      </c>
      <c r="N86" s="273">
        <v>2.8</v>
      </c>
      <c r="O86" s="273">
        <v>2.7</v>
      </c>
      <c r="P86" s="273">
        <v>2.7</v>
      </c>
      <c r="Q86" s="273">
        <v>2.7</v>
      </c>
      <c r="R86" s="273">
        <v>2.7</v>
      </c>
      <c r="S86" s="273">
        <v>2.7</v>
      </c>
      <c r="T86" s="273">
        <v>2.7</v>
      </c>
      <c r="U86" s="273">
        <v>2.7</v>
      </c>
      <c r="V86" s="273">
        <v>2.7</v>
      </c>
      <c r="W86" s="273">
        <v>2.7</v>
      </c>
      <c r="X86" s="273">
        <v>2.7</v>
      </c>
      <c r="Y86" s="273">
        <v>2.6</v>
      </c>
      <c r="Z86" s="273">
        <v>2.6</v>
      </c>
      <c r="AA86" s="273">
        <v>2.7</v>
      </c>
      <c r="AB86" s="273">
        <v>2.7</v>
      </c>
      <c r="AC86" s="273">
        <v>2.7</v>
      </c>
      <c r="AD86" s="273">
        <v>2.7</v>
      </c>
      <c r="AE86" s="273">
        <v>2.7</v>
      </c>
      <c r="AF86" s="273">
        <v>2.7</v>
      </c>
      <c r="AG86" s="273">
        <f>_xlfn.IFNA(VLOOKUP(C86,'INFORM Severity - hidden'!$C$5:$G$155,5,FALSE),"-")</f>
        <v>2.7</v>
      </c>
    </row>
    <row r="87" spans="1:33" x14ac:dyDescent="0.3">
      <c r="A87" t="s">
        <v>679</v>
      </c>
      <c r="B87" t="s">
        <v>7825</v>
      </c>
      <c r="C87" t="s">
        <v>7826</v>
      </c>
      <c r="D87" s="273" t="str">
        <f t="shared" si="1"/>
        <v>-</v>
      </c>
      <c r="E87" s="273" t="s">
        <v>7750</v>
      </c>
      <c r="F87" s="273" t="s">
        <v>7750</v>
      </c>
      <c r="G87" s="273" t="s">
        <v>7750</v>
      </c>
      <c r="H87" s="273" t="s">
        <v>7750</v>
      </c>
      <c r="I87" s="273" t="s">
        <v>7750</v>
      </c>
      <c r="J87" s="273">
        <v>3</v>
      </c>
      <c r="K87" s="273">
        <v>3.1</v>
      </c>
      <c r="L87" s="273">
        <v>3.1</v>
      </c>
      <c r="M87" s="273">
        <v>3.3</v>
      </c>
      <c r="N87" s="273">
        <v>3.3</v>
      </c>
      <c r="O87" s="273">
        <v>3.2</v>
      </c>
      <c r="P87" s="273">
        <v>3.2</v>
      </c>
      <c r="Q87" s="273">
        <v>3.2</v>
      </c>
      <c r="R87" s="273">
        <v>3.2</v>
      </c>
      <c r="S87" s="273">
        <v>3.2</v>
      </c>
      <c r="T87" s="273">
        <v>3.2</v>
      </c>
      <c r="U87" s="273">
        <v>3.2</v>
      </c>
      <c r="V87" s="273">
        <v>3.3</v>
      </c>
      <c r="W87" s="273">
        <v>2.8</v>
      </c>
      <c r="X87" s="273">
        <v>2.8</v>
      </c>
      <c r="Y87" s="273">
        <v>2.8</v>
      </c>
      <c r="Z87" s="273">
        <v>2.8</v>
      </c>
      <c r="AA87" s="273">
        <v>2.8</v>
      </c>
      <c r="AB87" s="273">
        <v>2.8</v>
      </c>
      <c r="AC87" s="273">
        <v>2.8</v>
      </c>
      <c r="AD87" s="273" t="s">
        <v>7750</v>
      </c>
      <c r="AE87" s="273" t="s">
        <v>7750</v>
      </c>
      <c r="AF87" s="273" t="s">
        <v>7750</v>
      </c>
      <c r="AG87" s="273" t="str">
        <f>_xlfn.IFNA(VLOOKUP(C87,'INFORM Severity - hidden'!$C$5:$G$155,5,FALSE),"-")</f>
        <v>-</v>
      </c>
    </row>
    <row r="88" spans="1:33" x14ac:dyDescent="0.3">
      <c r="A88" t="s">
        <v>679</v>
      </c>
      <c r="B88" t="s">
        <v>7827</v>
      </c>
      <c r="C88" t="s">
        <v>7828</v>
      </c>
      <c r="D88" s="273" t="str">
        <f t="shared" si="1"/>
        <v>-</v>
      </c>
      <c r="E88" s="273" t="s">
        <v>7750</v>
      </c>
      <c r="F88" s="273" t="s">
        <v>7750</v>
      </c>
      <c r="G88" s="273" t="s">
        <v>7750</v>
      </c>
      <c r="H88" s="273" t="s">
        <v>7750</v>
      </c>
      <c r="I88" s="273" t="s">
        <v>7750</v>
      </c>
      <c r="J88" s="273" t="s">
        <v>7750</v>
      </c>
      <c r="K88" s="273" t="s">
        <v>7750</v>
      </c>
      <c r="L88" s="273" t="s">
        <v>7750</v>
      </c>
      <c r="M88" s="273" t="s">
        <v>7750</v>
      </c>
      <c r="N88" s="273" t="s">
        <v>7750</v>
      </c>
      <c r="O88" s="273" t="s">
        <v>7750</v>
      </c>
      <c r="P88" s="273" t="s">
        <v>7750</v>
      </c>
      <c r="Q88" s="273" t="s">
        <v>7750</v>
      </c>
      <c r="R88" s="273" t="s">
        <v>7750</v>
      </c>
      <c r="S88" s="273" t="s">
        <v>7750</v>
      </c>
      <c r="T88" s="273" t="s">
        <v>7750</v>
      </c>
      <c r="U88" s="273" t="s">
        <v>7750</v>
      </c>
      <c r="V88" s="273" t="s">
        <v>7750</v>
      </c>
      <c r="W88" s="273" t="s">
        <v>7750</v>
      </c>
      <c r="X88" s="273" t="s">
        <v>7750</v>
      </c>
      <c r="Y88" s="273" t="s">
        <v>7750</v>
      </c>
      <c r="Z88" s="273" t="s">
        <v>7750</v>
      </c>
      <c r="AA88" s="273" t="s">
        <v>7750</v>
      </c>
      <c r="AB88" s="273" t="s">
        <v>7750</v>
      </c>
      <c r="AC88" s="273" t="s">
        <v>7750</v>
      </c>
      <c r="AD88" s="273" t="s">
        <v>7750</v>
      </c>
      <c r="AE88" s="273" t="s">
        <v>7750</v>
      </c>
      <c r="AF88" s="273" t="s">
        <v>7750</v>
      </c>
      <c r="AG88" s="273" t="str">
        <f>_xlfn.IFNA(VLOOKUP(C88,'INFORM Severity - hidden'!$C$5:$G$155,5,FALSE),"-")</f>
        <v>-</v>
      </c>
    </row>
    <row r="89" spans="1:33" x14ac:dyDescent="0.3">
      <c r="A89" t="s">
        <v>679</v>
      </c>
      <c r="B89" t="s">
        <v>7829</v>
      </c>
      <c r="C89" t="s">
        <v>7830</v>
      </c>
      <c r="D89" s="273" t="str">
        <f t="shared" si="1"/>
        <v>-</v>
      </c>
      <c r="E89" s="273" t="s">
        <v>7750</v>
      </c>
      <c r="F89" s="273" t="s">
        <v>7750</v>
      </c>
      <c r="G89" s="273" t="s">
        <v>7750</v>
      </c>
      <c r="H89" s="273" t="s">
        <v>7750</v>
      </c>
      <c r="I89" s="273" t="s">
        <v>7750</v>
      </c>
      <c r="J89" s="273" t="s">
        <v>7750</v>
      </c>
      <c r="K89" s="273" t="s">
        <v>7750</v>
      </c>
      <c r="L89" s="273" t="s">
        <v>7750</v>
      </c>
      <c r="M89" s="273" t="s">
        <v>7750</v>
      </c>
      <c r="N89" s="273" t="s">
        <v>7750</v>
      </c>
      <c r="O89" s="273" t="s">
        <v>7750</v>
      </c>
      <c r="P89" s="273" t="s">
        <v>7750</v>
      </c>
      <c r="Q89" s="273" t="s">
        <v>7750</v>
      </c>
      <c r="R89" s="273" t="s">
        <v>7750</v>
      </c>
      <c r="S89" s="273" t="s">
        <v>7750</v>
      </c>
      <c r="T89" s="273">
        <v>1.7</v>
      </c>
      <c r="U89" s="273">
        <v>1.7</v>
      </c>
      <c r="V89" s="273">
        <v>2.2000000000000002</v>
      </c>
      <c r="W89" s="273">
        <v>2.2000000000000002</v>
      </c>
      <c r="X89" s="273">
        <v>2.2000000000000002</v>
      </c>
      <c r="Y89" s="273">
        <v>2.2000000000000002</v>
      </c>
      <c r="Z89" s="273">
        <v>2.2000000000000002</v>
      </c>
      <c r="AA89" s="273">
        <v>2.2000000000000002</v>
      </c>
      <c r="AB89" s="273">
        <v>2.2000000000000002</v>
      </c>
      <c r="AC89" s="273">
        <v>2.2000000000000002</v>
      </c>
      <c r="AD89" s="273" t="s">
        <v>7750</v>
      </c>
      <c r="AE89" s="273" t="s">
        <v>7750</v>
      </c>
      <c r="AF89" s="273" t="s">
        <v>7750</v>
      </c>
      <c r="AG89" s="273" t="str">
        <f>_xlfn.IFNA(VLOOKUP(C89,'INFORM Severity - hidden'!$C$5:$G$155,5,FALSE),"-")</f>
        <v>-</v>
      </c>
    </row>
    <row r="90" spans="1:33" x14ac:dyDescent="0.3">
      <c r="A90" t="s">
        <v>7453</v>
      </c>
      <c r="B90" t="s">
        <v>7831</v>
      </c>
      <c r="C90" t="s">
        <v>7832</v>
      </c>
      <c r="D90" s="273" t="str">
        <f t="shared" si="1"/>
        <v>-</v>
      </c>
      <c r="E90" s="273" t="s">
        <v>7750</v>
      </c>
      <c r="F90" s="273" t="s">
        <v>7750</v>
      </c>
      <c r="G90" s="273" t="s">
        <v>7750</v>
      </c>
      <c r="H90" s="273" t="s">
        <v>7750</v>
      </c>
      <c r="I90" s="273" t="s">
        <v>7750</v>
      </c>
      <c r="J90" s="273" t="s">
        <v>7750</v>
      </c>
      <c r="K90" s="273" t="s">
        <v>7750</v>
      </c>
      <c r="L90" s="273" t="s">
        <v>7750</v>
      </c>
      <c r="M90" s="273" t="s">
        <v>7750</v>
      </c>
      <c r="N90" s="273">
        <v>1.9</v>
      </c>
      <c r="O90" s="273" t="s">
        <v>7750</v>
      </c>
      <c r="P90" s="273" t="s">
        <v>7750</v>
      </c>
      <c r="Q90" s="273" t="s">
        <v>7750</v>
      </c>
      <c r="R90" s="273" t="s">
        <v>7750</v>
      </c>
      <c r="S90" s="273" t="s">
        <v>7750</v>
      </c>
      <c r="T90" s="273" t="s">
        <v>7750</v>
      </c>
      <c r="U90" s="273" t="s">
        <v>7750</v>
      </c>
      <c r="V90" s="273" t="s">
        <v>7750</v>
      </c>
      <c r="W90" s="273" t="s">
        <v>7750</v>
      </c>
      <c r="X90" s="273" t="s">
        <v>7750</v>
      </c>
      <c r="Y90" s="273" t="s">
        <v>7750</v>
      </c>
      <c r="Z90" s="273" t="s">
        <v>7750</v>
      </c>
      <c r="AA90" s="273" t="s">
        <v>7750</v>
      </c>
      <c r="AB90" s="273" t="s">
        <v>7750</v>
      </c>
      <c r="AC90" s="273" t="s">
        <v>7750</v>
      </c>
      <c r="AD90" s="273" t="s">
        <v>7750</v>
      </c>
      <c r="AE90" s="273" t="s">
        <v>7750</v>
      </c>
      <c r="AF90" s="273" t="s">
        <v>7750</v>
      </c>
      <c r="AG90" s="273" t="str">
        <f>_xlfn.IFNA(VLOOKUP(C90,'INFORM Severity - hidden'!$C$5:$G$155,5,FALSE),"-")</f>
        <v>-</v>
      </c>
    </row>
    <row r="91" spans="1:33" x14ac:dyDescent="0.3">
      <c r="A91" t="s">
        <v>2527</v>
      </c>
      <c r="B91" t="s">
        <v>7833</v>
      </c>
      <c r="C91" t="s">
        <v>7834</v>
      </c>
      <c r="D91" s="273" t="str">
        <f t="shared" si="1"/>
        <v>-</v>
      </c>
      <c r="E91" s="273" t="s">
        <v>7750</v>
      </c>
      <c r="F91" s="273">
        <v>2.4</v>
      </c>
      <c r="G91" s="273">
        <v>2.4</v>
      </c>
      <c r="H91" s="273" t="s">
        <v>7750</v>
      </c>
      <c r="I91" s="273" t="s">
        <v>7750</v>
      </c>
      <c r="J91" s="273" t="s">
        <v>7750</v>
      </c>
      <c r="K91" s="273" t="s">
        <v>7750</v>
      </c>
      <c r="L91" s="273" t="s">
        <v>7750</v>
      </c>
      <c r="M91" s="273" t="s">
        <v>7750</v>
      </c>
      <c r="N91" s="273" t="s">
        <v>7750</v>
      </c>
      <c r="O91" s="273" t="s">
        <v>7750</v>
      </c>
      <c r="P91" s="273" t="s">
        <v>7750</v>
      </c>
      <c r="Q91" s="273" t="s">
        <v>7750</v>
      </c>
      <c r="R91" s="273" t="s">
        <v>7750</v>
      </c>
      <c r="S91" s="273" t="s">
        <v>7750</v>
      </c>
      <c r="T91" s="273" t="s">
        <v>7750</v>
      </c>
      <c r="U91" s="273" t="s">
        <v>7750</v>
      </c>
      <c r="V91" s="273" t="s">
        <v>7750</v>
      </c>
      <c r="W91" s="273" t="s">
        <v>7750</v>
      </c>
      <c r="X91" s="273" t="s">
        <v>7750</v>
      </c>
      <c r="Y91" s="273" t="s">
        <v>7750</v>
      </c>
      <c r="Z91" s="273" t="s">
        <v>7750</v>
      </c>
      <c r="AA91" s="273" t="s">
        <v>7750</v>
      </c>
      <c r="AB91" s="273" t="s">
        <v>7750</v>
      </c>
      <c r="AC91" s="273" t="s">
        <v>7750</v>
      </c>
      <c r="AD91" s="273" t="s">
        <v>7750</v>
      </c>
      <c r="AE91" s="273" t="s">
        <v>7750</v>
      </c>
      <c r="AF91" s="273" t="s">
        <v>7750</v>
      </c>
      <c r="AG91" s="273" t="str">
        <f>_xlfn.IFNA(VLOOKUP(C91,'INFORM Severity - hidden'!$C$5:$G$155,5,FALSE),"-")</f>
        <v>-</v>
      </c>
    </row>
    <row r="92" spans="1:33" x14ac:dyDescent="0.3">
      <c r="A92" t="s">
        <v>2527</v>
      </c>
      <c r="B92" t="s">
        <v>2602</v>
      </c>
      <c r="C92" t="s">
        <v>2603</v>
      </c>
      <c r="D92" s="273" t="str">
        <f t="shared" si="1"/>
        <v>Increasing</v>
      </c>
      <c r="E92" s="273" t="s">
        <v>7750</v>
      </c>
      <c r="F92" s="273">
        <v>2.4</v>
      </c>
      <c r="G92" s="273">
        <v>2.4</v>
      </c>
      <c r="H92" s="273">
        <v>2.9</v>
      </c>
      <c r="I92" s="273">
        <v>2.8</v>
      </c>
      <c r="J92" s="273">
        <v>2.8</v>
      </c>
      <c r="K92" s="273">
        <v>2.8</v>
      </c>
      <c r="L92" s="273">
        <v>2.8</v>
      </c>
      <c r="M92" s="273">
        <v>2.8</v>
      </c>
      <c r="N92" s="273">
        <v>2.9</v>
      </c>
      <c r="O92" s="273">
        <v>2.9</v>
      </c>
      <c r="P92" s="273">
        <v>2.9</v>
      </c>
      <c r="Q92" s="273">
        <v>2.9</v>
      </c>
      <c r="R92" s="273">
        <v>2.9</v>
      </c>
      <c r="S92" s="273">
        <v>2.9</v>
      </c>
      <c r="T92" s="273">
        <v>2.9</v>
      </c>
      <c r="U92" s="273">
        <v>2.9</v>
      </c>
      <c r="V92" s="273">
        <v>3.2</v>
      </c>
      <c r="W92" s="273">
        <v>3.1</v>
      </c>
      <c r="X92" s="273">
        <v>3.2</v>
      </c>
      <c r="Y92" s="273">
        <v>3.2</v>
      </c>
      <c r="Z92" s="273">
        <v>3.2</v>
      </c>
      <c r="AA92" s="273">
        <v>3.2</v>
      </c>
      <c r="AB92" s="273">
        <v>3.2</v>
      </c>
      <c r="AC92" s="273">
        <v>3.4</v>
      </c>
      <c r="AD92" s="273">
        <v>3.4</v>
      </c>
      <c r="AE92" s="273">
        <v>3.5</v>
      </c>
      <c r="AF92" s="273">
        <v>3.5</v>
      </c>
      <c r="AG92" s="273">
        <f>_xlfn.IFNA(VLOOKUP(C92,'INFORM Severity - hidden'!$C$5:$G$155,5,FALSE),"-")</f>
        <v>3.5</v>
      </c>
    </row>
    <row r="93" spans="1:33" x14ac:dyDescent="0.3">
      <c r="A93" t="s">
        <v>2527</v>
      </c>
      <c r="B93" t="s">
        <v>7835</v>
      </c>
      <c r="C93" t="s">
        <v>7836</v>
      </c>
      <c r="D93" s="273" t="str">
        <f t="shared" si="1"/>
        <v>-</v>
      </c>
      <c r="E93" s="273" t="s">
        <v>7750</v>
      </c>
      <c r="F93" s="273">
        <v>1.4</v>
      </c>
      <c r="G93" s="273">
        <v>1.4</v>
      </c>
      <c r="H93" s="273" t="s">
        <v>7750</v>
      </c>
      <c r="I93" s="273" t="s">
        <v>7750</v>
      </c>
      <c r="J93" s="273" t="s">
        <v>7750</v>
      </c>
      <c r="K93" s="273" t="s">
        <v>7750</v>
      </c>
      <c r="L93" s="273" t="s">
        <v>7750</v>
      </c>
      <c r="M93" s="273" t="s">
        <v>7750</v>
      </c>
      <c r="N93" s="273" t="s">
        <v>7750</v>
      </c>
      <c r="O93" s="273" t="s">
        <v>7750</v>
      </c>
      <c r="P93" s="273" t="s">
        <v>7750</v>
      </c>
      <c r="Q93" s="273" t="s">
        <v>7750</v>
      </c>
      <c r="R93" s="273" t="s">
        <v>7750</v>
      </c>
      <c r="S93" s="273" t="s">
        <v>7750</v>
      </c>
      <c r="T93" s="273" t="s">
        <v>7750</v>
      </c>
      <c r="U93" s="273" t="s">
        <v>7750</v>
      </c>
      <c r="V93" s="273" t="s">
        <v>7750</v>
      </c>
      <c r="W93" s="273" t="s">
        <v>7750</v>
      </c>
      <c r="X93" s="273" t="s">
        <v>7750</v>
      </c>
      <c r="Y93" s="273" t="s">
        <v>7750</v>
      </c>
      <c r="Z93" s="273" t="s">
        <v>7750</v>
      </c>
      <c r="AA93" s="273" t="s">
        <v>7750</v>
      </c>
      <c r="AB93" s="273" t="s">
        <v>7750</v>
      </c>
      <c r="AC93" s="273" t="s">
        <v>7750</v>
      </c>
      <c r="AD93" s="273" t="s">
        <v>7750</v>
      </c>
      <c r="AE93" s="273" t="s">
        <v>7750</v>
      </c>
      <c r="AF93" s="273" t="s">
        <v>7750</v>
      </c>
      <c r="AG93" s="273" t="str">
        <f>_xlfn.IFNA(VLOOKUP(C93,'INFORM Severity - hidden'!$C$5:$G$155,5,FALSE),"-")</f>
        <v>-</v>
      </c>
    </row>
    <row r="94" spans="1:33" x14ac:dyDescent="0.3">
      <c r="A94" t="s">
        <v>2527</v>
      </c>
      <c r="B94" t="s">
        <v>2525</v>
      </c>
      <c r="C94" t="s">
        <v>2526</v>
      </c>
      <c r="D94" s="273" t="str">
        <f t="shared" si="1"/>
        <v>Increasing</v>
      </c>
      <c r="E94" s="273" t="s">
        <v>7750</v>
      </c>
      <c r="F94" s="273" t="s">
        <v>7750</v>
      </c>
      <c r="G94" s="273" t="s">
        <v>7750</v>
      </c>
      <c r="H94" s="273" t="s">
        <v>7750</v>
      </c>
      <c r="I94" s="273" t="s">
        <v>7750</v>
      </c>
      <c r="J94" s="273" t="s">
        <v>7750</v>
      </c>
      <c r="K94" s="273" t="s">
        <v>7750</v>
      </c>
      <c r="L94" s="273" t="s">
        <v>7750</v>
      </c>
      <c r="M94" s="273" t="s">
        <v>7750</v>
      </c>
      <c r="N94" s="273" t="s">
        <v>7750</v>
      </c>
      <c r="O94" s="273" t="s">
        <v>7750</v>
      </c>
      <c r="P94" s="273" t="s">
        <v>7750</v>
      </c>
      <c r="Q94" s="273" t="s">
        <v>7750</v>
      </c>
      <c r="R94" s="273" t="s">
        <v>7750</v>
      </c>
      <c r="S94" s="273" t="s">
        <v>7750</v>
      </c>
      <c r="T94" s="273">
        <v>3.3</v>
      </c>
      <c r="U94" s="273">
        <v>3.3</v>
      </c>
      <c r="V94" s="273">
        <v>3.3</v>
      </c>
      <c r="W94" s="273">
        <v>3.3</v>
      </c>
      <c r="X94" s="273">
        <v>3.4</v>
      </c>
      <c r="Y94" s="273">
        <v>3.5</v>
      </c>
      <c r="Z94" s="273">
        <v>3.5</v>
      </c>
      <c r="AA94" s="273">
        <v>3.5</v>
      </c>
      <c r="AB94" s="273">
        <v>3.5</v>
      </c>
      <c r="AC94" s="273">
        <v>3.5</v>
      </c>
      <c r="AD94" s="273">
        <v>3.6</v>
      </c>
      <c r="AE94" s="273">
        <v>3.7</v>
      </c>
      <c r="AF94" s="273">
        <v>3.7</v>
      </c>
      <c r="AG94" s="273">
        <f>_xlfn.IFNA(VLOOKUP(C94,'INFORM Severity - hidden'!$C$5:$G$155,5,FALSE),"-")</f>
        <v>3.7</v>
      </c>
    </row>
    <row r="95" spans="1:33" x14ac:dyDescent="0.3">
      <c r="A95" t="s">
        <v>2527</v>
      </c>
      <c r="B95" t="s">
        <v>7837</v>
      </c>
      <c r="C95" t="s">
        <v>7838</v>
      </c>
      <c r="D95" s="273" t="str">
        <f t="shared" si="1"/>
        <v>-</v>
      </c>
      <c r="E95" s="273" t="s">
        <v>7750</v>
      </c>
      <c r="F95" s="273" t="s">
        <v>7750</v>
      </c>
      <c r="G95" s="273" t="s">
        <v>7750</v>
      </c>
      <c r="H95" s="273" t="s">
        <v>7750</v>
      </c>
      <c r="I95" s="273" t="s">
        <v>7750</v>
      </c>
      <c r="J95" s="273" t="s">
        <v>7750</v>
      </c>
      <c r="K95" s="273" t="s">
        <v>7750</v>
      </c>
      <c r="L95" s="273" t="s">
        <v>7750</v>
      </c>
      <c r="M95" s="273" t="s">
        <v>7750</v>
      </c>
      <c r="N95" s="273" t="s">
        <v>7750</v>
      </c>
      <c r="O95" s="273" t="s">
        <v>7750</v>
      </c>
      <c r="P95" s="273" t="s">
        <v>7750</v>
      </c>
      <c r="Q95" s="273" t="s">
        <v>7750</v>
      </c>
      <c r="R95" s="273" t="s">
        <v>7750</v>
      </c>
      <c r="S95" s="273" t="s">
        <v>7750</v>
      </c>
      <c r="T95" s="273" t="s">
        <v>7750</v>
      </c>
      <c r="U95" s="273" t="s">
        <v>7750</v>
      </c>
      <c r="V95" s="273" t="s">
        <v>7750</v>
      </c>
      <c r="W95" s="273" t="s">
        <v>7750</v>
      </c>
      <c r="X95" s="273">
        <v>3.2</v>
      </c>
      <c r="Y95" s="273">
        <v>3.2</v>
      </c>
      <c r="Z95" s="273">
        <v>3.2</v>
      </c>
      <c r="AA95" s="273">
        <v>3.2</v>
      </c>
      <c r="AB95" s="273">
        <v>3.2</v>
      </c>
      <c r="AC95" s="273">
        <v>3.2</v>
      </c>
      <c r="AD95" s="273" t="s">
        <v>7750</v>
      </c>
      <c r="AE95" s="273" t="s">
        <v>7750</v>
      </c>
      <c r="AF95" s="273" t="s">
        <v>7750</v>
      </c>
      <c r="AG95" s="273" t="str">
        <f>_xlfn.IFNA(VLOOKUP(C95,'INFORM Severity - hidden'!$C$5:$G$155,5,FALSE),"-")</f>
        <v>-</v>
      </c>
    </row>
    <row r="96" spans="1:33" x14ac:dyDescent="0.3">
      <c r="A96" t="s">
        <v>223</v>
      </c>
      <c r="B96" t="s">
        <v>221</v>
      </c>
      <c r="C96" t="s">
        <v>222</v>
      </c>
      <c r="D96" s="273" t="str">
        <f t="shared" si="1"/>
        <v>Decreasing</v>
      </c>
      <c r="E96" s="273" t="s">
        <v>7750</v>
      </c>
      <c r="F96" s="273">
        <v>3.9</v>
      </c>
      <c r="G96" s="273">
        <v>3.7</v>
      </c>
      <c r="H96" s="273">
        <v>3.9</v>
      </c>
      <c r="I96" s="273">
        <v>3.9</v>
      </c>
      <c r="J96" s="273">
        <v>3.9</v>
      </c>
      <c r="K96" s="273">
        <v>3.9</v>
      </c>
      <c r="L96" s="273">
        <v>3.9</v>
      </c>
      <c r="M96" s="273">
        <v>3.9</v>
      </c>
      <c r="N96" s="273">
        <v>3.9</v>
      </c>
      <c r="O96" s="273">
        <v>3.9</v>
      </c>
      <c r="P96" s="273">
        <v>3.9</v>
      </c>
      <c r="Q96" s="273">
        <v>3.9</v>
      </c>
      <c r="R96" s="273">
        <v>3.9</v>
      </c>
      <c r="S96" s="273">
        <v>3.9</v>
      </c>
      <c r="T96" s="273">
        <v>4.2</v>
      </c>
      <c r="U96" s="273">
        <v>4.2</v>
      </c>
      <c r="V96" s="273">
        <v>4.2</v>
      </c>
      <c r="W96" s="273">
        <v>4.2</v>
      </c>
      <c r="X96" s="273">
        <v>4.2</v>
      </c>
      <c r="Y96" s="273">
        <v>4.0999999999999996</v>
      </c>
      <c r="Z96" s="273">
        <v>4.0999999999999996</v>
      </c>
      <c r="AA96" s="273">
        <v>4.2</v>
      </c>
      <c r="AB96" s="273">
        <v>4.2</v>
      </c>
      <c r="AC96" s="273">
        <v>4.2</v>
      </c>
      <c r="AD96" s="273">
        <v>4.2</v>
      </c>
      <c r="AE96" s="273">
        <v>4</v>
      </c>
      <c r="AF96" s="273">
        <v>4</v>
      </c>
      <c r="AG96" s="273">
        <f>_xlfn.IFNA(VLOOKUP(C96,'INFORM Severity - hidden'!$C$5:$G$155,5,FALSE),"-")</f>
        <v>4</v>
      </c>
    </row>
    <row r="97" spans="1:33" x14ac:dyDescent="0.3">
      <c r="A97" t="s">
        <v>223</v>
      </c>
      <c r="B97" t="s">
        <v>228</v>
      </c>
      <c r="C97" t="s">
        <v>229</v>
      </c>
      <c r="D97" s="273" t="str">
        <f t="shared" si="1"/>
        <v>Decreasing</v>
      </c>
      <c r="E97" s="273" t="s">
        <v>7750</v>
      </c>
      <c r="F97" s="273">
        <v>2.6</v>
      </c>
      <c r="G97" s="273">
        <v>2.6</v>
      </c>
      <c r="H97" s="273">
        <v>3.5</v>
      </c>
      <c r="I97" s="273">
        <v>3.5</v>
      </c>
      <c r="J97" s="273">
        <v>3.5</v>
      </c>
      <c r="K97" s="273">
        <v>3.5</v>
      </c>
      <c r="L97" s="273">
        <v>3.5</v>
      </c>
      <c r="M97" s="273">
        <v>3.5</v>
      </c>
      <c r="N97" s="273">
        <v>3.5</v>
      </c>
      <c r="O97" s="273">
        <v>3.5</v>
      </c>
      <c r="P97" s="273">
        <v>3.5</v>
      </c>
      <c r="Q97" s="273">
        <v>3.5</v>
      </c>
      <c r="R97" s="273">
        <v>3.5</v>
      </c>
      <c r="S97" s="273">
        <v>3.6</v>
      </c>
      <c r="T97" s="273">
        <v>3.1</v>
      </c>
      <c r="U97" s="273">
        <v>3.1</v>
      </c>
      <c r="V97" s="273">
        <v>3.1</v>
      </c>
      <c r="W97" s="273">
        <v>3</v>
      </c>
      <c r="X97" s="273">
        <v>3</v>
      </c>
      <c r="Y97" s="273">
        <v>3</v>
      </c>
      <c r="Z97" s="273">
        <v>3</v>
      </c>
      <c r="AA97" s="273">
        <v>3</v>
      </c>
      <c r="AB97" s="273">
        <v>3</v>
      </c>
      <c r="AC97" s="273">
        <v>3</v>
      </c>
      <c r="AD97" s="273">
        <v>3</v>
      </c>
      <c r="AE97" s="273">
        <v>2.6</v>
      </c>
      <c r="AF97" s="273">
        <v>2.6</v>
      </c>
      <c r="AG97" s="273">
        <f>_xlfn.IFNA(VLOOKUP(C97,'INFORM Severity - hidden'!$C$5:$G$155,5,FALSE),"-")</f>
        <v>2.6</v>
      </c>
    </row>
    <row r="98" spans="1:33" x14ac:dyDescent="0.3">
      <c r="A98" t="s">
        <v>139</v>
      </c>
      <c r="B98" t="s">
        <v>137</v>
      </c>
      <c r="C98" t="s">
        <v>138</v>
      </c>
      <c r="D98" s="273" t="str">
        <f t="shared" si="1"/>
        <v>Stable</v>
      </c>
      <c r="E98" s="273">
        <v>2.2000000000000002</v>
      </c>
      <c r="F98" s="273">
        <v>2.2000000000000002</v>
      </c>
      <c r="G98" s="273">
        <v>2.1</v>
      </c>
      <c r="H98" s="273">
        <v>2.1</v>
      </c>
      <c r="I98" s="273">
        <v>2.1</v>
      </c>
      <c r="J98" s="273">
        <v>2.1</v>
      </c>
      <c r="K98" s="273">
        <v>2.1</v>
      </c>
      <c r="L98" s="273">
        <v>2.1</v>
      </c>
      <c r="M98" s="273">
        <v>2.1</v>
      </c>
      <c r="N98" s="273">
        <v>2.2000000000000002</v>
      </c>
      <c r="O98" s="273">
        <v>2.2000000000000002</v>
      </c>
      <c r="P98" s="273">
        <v>2.2000000000000002</v>
      </c>
      <c r="Q98" s="273">
        <v>2.2000000000000002</v>
      </c>
      <c r="R98" s="273">
        <v>2.2000000000000002</v>
      </c>
      <c r="S98" s="273">
        <v>2.4</v>
      </c>
      <c r="T98" s="273">
        <v>2.4</v>
      </c>
      <c r="U98" s="273">
        <v>2.4</v>
      </c>
      <c r="V98" s="273">
        <v>2.4</v>
      </c>
      <c r="W98" s="273">
        <v>2.4</v>
      </c>
      <c r="X98" s="273">
        <v>2.4</v>
      </c>
      <c r="Y98" s="273">
        <v>2.2999999999999998</v>
      </c>
      <c r="Z98" s="273">
        <v>2.5</v>
      </c>
      <c r="AA98" s="273">
        <v>2.5</v>
      </c>
      <c r="AB98" s="273">
        <v>2.5</v>
      </c>
      <c r="AC98" s="273">
        <v>2.5</v>
      </c>
      <c r="AD98" s="273">
        <v>2.5</v>
      </c>
      <c r="AE98" s="273">
        <v>2.5</v>
      </c>
      <c r="AF98" s="273">
        <v>2.5</v>
      </c>
      <c r="AG98" s="273">
        <f>_xlfn.IFNA(VLOOKUP(C98,'INFORM Severity - hidden'!$C$5:$G$155,5,FALSE),"-")</f>
        <v>2.5</v>
      </c>
    </row>
    <row r="99" spans="1:33" x14ac:dyDescent="0.3">
      <c r="A99" t="s">
        <v>691</v>
      </c>
      <c r="B99" t="s">
        <v>689</v>
      </c>
      <c r="C99" t="s">
        <v>690</v>
      </c>
      <c r="D99" s="273" t="str">
        <f t="shared" si="1"/>
        <v>-</v>
      </c>
      <c r="E99" s="273" t="s">
        <v>7750</v>
      </c>
      <c r="F99" s="273" t="s">
        <v>7750</v>
      </c>
      <c r="G99" s="273" t="s">
        <v>7750</v>
      </c>
      <c r="H99" s="273" t="s">
        <v>7750</v>
      </c>
      <c r="I99" s="273" t="s">
        <v>7750</v>
      </c>
      <c r="J99" s="273" t="s">
        <v>7750</v>
      </c>
      <c r="K99" s="273" t="s">
        <v>7750</v>
      </c>
      <c r="L99" s="273" t="s">
        <v>7750</v>
      </c>
      <c r="M99" s="273" t="s">
        <v>7750</v>
      </c>
      <c r="N99" s="273" t="s">
        <v>7750</v>
      </c>
      <c r="O99" s="273" t="s">
        <v>7750</v>
      </c>
      <c r="P99" s="273" t="s">
        <v>7750</v>
      </c>
      <c r="Q99" s="273" t="s">
        <v>7750</v>
      </c>
      <c r="R99" s="273" t="s">
        <v>7750</v>
      </c>
      <c r="S99" s="273" t="s">
        <v>7750</v>
      </c>
      <c r="T99" s="273" t="s">
        <v>7750</v>
      </c>
      <c r="U99" s="273" t="s">
        <v>7750</v>
      </c>
      <c r="V99" s="273" t="s">
        <v>7750</v>
      </c>
      <c r="W99" s="273" t="s">
        <v>7750</v>
      </c>
      <c r="X99" s="273" t="s">
        <v>7750</v>
      </c>
      <c r="Y99" s="273" t="s">
        <v>7750</v>
      </c>
      <c r="Z99" s="273" t="s">
        <v>7750</v>
      </c>
      <c r="AA99" s="273" t="s">
        <v>7750</v>
      </c>
      <c r="AB99" s="273" t="s">
        <v>7750</v>
      </c>
      <c r="AC99" s="273" t="s">
        <v>7750</v>
      </c>
      <c r="AD99" s="273" t="s">
        <v>7750</v>
      </c>
      <c r="AE99" s="273" t="s">
        <v>7750</v>
      </c>
      <c r="AF99" s="273" t="s">
        <v>7750</v>
      </c>
      <c r="AG99" s="273" t="str">
        <f>_xlfn.IFNA(VLOOKUP(C99,'INFORM Severity - hidden'!$C$5:$G$155,5,FALSE),"-")</f>
        <v>x</v>
      </c>
    </row>
    <row r="100" spans="1:33" x14ac:dyDescent="0.3">
      <c r="A100" t="s">
        <v>1436</v>
      </c>
      <c r="B100" t="s">
        <v>7839</v>
      </c>
      <c r="C100" t="s">
        <v>7840</v>
      </c>
      <c r="D100" s="273" t="str">
        <f t="shared" si="1"/>
        <v>-</v>
      </c>
      <c r="E100" s="273" t="s">
        <v>7750</v>
      </c>
      <c r="F100" s="273">
        <v>2.8</v>
      </c>
      <c r="G100" s="273">
        <v>2.8</v>
      </c>
      <c r="H100" s="273">
        <v>2.9</v>
      </c>
      <c r="I100" s="273">
        <v>2.9</v>
      </c>
      <c r="J100" s="273" t="s">
        <v>7750</v>
      </c>
      <c r="K100" s="273" t="s">
        <v>7750</v>
      </c>
      <c r="L100" s="273" t="s">
        <v>7750</v>
      </c>
      <c r="M100" s="273" t="s">
        <v>7750</v>
      </c>
      <c r="N100" s="273" t="s">
        <v>7750</v>
      </c>
      <c r="O100" s="273" t="s">
        <v>7750</v>
      </c>
      <c r="P100" s="273" t="s">
        <v>7750</v>
      </c>
      <c r="Q100" s="273" t="s">
        <v>7750</v>
      </c>
      <c r="R100" s="273" t="s">
        <v>7750</v>
      </c>
      <c r="S100" s="273" t="s">
        <v>7750</v>
      </c>
      <c r="T100" s="273" t="s">
        <v>7750</v>
      </c>
      <c r="U100" s="273" t="s">
        <v>7750</v>
      </c>
      <c r="V100" s="273" t="s">
        <v>7750</v>
      </c>
      <c r="W100" s="273" t="s">
        <v>7750</v>
      </c>
      <c r="X100" s="273" t="s">
        <v>7750</v>
      </c>
      <c r="Y100" s="273" t="s">
        <v>7750</v>
      </c>
      <c r="Z100" s="273" t="s">
        <v>7750</v>
      </c>
      <c r="AA100" s="273" t="s">
        <v>7750</v>
      </c>
      <c r="AB100" s="273" t="s">
        <v>7750</v>
      </c>
      <c r="AC100" s="273" t="s">
        <v>7750</v>
      </c>
      <c r="AD100" s="273" t="s">
        <v>7750</v>
      </c>
      <c r="AE100" s="273" t="s">
        <v>7750</v>
      </c>
      <c r="AF100" s="273" t="s">
        <v>7750</v>
      </c>
      <c r="AG100" s="273" t="str">
        <f>_xlfn.IFNA(VLOOKUP(C100,'INFORM Severity - hidden'!$C$5:$G$155,5,FALSE),"-")</f>
        <v>-</v>
      </c>
    </row>
    <row r="101" spans="1:33" x14ac:dyDescent="0.3">
      <c r="A101" t="s">
        <v>1436</v>
      </c>
      <c r="B101" t="s">
        <v>1434</v>
      </c>
      <c r="C101" t="s">
        <v>1435</v>
      </c>
      <c r="D101" s="273" t="str">
        <f t="shared" si="1"/>
        <v>Increasing</v>
      </c>
      <c r="E101" s="273" t="s">
        <v>7750</v>
      </c>
      <c r="F101" s="273">
        <v>3</v>
      </c>
      <c r="G101" s="273">
        <v>3</v>
      </c>
      <c r="H101" s="273">
        <v>2.9</v>
      </c>
      <c r="I101" s="273">
        <v>2.9</v>
      </c>
      <c r="J101" s="273">
        <v>2.9</v>
      </c>
      <c r="K101" s="273">
        <v>2.8</v>
      </c>
      <c r="L101" s="273">
        <v>2.8</v>
      </c>
      <c r="M101" s="273">
        <v>2.6</v>
      </c>
      <c r="N101" s="273">
        <v>2.4</v>
      </c>
      <c r="O101" s="273">
        <v>2.4</v>
      </c>
      <c r="P101" s="273">
        <v>2.4</v>
      </c>
      <c r="Q101" s="273">
        <v>2.7</v>
      </c>
      <c r="R101" s="273">
        <v>2.7</v>
      </c>
      <c r="S101" s="273">
        <v>2.7</v>
      </c>
      <c r="T101" s="273">
        <v>2.7</v>
      </c>
      <c r="U101" s="273">
        <v>2.6</v>
      </c>
      <c r="V101" s="273">
        <v>2.6</v>
      </c>
      <c r="W101" s="273">
        <v>2.6</v>
      </c>
      <c r="X101" s="273">
        <v>2.6</v>
      </c>
      <c r="Y101" s="273">
        <v>2.6</v>
      </c>
      <c r="Z101" s="273">
        <v>2.5</v>
      </c>
      <c r="AA101" s="273">
        <v>2.5</v>
      </c>
      <c r="AB101" s="273">
        <v>2.5</v>
      </c>
      <c r="AC101" s="273">
        <v>3</v>
      </c>
      <c r="AD101" s="273">
        <v>3</v>
      </c>
      <c r="AE101" s="273">
        <v>3</v>
      </c>
      <c r="AF101" s="273">
        <v>3</v>
      </c>
      <c r="AG101" s="273">
        <f>_xlfn.IFNA(VLOOKUP(C101,'INFORM Severity - hidden'!$C$5:$G$155,5,FALSE),"-")</f>
        <v>3</v>
      </c>
    </row>
    <row r="102" spans="1:33" x14ac:dyDescent="0.3">
      <c r="A102" t="s">
        <v>1436</v>
      </c>
      <c r="B102" t="s">
        <v>7841</v>
      </c>
      <c r="C102" t="s">
        <v>7842</v>
      </c>
      <c r="D102" s="273" t="str">
        <f t="shared" si="1"/>
        <v>-</v>
      </c>
      <c r="E102" s="273" t="s">
        <v>7750</v>
      </c>
      <c r="F102" s="273">
        <v>1.7</v>
      </c>
      <c r="G102" s="273">
        <v>1.8</v>
      </c>
      <c r="H102" s="273">
        <v>2.2999999999999998</v>
      </c>
      <c r="I102" s="273">
        <v>2.4</v>
      </c>
      <c r="J102" s="273" t="s">
        <v>7750</v>
      </c>
      <c r="K102" s="273" t="s">
        <v>7750</v>
      </c>
      <c r="L102" s="273" t="s">
        <v>7750</v>
      </c>
      <c r="M102" s="273" t="s">
        <v>7750</v>
      </c>
      <c r="N102" s="273" t="s">
        <v>7750</v>
      </c>
      <c r="O102" s="273" t="s">
        <v>7750</v>
      </c>
      <c r="P102" s="273" t="s">
        <v>7750</v>
      </c>
      <c r="Q102" s="273" t="s">
        <v>7750</v>
      </c>
      <c r="R102" s="273" t="s">
        <v>7750</v>
      </c>
      <c r="S102" s="273" t="s">
        <v>7750</v>
      </c>
      <c r="T102" s="273" t="s">
        <v>7750</v>
      </c>
      <c r="U102" s="273" t="s">
        <v>7750</v>
      </c>
      <c r="V102" s="273" t="s">
        <v>7750</v>
      </c>
      <c r="W102" s="273" t="s">
        <v>7750</v>
      </c>
      <c r="X102" s="273" t="s">
        <v>7750</v>
      </c>
      <c r="Y102" s="273" t="s">
        <v>7750</v>
      </c>
      <c r="Z102" s="273" t="s">
        <v>7750</v>
      </c>
      <c r="AA102" s="273" t="s">
        <v>7750</v>
      </c>
      <c r="AB102" s="273" t="s">
        <v>7750</v>
      </c>
      <c r="AC102" s="273" t="s">
        <v>7750</v>
      </c>
      <c r="AD102" s="273" t="s">
        <v>7750</v>
      </c>
      <c r="AE102" s="273" t="s">
        <v>7750</v>
      </c>
      <c r="AF102" s="273" t="s">
        <v>7750</v>
      </c>
      <c r="AG102" s="273" t="str">
        <f>_xlfn.IFNA(VLOOKUP(C102,'INFORM Severity - hidden'!$C$5:$G$155,5,FALSE),"-")</f>
        <v>-</v>
      </c>
    </row>
    <row r="103" spans="1:33" x14ac:dyDescent="0.3">
      <c r="A103" t="s">
        <v>1436</v>
      </c>
      <c r="B103" t="s">
        <v>7843</v>
      </c>
      <c r="C103" t="s">
        <v>7844</v>
      </c>
      <c r="D103" s="273" t="str">
        <f t="shared" si="1"/>
        <v>-</v>
      </c>
      <c r="E103" s="273" t="s">
        <v>7750</v>
      </c>
      <c r="F103" s="273" t="s">
        <v>7750</v>
      </c>
      <c r="G103" s="273" t="s">
        <v>7750</v>
      </c>
      <c r="H103" s="273" t="s">
        <v>7750</v>
      </c>
      <c r="I103" s="273" t="s">
        <v>7750</v>
      </c>
      <c r="J103" s="273" t="s">
        <v>7750</v>
      </c>
      <c r="K103" s="273" t="s">
        <v>7750</v>
      </c>
      <c r="L103" s="273" t="s">
        <v>7750</v>
      </c>
      <c r="M103" s="273" t="s">
        <v>7750</v>
      </c>
      <c r="N103" s="273" t="s">
        <v>7750</v>
      </c>
      <c r="O103" s="273" t="s">
        <v>7750</v>
      </c>
      <c r="P103" s="273" t="s">
        <v>7750</v>
      </c>
      <c r="Q103" s="273" t="s">
        <v>7750</v>
      </c>
      <c r="R103" s="273">
        <v>1.2</v>
      </c>
      <c r="S103" s="273">
        <v>1.3</v>
      </c>
      <c r="T103" s="273">
        <v>1.3</v>
      </c>
      <c r="U103" s="273">
        <v>1.3</v>
      </c>
      <c r="V103" s="273">
        <v>1.3</v>
      </c>
      <c r="W103" s="273">
        <v>1.3</v>
      </c>
      <c r="X103" s="273">
        <v>1.3</v>
      </c>
      <c r="Y103" s="273">
        <v>1.3</v>
      </c>
      <c r="Z103" s="273">
        <v>1.3</v>
      </c>
      <c r="AA103" s="273">
        <v>1.1000000000000001</v>
      </c>
      <c r="AB103" s="273">
        <v>1.1000000000000001</v>
      </c>
      <c r="AC103" s="273" t="s">
        <v>7750</v>
      </c>
      <c r="AD103" s="273" t="s">
        <v>7750</v>
      </c>
      <c r="AE103" s="273" t="s">
        <v>7750</v>
      </c>
      <c r="AF103" s="273" t="s">
        <v>7750</v>
      </c>
      <c r="AG103" s="273" t="str">
        <f>_xlfn.IFNA(VLOOKUP(C103,'INFORM Severity - hidden'!$C$5:$G$155,5,FALSE),"-")</f>
        <v>-</v>
      </c>
    </row>
    <row r="104" spans="1:33" x14ac:dyDescent="0.3">
      <c r="A104" t="s">
        <v>1436</v>
      </c>
      <c r="B104" t="s">
        <v>7845</v>
      </c>
      <c r="C104" t="s">
        <v>7846</v>
      </c>
      <c r="D104" s="273" t="str">
        <f t="shared" si="1"/>
        <v>-</v>
      </c>
      <c r="E104" s="273" t="s">
        <v>7750</v>
      </c>
      <c r="F104" s="273" t="s">
        <v>7750</v>
      </c>
      <c r="G104" s="273" t="s">
        <v>7750</v>
      </c>
      <c r="H104" s="273" t="s">
        <v>7750</v>
      </c>
      <c r="I104" s="273" t="s">
        <v>7750</v>
      </c>
      <c r="J104" s="273" t="s">
        <v>7750</v>
      </c>
      <c r="K104" s="273" t="s">
        <v>7750</v>
      </c>
      <c r="L104" s="273" t="s">
        <v>7750</v>
      </c>
      <c r="M104" s="273" t="s">
        <v>7750</v>
      </c>
      <c r="N104" s="273" t="s">
        <v>7750</v>
      </c>
      <c r="O104" s="273" t="s">
        <v>7750</v>
      </c>
      <c r="P104" s="273" t="s">
        <v>7750</v>
      </c>
      <c r="Q104" s="273" t="s">
        <v>7750</v>
      </c>
      <c r="R104" s="273">
        <v>2.5</v>
      </c>
      <c r="S104" s="273">
        <v>2.5</v>
      </c>
      <c r="T104" s="273">
        <v>2.5</v>
      </c>
      <c r="U104" s="273">
        <v>2.5</v>
      </c>
      <c r="V104" s="273">
        <v>2.6</v>
      </c>
      <c r="W104" s="273">
        <v>2.6</v>
      </c>
      <c r="X104" s="273">
        <v>2.6</v>
      </c>
      <c r="Y104" s="273">
        <v>2.6</v>
      </c>
      <c r="Z104" s="273">
        <v>2.6</v>
      </c>
      <c r="AA104" s="273">
        <v>2.5</v>
      </c>
      <c r="AB104" s="273">
        <v>2.5</v>
      </c>
      <c r="AC104" s="273" t="s">
        <v>7750</v>
      </c>
      <c r="AD104" s="273" t="s">
        <v>7750</v>
      </c>
      <c r="AE104" s="273" t="s">
        <v>7750</v>
      </c>
      <c r="AF104" s="273" t="s">
        <v>7750</v>
      </c>
      <c r="AG104" s="273" t="str">
        <f>_xlfn.IFNA(VLOOKUP(C104,'INFORM Severity - hidden'!$C$5:$G$155,5,FALSE),"-")</f>
        <v>-</v>
      </c>
    </row>
    <row r="105" spans="1:33" x14ac:dyDescent="0.3">
      <c r="A105" t="s">
        <v>1887</v>
      </c>
      <c r="B105" t="s">
        <v>1885</v>
      </c>
      <c r="C105" t="s">
        <v>1886</v>
      </c>
      <c r="D105" s="273" t="str">
        <f t="shared" si="1"/>
        <v>-</v>
      </c>
      <c r="E105" s="273" t="s">
        <v>7750</v>
      </c>
      <c r="F105" s="273" t="s">
        <v>7750</v>
      </c>
      <c r="G105" s="273" t="s">
        <v>7750</v>
      </c>
      <c r="H105" s="273" t="s">
        <v>7750</v>
      </c>
      <c r="I105" s="273" t="s">
        <v>7750</v>
      </c>
      <c r="J105" s="273" t="s">
        <v>7750</v>
      </c>
      <c r="K105" s="273" t="s">
        <v>7750</v>
      </c>
      <c r="L105" s="273" t="s">
        <v>7750</v>
      </c>
      <c r="M105" s="273" t="s">
        <v>7750</v>
      </c>
      <c r="N105" s="273" t="s">
        <v>7750</v>
      </c>
      <c r="O105" s="273" t="s">
        <v>7750</v>
      </c>
      <c r="P105" s="273" t="s">
        <v>7750</v>
      </c>
      <c r="Q105" s="273" t="s">
        <v>7750</v>
      </c>
      <c r="R105" s="273" t="s">
        <v>7750</v>
      </c>
      <c r="S105" s="273" t="s">
        <v>7750</v>
      </c>
      <c r="T105" s="273" t="s">
        <v>7750</v>
      </c>
      <c r="U105" s="273" t="s">
        <v>7750</v>
      </c>
      <c r="V105" s="273" t="s">
        <v>7750</v>
      </c>
      <c r="W105" s="273" t="s">
        <v>7750</v>
      </c>
      <c r="X105" s="273" t="s">
        <v>7750</v>
      </c>
      <c r="Y105" s="273" t="s">
        <v>7750</v>
      </c>
      <c r="Z105" s="273" t="s">
        <v>7750</v>
      </c>
      <c r="AA105" s="273" t="s">
        <v>7750</v>
      </c>
      <c r="AB105" s="273" t="s">
        <v>7750</v>
      </c>
      <c r="AC105" s="273" t="s">
        <v>7750</v>
      </c>
      <c r="AD105" s="273" t="s">
        <v>7750</v>
      </c>
      <c r="AE105" s="273" t="s">
        <v>7750</v>
      </c>
      <c r="AF105" s="273" t="s">
        <v>7750</v>
      </c>
      <c r="AG105" s="273" t="str">
        <f>_xlfn.IFNA(VLOOKUP(C105,'INFORM Severity - hidden'!$C$5:$G$155,5,FALSE),"-")</f>
        <v>x</v>
      </c>
    </row>
    <row r="106" spans="1:33" x14ac:dyDescent="0.3">
      <c r="A106" t="s">
        <v>1887</v>
      </c>
      <c r="B106" t="s">
        <v>1934</v>
      </c>
      <c r="C106" t="s">
        <v>1935</v>
      </c>
      <c r="D106" s="273" t="str">
        <f t="shared" si="1"/>
        <v>-</v>
      </c>
      <c r="E106" s="273" t="s">
        <v>7750</v>
      </c>
      <c r="F106" s="273" t="s">
        <v>7750</v>
      </c>
      <c r="G106" s="273" t="s">
        <v>7750</v>
      </c>
      <c r="H106" s="273" t="s">
        <v>7750</v>
      </c>
      <c r="I106" s="273" t="s">
        <v>7750</v>
      </c>
      <c r="J106" s="273" t="s">
        <v>7750</v>
      </c>
      <c r="K106" s="273" t="s">
        <v>7750</v>
      </c>
      <c r="L106" s="273" t="s">
        <v>7750</v>
      </c>
      <c r="M106" s="273" t="s">
        <v>7750</v>
      </c>
      <c r="N106" s="273" t="s">
        <v>7750</v>
      </c>
      <c r="O106" s="273" t="s">
        <v>7750</v>
      </c>
      <c r="P106" s="273" t="s">
        <v>7750</v>
      </c>
      <c r="Q106" s="273" t="s">
        <v>7750</v>
      </c>
      <c r="R106" s="273" t="s">
        <v>7750</v>
      </c>
      <c r="S106" s="273" t="s">
        <v>7750</v>
      </c>
      <c r="T106" s="273" t="s">
        <v>7750</v>
      </c>
      <c r="U106" s="273" t="s">
        <v>7750</v>
      </c>
      <c r="V106" s="273" t="s">
        <v>7750</v>
      </c>
      <c r="W106" s="273" t="s">
        <v>7750</v>
      </c>
      <c r="X106" s="273" t="s">
        <v>7750</v>
      </c>
      <c r="Y106" s="273" t="s">
        <v>7750</v>
      </c>
      <c r="Z106" s="273" t="s">
        <v>7750</v>
      </c>
      <c r="AA106" s="273" t="s">
        <v>7750</v>
      </c>
      <c r="AB106" s="273" t="s">
        <v>7750</v>
      </c>
      <c r="AC106" s="273" t="s">
        <v>7750</v>
      </c>
      <c r="AD106" s="273" t="s">
        <v>7750</v>
      </c>
      <c r="AE106" s="273" t="s">
        <v>7750</v>
      </c>
      <c r="AF106" s="273" t="s">
        <v>7750</v>
      </c>
      <c r="AG106" s="273" t="str">
        <f>_xlfn.IFNA(VLOOKUP(C106,'INFORM Severity - hidden'!$C$5:$G$155,5,FALSE),"-")</f>
        <v>x</v>
      </c>
    </row>
    <row r="107" spans="1:33" x14ac:dyDescent="0.3">
      <c r="A107" t="s">
        <v>1887</v>
      </c>
      <c r="B107" t="s">
        <v>1972</v>
      </c>
      <c r="C107" t="s">
        <v>1973</v>
      </c>
      <c r="D107" s="273" t="str">
        <f t="shared" si="1"/>
        <v>-</v>
      </c>
      <c r="E107" s="273" t="s">
        <v>7750</v>
      </c>
      <c r="F107" s="273" t="s">
        <v>7750</v>
      </c>
      <c r="G107" s="273" t="s">
        <v>7750</v>
      </c>
      <c r="H107" s="273" t="s">
        <v>7750</v>
      </c>
      <c r="I107" s="273" t="s">
        <v>7750</v>
      </c>
      <c r="J107" s="273" t="s">
        <v>7750</v>
      </c>
      <c r="K107" s="273" t="s">
        <v>7750</v>
      </c>
      <c r="L107" s="273" t="s">
        <v>7750</v>
      </c>
      <c r="M107" s="273" t="s">
        <v>7750</v>
      </c>
      <c r="N107" s="273" t="s">
        <v>7750</v>
      </c>
      <c r="O107" s="273" t="s">
        <v>7750</v>
      </c>
      <c r="P107" s="273" t="s">
        <v>7750</v>
      </c>
      <c r="Q107" s="273" t="s">
        <v>7750</v>
      </c>
      <c r="R107" s="273" t="s">
        <v>7750</v>
      </c>
      <c r="S107" s="273" t="s">
        <v>7750</v>
      </c>
      <c r="T107" s="273" t="s">
        <v>7750</v>
      </c>
      <c r="U107" s="273" t="s">
        <v>7750</v>
      </c>
      <c r="V107" s="273" t="s">
        <v>7750</v>
      </c>
      <c r="W107" s="273" t="s">
        <v>7750</v>
      </c>
      <c r="X107" s="273" t="s">
        <v>7750</v>
      </c>
      <c r="Y107" s="273" t="s">
        <v>7750</v>
      </c>
      <c r="Z107" s="273" t="s">
        <v>7750</v>
      </c>
      <c r="AA107" s="273" t="s">
        <v>7750</v>
      </c>
      <c r="AB107" s="273" t="s">
        <v>7750</v>
      </c>
      <c r="AC107" s="273" t="s">
        <v>7750</v>
      </c>
      <c r="AD107" s="273" t="s">
        <v>7750</v>
      </c>
      <c r="AE107" s="273" t="s">
        <v>7750</v>
      </c>
      <c r="AF107" s="273" t="s">
        <v>7750</v>
      </c>
      <c r="AG107" s="273" t="str">
        <f>_xlfn.IFNA(VLOOKUP(C107,'INFORM Severity - hidden'!$C$5:$G$155,5,FALSE),"-")</f>
        <v>x</v>
      </c>
    </row>
    <row r="108" spans="1:33" x14ac:dyDescent="0.3">
      <c r="A108" t="s">
        <v>1887</v>
      </c>
      <c r="B108" t="s">
        <v>7847</v>
      </c>
      <c r="C108" t="s">
        <v>7848</v>
      </c>
      <c r="D108" s="273" t="str">
        <f t="shared" si="1"/>
        <v>-</v>
      </c>
      <c r="E108" s="273" t="s">
        <v>7750</v>
      </c>
      <c r="F108" s="273" t="s">
        <v>7750</v>
      </c>
      <c r="G108" s="273" t="s">
        <v>7750</v>
      </c>
      <c r="H108" s="273" t="s">
        <v>7750</v>
      </c>
      <c r="I108" s="273" t="s">
        <v>7750</v>
      </c>
      <c r="J108" s="273" t="s">
        <v>7750</v>
      </c>
      <c r="K108" s="273" t="s">
        <v>7750</v>
      </c>
      <c r="L108" s="273" t="s">
        <v>7750</v>
      </c>
      <c r="M108" s="273" t="s">
        <v>7750</v>
      </c>
      <c r="N108" s="273" t="s">
        <v>7750</v>
      </c>
      <c r="O108" s="273" t="s">
        <v>7750</v>
      </c>
      <c r="P108" s="273" t="s">
        <v>7750</v>
      </c>
      <c r="Q108" s="273" t="s">
        <v>7750</v>
      </c>
      <c r="R108" s="273" t="s">
        <v>7750</v>
      </c>
      <c r="S108" s="273" t="s">
        <v>7750</v>
      </c>
      <c r="T108" s="273" t="s">
        <v>7750</v>
      </c>
      <c r="U108" s="273" t="s">
        <v>7750</v>
      </c>
      <c r="V108" s="273" t="s">
        <v>7750</v>
      </c>
      <c r="W108" s="273" t="s">
        <v>7750</v>
      </c>
      <c r="X108" s="273" t="s">
        <v>7750</v>
      </c>
      <c r="Y108" s="273" t="s">
        <v>7750</v>
      </c>
      <c r="Z108" s="273" t="s">
        <v>7750</v>
      </c>
      <c r="AA108" s="273" t="s">
        <v>7750</v>
      </c>
      <c r="AB108" s="273">
        <v>1.7</v>
      </c>
      <c r="AC108" s="273">
        <v>1.7</v>
      </c>
      <c r="AD108" s="273">
        <v>1.7</v>
      </c>
      <c r="AE108" s="273" t="s">
        <v>7750</v>
      </c>
      <c r="AF108" s="273" t="s">
        <v>7750</v>
      </c>
      <c r="AG108" s="273" t="str">
        <f>_xlfn.IFNA(VLOOKUP(C108,'INFORM Severity - hidden'!$C$5:$G$155,5,FALSE),"-")</f>
        <v>-</v>
      </c>
    </row>
    <row r="109" spans="1:33" x14ac:dyDescent="0.3">
      <c r="A109" t="s">
        <v>12</v>
      </c>
      <c r="B109" t="s">
        <v>10</v>
      </c>
      <c r="C109" t="s">
        <v>11</v>
      </c>
      <c r="D109" s="273" t="str">
        <f t="shared" si="1"/>
        <v>Increasing</v>
      </c>
      <c r="E109" s="273">
        <v>3.6</v>
      </c>
      <c r="F109" s="273">
        <v>3.8</v>
      </c>
      <c r="G109" s="273">
        <v>3.8</v>
      </c>
      <c r="H109" s="273">
        <v>3.6</v>
      </c>
      <c r="I109" s="273">
        <v>3.6</v>
      </c>
      <c r="J109" s="273">
        <v>3.6</v>
      </c>
      <c r="K109" s="273">
        <v>3.6</v>
      </c>
      <c r="L109" s="273">
        <v>3.7</v>
      </c>
      <c r="M109" s="273">
        <v>3.7</v>
      </c>
      <c r="N109" s="273">
        <v>3.8</v>
      </c>
      <c r="O109" s="273">
        <v>3.8</v>
      </c>
      <c r="P109" s="273">
        <v>3.8</v>
      </c>
      <c r="Q109" s="273">
        <v>3.8</v>
      </c>
      <c r="R109" s="273">
        <v>3.8</v>
      </c>
      <c r="S109" s="273">
        <v>3.8</v>
      </c>
      <c r="T109" s="273">
        <v>3.8</v>
      </c>
      <c r="U109" s="273">
        <v>3.8</v>
      </c>
      <c r="V109" s="273">
        <v>3.8</v>
      </c>
      <c r="W109" s="273">
        <v>3.8</v>
      </c>
      <c r="X109" s="273">
        <v>3.8</v>
      </c>
      <c r="Y109" s="273">
        <v>3.8</v>
      </c>
      <c r="Z109" s="273">
        <v>3.8</v>
      </c>
      <c r="AA109" s="273">
        <v>3.8</v>
      </c>
      <c r="AB109" s="273">
        <v>3.8</v>
      </c>
      <c r="AC109" s="273">
        <v>3.8</v>
      </c>
      <c r="AD109" s="273">
        <v>3.8</v>
      </c>
      <c r="AE109" s="273">
        <v>4.0999999999999996</v>
      </c>
      <c r="AF109" s="273">
        <v>4.0999999999999996</v>
      </c>
      <c r="AG109" s="273">
        <f>_xlfn.IFNA(VLOOKUP(C109,'INFORM Severity - hidden'!$C$5:$G$155,5,FALSE),"-")</f>
        <v>4.0999999999999996</v>
      </c>
    </row>
    <row r="110" spans="1:33" x14ac:dyDescent="0.3">
      <c r="A110" t="s">
        <v>544</v>
      </c>
      <c r="B110" t="s">
        <v>2449</v>
      </c>
      <c r="C110" t="s">
        <v>2450</v>
      </c>
      <c r="D110" s="273" t="str">
        <f t="shared" si="1"/>
        <v>Increasing</v>
      </c>
      <c r="E110" s="273" t="s">
        <v>7750</v>
      </c>
      <c r="F110" s="273">
        <v>3.2</v>
      </c>
      <c r="G110" s="273">
        <v>3.2</v>
      </c>
      <c r="H110" s="273">
        <v>3.2</v>
      </c>
      <c r="I110" s="273">
        <v>3.3</v>
      </c>
      <c r="J110" s="273">
        <v>3.3</v>
      </c>
      <c r="K110" s="273">
        <v>3.3</v>
      </c>
      <c r="L110" s="273">
        <v>3.3</v>
      </c>
      <c r="M110" s="273">
        <v>3.3</v>
      </c>
      <c r="N110" s="273">
        <v>3.4</v>
      </c>
      <c r="O110" s="273">
        <v>3.4</v>
      </c>
      <c r="P110" s="273">
        <v>3.4</v>
      </c>
      <c r="Q110" s="273">
        <v>3.4</v>
      </c>
      <c r="R110" s="273">
        <v>3.4</v>
      </c>
      <c r="S110" s="273">
        <v>3.6</v>
      </c>
      <c r="T110" s="273">
        <v>3.6</v>
      </c>
      <c r="U110" s="273">
        <v>3.6</v>
      </c>
      <c r="V110" s="273">
        <v>3.6</v>
      </c>
      <c r="W110" s="273">
        <v>3.6</v>
      </c>
      <c r="X110" s="273">
        <v>3.5</v>
      </c>
      <c r="Y110" s="273">
        <v>3.5</v>
      </c>
      <c r="Z110" s="273">
        <v>3.5</v>
      </c>
      <c r="AA110" s="273">
        <v>3.5</v>
      </c>
      <c r="AB110" s="273">
        <v>3.5</v>
      </c>
      <c r="AC110" s="273">
        <v>3.5</v>
      </c>
      <c r="AD110" s="273">
        <v>3.7</v>
      </c>
      <c r="AE110" s="273">
        <v>3.7</v>
      </c>
      <c r="AF110" s="273">
        <v>3.7</v>
      </c>
      <c r="AG110" s="273">
        <f>_xlfn.IFNA(VLOOKUP(C110,'INFORM Severity - hidden'!$C$5:$G$155,5,FALSE),"-")</f>
        <v>3.7</v>
      </c>
    </row>
    <row r="111" spans="1:33" x14ac:dyDescent="0.3">
      <c r="A111" t="s">
        <v>544</v>
      </c>
      <c r="B111" t="s">
        <v>542</v>
      </c>
      <c r="C111" t="s">
        <v>543</v>
      </c>
      <c r="D111" s="273" t="str">
        <f t="shared" si="1"/>
        <v>Stable</v>
      </c>
      <c r="E111" s="273" t="s">
        <v>7750</v>
      </c>
      <c r="F111" s="273">
        <v>3.3</v>
      </c>
      <c r="G111" s="273">
        <v>3.3</v>
      </c>
      <c r="H111" s="273">
        <v>3.1</v>
      </c>
      <c r="I111" s="273">
        <v>3.2</v>
      </c>
      <c r="J111" s="273">
        <v>3.2</v>
      </c>
      <c r="K111" s="273">
        <v>3.2</v>
      </c>
      <c r="L111" s="273">
        <v>3.2</v>
      </c>
      <c r="M111" s="273">
        <v>3.2</v>
      </c>
      <c r="N111" s="273">
        <v>3.5</v>
      </c>
      <c r="O111" s="273">
        <v>3.5</v>
      </c>
      <c r="P111" s="273">
        <v>3.4</v>
      </c>
      <c r="Q111" s="273">
        <v>3.5</v>
      </c>
      <c r="R111" s="273">
        <v>3.5</v>
      </c>
      <c r="S111" s="273">
        <v>3.5</v>
      </c>
      <c r="T111" s="273">
        <v>3.5</v>
      </c>
      <c r="U111" s="273">
        <v>3.5</v>
      </c>
      <c r="V111" s="273">
        <v>3.5</v>
      </c>
      <c r="W111" s="273">
        <v>3.5</v>
      </c>
      <c r="X111" s="273">
        <v>3.5</v>
      </c>
      <c r="Y111" s="273">
        <v>3.5</v>
      </c>
      <c r="Z111" s="273">
        <v>3.5</v>
      </c>
      <c r="AA111" s="273">
        <v>3.5</v>
      </c>
      <c r="AB111" s="273">
        <v>3.5</v>
      </c>
      <c r="AC111" s="273">
        <v>3.5</v>
      </c>
      <c r="AD111" s="273">
        <v>3.5</v>
      </c>
      <c r="AE111" s="273">
        <v>3.5</v>
      </c>
      <c r="AF111" s="273">
        <v>3.5</v>
      </c>
      <c r="AG111" s="273">
        <f>_xlfn.IFNA(VLOOKUP(C111,'INFORM Severity - hidden'!$C$5:$G$155,5,FALSE),"-")</f>
        <v>3.5</v>
      </c>
    </row>
    <row r="112" spans="1:33" x14ac:dyDescent="0.3">
      <c r="A112" t="s">
        <v>544</v>
      </c>
      <c r="B112" t="s">
        <v>550</v>
      </c>
      <c r="C112" t="s">
        <v>551</v>
      </c>
      <c r="D112" s="273" t="str">
        <f t="shared" si="1"/>
        <v>Increasing</v>
      </c>
      <c r="E112" s="273" t="s">
        <v>7750</v>
      </c>
      <c r="F112" s="273">
        <v>2.1</v>
      </c>
      <c r="G112" s="273">
        <v>2.1</v>
      </c>
      <c r="H112" s="273">
        <v>2.2999999999999998</v>
      </c>
      <c r="I112" s="273">
        <v>2.4</v>
      </c>
      <c r="J112" s="273">
        <v>2.2999999999999998</v>
      </c>
      <c r="K112" s="273">
        <v>2.2999999999999998</v>
      </c>
      <c r="L112" s="273">
        <v>2.2999999999999998</v>
      </c>
      <c r="M112" s="273">
        <v>2.2999999999999998</v>
      </c>
      <c r="N112" s="273">
        <v>2.7</v>
      </c>
      <c r="O112" s="273">
        <v>2.7</v>
      </c>
      <c r="P112" s="273">
        <v>2.7</v>
      </c>
      <c r="Q112" s="273">
        <v>2.7</v>
      </c>
      <c r="R112" s="273">
        <v>2.7</v>
      </c>
      <c r="S112" s="273">
        <v>2.6</v>
      </c>
      <c r="T112" s="273">
        <v>2.6</v>
      </c>
      <c r="U112" s="273">
        <v>2.6</v>
      </c>
      <c r="V112" s="273">
        <v>2.6</v>
      </c>
      <c r="W112" s="273">
        <v>2.6</v>
      </c>
      <c r="X112" s="273">
        <v>2.6</v>
      </c>
      <c r="Y112" s="273">
        <v>2.6</v>
      </c>
      <c r="Z112" s="273">
        <v>2.6</v>
      </c>
      <c r="AA112" s="273">
        <v>2.6</v>
      </c>
      <c r="AB112" s="273">
        <v>2.6</v>
      </c>
      <c r="AC112" s="273">
        <v>2.6</v>
      </c>
      <c r="AD112" s="273">
        <v>3.1</v>
      </c>
      <c r="AE112" s="273">
        <v>3.1</v>
      </c>
      <c r="AF112" s="273">
        <v>3.1</v>
      </c>
      <c r="AG112" s="273">
        <f>_xlfn.IFNA(VLOOKUP(C112,'INFORM Severity - hidden'!$C$5:$G$155,5,FALSE),"-")</f>
        <v>3.1</v>
      </c>
    </row>
    <row r="113" spans="1:33" x14ac:dyDescent="0.3">
      <c r="A113" t="s">
        <v>1037</v>
      </c>
      <c r="B113" t="s">
        <v>1250</v>
      </c>
      <c r="C113" t="s">
        <v>1251</v>
      </c>
      <c r="D113" s="273" t="str">
        <f t="shared" si="1"/>
        <v>Increasing</v>
      </c>
      <c r="E113" s="273" t="s">
        <v>7750</v>
      </c>
      <c r="F113" s="273" t="s">
        <v>7750</v>
      </c>
      <c r="G113" s="273" t="s">
        <v>7750</v>
      </c>
      <c r="H113" s="273">
        <v>3.8</v>
      </c>
      <c r="I113" s="273">
        <v>3.7</v>
      </c>
      <c r="J113" s="273">
        <v>3.7</v>
      </c>
      <c r="K113" s="273">
        <v>3.2</v>
      </c>
      <c r="L113" s="273">
        <v>3.2</v>
      </c>
      <c r="M113" s="273">
        <v>3.2</v>
      </c>
      <c r="N113" s="273">
        <v>3.2</v>
      </c>
      <c r="O113" s="273">
        <v>3.4</v>
      </c>
      <c r="P113" s="273">
        <v>3.4</v>
      </c>
      <c r="Q113" s="273">
        <v>3.5</v>
      </c>
      <c r="R113" s="273">
        <v>3.5</v>
      </c>
      <c r="S113" s="273">
        <v>3.2</v>
      </c>
      <c r="T113" s="273">
        <v>3.2</v>
      </c>
      <c r="U113" s="273">
        <v>3.2</v>
      </c>
      <c r="V113" s="273">
        <v>3.2</v>
      </c>
      <c r="W113" s="273">
        <v>3</v>
      </c>
      <c r="X113" s="273">
        <v>3</v>
      </c>
      <c r="Y113" s="273">
        <v>3</v>
      </c>
      <c r="Z113" s="273">
        <v>3.2</v>
      </c>
      <c r="AA113" s="273">
        <v>3.3</v>
      </c>
      <c r="AB113" s="273">
        <v>3.3</v>
      </c>
      <c r="AC113" s="273">
        <v>3.6</v>
      </c>
      <c r="AD113" s="273">
        <v>3.6</v>
      </c>
      <c r="AE113" s="273">
        <v>3.6</v>
      </c>
      <c r="AF113" s="273">
        <v>3.6</v>
      </c>
      <c r="AG113" s="273">
        <f>_xlfn.IFNA(VLOOKUP(C113,'INFORM Severity - hidden'!$C$5:$G$155,5,FALSE),"-")</f>
        <v>3.6</v>
      </c>
    </row>
    <row r="114" spans="1:33" x14ac:dyDescent="0.3">
      <c r="A114" t="s">
        <v>1037</v>
      </c>
      <c r="B114" t="s">
        <v>7849</v>
      </c>
      <c r="C114" t="s">
        <v>7850</v>
      </c>
      <c r="D114" s="273" t="str">
        <f t="shared" si="1"/>
        <v>-</v>
      </c>
      <c r="E114" s="273" t="s">
        <v>7750</v>
      </c>
      <c r="F114" s="273">
        <v>3.3</v>
      </c>
      <c r="G114" s="273">
        <v>3.3</v>
      </c>
      <c r="H114" s="273">
        <v>3.3</v>
      </c>
      <c r="I114" s="273">
        <v>3.3</v>
      </c>
      <c r="J114" s="273" t="s">
        <v>7750</v>
      </c>
      <c r="K114" s="273" t="s">
        <v>7750</v>
      </c>
      <c r="L114" s="273" t="s">
        <v>7750</v>
      </c>
      <c r="M114" s="273" t="s">
        <v>7750</v>
      </c>
      <c r="N114" s="273" t="s">
        <v>7750</v>
      </c>
      <c r="O114" s="273" t="s">
        <v>7750</v>
      </c>
      <c r="P114" s="273" t="s">
        <v>7750</v>
      </c>
      <c r="Q114" s="273" t="s">
        <v>7750</v>
      </c>
      <c r="R114" s="273" t="s">
        <v>7750</v>
      </c>
      <c r="S114" s="273" t="s">
        <v>7750</v>
      </c>
      <c r="T114" s="273" t="s">
        <v>7750</v>
      </c>
      <c r="U114" s="273" t="s">
        <v>7750</v>
      </c>
      <c r="V114" s="273" t="s">
        <v>7750</v>
      </c>
      <c r="W114" s="273" t="s">
        <v>7750</v>
      </c>
      <c r="X114" s="273" t="s">
        <v>7750</v>
      </c>
      <c r="Y114" s="273" t="s">
        <v>7750</v>
      </c>
      <c r="Z114" s="273" t="s">
        <v>7750</v>
      </c>
      <c r="AA114" s="273" t="s">
        <v>7750</v>
      </c>
      <c r="AB114" s="273" t="s">
        <v>7750</v>
      </c>
      <c r="AC114" s="273" t="s">
        <v>7750</v>
      </c>
      <c r="AD114" s="273" t="s">
        <v>7750</v>
      </c>
      <c r="AE114" s="273" t="s">
        <v>7750</v>
      </c>
      <c r="AF114" s="273" t="s">
        <v>7750</v>
      </c>
      <c r="AG114" s="273" t="str">
        <f>_xlfn.IFNA(VLOOKUP(C114,'INFORM Severity - hidden'!$C$5:$G$155,5,FALSE),"-")</f>
        <v>-</v>
      </c>
    </row>
    <row r="115" spans="1:33" x14ac:dyDescent="0.3">
      <c r="A115" t="s">
        <v>1037</v>
      </c>
      <c r="B115" t="s">
        <v>7851</v>
      </c>
      <c r="C115" t="s">
        <v>7852</v>
      </c>
      <c r="D115" s="273" t="str">
        <f t="shared" si="1"/>
        <v>-</v>
      </c>
      <c r="E115" s="273" t="s">
        <v>7750</v>
      </c>
      <c r="F115" s="273" t="s">
        <v>7750</v>
      </c>
      <c r="G115" s="273">
        <v>3.1</v>
      </c>
      <c r="H115" s="273">
        <v>3.4</v>
      </c>
      <c r="I115" s="273">
        <v>3.4</v>
      </c>
      <c r="J115" s="273" t="s">
        <v>7750</v>
      </c>
      <c r="K115" s="273" t="s">
        <v>7750</v>
      </c>
      <c r="L115" s="273" t="s">
        <v>7750</v>
      </c>
      <c r="M115" s="273" t="s">
        <v>7750</v>
      </c>
      <c r="N115" s="273" t="s">
        <v>7750</v>
      </c>
      <c r="O115" s="273" t="s">
        <v>7750</v>
      </c>
      <c r="P115" s="273" t="s">
        <v>7750</v>
      </c>
      <c r="Q115" s="273" t="s">
        <v>7750</v>
      </c>
      <c r="R115" s="273" t="s">
        <v>7750</v>
      </c>
      <c r="S115" s="273" t="s">
        <v>7750</v>
      </c>
      <c r="T115" s="273" t="s">
        <v>7750</v>
      </c>
      <c r="U115" s="273" t="s">
        <v>7750</v>
      </c>
      <c r="V115" s="273" t="s">
        <v>7750</v>
      </c>
      <c r="W115" s="273" t="s">
        <v>7750</v>
      </c>
      <c r="X115" s="273" t="s">
        <v>7750</v>
      </c>
      <c r="Y115" s="273" t="s">
        <v>7750</v>
      </c>
      <c r="Z115" s="273" t="s">
        <v>7750</v>
      </c>
      <c r="AA115" s="273" t="s">
        <v>7750</v>
      </c>
      <c r="AB115" s="273" t="s">
        <v>7750</v>
      </c>
      <c r="AC115" s="273" t="s">
        <v>7750</v>
      </c>
      <c r="AD115" s="273" t="s">
        <v>7750</v>
      </c>
      <c r="AE115" s="273" t="s">
        <v>7750</v>
      </c>
      <c r="AF115" s="273" t="s">
        <v>7750</v>
      </c>
      <c r="AG115" s="273" t="str">
        <f>_xlfn.IFNA(VLOOKUP(C115,'INFORM Severity - hidden'!$C$5:$G$155,5,FALSE),"-")</f>
        <v>-</v>
      </c>
    </row>
    <row r="116" spans="1:33" x14ac:dyDescent="0.3">
      <c r="A116" t="s">
        <v>1037</v>
      </c>
      <c r="B116" t="s">
        <v>1035</v>
      </c>
      <c r="C116" t="s">
        <v>1036</v>
      </c>
      <c r="D116" s="273" t="str">
        <f t="shared" si="1"/>
        <v>Increasing</v>
      </c>
      <c r="E116" s="273" t="s">
        <v>7750</v>
      </c>
      <c r="F116" s="273" t="s">
        <v>7750</v>
      </c>
      <c r="G116" s="273" t="s">
        <v>7750</v>
      </c>
      <c r="H116" s="273" t="s">
        <v>7750</v>
      </c>
      <c r="I116" s="273" t="s">
        <v>7750</v>
      </c>
      <c r="J116" s="273" t="s">
        <v>7750</v>
      </c>
      <c r="K116" s="273" t="s">
        <v>7750</v>
      </c>
      <c r="L116" s="273" t="s">
        <v>7750</v>
      </c>
      <c r="M116" s="273" t="s">
        <v>7750</v>
      </c>
      <c r="N116" s="273" t="s">
        <v>7750</v>
      </c>
      <c r="O116" s="273" t="s">
        <v>7750</v>
      </c>
      <c r="P116" s="273" t="s">
        <v>7750</v>
      </c>
      <c r="Q116" s="273" t="s">
        <v>7750</v>
      </c>
      <c r="R116" s="273" t="s">
        <v>7750</v>
      </c>
      <c r="S116" s="273">
        <v>2</v>
      </c>
      <c r="T116" s="273">
        <v>2</v>
      </c>
      <c r="U116" s="273">
        <v>2.5</v>
      </c>
      <c r="V116" s="273">
        <v>2.6</v>
      </c>
      <c r="W116" s="273">
        <v>2.8</v>
      </c>
      <c r="X116" s="273">
        <v>2.9</v>
      </c>
      <c r="Y116" s="273">
        <v>2.9</v>
      </c>
      <c r="Z116" s="273">
        <v>2.9</v>
      </c>
      <c r="AA116" s="273">
        <v>2</v>
      </c>
      <c r="AB116" s="273">
        <v>2</v>
      </c>
      <c r="AC116" s="273">
        <v>3.5</v>
      </c>
      <c r="AD116" s="273">
        <v>3.4</v>
      </c>
      <c r="AE116" s="273">
        <v>3.4</v>
      </c>
      <c r="AF116" s="273">
        <v>3.4</v>
      </c>
      <c r="AG116" s="273">
        <f>_xlfn.IFNA(VLOOKUP(C116,'INFORM Severity - hidden'!$C$5:$G$155,5,FALSE),"-")</f>
        <v>3.4</v>
      </c>
    </row>
    <row r="117" spans="1:33" x14ac:dyDescent="0.3">
      <c r="A117" t="s">
        <v>1037</v>
      </c>
      <c r="B117" t="s">
        <v>7853</v>
      </c>
      <c r="C117" t="s">
        <v>7854</v>
      </c>
      <c r="D117" s="273" t="str">
        <f t="shared" si="1"/>
        <v>-</v>
      </c>
      <c r="E117" s="273" t="s">
        <v>7750</v>
      </c>
      <c r="F117" s="273" t="s">
        <v>7750</v>
      </c>
      <c r="G117" s="273" t="s">
        <v>7750</v>
      </c>
      <c r="H117" s="273">
        <v>2.7</v>
      </c>
      <c r="I117" s="273">
        <v>2.8</v>
      </c>
      <c r="J117" s="273" t="s">
        <v>7750</v>
      </c>
      <c r="K117" s="273" t="s">
        <v>7750</v>
      </c>
      <c r="L117" s="273" t="s">
        <v>7750</v>
      </c>
      <c r="M117" s="273" t="s">
        <v>7750</v>
      </c>
      <c r="N117" s="273" t="s">
        <v>7750</v>
      </c>
      <c r="O117" s="273" t="s">
        <v>7750</v>
      </c>
      <c r="P117" s="273" t="s">
        <v>7750</v>
      </c>
      <c r="Q117" s="273" t="s">
        <v>7750</v>
      </c>
      <c r="R117" s="273" t="s">
        <v>7750</v>
      </c>
      <c r="S117" s="273" t="s">
        <v>7750</v>
      </c>
      <c r="T117" s="273" t="s">
        <v>7750</v>
      </c>
      <c r="U117" s="273" t="s">
        <v>7750</v>
      </c>
      <c r="V117" s="273" t="s">
        <v>7750</v>
      </c>
      <c r="W117" s="273" t="s">
        <v>7750</v>
      </c>
      <c r="X117" s="273" t="s">
        <v>7750</v>
      </c>
      <c r="Y117" s="273" t="s">
        <v>7750</v>
      </c>
      <c r="Z117" s="273" t="s">
        <v>7750</v>
      </c>
      <c r="AA117" s="273" t="s">
        <v>7750</v>
      </c>
      <c r="AB117" s="273" t="s">
        <v>7750</v>
      </c>
      <c r="AC117" s="273" t="s">
        <v>7750</v>
      </c>
      <c r="AD117" s="273" t="s">
        <v>7750</v>
      </c>
      <c r="AE117" s="273" t="s">
        <v>7750</v>
      </c>
      <c r="AF117" s="273" t="s">
        <v>7750</v>
      </c>
      <c r="AG117" s="273" t="str">
        <f>_xlfn.IFNA(VLOOKUP(C117,'INFORM Severity - hidden'!$C$5:$G$155,5,FALSE),"-")</f>
        <v>-</v>
      </c>
    </row>
    <row r="118" spans="1:33" x14ac:dyDescent="0.3">
      <c r="A118" t="s">
        <v>1037</v>
      </c>
      <c r="B118" t="s">
        <v>2285</v>
      </c>
      <c r="C118" t="s">
        <v>2286</v>
      </c>
      <c r="D118" s="273" t="str">
        <f t="shared" si="1"/>
        <v>Increasing</v>
      </c>
      <c r="E118" s="273" t="s">
        <v>7750</v>
      </c>
      <c r="F118" s="273" t="s">
        <v>7750</v>
      </c>
      <c r="G118" s="273" t="s">
        <v>7750</v>
      </c>
      <c r="H118" s="273" t="s">
        <v>7750</v>
      </c>
      <c r="I118" s="273" t="s">
        <v>7750</v>
      </c>
      <c r="J118" s="273" t="s">
        <v>7750</v>
      </c>
      <c r="K118" s="273" t="s">
        <v>7750</v>
      </c>
      <c r="L118" s="273" t="s">
        <v>7750</v>
      </c>
      <c r="M118" s="273" t="s">
        <v>7750</v>
      </c>
      <c r="N118" s="273" t="s">
        <v>7750</v>
      </c>
      <c r="O118" s="273" t="s">
        <v>7750</v>
      </c>
      <c r="P118" s="273" t="s">
        <v>7750</v>
      </c>
      <c r="Q118" s="273" t="s">
        <v>7750</v>
      </c>
      <c r="R118" s="273">
        <v>3.2</v>
      </c>
      <c r="S118" s="273">
        <v>3.2</v>
      </c>
      <c r="T118" s="273">
        <v>3.2</v>
      </c>
      <c r="U118" s="273">
        <v>3.2</v>
      </c>
      <c r="V118" s="273">
        <v>3.2</v>
      </c>
      <c r="W118" s="273">
        <v>3.2</v>
      </c>
      <c r="X118" s="273">
        <v>3.3</v>
      </c>
      <c r="Y118" s="273">
        <v>3.3</v>
      </c>
      <c r="Z118" s="273">
        <v>2.8</v>
      </c>
      <c r="AA118" s="273">
        <v>2.9</v>
      </c>
      <c r="AB118" s="273">
        <v>2.9</v>
      </c>
      <c r="AC118" s="273">
        <v>3.2</v>
      </c>
      <c r="AD118" s="273">
        <v>3.3</v>
      </c>
      <c r="AE118" s="273">
        <v>3.3</v>
      </c>
      <c r="AF118" s="273">
        <v>3.3</v>
      </c>
      <c r="AG118" s="273">
        <f>_xlfn.IFNA(VLOOKUP(C118,'INFORM Severity - hidden'!$C$5:$G$155,5,FALSE),"-")</f>
        <v>3.3</v>
      </c>
    </row>
    <row r="119" spans="1:33" x14ac:dyDescent="0.3">
      <c r="A119" t="s">
        <v>1037</v>
      </c>
      <c r="B119" t="s">
        <v>5364</v>
      </c>
      <c r="C119" t="s">
        <v>5365</v>
      </c>
      <c r="D119" s="273" t="str">
        <f t="shared" si="1"/>
        <v>Stable</v>
      </c>
      <c r="E119" s="273" t="s">
        <v>7750</v>
      </c>
      <c r="F119" s="273" t="s">
        <v>7750</v>
      </c>
      <c r="G119" s="273" t="s">
        <v>7750</v>
      </c>
      <c r="H119" s="273" t="s">
        <v>7750</v>
      </c>
      <c r="I119" s="273" t="s">
        <v>7750</v>
      </c>
      <c r="J119" s="273" t="s">
        <v>7750</v>
      </c>
      <c r="K119" s="273" t="s">
        <v>7750</v>
      </c>
      <c r="L119" s="273" t="s">
        <v>7750</v>
      </c>
      <c r="M119" s="273" t="s">
        <v>7750</v>
      </c>
      <c r="N119" s="273" t="s">
        <v>7750</v>
      </c>
      <c r="O119" s="273" t="s">
        <v>7750</v>
      </c>
      <c r="P119" s="273" t="s">
        <v>7750</v>
      </c>
      <c r="Q119" s="273" t="s">
        <v>7750</v>
      </c>
      <c r="R119" s="273" t="s">
        <v>7750</v>
      </c>
      <c r="S119" s="273" t="s">
        <v>7750</v>
      </c>
      <c r="T119" s="273" t="s">
        <v>7750</v>
      </c>
      <c r="U119" s="273" t="s">
        <v>7750</v>
      </c>
      <c r="V119" s="273" t="s">
        <v>7750</v>
      </c>
      <c r="W119" s="273" t="s">
        <v>7750</v>
      </c>
      <c r="X119" s="273" t="s">
        <v>7750</v>
      </c>
      <c r="Y119" s="273" t="s">
        <v>7750</v>
      </c>
      <c r="Z119" s="273" t="s">
        <v>7750</v>
      </c>
      <c r="AA119" s="273" t="s">
        <v>7750</v>
      </c>
      <c r="AB119" s="273" t="s">
        <v>7750</v>
      </c>
      <c r="AC119" s="273" t="s">
        <v>7750</v>
      </c>
      <c r="AD119" s="273">
        <v>2.2000000000000002</v>
      </c>
      <c r="AE119" s="273">
        <v>2.2000000000000002</v>
      </c>
      <c r="AF119" s="273">
        <v>2.2000000000000002</v>
      </c>
      <c r="AG119" s="273">
        <f>_xlfn.IFNA(VLOOKUP(C119,'INFORM Severity - hidden'!$C$5:$G$155,5,FALSE),"-")</f>
        <v>2.2000000000000002</v>
      </c>
    </row>
    <row r="120" spans="1:33" x14ac:dyDescent="0.3">
      <c r="A120" t="s">
        <v>561</v>
      </c>
      <c r="B120" t="s">
        <v>7855</v>
      </c>
      <c r="C120" t="s">
        <v>7856</v>
      </c>
      <c r="D120" s="273" t="str">
        <f t="shared" si="1"/>
        <v>-</v>
      </c>
      <c r="E120" s="273" t="s">
        <v>7750</v>
      </c>
      <c r="F120" s="273">
        <v>2.9</v>
      </c>
      <c r="G120" s="273">
        <v>2.9</v>
      </c>
      <c r="H120" s="273" t="s">
        <v>7750</v>
      </c>
      <c r="I120" s="273" t="s">
        <v>7750</v>
      </c>
      <c r="J120" s="273" t="s">
        <v>7750</v>
      </c>
      <c r="K120" s="273" t="s">
        <v>7750</v>
      </c>
      <c r="L120" s="273" t="s">
        <v>7750</v>
      </c>
      <c r="M120" s="273" t="s">
        <v>7750</v>
      </c>
      <c r="N120" s="273" t="s">
        <v>7750</v>
      </c>
      <c r="O120" s="273" t="s">
        <v>7750</v>
      </c>
      <c r="P120" s="273" t="s">
        <v>7750</v>
      </c>
      <c r="Q120" s="273" t="s">
        <v>7750</v>
      </c>
      <c r="R120" s="273" t="s">
        <v>7750</v>
      </c>
      <c r="S120" s="273" t="s">
        <v>7750</v>
      </c>
      <c r="T120" s="273" t="s">
        <v>7750</v>
      </c>
      <c r="U120" s="273" t="s">
        <v>7750</v>
      </c>
      <c r="V120" s="273" t="s">
        <v>7750</v>
      </c>
      <c r="W120" s="273" t="s">
        <v>7750</v>
      </c>
      <c r="X120" s="273" t="s">
        <v>7750</v>
      </c>
      <c r="Y120" s="273" t="s">
        <v>7750</v>
      </c>
      <c r="Z120" s="273" t="s">
        <v>7750</v>
      </c>
      <c r="AA120" s="273" t="s">
        <v>7750</v>
      </c>
      <c r="AB120" s="273" t="s">
        <v>7750</v>
      </c>
      <c r="AC120" s="273" t="s">
        <v>7750</v>
      </c>
      <c r="AD120" s="273" t="s">
        <v>7750</v>
      </c>
      <c r="AE120" s="273" t="s">
        <v>7750</v>
      </c>
      <c r="AF120" s="273" t="s">
        <v>7750</v>
      </c>
      <c r="AG120" s="273" t="str">
        <f>_xlfn.IFNA(VLOOKUP(C120,'INFORM Severity - hidden'!$C$5:$G$155,5,FALSE),"-")</f>
        <v>-</v>
      </c>
    </row>
    <row r="121" spans="1:33" x14ac:dyDescent="0.3">
      <c r="A121" t="s">
        <v>561</v>
      </c>
      <c r="B121" t="s">
        <v>559</v>
      </c>
      <c r="C121" t="s">
        <v>560</v>
      </c>
      <c r="D121" s="273" t="str">
        <f t="shared" si="1"/>
        <v>Stable</v>
      </c>
      <c r="E121" s="273" t="s">
        <v>7750</v>
      </c>
      <c r="F121" s="273">
        <v>2.2999999999999998</v>
      </c>
      <c r="G121" s="273">
        <v>2.2999999999999998</v>
      </c>
      <c r="H121" s="273">
        <v>2.2999999999999998</v>
      </c>
      <c r="I121" s="273">
        <v>2.2000000000000002</v>
      </c>
      <c r="J121" s="273">
        <v>2.2000000000000002</v>
      </c>
      <c r="K121" s="273">
        <v>2.2000000000000002</v>
      </c>
      <c r="L121" s="273">
        <v>2.2000000000000002</v>
      </c>
      <c r="M121" s="273">
        <v>2.2000000000000002</v>
      </c>
      <c r="N121" s="273">
        <v>2.2000000000000002</v>
      </c>
      <c r="O121" s="273">
        <v>2.2000000000000002</v>
      </c>
      <c r="P121" s="273">
        <v>2.2000000000000002</v>
      </c>
      <c r="Q121" s="273">
        <v>2.2000000000000002</v>
      </c>
      <c r="R121" s="273">
        <v>2.2000000000000002</v>
      </c>
      <c r="S121" s="273">
        <v>2.2000000000000002</v>
      </c>
      <c r="T121" s="273">
        <v>2.2999999999999998</v>
      </c>
      <c r="U121" s="273">
        <v>2.2999999999999998</v>
      </c>
      <c r="V121" s="273">
        <v>2.2999999999999998</v>
      </c>
      <c r="W121" s="273">
        <v>2.2999999999999998</v>
      </c>
      <c r="X121" s="273">
        <v>2.2999999999999998</v>
      </c>
      <c r="Y121" s="273">
        <v>2.2000000000000002</v>
      </c>
      <c r="Z121" s="273">
        <v>2.2000000000000002</v>
      </c>
      <c r="AA121" s="273">
        <v>2.2000000000000002</v>
      </c>
      <c r="AB121" s="273">
        <v>2.2000000000000002</v>
      </c>
      <c r="AC121" s="273">
        <v>2.2000000000000002</v>
      </c>
      <c r="AD121" s="273">
        <v>2.2000000000000002</v>
      </c>
      <c r="AE121" s="273">
        <v>2.2000000000000002</v>
      </c>
      <c r="AF121" s="273">
        <v>2.2000000000000002</v>
      </c>
      <c r="AG121" s="273">
        <f>_xlfn.IFNA(VLOOKUP(C121,'INFORM Severity - hidden'!$C$5:$G$155,5,FALSE),"-")</f>
        <v>2.2000000000000002</v>
      </c>
    </row>
    <row r="122" spans="1:33" x14ac:dyDescent="0.3">
      <c r="A122" t="s">
        <v>561</v>
      </c>
      <c r="B122" t="s">
        <v>2930</v>
      </c>
      <c r="C122" t="s">
        <v>2931</v>
      </c>
      <c r="D122" s="273" t="str">
        <f t="shared" si="1"/>
        <v>Stable</v>
      </c>
      <c r="E122" s="273" t="s">
        <v>7750</v>
      </c>
      <c r="F122" s="273">
        <v>3</v>
      </c>
      <c r="G122" s="273">
        <v>3</v>
      </c>
      <c r="H122" s="273">
        <v>3</v>
      </c>
      <c r="I122" s="273">
        <v>2.7</v>
      </c>
      <c r="J122" s="273">
        <v>2.8</v>
      </c>
      <c r="K122" s="273">
        <v>2.9</v>
      </c>
      <c r="L122" s="273">
        <v>2.9</v>
      </c>
      <c r="M122" s="273">
        <v>2.9</v>
      </c>
      <c r="N122" s="273">
        <v>2.9</v>
      </c>
      <c r="O122" s="273">
        <v>2.8</v>
      </c>
      <c r="P122" s="273">
        <v>2.8</v>
      </c>
      <c r="Q122" s="273">
        <v>2.6</v>
      </c>
      <c r="R122" s="273">
        <v>2.6</v>
      </c>
      <c r="S122" s="273">
        <v>2.6</v>
      </c>
      <c r="T122" s="273">
        <v>2.6</v>
      </c>
      <c r="U122" s="273">
        <v>2.6</v>
      </c>
      <c r="V122" s="273">
        <v>2.6</v>
      </c>
      <c r="W122" s="273">
        <v>2.6</v>
      </c>
      <c r="X122" s="273">
        <v>3</v>
      </c>
      <c r="Y122" s="273">
        <v>2.9</v>
      </c>
      <c r="Z122" s="273">
        <v>2.9</v>
      </c>
      <c r="AA122" s="273">
        <v>2.8</v>
      </c>
      <c r="AB122" s="273">
        <v>2.8</v>
      </c>
      <c r="AC122" s="273">
        <v>2.8</v>
      </c>
      <c r="AD122" s="273">
        <v>2.8</v>
      </c>
      <c r="AE122" s="273">
        <v>2.8</v>
      </c>
      <c r="AF122" s="273">
        <v>2.8</v>
      </c>
      <c r="AG122" s="273">
        <f>_xlfn.IFNA(VLOOKUP(C122,'INFORM Severity - hidden'!$C$5:$G$155,5,FALSE),"-")</f>
        <v>2.8</v>
      </c>
    </row>
    <row r="123" spans="1:33" x14ac:dyDescent="0.3">
      <c r="A123" t="s">
        <v>703</v>
      </c>
      <c r="B123" t="s">
        <v>701</v>
      </c>
      <c r="C123" t="s">
        <v>702</v>
      </c>
      <c r="D123" s="273" t="str">
        <f t="shared" si="1"/>
        <v>Stable</v>
      </c>
      <c r="E123" s="273" t="s">
        <v>7750</v>
      </c>
      <c r="F123" s="273" t="s">
        <v>7750</v>
      </c>
      <c r="G123" s="273">
        <v>2.9</v>
      </c>
      <c r="H123" s="273">
        <v>3</v>
      </c>
      <c r="I123" s="273">
        <v>3.1</v>
      </c>
      <c r="J123" s="273">
        <v>3.1</v>
      </c>
      <c r="K123" s="273">
        <v>3.1</v>
      </c>
      <c r="L123" s="273">
        <v>2.7</v>
      </c>
      <c r="M123" s="273">
        <v>2.7</v>
      </c>
      <c r="N123" s="273">
        <v>2.5</v>
      </c>
      <c r="O123" s="273">
        <v>2.5</v>
      </c>
      <c r="P123" s="273">
        <v>2.5</v>
      </c>
      <c r="Q123" s="273">
        <v>2.6</v>
      </c>
      <c r="R123" s="273">
        <v>2.6</v>
      </c>
      <c r="S123" s="273">
        <v>2.7</v>
      </c>
      <c r="T123" s="273">
        <v>2.7</v>
      </c>
      <c r="U123" s="273">
        <v>2.6</v>
      </c>
      <c r="V123" s="273">
        <v>2.7</v>
      </c>
      <c r="W123" s="273">
        <v>2.7</v>
      </c>
      <c r="X123" s="273">
        <v>2.6</v>
      </c>
      <c r="Y123" s="273">
        <v>2.6</v>
      </c>
      <c r="Z123" s="273">
        <v>2.7</v>
      </c>
      <c r="AA123" s="273">
        <v>2.8</v>
      </c>
      <c r="AB123" s="273">
        <v>2.8</v>
      </c>
      <c r="AC123" s="273">
        <v>2.8</v>
      </c>
      <c r="AD123" s="273">
        <v>2.8</v>
      </c>
      <c r="AE123" s="273">
        <v>2.8</v>
      </c>
      <c r="AF123" s="273">
        <v>2.8</v>
      </c>
      <c r="AG123" s="273">
        <f>_xlfn.IFNA(VLOOKUP(C123,'INFORM Severity - hidden'!$C$5:$G$155,5,FALSE),"-")</f>
        <v>2.8</v>
      </c>
    </row>
    <row r="124" spans="1:33" x14ac:dyDescent="0.3">
      <c r="A124" t="s">
        <v>703</v>
      </c>
      <c r="B124" t="s">
        <v>7857</v>
      </c>
      <c r="C124" t="s">
        <v>7858</v>
      </c>
      <c r="D124" s="273" t="str">
        <f t="shared" si="1"/>
        <v>-</v>
      </c>
      <c r="E124" s="273" t="s">
        <v>7750</v>
      </c>
      <c r="F124" s="273" t="s">
        <v>7750</v>
      </c>
      <c r="G124" s="273" t="s">
        <v>7750</v>
      </c>
      <c r="H124" s="273" t="s">
        <v>7750</v>
      </c>
      <c r="I124" s="273">
        <v>2.7</v>
      </c>
      <c r="J124" s="273">
        <v>2.6</v>
      </c>
      <c r="K124" s="273" t="s">
        <v>7750</v>
      </c>
      <c r="L124" s="273" t="s">
        <v>7750</v>
      </c>
      <c r="M124" s="273" t="s">
        <v>7750</v>
      </c>
      <c r="N124" s="273" t="s">
        <v>7750</v>
      </c>
      <c r="O124" s="273" t="s">
        <v>7750</v>
      </c>
      <c r="P124" s="273" t="s">
        <v>7750</v>
      </c>
      <c r="Q124" s="273" t="s">
        <v>7750</v>
      </c>
      <c r="R124" s="273" t="s">
        <v>7750</v>
      </c>
      <c r="S124" s="273" t="s">
        <v>7750</v>
      </c>
      <c r="T124" s="273" t="s">
        <v>7750</v>
      </c>
      <c r="U124" s="273" t="s">
        <v>7750</v>
      </c>
      <c r="V124" s="273" t="s">
        <v>7750</v>
      </c>
      <c r="W124" s="273" t="s">
        <v>7750</v>
      </c>
      <c r="X124" s="273" t="s">
        <v>7750</v>
      </c>
      <c r="Y124" s="273" t="s">
        <v>7750</v>
      </c>
      <c r="Z124" s="273" t="s">
        <v>7750</v>
      </c>
      <c r="AA124" s="273" t="s">
        <v>7750</v>
      </c>
      <c r="AB124" s="273" t="s">
        <v>7750</v>
      </c>
      <c r="AC124" s="273" t="s">
        <v>7750</v>
      </c>
      <c r="AD124" s="273" t="s">
        <v>7750</v>
      </c>
      <c r="AE124" s="273" t="s">
        <v>7750</v>
      </c>
      <c r="AF124" s="273" t="s">
        <v>7750</v>
      </c>
      <c r="AG124" s="273" t="str">
        <f>_xlfn.IFNA(VLOOKUP(C124,'INFORM Severity - hidden'!$C$5:$G$155,5,FALSE),"-")</f>
        <v>-</v>
      </c>
    </row>
    <row r="125" spans="1:33" x14ac:dyDescent="0.3">
      <c r="A125" t="s">
        <v>6306</v>
      </c>
      <c r="B125" t="s">
        <v>6304</v>
      </c>
      <c r="C125" t="s">
        <v>6305</v>
      </c>
      <c r="D125" s="273" t="str">
        <f t="shared" si="1"/>
        <v>-</v>
      </c>
      <c r="E125" s="273" t="s">
        <v>7750</v>
      </c>
      <c r="F125" s="273" t="s">
        <v>7750</v>
      </c>
      <c r="G125" s="273" t="s">
        <v>7750</v>
      </c>
      <c r="H125" s="273" t="s">
        <v>7750</v>
      </c>
      <c r="I125" s="273" t="s">
        <v>7750</v>
      </c>
      <c r="J125" s="273" t="s">
        <v>7750</v>
      </c>
      <c r="K125" s="273" t="s">
        <v>7750</v>
      </c>
      <c r="L125" s="273" t="s">
        <v>7750</v>
      </c>
      <c r="M125" s="273" t="s">
        <v>7750</v>
      </c>
      <c r="N125" s="273" t="s">
        <v>7750</v>
      </c>
      <c r="O125" s="273" t="s">
        <v>7750</v>
      </c>
      <c r="P125" s="273" t="s">
        <v>7750</v>
      </c>
      <c r="Q125" s="273" t="s">
        <v>7750</v>
      </c>
      <c r="R125" s="273" t="s">
        <v>7750</v>
      </c>
      <c r="S125" s="273" t="s">
        <v>7750</v>
      </c>
      <c r="T125" s="273" t="s">
        <v>7750</v>
      </c>
      <c r="U125" s="273" t="s">
        <v>7750</v>
      </c>
      <c r="V125" s="273" t="s">
        <v>7750</v>
      </c>
      <c r="W125" s="273" t="s">
        <v>7750</v>
      </c>
      <c r="X125" s="273" t="s">
        <v>7750</v>
      </c>
      <c r="Y125" s="273" t="s">
        <v>7750</v>
      </c>
      <c r="Z125" s="273" t="s">
        <v>7750</v>
      </c>
      <c r="AA125" s="273" t="s">
        <v>7750</v>
      </c>
      <c r="AB125" s="273" t="s">
        <v>7750</v>
      </c>
      <c r="AC125" s="273" t="s">
        <v>7750</v>
      </c>
      <c r="AD125" s="273" t="s">
        <v>7750</v>
      </c>
      <c r="AE125" s="273">
        <v>1.6</v>
      </c>
      <c r="AF125" s="273">
        <v>1.6</v>
      </c>
      <c r="AG125" s="273">
        <f>_xlfn.IFNA(VLOOKUP(C125,'INFORM Severity - hidden'!$C$5:$G$155,5,FALSE),"-")</f>
        <v>1.6</v>
      </c>
    </row>
    <row r="126" spans="1:33" x14ac:dyDescent="0.3">
      <c r="A126" t="s">
        <v>2308</v>
      </c>
      <c r="B126" t="s">
        <v>2306</v>
      </c>
      <c r="C126" t="s">
        <v>2307</v>
      </c>
      <c r="D126" s="273" t="str">
        <f t="shared" si="1"/>
        <v>Stable</v>
      </c>
      <c r="E126" s="273" t="s">
        <v>7750</v>
      </c>
      <c r="F126" s="273" t="s">
        <v>7750</v>
      </c>
      <c r="G126" s="273" t="s">
        <v>7750</v>
      </c>
      <c r="H126" s="273" t="s">
        <v>7750</v>
      </c>
      <c r="I126" s="273" t="s">
        <v>7750</v>
      </c>
      <c r="J126" s="273" t="s">
        <v>7750</v>
      </c>
      <c r="K126" s="273" t="s">
        <v>7750</v>
      </c>
      <c r="L126" s="273" t="s">
        <v>7750</v>
      </c>
      <c r="M126" s="273" t="s">
        <v>7750</v>
      </c>
      <c r="N126" s="273" t="s">
        <v>7750</v>
      </c>
      <c r="O126" s="273" t="s">
        <v>7750</v>
      </c>
      <c r="P126" s="273" t="s">
        <v>7750</v>
      </c>
      <c r="Q126" s="273" t="s">
        <v>7750</v>
      </c>
      <c r="R126" s="273">
        <v>2.2000000000000002</v>
      </c>
      <c r="S126" s="273">
        <v>2.1</v>
      </c>
      <c r="T126" s="273">
        <v>2.1</v>
      </c>
      <c r="U126" s="273">
        <v>2.1</v>
      </c>
      <c r="V126" s="273">
        <v>2.1</v>
      </c>
      <c r="W126" s="273">
        <v>2.1</v>
      </c>
      <c r="X126" s="273">
        <v>2.1</v>
      </c>
      <c r="Y126" s="273">
        <v>2.1</v>
      </c>
      <c r="Z126" s="273">
        <v>2</v>
      </c>
      <c r="AA126" s="273">
        <v>2.1</v>
      </c>
      <c r="AB126" s="273">
        <v>2.1</v>
      </c>
      <c r="AC126" s="273">
        <v>2.1</v>
      </c>
      <c r="AD126" s="273">
        <v>2.1</v>
      </c>
      <c r="AE126" s="273">
        <v>2.1</v>
      </c>
      <c r="AF126" s="273">
        <v>2.1</v>
      </c>
      <c r="AG126" s="273">
        <f>_xlfn.IFNA(VLOOKUP(C126,'INFORM Severity - hidden'!$C$5:$G$155,5,FALSE),"-")</f>
        <v>2.1</v>
      </c>
    </row>
    <row r="127" spans="1:33" x14ac:dyDescent="0.3">
      <c r="A127" t="s">
        <v>288</v>
      </c>
      <c r="B127" t="s">
        <v>286</v>
      </c>
      <c r="C127" t="s">
        <v>287</v>
      </c>
      <c r="D127" s="273" t="str">
        <f t="shared" si="1"/>
        <v>Stable</v>
      </c>
      <c r="E127" s="273" t="s">
        <v>7750</v>
      </c>
      <c r="F127" s="273">
        <v>3.1</v>
      </c>
      <c r="G127" s="273">
        <v>3.2</v>
      </c>
      <c r="H127" s="273">
        <v>3.5</v>
      </c>
      <c r="I127" s="273">
        <v>3.5</v>
      </c>
      <c r="J127" s="273">
        <v>3.5</v>
      </c>
      <c r="K127" s="273">
        <v>3.5</v>
      </c>
      <c r="L127" s="273">
        <v>3.5</v>
      </c>
      <c r="M127" s="273">
        <v>3.5</v>
      </c>
      <c r="N127" s="273">
        <v>3.6</v>
      </c>
      <c r="O127" s="273">
        <v>3.6</v>
      </c>
      <c r="P127" s="273">
        <v>3.6</v>
      </c>
      <c r="Q127" s="273">
        <v>3.6</v>
      </c>
      <c r="R127" s="273">
        <v>3.6</v>
      </c>
      <c r="S127" s="273">
        <v>3.6</v>
      </c>
      <c r="T127" s="273">
        <v>3.6</v>
      </c>
      <c r="U127" s="273">
        <v>3.6</v>
      </c>
      <c r="V127" s="273">
        <v>3.6</v>
      </c>
      <c r="W127" s="273">
        <v>3.7</v>
      </c>
      <c r="X127" s="273">
        <v>3.7</v>
      </c>
      <c r="Y127" s="273">
        <v>3.7</v>
      </c>
      <c r="Z127" s="273">
        <v>3.8</v>
      </c>
      <c r="AA127" s="273">
        <v>3.7</v>
      </c>
      <c r="AB127" s="273">
        <v>3.7</v>
      </c>
      <c r="AC127" s="273">
        <v>3.7</v>
      </c>
      <c r="AD127" s="273">
        <v>3.7</v>
      </c>
      <c r="AE127" s="273">
        <v>3.7</v>
      </c>
      <c r="AF127" s="273">
        <v>3.7</v>
      </c>
      <c r="AG127" s="273">
        <f>_xlfn.IFNA(VLOOKUP(C127,'INFORM Severity - hidden'!$C$5:$G$155,5,FALSE),"-")</f>
        <v>3.7</v>
      </c>
    </row>
    <row r="128" spans="1:33" x14ac:dyDescent="0.3">
      <c r="A128" t="s">
        <v>288</v>
      </c>
      <c r="B128" t="s">
        <v>304</v>
      </c>
      <c r="C128" t="s">
        <v>305</v>
      </c>
      <c r="D128" s="273" t="str">
        <f t="shared" si="1"/>
        <v>Decreasing</v>
      </c>
      <c r="E128" s="273" t="s">
        <v>7750</v>
      </c>
      <c r="F128" s="273">
        <v>3.1</v>
      </c>
      <c r="G128" s="273">
        <v>3.2</v>
      </c>
      <c r="H128" s="273">
        <v>3.2</v>
      </c>
      <c r="I128" s="273">
        <v>3.2</v>
      </c>
      <c r="J128" s="273">
        <v>3.3</v>
      </c>
      <c r="K128" s="273">
        <v>3.3</v>
      </c>
      <c r="L128" s="273">
        <v>3.3</v>
      </c>
      <c r="M128" s="273">
        <v>3.3</v>
      </c>
      <c r="N128" s="273">
        <v>3.4</v>
      </c>
      <c r="O128" s="273">
        <v>3.4</v>
      </c>
      <c r="P128" s="273">
        <v>3.4</v>
      </c>
      <c r="Q128" s="273">
        <v>3.4</v>
      </c>
      <c r="R128" s="273">
        <v>3.4</v>
      </c>
      <c r="S128" s="273">
        <v>3.4</v>
      </c>
      <c r="T128" s="273">
        <v>3.4</v>
      </c>
      <c r="U128" s="273">
        <v>3.4</v>
      </c>
      <c r="V128" s="273">
        <v>3.4</v>
      </c>
      <c r="W128" s="273">
        <v>3.5</v>
      </c>
      <c r="X128" s="273">
        <v>3.5</v>
      </c>
      <c r="Y128" s="273">
        <v>3.4</v>
      </c>
      <c r="Z128" s="273">
        <v>3.4</v>
      </c>
      <c r="AA128" s="273">
        <v>3.4</v>
      </c>
      <c r="AB128" s="273">
        <v>3.4</v>
      </c>
      <c r="AC128" s="273">
        <v>2.9</v>
      </c>
      <c r="AD128" s="273">
        <v>2.9</v>
      </c>
      <c r="AE128" s="273">
        <v>2.9</v>
      </c>
      <c r="AF128" s="273">
        <v>2.9</v>
      </c>
      <c r="AG128" s="273">
        <f>_xlfn.IFNA(VLOOKUP(C128,'INFORM Severity - hidden'!$C$5:$G$155,5,FALSE),"-")</f>
        <v>2.9</v>
      </c>
    </row>
    <row r="129" spans="1:33" x14ac:dyDescent="0.3">
      <c r="A129" t="s">
        <v>288</v>
      </c>
      <c r="B129" t="s">
        <v>313</v>
      </c>
      <c r="C129" t="s">
        <v>314</v>
      </c>
      <c r="D129" s="273" t="str">
        <f t="shared" si="1"/>
        <v>Stable</v>
      </c>
      <c r="E129" s="273" t="s">
        <v>7750</v>
      </c>
      <c r="F129" s="273">
        <v>2.4</v>
      </c>
      <c r="G129" s="273">
        <v>2.6</v>
      </c>
      <c r="H129" s="273">
        <v>3</v>
      </c>
      <c r="I129" s="273">
        <v>3</v>
      </c>
      <c r="J129" s="273">
        <v>3</v>
      </c>
      <c r="K129" s="273">
        <v>3</v>
      </c>
      <c r="L129" s="273">
        <v>3</v>
      </c>
      <c r="M129" s="273">
        <v>3</v>
      </c>
      <c r="N129" s="273">
        <v>3.1</v>
      </c>
      <c r="O129" s="273">
        <v>3.1</v>
      </c>
      <c r="P129" s="273">
        <v>3.1</v>
      </c>
      <c r="Q129" s="273">
        <v>3.1</v>
      </c>
      <c r="R129" s="273">
        <v>3.1</v>
      </c>
      <c r="S129" s="273">
        <v>3.2</v>
      </c>
      <c r="T129" s="273">
        <v>3.2</v>
      </c>
      <c r="U129" s="273">
        <v>3.2</v>
      </c>
      <c r="V129" s="273">
        <v>3.2</v>
      </c>
      <c r="W129" s="273">
        <v>3.3</v>
      </c>
      <c r="X129" s="273">
        <v>3.2</v>
      </c>
      <c r="Y129" s="273">
        <v>3.2</v>
      </c>
      <c r="Z129" s="273">
        <v>3.2</v>
      </c>
      <c r="AA129" s="273">
        <v>3.2</v>
      </c>
      <c r="AB129" s="273">
        <v>3.2</v>
      </c>
      <c r="AC129" s="273">
        <v>3.2</v>
      </c>
      <c r="AD129" s="273">
        <v>3.2</v>
      </c>
      <c r="AE129" s="273">
        <v>3.2</v>
      </c>
      <c r="AF129" s="273">
        <v>3.2</v>
      </c>
      <c r="AG129" s="273">
        <f>_xlfn.IFNA(VLOOKUP(C129,'INFORM Severity - hidden'!$C$5:$G$155,5,FALSE),"-")</f>
        <v>3.2</v>
      </c>
    </row>
    <row r="130" spans="1:33" x14ac:dyDescent="0.3">
      <c r="A130" t="s">
        <v>288</v>
      </c>
      <c r="B130" t="s">
        <v>2095</v>
      </c>
      <c r="C130" t="s">
        <v>2096</v>
      </c>
      <c r="D130" s="273" t="str">
        <f t="shared" si="1"/>
        <v>Increasing</v>
      </c>
      <c r="E130" s="273" t="s">
        <v>7750</v>
      </c>
      <c r="F130" s="273" t="s">
        <v>7750</v>
      </c>
      <c r="G130" s="273" t="s">
        <v>7750</v>
      </c>
      <c r="H130" s="273" t="s">
        <v>7750</v>
      </c>
      <c r="I130" s="273" t="s">
        <v>7750</v>
      </c>
      <c r="J130" s="273" t="s">
        <v>7750</v>
      </c>
      <c r="K130" s="273" t="s">
        <v>7750</v>
      </c>
      <c r="L130" s="273" t="s">
        <v>7750</v>
      </c>
      <c r="M130" s="273" t="s">
        <v>7750</v>
      </c>
      <c r="N130" s="273" t="s">
        <v>7750</v>
      </c>
      <c r="O130" s="273" t="s">
        <v>7750</v>
      </c>
      <c r="P130" s="273">
        <v>2.5</v>
      </c>
      <c r="Q130" s="273">
        <v>2.5</v>
      </c>
      <c r="R130" s="273">
        <v>2.6</v>
      </c>
      <c r="S130" s="273">
        <v>2.5</v>
      </c>
      <c r="T130" s="273">
        <v>2.5</v>
      </c>
      <c r="U130" s="273">
        <v>2.5</v>
      </c>
      <c r="V130" s="273">
        <v>2.7</v>
      </c>
      <c r="W130" s="273">
        <v>2.6</v>
      </c>
      <c r="X130" s="273">
        <v>2.6</v>
      </c>
      <c r="Y130" s="273">
        <v>2.5</v>
      </c>
      <c r="Z130" s="273">
        <v>2.5</v>
      </c>
      <c r="AA130" s="273">
        <v>2.4</v>
      </c>
      <c r="AB130" s="273">
        <v>2.4</v>
      </c>
      <c r="AC130" s="273">
        <v>2.6</v>
      </c>
      <c r="AD130" s="273">
        <v>2.6</v>
      </c>
      <c r="AE130" s="273">
        <v>2.6</v>
      </c>
      <c r="AF130" s="273">
        <v>2.6</v>
      </c>
      <c r="AG130" s="273">
        <f>_xlfn.IFNA(VLOOKUP(C130,'INFORM Severity - hidden'!$C$5:$G$155,5,FALSE),"-")</f>
        <v>2.6</v>
      </c>
    </row>
    <row r="131" spans="1:33" x14ac:dyDescent="0.3">
      <c r="A131" t="s">
        <v>288</v>
      </c>
      <c r="B131" t="s">
        <v>7859</v>
      </c>
      <c r="C131" t="s">
        <v>7860</v>
      </c>
      <c r="D131" s="273" t="str">
        <f t="shared" ref="D131:D194" si="2">IF(AG131="-","-",IFERROR(IF(ROUND(AVERAGE(AE131:AG131),1)=ROUND(AVERAGE(AB131:AD131),1),"Stable",IF(ROUND(AVERAGE(AE131:AG131),1)&lt;ROUND(AVERAGE(AB131:AD131),1),"Decreasing",IF(ROUND(AVERAGE(AE131:AG131),1)&gt;ROUND(AVERAGE(AB131:AD131),1),"Increasing"))),"-"))</f>
        <v>-</v>
      </c>
      <c r="E131" s="273" t="s">
        <v>7750</v>
      </c>
      <c r="F131" s="273" t="s">
        <v>7750</v>
      </c>
      <c r="G131" s="273" t="s">
        <v>7750</v>
      </c>
      <c r="H131" s="273" t="s">
        <v>7750</v>
      </c>
      <c r="I131" s="273" t="s">
        <v>7750</v>
      </c>
      <c r="J131" s="273" t="s">
        <v>7750</v>
      </c>
      <c r="K131" s="273" t="s">
        <v>7750</v>
      </c>
      <c r="L131" s="273" t="s">
        <v>7750</v>
      </c>
      <c r="M131" s="273" t="s">
        <v>7750</v>
      </c>
      <c r="N131" s="273" t="s">
        <v>7750</v>
      </c>
      <c r="O131" s="273" t="s">
        <v>7750</v>
      </c>
      <c r="P131" s="273" t="s">
        <v>7750</v>
      </c>
      <c r="Q131" s="273" t="s">
        <v>7750</v>
      </c>
      <c r="R131" s="273" t="s">
        <v>7750</v>
      </c>
      <c r="S131" s="273" t="s">
        <v>7750</v>
      </c>
      <c r="T131" s="273" t="s">
        <v>7750</v>
      </c>
      <c r="U131" s="273" t="s">
        <v>7750</v>
      </c>
      <c r="V131" s="273" t="s">
        <v>7750</v>
      </c>
      <c r="W131" s="273" t="s">
        <v>7750</v>
      </c>
      <c r="X131" s="273" t="s">
        <v>7750</v>
      </c>
      <c r="Y131" s="273" t="s">
        <v>7750</v>
      </c>
      <c r="Z131" s="273">
        <v>2.9</v>
      </c>
      <c r="AA131" s="273">
        <v>2.9</v>
      </c>
      <c r="AB131" s="273">
        <v>2.9</v>
      </c>
      <c r="AC131" s="273">
        <v>2.9</v>
      </c>
      <c r="AD131" s="273" t="s">
        <v>7750</v>
      </c>
      <c r="AE131" s="273" t="s">
        <v>7750</v>
      </c>
      <c r="AF131" s="273" t="s">
        <v>7750</v>
      </c>
      <c r="AG131" s="273" t="str">
        <f>_xlfn.IFNA(VLOOKUP(C131,'INFORM Severity - hidden'!$C$5:$G$155,5,FALSE),"-")</f>
        <v>-</v>
      </c>
    </row>
    <row r="132" spans="1:33" x14ac:dyDescent="0.3">
      <c r="A132" t="s">
        <v>1384</v>
      </c>
      <c r="B132" t="s">
        <v>1418</v>
      </c>
      <c r="C132" t="s">
        <v>1419</v>
      </c>
      <c r="D132" s="273" t="str">
        <f t="shared" si="2"/>
        <v>Increasing</v>
      </c>
      <c r="E132" s="273">
        <v>3.5</v>
      </c>
      <c r="F132" s="273">
        <v>3.5</v>
      </c>
      <c r="G132" s="273">
        <v>4</v>
      </c>
      <c r="H132" s="273">
        <v>4.0999999999999996</v>
      </c>
      <c r="I132" s="273">
        <v>3.8</v>
      </c>
      <c r="J132" s="273">
        <v>3.8</v>
      </c>
      <c r="K132" s="273">
        <v>4.0999999999999996</v>
      </c>
      <c r="L132" s="273">
        <v>4.0999999999999996</v>
      </c>
      <c r="M132" s="273">
        <v>4.0999999999999996</v>
      </c>
      <c r="N132" s="273">
        <v>4.0999999999999996</v>
      </c>
      <c r="O132" s="273">
        <v>4.0999999999999996</v>
      </c>
      <c r="P132" s="273">
        <v>4.0999999999999996</v>
      </c>
      <c r="Q132" s="273">
        <v>4</v>
      </c>
      <c r="R132" s="273">
        <v>4</v>
      </c>
      <c r="S132" s="273">
        <v>3.7</v>
      </c>
      <c r="T132" s="273">
        <v>4.2</v>
      </c>
      <c r="U132" s="273">
        <v>4.2</v>
      </c>
      <c r="V132" s="273">
        <v>4.2</v>
      </c>
      <c r="W132" s="273">
        <v>4.2</v>
      </c>
      <c r="X132" s="273">
        <v>4.2</v>
      </c>
      <c r="Y132" s="273">
        <v>4.2</v>
      </c>
      <c r="Z132" s="273">
        <v>4.2</v>
      </c>
      <c r="AA132" s="273">
        <v>4</v>
      </c>
      <c r="AB132" s="273">
        <v>4</v>
      </c>
      <c r="AC132" s="273">
        <v>4</v>
      </c>
      <c r="AD132" s="273">
        <v>4.0999999999999996</v>
      </c>
      <c r="AE132" s="273">
        <v>4.0999999999999996</v>
      </c>
      <c r="AF132" s="273">
        <v>4.0999999999999996</v>
      </c>
      <c r="AG132" s="273">
        <f>_xlfn.IFNA(VLOOKUP(C132,'INFORM Severity - hidden'!$C$5:$G$155,5,FALSE),"-")</f>
        <v>4.0999999999999996</v>
      </c>
    </row>
    <row r="133" spans="1:33" x14ac:dyDescent="0.3">
      <c r="A133" t="s">
        <v>1384</v>
      </c>
      <c r="B133" t="s">
        <v>7861</v>
      </c>
      <c r="C133" t="s">
        <v>7862</v>
      </c>
      <c r="D133" s="273" t="str">
        <f t="shared" si="2"/>
        <v>-</v>
      </c>
      <c r="E133" s="273">
        <v>3.6</v>
      </c>
      <c r="F133" s="273">
        <v>3.6</v>
      </c>
      <c r="G133" s="273">
        <v>3.5</v>
      </c>
      <c r="H133" s="273">
        <v>3.6</v>
      </c>
      <c r="I133" s="273" t="s">
        <v>7750</v>
      </c>
      <c r="J133" s="273" t="s">
        <v>7750</v>
      </c>
      <c r="K133" s="273" t="s">
        <v>7750</v>
      </c>
      <c r="L133" s="273" t="s">
        <v>7750</v>
      </c>
      <c r="M133" s="273" t="s">
        <v>7750</v>
      </c>
      <c r="N133" s="273" t="s">
        <v>7750</v>
      </c>
      <c r="O133" s="273" t="s">
        <v>7750</v>
      </c>
      <c r="P133" s="273" t="s">
        <v>7750</v>
      </c>
      <c r="Q133" s="273" t="s">
        <v>7750</v>
      </c>
      <c r="R133" s="273" t="s">
        <v>7750</v>
      </c>
      <c r="S133" s="273" t="s">
        <v>7750</v>
      </c>
      <c r="T133" s="273" t="s">
        <v>7750</v>
      </c>
      <c r="U133" s="273" t="s">
        <v>7750</v>
      </c>
      <c r="V133" s="273" t="s">
        <v>7750</v>
      </c>
      <c r="W133" s="273" t="s">
        <v>7750</v>
      </c>
      <c r="X133" s="273" t="s">
        <v>7750</v>
      </c>
      <c r="Y133" s="273" t="s">
        <v>7750</v>
      </c>
      <c r="Z133" s="273" t="s">
        <v>7750</v>
      </c>
      <c r="AA133" s="273" t="s">
        <v>7750</v>
      </c>
      <c r="AB133" s="273" t="s">
        <v>7750</v>
      </c>
      <c r="AC133" s="273" t="s">
        <v>7750</v>
      </c>
      <c r="AD133" s="273" t="s">
        <v>7750</v>
      </c>
      <c r="AE133" s="273" t="s">
        <v>7750</v>
      </c>
      <c r="AF133" s="273" t="s">
        <v>7750</v>
      </c>
      <c r="AG133" s="273" t="str">
        <f>_xlfn.IFNA(VLOOKUP(C133,'INFORM Severity - hidden'!$C$5:$G$155,5,FALSE),"-")</f>
        <v>-</v>
      </c>
    </row>
    <row r="134" spans="1:33" x14ac:dyDescent="0.3">
      <c r="A134" t="s">
        <v>1384</v>
      </c>
      <c r="B134" t="s">
        <v>1406</v>
      </c>
      <c r="C134" t="s">
        <v>1407</v>
      </c>
      <c r="D134" s="273" t="str">
        <f t="shared" si="2"/>
        <v>Stable</v>
      </c>
      <c r="E134" s="273">
        <v>2.1</v>
      </c>
      <c r="F134" s="273">
        <v>2</v>
      </c>
      <c r="G134" s="273">
        <v>2.7</v>
      </c>
      <c r="H134" s="273">
        <v>2.8</v>
      </c>
      <c r="I134" s="273">
        <v>2.8</v>
      </c>
      <c r="J134" s="273">
        <v>2.8</v>
      </c>
      <c r="K134" s="273">
        <v>2.8</v>
      </c>
      <c r="L134" s="273">
        <v>2.8</v>
      </c>
      <c r="M134" s="273">
        <v>2.8</v>
      </c>
      <c r="N134" s="273">
        <v>2.8</v>
      </c>
      <c r="O134" s="273" t="s">
        <v>7750</v>
      </c>
      <c r="P134" s="273" t="s">
        <v>7750</v>
      </c>
      <c r="Q134" s="273" t="s">
        <v>7750</v>
      </c>
      <c r="R134" s="273" t="s">
        <v>7750</v>
      </c>
      <c r="S134" s="273" t="s">
        <v>7750</v>
      </c>
      <c r="T134" s="273" t="s">
        <v>7750</v>
      </c>
      <c r="U134" s="273" t="s">
        <v>7750</v>
      </c>
      <c r="V134" s="273" t="s">
        <v>7750</v>
      </c>
      <c r="W134" s="273" t="s">
        <v>7750</v>
      </c>
      <c r="X134" s="273" t="s">
        <v>7750</v>
      </c>
      <c r="Y134" s="273" t="s">
        <v>7750</v>
      </c>
      <c r="Z134" s="273" t="s">
        <v>7750</v>
      </c>
      <c r="AA134" s="273">
        <v>2.5</v>
      </c>
      <c r="AB134" s="273">
        <v>2.5</v>
      </c>
      <c r="AC134" s="273">
        <v>2.5</v>
      </c>
      <c r="AD134" s="273">
        <v>2.5</v>
      </c>
      <c r="AE134" s="273">
        <v>2.5</v>
      </c>
      <c r="AF134" s="273">
        <v>2.5</v>
      </c>
      <c r="AG134" s="273">
        <f>_xlfn.IFNA(VLOOKUP(C134,'INFORM Severity - hidden'!$C$5:$G$155,5,FALSE),"-")</f>
        <v>2.5</v>
      </c>
    </row>
    <row r="135" spans="1:33" x14ac:dyDescent="0.3">
      <c r="A135" t="s">
        <v>1384</v>
      </c>
      <c r="B135" t="s">
        <v>1382</v>
      </c>
      <c r="C135" t="s">
        <v>1383</v>
      </c>
      <c r="D135" s="273" t="str">
        <f t="shared" si="2"/>
        <v>Stable</v>
      </c>
      <c r="E135" s="273">
        <v>4</v>
      </c>
      <c r="F135" s="273">
        <v>4</v>
      </c>
      <c r="G135" s="273">
        <v>4</v>
      </c>
      <c r="H135" s="273">
        <v>4.0999999999999996</v>
      </c>
      <c r="I135" s="273">
        <v>4.0999999999999996</v>
      </c>
      <c r="J135" s="273">
        <v>4.0999999999999996</v>
      </c>
      <c r="K135" s="273">
        <v>4.2</v>
      </c>
      <c r="L135" s="273">
        <v>4.0999999999999996</v>
      </c>
      <c r="M135" s="273">
        <v>4.0999999999999996</v>
      </c>
      <c r="N135" s="273">
        <v>4.0999999999999996</v>
      </c>
      <c r="O135" s="273">
        <v>4.0999999999999996</v>
      </c>
      <c r="P135" s="273">
        <v>4.0999999999999996</v>
      </c>
      <c r="Q135" s="273">
        <v>4</v>
      </c>
      <c r="R135" s="273">
        <v>4</v>
      </c>
      <c r="S135" s="273">
        <v>4</v>
      </c>
      <c r="T135" s="273">
        <v>4</v>
      </c>
      <c r="U135" s="273">
        <v>4.0999999999999996</v>
      </c>
      <c r="V135" s="273">
        <v>4.0999999999999996</v>
      </c>
      <c r="W135" s="273">
        <v>4.0999999999999996</v>
      </c>
      <c r="X135" s="273">
        <v>4.0999999999999996</v>
      </c>
      <c r="Y135" s="273">
        <v>4.0999999999999996</v>
      </c>
      <c r="Z135" s="273">
        <v>4</v>
      </c>
      <c r="AA135" s="273">
        <v>4.0999999999999996</v>
      </c>
      <c r="AB135" s="273">
        <v>4.0999999999999996</v>
      </c>
      <c r="AC135" s="273">
        <v>4.0999999999999996</v>
      </c>
      <c r="AD135" s="273">
        <v>4</v>
      </c>
      <c r="AE135" s="273">
        <v>4.0999999999999996</v>
      </c>
      <c r="AF135" s="273">
        <v>4.0999999999999996</v>
      </c>
      <c r="AG135" s="273">
        <f>_xlfn.IFNA(VLOOKUP(C135,'INFORM Severity - hidden'!$C$5:$G$155,5,FALSE),"-")</f>
        <v>4.0999999999999996</v>
      </c>
    </row>
    <row r="136" spans="1:33" x14ac:dyDescent="0.3">
      <c r="A136" t="s">
        <v>1384</v>
      </c>
      <c r="B136" t="s">
        <v>7863</v>
      </c>
      <c r="C136" t="s">
        <v>7864</v>
      </c>
      <c r="D136" s="273" t="str">
        <f t="shared" si="2"/>
        <v>-</v>
      </c>
      <c r="E136" s="273">
        <v>1.5</v>
      </c>
      <c r="F136" s="273">
        <v>1.5</v>
      </c>
      <c r="G136" s="273" t="s">
        <v>7750</v>
      </c>
      <c r="H136" s="273" t="s">
        <v>7750</v>
      </c>
      <c r="I136" s="273" t="s">
        <v>7750</v>
      </c>
      <c r="J136" s="273" t="s">
        <v>7750</v>
      </c>
      <c r="K136" s="273" t="s">
        <v>7750</v>
      </c>
      <c r="L136" s="273" t="s">
        <v>7750</v>
      </c>
      <c r="M136" s="273" t="s">
        <v>7750</v>
      </c>
      <c r="N136" s="273" t="s">
        <v>7750</v>
      </c>
      <c r="O136" s="273" t="s">
        <v>7750</v>
      </c>
      <c r="P136" s="273" t="s">
        <v>7750</v>
      </c>
      <c r="Q136" s="273" t="s">
        <v>7750</v>
      </c>
      <c r="R136" s="273" t="s">
        <v>7750</v>
      </c>
      <c r="S136" s="273" t="s">
        <v>7750</v>
      </c>
      <c r="T136" s="273" t="s">
        <v>7750</v>
      </c>
      <c r="U136" s="273" t="s">
        <v>7750</v>
      </c>
      <c r="V136" s="273" t="s">
        <v>7750</v>
      </c>
      <c r="W136" s="273" t="s">
        <v>7750</v>
      </c>
      <c r="X136" s="273" t="s">
        <v>7750</v>
      </c>
      <c r="Y136" s="273" t="s">
        <v>7750</v>
      </c>
      <c r="Z136" s="273" t="s">
        <v>7750</v>
      </c>
      <c r="AA136" s="273" t="s">
        <v>7750</v>
      </c>
      <c r="AB136" s="273" t="s">
        <v>7750</v>
      </c>
      <c r="AC136" s="273" t="s">
        <v>7750</v>
      </c>
      <c r="AD136" s="273" t="s">
        <v>7750</v>
      </c>
      <c r="AE136" s="273" t="s">
        <v>7750</v>
      </c>
      <c r="AF136" s="273" t="s">
        <v>7750</v>
      </c>
      <c r="AG136" s="273" t="str">
        <f>_xlfn.IFNA(VLOOKUP(C136,'INFORM Severity - hidden'!$C$5:$G$155,5,FALSE),"-")</f>
        <v>-</v>
      </c>
    </row>
    <row r="137" spans="1:33" x14ac:dyDescent="0.3">
      <c r="A137" t="s">
        <v>1384</v>
      </c>
      <c r="B137" t="s">
        <v>2109</v>
      </c>
      <c r="C137" t="s">
        <v>2110</v>
      </c>
      <c r="D137" s="273" t="str">
        <f t="shared" si="2"/>
        <v>Increasing</v>
      </c>
      <c r="E137" s="273" t="s">
        <v>7750</v>
      </c>
      <c r="F137" s="273" t="s">
        <v>7750</v>
      </c>
      <c r="G137" s="273" t="s">
        <v>7750</v>
      </c>
      <c r="H137" s="273" t="s">
        <v>7750</v>
      </c>
      <c r="I137" s="273" t="s">
        <v>7750</v>
      </c>
      <c r="J137" s="273" t="s">
        <v>7750</v>
      </c>
      <c r="K137" s="273" t="s">
        <v>7750</v>
      </c>
      <c r="L137" s="273" t="s">
        <v>7750</v>
      </c>
      <c r="M137" s="273" t="s">
        <v>7750</v>
      </c>
      <c r="N137" s="273" t="s">
        <v>7750</v>
      </c>
      <c r="O137" s="273" t="s">
        <v>7750</v>
      </c>
      <c r="P137" s="273" t="s">
        <v>7750</v>
      </c>
      <c r="Q137" s="273" t="s">
        <v>7750</v>
      </c>
      <c r="R137" s="273" t="s">
        <v>7750</v>
      </c>
      <c r="S137" s="273">
        <v>2.5</v>
      </c>
      <c r="T137" s="273">
        <v>2.5</v>
      </c>
      <c r="U137" s="273">
        <v>2.6</v>
      </c>
      <c r="V137" s="273">
        <v>2.6</v>
      </c>
      <c r="W137" s="273">
        <v>2.6</v>
      </c>
      <c r="X137" s="273">
        <v>2.5</v>
      </c>
      <c r="Y137" s="273">
        <v>2.5</v>
      </c>
      <c r="Z137" s="273">
        <v>2.5</v>
      </c>
      <c r="AA137" s="273">
        <v>2.6</v>
      </c>
      <c r="AB137" s="273">
        <v>2.6</v>
      </c>
      <c r="AC137" s="273">
        <v>2.6</v>
      </c>
      <c r="AD137" s="273">
        <v>2.6</v>
      </c>
      <c r="AE137" s="273">
        <v>2.7</v>
      </c>
      <c r="AF137" s="273">
        <v>2.7</v>
      </c>
      <c r="AG137" s="273">
        <f>_xlfn.IFNA(VLOOKUP(C137,'INFORM Severity - hidden'!$C$5:$G$155,5,FALSE),"-")</f>
        <v>2.7</v>
      </c>
    </row>
    <row r="138" spans="1:33" x14ac:dyDescent="0.3">
      <c r="A138" t="s">
        <v>1384</v>
      </c>
      <c r="B138" t="s">
        <v>2156</v>
      </c>
      <c r="C138" t="s">
        <v>2157</v>
      </c>
      <c r="D138" s="273" t="str">
        <f t="shared" si="2"/>
        <v>Stable</v>
      </c>
      <c r="E138" s="273" t="s">
        <v>7750</v>
      </c>
      <c r="F138" s="273" t="s">
        <v>7750</v>
      </c>
      <c r="G138" s="273" t="s">
        <v>7750</v>
      </c>
      <c r="H138" s="273" t="s">
        <v>7750</v>
      </c>
      <c r="I138" s="273" t="s">
        <v>7750</v>
      </c>
      <c r="J138" s="273" t="s">
        <v>7750</v>
      </c>
      <c r="K138" s="273" t="s">
        <v>7750</v>
      </c>
      <c r="L138" s="273" t="s">
        <v>7750</v>
      </c>
      <c r="M138" s="273" t="s">
        <v>7750</v>
      </c>
      <c r="N138" s="273" t="s">
        <v>7750</v>
      </c>
      <c r="O138" s="273" t="s">
        <v>7750</v>
      </c>
      <c r="P138" s="273" t="s">
        <v>7750</v>
      </c>
      <c r="Q138" s="273">
        <v>2</v>
      </c>
      <c r="R138" s="273">
        <v>2.4</v>
      </c>
      <c r="S138" s="273">
        <v>2.4</v>
      </c>
      <c r="T138" s="273">
        <v>2.5</v>
      </c>
      <c r="U138" s="273">
        <v>2.5</v>
      </c>
      <c r="V138" s="273">
        <v>2.5</v>
      </c>
      <c r="W138" s="273">
        <v>2.5</v>
      </c>
      <c r="X138" s="273">
        <v>2.5</v>
      </c>
      <c r="Y138" s="273">
        <v>2.5</v>
      </c>
      <c r="Z138" s="273">
        <v>2.4</v>
      </c>
      <c r="AA138" s="273">
        <v>2.1</v>
      </c>
      <c r="AB138" s="273">
        <v>2.1</v>
      </c>
      <c r="AC138" s="273">
        <v>2.1</v>
      </c>
      <c r="AD138" s="273">
        <v>2.1</v>
      </c>
      <c r="AE138" s="273">
        <v>2.1</v>
      </c>
      <c r="AF138" s="273">
        <v>2.1</v>
      </c>
      <c r="AG138" s="273">
        <f>_xlfn.IFNA(VLOOKUP(C138,'INFORM Severity - hidden'!$C$5:$G$155,5,FALSE),"-")</f>
        <v>2.1</v>
      </c>
    </row>
    <row r="139" spans="1:33" x14ac:dyDescent="0.3">
      <c r="A139" t="s">
        <v>33</v>
      </c>
      <c r="B139" t="s">
        <v>31</v>
      </c>
      <c r="C139" t="s">
        <v>32</v>
      </c>
      <c r="D139" s="273" t="str">
        <f t="shared" si="2"/>
        <v>-</v>
      </c>
      <c r="E139" s="273">
        <v>2</v>
      </c>
      <c r="F139" s="273">
        <v>2</v>
      </c>
      <c r="G139" s="273">
        <v>2</v>
      </c>
      <c r="H139" s="273">
        <v>2.4</v>
      </c>
      <c r="I139" s="273">
        <v>2.4</v>
      </c>
      <c r="J139" s="273">
        <v>2.4</v>
      </c>
      <c r="K139" s="273">
        <v>2.4</v>
      </c>
      <c r="L139" s="273">
        <v>2.4</v>
      </c>
      <c r="M139" s="273">
        <v>2.4</v>
      </c>
      <c r="N139" s="273" t="s">
        <v>7750</v>
      </c>
      <c r="O139" s="273" t="s">
        <v>7750</v>
      </c>
      <c r="P139" s="273" t="s">
        <v>7750</v>
      </c>
      <c r="Q139" s="273" t="s">
        <v>7750</v>
      </c>
      <c r="R139" s="273" t="s">
        <v>7750</v>
      </c>
      <c r="S139" s="273" t="s">
        <v>7750</v>
      </c>
      <c r="T139" s="273" t="s">
        <v>7750</v>
      </c>
      <c r="U139" s="273" t="s">
        <v>7750</v>
      </c>
      <c r="V139" s="273" t="s">
        <v>7750</v>
      </c>
      <c r="W139" s="273" t="s">
        <v>7750</v>
      </c>
      <c r="X139" s="273" t="s">
        <v>7750</v>
      </c>
      <c r="Y139" s="273" t="s">
        <v>7750</v>
      </c>
      <c r="Z139" s="273" t="s">
        <v>7750</v>
      </c>
      <c r="AA139" s="273" t="s">
        <v>7750</v>
      </c>
      <c r="AB139" s="273" t="s">
        <v>7750</v>
      </c>
      <c r="AC139" s="273" t="s">
        <v>7750</v>
      </c>
      <c r="AD139" s="273" t="s">
        <v>7750</v>
      </c>
      <c r="AE139" s="273" t="s">
        <v>7750</v>
      </c>
      <c r="AF139" s="273" t="s">
        <v>7750</v>
      </c>
      <c r="AG139" s="273" t="str">
        <f>_xlfn.IFNA(VLOOKUP(C139,'INFORM Severity - hidden'!$C$5:$G$155,5,FALSE),"-")</f>
        <v>x</v>
      </c>
    </row>
    <row r="140" spans="1:33" x14ac:dyDescent="0.3">
      <c r="A140" t="s">
        <v>33</v>
      </c>
      <c r="B140" t="s">
        <v>4290</v>
      </c>
      <c r="C140" t="s">
        <v>4291</v>
      </c>
      <c r="D140" s="273" t="str">
        <f t="shared" si="2"/>
        <v>Stable</v>
      </c>
      <c r="E140" s="273" t="s">
        <v>7750</v>
      </c>
      <c r="F140" s="273" t="s">
        <v>7750</v>
      </c>
      <c r="G140" s="273" t="s">
        <v>7750</v>
      </c>
      <c r="H140" s="273" t="s">
        <v>7750</v>
      </c>
      <c r="I140" s="273" t="s">
        <v>7750</v>
      </c>
      <c r="J140" s="273" t="s">
        <v>7750</v>
      </c>
      <c r="K140" s="273" t="s">
        <v>7750</v>
      </c>
      <c r="L140" s="273" t="s">
        <v>7750</v>
      </c>
      <c r="M140" s="273" t="s">
        <v>7750</v>
      </c>
      <c r="N140" s="273" t="s">
        <v>7750</v>
      </c>
      <c r="O140" s="273" t="s">
        <v>7750</v>
      </c>
      <c r="P140" s="273" t="s">
        <v>7750</v>
      </c>
      <c r="Q140" s="273" t="s">
        <v>7750</v>
      </c>
      <c r="R140" s="273" t="s">
        <v>7750</v>
      </c>
      <c r="S140" s="273" t="s">
        <v>7750</v>
      </c>
      <c r="T140" s="273" t="s">
        <v>7750</v>
      </c>
      <c r="U140" s="273" t="s">
        <v>7750</v>
      </c>
      <c r="V140" s="273" t="s">
        <v>7750</v>
      </c>
      <c r="W140" s="273" t="s">
        <v>7750</v>
      </c>
      <c r="X140" s="273" t="s">
        <v>7750</v>
      </c>
      <c r="Y140" s="273" t="s">
        <v>7750</v>
      </c>
      <c r="Z140" s="273" t="s">
        <v>7750</v>
      </c>
      <c r="AA140" s="273" t="s">
        <v>7750</v>
      </c>
      <c r="AB140" s="273">
        <v>2.2000000000000002</v>
      </c>
      <c r="AC140" s="273">
        <v>2.2000000000000002</v>
      </c>
      <c r="AD140" s="273">
        <v>2.2000000000000002</v>
      </c>
      <c r="AE140" s="273">
        <v>2.2000000000000002</v>
      </c>
      <c r="AF140" s="273">
        <v>2.2000000000000002</v>
      </c>
      <c r="AG140" s="273">
        <f>_xlfn.IFNA(VLOOKUP(C140,'INFORM Severity - hidden'!$C$5:$G$155,5,FALSE),"-")</f>
        <v>2.2000000000000002</v>
      </c>
    </row>
    <row r="141" spans="1:33" x14ac:dyDescent="0.3">
      <c r="A141" t="s">
        <v>7498</v>
      </c>
      <c r="B141" t="s">
        <v>7865</v>
      </c>
      <c r="C141" t="s">
        <v>7866</v>
      </c>
      <c r="D141" s="273" t="str">
        <f t="shared" si="2"/>
        <v>-</v>
      </c>
      <c r="E141" s="273" t="s">
        <v>7750</v>
      </c>
      <c r="F141" s="273" t="s">
        <v>7750</v>
      </c>
      <c r="G141" s="273" t="s">
        <v>7750</v>
      </c>
      <c r="H141" s="273" t="s">
        <v>7750</v>
      </c>
      <c r="I141" s="273" t="s">
        <v>7750</v>
      </c>
      <c r="J141" s="273" t="s">
        <v>7750</v>
      </c>
      <c r="K141" s="273">
        <v>1.9</v>
      </c>
      <c r="L141" s="273">
        <v>1.9</v>
      </c>
      <c r="M141" s="273" t="s">
        <v>7750</v>
      </c>
      <c r="N141" s="273" t="s">
        <v>7750</v>
      </c>
      <c r="O141" s="273" t="s">
        <v>7750</v>
      </c>
      <c r="P141" s="273" t="s">
        <v>7750</v>
      </c>
      <c r="Q141" s="273" t="s">
        <v>7750</v>
      </c>
      <c r="R141" s="273" t="s">
        <v>7750</v>
      </c>
      <c r="S141" s="273" t="s">
        <v>7750</v>
      </c>
      <c r="T141" s="273" t="s">
        <v>7750</v>
      </c>
      <c r="U141" s="273" t="s">
        <v>7750</v>
      </c>
      <c r="V141" s="273" t="s">
        <v>7750</v>
      </c>
      <c r="W141" s="273" t="s">
        <v>7750</v>
      </c>
      <c r="X141" s="273" t="s">
        <v>7750</v>
      </c>
      <c r="Y141" s="273" t="s">
        <v>7750</v>
      </c>
      <c r="Z141" s="273" t="s">
        <v>7750</v>
      </c>
      <c r="AA141" s="273" t="s">
        <v>7750</v>
      </c>
      <c r="AB141" s="273" t="s">
        <v>7750</v>
      </c>
      <c r="AC141" s="273" t="s">
        <v>7750</v>
      </c>
      <c r="AD141" s="273" t="s">
        <v>7750</v>
      </c>
      <c r="AE141" s="273" t="s">
        <v>7750</v>
      </c>
      <c r="AF141" s="273" t="s">
        <v>7750</v>
      </c>
      <c r="AG141" s="273" t="str">
        <f>_xlfn.IFNA(VLOOKUP(C141,'INFORM Severity - hidden'!$C$5:$G$155,5,FALSE),"-")</f>
        <v>-</v>
      </c>
    </row>
    <row r="142" spans="1:33" x14ac:dyDescent="0.3">
      <c r="A142" t="s">
        <v>237</v>
      </c>
      <c r="B142" t="s">
        <v>235</v>
      </c>
      <c r="C142" t="s">
        <v>236</v>
      </c>
      <c r="D142" s="273" t="str">
        <f t="shared" si="2"/>
        <v>Increasing</v>
      </c>
      <c r="E142" s="273" t="s">
        <v>7750</v>
      </c>
      <c r="F142" s="273">
        <v>3.2</v>
      </c>
      <c r="G142" s="273">
        <v>3.2</v>
      </c>
      <c r="H142" s="273">
        <v>3.3</v>
      </c>
      <c r="I142" s="273">
        <v>3.3</v>
      </c>
      <c r="J142" s="273">
        <v>3.3</v>
      </c>
      <c r="K142" s="273">
        <v>3.3</v>
      </c>
      <c r="L142" s="273">
        <v>3.3</v>
      </c>
      <c r="M142" s="273">
        <v>3.3</v>
      </c>
      <c r="N142" s="273">
        <v>3.4</v>
      </c>
      <c r="O142" s="273">
        <v>3.4</v>
      </c>
      <c r="P142" s="273">
        <v>3.4</v>
      </c>
      <c r="Q142" s="273">
        <v>3.4</v>
      </c>
      <c r="R142" s="273">
        <v>3.4</v>
      </c>
      <c r="S142" s="273">
        <v>3.4</v>
      </c>
      <c r="T142" s="273">
        <v>3.4</v>
      </c>
      <c r="U142" s="273">
        <v>3.4</v>
      </c>
      <c r="V142" s="273">
        <v>3.4</v>
      </c>
      <c r="W142" s="273">
        <v>3.4</v>
      </c>
      <c r="X142" s="273">
        <v>3.4</v>
      </c>
      <c r="Y142" s="273">
        <v>3.4</v>
      </c>
      <c r="Z142" s="273">
        <v>3.4</v>
      </c>
      <c r="AA142" s="273">
        <v>3.4</v>
      </c>
      <c r="AB142" s="273">
        <v>3.4</v>
      </c>
      <c r="AC142" s="273">
        <v>3.4</v>
      </c>
      <c r="AD142" s="273">
        <v>3.4</v>
      </c>
      <c r="AE142" s="273">
        <v>3.4</v>
      </c>
      <c r="AF142" s="273">
        <v>3.4</v>
      </c>
      <c r="AG142" s="273">
        <f>_xlfn.IFNA(VLOOKUP(C142,'INFORM Severity - hidden'!$C$5:$G$155,5,FALSE),"-")</f>
        <v>3.8</v>
      </c>
    </row>
    <row r="143" spans="1:33" x14ac:dyDescent="0.3">
      <c r="A143" t="s">
        <v>237</v>
      </c>
      <c r="B143" t="s">
        <v>7867</v>
      </c>
      <c r="C143" t="s">
        <v>7868</v>
      </c>
      <c r="D143" s="273" t="str">
        <f t="shared" si="2"/>
        <v>-</v>
      </c>
      <c r="E143" s="273" t="s">
        <v>7750</v>
      </c>
      <c r="F143" s="273">
        <v>2.6</v>
      </c>
      <c r="G143" s="273" t="s">
        <v>7750</v>
      </c>
      <c r="H143" s="273" t="s">
        <v>7750</v>
      </c>
      <c r="I143" s="273" t="s">
        <v>7750</v>
      </c>
      <c r="J143" s="273" t="s">
        <v>7750</v>
      </c>
      <c r="K143" s="273" t="s">
        <v>7750</v>
      </c>
      <c r="L143" s="273" t="s">
        <v>7750</v>
      </c>
      <c r="M143" s="273" t="s">
        <v>7750</v>
      </c>
      <c r="N143" s="273" t="s">
        <v>7750</v>
      </c>
      <c r="O143" s="273" t="s">
        <v>7750</v>
      </c>
      <c r="P143" s="273" t="s">
        <v>7750</v>
      </c>
      <c r="Q143" s="273" t="s">
        <v>7750</v>
      </c>
      <c r="R143" s="273" t="s">
        <v>7750</v>
      </c>
      <c r="S143" s="273" t="s">
        <v>7750</v>
      </c>
      <c r="T143" s="273" t="s">
        <v>7750</v>
      </c>
      <c r="U143" s="273" t="s">
        <v>7750</v>
      </c>
      <c r="V143" s="273" t="s">
        <v>7750</v>
      </c>
      <c r="W143" s="273" t="s">
        <v>7750</v>
      </c>
      <c r="X143" s="273" t="s">
        <v>7750</v>
      </c>
      <c r="Y143" s="273" t="s">
        <v>7750</v>
      </c>
      <c r="Z143" s="273" t="s">
        <v>7750</v>
      </c>
      <c r="AA143" s="273" t="s">
        <v>7750</v>
      </c>
      <c r="AB143" s="273" t="s">
        <v>7750</v>
      </c>
      <c r="AC143" s="273" t="s">
        <v>7750</v>
      </c>
      <c r="AD143" s="273" t="s">
        <v>7750</v>
      </c>
      <c r="AE143" s="273" t="s">
        <v>7750</v>
      </c>
      <c r="AF143" s="273" t="s">
        <v>7750</v>
      </c>
      <c r="AG143" s="273" t="str">
        <f>_xlfn.IFNA(VLOOKUP(C143,'INFORM Severity - hidden'!$C$5:$G$155,5,FALSE),"-")</f>
        <v>-</v>
      </c>
    </row>
    <row r="144" spans="1:33" x14ac:dyDescent="0.3">
      <c r="A144" t="s">
        <v>237</v>
      </c>
      <c r="B144" t="s">
        <v>7869</v>
      </c>
      <c r="C144" t="s">
        <v>7870</v>
      </c>
      <c r="D144" s="273" t="str">
        <f t="shared" si="2"/>
        <v>-</v>
      </c>
      <c r="E144" s="273" t="s">
        <v>7750</v>
      </c>
      <c r="F144" s="273">
        <v>3.2</v>
      </c>
      <c r="G144" s="273">
        <v>3.2</v>
      </c>
      <c r="H144" s="273" t="s">
        <v>7750</v>
      </c>
      <c r="I144" s="273" t="s">
        <v>7750</v>
      </c>
      <c r="J144" s="273" t="s">
        <v>7750</v>
      </c>
      <c r="K144" s="273" t="s">
        <v>7750</v>
      </c>
      <c r="L144" s="273" t="s">
        <v>7750</v>
      </c>
      <c r="M144" s="273" t="s">
        <v>7750</v>
      </c>
      <c r="N144" s="273" t="s">
        <v>7750</v>
      </c>
      <c r="O144" s="273" t="s">
        <v>7750</v>
      </c>
      <c r="P144" s="273" t="s">
        <v>7750</v>
      </c>
      <c r="Q144" s="273" t="s">
        <v>7750</v>
      </c>
      <c r="R144" s="273" t="s">
        <v>7750</v>
      </c>
      <c r="S144" s="273" t="s">
        <v>7750</v>
      </c>
      <c r="T144" s="273" t="s">
        <v>7750</v>
      </c>
      <c r="U144" s="273" t="s">
        <v>7750</v>
      </c>
      <c r="V144" s="273" t="s">
        <v>7750</v>
      </c>
      <c r="W144" s="273" t="s">
        <v>7750</v>
      </c>
      <c r="X144" s="273" t="s">
        <v>7750</v>
      </c>
      <c r="Y144" s="273" t="s">
        <v>7750</v>
      </c>
      <c r="Z144" s="273" t="s">
        <v>7750</v>
      </c>
      <c r="AA144" s="273" t="s">
        <v>7750</v>
      </c>
      <c r="AB144" s="273" t="s">
        <v>7750</v>
      </c>
      <c r="AC144" s="273" t="s">
        <v>7750</v>
      </c>
      <c r="AD144" s="273" t="s">
        <v>7750</v>
      </c>
      <c r="AE144" s="273" t="s">
        <v>7750</v>
      </c>
      <c r="AF144" s="273" t="s">
        <v>7750</v>
      </c>
      <c r="AG144" s="273" t="str">
        <f>_xlfn.IFNA(VLOOKUP(C144,'INFORM Severity - hidden'!$C$5:$G$155,5,FALSE),"-")</f>
        <v>-</v>
      </c>
    </row>
    <row r="145" spans="1:33" x14ac:dyDescent="0.3">
      <c r="A145" t="s">
        <v>237</v>
      </c>
      <c r="B145" t="s">
        <v>964</v>
      </c>
      <c r="C145" t="s">
        <v>965</v>
      </c>
      <c r="D145" s="273" t="str">
        <f t="shared" si="2"/>
        <v>-</v>
      </c>
      <c r="E145" s="273" t="s">
        <v>7750</v>
      </c>
      <c r="F145" s="273" t="s">
        <v>7750</v>
      </c>
      <c r="G145" s="273" t="s">
        <v>7750</v>
      </c>
      <c r="H145" s="273" t="s">
        <v>7750</v>
      </c>
      <c r="I145" s="273" t="s">
        <v>7750</v>
      </c>
      <c r="J145" s="273" t="s">
        <v>7750</v>
      </c>
      <c r="K145" s="273" t="s">
        <v>7750</v>
      </c>
      <c r="L145" s="273" t="s">
        <v>7750</v>
      </c>
      <c r="M145" s="273" t="s">
        <v>7750</v>
      </c>
      <c r="N145" s="273" t="s">
        <v>7750</v>
      </c>
      <c r="O145" s="273" t="s">
        <v>7750</v>
      </c>
      <c r="P145" s="273" t="s">
        <v>7750</v>
      </c>
      <c r="Q145" s="273" t="s">
        <v>7750</v>
      </c>
      <c r="R145" s="273" t="s">
        <v>7750</v>
      </c>
      <c r="S145" s="273" t="s">
        <v>7750</v>
      </c>
      <c r="T145" s="273" t="s">
        <v>7750</v>
      </c>
      <c r="U145" s="273" t="s">
        <v>7750</v>
      </c>
      <c r="V145" s="273" t="s">
        <v>7750</v>
      </c>
      <c r="W145" s="273" t="s">
        <v>7750</v>
      </c>
      <c r="X145" s="273" t="s">
        <v>7750</v>
      </c>
      <c r="Y145" s="273" t="s">
        <v>7750</v>
      </c>
      <c r="Z145" s="273" t="s">
        <v>7750</v>
      </c>
      <c r="AA145" s="273" t="s">
        <v>7750</v>
      </c>
      <c r="AB145" s="273" t="s">
        <v>7750</v>
      </c>
      <c r="AC145" s="273" t="s">
        <v>7750</v>
      </c>
      <c r="AD145" s="273" t="s">
        <v>7750</v>
      </c>
      <c r="AE145" s="273" t="s">
        <v>7750</v>
      </c>
      <c r="AF145" s="273" t="s">
        <v>7750</v>
      </c>
      <c r="AG145" s="273" t="str">
        <f>_xlfn.IFNA(VLOOKUP(C145,'INFORM Severity - hidden'!$C$5:$G$155,5,FALSE),"-")</f>
        <v>x</v>
      </c>
    </row>
    <row r="146" spans="1:33" x14ac:dyDescent="0.3">
      <c r="A146" t="s">
        <v>7515</v>
      </c>
      <c r="B146" t="s">
        <v>7871</v>
      </c>
      <c r="C146" t="s">
        <v>7872</v>
      </c>
      <c r="D146" s="273" t="str">
        <f t="shared" si="2"/>
        <v>-</v>
      </c>
      <c r="E146" s="273" t="s">
        <v>7750</v>
      </c>
      <c r="F146" s="273">
        <v>1.1000000000000001</v>
      </c>
      <c r="G146" s="273" t="s">
        <v>7750</v>
      </c>
      <c r="H146" s="273" t="s">
        <v>7750</v>
      </c>
      <c r="I146" s="273" t="s">
        <v>7750</v>
      </c>
      <c r="J146" s="273" t="s">
        <v>7750</v>
      </c>
      <c r="K146" s="273" t="s">
        <v>7750</v>
      </c>
      <c r="L146" s="273" t="s">
        <v>7750</v>
      </c>
      <c r="M146" s="273" t="s">
        <v>7750</v>
      </c>
      <c r="N146" s="273" t="s">
        <v>7750</v>
      </c>
      <c r="O146" s="273" t="s">
        <v>7750</v>
      </c>
      <c r="P146" s="273" t="s">
        <v>7750</v>
      </c>
      <c r="Q146" s="273" t="s">
        <v>7750</v>
      </c>
      <c r="R146" s="273" t="s">
        <v>7750</v>
      </c>
      <c r="S146" s="273" t="s">
        <v>7750</v>
      </c>
      <c r="T146" s="273" t="s">
        <v>7750</v>
      </c>
      <c r="U146" s="273" t="s">
        <v>7750</v>
      </c>
      <c r="V146" s="273" t="s">
        <v>7750</v>
      </c>
      <c r="W146" s="273" t="s">
        <v>7750</v>
      </c>
      <c r="X146" s="273" t="s">
        <v>7750</v>
      </c>
      <c r="Y146" s="273" t="s">
        <v>7750</v>
      </c>
      <c r="Z146" s="273" t="s">
        <v>7750</v>
      </c>
      <c r="AA146" s="273" t="s">
        <v>7750</v>
      </c>
      <c r="AB146" s="273" t="s">
        <v>7750</v>
      </c>
      <c r="AC146" s="273" t="s">
        <v>7750</v>
      </c>
      <c r="AD146" s="273" t="s">
        <v>7750</v>
      </c>
      <c r="AE146" s="273" t="s">
        <v>7750</v>
      </c>
      <c r="AF146" s="273" t="s">
        <v>7750</v>
      </c>
      <c r="AG146" s="273" t="str">
        <f>_xlfn.IFNA(VLOOKUP(C146,'INFORM Severity - hidden'!$C$5:$G$155,5,FALSE),"-")</f>
        <v>-</v>
      </c>
    </row>
    <row r="147" spans="1:33" x14ac:dyDescent="0.3">
      <c r="A147" t="s">
        <v>708</v>
      </c>
      <c r="B147" t="s">
        <v>706</v>
      </c>
      <c r="C147" t="s">
        <v>707</v>
      </c>
      <c r="D147" s="273" t="str">
        <f t="shared" si="2"/>
        <v>Stable</v>
      </c>
      <c r="E147" s="273" t="s">
        <v>7750</v>
      </c>
      <c r="F147" s="273">
        <v>1.5</v>
      </c>
      <c r="G147" s="273">
        <v>1.5</v>
      </c>
      <c r="H147" s="273">
        <v>2.6</v>
      </c>
      <c r="I147" s="273">
        <v>2.6</v>
      </c>
      <c r="J147" s="273">
        <v>2.6</v>
      </c>
      <c r="K147" s="273">
        <v>2.6</v>
      </c>
      <c r="L147" s="273">
        <v>2.6</v>
      </c>
      <c r="M147" s="273">
        <v>2.6</v>
      </c>
      <c r="N147" s="273">
        <v>2.6</v>
      </c>
      <c r="O147" s="273">
        <v>2.2999999999999998</v>
      </c>
      <c r="P147" s="273">
        <v>2.2999999999999998</v>
      </c>
      <c r="Q147" s="273">
        <v>2.2999999999999998</v>
      </c>
      <c r="R147" s="273">
        <v>2.6</v>
      </c>
      <c r="S147" s="273">
        <v>2.6</v>
      </c>
      <c r="T147" s="273">
        <v>2.6</v>
      </c>
      <c r="U147" s="273">
        <v>2.6</v>
      </c>
      <c r="V147" s="273">
        <v>2.6</v>
      </c>
      <c r="W147" s="273">
        <v>2.6</v>
      </c>
      <c r="X147" s="273">
        <v>2.6</v>
      </c>
      <c r="Y147" s="273">
        <v>2.6</v>
      </c>
      <c r="Z147" s="273">
        <v>2.6</v>
      </c>
      <c r="AA147" s="273">
        <v>2.6</v>
      </c>
      <c r="AB147" s="273">
        <v>2.6</v>
      </c>
      <c r="AC147" s="273">
        <v>2.7</v>
      </c>
      <c r="AD147" s="273">
        <v>2.7</v>
      </c>
      <c r="AE147" s="273">
        <v>2.7</v>
      </c>
      <c r="AF147" s="273">
        <v>2.7</v>
      </c>
      <c r="AG147" s="273">
        <f>_xlfn.IFNA(VLOOKUP(C147,'INFORM Severity - hidden'!$C$5:$G$155,5,FALSE),"-")</f>
        <v>2.7</v>
      </c>
    </row>
    <row r="148" spans="1:33" x14ac:dyDescent="0.3">
      <c r="A148" t="s">
        <v>1152</v>
      </c>
      <c r="B148" t="s">
        <v>7873</v>
      </c>
      <c r="C148" t="s">
        <v>7874</v>
      </c>
      <c r="D148" s="273" t="str">
        <f t="shared" si="2"/>
        <v>-</v>
      </c>
      <c r="E148" s="273" t="s">
        <v>7750</v>
      </c>
      <c r="F148" s="273" t="s">
        <v>7750</v>
      </c>
      <c r="G148" s="273" t="s">
        <v>7750</v>
      </c>
      <c r="H148" s="273" t="s">
        <v>7750</v>
      </c>
      <c r="I148" s="273" t="s">
        <v>7750</v>
      </c>
      <c r="J148" s="273" t="s">
        <v>7750</v>
      </c>
      <c r="K148" s="273" t="s">
        <v>7750</v>
      </c>
      <c r="L148" s="273" t="s">
        <v>7750</v>
      </c>
      <c r="M148" s="273" t="s">
        <v>7750</v>
      </c>
      <c r="N148" s="273" t="s">
        <v>7750</v>
      </c>
      <c r="O148" s="273" t="s">
        <v>7750</v>
      </c>
      <c r="P148" s="273">
        <v>2.7</v>
      </c>
      <c r="Q148" s="273">
        <v>2.7</v>
      </c>
      <c r="R148" s="273">
        <v>3.4</v>
      </c>
      <c r="S148" s="273">
        <v>2.7</v>
      </c>
      <c r="T148" s="273">
        <v>2.4</v>
      </c>
      <c r="U148" s="273">
        <v>2.4</v>
      </c>
      <c r="V148" s="273">
        <v>2.5</v>
      </c>
      <c r="W148" s="273">
        <v>2.5</v>
      </c>
      <c r="X148" s="273">
        <v>2.5</v>
      </c>
      <c r="Y148" s="273">
        <v>2.5</v>
      </c>
      <c r="Z148" s="273">
        <v>2.4</v>
      </c>
      <c r="AA148" s="273">
        <v>3</v>
      </c>
      <c r="AB148" s="273">
        <v>3</v>
      </c>
      <c r="AC148" s="273">
        <v>3</v>
      </c>
      <c r="AD148" s="273">
        <v>3</v>
      </c>
      <c r="AE148" s="273">
        <v>3</v>
      </c>
      <c r="AF148" s="273">
        <v>3</v>
      </c>
      <c r="AG148" s="273" t="str">
        <f>_xlfn.IFNA(VLOOKUP(C148,'INFORM Severity - hidden'!$C$5:$G$155,5,FALSE),"-")</f>
        <v>-</v>
      </c>
    </row>
    <row r="149" spans="1:33" x14ac:dyDescent="0.3">
      <c r="A149" t="s">
        <v>1152</v>
      </c>
      <c r="B149" t="s">
        <v>1150</v>
      </c>
      <c r="C149" t="s">
        <v>1151</v>
      </c>
      <c r="D149" s="273" t="str">
        <f t="shared" si="2"/>
        <v>Increasing</v>
      </c>
      <c r="E149" s="273" t="s">
        <v>7750</v>
      </c>
      <c r="F149" s="273" t="s">
        <v>7750</v>
      </c>
      <c r="G149" s="273">
        <v>1.1000000000000001</v>
      </c>
      <c r="H149" s="273">
        <v>1.8</v>
      </c>
      <c r="I149" s="273">
        <v>2</v>
      </c>
      <c r="J149" s="273">
        <v>1.8</v>
      </c>
      <c r="K149" s="273">
        <v>2.2000000000000002</v>
      </c>
      <c r="L149" s="273">
        <v>2.2000000000000002</v>
      </c>
      <c r="M149" s="273">
        <v>2.2000000000000002</v>
      </c>
      <c r="N149" s="273">
        <v>2.1</v>
      </c>
      <c r="O149" s="273">
        <v>2.2000000000000002</v>
      </c>
      <c r="P149" s="273">
        <v>2.2000000000000002</v>
      </c>
      <c r="Q149" s="273">
        <v>2.2000000000000002</v>
      </c>
      <c r="R149" s="273">
        <v>2.4</v>
      </c>
      <c r="S149" s="273">
        <v>2.4</v>
      </c>
      <c r="T149" s="273">
        <v>2.2000000000000002</v>
      </c>
      <c r="U149" s="273">
        <v>2.2000000000000002</v>
      </c>
      <c r="V149" s="273">
        <v>2.2000000000000002</v>
      </c>
      <c r="W149" s="273">
        <v>2.2000000000000002</v>
      </c>
      <c r="X149" s="273">
        <v>2.2000000000000002</v>
      </c>
      <c r="Y149" s="273">
        <v>2.2000000000000002</v>
      </c>
      <c r="Z149" s="273">
        <v>2.2000000000000002</v>
      </c>
      <c r="AA149" s="273">
        <v>2.2999999999999998</v>
      </c>
      <c r="AB149" s="273">
        <v>2.2999999999999998</v>
      </c>
      <c r="AC149" s="273">
        <v>2.2999999999999998</v>
      </c>
      <c r="AD149" s="273">
        <v>2.2999999999999998</v>
      </c>
      <c r="AE149" s="273">
        <v>2.4</v>
      </c>
      <c r="AF149" s="273">
        <v>2.4</v>
      </c>
      <c r="AG149" s="273">
        <f>_xlfn.IFNA(VLOOKUP(C149,'INFORM Severity - hidden'!$C$5:$G$155,5,FALSE),"-")</f>
        <v>2.4</v>
      </c>
    </row>
    <row r="150" spans="1:33" x14ac:dyDescent="0.3">
      <c r="A150" t="s">
        <v>1152</v>
      </c>
      <c r="B150" t="s">
        <v>7875</v>
      </c>
      <c r="C150" t="s">
        <v>7876</v>
      </c>
      <c r="D150" s="273" t="str">
        <f t="shared" si="2"/>
        <v>-</v>
      </c>
      <c r="E150" s="273" t="s">
        <v>7750</v>
      </c>
      <c r="F150" s="273" t="s">
        <v>7750</v>
      </c>
      <c r="G150" s="273" t="s">
        <v>7750</v>
      </c>
      <c r="H150" s="273" t="s">
        <v>7750</v>
      </c>
      <c r="I150" s="273" t="s">
        <v>7750</v>
      </c>
      <c r="J150" s="273" t="s">
        <v>7750</v>
      </c>
      <c r="K150" s="273" t="s">
        <v>7750</v>
      </c>
      <c r="L150" s="273" t="s">
        <v>7750</v>
      </c>
      <c r="M150" s="273" t="s">
        <v>7750</v>
      </c>
      <c r="N150" s="273" t="s">
        <v>7750</v>
      </c>
      <c r="O150" s="273" t="s">
        <v>7750</v>
      </c>
      <c r="P150" s="273">
        <v>2.1</v>
      </c>
      <c r="Q150" s="273">
        <v>2.1</v>
      </c>
      <c r="R150" s="273">
        <v>2.1</v>
      </c>
      <c r="S150" s="273">
        <v>2.1</v>
      </c>
      <c r="T150" s="273">
        <v>2.1</v>
      </c>
      <c r="U150" s="273">
        <v>2.1</v>
      </c>
      <c r="V150" s="273">
        <v>2.1</v>
      </c>
      <c r="W150" s="273">
        <v>2.1</v>
      </c>
      <c r="X150" s="273">
        <v>2</v>
      </c>
      <c r="Y150" s="273">
        <v>2</v>
      </c>
      <c r="Z150" s="273">
        <v>1.8</v>
      </c>
      <c r="AA150" s="273">
        <v>1.8</v>
      </c>
      <c r="AB150" s="273">
        <v>1.8</v>
      </c>
      <c r="AC150" s="273">
        <v>1.8</v>
      </c>
      <c r="AD150" s="273">
        <v>1.8</v>
      </c>
      <c r="AE150" s="273">
        <v>1.8</v>
      </c>
      <c r="AF150" s="273">
        <v>1.8</v>
      </c>
      <c r="AG150" s="273" t="str">
        <f>_xlfn.IFNA(VLOOKUP(C150,'INFORM Severity - hidden'!$C$5:$G$155,5,FALSE),"-")</f>
        <v>-</v>
      </c>
    </row>
    <row r="151" spans="1:33" x14ac:dyDescent="0.3">
      <c r="A151" t="s">
        <v>1152</v>
      </c>
      <c r="B151" t="s">
        <v>7877</v>
      </c>
      <c r="C151" t="s">
        <v>7878</v>
      </c>
      <c r="D151" s="273" t="str">
        <f t="shared" si="2"/>
        <v>-</v>
      </c>
      <c r="E151" s="273" t="s">
        <v>7750</v>
      </c>
      <c r="F151" s="273" t="s">
        <v>7750</v>
      </c>
      <c r="G151" s="273" t="s">
        <v>7750</v>
      </c>
      <c r="H151" s="273" t="s">
        <v>7750</v>
      </c>
      <c r="I151" s="273" t="s">
        <v>7750</v>
      </c>
      <c r="J151" s="273" t="s">
        <v>7750</v>
      </c>
      <c r="K151" s="273" t="s">
        <v>7750</v>
      </c>
      <c r="L151" s="273" t="s">
        <v>7750</v>
      </c>
      <c r="M151" s="273" t="s">
        <v>7750</v>
      </c>
      <c r="N151" s="273" t="s">
        <v>7750</v>
      </c>
      <c r="O151" s="273" t="s">
        <v>7750</v>
      </c>
      <c r="P151" s="273">
        <v>1.8</v>
      </c>
      <c r="Q151" s="273">
        <v>1.8</v>
      </c>
      <c r="R151" s="273" t="s">
        <v>7750</v>
      </c>
      <c r="S151" s="273" t="s">
        <v>7750</v>
      </c>
      <c r="T151" s="273" t="s">
        <v>7750</v>
      </c>
      <c r="U151" s="273" t="s">
        <v>7750</v>
      </c>
      <c r="V151" s="273" t="s">
        <v>7750</v>
      </c>
      <c r="W151" s="273" t="s">
        <v>7750</v>
      </c>
      <c r="X151" s="273" t="s">
        <v>7750</v>
      </c>
      <c r="Y151" s="273" t="s">
        <v>7750</v>
      </c>
      <c r="Z151" s="273" t="s">
        <v>7750</v>
      </c>
      <c r="AA151" s="273" t="s">
        <v>7750</v>
      </c>
      <c r="AB151" s="273" t="s">
        <v>7750</v>
      </c>
      <c r="AC151" s="273" t="s">
        <v>7750</v>
      </c>
      <c r="AD151" s="273" t="s">
        <v>7750</v>
      </c>
      <c r="AE151" s="273" t="s">
        <v>7750</v>
      </c>
      <c r="AF151" s="273" t="s">
        <v>7750</v>
      </c>
      <c r="AG151" s="273" t="str">
        <f>_xlfn.IFNA(VLOOKUP(C151,'INFORM Severity - hidden'!$C$5:$G$155,5,FALSE),"-")</f>
        <v>-</v>
      </c>
    </row>
    <row r="152" spans="1:33" x14ac:dyDescent="0.3">
      <c r="A152" t="s">
        <v>1152</v>
      </c>
      <c r="B152" t="s">
        <v>7879</v>
      </c>
      <c r="C152" t="s">
        <v>7880</v>
      </c>
      <c r="D152" s="273" t="str">
        <f t="shared" si="2"/>
        <v>-</v>
      </c>
      <c r="E152" s="273" t="s">
        <v>7750</v>
      </c>
      <c r="F152" s="273" t="s">
        <v>7750</v>
      </c>
      <c r="G152" s="273" t="s">
        <v>7750</v>
      </c>
      <c r="H152" s="273" t="s">
        <v>7750</v>
      </c>
      <c r="I152" s="273" t="s">
        <v>7750</v>
      </c>
      <c r="J152" s="273" t="s">
        <v>7750</v>
      </c>
      <c r="K152" s="273" t="s">
        <v>7750</v>
      </c>
      <c r="L152" s="273" t="s">
        <v>7750</v>
      </c>
      <c r="M152" s="273" t="s">
        <v>7750</v>
      </c>
      <c r="N152" s="273" t="s">
        <v>7750</v>
      </c>
      <c r="O152" s="273" t="s">
        <v>7750</v>
      </c>
      <c r="P152" s="273" t="s">
        <v>7750</v>
      </c>
      <c r="Q152" s="273">
        <v>3</v>
      </c>
      <c r="R152" s="273">
        <v>3.1</v>
      </c>
      <c r="S152" s="273" t="s">
        <v>7750</v>
      </c>
      <c r="T152" s="273" t="s">
        <v>7750</v>
      </c>
      <c r="U152" s="273" t="s">
        <v>7750</v>
      </c>
      <c r="V152" s="273" t="s">
        <v>7750</v>
      </c>
      <c r="W152" s="273" t="s">
        <v>7750</v>
      </c>
      <c r="X152" s="273" t="s">
        <v>7750</v>
      </c>
      <c r="Y152" s="273" t="s">
        <v>7750</v>
      </c>
      <c r="Z152" s="273" t="s">
        <v>7750</v>
      </c>
      <c r="AA152" s="273" t="s">
        <v>7750</v>
      </c>
      <c r="AB152" s="273" t="s">
        <v>7750</v>
      </c>
      <c r="AC152" s="273" t="s">
        <v>7750</v>
      </c>
      <c r="AD152" s="273" t="s">
        <v>7750</v>
      </c>
      <c r="AE152" s="273" t="s">
        <v>7750</v>
      </c>
      <c r="AF152" s="273" t="s">
        <v>7750</v>
      </c>
      <c r="AG152" s="273" t="str">
        <f>_xlfn.IFNA(VLOOKUP(C152,'INFORM Severity - hidden'!$C$5:$G$155,5,FALSE),"-")</f>
        <v>-</v>
      </c>
    </row>
    <row r="153" spans="1:33" x14ac:dyDescent="0.3">
      <c r="A153" t="s">
        <v>1152</v>
      </c>
      <c r="B153" t="s">
        <v>7881</v>
      </c>
      <c r="C153" t="s">
        <v>7882</v>
      </c>
      <c r="D153" s="273" t="str">
        <f t="shared" si="2"/>
        <v>-</v>
      </c>
      <c r="E153" s="273" t="s">
        <v>7750</v>
      </c>
      <c r="F153" s="273" t="s">
        <v>7750</v>
      </c>
      <c r="G153" s="273" t="s">
        <v>7750</v>
      </c>
      <c r="H153" s="273" t="s">
        <v>7750</v>
      </c>
      <c r="I153" s="273" t="s">
        <v>7750</v>
      </c>
      <c r="J153" s="273" t="s">
        <v>7750</v>
      </c>
      <c r="K153" s="273" t="s">
        <v>7750</v>
      </c>
      <c r="L153" s="273" t="s">
        <v>7750</v>
      </c>
      <c r="M153" s="273" t="s">
        <v>7750</v>
      </c>
      <c r="N153" s="273" t="s">
        <v>7750</v>
      </c>
      <c r="O153" s="273" t="s">
        <v>7750</v>
      </c>
      <c r="P153" s="273" t="s">
        <v>7750</v>
      </c>
      <c r="Q153" s="273" t="s">
        <v>7750</v>
      </c>
      <c r="R153" s="273">
        <v>2</v>
      </c>
      <c r="S153" s="273" t="s">
        <v>7750</v>
      </c>
      <c r="T153" s="273" t="s">
        <v>7750</v>
      </c>
      <c r="U153" s="273" t="s">
        <v>7750</v>
      </c>
      <c r="V153" s="273" t="s">
        <v>7750</v>
      </c>
      <c r="W153" s="273" t="s">
        <v>7750</v>
      </c>
      <c r="X153" s="273" t="s">
        <v>7750</v>
      </c>
      <c r="Y153" s="273" t="s">
        <v>7750</v>
      </c>
      <c r="Z153" s="273" t="s">
        <v>7750</v>
      </c>
      <c r="AA153" s="273" t="s">
        <v>7750</v>
      </c>
      <c r="AB153" s="273" t="s">
        <v>7750</v>
      </c>
      <c r="AC153" s="273" t="s">
        <v>7750</v>
      </c>
      <c r="AD153" s="273" t="s">
        <v>7750</v>
      </c>
      <c r="AE153" s="273" t="s">
        <v>7750</v>
      </c>
      <c r="AF153" s="273" t="s">
        <v>7750</v>
      </c>
      <c r="AG153" s="273" t="str">
        <f>_xlfn.IFNA(VLOOKUP(C153,'INFORM Severity - hidden'!$C$5:$G$155,5,FALSE),"-")</f>
        <v>-</v>
      </c>
    </row>
    <row r="154" spans="1:33" x14ac:dyDescent="0.3">
      <c r="A154" t="s">
        <v>1152</v>
      </c>
      <c r="B154" t="s">
        <v>7883</v>
      </c>
      <c r="C154" t="s">
        <v>7884</v>
      </c>
      <c r="D154" s="273" t="str">
        <f t="shared" si="2"/>
        <v>-</v>
      </c>
      <c r="E154" s="273" t="s">
        <v>7750</v>
      </c>
      <c r="F154" s="273" t="s">
        <v>7750</v>
      </c>
      <c r="G154" s="273" t="s">
        <v>7750</v>
      </c>
      <c r="H154" s="273" t="s">
        <v>7750</v>
      </c>
      <c r="I154" s="273" t="s">
        <v>7750</v>
      </c>
      <c r="J154" s="273" t="s">
        <v>7750</v>
      </c>
      <c r="K154" s="273" t="s">
        <v>7750</v>
      </c>
      <c r="L154" s="273" t="s">
        <v>7750</v>
      </c>
      <c r="M154" s="273" t="s">
        <v>7750</v>
      </c>
      <c r="N154" s="273" t="s">
        <v>7750</v>
      </c>
      <c r="O154" s="273" t="s">
        <v>7750</v>
      </c>
      <c r="P154" s="273" t="s">
        <v>7750</v>
      </c>
      <c r="Q154" s="273" t="s">
        <v>7750</v>
      </c>
      <c r="R154" s="273" t="s">
        <v>7750</v>
      </c>
      <c r="S154" s="273" t="s">
        <v>7750</v>
      </c>
      <c r="T154" s="273" t="s">
        <v>7750</v>
      </c>
      <c r="U154" s="273" t="s">
        <v>7750</v>
      </c>
      <c r="V154" s="273" t="s">
        <v>7750</v>
      </c>
      <c r="W154" s="273" t="s">
        <v>7750</v>
      </c>
      <c r="X154" s="273" t="s">
        <v>7750</v>
      </c>
      <c r="Y154" s="273" t="s">
        <v>7750</v>
      </c>
      <c r="Z154" s="273" t="s">
        <v>7750</v>
      </c>
      <c r="AA154" s="273" t="s">
        <v>7750</v>
      </c>
      <c r="AB154" s="273" t="s">
        <v>7750</v>
      </c>
      <c r="AC154" s="273" t="s">
        <v>7750</v>
      </c>
      <c r="AD154" s="273" t="s">
        <v>7750</v>
      </c>
      <c r="AE154" s="273" t="s">
        <v>7750</v>
      </c>
      <c r="AF154" s="273" t="s">
        <v>7750</v>
      </c>
      <c r="AG154" s="273" t="str">
        <f>_xlfn.IFNA(VLOOKUP(C154,'INFORM Severity - hidden'!$C$5:$G$155,5,FALSE),"-")</f>
        <v>-</v>
      </c>
    </row>
    <row r="155" spans="1:33" x14ac:dyDescent="0.3">
      <c r="A155" t="s">
        <v>1152</v>
      </c>
      <c r="B155" t="s">
        <v>7885</v>
      </c>
      <c r="C155" t="s">
        <v>7886</v>
      </c>
      <c r="D155" s="273" t="str">
        <f t="shared" si="2"/>
        <v>-</v>
      </c>
      <c r="E155" s="273" t="s">
        <v>7750</v>
      </c>
      <c r="F155" s="273" t="s">
        <v>7750</v>
      </c>
      <c r="G155" s="273" t="s">
        <v>7750</v>
      </c>
      <c r="H155" s="273" t="s">
        <v>7750</v>
      </c>
      <c r="I155" s="273" t="s">
        <v>7750</v>
      </c>
      <c r="J155" s="273" t="s">
        <v>7750</v>
      </c>
      <c r="K155" s="273" t="s">
        <v>7750</v>
      </c>
      <c r="L155" s="273" t="s">
        <v>7750</v>
      </c>
      <c r="M155" s="273" t="s">
        <v>7750</v>
      </c>
      <c r="N155" s="273" t="s">
        <v>7750</v>
      </c>
      <c r="O155" s="273" t="s">
        <v>7750</v>
      </c>
      <c r="P155" s="273" t="s">
        <v>7750</v>
      </c>
      <c r="Q155" s="273" t="s">
        <v>7750</v>
      </c>
      <c r="R155" s="273" t="s">
        <v>7750</v>
      </c>
      <c r="S155" s="273" t="s">
        <v>7750</v>
      </c>
      <c r="T155" s="273" t="s">
        <v>7750</v>
      </c>
      <c r="U155" s="273" t="s">
        <v>7750</v>
      </c>
      <c r="V155" s="273" t="s">
        <v>7750</v>
      </c>
      <c r="W155" s="273" t="s">
        <v>7750</v>
      </c>
      <c r="X155" s="273" t="s">
        <v>7750</v>
      </c>
      <c r="Y155" s="273" t="s">
        <v>7750</v>
      </c>
      <c r="Z155" s="273" t="s">
        <v>7750</v>
      </c>
      <c r="AA155" s="273" t="s">
        <v>7750</v>
      </c>
      <c r="AB155" s="273">
        <v>2.5</v>
      </c>
      <c r="AC155" s="273">
        <v>2.5</v>
      </c>
      <c r="AD155" s="273">
        <v>2.5</v>
      </c>
      <c r="AE155" s="273">
        <v>2.5</v>
      </c>
      <c r="AF155" s="273">
        <v>2.5</v>
      </c>
      <c r="AG155" s="273" t="str">
        <f>_xlfn.IFNA(VLOOKUP(C155,'INFORM Severity - hidden'!$C$5:$G$155,5,FALSE),"-")</f>
        <v>-</v>
      </c>
    </row>
    <row r="156" spans="1:33" x14ac:dyDescent="0.3">
      <c r="A156" t="s">
        <v>7517</v>
      </c>
      <c r="B156" t="s">
        <v>7887</v>
      </c>
      <c r="C156" t="s">
        <v>7888</v>
      </c>
      <c r="D156" s="273" t="str">
        <f t="shared" si="2"/>
        <v>-</v>
      </c>
      <c r="E156" s="273" t="s">
        <v>7750</v>
      </c>
      <c r="F156" s="273" t="s">
        <v>7750</v>
      </c>
      <c r="G156" s="273" t="s">
        <v>7750</v>
      </c>
      <c r="H156" s="273" t="s">
        <v>7750</v>
      </c>
      <c r="I156" s="273" t="s">
        <v>7750</v>
      </c>
      <c r="J156" s="273" t="s">
        <v>7750</v>
      </c>
      <c r="K156" s="273" t="s">
        <v>7750</v>
      </c>
      <c r="L156" s="273" t="s">
        <v>7750</v>
      </c>
      <c r="M156" s="273" t="s">
        <v>7750</v>
      </c>
      <c r="N156" s="273" t="s">
        <v>7750</v>
      </c>
      <c r="O156" s="273" t="s">
        <v>7750</v>
      </c>
      <c r="P156" s="273" t="s">
        <v>7750</v>
      </c>
      <c r="Q156" s="273" t="s">
        <v>7750</v>
      </c>
      <c r="R156" s="273" t="s">
        <v>7750</v>
      </c>
      <c r="S156" s="273" t="s">
        <v>7750</v>
      </c>
      <c r="T156" s="273" t="s">
        <v>7750</v>
      </c>
      <c r="U156" s="273" t="s">
        <v>7750</v>
      </c>
      <c r="V156" s="273" t="s">
        <v>7750</v>
      </c>
      <c r="W156" s="273" t="s">
        <v>7750</v>
      </c>
      <c r="X156" s="273" t="s">
        <v>7750</v>
      </c>
      <c r="Y156" s="273" t="s">
        <v>7750</v>
      </c>
      <c r="Z156" s="273" t="s">
        <v>7750</v>
      </c>
      <c r="AA156" s="273" t="s">
        <v>7750</v>
      </c>
      <c r="AB156" s="273" t="s">
        <v>7750</v>
      </c>
      <c r="AC156" s="273" t="s">
        <v>7750</v>
      </c>
      <c r="AD156" s="273" t="s">
        <v>7750</v>
      </c>
      <c r="AE156" s="273" t="s">
        <v>7750</v>
      </c>
      <c r="AF156" s="273" t="s">
        <v>7750</v>
      </c>
      <c r="AG156" s="273" t="str">
        <f>_xlfn.IFNA(VLOOKUP(C156,'INFORM Severity - hidden'!$C$5:$G$155,5,FALSE),"-")</f>
        <v>-</v>
      </c>
    </row>
    <row r="157" spans="1:33" x14ac:dyDescent="0.3">
      <c r="A157" t="s">
        <v>87</v>
      </c>
      <c r="B157" t="s">
        <v>85</v>
      </c>
      <c r="C157" t="s">
        <v>86</v>
      </c>
      <c r="D157" s="273" t="str">
        <f t="shared" si="2"/>
        <v>Increasing</v>
      </c>
      <c r="E157" s="273">
        <v>3.6</v>
      </c>
      <c r="F157" s="273">
        <v>3.6</v>
      </c>
      <c r="G157" s="273">
        <v>3.6</v>
      </c>
      <c r="H157" s="273">
        <v>3.9</v>
      </c>
      <c r="I157" s="273">
        <v>3.9</v>
      </c>
      <c r="J157" s="273">
        <v>3.9</v>
      </c>
      <c r="K157" s="273">
        <v>3.9</v>
      </c>
      <c r="L157" s="273">
        <v>3.9</v>
      </c>
      <c r="M157" s="273">
        <v>3.9</v>
      </c>
      <c r="N157" s="273">
        <v>3.9</v>
      </c>
      <c r="O157" s="273">
        <v>4.0999999999999996</v>
      </c>
      <c r="P157" s="273">
        <v>4.0999999999999996</v>
      </c>
      <c r="Q157" s="273">
        <v>4.0999999999999996</v>
      </c>
      <c r="R157" s="273">
        <v>4.0999999999999996</v>
      </c>
      <c r="S157" s="273">
        <v>4.0999999999999996</v>
      </c>
      <c r="T157" s="273">
        <v>4.0999999999999996</v>
      </c>
      <c r="U157" s="273">
        <v>4.0999999999999996</v>
      </c>
      <c r="V157" s="273">
        <v>4.0999999999999996</v>
      </c>
      <c r="W157" s="273">
        <v>4.0999999999999996</v>
      </c>
      <c r="X157" s="273">
        <v>4.0999999999999996</v>
      </c>
      <c r="Y157" s="273">
        <v>4.0999999999999996</v>
      </c>
      <c r="Z157" s="273">
        <v>4.0999999999999996</v>
      </c>
      <c r="AA157" s="273">
        <v>3.7</v>
      </c>
      <c r="AB157" s="273">
        <v>3.7</v>
      </c>
      <c r="AC157" s="273">
        <v>3.7</v>
      </c>
      <c r="AD157" s="273">
        <v>3.7</v>
      </c>
      <c r="AE157" s="273">
        <v>3.8</v>
      </c>
      <c r="AF157" s="273">
        <v>3.8</v>
      </c>
      <c r="AG157" s="273">
        <f>_xlfn.IFNA(VLOOKUP(C157,'INFORM Severity - hidden'!$C$5:$G$155,5,FALSE),"-")</f>
        <v>3.8</v>
      </c>
    </row>
    <row r="158" spans="1:33" x14ac:dyDescent="0.3">
      <c r="A158" t="s">
        <v>250</v>
      </c>
      <c r="B158" t="s">
        <v>248</v>
      </c>
      <c r="C158" t="s">
        <v>249</v>
      </c>
      <c r="D158" s="273" t="str">
        <f t="shared" si="2"/>
        <v>Increasing</v>
      </c>
      <c r="E158" s="273" t="s">
        <v>7750</v>
      </c>
      <c r="F158" s="273">
        <v>3.6</v>
      </c>
      <c r="G158" s="273">
        <v>3.6</v>
      </c>
      <c r="H158" s="273">
        <v>3.8</v>
      </c>
      <c r="I158" s="273">
        <v>3.8</v>
      </c>
      <c r="J158" s="273">
        <v>3.8</v>
      </c>
      <c r="K158" s="273">
        <v>3.8</v>
      </c>
      <c r="L158" s="273">
        <v>3.8</v>
      </c>
      <c r="M158" s="273">
        <v>3.8</v>
      </c>
      <c r="N158" s="273">
        <v>3.8</v>
      </c>
      <c r="O158" s="273">
        <v>3.8</v>
      </c>
      <c r="P158" s="273">
        <v>3.8</v>
      </c>
      <c r="Q158" s="273">
        <v>3.8</v>
      </c>
      <c r="R158" s="273">
        <v>3.8</v>
      </c>
      <c r="S158" s="273">
        <v>3.8</v>
      </c>
      <c r="T158" s="273">
        <v>3.8</v>
      </c>
      <c r="U158" s="273">
        <v>3.8</v>
      </c>
      <c r="V158" s="273">
        <v>3.9</v>
      </c>
      <c r="W158" s="273">
        <v>3.9</v>
      </c>
      <c r="X158" s="273">
        <v>3.9</v>
      </c>
      <c r="Y158" s="273">
        <v>3.9</v>
      </c>
      <c r="Z158" s="273">
        <v>3.9</v>
      </c>
      <c r="AA158" s="273">
        <v>3.9</v>
      </c>
      <c r="AB158" s="273">
        <v>3.9</v>
      </c>
      <c r="AC158" s="273">
        <v>3.9</v>
      </c>
      <c r="AD158" s="273">
        <v>4</v>
      </c>
      <c r="AE158" s="273">
        <v>4</v>
      </c>
      <c r="AF158" s="273">
        <v>4</v>
      </c>
      <c r="AG158" s="273">
        <f>_xlfn.IFNA(VLOOKUP(C158,'INFORM Severity - hidden'!$C$5:$G$155,5,FALSE),"-")</f>
        <v>4</v>
      </c>
    </row>
    <row r="159" spans="1:33" x14ac:dyDescent="0.3">
      <c r="A159" t="s">
        <v>7889</v>
      </c>
      <c r="B159" t="s">
        <v>1015</v>
      </c>
      <c r="C159" t="s">
        <v>1016</v>
      </c>
      <c r="D159" s="273" t="str">
        <f t="shared" si="2"/>
        <v>Increasing</v>
      </c>
      <c r="E159" s="273" t="s">
        <v>7750</v>
      </c>
      <c r="F159" s="273" t="s">
        <v>7750</v>
      </c>
      <c r="G159" s="273">
        <v>4.2</v>
      </c>
      <c r="H159" s="273">
        <v>4.2</v>
      </c>
      <c r="I159" s="273">
        <v>4.2</v>
      </c>
      <c r="J159" s="273">
        <v>4.2</v>
      </c>
      <c r="K159" s="273">
        <v>4.2</v>
      </c>
      <c r="L159" s="273">
        <v>4.2</v>
      </c>
      <c r="M159" s="273">
        <v>4.2</v>
      </c>
      <c r="N159" s="273">
        <v>4.3</v>
      </c>
      <c r="O159" s="273">
        <v>4.3</v>
      </c>
      <c r="P159" s="273">
        <v>4.3</v>
      </c>
      <c r="Q159" s="273">
        <v>4.3</v>
      </c>
      <c r="R159" s="273">
        <v>4.3</v>
      </c>
      <c r="S159" s="273">
        <v>4.3</v>
      </c>
      <c r="T159" s="273">
        <v>4.3</v>
      </c>
      <c r="U159" s="273">
        <v>4.0999999999999996</v>
      </c>
      <c r="V159" s="273">
        <v>4.0999999999999996</v>
      </c>
      <c r="W159" s="273">
        <v>4.0999999999999996</v>
      </c>
      <c r="X159" s="273">
        <v>4.0999999999999996</v>
      </c>
      <c r="Y159" s="273">
        <v>4.0999999999999996</v>
      </c>
      <c r="Z159" s="273">
        <v>4.0999999999999996</v>
      </c>
      <c r="AA159" s="273">
        <v>4.0999999999999996</v>
      </c>
      <c r="AB159" s="273">
        <v>4.0999999999999996</v>
      </c>
      <c r="AC159" s="273">
        <v>4.0999999999999996</v>
      </c>
      <c r="AD159" s="273">
        <v>4.0999999999999996</v>
      </c>
      <c r="AE159" s="273">
        <v>4.2</v>
      </c>
      <c r="AF159" s="273">
        <v>4.2</v>
      </c>
      <c r="AG159" s="273">
        <f>_xlfn.IFNA(VLOOKUP(C159,'INFORM Severity - hidden'!$C$5:$G$155,5,FALSE),"-")</f>
        <v>4.2</v>
      </c>
    </row>
    <row r="160" spans="1:33" x14ac:dyDescent="0.3">
      <c r="A160" t="s">
        <v>7890</v>
      </c>
      <c r="B160" t="s">
        <v>1258</v>
      </c>
      <c r="C160" t="s">
        <v>1259</v>
      </c>
      <c r="D160" s="273" t="str">
        <f t="shared" si="2"/>
        <v>Stable</v>
      </c>
      <c r="E160" s="273" t="s">
        <v>7750</v>
      </c>
      <c r="F160" s="273" t="s">
        <v>7750</v>
      </c>
      <c r="G160" s="273" t="s">
        <v>7750</v>
      </c>
      <c r="H160" s="273">
        <v>3.7</v>
      </c>
      <c r="I160" s="273">
        <v>3.7</v>
      </c>
      <c r="J160" s="273">
        <v>3.7</v>
      </c>
      <c r="K160" s="273">
        <v>3.7</v>
      </c>
      <c r="L160" s="273">
        <v>3.7</v>
      </c>
      <c r="M160" s="273">
        <v>3.7</v>
      </c>
      <c r="N160" s="273">
        <v>3.7</v>
      </c>
      <c r="O160" s="273">
        <v>3.6</v>
      </c>
      <c r="P160" s="273">
        <v>3.6</v>
      </c>
      <c r="Q160" s="273">
        <v>3.6</v>
      </c>
      <c r="R160" s="273">
        <v>3.5</v>
      </c>
      <c r="S160" s="273">
        <v>3.6</v>
      </c>
      <c r="T160" s="273">
        <v>3.6</v>
      </c>
      <c r="U160" s="273">
        <v>3.6</v>
      </c>
      <c r="V160" s="273">
        <v>3.6</v>
      </c>
      <c r="W160" s="273">
        <v>3.6</v>
      </c>
      <c r="X160" s="273">
        <v>3.6</v>
      </c>
      <c r="Y160" s="273">
        <v>3.6</v>
      </c>
      <c r="Z160" s="273">
        <v>3.6</v>
      </c>
      <c r="AA160" s="273">
        <v>3.6</v>
      </c>
      <c r="AB160" s="273">
        <v>3.6</v>
      </c>
      <c r="AC160" s="273">
        <v>3.6</v>
      </c>
      <c r="AD160" s="273">
        <v>3.6</v>
      </c>
      <c r="AE160" s="273">
        <v>3.6</v>
      </c>
      <c r="AF160" s="273">
        <v>3.6</v>
      </c>
      <c r="AG160" s="273">
        <f>_xlfn.IFNA(VLOOKUP(C160,'INFORM Severity - hidden'!$C$5:$G$155,5,FALSE),"-")</f>
        <v>3.6</v>
      </c>
    </row>
    <row r="161" spans="1:33" x14ac:dyDescent="0.3">
      <c r="A161" t="s">
        <v>7891</v>
      </c>
      <c r="B161" t="s">
        <v>1162</v>
      </c>
      <c r="C161" t="s">
        <v>1163</v>
      </c>
      <c r="D161" s="273" t="str">
        <f t="shared" si="2"/>
        <v>-</v>
      </c>
      <c r="E161" s="273" t="s">
        <v>7750</v>
      </c>
      <c r="F161" s="273" t="s">
        <v>7750</v>
      </c>
      <c r="G161" s="273" t="s">
        <v>7750</v>
      </c>
      <c r="H161" s="273" t="s">
        <v>7750</v>
      </c>
      <c r="I161" s="273" t="s">
        <v>7750</v>
      </c>
      <c r="J161" s="273" t="s">
        <v>7750</v>
      </c>
      <c r="K161" s="273" t="s">
        <v>7750</v>
      </c>
      <c r="L161" s="273" t="s">
        <v>7750</v>
      </c>
      <c r="M161" s="273" t="s">
        <v>7750</v>
      </c>
      <c r="N161" s="273" t="s">
        <v>7750</v>
      </c>
      <c r="O161" s="273" t="s">
        <v>7750</v>
      </c>
      <c r="P161" s="273" t="s">
        <v>7750</v>
      </c>
      <c r="Q161" s="273" t="s">
        <v>7750</v>
      </c>
      <c r="R161" s="273" t="s">
        <v>7750</v>
      </c>
      <c r="S161" s="273" t="s">
        <v>7750</v>
      </c>
      <c r="T161" s="273" t="s">
        <v>7750</v>
      </c>
      <c r="U161" s="273" t="s">
        <v>7750</v>
      </c>
      <c r="V161" s="273" t="s">
        <v>7750</v>
      </c>
      <c r="W161" s="273" t="s">
        <v>7750</v>
      </c>
      <c r="X161" s="273" t="s">
        <v>7750</v>
      </c>
      <c r="Y161" s="273" t="s">
        <v>7750</v>
      </c>
      <c r="Z161" s="273" t="s">
        <v>7750</v>
      </c>
      <c r="AA161" s="273" t="s">
        <v>7750</v>
      </c>
      <c r="AB161" s="273" t="s">
        <v>7750</v>
      </c>
      <c r="AC161" s="273" t="s">
        <v>7750</v>
      </c>
      <c r="AD161" s="273" t="s">
        <v>7750</v>
      </c>
      <c r="AE161" s="273" t="s">
        <v>7750</v>
      </c>
      <c r="AF161" s="273" t="s">
        <v>7750</v>
      </c>
      <c r="AG161" s="273" t="str">
        <f>_xlfn.IFNA(VLOOKUP(C161,'INFORM Severity - hidden'!$C$5:$G$155,5,FALSE),"-")</f>
        <v>x</v>
      </c>
    </row>
    <row r="162" spans="1:33" x14ac:dyDescent="0.3">
      <c r="A162" t="s">
        <v>7892</v>
      </c>
      <c r="B162" t="s">
        <v>1315</v>
      </c>
      <c r="C162" t="s">
        <v>1316</v>
      </c>
      <c r="D162" s="273" t="str">
        <f t="shared" si="2"/>
        <v>Increasing</v>
      </c>
      <c r="E162" s="273" t="s">
        <v>7750</v>
      </c>
      <c r="F162" s="273" t="s">
        <v>7750</v>
      </c>
      <c r="G162" s="273" t="s">
        <v>7750</v>
      </c>
      <c r="H162" s="273" t="s">
        <v>7750</v>
      </c>
      <c r="I162" s="273">
        <v>4.0999999999999996</v>
      </c>
      <c r="J162" s="273">
        <v>4.2</v>
      </c>
      <c r="K162" s="273">
        <v>4.2</v>
      </c>
      <c r="L162" s="273">
        <v>4.2</v>
      </c>
      <c r="M162" s="273">
        <v>4.2</v>
      </c>
      <c r="N162" s="273">
        <v>4.2</v>
      </c>
      <c r="O162" s="273">
        <v>4.2</v>
      </c>
      <c r="P162" s="273">
        <v>4.2</v>
      </c>
      <c r="Q162" s="273">
        <v>4.2</v>
      </c>
      <c r="R162" s="273">
        <v>4.2</v>
      </c>
      <c r="S162" s="273">
        <v>4.2</v>
      </c>
      <c r="T162" s="273">
        <v>4.2</v>
      </c>
      <c r="U162" s="273">
        <v>4.2</v>
      </c>
      <c r="V162" s="273">
        <v>4.2</v>
      </c>
      <c r="W162" s="273">
        <v>4.2</v>
      </c>
      <c r="X162" s="273">
        <v>4.2</v>
      </c>
      <c r="Y162" s="273">
        <v>4.2</v>
      </c>
      <c r="Z162" s="273">
        <v>4.2</v>
      </c>
      <c r="AA162" s="273">
        <v>4.3</v>
      </c>
      <c r="AB162" s="273">
        <v>4.3</v>
      </c>
      <c r="AC162" s="273">
        <v>4.3</v>
      </c>
      <c r="AD162" s="273">
        <v>4.5</v>
      </c>
      <c r="AE162" s="273">
        <v>4.5</v>
      </c>
      <c r="AF162" s="273">
        <v>4.5</v>
      </c>
      <c r="AG162" s="273">
        <f>_xlfn.IFNA(VLOOKUP(C162,'INFORM Severity - hidden'!$C$5:$G$155,5,FALSE),"-")</f>
        <v>4.5</v>
      </c>
    </row>
    <row r="163" spans="1:33" x14ac:dyDescent="0.3">
      <c r="A163" t="s">
        <v>7893</v>
      </c>
      <c r="B163" t="s">
        <v>1285</v>
      </c>
      <c r="C163" t="s">
        <v>1286</v>
      </c>
      <c r="D163" s="273" t="str">
        <f t="shared" si="2"/>
        <v>-</v>
      </c>
      <c r="E163" s="273" t="s">
        <v>7750</v>
      </c>
      <c r="F163" s="273" t="s">
        <v>7750</v>
      </c>
      <c r="G163" s="273" t="s">
        <v>7750</v>
      </c>
      <c r="H163" s="273" t="s">
        <v>7750</v>
      </c>
      <c r="I163" s="273" t="s">
        <v>7750</v>
      </c>
      <c r="J163" s="273" t="s">
        <v>7750</v>
      </c>
      <c r="K163" s="273" t="s">
        <v>7750</v>
      </c>
      <c r="L163" s="273" t="s">
        <v>7750</v>
      </c>
      <c r="M163" s="273" t="s">
        <v>7750</v>
      </c>
      <c r="N163" s="273" t="s">
        <v>7750</v>
      </c>
      <c r="O163" s="273" t="s">
        <v>7750</v>
      </c>
      <c r="P163" s="273" t="s">
        <v>7750</v>
      </c>
      <c r="Q163" s="273" t="s">
        <v>7750</v>
      </c>
      <c r="R163" s="273" t="s">
        <v>7750</v>
      </c>
      <c r="S163" s="273" t="s">
        <v>7750</v>
      </c>
      <c r="T163" s="273" t="s">
        <v>7750</v>
      </c>
      <c r="U163" s="273" t="s">
        <v>7750</v>
      </c>
      <c r="V163" s="273" t="s">
        <v>7750</v>
      </c>
      <c r="W163" s="273" t="s">
        <v>7750</v>
      </c>
      <c r="X163" s="273" t="s">
        <v>7750</v>
      </c>
      <c r="Y163" s="273" t="s">
        <v>7750</v>
      </c>
      <c r="Z163" s="273" t="s">
        <v>7750</v>
      </c>
      <c r="AA163" s="273" t="s">
        <v>7750</v>
      </c>
      <c r="AB163" s="273" t="s">
        <v>7750</v>
      </c>
      <c r="AC163" s="273" t="s">
        <v>7750</v>
      </c>
      <c r="AD163" s="273" t="s">
        <v>7750</v>
      </c>
      <c r="AE163" s="273" t="s">
        <v>7750</v>
      </c>
      <c r="AF163" s="273" t="s">
        <v>7750</v>
      </c>
      <c r="AG163" s="273" t="str">
        <f>_xlfn.IFNA(VLOOKUP(C163,'INFORM Severity - hidden'!$C$5:$G$155,5,FALSE),"-")</f>
        <v>x</v>
      </c>
    </row>
    <row r="164" spans="1:33" x14ac:dyDescent="0.3">
      <c r="A164" t="s">
        <v>7894</v>
      </c>
      <c r="B164" t="s">
        <v>1186</v>
      </c>
      <c r="C164" t="s">
        <v>1187</v>
      </c>
      <c r="D164" s="273" t="str">
        <f t="shared" si="2"/>
        <v>-</v>
      </c>
      <c r="E164" s="273" t="s">
        <v>7750</v>
      </c>
      <c r="F164" s="273" t="s">
        <v>7750</v>
      </c>
      <c r="G164" s="273" t="s">
        <v>7750</v>
      </c>
      <c r="H164" s="273" t="s">
        <v>7750</v>
      </c>
      <c r="I164" s="273" t="s">
        <v>7750</v>
      </c>
      <c r="J164" s="273" t="s">
        <v>7750</v>
      </c>
      <c r="K164" s="273" t="s">
        <v>7750</v>
      </c>
      <c r="L164" s="273" t="s">
        <v>7750</v>
      </c>
      <c r="M164" s="273" t="s">
        <v>7750</v>
      </c>
      <c r="N164" s="273" t="s">
        <v>7750</v>
      </c>
      <c r="O164" s="273" t="s">
        <v>7750</v>
      </c>
      <c r="P164" s="273" t="s">
        <v>7750</v>
      </c>
      <c r="Q164" s="273" t="s">
        <v>7750</v>
      </c>
      <c r="R164" s="273" t="s">
        <v>7750</v>
      </c>
      <c r="S164" s="273" t="s">
        <v>7750</v>
      </c>
      <c r="T164" s="273" t="s">
        <v>7750</v>
      </c>
      <c r="U164" s="273" t="s">
        <v>7750</v>
      </c>
      <c r="V164" s="273" t="s">
        <v>7750</v>
      </c>
      <c r="W164" s="273" t="s">
        <v>7750</v>
      </c>
      <c r="X164" s="273" t="s">
        <v>7750</v>
      </c>
      <c r="Y164" s="273" t="s">
        <v>7750</v>
      </c>
      <c r="Z164" s="273" t="s">
        <v>7750</v>
      </c>
      <c r="AA164" s="273" t="s">
        <v>7750</v>
      </c>
      <c r="AB164" s="273" t="s">
        <v>7750</v>
      </c>
      <c r="AC164" s="273" t="s">
        <v>7750</v>
      </c>
      <c r="AD164" s="273" t="s">
        <v>7750</v>
      </c>
      <c r="AE164" s="273" t="s">
        <v>7750</v>
      </c>
      <c r="AF164" s="273" t="s">
        <v>7750</v>
      </c>
      <c r="AG164" s="273" t="str">
        <f>_xlfn.IFNA(VLOOKUP(C164,'INFORM Severity - hidden'!$C$5:$G$155,5,FALSE),"-")</f>
        <v>x</v>
      </c>
    </row>
    <row r="165" spans="1:33" x14ac:dyDescent="0.3">
      <c r="A165" t="s">
        <v>7895</v>
      </c>
      <c r="B165" t="s">
        <v>1208</v>
      </c>
      <c r="C165" t="s">
        <v>1209</v>
      </c>
      <c r="D165" s="273" t="str">
        <f t="shared" si="2"/>
        <v>-</v>
      </c>
      <c r="E165" s="273" t="s">
        <v>7750</v>
      </c>
      <c r="F165" s="273" t="s">
        <v>7750</v>
      </c>
      <c r="G165" s="273" t="s">
        <v>7750</v>
      </c>
      <c r="H165" s="273" t="s">
        <v>7750</v>
      </c>
      <c r="I165" s="273" t="s">
        <v>7750</v>
      </c>
      <c r="J165" s="273" t="s">
        <v>7750</v>
      </c>
      <c r="K165" s="273" t="s">
        <v>7750</v>
      </c>
      <c r="L165" s="273" t="s">
        <v>7750</v>
      </c>
      <c r="M165" s="273" t="s">
        <v>7750</v>
      </c>
      <c r="N165" s="273" t="s">
        <v>7750</v>
      </c>
      <c r="O165" s="273" t="s">
        <v>7750</v>
      </c>
      <c r="P165" s="273" t="s">
        <v>7750</v>
      </c>
      <c r="Q165" s="273" t="s">
        <v>7750</v>
      </c>
      <c r="R165" s="273" t="s">
        <v>7750</v>
      </c>
      <c r="S165" s="273" t="s">
        <v>7750</v>
      </c>
      <c r="T165" s="273" t="s">
        <v>7750</v>
      </c>
      <c r="U165" s="273" t="s">
        <v>7750</v>
      </c>
      <c r="V165" s="273" t="s">
        <v>7750</v>
      </c>
      <c r="W165" s="273" t="s">
        <v>7750</v>
      </c>
      <c r="X165" s="273" t="s">
        <v>7750</v>
      </c>
      <c r="Y165" s="273" t="s">
        <v>7750</v>
      </c>
      <c r="Z165" s="273" t="s">
        <v>7750</v>
      </c>
      <c r="AA165" s="273" t="s">
        <v>7750</v>
      </c>
      <c r="AB165" s="273" t="s">
        <v>7750</v>
      </c>
      <c r="AC165" s="273" t="s">
        <v>7750</v>
      </c>
      <c r="AD165" s="273" t="s">
        <v>7750</v>
      </c>
      <c r="AE165" s="273" t="s">
        <v>7750</v>
      </c>
      <c r="AF165" s="273" t="s">
        <v>7750</v>
      </c>
      <c r="AG165" s="273" t="str">
        <f>_xlfn.IFNA(VLOOKUP(C165,'INFORM Severity - hidden'!$C$5:$G$155,5,FALSE),"-")</f>
        <v>x</v>
      </c>
    </row>
    <row r="166" spans="1:33" x14ac:dyDescent="0.3">
      <c r="A166" t="s">
        <v>7896</v>
      </c>
      <c r="B166" t="s">
        <v>1268</v>
      </c>
      <c r="C166" t="s">
        <v>1269</v>
      </c>
      <c r="D166" s="273" t="str">
        <f t="shared" si="2"/>
        <v>Stable</v>
      </c>
      <c r="E166" s="273" t="s">
        <v>7750</v>
      </c>
      <c r="F166" s="273" t="s">
        <v>7750</v>
      </c>
      <c r="G166" s="273" t="s">
        <v>7750</v>
      </c>
      <c r="H166" s="273">
        <v>3.5</v>
      </c>
      <c r="I166" s="273">
        <v>3.5</v>
      </c>
      <c r="J166" s="273">
        <v>3.5</v>
      </c>
      <c r="K166" s="273">
        <v>3.5</v>
      </c>
      <c r="L166" s="273">
        <v>3.5</v>
      </c>
      <c r="M166" s="273">
        <v>3.5</v>
      </c>
      <c r="N166" s="273">
        <v>3.7</v>
      </c>
      <c r="O166" s="273">
        <v>3.7</v>
      </c>
      <c r="P166" s="273">
        <v>3.7</v>
      </c>
      <c r="Q166" s="273">
        <v>3.7</v>
      </c>
      <c r="R166" s="273">
        <v>3.7</v>
      </c>
      <c r="S166" s="273">
        <v>3.7</v>
      </c>
      <c r="T166" s="273">
        <v>3.7</v>
      </c>
      <c r="U166" s="273">
        <v>3.7</v>
      </c>
      <c r="V166" s="273">
        <v>3.7</v>
      </c>
      <c r="W166" s="273">
        <v>3.7</v>
      </c>
      <c r="X166" s="273">
        <v>3.7</v>
      </c>
      <c r="Y166" s="273">
        <v>3.7</v>
      </c>
      <c r="Z166" s="273">
        <v>3.6</v>
      </c>
      <c r="AA166" s="273">
        <v>3.6</v>
      </c>
      <c r="AB166" s="273">
        <v>3.6</v>
      </c>
      <c r="AC166" s="273">
        <v>3.6</v>
      </c>
      <c r="AD166" s="273">
        <v>3.6</v>
      </c>
      <c r="AE166" s="273">
        <v>3.6</v>
      </c>
      <c r="AF166" s="273">
        <v>3.6</v>
      </c>
      <c r="AG166" s="273">
        <f>_xlfn.IFNA(VLOOKUP(C166,'INFORM Severity - hidden'!$C$5:$G$155,5,FALSE),"-")</f>
        <v>3.6</v>
      </c>
    </row>
    <row r="167" spans="1:33" x14ac:dyDescent="0.3">
      <c r="A167" t="s">
        <v>7897</v>
      </c>
      <c r="B167" t="s">
        <v>2366</v>
      </c>
      <c r="C167" t="s">
        <v>2367</v>
      </c>
      <c r="D167" s="273" t="str">
        <f t="shared" si="2"/>
        <v>Increasing</v>
      </c>
      <c r="E167" s="273" t="s">
        <v>7750</v>
      </c>
      <c r="F167" s="273" t="s">
        <v>7750</v>
      </c>
      <c r="G167" s="273" t="s">
        <v>7750</v>
      </c>
      <c r="H167" s="273" t="s">
        <v>7750</v>
      </c>
      <c r="I167" s="273" t="s">
        <v>7750</v>
      </c>
      <c r="J167" s="273" t="s">
        <v>7750</v>
      </c>
      <c r="K167" s="273" t="s">
        <v>7750</v>
      </c>
      <c r="L167" s="273" t="s">
        <v>7750</v>
      </c>
      <c r="M167" s="273" t="s">
        <v>7750</v>
      </c>
      <c r="N167" s="273" t="s">
        <v>7750</v>
      </c>
      <c r="O167" s="273" t="s">
        <v>7750</v>
      </c>
      <c r="P167" s="273" t="s">
        <v>7750</v>
      </c>
      <c r="Q167" s="273" t="s">
        <v>7750</v>
      </c>
      <c r="R167" s="273">
        <v>3.6</v>
      </c>
      <c r="S167" s="273">
        <v>3.5</v>
      </c>
      <c r="T167" s="273">
        <v>3.5</v>
      </c>
      <c r="U167" s="273">
        <v>3.5</v>
      </c>
      <c r="V167" s="273">
        <v>3.5</v>
      </c>
      <c r="W167" s="273">
        <v>3.5</v>
      </c>
      <c r="X167" s="273">
        <v>3.5</v>
      </c>
      <c r="Y167" s="273">
        <v>3.5</v>
      </c>
      <c r="Z167" s="273">
        <v>3.5</v>
      </c>
      <c r="AA167" s="273">
        <v>3.5</v>
      </c>
      <c r="AB167" s="273">
        <v>3.5</v>
      </c>
      <c r="AC167" s="273">
        <v>3.5</v>
      </c>
      <c r="AD167" s="273">
        <v>3.5</v>
      </c>
      <c r="AE167" s="273">
        <v>3.6</v>
      </c>
      <c r="AF167" s="273">
        <v>3.6</v>
      </c>
      <c r="AG167" s="273">
        <f>_xlfn.IFNA(VLOOKUP(C167,'INFORM Severity - hidden'!$C$5:$G$155,5,FALSE),"-")</f>
        <v>3.6</v>
      </c>
    </row>
    <row r="168" spans="1:33" x14ac:dyDescent="0.3">
      <c r="A168" t="s">
        <v>7898</v>
      </c>
      <c r="B168" t="s">
        <v>3278</v>
      </c>
      <c r="C168" t="s">
        <v>3279</v>
      </c>
      <c r="D168" s="273" t="str">
        <f t="shared" si="2"/>
        <v>-</v>
      </c>
      <c r="E168" s="273" t="s">
        <v>7750</v>
      </c>
      <c r="F168" s="273" t="s">
        <v>7750</v>
      </c>
      <c r="G168" s="273" t="s">
        <v>7750</v>
      </c>
      <c r="H168" s="273" t="s">
        <v>7750</v>
      </c>
      <c r="I168" s="273" t="s">
        <v>7750</v>
      </c>
      <c r="J168" s="273" t="s">
        <v>7750</v>
      </c>
      <c r="K168" s="273" t="s">
        <v>7750</v>
      </c>
      <c r="L168" s="273" t="s">
        <v>7750</v>
      </c>
      <c r="M168" s="273" t="s">
        <v>7750</v>
      </c>
      <c r="N168" s="273" t="s">
        <v>7750</v>
      </c>
      <c r="O168" s="273" t="s">
        <v>7750</v>
      </c>
      <c r="P168" s="273" t="s">
        <v>7750</v>
      </c>
      <c r="Q168" s="273" t="s">
        <v>7750</v>
      </c>
      <c r="R168" s="273" t="s">
        <v>7750</v>
      </c>
      <c r="S168" s="273" t="s">
        <v>7750</v>
      </c>
      <c r="T168" s="273" t="s">
        <v>7750</v>
      </c>
      <c r="U168" s="273" t="s">
        <v>7750</v>
      </c>
      <c r="V168" s="273" t="s">
        <v>7750</v>
      </c>
      <c r="W168" s="273" t="s">
        <v>7750</v>
      </c>
      <c r="X168" s="273" t="s">
        <v>7750</v>
      </c>
      <c r="Y168" s="273" t="s">
        <v>7750</v>
      </c>
      <c r="Z168" s="273" t="s">
        <v>7750</v>
      </c>
      <c r="AA168" s="273" t="s">
        <v>7750</v>
      </c>
      <c r="AB168" s="273" t="s">
        <v>7750</v>
      </c>
      <c r="AC168" s="273" t="s">
        <v>7750</v>
      </c>
      <c r="AD168" s="273" t="s">
        <v>7750</v>
      </c>
      <c r="AE168" s="273" t="s">
        <v>7750</v>
      </c>
      <c r="AF168" s="273" t="s">
        <v>7750</v>
      </c>
      <c r="AG168" s="273" t="str">
        <f>_xlfn.IFNA(VLOOKUP(C168,'INFORM Severity - hidden'!$C$5:$G$155,5,FALSE),"-")</f>
        <v>x</v>
      </c>
    </row>
    <row r="169" spans="1:33" x14ac:dyDescent="0.3">
      <c r="A169" t="s">
        <v>724</v>
      </c>
      <c r="B169" t="s">
        <v>722</v>
      </c>
      <c r="C169" t="s">
        <v>723</v>
      </c>
      <c r="D169" s="273" t="str">
        <f t="shared" si="2"/>
        <v>Stable</v>
      </c>
      <c r="E169" s="273" t="s">
        <v>7750</v>
      </c>
      <c r="F169" s="273">
        <v>1.4</v>
      </c>
      <c r="G169" s="273">
        <v>1.4</v>
      </c>
      <c r="H169" s="273">
        <v>1.6</v>
      </c>
      <c r="I169" s="273">
        <v>1.6</v>
      </c>
      <c r="J169" s="273">
        <v>1.6</v>
      </c>
      <c r="K169" s="273">
        <v>1.6</v>
      </c>
      <c r="L169" s="273">
        <v>1.6</v>
      </c>
      <c r="M169" s="273">
        <v>1.6</v>
      </c>
      <c r="N169" s="273">
        <v>2.2999999999999998</v>
      </c>
      <c r="O169" s="273">
        <v>2.2999999999999998</v>
      </c>
      <c r="P169" s="273">
        <v>2.2999999999999998</v>
      </c>
      <c r="Q169" s="273">
        <v>2.2999999999999998</v>
      </c>
      <c r="R169" s="273">
        <v>2.2999999999999998</v>
      </c>
      <c r="S169" s="273">
        <v>2</v>
      </c>
      <c r="T169" s="273">
        <v>2</v>
      </c>
      <c r="U169" s="273">
        <v>1.9</v>
      </c>
      <c r="V169" s="273">
        <v>1.9</v>
      </c>
      <c r="W169" s="273">
        <v>1.9</v>
      </c>
      <c r="X169" s="273">
        <v>2</v>
      </c>
      <c r="Y169" s="273">
        <v>1.9</v>
      </c>
      <c r="Z169" s="273">
        <v>2</v>
      </c>
      <c r="AA169" s="273">
        <v>2</v>
      </c>
      <c r="AB169" s="273">
        <v>2</v>
      </c>
      <c r="AC169" s="273">
        <v>1.9</v>
      </c>
      <c r="AD169" s="273">
        <v>1.9</v>
      </c>
      <c r="AE169" s="273">
        <v>1.9</v>
      </c>
      <c r="AF169" s="273">
        <v>1.9</v>
      </c>
      <c r="AG169" s="273">
        <f>_xlfn.IFNA(VLOOKUP(C169,'INFORM Severity - hidden'!$C$5:$G$155,5,FALSE),"-")</f>
        <v>1.9</v>
      </c>
    </row>
    <row r="170" spans="1:33" x14ac:dyDescent="0.3">
      <c r="A170" t="s">
        <v>751</v>
      </c>
      <c r="B170" t="s">
        <v>749</v>
      </c>
      <c r="C170" t="s">
        <v>750</v>
      </c>
      <c r="D170" s="273" t="str">
        <f t="shared" si="2"/>
        <v>Decreasing</v>
      </c>
      <c r="E170" s="273" t="s">
        <v>7750</v>
      </c>
      <c r="F170" s="273">
        <v>3.9</v>
      </c>
      <c r="G170" s="273">
        <v>3.9</v>
      </c>
      <c r="H170" s="273">
        <v>4</v>
      </c>
      <c r="I170" s="273">
        <v>3.9</v>
      </c>
      <c r="J170" s="273">
        <v>4</v>
      </c>
      <c r="K170" s="273">
        <v>4</v>
      </c>
      <c r="L170" s="273">
        <v>4</v>
      </c>
      <c r="M170" s="273">
        <v>4</v>
      </c>
      <c r="N170" s="273">
        <v>4.0999999999999996</v>
      </c>
      <c r="O170" s="273">
        <v>4.0999999999999996</v>
      </c>
      <c r="P170" s="273">
        <v>4.0999999999999996</v>
      </c>
      <c r="Q170" s="273">
        <v>4.0999999999999996</v>
      </c>
      <c r="R170" s="273">
        <v>4.5999999999999996</v>
      </c>
      <c r="S170" s="273">
        <v>4.5999999999999996</v>
      </c>
      <c r="T170" s="273">
        <v>4.5999999999999996</v>
      </c>
      <c r="U170" s="273">
        <v>4.5999999999999996</v>
      </c>
      <c r="V170" s="273">
        <v>4.5999999999999996</v>
      </c>
      <c r="W170" s="273">
        <v>4.5999999999999996</v>
      </c>
      <c r="X170" s="273">
        <v>4.5999999999999996</v>
      </c>
      <c r="Y170" s="273">
        <v>4.5999999999999996</v>
      </c>
      <c r="Z170" s="273">
        <v>4.5999999999999996</v>
      </c>
      <c r="AA170" s="273">
        <v>4.5</v>
      </c>
      <c r="AB170" s="273">
        <v>4.5</v>
      </c>
      <c r="AC170" s="273">
        <v>4.5</v>
      </c>
      <c r="AD170" s="273">
        <v>4.3</v>
      </c>
      <c r="AE170" s="273">
        <v>4.3</v>
      </c>
      <c r="AF170" s="273">
        <v>4.2</v>
      </c>
      <c r="AG170" s="273">
        <f>_xlfn.IFNA(VLOOKUP(C170,'INFORM Severity - hidden'!$C$5:$G$155,5,FALSE),"-")</f>
        <v>4.2</v>
      </c>
    </row>
    <row r="171" spans="1:33" x14ac:dyDescent="0.3">
      <c r="A171" t="s">
        <v>751</v>
      </c>
      <c r="B171" t="s">
        <v>7899</v>
      </c>
      <c r="C171" t="s">
        <v>7900</v>
      </c>
      <c r="D171" s="273" t="str">
        <f t="shared" si="2"/>
        <v>-</v>
      </c>
      <c r="E171" s="273" t="s">
        <v>7750</v>
      </c>
      <c r="F171" s="273">
        <v>3.9</v>
      </c>
      <c r="G171" s="273">
        <v>3.9</v>
      </c>
      <c r="H171" s="273" t="s">
        <v>7750</v>
      </c>
      <c r="I171" s="273" t="s">
        <v>7750</v>
      </c>
      <c r="J171" s="273" t="s">
        <v>7750</v>
      </c>
      <c r="K171" s="273" t="s">
        <v>7750</v>
      </c>
      <c r="L171" s="273" t="s">
        <v>7750</v>
      </c>
      <c r="M171" s="273" t="s">
        <v>7750</v>
      </c>
      <c r="N171" s="273" t="s">
        <v>7750</v>
      </c>
      <c r="O171" s="273" t="s">
        <v>7750</v>
      </c>
      <c r="P171" s="273" t="s">
        <v>7750</v>
      </c>
      <c r="Q171" s="273" t="s">
        <v>7750</v>
      </c>
      <c r="R171" s="273" t="s">
        <v>7750</v>
      </c>
      <c r="S171" s="273" t="s">
        <v>7750</v>
      </c>
      <c r="T171" s="273" t="s">
        <v>7750</v>
      </c>
      <c r="U171" s="273" t="s">
        <v>7750</v>
      </c>
      <c r="V171" s="273" t="s">
        <v>7750</v>
      </c>
      <c r="W171" s="273" t="s">
        <v>7750</v>
      </c>
      <c r="X171" s="273" t="s">
        <v>7750</v>
      </c>
      <c r="Y171" s="273" t="s">
        <v>7750</v>
      </c>
      <c r="Z171" s="273" t="s">
        <v>7750</v>
      </c>
      <c r="AA171" s="273" t="s">
        <v>7750</v>
      </c>
      <c r="AB171" s="273" t="s">
        <v>7750</v>
      </c>
      <c r="AC171" s="273" t="s">
        <v>7750</v>
      </c>
      <c r="AD171" s="273" t="s">
        <v>7750</v>
      </c>
      <c r="AE171" s="273" t="s">
        <v>7750</v>
      </c>
      <c r="AF171" s="273" t="s">
        <v>7750</v>
      </c>
      <c r="AG171" s="273" t="str">
        <f>_xlfn.IFNA(VLOOKUP(C171,'INFORM Severity - hidden'!$C$5:$G$155,5,FALSE),"-")</f>
        <v>-</v>
      </c>
    </row>
    <row r="172" spans="1:33" x14ac:dyDescent="0.3">
      <c r="A172" t="s">
        <v>751</v>
      </c>
      <c r="B172" t="s">
        <v>7901</v>
      </c>
      <c r="C172" t="s">
        <v>7902</v>
      </c>
      <c r="D172" s="273" t="str">
        <f t="shared" si="2"/>
        <v>-</v>
      </c>
      <c r="E172" s="273" t="s">
        <v>7750</v>
      </c>
      <c r="F172" s="273">
        <v>2.1</v>
      </c>
      <c r="G172" s="273">
        <v>2.1</v>
      </c>
      <c r="H172" s="273">
        <v>2.7</v>
      </c>
      <c r="I172" s="273">
        <v>2.7</v>
      </c>
      <c r="J172" s="273">
        <v>2.7</v>
      </c>
      <c r="K172" s="273">
        <v>2.8</v>
      </c>
      <c r="L172" s="273">
        <v>2.7</v>
      </c>
      <c r="M172" s="273">
        <v>2.7</v>
      </c>
      <c r="N172" s="273">
        <v>2.7</v>
      </c>
      <c r="O172" s="273">
        <v>2.7</v>
      </c>
      <c r="P172" s="273" t="s">
        <v>7750</v>
      </c>
      <c r="Q172" s="273" t="s">
        <v>7750</v>
      </c>
      <c r="R172" s="273" t="s">
        <v>7750</v>
      </c>
      <c r="S172" s="273" t="s">
        <v>7750</v>
      </c>
      <c r="T172" s="273" t="s">
        <v>7750</v>
      </c>
      <c r="U172" s="273" t="s">
        <v>7750</v>
      </c>
      <c r="V172" s="273" t="s">
        <v>7750</v>
      </c>
      <c r="W172" s="273" t="s">
        <v>7750</v>
      </c>
      <c r="X172" s="273" t="s">
        <v>7750</v>
      </c>
      <c r="Y172" s="273" t="s">
        <v>7750</v>
      </c>
      <c r="Z172" s="273" t="s">
        <v>7750</v>
      </c>
      <c r="AA172" s="273" t="s">
        <v>7750</v>
      </c>
      <c r="AB172" s="273" t="s">
        <v>7750</v>
      </c>
      <c r="AC172" s="273" t="s">
        <v>7750</v>
      </c>
      <c r="AD172" s="273" t="s">
        <v>7750</v>
      </c>
      <c r="AE172" s="273" t="s">
        <v>7750</v>
      </c>
      <c r="AF172" s="273" t="s">
        <v>7750</v>
      </c>
      <c r="AG172" s="273" t="str">
        <f>_xlfn.IFNA(VLOOKUP(C172,'INFORM Severity - hidden'!$C$5:$G$155,5,FALSE),"-")</f>
        <v>-</v>
      </c>
    </row>
    <row r="173" spans="1:33" x14ac:dyDescent="0.3">
      <c r="A173" t="s">
        <v>751</v>
      </c>
      <c r="B173" t="s">
        <v>7903</v>
      </c>
      <c r="C173" t="s">
        <v>7904</v>
      </c>
      <c r="D173" s="273" t="str">
        <f t="shared" si="2"/>
        <v>-</v>
      </c>
      <c r="E173" s="273" t="s">
        <v>7750</v>
      </c>
      <c r="F173" s="273">
        <v>2.6</v>
      </c>
      <c r="G173" s="273">
        <v>2.6</v>
      </c>
      <c r="H173" s="273">
        <v>3.5</v>
      </c>
      <c r="I173" s="273">
        <v>3.5</v>
      </c>
      <c r="J173" s="273">
        <v>3.5</v>
      </c>
      <c r="K173" s="273">
        <v>3.5</v>
      </c>
      <c r="L173" s="273">
        <v>3.4</v>
      </c>
      <c r="M173" s="273">
        <v>3.4</v>
      </c>
      <c r="N173" s="273">
        <v>3.4</v>
      </c>
      <c r="O173" s="273">
        <v>3.4</v>
      </c>
      <c r="P173" s="273" t="s">
        <v>7750</v>
      </c>
      <c r="Q173" s="273" t="s">
        <v>7750</v>
      </c>
      <c r="R173" s="273" t="s">
        <v>7750</v>
      </c>
      <c r="S173" s="273" t="s">
        <v>7750</v>
      </c>
      <c r="T173" s="273" t="s">
        <v>7750</v>
      </c>
      <c r="U173" s="273" t="s">
        <v>7750</v>
      </c>
      <c r="V173" s="273" t="s">
        <v>7750</v>
      </c>
      <c r="W173" s="273" t="s">
        <v>7750</v>
      </c>
      <c r="X173" s="273" t="s">
        <v>7750</v>
      </c>
      <c r="Y173" s="273" t="s">
        <v>7750</v>
      </c>
      <c r="Z173" s="273" t="s">
        <v>7750</v>
      </c>
      <c r="AA173" s="273" t="s">
        <v>7750</v>
      </c>
      <c r="AB173" s="273" t="s">
        <v>7750</v>
      </c>
      <c r="AC173" s="273" t="s">
        <v>7750</v>
      </c>
      <c r="AD173" s="273" t="s">
        <v>7750</v>
      </c>
      <c r="AE173" s="273" t="s">
        <v>7750</v>
      </c>
      <c r="AF173" s="273" t="s">
        <v>7750</v>
      </c>
      <c r="AG173" s="273" t="str">
        <f>_xlfn.IFNA(VLOOKUP(C173,'INFORM Severity - hidden'!$C$5:$G$155,5,FALSE),"-")</f>
        <v>-</v>
      </c>
    </row>
    <row r="174" spans="1:33" x14ac:dyDescent="0.3">
      <c r="A174" t="s">
        <v>751</v>
      </c>
      <c r="B174" t="s">
        <v>2333</v>
      </c>
      <c r="C174" t="s">
        <v>2334</v>
      </c>
      <c r="D174" s="273" t="str">
        <f t="shared" si="2"/>
        <v>Decreasing</v>
      </c>
      <c r="E174" s="273" t="s">
        <v>7750</v>
      </c>
      <c r="F174" s="273" t="s">
        <v>7750</v>
      </c>
      <c r="G174" s="273" t="s">
        <v>7750</v>
      </c>
      <c r="H174" s="273" t="s">
        <v>7750</v>
      </c>
      <c r="I174" s="273" t="s">
        <v>7750</v>
      </c>
      <c r="J174" s="273" t="s">
        <v>7750</v>
      </c>
      <c r="K174" s="273" t="s">
        <v>7750</v>
      </c>
      <c r="L174" s="273" t="s">
        <v>7750</v>
      </c>
      <c r="M174" s="273" t="s">
        <v>7750</v>
      </c>
      <c r="N174" s="273" t="s">
        <v>7750</v>
      </c>
      <c r="O174" s="273" t="s">
        <v>7750</v>
      </c>
      <c r="P174" s="273" t="s">
        <v>7750</v>
      </c>
      <c r="Q174" s="273" t="s">
        <v>7750</v>
      </c>
      <c r="R174" s="273">
        <v>3.7</v>
      </c>
      <c r="S174" s="273">
        <v>3.8</v>
      </c>
      <c r="T174" s="273">
        <v>3.8</v>
      </c>
      <c r="U174" s="273">
        <v>3.8</v>
      </c>
      <c r="V174" s="273">
        <v>3.8</v>
      </c>
      <c r="W174" s="273">
        <v>3.8</v>
      </c>
      <c r="X174" s="273">
        <v>3.8</v>
      </c>
      <c r="Y174" s="273">
        <v>3.8</v>
      </c>
      <c r="Z174" s="273">
        <v>3.8</v>
      </c>
      <c r="AA174" s="273">
        <v>4.0999999999999996</v>
      </c>
      <c r="AB174" s="273">
        <v>4.0999999999999996</v>
      </c>
      <c r="AC174" s="273">
        <v>4</v>
      </c>
      <c r="AD174" s="273">
        <v>3.9</v>
      </c>
      <c r="AE174" s="273">
        <v>3.9</v>
      </c>
      <c r="AF174" s="273">
        <v>3.8</v>
      </c>
      <c r="AG174" s="273">
        <f>_xlfn.IFNA(VLOOKUP(C174,'INFORM Severity - hidden'!$C$5:$G$155,5,FALSE),"-")</f>
        <v>3.8</v>
      </c>
    </row>
    <row r="175" spans="1:33" x14ac:dyDescent="0.3">
      <c r="A175" t="s">
        <v>751</v>
      </c>
      <c r="B175" t="s">
        <v>2887</v>
      </c>
      <c r="C175" t="s">
        <v>2888</v>
      </c>
      <c r="D175" s="273" t="str">
        <f t="shared" si="2"/>
        <v>Decreasing</v>
      </c>
      <c r="E175" s="273" t="s">
        <v>7750</v>
      </c>
      <c r="F175" s="273" t="s">
        <v>7750</v>
      </c>
      <c r="G175" s="273" t="s">
        <v>7750</v>
      </c>
      <c r="H175" s="273" t="s">
        <v>7750</v>
      </c>
      <c r="I175" s="273" t="s">
        <v>7750</v>
      </c>
      <c r="J175" s="273" t="s">
        <v>7750</v>
      </c>
      <c r="K175" s="273" t="s">
        <v>7750</v>
      </c>
      <c r="L175" s="273" t="s">
        <v>7750</v>
      </c>
      <c r="M175" s="273" t="s">
        <v>7750</v>
      </c>
      <c r="N175" s="273" t="s">
        <v>7750</v>
      </c>
      <c r="O175" s="273" t="s">
        <v>7750</v>
      </c>
      <c r="P175" s="273" t="s">
        <v>7750</v>
      </c>
      <c r="Q175" s="273" t="s">
        <v>7750</v>
      </c>
      <c r="R175" s="273" t="s">
        <v>7750</v>
      </c>
      <c r="S175" s="273" t="s">
        <v>7750</v>
      </c>
      <c r="T175" s="273" t="s">
        <v>7750</v>
      </c>
      <c r="U175" s="273" t="s">
        <v>7750</v>
      </c>
      <c r="V175" s="273" t="s">
        <v>7750</v>
      </c>
      <c r="W175" s="273" t="s">
        <v>7750</v>
      </c>
      <c r="X175" s="273">
        <v>2.5</v>
      </c>
      <c r="Y175" s="273">
        <v>2.5</v>
      </c>
      <c r="Z175" s="273">
        <v>2.6</v>
      </c>
      <c r="AA175" s="273">
        <v>2.6</v>
      </c>
      <c r="AB175" s="273">
        <v>2.6</v>
      </c>
      <c r="AC175" s="273">
        <v>2.6</v>
      </c>
      <c r="AD175" s="273">
        <v>2.6</v>
      </c>
      <c r="AE175" s="273">
        <v>2.6</v>
      </c>
      <c r="AF175" s="273">
        <v>2.5</v>
      </c>
      <c r="AG175" s="273">
        <f>_xlfn.IFNA(VLOOKUP(C175,'INFORM Severity - hidden'!$C$5:$G$155,5,FALSE),"-")</f>
        <v>2.5</v>
      </c>
    </row>
    <row r="176" spans="1:33" x14ac:dyDescent="0.3">
      <c r="A176" t="s">
        <v>751</v>
      </c>
      <c r="B176" t="s">
        <v>4522</v>
      </c>
      <c r="C176" t="s">
        <v>4523</v>
      </c>
      <c r="D176" s="273" t="str">
        <f t="shared" si="2"/>
        <v>Decreasing</v>
      </c>
      <c r="E176" s="273" t="s">
        <v>7750</v>
      </c>
      <c r="F176" s="273" t="s">
        <v>7750</v>
      </c>
      <c r="G176" s="273" t="s">
        <v>7750</v>
      </c>
      <c r="H176" s="273" t="s">
        <v>7750</v>
      </c>
      <c r="I176" s="273" t="s">
        <v>7750</v>
      </c>
      <c r="J176" s="273" t="s">
        <v>7750</v>
      </c>
      <c r="K176" s="273" t="s">
        <v>7750</v>
      </c>
      <c r="L176" s="273" t="s">
        <v>7750</v>
      </c>
      <c r="M176" s="273" t="s">
        <v>7750</v>
      </c>
      <c r="N176" s="273" t="s">
        <v>7750</v>
      </c>
      <c r="O176" s="273" t="s">
        <v>7750</v>
      </c>
      <c r="P176" s="273" t="s">
        <v>7750</v>
      </c>
      <c r="Q176" s="273" t="s">
        <v>7750</v>
      </c>
      <c r="R176" s="273" t="s">
        <v>7750</v>
      </c>
      <c r="S176" s="273" t="s">
        <v>7750</v>
      </c>
      <c r="T176" s="273" t="s">
        <v>7750</v>
      </c>
      <c r="U176" s="273" t="s">
        <v>7750</v>
      </c>
      <c r="V176" s="273" t="s">
        <v>7750</v>
      </c>
      <c r="W176" s="273" t="s">
        <v>7750</v>
      </c>
      <c r="X176" s="273" t="s">
        <v>7750</v>
      </c>
      <c r="Y176" s="273" t="s">
        <v>7750</v>
      </c>
      <c r="Z176" s="273" t="s">
        <v>7750</v>
      </c>
      <c r="AA176" s="273" t="s">
        <v>7750</v>
      </c>
      <c r="AB176" s="273" t="s">
        <v>7750</v>
      </c>
      <c r="AC176" s="273">
        <v>2.9</v>
      </c>
      <c r="AD176" s="273">
        <v>2.1</v>
      </c>
      <c r="AE176" s="273">
        <v>2.1</v>
      </c>
      <c r="AF176" s="273">
        <v>2.4</v>
      </c>
      <c r="AG176" s="273">
        <f>_xlfn.IFNA(VLOOKUP(C176,'INFORM Severity - hidden'!$C$5:$G$155,5,FALSE),"-")</f>
        <v>2.4</v>
      </c>
    </row>
    <row r="177" spans="1:33" x14ac:dyDescent="0.3">
      <c r="A177" t="s">
        <v>751</v>
      </c>
      <c r="B177" t="s">
        <v>6790</v>
      </c>
      <c r="C177" t="s">
        <v>6791</v>
      </c>
      <c r="D177" s="273" t="str">
        <f t="shared" si="2"/>
        <v>-</v>
      </c>
      <c r="E177" s="273" t="s">
        <v>7750</v>
      </c>
      <c r="F177" s="273" t="s">
        <v>7750</v>
      </c>
      <c r="G177" s="273" t="s">
        <v>7750</v>
      </c>
      <c r="H177" s="273" t="s">
        <v>7750</v>
      </c>
      <c r="I177" s="273" t="s">
        <v>7750</v>
      </c>
      <c r="J177" s="273" t="s">
        <v>7750</v>
      </c>
      <c r="K177" s="273" t="s">
        <v>7750</v>
      </c>
      <c r="L177" s="273" t="s">
        <v>7750</v>
      </c>
      <c r="M177" s="273" t="s">
        <v>7750</v>
      </c>
      <c r="N177" s="273" t="s">
        <v>7750</v>
      </c>
      <c r="O177" s="273" t="s">
        <v>7750</v>
      </c>
      <c r="P177" s="273" t="s">
        <v>7750</v>
      </c>
      <c r="Q177" s="273" t="s">
        <v>7750</v>
      </c>
      <c r="R177" s="273" t="s">
        <v>7750</v>
      </c>
      <c r="S177" s="273" t="s">
        <v>7750</v>
      </c>
      <c r="T177" s="273" t="s">
        <v>7750</v>
      </c>
      <c r="U177" s="273" t="s">
        <v>7750</v>
      </c>
      <c r="V177" s="273" t="s">
        <v>7750</v>
      </c>
      <c r="W177" s="273" t="s">
        <v>7750</v>
      </c>
      <c r="X177" s="273" t="s">
        <v>7750</v>
      </c>
      <c r="Y177" s="273" t="s">
        <v>7750</v>
      </c>
      <c r="Z177" s="273" t="s">
        <v>7750</v>
      </c>
      <c r="AA177" s="273" t="s">
        <v>7750</v>
      </c>
      <c r="AB177" s="273" t="s">
        <v>7750</v>
      </c>
      <c r="AC177" s="273" t="s">
        <v>7750</v>
      </c>
      <c r="AD177" s="273" t="s">
        <v>7750</v>
      </c>
      <c r="AE177" s="273" t="s">
        <v>7750</v>
      </c>
      <c r="AF177" s="273">
        <v>2.8</v>
      </c>
      <c r="AG177" s="273">
        <f>_xlfn.IFNA(VLOOKUP(C177,'INFORM Severity - hidden'!$C$5:$G$155,5,FALSE),"-")</f>
        <v>2.8</v>
      </c>
    </row>
    <row r="178" spans="1:33" x14ac:dyDescent="0.3">
      <c r="A178" t="s">
        <v>55</v>
      </c>
      <c r="B178" t="s">
        <v>53</v>
      </c>
      <c r="C178" t="s">
        <v>54</v>
      </c>
      <c r="D178" s="273" t="str">
        <f t="shared" si="2"/>
        <v>Stable</v>
      </c>
      <c r="E178" s="273">
        <v>2.5</v>
      </c>
      <c r="F178" s="273">
        <v>2.5</v>
      </c>
      <c r="G178" s="273">
        <v>2.5</v>
      </c>
      <c r="H178" s="273">
        <v>2.5</v>
      </c>
      <c r="I178" s="273">
        <v>2.5</v>
      </c>
      <c r="J178" s="273">
        <v>2.5</v>
      </c>
      <c r="K178" s="273">
        <v>2.5</v>
      </c>
      <c r="L178" s="273">
        <v>2.5</v>
      </c>
      <c r="M178" s="273">
        <v>2.5</v>
      </c>
      <c r="N178" s="273">
        <v>2.6</v>
      </c>
      <c r="O178" s="273">
        <v>2.6</v>
      </c>
      <c r="P178" s="273">
        <v>2.6</v>
      </c>
      <c r="Q178" s="273">
        <v>2.6</v>
      </c>
      <c r="R178" s="273">
        <v>2.6</v>
      </c>
      <c r="S178" s="273">
        <v>2.6</v>
      </c>
      <c r="T178" s="273">
        <v>2.6</v>
      </c>
      <c r="U178" s="273">
        <v>2.6</v>
      </c>
      <c r="V178" s="273">
        <v>2.6</v>
      </c>
      <c r="W178" s="273">
        <v>2.4</v>
      </c>
      <c r="X178" s="273">
        <v>2.4</v>
      </c>
      <c r="Y178" s="273">
        <v>2.4</v>
      </c>
      <c r="Z178" s="273">
        <v>2.4</v>
      </c>
      <c r="AA178" s="273">
        <v>2.4</v>
      </c>
      <c r="AB178" s="273">
        <v>2.4</v>
      </c>
      <c r="AC178" s="273">
        <v>2.4</v>
      </c>
      <c r="AD178" s="273">
        <v>2.4</v>
      </c>
      <c r="AE178" s="273">
        <v>2.4</v>
      </c>
      <c r="AF178" s="273">
        <v>2.4</v>
      </c>
      <c r="AG178" s="273">
        <f>_xlfn.IFNA(VLOOKUP(C178,'INFORM Severity - hidden'!$C$5:$G$155,5,FALSE),"-")</f>
        <v>2.4</v>
      </c>
    </row>
    <row r="179" spans="1:33" x14ac:dyDescent="0.3">
      <c r="A179" t="s">
        <v>403</v>
      </c>
      <c r="B179" t="s">
        <v>401</v>
      </c>
      <c r="C179" t="s">
        <v>402</v>
      </c>
      <c r="D179" s="273" t="str">
        <f t="shared" si="2"/>
        <v>Stable</v>
      </c>
      <c r="E179" s="273" t="s">
        <v>7750</v>
      </c>
      <c r="F179" s="273">
        <v>2.8</v>
      </c>
      <c r="G179" s="273">
        <v>2.8</v>
      </c>
      <c r="H179" s="273">
        <v>3</v>
      </c>
      <c r="I179" s="273">
        <v>3</v>
      </c>
      <c r="J179" s="273">
        <v>3</v>
      </c>
      <c r="K179" s="273">
        <v>3</v>
      </c>
      <c r="L179" s="273">
        <v>3</v>
      </c>
      <c r="M179" s="273">
        <v>2.6</v>
      </c>
      <c r="N179" s="273">
        <v>2.6</v>
      </c>
      <c r="O179" s="273">
        <v>2.7</v>
      </c>
      <c r="P179" s="273">
        <v>2.7</v>
      </c>
      <c r="Q179" s="273">
        <v>2.7</v>
      </c>
      <c r="R179" s="273">
        <v>2.7</v>
      </c>
      <c r="S179" s="273">
        <v>2.7</v>
      </c>
      <c r="T179" s="273">
        <v>2.7</v>
      </c>
      <c r="U179" s="273">
        <v>2.7</v>
      </c>
      <c r="V179" s="273">
        <v>2.7</v>
      </c>
      <c r="W179" s="273">
        <v>2.7</v>
      </c>
      <c r="X179" s="273">
        <v>2.7</v>
      </c>
      <c r="Y179" s="273">
        <v>2.7</v>
      </c>
      <c r="Z179" s="273">
        <v>3</v>
      </c>
      <c r="AA179" s="273">
        <v>3</v>
      </c>
      <c r="AB179" s="273">
        <v>3</v>
      </c>
      <c r="AC179" s="273">
        <v>3</v>
      </c>
      <c r="AD179" s="273">
        <v>3</v>
      </c>
      <c r="AE179" s="273">
        <v>3</v>
      </c>
      <c r="AF179" s="273">
        <v>3</v>
      </c>
      <c r="AG179" s="273">
        <f>_xlfn.IFNA(VLOOKUP(C179,'INFORM Severity - hidden'!$C$5:$G$155,5,FALSE),"-")</f>
        <v>3</v>
      </c>
    </row>
    <row r="180" spans="1:33" x14ac:dyDescent="0.3">
      <c r="A180" t="s">
        <v>181</v>
      </c>
      <c r="B180" t="s">
        <v>179</v>
      </c>
      <c r="C180" t="s">
        <v>180</v>
      </c>
      <c r="D180" s="273" t="str">
        <f t="shared" si="2"/>
        <v>Increasing</v>
      </c>
      <c r="E180" s="273">
        <v>3.6</v>
      </c>
      <c r="F180" s="273">
        <v>3.6</v>
      </c>
      <c r="G180" s="273">
        <v>3.6</v>
      </c>
      <c r="H180" s="273">
        <v>4.0999999999999996</v>
      </c>
      <c r="I180" s="273">
        <v>4.3</v>
      </c>
      <c r="J180" s="273">
        <v>4.3</v>
      </c>
      <c r="K180" s="273">
        <v>4.3</v>
      </c>
      <c r="L180" s="273">
        <v>4.3</v>
      </c>
      <c r="M180" s="273">
        <v>4.3</v>
      </c>
      <c r="N180" s="273">
        <v>4.2</v>
      </c>
      <c r="O180" s="273">
        <v>4.2</v>
      </c>
      <c r="P180" s="273">
        <v>4.2</v>
      </c>
      <c r="Q180" s="273">
        <v>4.2</v>
      </c>
      <c r="R180" s="273">
        <v>4.7</v>
      </c>
      <c r="S180" s="273">
        <v>4.7</v>
      </c>
      <c r="T180" s="273">
        <v>4.7</v>
      </c>
      <c r="U180" s="273">
        <v>4.7</v>
      </c>
      <c r="V180" s="273">
        <v>4.7</v>
      </c>
      <c r="W180" s="273">
        <v>4.7</v>
      </c>
      <c r="X180" s="273">
        <v>4.7</v>
      </c>
      <c r="Y180" s="273">
        <v>4.5999999999999996</v>
      </c>
      <c r="Z180" s="273">
        <v>4.5999999999999996</v>
      </c>
      <c r="AA180" s="273">
        <v>4</v>
      </c>
      <c r="AB180" s="273">
        <v>4</v>
      </c>
      <c r="AC180" s="273">
        <v>4</v>
      </c>
      <c r="AD180" s="273">
        <v>4</v>
      </c>
      <c r="AE180" s="273">
        <v>4.4000000000000004</v>
      </c>
      <c r="AF180" s="273">
        <v>4.4000000000000004</v>
      </c>
      <c r="AG180" s="273">
        <f>_xlfn.IFNA(VLOOKUP(C180,'INFORM Severity - hidden'!$C$5:$G$155,5,FALSE),"-")</f>
        <v>4.4000000000000004</v>
      </c>
    </row>
    <row r="181" spans="1:33" x14ac:dyDescent="0.3">
      <c r="A181" t="s">
        <v>181</v>
      </c>
      <c r="B181" t="s">
        <v>1235</v>
      </c>
      <c r="C181" t="s">
        <v>1236</v>
      </c>
      <c r="D181" s="273" t="str">
        <f t="shared" si="2"/>
        <v>Stable</v>
      </c>
      <c r="E181" s="273" t="s">
        <v>7750</v>
      </c>
      <c r="F181" s="273" t="s">
        <v>7750</v>
      </c>
      <c r="G181" s="273" t="s">
        <v>7750</v>
      </c>
      <c r="H181" s="273">
        <v>2.1</v>
      </c>
      <c r="I181" s="273">
        <v>2.1</v>
      </c>
      <c r="J181" s="273">
        <v>2.1</v>
      </c>
      <c r="K181" s="273">
        <v>2.1</v>
      </c>
      <c r="L181" s="273">
        <v>2.1</v>
      </c>
      <c r="M181" s="273">
        <v>2.1</v>
      </c>
      <c r="N181" s="273">
        <v>2</v>
      </c>
      <c r="O181" s="273">
        <v>2</v>
      </c>
      <c r="P181" s="273">
        <v>2</v>
      </c>
      <c r="Q181" s="273">
        <v>2</v>
      </c>
      <c r="R181" s="273">
        <v>2</v>
      </c>
      <c r="S181" s="273">
        <v>2</v>
      </c>
      <c r="T181" s="273">
        <v>2</v>
      </c>
      <c r="U181" s="273">
        <v>2</v>
      </c>
      <c r="V181" s="273">
        <v>2</v>
      </c>
      <c r="W181" s="273">
        <v>2</v>
      </c>
      <c r="X181" s="273">
        <v>2</v>
      </c>
      <c r="Y181" s="273">
        <v>1.9</v>
      </c>
      <c r="Z181" s="273">
        <v>1.9</v>
      </c>
      <c r="AA181" s="273">
        <v>1.9</v>
      </c>
      <c r="AB181" s="273">
        <v>1.9</v>
      </c>
      <c r="AC181" s="273">
        <v>1.9</v>
      </c>
      <c r="AD181" s="273">
        <v>1.9</v>
      </c>
      <c r="AE181" s="273">
        <v>1.9</v>
      </c>
      <c r="AF181" s="273">
        <v>1.9</v>
      </c>
      <c r="AG181" s="273">
        <f>_xlfn.IFNA(VLOOKUP(C181,'INFORM Severity - hidden'!$C$5:$G$155,5,FALSE),"-")</f>
        <v>1.8</v>
      </c>
    </row>
    <row r="182" spans="1:33" x14ac:dyDescent="0.3">
      <c r="A182" t="s">
        <v>181</v>
      </c>
      <c r="B182" t="s">
        <v>2564</v>
      </c>
      <c r="C182" t="s">
        <v>2565</v>
      </c>
      <c r="D182" s="273" t="str">
        <f t="shared" si="2"/>
        <v>Decreasing</v>
      </c>
      <c r="E182" s="273" t="s">
        <v>7750</v>
      </c>
      <c r="F182" s="273" t="s">
        <v>7750</v>
      </c>
      <c r="G182" s="273" t="s">
        <v>7750</v>
      </c>
      <c r="H182" s="273" t="s">
        <v>7750</v>
      </c>
      <c r="I182" s="273" t="s">
        <v>7750</v>
      </c>
      <c r="J182" s="273" t="s">
        <v>7750</v>
      </c>
      <c r="K182" s="273" t="s">
        <v>7750</v>
      </c>
      <c r="L182" s="273" t="s">
        <v>7750</v>
      </c>
      <c r="M182" s="273" t="s">
        <v>7750</v>
      </c>
      <c r="N182" s="273" t="s">
        <v>7750</v>
      </c>
      <c r="O182" s="273" t="s">
        <v>7750</v>
      </c>
      <c r="P182" s="273" t="s">
        <v>7750</v>
      </c>
      <c r="Q182" s="273" t="s">
        <v>7750</v>
      </c>
      <c r="R182" s="273" t="s">
        <v>7750</v>
      </c>
      <c r="S182" s="273" t="s">
        <v>7750</v>
      </c>
      <c r="T182" s="273">
        <v>2.4</v>
      </c>
      <c r="U182" s="273">
        <v>2.4</v>
      </c>
      <c r="V182" s="273">
        <v>2.4</v>
      </c>
      <c r="W182" s="273">
        <v>3.3</v>
      </c>
      <c r="X182" s="273">
        <v>3.3</v>
      </c>
      <c r="Y182" s="273">
        <v>3.2</v>
      </c>
      <c r="Z182" s="273">
        <v>3.2</v>
      </c>
      <c r="AA182" s="273">
        <v>3.2</v>
      </c>
      <c r="AB182" s="273">
        <v>3.2</v>
      </c>
      <c r="AC182" s="273">
        <v>3.2</v>
      </c>
      <c r="AD182" s="273">
        <v>3.2</v>
      </c>
      <c r="AE182" s="273">
        <v>3.2</v>
      </c>
      <c r="AF182" s="273">
        <v>3.2</v>
      </c>
      <c r="AG182" s="273">
        <f>_xlfn.IFNA(VLOOKUP(C182,'INFORM Severity - hidden'!$C$5:$G$155,5,FALSE),"-")</f>
        <v>2.8</v>
      </c>
    </row>
    <row r="183" spans="1:33" x14ac:dyDescent="0.3">
      <c r="A183" t="s">
        <v>572</v>
      </c>
      <c r="B183" t="s">
        <v>570</v>
      </c>
      <c r="C183" t="s">
        <v>571</v>
      </c>
      <c r="D183" s="273" t="str">
        <f t="shared" si="2"/>
        <v>Increasing</v>
      </c>
      <c r="E183" s="273" t="s">
        <v>7750</v>
      </c>
      <c r="F183" s="273">
        <v>4.3</v>
      </c>
      <c r="G183" s="273">
        <v>4.3</v>
      </c>
      <c r="H183" s="273">
        <v>4.3</v>
      </c>
      <c r="I183" s="273">
        <v>4.3</v>
      </c>
      <c r="J183" s="273">
        <v>4.3</v>
      </c>
      <c r="K183" s="273">
        <v>4.3</v>
      </c>
      <c r="L183" s="273">
        <v>4.3</v>
      </c>
      <c r="M183" s="273">
        <v>4.3</v>
      </c>
      <c r="N183" s="273">
        <v>4.3</v>
      </c>
      <c r="O183" s="273">
        <v>4.3</v>
      </c>
      <c r="P183" s="273">
        <v>4.3</v>
      </c>
      <c r="Q183" s="273">
        <v>4.3</v>
      </c>
      <c r="R183" s="273">
        <v>4.3</v>
      </c>
      <c r="S183" s="273">
        <v>4.3</v>
      </c>
      <c r="T183" s="273">
        <v>4.3</v>
      </c>
      <c r="U183" s="273">
        <v>4.3</v>
      </c>
      <c r="V183" s="273">
        <v>4.3</v>
      </c>
      <c r="W183" s="273">
        <v>4.4000000000000004</v>
      </c>
      <c r="X183" s="273">
        <v>4.4000000000000004</v>
      </c>
      <c r="Y183" s="273">
        <v>4.4000000000000004</v>
      </c>
      <c r="Z183" s="273">
        <v>4.4000000000000004</v>
      </c>
      <c r="AA183" s="273">
        <v>4.2</v>
      </c>
      <c r="AB183" s="273">
        <v>4.2</v>
      </c>
      <c r="AC183" s="273">
        <v>4.2</v>
      </c>
      <c r="AD183" s="273">
        <v>4.3</v>
      </c>
      <c r="AE183" s="273">
        <v>4.3</v>
      </c>
      <c r="AF183" s="273">
        <v>4.3</v>
      </c>
      <c r="AG183" s="273">
        <f>_xlfn.IFNA(VLOOKUP(C183,'INFORM Severity - hidden'!$C$5:$G$155,5,FALSE),"-")</f>
        <v>4.3</v>
      </c>
    </row>
    <row r="184" spans="1:33" x14ac:dyDescent="0.3">
      <c r="A184" t="s">
        <v>572</v>
      </c>
      <c r="B184" t="s">
        <v>7905</v>
      </c>
      <c r="C184" t="s">
        <v>7906</v>
      </c>
      <c r="D184" s="273" t="str">
        <f t="shared" si="2"/>
        <v>-</v>
      </c>
      <c r="E184" s="273" t="s">
        <v>7750</v>
      </c>
      <c r="F184" s="273" t="s">
        <v>7750</v>
      </c>
      <c r="G184" s="273" t="s">
        <v>7750</v>
      </c>
      <c r="H184" s="273" t="s">
        <v>7750</v>
      </c>
      <c r="I184" s="273" t="s">
        <v>7750</v>
      </c>
      <c r="J184" s="273" t="s">
        <v>7750</v>
      </c>
      <c r="K184" s="273" t="s">
        <v>7750</v>
      </c>
      <c r="L184" s="273" t="s">
        <v>7750</v>
      </c>
      <c r="M184" s="273" t="s">
        <v>7750</v>
      </c>
      <c r="N184" s="273" t="s">
        <v>7750</v>
      </c>
      <c r="O184" s="273">
        <v>3.1</v>
      </c>
      <c r="P184" s="273">
        <v>3.1</v>
      </c>
      <c r="Q184" s="273">
        <v>3.1</v>
      </c>
      <c r="R184" s="273">
        <v>3.1</v>
      </c>
      <c r="S184" s="273" t="s">
        <v>7750</v>
      </c>
      <c r="T184" s="273" t="s">
        <v>7750</v>
      </c>
      <c r="U184" s="273" t="s">
        <v>7750</v>
      </c>
      <c r="V184" s="273" t="s">
        <v>7750</v>
      </c>
      <c r="W184" s="273" t="s">
        <v>7750</v>
      </c>
      <c r="X184" s="273" t="s">
        <v>7750</v>
      </c>
      <c r="Y184" s="273" t="s">
        <v>7750</v>
      </c>
      <c r="Z184" s="273" t="s">
        <v>7750</v>
      </c>
      <c r="AA184" s="273" t="s">
        <v>7750</v>
      </c>
      <c r="AB184" s="273" t="s">
        <v>7750</v>
      </c>
      <c r="AC184" s="273" t="s">
        <v>7750</v>
      </c>
      <c r="AD184" s="273" t="s">
        <v>7750</v>
      </c>
      <c r="AE184" s="273" t="s">
        <v>7750</v>
      </c>
      <c r="AF184" s="273" t="s">
        <v>7750</v>
      </c>
      <c r="AG184" s="273" t="str">
        <f>_xlfn.IFNA(VLOOKUP(C184,'INFORM Severity - hidden'!$C$5:$G$155,5,FALSE),"-")</f>
        <v>-</v>
      </c>
    </row>
    <row r="185" spans="1:33" x14ac:dyDescent="0.3">
      <c r="A185" t="s">
        <v>2356</v>
      </c>
      <c r="B185" t="s">
        <v>2354</v>
      </c>
      <c r="C185" t="s">
        <v>2355</v>
      </c>
      <c r="D185" s="273" t="str">
        <f t="shared" si="2"/>
        <v>Stable</v>
      </c>
      <c r="E185" s="273" t="s">
        <v>7750</v>
      </c>
      <c r="F185" s="273" t="s">
        <v>7750</v>
      </c>
      <c r="G185" s="273" t="s">
        <v>7750</v>
      </c>
      <c r="H185" s="273" t="s">
        <v>7750</v>
      </c>
      <c r="I185" s="273" t="s">
        <v>7750</v>
      </c>
      <c r="J185" s="273" t="s">
        <v>7750</v>
      </c>
      <c r="K185" s="273" t="s">
        <v>7750</v>
      </c>
      <c r="L185" s="273" t="s">
        <v>7750</v>
      </c>
      <c r="M185" s="273" t="s">
        <v>7750</v>
      </c>
      <c r="N185" s="273" t="s">
        <v>7750</v>
      </c>
      <c r="O185" s="273" t="s">
        <v>7750</v>
      </c>
      <c r="P185" s="273" t="s">
        <v>7750</v>
      </c>
      <c r="Q185" s="273" t="s">
        <v>7750</v>
      </c>
      <c r="R185" s="273" t="s">
        <v>7750</v>
      </c>
      <c r="S185" s="273" t="s">
        <v>7750</v>
      </c>
      <c r="T185" s="273" t="s">
        <v>7750</v>
      </c>
      <c r="U185" s="273" t="s">
        <v>7750</v>
      </c>
      <c r="V185" s="273" t="s">
        <v>7750</v>
      </c>
      <c r="W185" s="273" t="s">
        <v>7750</v>
      </c>
      <c r="X185" s="273" t="s">
        <v>7750</v>
      </c>
      <c r="Y185" s="273" t="s">
        <v>7750</v>
      </c>
      <c r="Z185" s="273" t="s">
        <v>7750</v>
      </c>
      <c r="AA185" s="273">
        <v>2.7</v>
      </c>
      <c r="AB185" s="273">
        <v>2.7</v>
      </c>
      <c r="AC185" s="273">
        <v>2.7</v>
      </c>
      <c r="AD185" s="273">
        <v>2.7</v>
      </c>
      <c r="AE185" s="273">
        <v>2.7</v>
      </c>
      <c r="AF185" s="273">
        <v>2.7</v>
      </c>
      <c r="AG185" s="273">
        <f>_xlfn.IFNA(VLOOKUP(C185,'INFORM Severity - hidden'!$C$5:$G$155,5,FALSE),"-")</f>
        <v>2.7</v>
      </c>
    </row>
    <row r="186" spans="1:33" x14ac:dyDescent="0.3">
      <c r="A186" t="s">
        <v>158</v>
      </c>
      <c r="B186" t="s">
        <v>156</v>
      </c>
      <c r="C186" t="s">
        <v>157</v>
      </c>
      <c r="D186" s="273" t="str">
        <f t="shared" si="2"/>
        <v>Increasing</v>
      </c>
      <c r="E186" s="273">
        <v>4.9000000000000004</v>
      </c>
      <c r="F186" s="273">
        <v>4.9000000000000004</v>
      </c>
      <c r="G186" s="273">
        <v>4.8</v>
      </c>
      <c r="H186" s="273">
        <v>4.8</v>
      </c>
      <c r="I186" s="273">
        <v>4.8</v>
      </c>
      <c r="J186" s="273">
        <v>4.9000000000000004</v>
      </c>
      <c r="K186" s="273">
        <v>4.9000000000000004</v>
      </c>
      <c r="L186" s="273">
        <v>4.9000000000000004</v>
      </c>
      <c r="M186" s="273">
        <v>4.9000000000000004</v>
      </c>
      <c r="N186" s="273">
        <v>4.8</v>
      </c>
      <c r="O186" s="273">
        <v>4.9000000000000004</v>
      </c>
      <c r="P186" s="273">
        <v>4.9000000000000004</v>
      </c>
      <c r="Q186" s="273">
        <v>4.9000000000000004</v>
      </c>
      <c r="R186" s="273">
        <v>4.9000000000000004</v>
      </c>
      <c r="S186" s="273">
        <v>4.9000000000000004</v>
      </c>
      <c r="T186" s="273">
        <v>4.9000000000000004</v>
      </c>
      <c r="U186" s="273">
        <v>4.9000000000000004</v>
      </c>
      <c r="V186" s="273">
        <v>4.9000000000000004</v>
      </c>
      <c r="W186" s="273">
        <v>4.9000000000000004</v>
      </c>
      <c r="X186" s="273">
        <v>4.9000000000000004</v>
      </c>
      <c r="Y186" s="273">
        <v>4.9000000000000004</v>
      </c>
      <c r="Z186" s="273">
        <v>4.9000000000000004</v>
      </c>
      <c r="AA186" s="273">
        <v>4.9000000000000004</v>
      </c>
      <c r="AB186" s="273">
        <v>4.9000000000000004</v>
      </c>
      <c r="AC186" s="273">
        <v>4.7</v>
      </c>
      <c r="AD186" s="273">
        <v>4.9000000000000004</v>
      </c>
      <c r="AE186" s="273">
        <v>4.9000000000000004</v>
      </c>
      <c r="AF186" s="273">
        <v>4.9000000000000004</v>
      </c>
      <c r="AG186" s="273">
        <f>_xlfn.IFNA(VLOOKUP(C186,'INFORM Severity - hidden'!$C$5:$G$155,5,FALSE),"-")</f>
        <v>4.9000000000000004</v>
      </c>
    </row>
    <row r="187" spans="1:33" x14ac:dyDescent="0.3">
      <c r="A187" t="s">
        <v>756</v>
      </c>
      <c r="B187" t="s">
        <v>4559</v>
      </c>
      <c r="C187" t="s">
        <v>4560</v>
      </c>
      <c r="D187" s="273" t="str">
        <f t="shared" si="2"/>
        <v>Stable</v>
      </c>
      <c r="E187" s="273" t="s">
        <v>7750</v>
      </c>
      <c r="F187" s="273" t="s">
        <v>7750</v>
      </c>
      <c r="G187" s="273" t="s">
        <v>7750</v>
      </c>
      <c r="H187" s="273">
        <v>4</v>
      </c>
      <c r="I187" s="273">
        <v>4</v>
      </c>
      <c r="J187" s="273">
        <v>4</v>
      </c>
      <c r="K187" s="273">
        <v>4</v>
      </c>
      <c r="L187" s="273">
        <v>4</v>
      </c>
      <c r="M187" s="273">
        <v>4</v>
      </c>
      <c r="N187" s="273">
        <v>4.0999999999999996</v>
      </c>
      <c r="O187" s="273">
        <v>4.0999999999999996</v>
      </c>
      <c r="P187" s="273">
        <v>4.0999999999999996</v>
      </c>
      <c r="Q187" s="273">
        <v>4.0999999999999996</v>
      </c>
      <c r="R187" s="273">
        <v>4.0999999999999996</v>
      </c>
      <c r="S187" s="273">
        <v>4.0999999999999996</v>
      </c>
      <c r="T187" s="273">
        <v>4.0999999999999996</v>
      </c>
      <c r="U187" s="273">
        <v>4.0999999999999996</v>
      </c>
      <c r="V187" s="273">
        <v>4.0999999999999996</v>
      </c>
      <c r="W187" s="273">
        <v>4.0999999999999996</v>
      </c>
      <c r="X187" s="273">
        <v>4.0999999999999996</v>
      </c>
      <c r="Y187" s="273">
        <v>4.0999999999999996</v>
      </c>
      <c r="Z187" s="273">
        <v>4.2</v>
      </c>
      <c r="AA187" s="273">
        <v>4.0999999999999996</v>
      </c>
      <c r="AB187" s="273">
        <v>4.0999999999999996</v>
      </c>
      <c r="AC187" s="273">
        <v>4.0999999999999996</v>
      </c>
      <c r="AD187" s="273">
        <v>4.0999999999999996</v>
      </c>
      <c r="AE187" s="273">
        <v>4.0999999999999996</v>
      </c>
      <c r="AF187" s="273">
        <v>4.0999999999999996</v>
      </c>
      <c r="AG187" s="273">
        <f>_xlfn.IFNA(VLOOKUP(C187,'INFORM Severity - hidden'!$C$5:$G$155,5,FALSE),"-")</f>
        <v>4.0999999999999996</v>
      </c>
    </row>
    <row r="188" spans="1:33" x14ac:dyDescent="0.3">
      <c r="A188" t="s">
        <v>756</v>
      </c>
      <c r="B188" t="s">
        <v>7907</v>
      </c>
      <c r="C188" t="s">
        <v>7908</v>
      </c>
      <c r="D188" s="273" t="str">
        <f t="shared" si="2"/>
        <v>-</v>
      </c>
      <c r="E188" s="273" t="s">
        <v>7750</v>
      </c>
      <c r="F188" s="273" t="s">
        <v>7750</v>
      </c>
      <c r="G188" s="273" t="s">
        <v>7750</v>
      </c>
      <c r="H188" s="273">
        <v>3</v>
      </c>
      <c r="I188" s="273" t="s">
        <v>7750</v>
      </c>
      <c r="J188" s="273" t="s">
        <v>7750</v>
      </c>
      <c r="K188" s="273" t="s">
        <v>7750</v>
      </c>
      <c r="L188" s="273" t="s">
        <v>7750</v>
      </c>
      <c r="M188" s="273" t="s">
        <v>7750</v>
      </c>
      <c r="N188" s="273" t="s">
        <v>7750</v>
      </c>
      <c r="O188" s="273" t="s">
        <v>7750</v>
      </c>
      <c r="P188" s="273" t="s">
        <v>7750</v>
      </c>
      <c r="Q188" s="273" t="s">
        <v>7750</v>
      </c>
      <c r="R188" s="273" t="s">
        <v>7750</v>
      </c>
      <c r="S188" s="273" t="s">
        <v>7750</v>
      </c>
      <c r="T188" s="273" t="s">
        <v>7750</v>
      </c>
      <c r="U188" s="273" t="s">
        <v>7750</v>
      </c>
      <c r="V188" s="273" t="s">
        <v>7750</v>
      </c>
      <c r="W188" s="273" t="s">
        <v>7750</v>
      </c>
      <c r="X188" s="273" t="s">
        <v>7750</v>
      </c>
      <c r="Y188" s="273" t="s">
        <v>7750</v>
      </c>
      <c r="Z188" s="273" t="s">
        <v>7750</v>
      </c>
      <c r="AA188" s="273" t="s">
        <v>7750</v>
      </c>
      <c r="AB188" s="273" t="s">
        <v>7750</v>
      </c>
      <c r="AC188" s="273" t="s">
        <v>7750</v>
      </c>
      <c r="AD188" s="273" t="s">
        <v>7750</v>
      </c>
      <c r="AE188" s="273" t="s">
        <v>7750</v>
      </c>
      <c r="AF188" s="273" t="s">
        <v>7750</v>
      </c>
      <c r="AG188" s="273" t="str">
        <f>_xlfn.IFNA(VLOOKUP(C188,'INFORM Severity - hidden'!$C$5:$G$155,5,FALSE),"-")</f>
        <v>-</v>
      </c>
    </row>
    <row r="189" spans="1:33" x14ac:dyDescent="0.3">
      <c r="A189" t="s">
        <v>756</v>
      </c>
      <c r="B189" t="s">
        <v>754</v>
      </c>
      <c r="C189" t="s">
        <v>755</v>
      </c>
      <c r="D189" s="273" t="str">
        <f t="shared" si="2"/>
        <v>Stable</v>
      </c>
      <c r="E189" s="273" t="s">
        <v>7750</v>
      </c>
      <c r="F189" s="273" t="s">
        <v>7750</v>
      </c>
      <c r="G189" s="273" t="s">
        <v>7750</v>
      </c>
      <c r="H189" s="273">
        <v>3.4</v>
      </c>
      <c r="I189" s="273">
        <v>3.4</v>
      </c>
      <c r="J189" s="273">
        <v>3.4</v>
      </c>
      <c r="K189" s="273">
        <v>3.4</v>
      </c>
      <c r="L189" s="273">
        <v>3.4</v>
      </c>
      <c r="M189" s="273">
        <v>3.4</v>
      </c>
      <c r="N189" s="273">
        <v>3.5</v>
      </c>
      <c r="O189" s="273">
        <v>3.5</v>
      </c>
      <c r="P189" s="273">
        <v>3.5</v>
      </c>
      <c r="Q189" s="273">
        <v>3.5</v>
      </c>
      <c r="R189" s="273">
        <v>3.5</v>
      </c>
      <c r="S189" s="273">
        <v>3.7</v>
      </c>
      <c r="T189" s="273">
        <v>3.7</v>
      </c>
      <c r="U189" s="273">
        <v>3.7</v>
      </c>
      <c r="V189" s="273">
        <v>3.7</v>
      </c>
      <c r="W189" s="273">
        <v>3.7</v>
      </c>
      <c r="X189" s="273">
        <v>3.7</v>
      </c>
      <c r="Y189" s="273">
        <v>3.7</v>
      </c>
      <c r="Z189" s="273">
        <v>3.7</v>
      </c>
      <c r="AA189" s="273">
        <v>3.6</v>
      </c>
      <c r="AB189" s="273">
        <v>3.6</v>
      </c>
      <c r="AC189" s="273">
        <v>3.6</v>
      </c>
      <c r="AD189" s="273">
        <v>3.6</v>
      </c>
      <c r="AE189" s="273">
        <v>3.6</v>
      </c>
      <c r="AF189" s="273">
        <v>3.6</v>
      </c>
      <c r="AG189" s="273">
        <f>_xlfn.IFNA(VLOOKUP(C189,'INFORM Severity - hidden'!$C$5:$G$155,5,FALSE),"-")</f>
        <v>3.6</v>
      </c>
    </row>
    <row r="190" spans="1:33" x14ac:dyDescent="0.3">
      <c r="A190" t="s">
        <v>756</v>
      </c>
      <c r="B190" t="s">
        <v>770</v>
      </c>
      <c r="C190" t="s">
        <v>771</v>
      </c>
      <c r="D190" s="273" t="str">
        <f t="shared" si="2"/>
        <v>Stable</v>
      </c>
      <c r="E190" s="273" t="s">
        <v>7750</v>
      </c>
      <c r="F190" s="273" t="s">
        <v>7750</v>
      </c>
      <c r="G190" s="273" t="s">
        <v>7750</v>
      </c>
      <c r="H190" s="273">
        <v>3.1</v>
      </c>
      <c r="I190" s="273">
        <v>3.1</v>
      </c>
      <c r="J190" s="273">
        <v>3.1</v>
      </c>
      <c r="K190" s="273">
        <v>3.1</v>
      </c>
      <c r="L190" s="273">
        <v>3.1</v>
      </c>
      <c r="M190" s="273">
        <v>3.1</v>
      </c>
      <c r="N190" s="273">
        <v>3.1</v>
      </c>
      <c r="O190" s="273">
        <v>3.1</v>
      </c>
      <c r="P190" s="273">
        <v>3.1</v>
      </c>
      <c r="Q190" s="273">
        <v>3.1</v>
      </c>
      <c r="R190" s="273">
        <v>3.1</v>
      </c>
      <c r="S190" s="273">
        <v>3.3</v>
      </c>
      <c r="T190" s="273">
        <v>3.3</v>
      </c>
      <c r="U190" s="273">
        <v>3.3</v>
      </c>
      <c r="V190" s="273">
        <v>3.3</v>
      </c>
      <c r="W190" s="273">
        <v>3.3</v>
      </c>
      <c r="X190" s="273">
        <v>3.3</v>
      </c>
      <c r="Y190" s="273">
        <v>3.3</v>
      </c>
      <c r="Z190" s="273">
        <v>3.3</v>
      </c>
      <c r="AA190" s="273">
        <v>3.3</v>
      </c>
      <c r="AB190" s="273">
        <v>3.3</v>
      </c>
      <c r="AC190" s="273">
        <v>3.3</v>
      </c>
      <c r="AD190" s="273">
        <v>3.3</v>
      </c>
      <c r="AE190" s="273">
        <v>3.3</v>
      </c>
      <c r="AF190" s="273">
        <v>3.3</v>
      </c>
      <c r="AG190" s="273">
        <f>_xlfn.IFNA(VLOOKUP(C190,'INFORM Severity - hidden'!$C$5:$G$155,5,FALSE),"-")</f>
        <v>3.3</v>
      </c>
    </row>
    <row r="191" spans="1:33" x14ac:dyDescent="0.3">
      <c r="A191" t="s">
        <v>756</v>
      </c>
      <c r="B191" t="s">
        <v>785</v>
      </c>
      <c r="C191" t="s">
        <v>786</v>
      </c>
      <c r="D191" s="273" t="str">
        <f t="shared" si="2"/>
        <v>Stable</v>
      </c>
      <c r="E191" s="273" t="s">
        <v>7750</v>
      </c>
      <c r="F191" s="273" t="s">
        <v>7750</v>
      </c>
      <c r="G191" s="273" t="s">
        <v>7750</v>
      </c>
      <c r="H191" s="273">
        <v>3.3</v>
      </c>
      <c r="I191" s="273">
        <v>3.3</v>
      </c>
      <c r="J191" s="273">
        <v>3.3</v>
      </c>
      <c r="K191" s="273">
        <v>3.3</v>
      </c>
      <c r="L191" s="273">
        <v>3.3</v>
      </c>
      <c r="M191" s="273">
        <v>3.3</v>
      </c>
      <c r="N191" s="273">
        <v>3.3</v>
      </c>
      <c r="O191" s="273">
        <v>3.3</v>
      </c>
      <c r="P191" s="273">
        <v>3.3</v>
      </c>
      <c r="Q191" s="273">
        <v>3.3</v>
      </c>
      <c r="R191" s="273">
        <v>3.3</v>
      </c>
      <c r="S191" s="273">
        <v>3.3</v>
      </c>
      <c r="T191" s="273">
        <v>3.4</v>
      </c>
      <c r="U191" s="273">
        <v>3.4</v>
      </c>
      <c r="V191" s="273">
        <v>3.4</v>
      </c>
      <c r="W191" s="273">
        <v>3.2</v>
      </c>
      <c r="X191" s="273">
        <v>3.2</v>
      </c>
      <c r="Y191" s="273">
        <v>3.2</v>
      </c>
      <c r="Z191" s="273">
        <v>3.2</v>
      </c>
      <c r="AA191" s="273">
        <v>3.2</v>
      </c>
      <c r="AB191" s="273">
        <v>3.2</v>
      </c>
      <c r="AC191" s="273">
        <v>3.2</v>
      </c>
      <c r="AD191" s="273">
        <v>3.2</v>
      </c>
      <c r="AE191" s="273">
        <v>3.2</v>
      </c>
      <c r="AF191" s="273">
        <v>3.2</v>
      </c>
      <c r="AG191" s="273">
        <f>_xlfn.IFNA(VLOOKUP(C191,'INFORM Severity - hidden'!$C$5:$G$155,5,FALSE),"-")</f>
        <v>3.2</v>
      </c>
    </row>
    <row r="192" spans="1:33" x14ac:dyDescent="0.3">
      <c r="A192" t="s">
        <v>756</v>
      </c>
      <c r="B192" t="s">
        <v>797</v>
      </c>
      <c r="C192" t="s">
        <v>798</v>
      </c>
      <c r="D192" s="273" t="str">
        <f t="shared" si="2"/>
        <v>Stable</v>
      </c>
      <c r="E192" s="273" t="s">
        <v>7750</v>
      </c>
      <c r="F192" s="273" t="s">
        <v>7750</v>
      </c>
      <c r="G192" s="273" t="s">
        <v>7750</v>
      </c>
      <c r="H192" s="273" t="s">
        <v>7750</v>
      </c>
      <c r="I192" s="273" t="s">
        <v>7750</v>
      </c>
      <c r="J192" s="273" t="s">
        <v>7750</v>
      </c>
      <c r="K192" s="273" t="s">
        <v>7750</v>
      </c>
      <c r="L192" s="273" t="s">
        <v>7750</v>
      </c>
      <c r="M192" s="273" t="s">
        <v>7750</v>
      </c>
      <c r="N192" s="273" t="s">
        <v>7750</v>
      </c>
      <c r="O192" s="273" t="s">
        <v>7750</v>
      </c>
      <c r="P192" s="273" t="s">
        <v>7750</v>
      </c>
      <c r="Q192" s="273" t="s">
        <v>7750</v>
      </c>
      <c r="R192" s="273" t="s">
        <v>7750</v>
      </c>
      <c r="S192" s="273" t="s">
        <v>7750</v>
      </c>
      <c r="T192" s="273" t="s">
        <v>7750</v>
      </c>
      <c r="U192" s="273" t="s">
        <v>7750</v>
      </c>
      <c r="V192" s="273" t="s">
        <v>7750</v>
      </c>
      <c r="W192" s="273">
        <v>2.7</v>
      </c>
      <c r="X192" s="273">
        <v>2.7</v>
      </c>
      <c r="Y192" s="273">
        <v>2.7</v>
      </c>
      <c r="Z192" s="273">
        <v>2.6</v>
      </c>
      <c r="AA192" s="273">
        <v>2.5</v>
      </c>
      <c r="AB192" s="273">
        <v>2.5</v>
      </c>
      <c r="AC192" s="273">
        <v>2.5</v>
      </c>
      <c r="AD192" s="273">
        <v>2.5</v>
      </c>
      <c r="AE192" s="273">
        <v>2.5</v>
      </c>
      <c r="AF192" s="273">
        <v>2.5</v>
      </c>
      <c r="AG192" s="273">
        <f>_xlfn.IFNA(VLOOKUP(C192,'INFORM Severity - hidden'!$C$5:$G$155,5,FALSE),"-")</f>
        <v>2.5</v>
      </c>
    </row>
    <row r="193" spans="1:33" x14ac:dyDescent="0.3">
      <c r="A193" t="s">
        <v>756</v>
      </c>
      <c r="B193" t="s">
        <v>7909</v>
      </c>
      <c r="C193" t="s">
        <v>7910</v>
      </c>
      <c r="D193" s="273" t="str">
        <f t="shared" si="2"/>
        <v>-</v>
      </c>
      <c r="E193" s="273" t="s">
        <v>7750</v>
      </c>
      <c r="F193" s="273" t="s">
        <v>7750</v>
      </c>
      <c r="G193" s="273" t="s">
        <v>7750</v>
      </c>
      <c r="H193" s="273" t="s">
        <v>7750</v>
      </c>
      <c r="I193" s="273" t="s">
        <v>7750</v>
      </c>
      <c r="J193" s="273" t="s">
        <v>7750</v>
      </c>
      <c r="K193" s="273" t="s">
        <v>7750</v>
      </c>
      <c r="L193" s="273" t="s">
        <v>7750</v>
      </c>
      <c r="M193" s="273" t="s">
        <v>7750</v>
      </c>
      <c r="N193" s="273" t="s">
        <v>7750</v>
      </c>
      <c r="O193" s="273" t="s">
        <v>7750</v>
      </c>
      <c r="P193" s="273" t="s">
        <v>7750</v>
      </c>
      <c r="Q193" s="273" t="s">
        <v>7750</v>
      </c>
      <c r="R193" s="273" t="s">
        <v>7750</v>
      </c>
      <c r="S193" s="273" t="s">
        <v>7750</v>
      </c>
      <c r="T193" s="273" t="s">
        <v>7750</v>
      </c>
      <c r="U193" s="273" t="s">
        <v>7750</v>
      </c>
      <c r="V193" s="273" t="s">
        <v>7750</v>
      </c>
      <c r="W193" s="273" t="s">
        <v>7750</v>
      </c>
      <c r="X193" s="273" t="s">
        <v>7750</v>
      </c>
      <c r="Y193" s="273">
        <v>2.1</v>
      </c>
      <c r="Z193" s="273">
        <v>2.6</v>
      </c>
      <c r="AA193" s="273">
        <v>2.6</v>
      </c>
      <c r="AB193" s="273">
        <v>2.6</v>
      </c>
      <c r="AC193" s="273">
        <v>2.6</v>
      </c>
      <c r="AD193" s="273" t="s">
        <v>7750</v>
      </c>
      <c r="AE193" s="273" t="s">
        <v>7750</v>
      </c>
      <c r="AF193" s="273" t="s">
        <v>7750</v>
      </c>
      <c r="AG193" s="273" t="str">
        <f>_xlfn.IFNA(VLOOKUP(C193,'INFORM Severity - hidden'!$C$5:$G$155,5,FALSE),"-")</f>
        <v>-</v>
      </c>
    </row>
    <row r="194" spans="1:33" x14ac:dyDescent="0.3">
      <c r="A194" t="s">
        <v>412</v>
      </c>
      <c r="B194" t="s">
        <v>410</v>
      </c>
      <c r="C194" t="s">
        <v>411</v>
      </c>
      <c r="D194" s="273" t="str">
        <f t="shared" si="2"/>
        <v>Stable</v>
      </c>
      <c r="E194" s="273" t="s">
        <v>7750</v>
      </c>
      <c r="F194" s="273" t="s">
        <v>7750</v>
      </c>
      <c r="G194" s="273" t="s">
        <v>7750</v>
      </c>
      <c r="H194" s="273" t="s">
        <v>7750</v>
      </c>
      <c r="I194" s="273" t="s">
        <v>7750</v>
      </c>
      <c r="J194" s="273" t="s">
        <v>7750</v>
      </c>
      <c r="K194" s="273" t="s">
        <v>7750</v>
      </c>
      <c r="L194" s="273" t="s">
        <v>7750</v>
      </c>
      <c r="M194" s="273" t="s">
        <v>7750</v>
      </c>
      <c r="N194" s="273" t="s">
        <v>7750</v>
      </c>
      <c r="O194" s="273" t="s">
        <v>7750</v>
      </c>
      <c r="P194" s="273" t="s">
        <v>7750</v>
      </c>
      <c r="Q194" s="273">
        <v>1.7</v>
      </c>
      <c r="R194" s="273">
        <v>1.7</v>
      </c>
      <c r="S194" s="273">
        <v>2.1</v>
      </c>
      <c r="T194" s="273">
        <v>2.1</v>
      </c>
      <c r="U194" s="273">
        <v>2.1</v>
      </c>
      <c r="V194" s="273">
        <v>2.1</v>
      </c>
      <c r="W194" s="273">
        <v>2.1</v>
      </c>
      <c r="X194" s="273">
        <v>2.1</v>
      </c>
      <c r="Y194" s="273">
        <v>2.1</v>
      </c>
      <c r="Z194" s="273">
        <v>2.1</v>
      </c>
      <c r="AA194" s="273">
        <v>2.1</v>
      </c>
      <c r="AB194" s="273">
        <v>2.1</v>
      </c>
      <c r="AC194" s="273">
        <v>1.9</v>
      </c>
      <c r="AD194" s="273">
        <v>2</v>
      </c>
      <c r="AE194" s="273">
        <v>2</v>
      </c>
      <c r="AF194" s="273">
        <v>2</v>
      </c>
      <c r="AG194" s="273">
        <f>_xlfn.IFNA(VLOOKUP(C194,'INFORM Severity - hidden'!$C$5:$G$155,5,FALSE),"-")</f>
        <v>2</v>
      </c>
    </row>
    <row r="195" spans="1:33" x14ac:dyDescent="0.3">
      <c r="A195" t="s">
        <v>412</v>
      </c>
      <c r="B195" t="s">
        <v>423</v>
      </c>
      <c r="C195" t="s">
        <v>424</v>
      </c>
      <c r="D195" s="273" t="str">
        <f t="shared" ref="D195:D223" si="3">IF(AG195="-","-",IFERROR(IF(ROUND(AVERAGE(AE195:AG195),1)=ROUND(AVERAGE(AB195:AD195),1),"Stable",IF(ROUND(AVERAGE(AE195:AG195),1)&lt;ROUND(AVERAGE(AB195:AD195),1),"Decreasing",IF(ROUND(AVERAGE(AE195:AG195),1)&gt;ROUND(AVERAGE(AB195:AD195),1),"Increasing"))),"-"))</f>
        <v>-</v>
      </c>
      <c r="E195" s="273" t="s">
        <v>7750</v>
      </c>
      <c r="F195" s="273" t="s">
        <v>7750</v>
      </c>
      <c r="G195" s="273" t="s">
        <v>7750</v>
      </c>
      <c r="H195" s="273" t="s">
        <v>7750</v>
      </c>
      <c r="I195" s="273" t="s">
        <v>7750</v>
      </c>
      <c r="J195" s="273" t="s">
        <v>7750</v>
      </c>
      <c r="K195" s="273" t="s">
        <v>7750</v>
      </c>
      <c r="L195" s="273" t="s">
        <v>7750</v>
      </c>
      <c r="M195" s="273" t="s">
        <v>7750</v>
      </c>
      <c r="N195" s="273" t="s">
        <v>7750</v>
      </c>
      <c r="O195" s="273" t="s">
        <v>7750</v>
      </c>
      <c r="P195" s="273" t="s">
        <v>7750</v>
      </c>
      <c r="Q195" s="273" t="s">
        <v>7750</v>
      </c>
      <c r="R195" s="273" t="s">
        <v>7750</v>
      </c>
      <c r="S195" s="273" t="s">
        <v>7750</v>
      </c>
      <c r="T195" s="273" t="s">
        <v>7750</v>
      </c>
      <c r="U195" s="273" t="s">
        <v>7750</v>
      </c>
      <c r="V195" s="273" t="s">
        <v>7750</v>
      </c>
      <c r="W195" s="273" t="s">
        <v>7750</v>
      </c>
      <c r="X195" s="273" t="s">
        <v>7750</v>
      </c>
      <c r="Y195" s="273" t="s">
        <v>7750</v>
      </c>
      <c r="Z195" s="273" t="s">
        <v>7750</v>
      </c>
      <c r="AA195" s="273" t="s">
        <v>7750</v>
      </c>
      <c r="AB195" s="273" t="s">
        <v>7750</v>
      </c>
      <c r="AC195" s="273" t="s">
        <v>7750</v>
      </c>
      <c r="AD195" s="273" t="s">
        <v>7750</v>
      </c>
      <c r="AE195" s="273" t="s">
        <v>7750</v>
      </c>
      <c r="AF195" s="273" t="s">
        <v>7750</v>
      </c>
      <c r="AG195" s="273" t="str">
        <f>_xlfn.IFNA(VLOOKUP(C195,'INFORM Severity - hidden'!$C$5:$G$155,5,FALSE),"-")</f>
        <v>x</v>
      </c>
    </row>
    <row r="196" spans="1:33" x14ac:dyDescent="0.3">
      <c r="A196" t="s">
        <v>412</v>
      </c>
      <c r="B196" t="s">
        <v>433</v>
      </c>
      <c r="C196" t="s">
        <v>434</v>
      </c>
      <c r="D196" s="273" t="str">
        <f t="shared" si="3"/>
        <v>Stable</v>
      </c>
      <c r="E196" s="273" t="s">
        <v>7750</v>
      </c>
      <c r="F196" s="273">
        <v>1.2</v>
      </c>
      <c r="G196" s="273">
        <v>1.2</v>
      </c>
      <c r="H196" s="273">
        <v>1.4</v>
      </c>
      <c r="I196" s="273">
        <v>1.4</v>
      </c>
      <c r="J196" s="273">
        <v>1.4</v>
      </c>
      <c r="K196" s="273">
        <v>1.4</v>
      </c>
      <c r="L196" s="273">
        <v>1.4</v>
      </c>
      <c r="M196" s="273">
        <v>1.4</v>
      </c>
      <c r="N196" s="273">
        <v>1.4</v>
      </c>
      <c r="O196" s="273">
        <v>2.1</v>
      </c>
      <c r="P196" s="273">
        <v>2.1</v>
      </c>
      <c r="Q196" s="273">
        <v>2.1</v>
      </c>
      <c r="R196" s="273">
        <v>2.1</v>
      </c>
      <c r="S196" s="273">
        <v>2.1</v>
      </c>
      <c r="T196" s="273">
        <v>2.1</v>
      </c>
      <c r="U196" s="273">
        <v>2.1</v>
      </c>
      <c r="V196" s="273">
        <v>2.1</v>
      </c>
      <c r="W196" s="273">
        <v>2.1</v>
      </c>
      <c r="X196" s="273">
        <v>2.1</v>
      </c>
      <c r="Y196" s="273">
        <v>2.1</v>
      </c>
      <c r="Z196" s="273">
        <v>2.2000000000000002</v>
      </c>
      <c r="AA196" s="273">
        <v>2.2999999999999998</v>
      </c>
      <c r="AB196" s="273">
        <v>2.2999999999999998</v>
      </c>
      <c r="AC196" s="273">
        <v>2.2999999999999998</v>
      </c>
      <c r="AD196" s="273">
        <v>2.2999999999999998</v>
      </c>
      <c r="AE196" s="273">
        <v>2.2999999999999998</v>
      </c>
      <c r="AF196" s="273">
        <v>2.2999999999999998</v>
      </c>
      <c r="AG196" s="273">
        <f>_xlfn.IFNA(VLOOKUP(C196,'INFORM Severity - hidden'!$C$5:$G$155,5,FALSE),"-")</f>
        <v>2.2999999999999998</v>
      </c>
    </row>
    <row r="197" spans="1:33" x14ac:dyDescent="0.3">
      <c r="A197" t="s">
        <v>6524</v>
      </c>
      <c r="B197" t="s">
        <v>6522</v>
      </c>
      <c r="C197" t="s">
        <v>6523</v>
      </c>
      <c r="D197" s="273" t="str">
        <f t="shared" si="3"/>
        <v>-</v>
      </c>
      <c r="E197" s="273" t="s">
        <v>7750</v>
      </c>
      <c r="F197" s="273" t="s">
        <v>7750</v>
      </c>
      <c r="G197" s="273" t="s">
        <v>7750</v>
      </c>
      <c r="H197" s="273" t="s">
        <v>7750</v>
      </c>
      <c r="I197" s="273" t="s">
        <v>7750</v>
      </c>
      <c r="J197" s="273" t="s">
        <v>7750</v>
      </c>
      <c r="K197" s="273" t="s">
        <v>7750</v>
      </c>
      <c r="L197" s="273" t="s">
        <v>7750</v>
      </c>
      <c r="M197" s="273" t="s">
        <v>7750</v>
      </c>
      <c r="N197" s="273" t="s">
        <v>7750</v>
      </c>
      <c r="O197" s="273" t="s">
        <v>7750</v>
      </c>
      <c r="P197" s="273" t="s">
        <v>7750</v>
      </c>
      <c r="Q197" s="273" t="s">
        <v>7750</v>
      </c>
      <c r="R197" s="273" t="s">
        <v>7750</v>
      </c>
      <c r="S197" s="273" t="s">
        <v>7750</v>
      </c>
      <c r="T197" s="273" t="s">
        <v>7750</v>
      </c>
      <c r="U197" s="273" t="s">
        <v>7750</v>
      </c>
      <c r="V197" s="273" t="s">
        <v>7750</v>
      </c>
      <c r="W197" s="273" t="s">
        <v>7750</v>
      </c>
      <c r="X197" s="273" t="s">
        <v>7750</v>
      </c>
      <c r="Y197" s="273" t="s">
        <v>7750</v>
      </c>
      <c r="Z197" s="273" t="s">
        <v>7750</v>
      </c>
      <c r="AA197" s="273" t="s">
        <v>7750</v>
      </c>
      <c r="AB197" s="273" t="s">
        <v>7750</v>
      </c>
      <c r="AC197" s="273" t="s">
        <v>7750</v>
      </c>
      <c r="AD197" s="273" t="s">
        <v>7750</v>
      </c>
      <c r="AE197" s="273" t="s">
        <v>7750</v>
      </c>
      <c r="AF197" s="273">
        <v>1.4</v>
      </c>
      <c r="AG197" s="273">
        <f>_xlfn.IFNA(VLOOKUP(C197,'INFORM Severity - hidden'!$C$5:$G$155,5,FALSE),"-")</f>
        <v>1.3</v>
      </c>
    </row>
    <row r="198" spans="1:33" x14ac:dyDescent="0.3">
      <c r="A198" t="s">
        <v>999</v>
      </c>
      <c r="B198" t="s">
        <v>997</v>
      </c>
      <c r="C198" t="s">
        <v>998</v>
      </c>
      <c r="D198" s="273" t="str">
        <f t="shared" si="3"/>
        <v>Stable</v>
      </c>
      <c r="E198" s="273" t="s">
        <v>7750</v>
      </c>
      <c r="F198" s="273">
        <v>0.9</v>
      </c>
      <c r="G198" s="273">
        <v>0.9</v>
      </c>
      <c r="H198" s="273">
        <v>1.4</v>
      </c>
      <c r="I198" s="273">
        <v>1.4</v>
      </c>
      <c r="J198" s="273">
        <v>1.4</v>
      </c>
      <c r="K198" s="273">
        <v>1.4</v>
      </c>
      <c r="L198" s="273">
        <v>1.4</v>
      </c>
      <c r="M198" s="273">
        <v>1.4</v>
      </c>
      <c r="N198" s="273">
        <v>1.4</v>
      </c>
      <c r="O198" s="273">
        <v>1.7</v>
      </c>
      <c r="P198" s="273">
        <v>1.5</v>
      </c>
      <c r="Q198" s="273">
        <v>1.5</v>
      </c>
      <c r="R198" s="273">
        <v>1.5</v>
      </c>
      <c r="S198" s="273">
        <v>1.5</v>
      </c>
      <c r="T198" s="273">
        <v>1.5</v>
      </c>
      <c r="U198" s="273">
        <v>1.5</v>
      </c>
      <c r="V198" s="273">
        <v>1.5</v>
      </c>
      <c r="W198" s="273">
        <v>1.5</v>
      </c>
      <c r="X198" s="273">
        <v>1.5</v>
      </c>
      <c r="Y198" s="273">
        <v>1.5</v>
      </c>
      <c r="Z198" s="273">
        <v>1.5</v>
      </c>
      <c r="AA198" s="273">
        <v>1.8</v>
      </c>
      <c r="AB198" s="273">
        <v>1.8</v>
      </c>
      <c r="AC198" s="273">
        <v>1.8</v>
      </c>
      <c r="AD198" s="273">
        <v>1.8</v>
      </c>
      <c r="AE198" s="273">
        <v>1.8</v>
      </c>
      <c r="AF198" s="273">
        <v>1.8</v>
      </c>
      <c r="AG198" s="273">
        <f>_xlfn.IFNA(VLOOKUP(C198,'INFORM Severity - hidden'!$C$5:$G$155,5,FALSE),"-")</f>
        <v>1.8</v>
      </c>
    </row>
    <row r="199" spans="1:33" x14ac:dyDescent="0.3">
      <c r="A199" t="s">
        <v>812</v>
      </c>
      <c r="B199" t="s">
        <v>810</v>
      </c>
      <c r="C199" t="s">
        <v>811</v>
      </c>
      <c r="D199" s="273" t="str">
        <f t="shared" si="3"/>
        <v>-</v>
      </c>
      <c r="E199" s="273" t="s">
        <v>7750</v>
      </c>
      <c r="F199" s="273" t="s">
        <v>7750</v>
      </c>
      <c r="G199" s="273" t="s">
        <v>7750</v>
      </c>
      <c r="H199" s="273" t="s">
        <v>7750</v>
      </c>
      <c r="I199" s="273" t="s">
        <v>7750</v>
      </c>
      <c r="J199" s="273" t="s">
        <v>7750</v>
      </c>
      <c r="K199" s="273" t="s">
        <v>7750</v>
      </c>
      <c r="L199" s="273" t="s">
        <v>7750</v>
      </c>
      <c r="M199" s="273" t="s">
        <v>7750</v>
      </c>
      <c r="N199" s="273" t="s">
        <v>7750</v>
      </c>
      <c r="O199" s="273" t="s">
        <v>7750</v>
      </c>
      <c r="P199" s="273" t="s">
        <v>7750</v>
      </c>
      <c r="Q199" s="273" t="s">
        <v>7750</v>
      </c>
      <c r="R199" s="273" t="s">
        <v>7750</v>
      </c>
      <c r="S199" s="273" t="s">
        <v>7750</v>
      </c>
      <c r="T199" s="273" t="s">
        <v>7750</v>
      </c>
      <c r="U199" s="273" t="s">
        <v>7750</v>
      </c>
      <c r="V199" s="273" t="s">
        <v>7750</v>
      </c>
      <c r="W199" s="273" t="s">
        <v>7750</v>
      </c>
      <c r="X199" s="273" t="s">
        <v>7750</v>
      </c>
      <c r="Y199" s="273" t="s">
        <v>7750</v>
      </c>
      <c r="Z199" s="273" t="s">
        <v>7750</v>
      </c>
      <c r="AA199" s="273" t="s">
        <v>7750</v>
      </c>
      <c r="AB199" s="273" t="s">
        <v>7750</v>
      </c>
      <c r="AC199" s="273" t="s">
        <v>7750</v>
      </c>
      <c r="AD199" s="273" t="s">
        <v>7750</v>
      </c>
      <c r="AE199" s="273" t="s">
        <v>7750</v>
      </c>
      <c r="AF199" s="273" t="s">
        <v>7750</v>
      </c>
      <c r="AG199" s="273" t="str">
        <f>_xlfn.IFNA(VLOOKUP(C199,'INFORM Severity - hidden'!$C$5:$G$155,5,FALSE),"-")</f>
        <v>x</v>
      </c>
    </row>
    <row r="200" spans="1:33" x14ac:dyDescent="0.3">
      <c r="A200" t="s">
        <v>834</v>
      </c>
      <c r="B200" t="s">
        <v>832</v>
      </c>
      <c r="C200" t="s">
        <v>833</v>
      </c>
      <c r="D200" s="273" t="str">
        <f t="shared" si="3"/>
        <v>Stable</v>
      </c>
      <c r="E200" s="273" t="s">
        <v>7750</v>
      </c>
      <c r="F200" s="273" t="s">
        <v>7750</v>
      </c>
      <c r="G200" s="273" t="s">
        <v>7750</v>
      </c>
      <c r="H200" s="273">
        <v>3.6</v>
      </c>
      <c r="I200" s="273">
        <v>3.6</v>
      </c>
      <c r="J200" s="273">
        <v>3.6</v>
      </c>
      <c r="K200" s="273">
        <v>3.5</v>
      </c>
      <c r="L200" s="273">
        <v>3.5</v>
      </c>
      <c r="M200" s="273">
        <v>3.5</v>
      </c>
      <c r="N200" s="273">
        <v>3.5</v>
      </c>
      <c r="O200" s="273">
        <v>3.5</v>
      </c>
      <c r="P200" s="273">
        <v>3.5</v>
      </c>
      <c r="Q200" s="273">
        <v>3.2</v>
      </c>
      <c r="R200" s="273">
        <v>3.2</v>
      </c>
      <c r="S200" s="273">
        <v>3.2</v>
      </c>
      <c r="T200" s="273">
        <v>3.2</v>
      </c>
      <c r="U200" s="273">
        <v>3.2</v>
      </c>
      <c r="V200" s="273">
        <v>3.2</v>
      </c>
      <c r="W200" s="273">
        <v>3.2</v>
      </c>
      <c r="X200" s="273">
        <v>3.2</v>
      </c>
      <c r="Y200" s="273">
        <v>3.2</v>
      </c>
      <c r="Z200" s="273">
        <v>3.2</v>
      </c>
      <c r="AA200" s="273">
        <v>3.3</v>
      </c>
      <c r="AB200" s="273">
        <v>3.3</v>
      </c>
      <c r="AC200" s="273">
        <v>3.2</v>
      </c>
      <c r="AD200" s="273">
        <v>3.2</v>
      </c>
      <c r="AE200" s="273">
        <v>3.2</v>
      </c>
      <c r="AF200" s="273">
        <v>3.2</v>
      </c>
      <c r="AG200" s="273">
        <f>_xlfn.IFNA(VLOOKUP(C200,'INFORM Severity - hidden'!$C$5:$G$155,5,FALSE),"-")</f>
        <v>3.2</v>
      </c>
    </row>
    <row r="201" spans="1:33" x14ac:dyDescent="0.3">
      <c r="A201" t="s">
        <v>834</v>
      </c>
      <c r="B201" t="s">
        <v>854</v>
      </c>
      <c r="C201" t="s">
        <v>855</v>
      </c>
      <c r="D201" s="273" t="str">
        <f t="shared" si="3"/>
        <v>Stable</v>
      </c>
      <c r="E201" s="273" t="s">
        <v>7750</v>
      </c>
      <c r="F201" s="273" t="s">
        <v>7750</v>
      </c>
      <c r="G201" s="273" t="s">
        <v>7750</v>
      </c>
      <c r="H201" s="273">
        <v>3.3</v>
      </c>
      <c r="I201" s="273">
        <v>3.3</v>
      </c>
      <c r="J201" s="273">
        <v>3.3</v>
      </c>
      <c r="K201" s="273">
        <v>3.3</v>
      </c>
      <c r="L201" s="273">
        <v>3.3</v>
      </c>
      <c r="M201" s="273">
        <v>3.3</v>
      </c>
      <c r="N201" s="273">
        <v>3.3</v>
      </c>
      <c r="O201" s="273">
        <v>3.3</v>
      </c>
      <c r="P201" s="273">
        <v>3.3</v>
      </c>
      <c r="Q201" s="273">
        <v>3.3</v>
      </c>
      <c r="R201" s="273">
        <v>3.3</v>
      </c>
      <c r="S201" s="273">
        <v>3.3</v>
      </c>
      <c r="T201" s="273">
        <v>3.3</v>
      </c>
      <c r="U201" s="273">
        <v>3.3</v>
      </c>
      <c r="V201" s="273">
        <v>3.2</v>
      </c>
      <c r="W201" s="273">
        <v>3.2</v>
      </c>
      <c r="X201" s="273">
        <v>3.2</v>
      </c>
      <c r="Y201" s="273">
        <v>3.2</v>
      </c>
      <c r="Z201" s="273">
        <v>3.2</v>
      </c>
      <c r="AA201" s="273">
        <v>3.3</v>
      </c>
      <c r="AB201" s="273">
        <v>3.3</v>
      </c>
      <c r="AC201" s="273">
        <v>3.3</v>
      </c>
      <c r="AD201" s="273">
        <v>3.3</v>
      </c>
      <c r="AE201" s="273">
        <v>3.3</v>
      </c>
      <c r="AF201" s="273">
        <v>3.3</v>
      </c>
      <c r="AG201" s="273">
        <f>_xlfn.IFNA(VLOOKUP(C201,'INFORM Severity - hidden'!$C$5:$G$155,5,FALSE),"-")</f>
        <v>3.3</v>
      </c>
    </row>
    <row r="202" spans="1:33" x14ac:dyDescent="0.3">
      <c r="A202" t="s">
        <v>834</v>
      </c>
      <c r="B202" t="s">
        <v>877</v>
      </c>
      <c r="C202" t="s">
        <v>878</v>
      </c>
      <c r="D202" s="273" t="str">
        <f t="shared" si="3"/>
        <v>Stable</v>
      </c>
      <c r="E202" s="273" t="s">
        <v>7750</v>
      </c>
      <c r="F202" s="273" t="s">
        <v>7750</v>
      </c>
      <c r="G202" s="273" t="s">
        <v>7750</v>
      </c>
      <c r="H202" s="273">
        <v>3.3</v>
      </c>
      <c r="I202" s="273">
        <v>3.3</v>
      </c>
      <c r="J202" s="273">
        <v>3.3</v>
      </c>
      <c r="K202" s="273">
        <v>3.2</v>
      </c>
      <c r="L202" s="273">
        <v>3.3</v>
      </c>
      <c r="M202" s="273">
        <v>3.3</v>
      </c>
      <c r="N202" s="273">
        <v>3.2</v>
      </c>
      <c r="O202" s="273">
        <v>3.2</v>
      </c>
      <c r="P202" s="273">
        <v>3.2</v>
      </c>
      <c r="Q202" s="273">
        <v>3.1</v>
      </c>
      <c r="R202" s="273">
        <v>3.1</v>
      </c>
      <c r="S202" s="273">
        <v>3.1</v>
      </c>
      <c r="T202" s="273">
        <v>3.1</v>
      </c>
      <c r="U202" s="273">
        <v>3.1</v>
      </c>
      <c r="V202" s="273">
        <v>3.1</v>
      </c>
      <c r="W202" s="273">
        <v>3.1</v>
      </c>
      <c r="X202" s="273">
        <v>3.1</v>
      </c>
      <c r="Y202" s="273">
        <v>3.1</v>
      </c>
      <c r="Z202" s="273">
        <v>3.1</v>
      </c>
      <c r="AA202" s="273">
        <v>3.2</v>
      </c>
      <c r="AB202" s="273">
        <v>3.2</v>
      </c>
      <c r="AC202" s="273">
        <v>3.2</v>
      </c>
      <c r="AD202" s="273">
        <v>3.2</v>
      </c>
      <c r="AE202" s="273">
        <v>3.2</v>
      </c>
      <c r="AF202" s="273">
        <v>3.2</v>
      </c>
      <c r="AG202" s="273">
        <f>_xlfn.IFNA(VLOOKUP(C202,'INFORM Severity - hidden'!$C$5:$G$155,5,FALSE),"-")</f>
        <v>3.2</v>
      </c>
    </row>
    <row r="203" spans="1:33" x14ac:dyDescent="0.3">
      <c r="A203" t="s">
        <v>834</v>
      </c>
      <c r="B203" t="s">
        <v>897</v>
      </c>
      <c r="C203" t="s">
        <v>898</v>
      </c>
      <c r="D203" s="273" t="str">
        <f t="shared" si="3"/>
        <v>-</v>
      </c>
      <c r="E203" s="273" t="s">
        <v>7750</v>
      </c>
      <c r="F203" s="273" t="s">
        <v>7750</v>
      </c>
      <c r="G203" s="273" t="s">
        <v>7750</v>
      </c>
      <c r="H203" s="273" t="s">
        <v>7750</v>
      </c>
      <c r="I203" s="273" t="s">
        <v>7750</v>
      </c>
      <c r="J203" s="273" t="s">
        <v>7750</v>
      </c>
      <c r="K203" s="273" t="s">
        <v>7750</v>
      </c>
      <c r="L203" s="273" t="s">
        <v>7750</v>
      </c>
      <c r="M203" s="273" t="s">
        <v>7750</v>
      </c>
      <c r="N203" s="273" t="s">
        <v>7750</v>
      </c>
      <c r="O203" s="273" t="s">
        <v>7750</v>
      </c>
      <c r="P203" s="273" t="s">
        <v>7750</v>
      </c>
      <c r="Q203" s="273" t="s">
        <v>7750</v>
      </c>
      <c r="R203" s="273" t="s">
        <v>7750</v>
      </c>
      <c r="S203" s="273" t="s">
        <v>7750</v>
      </c>
      <c r="T203" s="273" t="s">
        <v>7750</v>
      </c>
      <c r="U203" s="273" t="s">
        <v>7750</v>
      </c>
      <c r="V203" s="273" t="s">
        <v>7750</v>
      </c>
      <c r="W203" s="273" t="s">
        <v>7750</v>
      </c>
      <c r="X203" s="273" t="s">
        <v>7750</v>
      </c>
      <c r="Y203" s="273" t="s">
        <v>7750</v>
      </c>
      <c r="Z203" s="273" t="s">
        <v>7750</v>
      </c>
      <c r="AA203" s="273" t="s">
        <v>7750</v>
      </c>
      <c r="AB203" s="273" t="s">
        <v>7750</v>
      </c>
      <c r="AC203" s="273" t="s">
        <v>7750</v>
      </c>
      <c r="AD203" s="273" t="s">
        <v>7750</v>
      </c>
      <c r="AE203" s="273" t="s">
        <v>7750</v>
      </c>
      <c r="AF203" s="273" t="s">
        <v>7750</v>
      </c>
      <c r="AG203" s="273" t="str">
        <f>_xlfn.IFNA(VLOOKUP(C203,'INFORM Severity - hidden'!$C$5:$G$155,5,FALSE),"-")</f>
        <v>x</v>
      </c>
    </row>
    <row r="204" spans="1:33" x14ac:dyDescent="0.3">
      <c r="A204" t="s">
        <v>171</v>
      </c>
      <c r="B204" t="s">
        <v>169</v>
      </c>
      <c r="C204" t="s">
        <v>170</v>
      </c>
      <c r="D204" s="273" t="str">
        <f t="shared" si="3"/>
        <v>Stable</v>
      </c>
      <c r="E204" s="273">
        <v>1.5</v>
      </c>
      <c r="F204" s="273">
        <v>1.5</v>
      </c>
      <c r="G204" s="273">
        <v>1.5</v>
      </c>
      <c r="H204" s="273">
        <v>2.2000000000000002</v>
      </c>
      <c r="I204" s="273">
        <v>2.2000000000000002</v>
      </c>
      <c r="J204" s="273">
        <v>2.1</v>
      </c>
      <c r="K204" s="273">
        <v>1.8</v>
      </c>
      <c r="L204" s="273">
        <v>1.8</v>
      </c>
      <c r="M204" s="273">
        <v>1.9</v>
      </c>
      <c r="N204" s="273">
        <v>1.8</v>
      </c>
      <c r="O204" s="273">
        <v>1.8</v>
      </c>
      <c r="P204" s="273">
        <v>1.8</v>
      </c>
      <c r="Q204" s="273">
        <v>1.8</v>
      </c>
      <c r="R204" s="273">
        <v>1.8</v>
      </c>
      <c r="S204" s="273">
        <v>1.8</v>
      </c>
      <c r="T204" s="273">
        <v>1.8</v>
      </c>
      <c r="U204" s="273">
        <v>1.8</v>
      </c>
      <c r="V204" s="273">
        <v>1.8</v>
      </c>
      <c r="W204" s="273">
        <v>1.8</v>
      </c>
      <c r="X204" s="273">
        <v>2.5</v>
      </c>
      <c r="Y204" s="273">
        <v>2.4</v>
      </c>
      <c r="Z204" s="273">
        <v>1.7</v>
      </c>
      <c r="AA204" s="273">
        <v>1.7</v>
      </c>
      <c r="AB204" s="273">
        <v>1.7</v>
      </c>
      <c r="AC204" s="273">
        <v>1.7</v>
      </c>
      <c r="AD204" s="273">
        <v>1.7</v>
      </c>
      <c r="AE204" s="273">
        <v>1.7</v>
      </c>
      <c r="AF204" s="273">
        <v>1.7</v>
      </c>
      <c r="AG204" s="273">
        <f>_xlfn.IFNA(VLOOKUP(C204,'INFORM Severity - hidden'!$C$5:$G$155,5,FALSE),"-")</f>
        <v>1.7</v>
      </c>
    </row>
    <row r="205" spans="1:33" x14ac:dyDescent="0.3">
      <c r="A205" t="s">
        <v>2041</v>
      </c>
      <c r="B205" t="s">
        <v>2623</v>
      </c>
      <c r="C205" t="s">
        <v>2624</v>
      </c>
      <c r="D205" s="273" t="str">
        <f t="shared" si="3"/>
        <v>Stable</v>
      </c>
      <c r="E205" s="273" t="s">
        <v>7750</v>
      </c>
      <c r="F205" s="273">
        <v>2.9</v>
      </c>
      <c r="G205" s="273">
        <v>3</v>
      </c>
      <c r="H205" s="273">
        <v>3.1</v>
      </c>
      <c r="I205" s="273">
        <v>3.1</v>
      </c>
      <c r="J205" s="273">
        <v>3</v>
      </c>
      <c r="K205" s="273">
        <v>2.9</v>
      </c>
      <c r="L205" s="273">
        <v>2.9</v>
      </c>
      <c r="M205" s="273">
        <v>2.9</v>
      </c>
      <c r="N205" s="273">
        <v>2.9</v>
      </c>
      <c r="O205" s="273" t="s">
        <v>7750</v>
      </c>
      <c r="P205" s="273" t="s">
        <v>7750</v>
      </c>
      <c r="Q205" s="273" t="s">
        <v>7750</v>
      </c>
      <c r="R205" s="273" t="s">
        <v>7750</v>
      </c>
      <c r="S205" s="273" t="s">
        <v>7750</v>
      </c>
      <c r="T205" s="273" t="s">
        <v>7750</v>
      </c>
      <c r="U205" s="273">
        <v>2.9</v>
      </c>
      <c r="V205" s="273">
        <v>2.9</v>
      </c>
      <c r="W205" s="273">
        <v>2.9</v>
      </c>
      <c r="X205" s="273">
        <v>2.9</v>
      </c>
      <c r="Y205" s="273">
        <v>2.9</v>
      </c>
      <c r="Z205" s="273">
        <v>2.9</v>
      </c>
      <c r="AA205" s="273">
        <v>3.1</v>
      </c>
      <c r="AB205" s="273">
        <v>3.1</v>
      </c>
      <c r="AC205" s="273">
        <v>3.1</v>
      </c>
      <c r="AD205" s="273">
        <v>3.1</v>
      </c>
      <c r="AE205" s="273">
        <v>3.1</v>
      </c>
      <c r="AF205" s="273">
        <v>3.1</v>
      </c>
      <c r="AG205" s="273">
        <f>_xlfn.IFNA(VLOOKUP(C205,'INFORM Severity - hidden'!$C$5:$G$155,5,FALSE),"-")</f>
        <v>3.1</v>
      </c>
    </row>
    <row r="206" spans="1:33" x14ac:dyDescent="0.3">
      <c r="A206" t="s">
        <v>2041</v>
      </c>
      <c r="B206" t="s">
        <v>7911</v>
      </c>
      <c r="C206" t="s">
        <v>7912</v>
      </c>
      <c r="D206" s="273" t="str">
        <f t="shared" si="3"/>
        <v>-</v>
      </c>
      <c r="E206" s="273" t="s">
        <v>7750</v>
      </c>
      <c r="F206" s="273">
        <v>2.8</v>
      </c>
      <c r="G206" s="273">
        <v>2.8</v>
      </c>
      <c r="H206" s="273">
        <v>2.6</v>
      </c>
      <c r="I206" s="273">
        <v>2.6</v>
      </c>
      <c r="J206" s="273">
        <v>2.5</v>
      </c>
      <c r="K206" s="273">
        <v>2.5</v>
      </c>
      <c r="L206" s="273">
        <v>2.5</v>
      </c>
      <c r="M206" s="273">
        <v>2.5</v>
      </c>
      <c r="N206" s="273" t="s">
        <v>7750</v>
      </c>
      <c r="O206" s="273" t="s">
        <v>7750</v>
      </c>
      <c r="P206" s="273" t="s">
        <v>7750</v>
      </c>
      <c r="Q206" s="273" t="s">
        <v>7750</v>
      </c>
      <c r="R206" s="273" t="s">
        <v>7750</v>
      </c>
      <c r="S206" s="273" t="s">
        <v>7750</v>
      </c>
      <c r="T206" s="273" t="s">
        <v>7750</v>
      </c>
      <c r="U206" s="273" t="s">
        <v>7750</v>
      </c>
      <c r="V206" s="273" t="s">
        <v>7750</v>
      </c>
      <c r="W206" s="273" t="s">
        <v>7750</v>
      </c>
      <c r="X206" s="273" t="s">
        <v>7750</v>
      </c>
      <c r="Y206" s="273" t="s">
        <v>7750</v>
      </c>
      <c r="Z206" s="273" t="s">
        <v>7750</v>
      </c>
      <c r="AA206" s="273" t="s">
        <v>7750</v>
      </c>
      <c r="AB206" s="273" t="s">
        <v>7750</v>
      </c>
      <c r="AC206" s="273" t="s">
        <v>7750</v>
      </c>
      <c r="AD206" s="273" t="s">
        <v>7750</v>
      </c>
      <c r="AE206" s="273" t="s">
        <v>7750</v>
      </c>
      <c r="AF206" s="273" t="s">
        <v>7750</v>
      </c>
      <c r="AG206" s="273" t="str">
        <f>_xlfn.IFNA(VLOOKUP(C206,'INFORM Severity - hidden'!$C$5:$G$155,5,FALSE),"-")</f>
        <v>-</v>
      </c>
    </row>
    <row r="207" spans="1:33" x14ac:dyDescent="0.3">
      <c r="A207" t="s">
        <v>2041</v>
      </c>
      <c r="B207" t="s">
        <v>7913</v>
      </c>
      <c r="C207" t="s">
        <v>7914</v>
      </c>
      <c r="D207" s="273" t="str">
        <f t="shared" si="3"/>
        <v>-</v>
      </c>
      <c r="E207" s="273" t="s">
        <v>7750</v>
      </c>
      <c r="F207" s="273">
        <v>1.9</v>
      </c>
      <c r="G207" s="273">
        <v>1.9</v>
      </c>
      <c r="H207" s="273">
        <v>2.4</v>
      </c>
      <c r="I207" s="273">
        <v>2.4</v>
      </c>
      <c r="J207" s="273">
        <v>2.2999999999999998</v>
      </c>
      <c r="K207" s="273">
        <v>2.2999999999999998</v>
      </c>
      <c r="L207" s="273">
        <v>2.2999999999999998</v>
      </c>
      <c r="M207" s="273">
        <v>1.6</v>
      </c>
      <c r="N207" s="273" t="s">
        <v>7750</v>
      </c>
      <c r="O207" s="273" t="s">
        <v>7750</v>
      </c>
      <c r="P207" s="273" t="s">
        <v>7750</v>
      </c>
      <c r="Q207" s="273" t="s">
        <v>7750</v>
      </c>
      <c r="R207" s="273" t="s">
        <v>7750</v>
      </c>
      <c r="S207" s="273" t="s">
        <v>7750</v>
      </c>
      <c r="T207" s="273" t="s">
        <v>7750</v>
      </c>
      <c r="U207" s="273" t="s">
        <v>7750</v>
      </c>
      <c r="V207" s="273" t="s">
        <v>7750</v>
      </c>
      <c r="W207" s="273" t="s">
        <v>7750</v>
      </c>
      <c r="X207" s="273" t="s">
        <v>7750</v>
      </c>
      <c r="Y207" s="273" t="s">
        <v>7750</v>
      </c>
      <c r="Z207" s="273" t="s">
        <v>7750</v>
      </c>
      <c r="AA207" s="273" t="s">
        <v>7750</v>
      </c>
      <c r="AB207" s="273" t="s">
        <v>7750</v>
      </c>
      <c r="AC207" s="273" t="s">
        <v>7750</v>
      </c>
      <c r="AD207" s="273" t="s">
        <v>7750</v>
      </c>
      <c r="AE207" s="273" t="s">
        <v>7750</v>
      </c>
      <c r="AF207" s="273" t="s">
        <v>7750</v>
      </c>
      <c r="AG207" s="273" t="str">
        <f>_xlfn.IFNA(VLOOKUP(C207,'INFORM Severity - hidden'!$C$5:$G$155,5,FALSE),"-")</f>
        <v>-</v>
      </c>
    </row>
    <row r="208" spans="1:33" x14ac:dyDescent="0.3">
      <c r="A208" t="s">
        <v>2041</v>
      </c>
      <c r="B208" t="s">
        <v>7915</v>
      </c>
      <c r="C208" t="s">
        <v>7916</v>
      </c>
      <c r="D208" s="273" t="str">
        <f t="shared" si="3"/>
        <v>-</v>
      </c>
      <c r="E208" s="273" t="s">
        <v>7750</v>
      </c>
      <c r="F208" s="273">
        <v>2</v>
      </c>
      <c r="G208" s="273">
        <v>2.2000000000000002</v>
      </c>
      <c r="H208" s="273">
        <v>2.4</v>
      </c>
      <c r="I208" s="273">
        <v>2.4</v>
      </c>
      <c r="J208" s="273">
        <v>2.2999999999999998</v>
      </c>
      <c r="K208" s="273">
        <v>2.2999999999999998</v>
      </c>
      <c r="L208" s="273">
        <v>2.2999999999999998</v>
      </c>
      <c r="M208" s="273">
        <v>2.2999999999999998</v>
      </c>
      <c r="N208" s="273" t="s">
        <v>7750</v>
      </c>
      <c r="O208" s="273" t="s">
        <v>7750</v>
      </c>
      <c r="P208" s="273" t="s">
        <v>7750</v>
      </c>
      <c r="Q208" s="273" t="s">
        <v>7750</v>
      </c>
      <c r="R208" s="273" t="s">
        <v>7750</v>
      </c>
      <c r="S208" s="273" t="s">
        <v>7750</v>
      </c>
      <c r="T208" s="273" t="s">
        <v>7750</v>
      </c>
      <c r="U208" s="273" t="s">
        <v>7750</v>
      </c>
      <c r="V208" s="273" t="s">
        <v>7750</v>
      </c>
      <c r="W208" s="273" t="s">
        <v>7750</v>
      </c>
      <c r="X208" s="273" t="s">
        <v>7750</v>
      </c>
      <c r="Y208" s="273" t="s">
        <v>7750</v>
      </c>
      <c r="Z208" s="273" t="s">
        <v>7750</v>
      </c>
      <c r="AA208" s="273" t="s">
        <v>7750</v>
      </c>
      <c r="AB208" s="273" t="s">
        <v>7750</v>
      </c>
      <c r="AC208" s="273" t="s">
        <v>7750</v>
      </c>
      <c r="AD208" s="273" t="s">
        <v>7750</v>
      </c>
      <c r="AE208" s="273" t="s">
        <v>7750</v>
      </c>
      <c r="AF208" s="273" t="s">
        <v>7750</v>
      </c>
      <c r="AG208" s="273" t="str">
        <f>_xlfn.IFNA(VLOOKUP(C208,'INFORM Severity - hidden'!$C$5:$G$155,5,FALSE),"-")</f>
        <v>-</v>
      </c>
    </row>
    <row r="209" spans="1:33" x14ac:dyDescent="0.3">
      <c r="A209" t="s">
        <v>2041</v>
      </c>
      <c r="B209" t="s">
        <v>2039</v>
      </c>
      <c r="C209" t="s">
        <v>2040</v>
      </c>
      <c r="D209" s="273" t="str">
        <f t="shared" si="3"/>
        <v>Stable</v>
      </c>
      <c r="E209" s="273" t="s">
        <v>7750</v>
      </c>
      <c r="F209" s="273" t="s">
        <v>7750</v>
      </c>
      <c r="G209" s="273" t="s">
        <v>7750</v>
      </c>
      <c r="H209" s="273" t="s">
        <v>7750</v>
      </c>
      <c r="I209" s="273" t="s">
        <v>7750</v>
      </c>
      <c r="J209" s="273" t="s">
        <v>7750</v>
      </c>
      <c r="K209" s="273" t="s">
        <v>7750</v>
      </c>
      <c r="L209" s="273" t="s">
        <v>7750</v>
      </c>
      <c r="M209" s="273" t="s">
        <v>7750</v>
      </c>
      <c r="N209" s="273" t="s">
        <v>7750</v>
      </c>
      <c r="O209" s="273">
        <v>3</v>
      </c>
      <c r="P209" s="273">
        <v>2.8</v>
      </c>
      <c r="Q209" s="273">
        <v>2.8</v>
      </c>
      <c r="R209" s="273">
        <v>3</v>
      </c>
      <c r="S209" s="273">
        <v>3</v>
      </c>
      <c r="T209" s="273">
        <v>3</v>
      </c>
      <c r="U209" s="273">
        <v>2.9</v>
      </c>
      <c r="V209" s="273">
        <v>2.9</v>
      </c>
      <c r="W209" s="273">
        <v>2.9</v>
      </c>
      <c r="X209" s="273">
        <v>2.9</v>
      </c>
      <c r="Y209" s="273">
        <v>2.9</v>
      </c>
      <c r="Z209" s="273">
        <v>2.9</v>
      </c>
      <c r="AA209" s="273">
        <v>3</v>
      </c>
      <c r="AB209" s="273">
        <v>3</v>
      </c>
      <c r="AC209" s="273">
        <v>3</v>
      </c>
      <c r="AD209" s="273">
        <v>3</v>
      </c>
      <c r="AE209" s="273">
        <v>3</v>
      </c>
      <c r="AF209" s="273">
        <v>3</v>
      </c>
      <c r="AG209" s="273">
        <f>_xlfn.IFNA(VLOOKUP(C209,'INFORM Severity - hidden'!$C$5:$G$155,5,FALSE),"-")</f>
        <v>3</v>
      </c>
    </row>
    <row r="210" spans="1:33" x14ac:dyDescent="0.3">
      <c r="A210" t="s">
        <v>2041</v>
      </c>
      <c r="B210" t="s">
        <v>7917</v>
      </c>
      <c r="C210" t="s">
        <v>7918</v>
      </c>
      <c r="D210" s="273" t="str">
        <f t="shared" si="3"/>
        <v>-</v>
      </c>
      <c r="E210" s="273" t="s">
        <v>7750</v>
      </c>
      <c r="F210" s="273" t="s">
        <v>7750</v>
      </c>
      <c r="G210" s="273" t="s">
        <v>7750</v>
      </c>
      <c r="H210" s="273" t="s">
        <v>7750</v>
      </c>
      <c r="I210" s="273" t="s">
        <v>7750</v>
      </c>
      <c r="J210" s="273" t="s">
        <v>7750</v>
      </c>
      <c r="K210" s="273" t="s">
        <v>7750</v>
      </c>
      <c r="L210" s="273" t="s">
        <v>7750</v>
      </c>
      <c r="M210" s="273" t="s">
        <v>7750</v>
      </c>
      <c r="N210" s="273" t="s">
        <v>7750</v>
      </c>
      <c r="O210" s="273" t="s">
        <v>7750</v>
      </c>
      <c r="P210" s="273" t="s">
        <v>7750</v>
      </c>
      <c r="Q210" s="273" t="s">
        <v>7750</v>
      </c>
      <c r="R210" s="273" t="s">
        <v>7750</v>
      </c>
      <c r="S210" s="273" t="s">
        <v>7750</v>
      </c>
      <c r="T210" s="273" t="s">
        <v>7750</v>
      </c>
      <c r="U210" s="273" t="s">
        <v>7750</v>
      </c>
      <c r="V210" s="273" t="s">
        <v>7750</v>
      </c>
      <c r="W210" s="273" t="s">
        <v>7750</v>
      </c>
      <c r="X210" s="273" t="s">
        <v>7750</v>
      </c>
      <c r="Y210" s="273" t="s">
        <v>7750</v>
      </c>
      <c r="Z210" s="273" t="s">
        <v>7750</v>
      </c>
      <c r="AA210" s="273" t="s">
        <v>7750</v>
      </c>
      <c r="AB210" s="273" t="s">
        <v>7750</v>
      </c>
      <c r="AC210" s="273" t="s">
        <v>7750</v>
      </c>
      <c r="AD210" s="273" t="s">
        <v>7750</v>
      </c>
      <c r="AE210" s="273" t="s">
        <v>7750</v>
      </c>
      <c r="AF210" s="273" t="s">
        <v>7750</v>
      </c>
      <c r="AG210" s="273" t="str">
        <f>_xlfn.IFNA(VLOOKUP(C210,'INFORM Severity - hidden'!$C$5:$G$155,5,FALSE),"-")</f>
        <v>-</v>
      </c>
    </row>
    <row r="211" spans="1:33" x14ac:dyDescent="0.3">
      <c r="A211" t="s">
        <v>928</v>
      </c>
      <c r="B211" t="s">
        <v>926</v>
      </c>
      <c r="C211" t="s">
        <v>927</v>
      </c>
      <c r="D211" s="273" t="str">
        <f t="shared" si="3"/>
        <v>Stable</v>
      </c>
      <c r="E211" s="273" t="s">
        <v>7750</v>
      </c>
      <c r="F211" s="273">
        <v>3.3</v>
      </c>
      <c r="G211" s="273">
        <v>3.3</v>
      </c>
      <c r="H211" s="273">
        <v>3.6</v>
      </c>
      <c r="I211" s="273">
        <v>3.6</v>
      </c>
      <c r="J211" s="273">
        <v>3.6</v>
      </c>
      <c r="K211" s="273">
        <v>3.6</v>
      </c>
      <c r="L211" s="273">
        <v>3.6</v>
      </c>
      <c r="M211" s="273">
        <v>3.6</v>
      </c>
      <c r="N211" s="273">
        <v>3.5</v>
      </c>
      <c r="O211" s="273">
        <v>3.5</v>
      </c>
      <c r="P211" s="273">
        <v>3.5</v>
      </c>
      <c r="Q211" s="273">
        <v>3.5</v>
      </c>
      <c r="R211" s="273">
        <v>3.5</v>
      </c>
      <c r="S211" s="273">
        <v>3.5</v>
      </c>
      <c r="T211" s="273">
        <v>3.5</v>
      </c>
      <c r="U211" s="273">
        <v>3.5</v>
      </c>
      <c r="V211" s="273">
        <v>3.5</v>
      </c>
      <c r="W211" s="273">
        <v>3.5</v>
      </c>
      <c r="X211" s="273">
        <v>3.5</v>
      </c>
      <c r="Y211" s="273">
        <v>3.5</v>
      </c>
      <c r="Z211" s="273">
        <v>3.5</v>
      </c>
      <c r="AA211" s="273">
        <v>3.5</v>
      </c>
      <c r="AB211" s="273">
        <v>3.5</v>
      </c>
      <c r="AC211" s="273">
        <v>3.5</v>
      </c>
      <c r="AD211" s="273">
        <v>3.5</v>
      </c>
      <c r="AE211" s="273">
        <v>3.5</v>
      </c>
      <c r="AF211" s="273">
        <v>3.5</v>
      </c>
      <c r="AG211" s="273">
        <f>_xlfn.IFNA(VLOOKUP(C211,'INFORM Severity - hidden'!$C$5:$G$155,5,FALSE),"-")</f>
        <v>3.5</v>
      </c>
    </row>
    <row r="212" spans="1:33" x14ac:dyDescent="0.3">
      <c r="A212" t="s">
        <v>6481</v>
      </c>
      <c r="B212" t="s">
        <v>6479</v>
      </c>
      <c r="C212" t="s">
        <v>6480</v>
      </c>
      <c r="D212" s="273" t="str">
        <f t="shared" si="3"/>
        <v>-</v>
      </c>
      <c r="E212" s="273" t="s">
        <v>7750</v>
      </c>
      <c r="F212" s="273" t="s">
        <v>7750</v>
      </c>
      <c r="G212" s="273" t="s">
        <v>7750</v>
      </c>
      <c r="H212" s="273" t="s">
        <v>7750</v>
      </c>
      <c r="I212" s="273" t="s">
        <v>7750</v>
      </c>
      <c r="J212" s="273" t="s">
        <v>7750</v>
      </c>
      <c r="K212" s="273" t="s">
        <v>7750</v>
      </c>
      <c r="L212" s="273" t="s">
        <v>7750</v>
      </c>
      <c r="M212" s="273" t="s">
        <v>7750</v>
      </c>
      <c r="N212" s="273" t="s">
        <v>7750</v>
      </c>
      <c r="O212" s="273" t="s">
        <v>7750</v>
      </c>
      <c r="P212" s="273" t="s">
        <v>7750</v>
      </c>
      <c r="Q212" s="273" t="s">
        <v>7750</v>
      </c>
      <c r="R212" s="273" t="s">
        <v>7750</v>
      </c>
      <c r="S212" s="273" t="s">
        <v>7750</v>
      </c>
      <c r="T212" s="273" t="s">
        <v>7750</v>
      </c>
      <c r="U212" s="273" t="s">
        <v>7750</v>
      </c>
      <c r="V212" s="273" t="s">
        <v>7750</v>
      </c>
      <c r="W212" s="273" t="s">
        <v>7750</v>
      </c>
      <c r="X212" s="273" t="s">
        <v>7750</v>
      </c>
      <c r="Y212" s="273" t="s">
        <v>7750</v>
      </c>
      <c r="Z212" s="273" t="s">
        <v>7750</v>
      </c>
      <c r="AA212" s="273" t="s">
        <v>7750</v>
      </c>
      <c r="AB212" s="273" t="s">
        <v>7750</v>
      </c>
      <c r="AC212" s="273" t="s">
        <v>7750</v>
      </c>
      <c r="AD212" s="273" t="s">
        <v>7750</v>
      </c>
      <c r="AE212" s="273" t="s">
        <v>7750</v>
      </c>
      <c r="AF212" s="273">
        <v>1.5</v>
      </c>
      <c r="AG212" s="273">
        <f>_xlfn.IFNA(VLOOKUP(C212,'INFORM Severity - hidden'!$C$5:$G$155,5,FALSE),"-")</f>
        <v>1.5</v>
      </c>
    </row>
    <row r="213" spans="1:33" x14ac:dyDescent="0.3">
      <c r="A213" t="s">
        <v>109</v>
      </c>
      <c r="B213" t="s">
        <v>107</v>
      </c>
      <c r="C213" t="s">
        <v>108</v>
      </c>
      <c r="D213" s="273" t="str">
        <f t="shared" si="3"/>
        <v>Stable</v>
      </c>
      <c r="E213" s="273">
        <v>4.2</v>
      </c>
      <c r="F213" s="273">
        <v>4.2</v>
      </c>
      <c r="G213" s="273">
        <v>4.2</v>
      </c>
      <c r="H213" s="273">
        <v>3.9</v>
      </c>
      <c r="I213" s="273">
        <v>3.9</v>
      </c>
      <c r="J213" s="273">
        <v>4</v>
      </c>
      <c r="K213" s="273">
        <v>4</v>
      </c>
      <c r="L213" s="273">
        <v>4</v>
      </c>
      <c r="M213" s="273">
        <v>4</v>
      </c>
      <c r="N213" s="273">
        <v>4</v>
      </c>
      <c r="O213" s="273">
        <v>4</v>
      </c>
      <c r="P213" s="273">
        <v>4</v>
      </c>
      <c r="Q213" s="273">
        <v>4</v>
      </c>
      <c r="R213" s="273">
        <v>4.0999999999999996</v>
      </c>
      <c r="S213" s="273">
        <v>4.0999999999999996</v>
      </c>
      <c r="T213" s="273">
        <v>4.0999999999999996</v>
      </c>
      <c r="U213" s="273">
        <v>4.0999999999999996</v>
      </c>
      <c r="V213" s="273">
        <v>4.0999999999999996</v>
      </c>
      <c r="W213" s="273">
        <v>4.0999999999999996</v>
      </c>
      <c r="X213" s="273">
        <v>4.0999999999999996</v>
      </c>
      <c r="Y213" s="273">
        <v>4.0999999999999996</v>
      </c>
      <c r="Z213" s="273">
        <v>4.0999999999999996</v>
      </c>
      <c r="AA213" s="273">
        <v>4.0999999999999996</v>
      </c>
      <c r="AB213" s="273">
        <v>4.0999999999999996</v>
      </c>
      <c r="AC213" s="273">
        <v>4.0999999999999996</v>
      </c>
      <c r="AD213" s="273">
        <v>4.0999999999999996</v>
      </c>
      <c r="AE213" s="273">
        <v>4.0999999999999996</v>
      </c>
      <c r="AF213" s="273">
        <v>4.0999999999999996</v>
      </c>
      <c r="AG213" s="273">
        <f>_xlfn.IFNA(VLOOKUP(C213,'INFORM Severity - hidden'!$C$5:$G$155,5,FALSE),"-")</f>
        <v>4.0999999999999996</v>
      </c>
    </row>
    <row r="214" spans="1:33" x14ac:dyDescent="0.3">
      <c r="A214" t="s">
        <v>7606</v>
      </c>
      <c r="B214" t="s">
        <v>7919</v>
      </c>
      <c r="C214" t="s">
        <v>7920</v>
      </c>
      <c r="D214" s="273" t="str">
        <f t="shared" si="3"/>
        <v>-</v>
      </c>
      <c r="E214" s="273" t="s">
        <v>7750</v>
      </c>
      <c r="F214" s="273" t="s">
        <v>7750</v>
      </c>
      <c r="G214" s="273" t="s">
        <v>7750</v>
      </c>
      <c r="H214" s="273" t="s">
        <v>7750</v>
      </c>
      <c r="I214" s="273" t="s">
        <v>7750</v>
      </c>
      <c r="J214" s="273" t="s">
        <v>7750</v>
      </c>
      <c r="K214" s="273" t="s">
        <v>7750</v>
      </c>
      <c r="L214" s="273" t="s">
        <v>7750</v>
      </c>
      <c r="M214" s="273" t="s">
        <v>7750</v>
      </c>
      <c r="N214" s="273" t="s">
        <v>7750</v>
      </c>
      <c r="O214" s="273" t="s">
        <v>7750</v>
      </c>
      <c r="P214" s="273" t="s">
        <v>7750</v>
      </c>
      <c r="Q214" s="273" t="s">
        <v>7750</v>
      </c>
      <c r="R214" s="273" t="s">
        <v>7750</v>
      </c>
      <c r="S214" s="273" t="s">
        <v>7750</v>
      </c>
      <c r="T214" s="273" t="s">
        <v>7750</v>
      </c>
      <c r="U214" s="273" t="s">
        <v>7750</v>
      </c>
      <c r="V214" s="273" t="s">
        <v>7750</v>
      </c>
      <c r="W214" s="273" t="s">
        <v>7750</v>
      </c>
      <c r="X214" s="273" t="s">
        <v>7750</v>
      </c>
      <c r="Y214" s="273" t="s">
        <v>7750</v>
      </c>
      <c r="Z214" s="273" t="s">
        <v>7750</v>
      </c>
      <c r="AA214" s="273">
        <v>2.4</v>
      </c>
      <c r="AB214" s="273">
        <v>2.4</v>
      </c>
      <c r="AC214" s="273">
        <v>2.4</v>
      </c>
      <c r="AD214" s="273">
        <v>2.9</v>
      </c>
      <c r="AE214" s="273">
        <v>2.9</v>
      </c>
      <c r="AF214" s="273">
        <v>2.9</v>
      </c>
      <c r="AG214" s="273" t="str">
        <f>_xlfn.IFNA(VLOOKUP(C214,'INFORM Severity - hidden'!$C$5:$G$155,5,FALSE),"-")</f>
        <v>-</v>
      </c>
    </row>
    <row r="215" spans="1:33" x14ac:dyDescent="0.3">
      <c r="A215" t="s">
        <v>7603</v>
      </c>
      <c r="B215" t="s">
        <v>7921</v>
      </c>
      <c r="C215" t="s">
        <v>7922</v>
      </c>
      <c r="D215" s="273" t="str">
        <f t="shared" si="3"/>
        <v>-</v>
      </c>
      <c r="E215" s="273" t="s">
        <v>7750</v>
      </c>
      <c r="F215" s="273" t="s">
        <v>7750</v>
      </c>
      <c r="G215" s="273" t="s">
        <v>7750</v>
      </c>
      <c r="H215" s="273" t="s">
        <v>7750</v>
      </c>
      <c r="I215" s="273" t="s">
        <v>7750</v>
      </c>
      <c r="J215" s="273" t="s">
        <v>7750</v>
      </c>
      <c r="K215" s="273" t="s">
        <v>7750</v>
      </c>
      <c r="L215" s="273" t="s">
        <v>7750</v>
      </c>
      <c r="M215" s="273" t="s">
        <v>7750</v>
      </c>
      <c r="N215" s="273" t="s">
        <v>7750</v>
      </c>
      <c r="O215" s="273" t="s">
        <v>7750</v>
      </c>
      <c r="P215" s="273" t="s">
        <v>7750</v>
      </c>
      <c r="Q215" s="273" t="s">
        <v>7750</v>
      </c>
      <c r="R215" s="273" t="s">
        <v>7750</v>
      </c>
      <c r="S215" s="273" t="s">
        <v>7750</v>
      </c>
      <c r="T215" s="273">
        <v>1.9</v>
      </c>
      <c r="U215" s="273">
        <v>1.9</v>
      </c>
      <c r="V215" s="273">
        <v>2</v>
      </c>
      <c r="W215" s="273">
        <v>2</v>
      </c>
      <c r="X215" s="273">
        <v>2</v>
      </c>
      <c r="Y215" s="273">
        <v>2</v>
      </c>
      <c r="Z215" s="273">
        <v>2</v>
      </c>
      <c r="AA215" s="273">
        <v>2</v>
      </c>
      <c r="AB215" s="273">
        <v>2</v>
      </c>
      <c r="AC215" s="273">
        <v>2</v>
      </c>
      <c r="AD215" s="273">
        <v>2</v>
      </c>
      <c r="AE215" s="273">
        <v>2</v>
      </c>
      <c r="AF215" s="273">
        <v>2</v>
      </c>
      <c r="AG215" s="273" t="str">
        <f>_xlfn.IFNA(VLOOKUP(C215,'INFORM Severity - hidden'!$C$5:$G$155,5,FALSE),"-")</f>
        <v>-</v>
      </c>
    </row>
    <row r="216" spans="1:33" x14ac:dyDescent="0.3">
      <c r="A216" t="s">
        <v>1152</v>
      </c>
      <c r="B216" t="s">
        <v>7923</v>
      </c>
      <c r="C216" t="s">
        <v>7924</v>
      </c>
      <c r="D216" s="273" t="str">
        <f t="shared" si="3"/>
        <v>-</v>
      </c>
      <c r="E216" s="273" t="s">
        <v>7750</v>
      </c>
      <c r="F216" s="273">
        <v>1.5</v>
      </c>
      <c r="G216" s="273" t="s">
        <v>7750</v>
      </c>
      <c r="H216" s="273" t="s">
        <v>7750</v>
      </c>
      <c r="I216" s="273" t="s">
        <v>7750</v>
      </c>
      <c r="J216" s="273" t="s">
        <v>7750</v>
      </c>
      <c r="K216" s="273" t="s">
        <v>7750</v>
      </c>
      <c r="L216" s="273" t="s">
        <v>7750</v>
      </c>
      <c r="M216" s="273" t="s">
        <v>7750</v>
      </c>
      <c r="N216" s="273" t="s">
        <v>7750</v>
      </c>
      <c r="O216" s="273" t="s">
        <v>7750</v>
      </c>
      <c r="P216" s="273" t="s">
        <v>7750</v>
      </c>
      <c r="Q216" s="273" t="s">
        <v>7750</v>
      </c>
      <c r="R216" s="273" t="s">
        <v>7750</v>
      </c>
      <c r="S216" s="273" t="s">
        <v>7750</v>
      </c>
      <c r="T216" s="273" t="s">
        <v>7750</v>
      </c>
      <c r="U216" s="273" t="s">
        <v>7750</v>
      </c>
      <c r="V216" s="273" t="s">
        <v>7750</v>
      </c>
      <c r="W216" s="273" t="s">
        <v>7750</v>
      </c>
      <c r="X216" s="273" t="s">
        <v>7750</v>
      </c>
      <c r="Y216" s="273" t="s">
        <v>7750</v>
      </c>
      <c r="Z216" s="273" t="s">
        <v>7750</v>
      </c>
      <c r="AA216" s="273" t="s">
        <v>7750</v>
      </c>
      <c r="AB216" s="273" t="s">
        <v>7750</v>
      </c>
      <c r="AC216" s="273" t="s">
        <v>7750</v>
      </c>
      <c r="AD216" s="273" t="s">
        <v>7750</v>
      </c>
      <c r="AE216" s="273" t="s">
        <v>7750</v>
      </c>
      <c r="AF216" s="273" t="s">
        <v>7750</v>
      </c>
      <c r="AG216" s="273" t="str">
        <f>_xlfn.IFNA(VLOOKUP(C216,'INFORM Severity - hidden'!$C$5:$G$155,5,FALSE),"-")</f>
        <v>-</v>
      </c>
    </row>
    <row r="217" spans="1:33" x14ac:dyDescent="0.3">
      <c r="A217" t="s">
        <v>1152</v>
      </c>
      <c r="B217" t="s">
        <v>1152</v>
      </c>
      <c r="C217" t="s">
        <v>7925</v>
      </c>
      <c r="D217" s="273" t="str">
        <f t="shared" si="3"/>
        <v>-</v>
      </c>
      <c r="E217" s="273" t="s">
        <v>7750</v>
      </c>
      <c r="F217" s="273">
        <v>1.3</v>
      </c>
      <c r="G217" s="273" t="s">
        <v>7750</v>
      </c>
      <c r="H217" s="273" t="s">
        <v>7750</v>
      </c>
      <c r="I217" s="273" t="s">
        <v>7750</v>
      </c>
      <c r="J217" s="273" t="s">
        <v>7750</v>
      </c>
      <c r="K217" s="273" t="s">
        <v>7750</v>
      </c>
      <c r="L217" s="273" t="s">
        <v>7750</v>
      </c>
      <c r="M217" s="273" t="s">
        <v>7750</v>
      </c>
      <c r="N217" s="273" t="s">
        <v>7750</v>
      </c>
      <c r="O217" s="273" t="s">
        <v>7750</v>
      </c>
      <c r="P217" s="273" t="s">
        <v>7750</v>
      </c>
      <c r="Q217" s="273" t="s">
        <v>7750</v>
      </c>
      <c r="R217" s="273" t="s">
        <v>7750</v>
      </c>
      <c r="S217" s="273" t="s">
        <v>7750</v>
      </c>
      <c r="T217" s="273" t="s">
        <v>7750</v>
      </c>
      <c r="U217" s="273" t="s">
        <v>7750</v>
      </c>
      <c r="V217" s="273" t="s">
        <v>7750</v>
      </c>
      <c r="W217" s="273" t="s">
        <v>7750</v>
      </c>
      <c r="X217" s="273" t="s">
        <v>7750</v>
      </c>
      <c r="Y217" s="273" t="s">
        <v>7750</v>
      </c>
      <c r="Z217" s="273" t="s">
        <v>7750</v>
      </c>
      <c r="AA217" s="273" t="s">
        <v>7750</v>
      </c>
      <c r="AB217" s="273" t="s">
        <v>7750</v>
      </c>
      <c r="AC217" s="273" t="s">
        <v>7750</v>
      </c>
      <c r="AD217" s="273" t="s">
        <v>7750</v>
      </c>
      <c r="AE217" s="273" t="s">
        <v>7750</v>
      </c>
      <c r="AF217" s="273" t="s">
        <v>7750</v>
      </c>
      <c r="AG217" s="273" t="str">
        <f>_xlfn.IFNA(VLOOKUP(C217,'INFORM Severity - hidden'!$C$5:$G$155,5,FALSE),"-")</f>
        <v>-</v>
      </c>
    </row>
    <row r="218" spans="1:33" x14ac:dyDescent="0.3">
      <c r="A218" t="s">
        <v>99</v>
      </c>
      <c r="B218" t="s">
        <v>97</v>
      </c>
      <c r="C218" t="s">
        <v>98</v>
      </c>
      <c r="D218" s="273" t="str">
        <f t="shared" si="3"/>
        <v>Increasing</v>
      </c>
      <c r="E218" s="273">
        <v>4.2</v>
      </c>
      <c r="F218" s="273">
        <v>4.3</v>
      </c>
      <c r="G218" s="273">
        <v>4.3</v>
      </c>
      <c r="H218" s="273">
        <v>4.7</v>
      </c>
      <c r="I218" s="273">
        <v>4.7</v>
      </c>
      <c r="J218" s="273">
        <v>4.7</v>
      </c>
      <c r="K218" s="273">
        <v>4.7</v>
      </c>
      <c r="L218" s="273">
        <v>4.7</v>
      </c>
      <c r="M218" s="273">
        <v>4.7</v>
      </c>
      <c r="N218" s="273">
        <v>4.7</v>
      </c>
      <c r="O218" s="273">
        <v>4.7</v>
      </c>
      <c r="P218" s="273">
        <v>4.7</v>
      </c>
      <c r="Q218" s="273">
        <v>4.7</v>
      </c>
      <c r="R218" s="273">
        <v>4.7</v>
      </c>
      <c r="S218" s="273">
        <v>4.7</v>
      </c>
      <c r="T218" s="273">
        <v>4.7</v>
      </c>
      <c r="U218" s="273">
        <v>4.7</v>
      </c>
      <c r="V218" s="273">
        <v>4.7</v>
      </c>
      <c r="W218" s="273">
        <v>4.7</v>
      </c>
      <c r="X218" s="273">
        <v>4.7</v>
      </c>
      <c r="Y218" s="273">
        <v>4.5999999999999996</v>
      </c>
      <c r="Z218" s="273">
        <v>4.5999999999999996</v>
      </c>
      <c r="AA218" s="273">
        <v>4.5999999999999996</v>
      </c>
      <c r="AB218" s="273">
        <v>4.5999999999999996</v>
      </c>
      <c r="AC218" s="273">
        <v>4.5999999999999996</v>
      </c>
      <c r="AD218" s="273">
        <v>4.5999999999999996</v>
      </c>
      <c r="AE218" s="273">
        <v>4.5999999999999996</v>
      </c>
      <c r="AF218" s="273">
        <v>4.5999999999999996</v>
      </c>
      <c r="AG218" s="273">
        <f>_xlfn.IFNA(VLOOKUP(C218,'INFORM Severity - hidden'!$C$5:$G$155,5,FALSE),"-")</f>
        <v>4.9000000000000004</v>
      </c>
    </row>
    <row r="219" spans="1:33" x14ac:dyDescent="0.3">
      <c r="A219" t="s">
        <v>99</v>
      </c>
      <c r="B219" t="s">
        <v>988</v>
      </c>
      <c r="C219" t="s">
        <v>989</v>
      </c>
      <c r="D219" s="273" t="str">
        <f t="shared" si="3"/>
        <v>Decreasing</v>
      </c>
      <c r="E219" s="273" t="s">
        <v>7750</v>
      </c>
      <c r="F219" s="273">
        <v>2.8</v>
      </c>
      <c r="G219" s="273">
        <v>2.8</v>
      </c>
      <c r="H219" s="273">
        <v>3</v>
      </c>
      <c r="I219" s="273">
        <v>3</v>
      </c>
      <c r="J219" s="273">
        <v>3</v>
      </c>
      <c r="K219" s="273">
        <v>3</v>
      </c>
      <c r="L219" s="273">
        <v>3</v>
      </c>
      <c r="M219" s="273">
        <v>2.9</v>
      </c>
      <c r="N219" s="273">
        <v>2.9</v>
      </c>
      <c r="O219" s="273">
        <v>3</v>
      </c>
      <c r="P219" s="273">
        <v>3</v>
      </c>
      <c r="Q219" s="273">
        <v>3</v>
      </c>
      <c r="R219" s="273">
        <v>2.9</v>
      </c>
      <c r="S219" s="273">
        <v>2.9</v>
      </c>
      <c r="T219" s="273">
        <v>2.9</v>
      </c>
      <c r="U219" s="273">
        <v>2.9</v>
      </c>
      <c r="V219" s="273">
        <v>2.9</v>
      </c>
      <c r="W219" s="273">
        <v>2.9</v>
      </c>
      <c r="X219" s="273">
        <v>2.9</v>
      </c>
      <c r="Y219" s="273">
        <v>2.9</v>
      </c>
      <c r="Z219" s="273">
        <v>2.9</v>
      </c>
      <c r="AA219" s="273">
        <v>2.9</v>
      </c>
      <c r="AB219" s="273">
        <v>2.9</v>
      </c>
      <c r="AC219" s="273">
        <v>2.9</v>
      </c>
      <c r="AD219" s="273">
        <v>2.9</v>
      </c>
      <c r="AE219" s="273">
        <v>2.9</v>
      </c>
      <c r="AF219" s="273">
        <v>2.9</v>
      </c>
      <c r="AG219" s="273">
        <f>_xlfn.IFNA(VLOOKUP(C219,'INFORM Severity - hidden'!$C$5:$G$155,5,FALSE),"-")</f>
        <v>2.5</v>
      </c>
    </row>
    <row r="220" spans="1:33" x14ac:dyDescent="0.3">
      <c r="A220" t="s">
        <v>445</v>
      </c>
      <c r="B220" t="s">
        <v>443</v>
      </c>
      <c r="C220" t="s">
        <v>444</v>
      </c>
      <c r="D220" s="273" t="str">
        <f t="shared" si="3"/>
        <v>Stable</v>
      </c>
      <c r="E220" s="273" t="s">
        <v>7750</v>
      </c>
      <c r="F220" s="273">
        <v>2.7</v>
      </c>
      <c r="G220" s="273">
        <v>2.7</v>
      </c>
      <c r="H220" s="273">
        <v>2.7</v>
      </c>
      <c r="I220" s="273">
        <v>2.7</v>
      </c>
      <c r="J220" s="273">
        <v>2.7</v>
      </c>
      <c r="K220" s="273">
        <v>2.7</v>
      </c>
      <c r="L220" s="273">
        <v>2.7</v>
      </c>
      <c r="M220" s="273">
        <v>2.7</v>
      </c>
      <c r="N220" s="273">
        <v>2.7</v>
      </c>
      <c r="O220" s="273">
        <v>2.7</v>
      </c>
      <c r="P220" s="273">
        <v>2.7</v>
      </c>
      <c r="Q220" s="273">
        <v>2.7</v>
      </c>
      <c r="R220" s="273">
        <v>2.7</v>
      </c>
      <c r="S220" s="273">
        <v>2.7</v>
      </c>
      <c r="T220" s="273">
        <v>2.7</v>
      </c>
      <c r="U220" s="273">
        <v>2.7</v>
      </c>
      <c r="V220" s="273">
        <v>2.8</v>
      </c>
      <c r="W220" s="273">
        <v>2.8</v>
      </c>
      <c r="X220" s="273">
        <v>2.8</v>
      </c>
      <c r="Y220" s="273">
        <v>2.8</v>
      </c>
      <c r="Z220" s="273">
        <v>2.7</v>
      </c>
      <c r="AA220" s="273">
        <v>2.7</v>
      </c>
      <c r="AB220" s="273">
        <v>2.7</v>
      </c>
      <c r="AC220" s="273">
        <v>2.7</v>
      </c>
      <c r="AD220" s="273">
        <v>2.7</v>
      </c>
      <c r="AE220" s="273">
        <v>2.7</v>
      </c>
      <c r="AF220" s="273">
        <v>2.7</v>
      </c>
      <c r="AG220" s="273">
        <f>_xlfn.IFNA(VLOOKUP(C220,'INFORM Severity - hidden'!$C$5:$G$155,5,FALSE),"-")</f>
        <v>2.7</v>
      </c>
    </row>
    <row r="221" spans="1:33" x14ac:dyDescent="0.3">
      <c r="A221" t="s">
        <v>202</v>
      </c>
      <c r="B221" t="s">
        <v>200</v>
      </c>
      <c r="C221" t="s">
        <v>201</v>
      </c>
      <c r="D221" s="273" t="str">
        <f t="shared" si="3"/>
        <v>Stable</v>
      </c>
      <c r="E221" s="273" t="s">
        <v>7750</v>
      </c>
      <c r="F221" s="273">
        <v>3.6</v>
      </c>
      <c r="G221" s="273">
        <v>3.8</v>
      </c>
      <c r="H221" s="273">
        <v>3.9</v>
      </c>
      <c r="I221" s="273">
        <v>3.9</v>
      </c>
      <c r="J221" s="273">
        <v>3.9</v>
      </c>
      <c r="K221" s="273">
        <v>3.9</v>
      </c>
      <c r="L221" s="273">
        <v>3.9</v>
      </c>
      <c r="M221" s="273">
        <v>3.9</v>
      </c>
      <c r="N221" s="273">
        <v>3.7</v>
      </c>
      <c r="O221" s="273">
        <v>3.7</v>
      </c>
      <c r="P221" s="273">
        <v>3.7</v>
      </c>
      <c r="Q221" s="273">
        <v>3.8</v>
      </c>
      <c r="R221" s="273">
        <v>3.8</v>
      </c>
      <c r="S221" s="273">
        <v>3.8</v>
      </c>
      <c r="T221" s="273">
        <v>3.7</v>
      </c>
      <c r="U221" s="273">
        <v>3.7</v>
      </c>
      <c r="V221" s="273">
        <v>3.7</v>
      </c>
      <c r="W221" s="273">
        <v>3.7</v>
      </c>
      <c r="X221" s="273">
        <v>3.7</v>
      </c>
      <c r="Y221" s="273">
        <v>3.7</v>
      </c>
      <c r="Z221" s="273">
        <v>3.5</v>
      </c>
      <c r="AA221" s="273">
        <v>3.5</v>
      </c>
      <c r="AB221" s="273">
        <v>3.5</v>
      </c>
      <c r="AC221" s="273">
        <v>3.5</v>
      </c>
      <c r="AD221" s="273">
        <v>3.5</v>
      </c>
      <c r="AE221" s="273">
        <v>3.5</v>
      </c>
      <c r="AF221" s="273">
        <v>3.5</v>
      </c>
      <c r="AG221" s="273">
        <f>_xlfn.IFNA(VLOOKUP(C221,'INFORM Severity - hidden'!$C$5:$G$155,5,FALSE),"-")</f>
        <v>3.5</v>
      </c>
    </row>
    <row r="222" spans="1:33" x14ac:dyDescent="0.3">
      <c r="A222" t="s">
        <v>202</v>
      </c>
      <c r="B222" t="s">
        <v>7926</v>
      </c>
      <c r="C222" t="s">
        <v>7927</v>
      </c>
      <c r="D222" s="273" t="str">
        <f t="shared" si="3"/>
        <v>-</v>
      </c>
      <c r="E222" s="273" t="s">
        <v>7750</v>
      </c>
      <c r="F222" s="273" t="s">
        <v>7750</v>
      </c>
      <c r="G222" s="273">
        <v>2.2999999999999998</v>
      </c>
      <c r="H222" s="273">
        <v>3.2</v>
      </c>
      <c r="I222" s="273">
        <v>3.2</v>
      </c>
      <c r="J222" s="273" t="s">
        <v>7750</v>
      </c>
      <c r="K222" s="273" t="s">
        <v>7750</v>
      </c>
      <c r="L222" s="273" t="s">
        <v>7750</v>
      </c>
      <c r="M222" s="273" t="s">
        <v>7750</v>
      </c>
      <c r="N222" s="273" t="s">
        <v>7750</v>
      </c>
      <c r="O222" s="273" t="s">
        <v>7750</v>
      </c>
      <c r="P222" s="273" t="s">
        <v>7750</v>
      </c>
      <c r="Q222" s="273" t="s">
        <v>7750</v>
      </c>
      <c r="R222" s="273" t="s">
        <v>7750</v>
      </c>
      <c r="S222" s="273" t="s">
        <v>7750</v>
      </c>
      <c r="T222" s="273" t="s">
        <v>7750</v>
      </c>
      <c r="U222" s="273" t="s">
        <v>7750</v>
      </c>
      <c r="V222" s="273" t="s">
        <v>7750</v>
      </c>
      <c r="W222" s="273" t="s">
        <v>7750</v>
      </c>
      <c r="X222" s="273" t="s">
        <v>7750</v>
      </c>
      <c r="Y222" s="273" t="s">
        <v>7750</v>
      </c>
      <c r="Z222" s="273" t="s">
        <v>7750</v>
      </c>
      <c r="AA222" s="273" t="s">
        <v>7750</v>
      </c>
      <c r="AB222" s="273" t="s">
        <v>7750</v>
      </c>
      <c r="AC222" s="273" t="s">
        <v>7750</v>
      </c>
      <c r="AD222" s="273" t="s">
        <v>7750</v>
      </c>
      <c r="AE222" s="273" t="s">
        <v>7750</v>
      </c>
      <c r="AF222" s="273" t="s">
        <v>7750</v>
      </c>
      <c r="AG222" s="273" t="str">
        <f>_xlfn.IFNA(VLOOKUP(C222,'INFORM Severity - hidden'!$C$5:$G$155,5,FALSE),"-")</f>
        <v>-</v>
      </c>
    </row>
    <row r="223" spans="1:33" x14ac:dyDescent="0.3">
      <c r="A223" t="s">
        <v>202</v>
      </c>
      <c r="B223" t="s">
        <v>7928</v>
      </c>
      <c r="C223" t="s">
        <v>7929</v>
      </c>
      <c r="D223" s="273" t="str">
        <f t="shared" si="3"/>
        <v>-</v>
      </c>
      <c r="E223" s="273" t="s">
        <v>7750</v>
      </c>
      <c r="F223" s="273" t="s">
        <v>7750</v>
      </c>
      <c r="G223" s="273" t="s">
        <v>7750</v>
      </c>
      <c r="H223" s="273" t="s">
        <v>7750</v>
      </c>
      <c r="I223" s="273" t="s">
        <v>7750</v>
      </c>
      <c r="J223" s="273" t="s">
        <v>7750</v>
      </c>
      <c r="K223" s="273" t="s">
        <v>7750</v>
      </c>
      <c r="L223" s="273" t="s">
        <v>7750</v>
      </c>
      <c r="M223" s="273" t="s">
        <v>7750</v>
      </c>
      <c r="N223" s="273" t="s">
        <v>7750</v>
      </c>
      <c r="O223" s="273" t="s">
        <v>7750</v>
      </c>
      <c r="P223" s="273" t="s">
        <v>7750</v>
      </c>
      <c r="Q223" s="273" t="s">
        <v>7750</v>
      </c>
      <c r="R223" s="273" t="s">
        <v>7750</v>
      </c>
      <c r="S223" s="273" t="s">
        <v>7750</v>
      </c>
      <c r="T223" s="273" t="s">
        <v>7750</v>
      </c>
      <c r="U223" s="273" t="s">
        <v>7750</v>
      </c>
      <c r="V223" s="273">
        <v>2.6</v>
      </c>
      <c r="W223" s="273">
        <v>2.6</v>
      </c>
      <c r="X223" s="273">
        <v>2.6</v>
      </c>
      <c r="Y223" s="273">
        <v>2.6</v>
      </c>
      <c r="Z223" s="273">
        <v>2.6</v>
      </c>
      <c r="AA223" s="273">
        <v>2.6</v>
      </c>
      <c r="AB223" s="273" t="s">
        <v>7750</v>
      </c>
      <c r="AC223" s="273" t="s">
        <v>7750</v>
      </c>
      <c r="AD223" s="273" t="s">
        <v>7750</v>
      </c>
      <c r="AE223" s="273" t="s">
        <v>7750</v>
      </c>
      <c r="AF223" s="273" t="s">
        <v>7750</v>
      </c>
      <c r="AG223" s="273" t="str">
        <f>_xlfn.IFNA(VLOOKUP(C223,'INFORM Severity - hidden'!$C$5:$G$155,5,FALSE),"-")</f>
        <v>-</v>
      </c>
    </row>
  </sheetData>
  <conditionalFormatting sqref="D3:D223">
    <cfRule type="cellIs" dxfId="176" priority="1" stopIfTrue="1" operator="equal">
      <formula>"Increasing"</formula>
    </cfRule>
    <cfRule type="cellIs" dxfId="175" priority="2" stopIfTrue="1" operator="equal">
      <formula>"Stable"</formula>
    </cfRule>
    <cfRule type="cellIs" dxfId="174" priority="3" stopIfTrue="1" operator="equal">
      <formula>"Decreasing"</formula>
    </cfRule>
  </conditionalFormatting>
  <conditionalFormatting sqref="E3:E223">
    <cfRule type="cellIs" dxfId="173" priority="4" stopIfTrue="1" operator="equal">
      <formula>"-"</formula>
    </cfRule>
    <cfRule type="cellIs" dxfId="172" priority="5" stopIfTrue="1" operator="greaterThanOrEqual">
      <formula>4</formula>
    </cfRule>
    <cfRule type="cellIs" dxfId="171" priority="6" stopIfTrue="1" operator="between">
      <formula>3</formula>
      <formula>4</formula>
    </cfRule>
    <cfRule type="cellIs" dxfId="170" priority="7" stopIfTrue="1" operator="between">
      <formula>2</formula>
      <formula>3</formula>
    </cfRule>
    <cfRule type="cellIs" dxfId="169" priority="8" stopIfTrue="1" operator="between">
      <formula>1</formula>
      <formula>2</formula>
    </cfRule>
    <cfRule type="cellIs" dxfId="168" priority="9" stopIfTrue="1" operator="between">
      <formula>0.1</formula>
      <formula>1</formula>
    </cfRule>
  </conditionalFormatting>
  <conditionalFormatting sqref="F3:F223">
    <cfRule type="cellIs" dxfId="167" priority="10" stopIfTrue="1" operator="equal">
      <formula>"-"</formula>
    </cfRule>
    <cfRule type="cellIs" dxfId="166" priority="11" stopIfTrue="1" operator="greaterThanOrEqual">
      <formula>4</formula>
    </cfRule>
    <cfRule type="cellIs" dxfId="165" priority="12" stopIfTrue="1" operator="between">
      <formula>3</formula>
      <formula>4</formula>
    </cfRule>
    <cfRule type="cellIs" dxfId="164" priority="13" stopIfTrue="1" operator="between">
      <formula>2</formula>
      <formula>3</formula>
    </cfRule>
    <cfRule type="cellIs" dxfId="163" priority="14" stopIfTrue="1" operator="between">
      <formula>1</formula>
      <formula>2</formula>
    </cfRule>
    <cfRule type="cellIs" dxfId="162" priority="15" stopIfTrue="1" operator="between">
      <formula>0.1</formula>
      <formula>1</formula>
    </cfRule>
  </conditionalFormatting>
  <conditionalFormatting sqref="G3:G223">
    <cfRule type="cellIs" dxfId="161" priority="16" stopIfTrue="1" operator="equal">
      <formula>"-"</formula>
    </cfRule>
    <cfRule type="cellIs" dxfId="160" priority="17" stopIfTrue="1" operator="greaterThanOrEqual">
      <formula>4</formula>
    </cfRule>
    <cfRule type="cellIs" dxfId="159" priority="18" stopIfTrue="1" operator="between">
      <formula>3</formula>
      <formula>4</formula>
    </cfRule>
    <cfRule type="cellIs" dxfId="158" priority="19" stopIfTrue="1" operator="between">
      <formula>2</formula>
      <formula>3</formula>
    </cfRule>
    <cfRule type="cellIs" dxfId="157" priority="20" stopIfTrue="1" operator="between">
      <formula>1</formula>
      <formula>2</formula>
    </cfRule>
    <cfRule type="cellIs" dxfId="156" priority="21" stopIfTrue="1" operator="between">
      <formula>0.1</formula>
      <formula>1</formula>
    </cfRule>
  </conditionalFormatting>
  <conditionalFormatting sqref="H3:H223">
    <cfRule type="cellIs" dxfId="155" priority="22" stopIfTrue="1" operator="equal">
      <formula>"-"</formula>
    </cfRule>
    <cfRule type="cellIs" dxfId="154" priority="23" stopIfTrue="1" operator="greaterThanOrEqual">
      <formula>4</formula>
    </cfRule>
    <cfRule type="cellIs" dxfId="153" priority="24" stopIfTrue="1" operator="between">
      <formula>3</formula>
      <formula>4</formula>
    </cfRule>
    <cfRule type="cellIs" dxfId="152" priority="25" stopIfTrue="1" operator="between">
      <formula>2</formula>
      <formula>3</formula>
    </cfRule>
    <cfRule type="cellIs" dxfId="151" priority="26" stopIfTrue="1" operator="between">
      <formula>1</formula>
      <formula>2</formula>
    </cfRule>
    <cfRule type="cellIs" dxfId="150" priority="27" stopIfTrue="1" operator="between">
      <formula>0.1</formula>
      <formula>1</formula>
    </cfRule>
  </conditionalFormatting>
  <conditionalFormatting sqref="I3:I223">
    <cfRule type="cellIs" dxfId="149" priority="28" stopIfTrue="1" operator="equal">
      <formula>"-"</formula>
    </cfRule>
    <cfRule type="cellIs" dxfId="148" priority="29" stopIfTrue="1" operator="greaterThanOrEqual">
      <formula>4</formula>
    </cfRule>
    <cfRule type="cellIs" dxfId="147" priority="30" stopIfTrue="1" operator="between">
      <formula>3</formula>
      <formula>4</formula>
    </cfRule>
    <cfRule type="cellIs" dxfId="146" priority="31" stopIfTrue="1" operator="between">
      <formula>2</formula>
      <formula>3</formula>
    </cfRule>
    <cfRule type="cellIs" dxfId="145" priority="32" stopIfTrue="1" operator="between">
      <formula>1</formula>
      <formula>2</formula>
    </cfRule>
    <cfRule type="cellIs" dxfId="144" priority="33" stopIfTrue="1" operator="between">
      <formula>0.1</formula>
      <formula>1</formula>
    </cfRule>
  </conditionalFormatting>
  <conditionalFormatting sqref="J3:J223">
    <cfRule type="cellIs" dxfId="143" priority="34" stopIfTrue="1" operator="equal">
      <formula>"-"</formula>
    </cfRule>
    <cfRule type="cellIs" dxfId="142" priority="35" stopIfTrue="1" operator="greaterThanOrEqual">
      <formula>4</formula>
    </cfRule>
    <cfRule type="cellIs" dxfId="141" priority="36" stopIfTrue="1" operator="between">
      <formula>3</formula>
      <formula>4</formula>
    </cfRule>
    <cfRule type="cellIs" dxfId="140" priority="37" stopIfTrue="1" operator="between">
      <formula>2</formula>
      <formula>3</formula>
    </cfRule>
    <cfRule type="cellIs" dxfId="139" priority="38" stopIfTrue="1" operator="between">
      <formula>1</formula>
      <formula>2</formula>
    </cfRule>
    <cfRule type="cellIs" dxfId="138" priority="39" stopIfTrue="1" operator="between">
      <formula>0.1</formula>
      <formula>1</formula>
    </cfRule>
  </conditionalFormatting>
  <conditionalFormatting sqref="K3:K223">
    <cfRule type="cellIs" dxfId="137" priority="40" stopIfTrue="1" operator="equal">
      <formula>"-"</formula>
    </cfRule>
    <cfRule type="cellIs" dxfId="136" priority="41" stopIfTrue="1" operator="greaterThanOrEqual">
      <formula>4</formula>
    </cfRule>
    <cfRule type="cellIs" dxfId="135" priority="42" stopIfTrue="1" operator="between">
      <formula>3</formula>
      <formula>4</formula>
    </cfRule>
    <cfRule type="cellIs" dxfId="134" priority="43" stopIfTrue="1" operator="between">
      <formula>2</formula>
      <formula>3</formula>
    </cfRule>
    <cfRule type="cellIs" dxfId="133" priority="44" stopIfTrue="1" operator="between">
      <formula>1</formula>
      <formula>2</formula>
    </cfRule>
    <cfRule type="cellIs" dxfId="132" priority="45" stopIfTrue="1" operator="between">
      <formula>0.1</formula>
      <formula>1</formula>
    </cfRule>
  </conditionalFormatting>
  <conditionalFormatting sqref="L3:L223">
    <cfRule type="cellIs" dxfId="131" priority="46" stopIfTrue="1" operator="equal">
      <formula>"-"</formula>
    </cfRule>
    <cfRule type="cellIs" dxfId="130" priority="47" stopIfTrue="1" operator="greaterThanOrEqual">
      <formula>4</formula>
    </cfRule>
    <cfRule type="cellIs" dxfId="129" priority="48" stopIfTrue="1" operator="between">
      <formula>3</formula>
      <formula>4</formula>
    </cfRule>
    <cfRule type="cellIs" dxfId="128" priority="49" stopIfTrue="1" operator="between">
      <formula>2</formula>
      <formula>3</formula>
    </cfRule>
    <cfRule type="cellIs" dxfId="127" priority="50" stopIfTrue="1" operator="between">
      <formula>1</formula>
      <formula>2</formula>
    </cfRule>
    <cfRule type="cellIs" dxfId="126" priority="51" stopIfTrue="1" operator="between">
      <formula>0.1</formula>
      <formula>1</formula>
    </cfRule>
  </conditionalFormatting>
  <conditionalFormatting sqref="M3:M223">
    <cfRule type="cellIs" dxfId="125" priority="52" stopIfTrue="1" operator="equal">
      <formula>"-"</formula>
    </cfRule>
    <cfRule type="cellIs" dxfId="124" priority="53" stopIfTrue="1" operator="greaterThanOrEqual">
      <formula>4</formula>
    </cfRule>
    <cfRule type="cellIs" dxfId="123" priority="54" stopIfTrue="1" operator="between">
      <formula>3</formula>
      <formula>4</formula>
    </cfRule>
    <cfRule type="cellIs" dxfId="122" priority="55" stopIfTrue="1" operator="between">
      <formula>2</formula>
      <formula>3</formula>
    </cfRule>
    <cfRule type="cellIs" dxfId="121" priority="56" stopIfTrue="1" operator="between">
      <formula>1</formula>
      <formula>2</formula>
    </cfRule>
    <cfRule type="cellIs" dxfId="120" priority="57" stopIfTrue="1" operator="between">
      <formula>0.1</formula>
      <formula>1</formula>
    </cfRule>
  </conditionalFormatting>
  <conditionalFormatting sqref="N3:N223">
    <cfRule type="cellIs" dxfId="119" priority="58" stopIfTrue="1" operator="equal">
      <formula>"-"</formula>
    </cfRule>
    <cfRule type="cellIs" dxfId="118" priority="59" stopIfTrue="1" operator="greaterThanOrEqual">
      <formula>4</formula>
    </cfRule>
    <cfRule type="cellIs" dxfId="117" priority="60" stopIfTrue="1" operator="between">
      <formula>3</formula>
      <formula>4</formula>
    </cfRule>
    <cfRule type="cellIs" dxfId="116" priority="61" stopIfTrue="1" operator="between">
      <formula>2</formula>
      <formula>3</formula>
    </cfRule>
    <cfRule type="cellIs" dxfId="115" priority="62" stopIfTrue="1" operator="between">
      <formula>1</formula>
      <formula>2</formula>
    </cfRule>
    <cfRule type="cellIs" dxfId="114" priority="63" stopIfTrue="1" operator="between">
      <formula>0.1</formula>
      <formula>1</formula>
    </cfRule>
  </conditionalFormatting>
  <conditionalFormatting sqref="O3:O223">
    <cfRule type="cellIs" dxfId="113" priority="64" stopIfTrue="1" operator="equal">
      <formula>"-"</formula>
    </cfRule>
    <cfRule type="cellIs" dxfId="112" priority="65" stopIfTrue="1" operator="greaterThanOrEqual">
      <formula>4</formula>
    </cfRule>
    <cfRule type="cellIs" dxfId="111" priority="66" stopIfTrue="1" operator="between">
      <formula>3</formula>
      <formula>4</formula>
    </cfRule>
    <cfRule type="cellIs" dxfId="110" priority="67" stopIfTrue="1" operator="between">
      <formula>2</formula>
      <formula>3</formula>
    </cfRule>
    <cfRule type="cellIs" dxfId="109" priority="68" stopIfTrue="1" operator="between">
      <formula>1</formula>
      <formula>2</formula>
    </cfRule>
    <cfRule type="cellIs" dxfId="108" priority="69" stopIfTrue="1" operator="between">
      <formula>0.1</formula>
      <formula>1</formula>
    </cfRule>
  </conditionalFormatting>
  <conditionalFormatting sqref="P3:P223">
    <cfRule type="cellIs" dxfId="107" priority="70" stopIfTrue="1" operator="equal">
      <formula>"-"</formula>
    </cfRule>
    <cfRule type="cellIs" dxfId="106" priority="71" stopIfTrue="1" operator="greaterThanOrEqual">
      <formula>4</formula>
    </cfRule>
    <cfRule type="cellIs" dxfId="105" priority="72" stopIfTrue="1" operator="between">
      <formula>3</formula>
      <formula>4</formula>
    </cfRule>
    <cfRule type="cellIs" dxfId="104" priority="73" stopIfTrue="1" operator="between">
      <formula>2</formula>
      <formula>3</formula>
    </cfRule>
    <cfRule type="cellIs" dxfId="103" priority="74" stopIfTrue="1" operator="between">
      <formula>1</formula>
      <formula>2</formula>
    </cfRule>
    <cfRule type="cellIs" dxfId="102" priority="75" stopIfTrue="1" operator="between">
      <formula>0.1</formula>
      <formula>1</formula>
    </cfRule>
  </conditionalFormatting>
  <conditionalFormatting sqref="Q3:Q223">
    <cfRule type="cellIs" dxfId="101" priority="76" stopIfTrue="1" operator="equal">
      <formula>"-"</formula>
    </cfRule>
    <cfRule type="cellIs" dxfId="100" priority="77" stopIfTrue="1" operator="greaterThanOrEqual">
      <formula>4</formula>
    </cfRule>
    <cfRule type="cellIs" dxfId="99" priority="78" stopIfTrue="1" operator="between">
      <formula>3</formula>
      <formula>4</formula>
    </cfRule>
    <cfRule type="cellIs" dxfId="98" priority="79" stopIfTrue="1" operator="between">
      <formula>2</formula>
      <formula>3</formula>
    </cfRule>
    <cfRule type="cellIs" dxfId="97" priority="80" stopIfTrue="1" operator="between">
      <formula>1</formula>
      <formula>2</formula>
    </cfRule>
    <cfRule type="cellIs" dxfId="96" priority="81" stopIfTrue="1" operator="between">
      <formula>0.1</formula>
      <formula>1</formula>
    </cfRule>
  </conditionalFormatting>
  <conditionalFormatting sqref="R3:R223">
    <cfRule type="cellIs" dxfId="95" priority="82" stopIfTrue="1" operator="equal">
      <formula>"-"</formula>
    </cfRule>
    <cfRule type="cellIs" dxfId="94" priority="83" stopIfTrue="1" operator="greaterThanOrEqual">
      <formula>4</formula>
    </cfRule>
    <cfRule type="cellIs" dxfId="93" priority="84" stopIfTrue="1" operator="between">
      <formula>3</formula>
      <formula>4</formula>
    </cfRule>
    <cfRule type="cellIs" dxfId="92" priority="85" stopIfTrue="1" operator="between">
      <formula>2</formula>
      <formula>3</formula>
    </cfRule>
    <cfRule type="cellIs" dxfId="91" priority="86" stopIfTrue="1" operator="between">
      <formula>1</formula>
      <formula>2</formula>
    </cfRule>
    <cfRule type="cellIs" dxfId="90" priority="87" stopIfTrue="1" operator="between">
      <formula>0.1</formula>
      <formula>1</formula>
    </cfRule>
  </conditionalFormatting>
  <conditionalFormatting sqref="S3:S223">
    <cfRule type="cellIs" dxfId="89" priority="88" stopIfTrue="1" operator="equal">
      <formula>"-"</formula>
    </cfRule>
    <cfRule type="cellIs" dxfId="88" priority="89" stopIfTrue="1" operator="greaterThanOrEqual">
      <formula>4</formula>
    </cfRule>
    <cfRule type="cellIs" dxfId="87" priority="90" stopIfTrue="1" operator="between">
      <formula>3</formula>
      <formula>4</formula>
    </cfRule>
    <cfRule type="cellIs" dxfId="86" priority="91" stopIfTrue="1" operator="between">
      <formula>2</formula>
      <formula>3</formula>
    </cfRule>
    <cfRule type="cellIs" dxfId="85" priority="92" stopIfTrue="1" operator="between">
      <formula>1</formula>
      <formula>2</formula>
    </cfRule>
    <cfRule type="cellIs" dxfId="84" priority="93" stopIfTrue="1" operator="between">
      <formula>0.1</formula>
      <formula>1</formula>
    </cfRule>
  </conditionalFormatting>
  <conditionalFormatting sqref="T3:T223">
    <cfRule type="cellIs" dxfId="83" priority="94" stopIfTrue="1" operator="equal">
      <formula>"-"</formula>
    </cfRule>
    <cfRule type="cellIs" dxfId="82" priority="95" stopIfTrue="1" operator="greaterThanOrEqual">
      <formula>4</formula>
    </cfRule>
    <cfRule type="cellIs" dxfId="81" priority="96" stopIfTrue="1" operator="between">
      <formula>3</formula>
      <formula>4</formula>
    </cfRule>
    <cfRule type="cellIs" dxfId="80" priority="97" stopIfTrue="1" operator="between">
      <formula>2</formula>
      <formula>3</formula>
    </cfRule>
    <cfRule type="cellIs" dxfId="79" priority="98" stopIfTrue="1" operator="between">
      <formula>1</formula>
      <formula>2</formula>
    </cfRule>
    <cfRule type="cellIs" dxfId="78" priority="99" stopIfTrue="1" operator="between">
      <formula>0.1</formula>
      <formula>1</formula>
    </cfRule>
  </conditionalFormatting>
  <conditionalFormatting sqref="U3:U223">
    <cfRule type="cellIs" dxfId="77" priority="100" stopIfTrue="1" operator="equal">
      <formula>"-"</formula>
    </cfRule>
    <cfRule type="cellIs" dxfId="76" priority="101" stopIfTrue="1" operator="greaterThanOrEqual">
      <formula>4</formula>
    </cfRule>
    <cfRule type="cellIs" dxfId="75" priority="102" stopIfTrue="1" operator="between">
      <formula>3</formula>
      <formula>4</formula>
    </cfRule>
    <cfRule type="cellIs" dxfId="74" priority="103" stopIfTrue="1" operator="between">
      <formula>2</formula>
      <formula>3</formula>
    </cfRule>
    <cfRule type="cellIs" dxfId="73" priority="104" stopIfTrue="1" operator="between">
      <formula>1</formula>
      <formula>2</formula>
    </cfRule>
    <cfRule type="cellIs" dxfId="72" priority="105" stopIfTrue="1" operator="between">
      <formula>0.1</formula>
      <formula>1</formula>
    </cfRule>
  </conditionalFormatting>
  <conditionalFormatting sqref="V3:V223">
    <cfRule type="cellIs" dxfId="71" priority="106" stopIfTrue="1" operator="equal">
      <formula>"-"</formula>
    </cfRule>
    <cfRule type="cellIs" dxfId="70" priority="107" stopIfTrue="1" operator="greaterThanOrEqual">
      <formula>4</formula>
    </cfRule>
    <cfRule type="cellIs" dxfId="69" priority="108" stopIfTrue="1" operator="between">
      <formula>3</formula>
      <formula>4</formula>
    </cfRule>
    <cfRule type="cellIs" dxfId="68" priority="109" stopIfTrue="1" operator="between">
      <formula>2</formula>
      <formula>3</formula>
    </cfRule>
    <cfRule type="cellIs" dxfId="67" priority="110" stopIfTrue="1" operator="between">
      <formula>1</formula>
      <formula>2</formula>
    </cfRule>
    <cfRule type="cellIs" dxfId="66" priority="111" stopIfTrue="1" operator="between">
      <formula>0.1</formula>
      <formula>1</formula>
    </cfRule>
  </conditionalFormatting>
  <conditionalFormatting sqref="W3:W223">
    <cfRule type="cellIs" dxfId="65" priority="112" stopIfTrue="1" operator="equal">
      <formula>"-"</formula>
    </cfRule>
    <cfRule type="cellIs" dxfId="64" priority="113" stopIfTrue="1" operator="greaterThanOrEqual">
      <formula>4</formula>
    </cfRule>
    <cfRule type="cellIs" dxfId="63" priority="114" stopIfTrue="1" operator="between">
      <formula>3</formula>
      <formula>4</formula>
    </cfRule>
    <cfRule type="cellIs" dxfId="62" priority="115" stopIfTrue="1" operator="between">
      <formula>2</formula>
      <formula>3</formula>
    </cfRule>
    <cfRule type="cellIs" dxfId="61" priority="116" stopIfTrue="1" operator="between">
      <formula>1</formula>
      <formula>2</formula>
    </cfRule>
    <cfRule type="cellIs" dxfId="60" priority="117" stopIfTrue="1" operator="between">
      <formula>0.1</formula>
      <formula>1</formula>
    </cfRule>
  </conditionalFormatting>
  <conditionalFormatting sqref="X3:X223">
    <cfRule type="cellIs" dxfId="59" priority="118" stopIfTrue="1" operator="equal">
      <formula>"-"</formula>
    </cfRule>
    <cfRule type="cellIs" dxfId="58" priority="119" stopIfTrue="1" operator="greaterThanOrEqual">
      <formula>4</formula>
    </cfRule>
    <cfRule type="cellIs" dxfId="57" priority="120" stopIfTrue="1" operator="between">
      <formula>3</formula>
      <formula>4</formula>
    </cfRule>
    <cfRule type="cellIs" dxfId="56" priority="121" stopIfTrue="1" operator="between">
      <formula>2</formula>
      <formula>3</formula>
    </cfRule>
    <cfRule type="cellIs" dxfId="55" priority="122" stopIfTrue="1" operator="between">
      <formula>1</formula>
      <formula>2</formula>
    </cfRule>
    <cfRule type="cellIs" dxfId="54" priority="123" stopIfTrue="1" operator="between">
      <formula>0.1</formula>
      <formula>1</formula>
    </cfRule>
  </conditionalFormatting>
  <conditionalFormatting sqref="Y3:Y223">
    <cfRule type="cellIs" dxfId="53" priority="124" stopIfTrue="1" operator="equal">
      <formula>"-"</formula>
    </cfRule>
    <cfRule type="cellIs" dxfId="52" priority="125" stopIfTrue="1" operator="greaterThanOrEqual">
      <formula>4</formula>
    </cfRule>
    <cfRule type="cellIs" dxfId="51" priority="126" stopIfTrue="1" operator="between">
      <formula>3</formula>
      <formula>4</formula>
    </cfRule>
    <cfRule type="cellIs" dxfId="50" priority="127" stopIfTrue="1" operator="between">
      <formula>2</formula>
      <formula>3</formula>
    </cfRule>
    <cfRule type="cellIs" dxfId="49" priority="128" stopIfTrue="1" operator="between">
      <formula>1</formula>
      <formula>2</formula>
    </cfRule>
    <cfRule type="cellIs" dxfId="48" priority="129" stopIfTrue="1" operator="between">
      <formula>0.1</formula>
      <formula>1</formula>
    </cfRule>
  </conditionalFormatting>
  <conditionalFormatting sqref="Z3:Z223">
    <cfRule type="cellIs" dxfId="47" priority="130" stopIfTrue="1" operator="equal">
      <formula>"-"</formula>
    </cfRule>
    <cfRule type="cellIs" dxfId="46" priority="131" stopIfTrue="1" operator="greaterThanOrEqual">
      <formula>4</formula>
    </cfRule>
    <cfRule type="cellIs" dxfId="45" priority="132" stopIfTrue="1" operator="between">
      <formula>3</formula>
      <formula>4</formula>
    </cfRule>
    <cfRule type="cellIs" dxfId="44" priority="133" stopIfTrue="1" operator="between">
      <formula>2</formula>
      <formula>3</formula>
    </cfRule>
    <cfRule type="cellIs" dxfId="43" priority="134" stopIfTrue="1" operator="between">
      <formula>1</formula>
      <formula>2</formula>
    </cfRule>
    <cfRule type="cellIs" dxfId="42" priority="135" stopIfTrue="1" operator="between">
      <formula>0.1</formula>
      <formula>1</formula>
    </cfRule>
  </conditionalFormatting>
  <conditionalFormatting sqref="AA3:AA223">
    <cfRule type="cellIs" dxfId="41" priority="136" stopIfTrue="1" operator="equal">
      <formula>"-"</formula>
    </cfRule>
    <cfRule type="cellIs" dxfId="40" priority="137" stopIfTrue="1" operator="greaterThanOrEqual">
      <formula>4</formula>
    </cfRule>
    <cfRule type="cellIs" dxfId="39" priority="138" stopIfTrue="1" operator="between">
      <formula>3</formula>
      <formula>4</formula>
    </cfRule>
    <cfRule type="cellIs" dxfId="38" priority="139" stopIfTrue="1" operator="between">
      <formula>2</formula>
      <formula>3</formula>
    </cfRule>
    <cfRule type="cellIs" dxfId="37" priority="140" stopIfTrue="1" operator="between">
      <formula>1</formula>
      <formula>2</formula>
    </cfRule>
    <cfRule type="cellIs" dxfId="36" priority="141" stopIfTrue="1" operator="between">
      <formula>0.1</formula>
      <formula>1</formula>
    </cfRule>
  </conditionalFormatting>
  <conditionalFormatting sqref="AB3:AB223">
    <cfRule type="cellIs" dxfId="35" priority="142" stopIfTrue="1" operator="equal">
      <formula>"-"</formula>
    </cfRule>
    <cfRule type="cellIs" dxfId="34" priority="143" stopIfTrue="1" operator="greaterThanOrEqual">
      <formula>4</formula>
    </cfRule>
    <cfRule type="cellIs" dxfId="33" priority="144" stopIfTrue="1" operator="between">
      <formula>3</formula>
      <formula>4</formula>
    </cfRule>
    <cfRule type="cellIs" dxfId="32" priority="145" stopIfTrue="1" operator="between">
      <formula>2</formula>
      <formula>3</formula>
    </cfRule>
    <cfRule type="cellIs" dxfId="31" priority="146" stopIfTrue="1" operator="between">
      <formula>1</formula>
      <formula>2</formula>
    </cfRule>
    <cfRule type="cellIs" dxfId="30" priority="147" stopIfTrue="1" operator="between">
      <formula>0.1</formula>
      <formula>1</formula>
    </cfRule>
  </conditionalFormatting>
  <conditionalFormatting sqref="AC3:AC223">
    <cfRule type="cellIs" dxfId="29" priority="148" stopIfTrue="1" operator="equal">
      <formula>"-"</formula>
    </cfRule>
    <cfRule type="cellIs" dxfId="28" priority="149" stopIfTrue="1" operator="greaterThanOrEqual">
      <formula>4</formula>
    </cfRule>
    <cfRule type="cellIs" dxfId="27" priority="150" stopIfTrue="1" operator="between">
      <formula>3</formula>
      <formula>4</formula>
    </cfRule>
    <cfRule type="cellIs" dxfId="26" priority="151" stopIfTrue="1" operator="between">
      <formula>2</formula>
      <formula>3</formula>
    </cfRule>
    <cfRule type="cellIs" dxfId="25" priority="152" stopIfTrue="1" operator="between">
      <formula>1</formula>
      <formula>2</formula>
    </cfRule>
    <cfRule type="cellIs" dxfId="24" priority="153" stopIfTrue="1" operator="between">
      <formula>0.1</formula>
      <formula>1</formula>
    </cfRule>
  </conditionalFormatting>
  <conditionalFormatting sqref="AD3:AD223">
    <cfRule type="cellIs" dxfId="23" priority="154" stopIfTrue="1" operator="equal">
      <formula>"-"</formula>
    </cfRule>
    <cfRule type="cellIs" dxfId="22" priority="155" stopIfTrue="1" operator="greaterThanOrEqual">
      <formula>4</formula>
    </cfRule>
    <cfRule type="cellIs" dxfId="21" priority="156" stopIfTrue="1" operator="between">
      <formula>3</formula>
      <formula>4</formula>
    </cfRule>
    <cfRule type="cellIs" dxfId="20" priority="157" stopIfTrue="1" operator="between">
      <formula>2</formula>
      <formula>3</formula>
    </cfRule>
    <cfRule type="cellIs" dxfId="19" priority="158" stopIfTrue="1" operator="between">
      <formula>1</formula>
      <formula>2</formula>
    </cfRule>
    <cfRule type="cellIs" dxfId="18" priority="159" stopIfTrue="1" operator="between">
      <formula>0.1</formula>
      <formula>1</formula>
    </cfRule>
  </conditionalFormatting>
  <conditionalFormatting sqref="AE3:AE223">
    <cfRule type="cellIs" dxfId="17" priority="160" stopIfTrue="1" operator="equal">
      <formula>"-"</formula>
    </cfRule>
    <cfRule type="cellIs" dxfId="16" priority="161" stopIfTrue="1" operator="greaterThanOrEqual">
      <formula>4</formula>
    </cfRule>
    <cfRule type="cellIs" dxfId="15" priority="162" stopIfTrue="1" operator="between">
      <formula>3</formula>
      <formula>4</formula>
    </cfRule>
    <cfRule type="cellIs" dxfId="14" priority="163" stopIfTrue="1" operator="between">
      <formula>2</formula>
      <formula>3</formula>
    </cfRule>
    <cfRule type="cellIs" dxfId="13" priority="164" stopIfTrue="1" operator="between">
      <formula>1</formula>
      <formula>2</formula>
    </cfRule>
    <cfRule type="cellIs" dxfId="12" priority="165" stopIfTrue="1" operator="between">
      <formula>0.1</formula>
      <formula>1</formula>
    </cfRule>
  </conditionalFormatting>
  <conditionalFormatting sqref="AF3:AF223">
    <cfRule type="cellIs" dxfId="11" priority="166" stopIfTrue="1" operator="equal">
      <formula>"-"</formula>
    </cfRule>
    <cfRule type="cellIs" dxfId="10" priority="167" stopIfTrue="1" operator="greaterThanOrEqual">
      <formula>4</formula>
    </cfRule>
    <cfRule type="cellIs" dxfId="9" priority="168" stopIfTrue="1" operator="between">
      <formula>3</formula>
      <formula>4</formula>
    </cfRule>
    <cfRule type="cellIs" dxfId="8" priority="169" stopIfTrue="1" operator="between">
      <formula>2</formula>
      <formula>3</formula>
    </cfRule>
    <cfRule type="cellIs" dxfId="7" priority="170" stopIfTrue="1" operator="between">
      <formula>1</formula>
      <formula>2</formula>
    </cfRule>
    <cfRule type="cellIs" dxfId="6" priority="171" stopIfTrue="1" operator="between">
      <formula>0.1</formula>
      <formula>1</formula>
    </cfRule>
  </conditionalFormatting>
  <conditionalFormatting sqref="AG3:AG223">
    <cfRule type="cellIs" dxfId="5" priority="172" stopIfTrue="1" operator="equal">
      <formula>"-"</formula>
    </cfRule>
    <cfRule type="cellIs" dxfId="4" priority="173" stopIfTrue="1" operator="greaterThanOrEqual">
      <formula>4</formula>
    </cfRule>
    <cfRule type="cellIs" dxfId="3" priority="174" stopIfTrue="1" operator="between">
      <formula>3</formula>
      <formula>4</formula>
    </cfRule>
    <cfRule type="cellIs" dxfId="2" priority="175" stopIfTrue="1" operator="between">
      <formula>2</formula>
      <formula>3</formula>
    </cfRule>
    <cfRule type="cellIs" dxfId="1" priority="176" stopIfTrue="1" operator="between">
      <formula>1</formula>
      <formula>2</formula>
    </cfRule>
    <cfRule type="cellIs" dxfId="0" priority="177" stopIfTrue="1" operator="between">
      <formula>0.1</formula>
      <formula>1</formula>
    </cfRule>
  </conditionalFormatting>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136"/>
  <sheetViews>
    <sheetView workbookViewId="0"/>
  </sheetViews>
  <sheetFormatPr defaultRowHeight="14.4" x14ac:dyDescent="0.3"/>
  <cols>
    <col min="1" max="1" width="10" style="211" customWidth="1"/>
    <col min="2" max="2" width="20" style="211" customWidth="1"/>
    <col min="3" max="3" width="20" style="211" hidden="1" customWidth="1"/>
    <col min="4" max="4" width="25" style="211" customWidth="1"/>
    <col min="5" max="5" width="40" style="211" customWidth="1"/>
    <col min="6" max="7" width="15" style="211" customWidth="1"/>
    <col min="8" max="9" width="25" style="211" customWidth="1"/>
    <col min="10" max="10" width="20" style="211" customWidth="1"/>
    <col min="11" max="11" width="60" style="211" customWidth="1"/>
    <col min="12" max="14" width="15" style="211" customWidth="1"/>
  </cols>
  <sheetData>
    <row r="1" spans="1:14" x14ac:dyDescent="0.3">
      <c r="A1" s="274" t="s">
        <v>1</v>
      </c>
      <c r="B1" s="274" t="s">
        <v>7930</v>
      </c>
      <c r="C1" s="274" t="s">
        <v>7931</v>
      </c>
      <c r="D1" s="274" t="s">
        <v>2</v>
      </c>
      <c r="E1" s="274" t="s">
        <v>0</v>
      </c>
      <c r="F1" s="274" t="s">
        <v>7932</v>
      </c>
      <c r="G1" s="274" t="s">
        <v>7933</v>
      </c>
      <c r="H1" s="274" t="s">
        <v>7219</v>
      </c>
      <c r="I1" s="274" t="s">
        <v>7934</v>
      </c>
      <c r="J1" s="274" t="s">
        <v>7135</v>
      </c>
      <c r="K1" s="274" t="s">
        <v>7935</v>
      </c>
      <c r="L1" s="274" t="s">
        <v>7936</v>
      </c>
      <c r="M1" s="274" t="s">
        <v>7937</v>
      </c>
      <c r="N1" s="274" t="s">
        <v>7938</v>
      </c>
    </row>
    <row r="2" spans="1:14" x14ac:dyDescent="0.3">
      <c r="A2" t="s">
        <v>122</v>
      </c>
      <c r="B2"/>
      <c r="C2"/>
      <c r="D2" t="s">
        <v>123</v>
      </c>
      <c r="E2" t="s">
        <v>121</v>
      </c>
      <c r="F2" t="s">
        <v>7303</v>
      </c>
      <c r="G2" t="s">
        <v>7939</v>
      </c>
      <c r="H2" t="s">
        <v>7940</v>
      </c>
      <c r="I2" t="s">
        <v>123</v>
      </c>
      <c r="J2" t="s">
        <v>7940</v>
      </c>
      <c r="K2" t="s">
        <v>7941</v>
      </c>
      <c r="L2"/>
      <c r="M2" t="s">
        <v>7942</v>
      </c>
      <c r="N2" t="s">
        <v>7943</v>
      </c>
    </row>
    <row r="3" spans="1:14" x14ac:dyDescent="0.3">
      <c r="A3" t="s">
        <v>3245</v>
      </c>
      <c r="B3"/>
      <c r="C3"/>
      <c r="D3" t="s">
        <v>3246</v>
      </c>
      <c r="E3" t="s">
        <v>3244</v>
      </c>
      <c r="F3" t="s">
        <v>7313</v>
      </c>
      <c r="G3" t="s">
        <v>7944</v>
      </c>
      <c r="H3" t="s">
        <v>7945</v>
      </c>
      <c r="I3" t="s">
        <v>3246</v>
      </c>
      <c r="J3" t="s">
        <v>3244</v>
      </c>
      <c r="K3" t="s">
        <v>7946</v>
      </c>
      <c r="L3"/>
      <c r="M3" t="s">
        <v>7947</v>
      </c>
      <c r="N3">
        <v>208</v>
      </c>
    </row>
    <row r="4" spans="1:14" x14ac:dyDescent="0.3">
      <c r="A4" t="s">
        <v>3256</v>
      </c>
      <c r="B4"/>
      <c r="C4"/>
      <c r="D4" t="s">
        <v>3257</v>
      </c>
      <c r="E4" t="s">
        <v>3255</v>
      </c>
      <c r="F4" t="s">
        <v>7318</v>
      </c>
      <c r="G4" t="s">
        <v>7944</v>
      </c>
      <c r="H4" t="s">
        <v>7945</v>
      </c>
      <c r="I4" t="s">
        <v>3257</v>
      </c>
      <c r="J4" t="s">
        <v>3255</v>
      </c>
      <c r="K4" t="s">
        <v>7948</v>
      </c>
      <c r="L4"/>
      <c r="M4" t="s">
        <v>7947</v>
      </c>
      <c r="N4">
        <v>208</v>
      </c>
    </row>
    <row r="5" spans="1:14" x14ac:dyDescent="0.3">
      <c r="A5" t="s">
        <v>946</v>
      </c>
      <c r="B5"/>
      <c r="C5"/>
      <c r="D5" t="s">
        <v>947</v>
      </c>
      <c r="E5" t="s">
        <v>945</v>
      </c>
      <c r="F5" t="s">
        <v>7348</v>
      </c>
      <c r="G5" t="s">
        <v>7949</v>
      </c>
      <c r="H5" t="s">
        <v>7940</v>
      </c>
      <c r="I5" t="s">
        <v>947</v>
      </c>
      <c r="J5" t="s">
        <v>7950</v>
      </c>
      <c r="K5" t="s">
        <v>7951</v>
      </c>
      <c r="L5"/>
      <c r="M5" t="s">
        <v>7942</v>
      </c>
      <c r="N5" t="s">
        <v>7943</v>
      </c>
    </row>
    <row r="6" spans="1:14" x14ac:dyDescent="0.3">
      <c r="A6" t="s">
        <v>585</v>
      </c>
      <c r="B6"/>
      <c r="C6"/>
      <c r="D6" t="s">
        <v>586</v>
      </c>
      <c r="E6" t="s">
        <v>584</v>
      </c>
      <c r="F6" t="s">
        <v>7347</v>
      </c>
      <c r="G6" t="s">
        <v>7949</v>
      </c>
      <c r="H6" t="s">
        <v>7945</v>
      </c>
      <c r="I6" t="s">
        <v>586</v>
      </c>
      <c r="J6" t="s">
        <v>7945</v>
      </c>
      <c r="K6" t="s">
        <v>7952</v>
      </c>
      <c r="L6"/>
      <c r="M6" t="s">
        <v>7942</v>
      </c>
      <c r="N6" t="s">
        <v>7943</v>
      </c>
    </row>
    <row r="7" spans="1:14" x14ac:dyDescent="0.3">
      <c r="A7" t="s">
        <v>208</v>
      </c>
      <c r="B7"/>
      <c r="C7"/>
      <c r="D7" t="s">
        <v>209</v>
      </c>
      <c r="E7" t="s">
        <v>207</v>
      </c>
      <c r="F7" t="s">
        <v>7323</v>
      </c>
      <c r="G7" t="s">
        <v>7939</v>
      </c>
      <c r="H7" t="s">
        <v>7953</v>
      </c>
      <c r="I7" t="s">
        <v>209</v>
      </c>
      <c r="J7" t="s">
        <v>7954</v>
      </c>
      <c r="K7" t="s">
        <v>7955</v>
      </c>
      <c r="L7"/>
      <c r="M7" t="s">
        <v>7942</v>
      </c>
      <c r="N7" t="s">
        <v>7943</v>
      </c>
    </row>
    <row r="8" spans="1:14" x14ac:dyDescent="0.3">
      <c r="A8" t="s">
        <v>596</v>
      </c>
      <c r="B8"/>
      <c r="C8"/>
      <c r="D8" t="s">
        <v>597</v>
      </c>
      <c r="E8" t="s">
        <v>595</v>
      </c>
      <c r="F8" t="s">
        <v>7342</v>
      </c>
      <c r="G8" t="s">
        <v>7956</v>
      </c>
      <c r="H8" t="s">
        <v>7953</v>
      </c>
      <c r="I8" t="s">
        <v>597</v>
      </c>
      <c r="J8" t="s">
        <v>7957</v>
      </c>
      <c r="K8" t="s">
        <v>7958</v>
      </c>
      <c r="L8"/>
      <c r="M8" t="s">
        <v>7942</v>
      </c>
      <c r="N8" t="s">
        <v>7943</v>
      </c>
    </row>
    <row r="9" spans="1:14" x14ac:dyDescent="0.3">
      <c r="A9" t="s">
        <v>272</v>
      </c>
      <c r="B9"/>
      <c r="C9"/>
      <c r="D9" t="s">
        <v>273</v>
      </c>
      <c r="E9" t="s">
        <v>271</v>
      </c>
      <c r="F9" t="s">
        <v>7349</v>
      </c>
      <c r="G9" t="s">
        <v>7949</v>
      </c>
      <c r="H9" t="s">
        <v>7940</v>
      </c>
      <c r="I9" t="s">
        <v>273</v>
      </c>
      <c r="J9" t="s">
        <v>7940</v>
      </c>
      <c r="K9" t="s">
        <v>7959</v>
      </c>
      <c r="L9"/>
      <c r="M9" t="s">
        <v>7942</v>
      </c>
      <c r="N9" t="s">
        <v>7943</v>
      </c>
    </row>
    <row r="10" spans="1:14" x14ac:dyDescent="0.3">
      <c r="A10" t="s">
        <v>328</v>
      </c>
      <c r="B10"/>
      <c r="C10"/>
      <c r="D10" t="s">
        <v>329</v>
      </c>
      <c r="E10" t="s">
        <v>327</v>
      </c>
      <c r="F10" t="s">
        <v>7352</v>
      </c>
      <c r="G10" t="s">
        <v>7949</v>
      </c>
      <c r="H10" t="s">
        <v>7960</v>
      </c>
      <c r="I10" t="s">
        <v>329</v>
      </c>
      <c r="J10" t="s">
        <v>7961</v>
      </c>
      <c r="K10" t="s">
        <v>7962</v>
      </c>
      <c r="L10"/>
      <c r="M10" t="s">
        <v>7942</v>
      </c>
      <c r="N10" t="s">
        <v>7943</v>
      </c>
    </row>
    <row r="11" spans="1:14" x14ac:dyDescent="0.3">
      <c r="A11" t="s">
        <v>335</v>
      </c>
      <c r="B11"/>
      <c r="C11"/>
      <c r="D11" t="s">
        <v>329</v>
      </c>
      <c r="E11" t="s">
        <v>334</v>
      </c>
      <c r="F11" t="s">
        <v>7352</v>
      </c>
      <c r="G11" t="s">
        <v>7949</v>
      </c>
      <c r="H11" t="s">
        <v>7945</v>
      </c>
      <c r="I11" t="s">
        <v>329</v>
      </c>
      <c r="J11" t="s">
        <v>7963</v>
      </c>
      <c r="K11" t="s">
        <v>7964</v>
      </c>
      <c r="L11"/>
      <c r="M11" t="s">
        <v>7942</v>
      </c>
      <c r="N11" t="s">
        <v>7943</v>
      </c>
    </row>
    <row r="12" spans="1:14" x14ac:dyDescent="0.3">
      <c r="A12" t="s">
        <v>345</v>
      </c>
      <c r="B12"/>
      <c r="C12"/>
      <c r="D12" t="s">
        <v>329</v>
      </c>
      <c r="E12" t="s">
        <v>344</v>
      </c>
      <c r="F12" t="s">
        <v>7352</v>
      </c>
      <c r="G12" t="s">
        <v>7949</v>
      </c>
      <c r="H12" t="s">
        <v>7945</v>
      </c>
      <c r="I12" t="s">
        <v>329</v>
      </c>
      <c r="J12" t="s">
        <v>7965</v>
      </c>
      <c r="K12" t="s">
        <v>7966</v>
      </c>
      <c r="L12"/>
      <c r="M12" t="s">
        <v>7942</v>
      </c>
      <c r="N12" t="s">
        <v>7943</v>
      </c>
    </row>
    <row r="13" spans="1:14" x14ac:dyDescent="0.3">
      <c r="A13" t="s">
        <v>356</v>
      </c>
      <c r="B13"/>
      <c r="C13"/>
      <c r="D13" t="s">
        <v>329</v>
      </c>
      <c r="E13" t="s">
        <v>355</v>
      </c>
      <c r="F13" t="s">
        <v>7352</v>
      </c>
      <c r="G13" t="s">
        <v>7949</v>
      </c>
      <c r="H13" t="s">
        <v>7953</v>
      </c>
      <c r="I13" t="s">
        <v>329</v>
      </c>
      <c r="J13" t="s">
        <v>7967</v>
      </c>
      <c r="K13" t="s">
        <v>7968</v>
      </c>
      <c r="L13"/>
      <c r="M13" t="s">
        <v>7942</v>
      </c>
      <c r="N13" t="s">
        <v>7943</v>
      </c>
    </row>
    <row r="14" spans="1:14" x14ac:dyDescent="0.3">
      <c r="A14" t="s">
        <v>367</v>
      </c>
      <c r="B14"/>
      <c r="C14"/>
      <c r="D14" t="s">
        <v>368</v>
      </c>
      <c r="E14" t="s">
        <v>366</v>
      </c>
      <c r="F14" t="s">
        <v>7378</v>
      </c>
      <c r="G14" t="s">
        <v>7949</v>
      </c>
      <c r="H14" t="s">
        <v>7940</v>
      </c>
      <c r="I14" t="s">
        <v>368</v>
      </c>
      <c r="J14" t="s">
        <v>7940</v>
      </c>
      <c r="K14" t="s">
        <v>7969</v>
      </c>
      <c r="L14"/>
      <c r="M14" t="s">
        <v>7942</v>
      </c>
      <c r="N14" t="s">
        <v>7943</v>
      </c>
    </row>
    <row r="15" spans="1:14" x14ac:dyDescent="0.3">
      <c r="A15" t="s">
        <v>4595</v>
      </c>
      <c r="B15"/>
      <c r="C15"/>
      <c r="D15" t="s">
        <v>4596</v>
      </c>
      <c r="E15" t="s">
        <v>4594</v>
      </c>
      <c r="F15" t="s">
        <v>7365</v>
      </c>
      <c r="G15" t="s">
        <v>7949</v>
      </c>
      <c r="H15" t="s">
        <v>7940</v>
      </c>
      <c r="I15" t="s">
        <v>4596</v>
      </c>
      <c r="J15" t="s">
        <v>7940</v>
      </c>
      <c r="K15" t="s">
        <v>7970</v>
      </c>
      <c r="L15"/>
      <c r="M15" t="s">
        <v>7971</v>
      </c>
      <c r="N15">
        <v>547</v>
      </c>
    </row>
    <row r="16" spans="1:14" x14ac:dyDescent="0.3">
      <c r="A16" t="s">
        <v>454</v>
      </c>
      <c r="B16"/>
      <c r="C16"/>
      <c r="D16" t="s">
        <v>455</v>
      </c>
      <c r="E16" t="s">
        <v>453</v>
      </c>
      <c r="F16" t="s">
        <v>7362</v>
      </c>
      <c r="G16" t="s">
        <v>7956</v>
      </c>
      <c r="H16" t="s">
        <v>7940</v>
      </c>
      <c r="I16" t="s">
        <v>455</v>
      </c>
      <c r="J16" t="s">
        <v>7940</v>
      </c>
      <c r="K16" t="s">
        <v>7972</v>
      </c>
      <c r="L16"/>
      <c r="M16" t="s">
        <v>7942</v>
      </c>
      <c r="N16" t="s">
        <v>7943</v>
      </c>
    </row>
    <row r="17" spans="1:14" x14ac:dyDescent="0.3">
      <c r="A17" t="s">
        <v>468</v>
      </c>
      <c r="B17"/>
      <c r="C17"/>
      <c r="D17" t="s">
        <v>455</v>
      </c>
      <c r="E17" t="s">
        <v>467</v>
      </c>
      <c r="F17" t="s">
        <v>7362</v>
      </c>
      <c r="G17" t="s">
        <v>7956</v>
      </c>
      <c r="H17" t="s">
        <v>7953</v>
      </c>
      <c r="I17" t="s">
        <v>455</v>
      </c>
      <c r="J17" t="s">
        <v>7973</v>
      </c>
      <c r="K17" t="s">
        <v>7974</v>
      </c>
      <c r="L17"/>
      <c r="M17" t="s">
        <v>7942</v>
      </c>
      <c r="N17" t="s">
        <v>7943</v>
      </c>
    </row>
    <row r="18" spans="1:14" x14ac:dyDescent="0.3">
      <c r="A18" t="s">
        <v>1084</v>
      </c>
      <c r="B18"/>
      <c r="C18"/>
      <c r="D18" t="s">
        <v>1085</v>
      </c>
      <c r="E18" t="s">
        <v>1083</v>
      </c>
      <c r="F18" t="s">
        <v>7366</v>
      </c>
      <c r="G18" t="s">
        <v>7956</v>
      </c>
      <c r="H18" t="s">
        <v>7953</v>
      </c>
      <c r="I18" t="s">
        <v>1085</v>
      </c>
      <c r="J18" t="s">
        <v>7975</v>
      </c>
      <c r="K18" t="s">
        <v>7976</v>
      </c>
      <c r="L18"/>
      <c r="M18" t="s">
        <v>7977</v>
      </c>
      <c r="N18">
        <v>791</v>
      </c>
    </row>
    <row r="19" spans="1:14" x14ac:dyDescent="0.3">
      <c r="A19" t="s">
        <v>2130</v>
      </c>
      <c r="B19"/>
      <c r="C19"/>
      <c r="D19" t="s">
        <v>478</v>
      </c>
      <c r="E19" t="s">
        <v>2129</v>
      </c>
      <c r="F19" t="s">
        <v>7381</v>
      </c>
      <c r="G19" t="s">
        <v>7949</v>
      </c>
      <c r="H19" t="s">
        <v>7960</v>
      </c>
      <c r="I19" t="s">
        <v>478</v>
      </c>
      <c r="J19" t="s">
        <v>7961</v>
      </c>
      <c r="K19" t="s">
        <v>7978</v>
      </c>
      <c r="L19"/>
      <c r="M19" t="s">
        <v>7942</v>
      </c>
      <c r="N19" t="s">
        <v>7943</v>
      </c>
    </row>
    <row r="20" spans="1:14" x14ac:dyDescent="0.3">
      <c r="A20" t="s">
        <v>477</v>
      </c>
      <c r="B20"/>
      <c r="C20"/>
      <c r="D20" t="s">
        <v>478</v>
      </c>
      <c r="E20" t="s">
        <v>476</v>
      </c>
      <c r="F20" t="s">
        <v>7381</v>
      </c>
      <c r="G20" t="s">
        <v>7949</v>
      </c>
      <c r="H20" t="s">
        <v>7953</v>
      </c>
      <c r="I20" t="s">
        <v>478</v>
      </c>
      <c r="J20" t="s">
        <v>7979</v>
      </c>
      <c r="K20" t="s">
        <v>7980</v>
      </c>
      <c r="L20"/>
      <c r="M20" t="s">
        <v>7942</v>
      </c>
      <c r="N20" t="s">
        <v>7943</v>
      </c>
    </row>
    <row r="21" spans="1:14" x14ac:dyDescent="0.3">
      <c r="A21" t="s">
        <v>488</v>
      </c>
      <c r="B21"/>
      <c r="C21"/>
      <c r="D21" t="s">
        <v>478</v>
      </c>
      <c r="E21" t="s">
        <v>487</v>
      </c>
      <c r="F21" t="s">
        <v>7381</v>
      </c>
      <c r="G21" t="s">
        <v>7949</v>
      </c>
      <c r="H21" t="s">
        <v>7981</v>
      </c>
      <c r="I21" t="s">
        <v>478</v>
      </c>
      <c r="J21" t="s">
        <v>7981</v>
      </c>
      <c r="K21" t="s">
        <v>7982</v>
      </c>
      <c r="L21"/>
      <c r="M21" t="s">
        <v>7942</v>
      </c>
      <c r="N21" t="s">
        <v>7943</v>
      </c>
    </row>
    <row r="22" spans="1:14" x14ac:dyDescent="0.3">
      <c r="A22" t="s">
        <v>606</v>
      </c>
      <c r="B22"/>
      <c r="C22"/>
      <c r="D22" t="s">
        <v>607</v>
      </c>
      <c r="E22" t="s">
        <v>605</v>
      </c>
      <c r="F22" t="s">
        <v>7306</v>
      </c>
      <c r="G22" t="s">
        <v>7949</v>
      </c>
      <c r="H22" t="s">
        <v>7953</v>
      </c>
      <c r="I22" t="s">
        <v>607</v>
      </c>
      <c r="J22" t="s">
        <v>7979</v>
      </c>
      <c r="K22" t="s">
        <v>7983</v>
      </c>
      <c r="L22"/>
      <c r="M22" t="s">
        <v>7942</v>
      </c>
      <c r="N22" t="s">
        <v>7943</v>
      </c>
    </row>
    <row r="23" spans="1:14" x14ac:dyDescent="0.3">
      <c r="A23" t="s">
        <v>616</v>
      </c>
      <c r="B23"/>
      <c r="C23"/>
      <c r="D23" t="s">
        <v>607</v>
      </c>
      <c r="E23" t="s">
        <v>615</v>
      </c>
      <c r="F23" t="s">
        <v>7306</v>
      </c>
      <c r="G23" t="s">
        <v>7949</v>
      </c>
      <c r="H23" t="s">
        <v>7953</v>
      </c>
      <c r="I23" t="s">
        <v>607</v>
      </c>
      <c r="J23" t="s">
        <v>7984</v>
      </c>
      <c r="K23" t="s">
        <v>7985</v>
      </c>
      <c r="L23"/>
      <c r="M23" t="s">
        <v>7942</v>
      </c>
      <c r="N23" t="s">
        <v>7943</v>
      </c>
    </row>
    <row r="24" spans="1:14" x14ac:dyDescent="0.3">
      <c r="A24" t="s">
        <v>2701</v>
      </c>
      <c r="B24"/>
      <c r="C24"/>
      <c r="D24" t="s">
        <v>607</v>
      </c>
      <c r="E24" t="s">
        <v>2700</v>
      </c>
      <c r="F24" t="s">
        <v>7306</v>
      </c>
      <c r="G24" t="s">
        <v>7949</v>
      </c>
      <c r="H24" t="s">
        <v>7960</v>
      </c>
      <c r="I24" t="s">
        <v>607</v>
      </c>
      <c r="J24" t="s">
        <v>7961</v>
      </c>
      <c r="K24" t="s">
        <v>7986</v>
      </c>
      <c r="L24"/>
      <c r="M24" t="s">
        <v>7987</v>
      </c>
      <c r="N24">
        <v>342</v>
      </c>
    </row>
    <row r="25" spans="1:14" x14ac:dyDescent="0.3">
      <c r="A25" t="s">
        <v>496</v>
      </c>
      <c r="B25"/>
      <c r="C25"/>
      <c r="D25" t="s">
        <v>497</v>
      </c>
      <c r="E25" t="s">
        <v>495</v>
      </c>
      <c r="F25" t="s">
        <v>7386</v>
      </c>
      <c r="G25" t="s">
        <v>7956</v>
      </c>
      <c r="H25" t="s">
        <v>7953</v>
      </c>
      <c r="I25" t="s">
        <v>497</v>
      </c>
      <c r="J25" t="s">
        <v>7973</v>
      </c>
      <c r="K25" t="s">
        <v>7988</v>
      </c>
      <c r="L25"/>
      <c r="M25" t="s">
        <v>7942</v>
      </c>
      <c r="N25" t="s">
        <v>7943</v>
      </c>
    </row>
    <row r="26" spans="1:14" x14ac:dyDescent="0.3">
      <c r="A26" t="s">
        <v>264</v>
      </c>
      <c r="B26"/>
      <c r="C26"/>
      <c r="D26" t="s">
        <v>265</v>
      </c>
      <c r="E26" t="s">
        <v>263</v>
      </c>
      <c r="F26" t="s">
        <v>7387</v>
      </c>
      <c r="G26" t="s">
        <v>7949</v>
      </c>
      <c r="H26" t="s">
        <v>7953</v>
      </c>
      <c r="I26" t="s">
        <v>265</v>
      </c>
      <c r="J26" t="s">
        <v>7989</v>
      </c>
      <c r="K26" t="s">
        <v>7990</v>
      </c>
      <c r="L26"/>
      <c r="M26" t="s">
        <v>7942</v>
      </c>
      <c r="N26" t="s">
        <v>7943</v>
      </c>
    </row>
    <row r="27" spans="1:14" x14ac:dyDescent="0.3">
      <c r="A27" t="s">
        <v>377</v>
      </c>
      <c r="B27"/>
      <c r="C27"/>
      <c r="D27" t="s">
        <v>378</v>
      </c>
      <c r="E27" t="s">
        <v>376</v>
      </c>
      <c r="F27" t="s">
        <v>7391</v>
      </c>
      <c r="G27" t="s">
        <v>7949</v>
      </c>
      <c r="H27" t="s">
        <v>7940</v>
      </c>
      <c r="I27" t="s">
        <v>378</v>
      </c>
      <c r="J27" t="s">
        <v>7940</v>
      </c>
      <c r="K27" t="s">
        <v>7991</v>
      </c>
      <c r="L27"/>
      <c r="M27" t="s">
        <v>7942</v>
      </c>
      <c r="N27" t="s">
        <v>7943</v>
      </c>
    </row>
    <row r="28" spans="1:14" x14ac:dyDescent="0.3">
      <c r="A28" t="s">
        <v>504</v>
      </c>
      <c r="B28"/>
      <c r="C28"/>
      <c r="D28" t="s">
        <v>505</v>
      </c>
      <c r="E28" t="s">
        <v>503</v>
      </c>
      <c r="F28" t="s">
        <v>7561</v>
      </c>
      <c r="G28" t="s">
        <v>7992</v>
      </c>
      <c r="H28" t="s">
        <v>7953</v>
      </c>
      <c r="I28" t="s">
        <v>505</v>
      </c>
      <c r="J28" t="s">
        <v>7979</v>
      </c>
      <c r="K28" t="s">
        <v>7993</v>
      </c>
      <c r="L28"/>
      <c r="M28" t="s">
        <v>7942</v>
      </c>
      <c r="N28" t="s">
        <v>7943</v>
      </c>
    </row>
    <row r="29" spans="1:14" x14ac:dyDescent="0.3">
      <c r="A29" t="s">
        <v>628</v>
      </c>
      <c r="B29"/>
      <c r="C29"/>
      <c r="D29" t="s">
        <v>629</v>
      </c>
      <c r="E29" t="s">
        <v>627</v>
      </c>
      <c r="F29" t="s">
        <v>7395</v>
      </c>
      <c r="G29" t="s">
        <v>7949</v>
      </c>
      <c r="H29" t="s">
        <v>7940</v>
      </c>
      <c r="I29" t="s">
        <v>629</v>
      </c>
      <c r="J29" t="s">
        <v>7940</v>
      </c>
      <c r="K29" t="s">
        <v>7994</v>
      </c>
      <c r="L29"/>
      <c r="M29" t="s">
        <v>7942</v>
      </c>
      <c r="N29" t="s">
        <v>7943</v>
      </c>
    </row>
    <row r="30" spans="1:14" x14ac:dyDescent="0.3">
      <c r="A30" t="s">
        <v>2583</v>
      </c>
      <c r="B30"/>
      <c r="C30"/>
      <c r="D30" t="s">
        <v>629</v>
      </c>
      <c r="E30" t="s">
        <v>2582</v>
      </c>
      <c r="F30" t="s">
        <v>7395</v>
      </c>
      <c r="G30" t="s">
        <v>7949</v>
      </c>
      <c r="H30" t="s">
        <v>7995</v>
      </c>
      <c r="I30" t="s">
        <v>629</v>
      </c>
      <c r="J30" t="s">
        <v>7996</v>
      </c>
      <c r="K30" t="s">
        <v>7997</v>
      </c>
      <c r="L30"/>
      <c r="M30" t="s">
        <v>7998</v>
      </c>
      <c r="N30">
        <v>364</v>
      </c>
    </row>
    <row r="31" spans="1:14" x14ac:dyDescent="0.3">
      <c r="A31" t="s">
        <v>2751</v>
      </c>
      <c r="B31"/>
      <c r="C31"/>
      <c r="D31" t="s">
        <v>629</v>
      </c>
      <c r="E31" t="s">
        <v>2750</v>
      </c>
      <c r="F31" t="s">
        <v>7395</v>
      </c>
      <c r="G31" t="s">
        <v>7949</v>
      </c>
      <c r="H31" t="s">
        <v>7953</v>
      </c>
      <c r="I31" t="s">
        <v>629</v>
      </c>
      <c r="J31" t="s">
        <v>2750</v>
      </c>
      <c r="K31" t="s">
        <v>7999</v>
      </c>
      <c r="L31"/>
      <c r="M31" t="s">
        <v>7998</v>
      </c>
      <c r="N31">
        <v>364</v>
      </c>
    </row>
    <row r="32" spans="1:14" x14ac:dyDescent="0.3">
      <c r="A32" t="s">
        <v>4086</v>
      </c>
      <c r="B32"/>
      <c r="C32"/>
      <c r="D32" t="s">
        <v>629</v>
      </c>
      <c r="E32" t="s">
        <v>4085</v>
      </c>
      <c r="F32" t="s">
        <v>7395</v>
      </c>
      <c r="G32" t="s">
        <v>7949</v>
      </c>
      <c r="H32" t="s">
        <v>7945</v>
      </c>
      <c r="I32" t="s">
        <v>629</v>
      </c>
      <c r="J32" t="s">
        <v>4085</v>
      </c>
      <c r="K32" t="s">
        <v>8000</v>
      </c>
      <c r="L32"/>
      <c r="M32" t="s">
        <v>8001</v>
      </c>
      <c r="N32">
        <v>178</v>
      </c>
    </row>
    <row r="33" spans="1:14" x14ac:dyDescent="0.3">
      <c r="A33" t="s">
        <v>189</v>
      </c>
      <c r="B33"/>
      <c r="C33"/>
      <c r="D33" t="s">
        <v>190</v>
      </c>
      <c r="E33" t="s">
        <v>188</v>
      </c>
      <c r="F33" t="s">
        <v>7412</v>
      </c>
      <c r="G33" t="s">
        <v>7992</v>
      </c>
      <c r="H33" t="s">
        <v>7953</v>
      </c>
      <c r="I33" t="s">
        <v>190</v>
      </c>
      <c r="J33" t="s">
        <v>7979</v>
      </c>
      <c r="K33" t="s">
        <v>8002</v>
      </c>
      <c r="L33"/>
      <c r="M33" t="s">
        <v>7942</v>
      </c>
      <c r="N33" t="s">
        <v>7943</v>
      </c>
    </row>
    <row r="34" spans="1:14" x14ac:dyDescent="0.3">
      <c r="A34" t="s">
        <v>534</v>
      </c>
      <c r="B34"/>
      <c r="C34"/>
      <c r="D34" t="s">
        <v>535</v>
      </c>
      <c r="E34" t="s">
        <v>533</v>
      </c>
      <c r="F34" t="s">
        <v>7415</v>
      </c>
      <c r="G34" t="s">
        <v>7956</v>
      </c>
      <c r="H34" t="s">
        <v>7940</v>
      </c>
      <c r="I34" t="s">
        <v>535</v>
      </c>
      <c r="J34" t="s">
        <v>7940</v>
      </c>
      <c r="K34" t="s">
        <v>8003</v>
      </c>
      <c r="L34"/>
      <c r="M34" t="s">
        <v>7942</v>
      </c>
      <c r="N34" t="s">
        <v>7943</v>
      </c>
    </row>
    <row r="35" spans="1:14" x14ac:dyDescent="0.3">
      <c r="A35" t="s">
        <v>4114</v>
      </c>
      <c r="B35"/>
      <c r="C35"/>
      <c r="D35" t="s">
        <v>535</v>
      </c>
      <c r="E35" t="s">
        <v>4113</v>
      </c>
      <c r="F35" t="s">
        <v>7415</v>
      </c>
      <c r="G35" t="s">
        <v>7956</v>
      </c>
      <c r="H35" t="s">
        <v>8004</v>
      </c>
      <c r="I35" t="s">
        <v>535</v>
      </c>
      <c r="J35" t="s">
        <v>8005</v>
      </c>
      <c r="K35" t="s">
        <v>8006</v>
      </c>
      <c r="L35"/>
      <c r="M35" t="s">
        <v>8001</v>
      </c>
      <c r="N35">
        <v>178</v>
      </c>
    </row>
    <row r="36" spans="1:14" x14ac:dyDescent="0.3">
      <c r="A36" t="s">
        <v>389</v>
      </c>
      <c r="B36"/>
      <c r="C36"/>
      <c r="D36" t="s">
        <v>390</v>
      </c>
      <c r="E36" t="s">
        <v>388</v>
      </c>
      <c r="F36" t="s">
        <v>7423</v>
      </c>
      <c r="G36" t="s">
        <v>7956</v>
      </c>
      <c r="H36" t="s">
        <v>7940</v>
      </c>
      <c r="I36" t="s">
        <v>390</v>
      </c>
      <c r="J36" t="s">
        <v>7940</v>
      </c>
      <c r="K36" t="s">
        <v>8007</v>
      </c>
      <c r="L36"/>
      <c r="M36" t="s">
        <v>7942</v>
      </c>
      <c r="N36" t="s">
        <v>7943</v>
      </c>
    </row>
    <row r="37" spans="1:14" x14ac:dyDescent="0.3">
      <c r="A37" t="s">
        <v>4142</v>
      </c>
      <c r="B37"/>
      <c r="C37"/>
      <c r="D37" t="s">
        <v>390</v>
      </c>
      <c r="E37" t="s">
        <v>4141</v>
      </c>
      <c r="F37" t="s">
        <v>7423</v>
      </c>
      <c r="G37" t="s">
        <v>7956</v>
      </c>
      <c r="H37" t="s">
        <v>8004</v>
      </c>
      <c r="I37" t="s">
        <v>390</v>
      </c>
      <c r="J37" t="s">
        <v>8005</v>
      </c>
      <c r="K37" t="s">
        <v>8008</v>
      </c>
      <c r="L37"/>
      <c r="M37" t="s">
        <v>8001</v>
      </c>
      <c r="N37">
        <v>178</v>
      </c>
    </row>
    <row r="38" spans="1:14" x14ac:dyDescent="0.3">
      <c r="A38" t="s">
        <v>72</v>
      </c>
      <c r="B38"/>
      <c r="C38"/>
      <c r="D38" t="s">
        <v>73</v>
      </c>
      <c r="E38" t="s">
        <v>71</v>
      </c>
      <c r="F38" t="s">
        <v>7422</v>
      </c>
      <c r="G38" t="s">
        <v>7956</v>
      </c>
      <c r="H38" t="s">
        <v>7940</v>
      </c>
      <c r="I38" t="s">
        <v>73</v>
      </c>
      <c r="J38" t="s">
        <v>7940</v>
      </c>
      <c r="K38" t="s">
        <v>8009</v>
      </c>
      <c r="L38"/>
      <c r="M38" t="s">
        <v>7942</v>
      </c>
      <c r="N38" t="s">
        <v>7943</v>
      </c>
    </row>
    <row r="39" spans="1:14" x14ac:dyDescent="0.3">
      <c r="A39" t="s">
        <v>1471</v>
      </c>
      <c r="B39"/>
      <c r="C39"/>
      <c r="D39" t="s">
        <v>1472</v>
      </c>
      <c r="E39" t="s">
        <v>1470</v>
      </c>
      <c r="F39" t="s">
        <v>7429</v>
      </c>
      <c r="G39" t="s">
        <v>7939</v>
      </c>
      <c r="H39" t="s">
        <v>7945</v>
      </c>
      <c r="I39" t="s">
        <v>1472</v>
      </c>
      <c r="J39" t="s">
        <v>1470</v>
      </c>
      <c r="K39" t="s">
        <v>8010</v>
      </c>
      <c r="L39"/>
      <c r="M39" t="s">
        <v>8011</v>
      </c>
      <c r="N39">
        <v>700</v>
      </c>
    </row>
    <row r="40" spans="1:14" x14ac:dyDescent="0.3">
      <c r="A40" t="s">
        <v>1056</v>
      </c>
      <c r="B40"/>
      <c r="C40"/>
      <c r="D40" t="s">
        <v>1057</v>
      </c>
      <c r="E40" t="s">
        <v>1055</v>
      </c>
      <c r="F40" t="s">
        <v>7428</v>
      </c>
      <c r="G40" t="s">
        <v>7939</v>
      </c>
      <c r="H40" t="s">
        <v>7945</v>
      </c>
      <c r="I40" t="s">
        <v>1057</v>
      </c>
      <c r="J40" t="s">
        <v>8012</v>
      </c>
      <c r="K40" t="s">
        <v>8013</v>
      </c>
      <c r="L40"/>
      <c r="M40" t="s">
        <v>8014</v>
      </c>
      <c r="N40">
        <v>822</v>
      </c>
    </row>
    <row r="41" spans="1:14" x14ac:dyDescent="0.3">
      <c r="A41" t="s">
        <v>2431</v>
      </c>
      <c r="B41"/>
      <c r="C41"/>
      <c r="D41" t="s">
        <v>2432</v>
      </c>
      <c r="E41" t="s">
        <v>2430</v>
      </c>
      <c r="F41" t="s">
        <v>7430</v>
      </c>
      <c r="G41" t="s">
        <v>7944</v>
      </c>
      <c r="H41" t="s">
        <v>7953</v>
      </c>
      <c r="I41" t="s">
        <v>2432</v>
      </c>
      <c r="J41" t="s">
        <v>8015</v>
      </c>
      <c r="K41" t="s">
        <v>8016</v>
      </c>
      <c r="L41"/>
      <c r="M41" t="s">
        <v>8017</v>
      </c>
      <c r="N41">
        <v>456</v>
      </c>
    </row>
    <row r="42" spans="1:14" x14ac:dyDescent="0.3">
      <c r="A42" t="s">
        <v>2504</v>
      </c>
      <c r="B42"/>
      <c r="C42"/>
      <c r="D42" t="s">
        <v>645</v>
      </c>
      <c r="E42" t="s">
        <v>2503</v>
      </c>
      <c r="F42" t="s">
        <v>7431</v>
      </c>
      <c r="G42" t="s">
        <v>7944</v>
      </c>
      <c r="H42" t="s">
        <v>7960</v>
      </c>
      <c r="I42" t="s">
        <v>645</v>
      </c>
      <c r="J42" t="s">
        <v>7961</v>
      </c>
      <c r="K42" t="s">
        <v>8018</v>
      </c>
      <c r="L42"/>
      <c r="M42" t="s">
        <v>7942</v>
      </c>
      <c r="N42" t="s">
        <v>7943</v>
      </c>
    </row>
    <row r="43" spans="1:14" x14ac:dyDescent="0.3">
      <c r="A43" t="s">
        <v>644</v>
      </c>
      <c r="B43"/>
      <c r="C43"/>
      <c r="D43" t="s">
        <v>645</v>
      </c>
      <c r="E43" t="s">
        <v>643</v>
      </c>
      <c r="F43" t="s">
        <v>7431</v>
      </c>
      <c r="G43" t="s">
        <v>7944</v>
      </c>
      <c r="H43" t="s">
        <v>7945</v>
      </c>
      <c r="I43" t="s">
        <v>645</v>
      </c>
      <c r="J43" t="s">
        <v>7945</v>
      </c>
      <c r="K43" t="s">
        <v>8019</v>
      </c>
      <c r="L43"/>
      <c r="M43" t="s">
        <v>7942</v>
      </c>
      <c r="N43" t="s">
        <v>7943</v>
      </c>
    </row>
    <row r="44" spans="1:14" x14ac:dyDescent="0.3">
      <c r="A44" t="s">
        <v>650</v>
      </c>
      <c r="B44"/>
      <c r="C44"/>
      <c r="D44" t="s">
        <v>645</v>
      </c>
      <c r="E44" t="s">
        <v>649</v>
      </c>
      <c r="F44" t="s">
        <v>7431</v>
      </c>
      <c r="G44" t="s">
        <v>7944</v>
      </c>
      <c r="H44" t="s">
        <v>7953</v>
      </c>
      <c r="I44" t="s">
        <v>645</v>
      </c>
      <c r="J44" t="s">
        <v>8020</v>
      </c>
      <c r="K44" t="s">
        <v>8021</v>
      </c>
      <c r="L44"/>
      <c r="M44" t="s">
        <v>7942</v>
      </c>
      <c r="N44" t="s">
        <v>7943</v>
      </c>
    </row>
    <row r="45" spans="1:14" x14ac:dyDescent="0.3">
      <c r="A45" t="s">
        <v>662</v>
      </c>
      <c r="B45"/>
      <c r="C45"/>
      <c r="D45" t="s">
        <v>663</v>
      </c>
      <c r="E45" t="s">
        <v>661</v>
      </c>
      <c r="F45" t="s">
        <v>7436</v>
      </c>
      <c r="G45" t="s">
        <v>7992</v>
      </c>
      <c r="H45" t="s">
        <v>7953</v>
      </c>
      <c r="I45" t="s">
        <v>663</v>
      </c>
      <c r="J45" t="s">
        <v>7979</v>
      </c>
      <c r="K45" t="s">
        <v>8022</v>
      </c>
      <c r="L45"/>
      <c r="M45" t="s">
        <v>7942</v>
      </c>
      <c r="N45" t="s">
        <v>7943</v>
      </c>
    </row>
    <row r="46" spans="1:14" x14ac:dyDescent="0.3">
      <c r="A46" t="s">
        <v>216</v>
      </c>
      <c r="B46"/>
      <c r="C46"/>
      <c r="D46" t="s">
        <v>217</v>
      </c>
      <c r="E46" t="s">
        <v>215</v>
      </c>
      <c r="F46" t="s">
        <v>7441</v>
      </c>
      <c r="G46" t="s">
        <v>7944</v>
      </c>
      <c r="H46" t="s">
        <v>7953</v>
      </c>
      <c r="I46" t="s">
        <v>217</v>
      </c>
      <c r="J46" t="s">
        <v>8023</v>
      </c>
      <c r="K46" t="s">
        <v>8024</v>
      </c>
      <c r="L46"/>
      <c r="M46" t="s">
        <v>7942</v>
      </c>
      <c r="N46" t="s">
        <v>7943</v>
      </c>
    </row>
    <row r="47" spans="1:14" x14ac:dyDescent="0.3">
      <c r="A47" t="s">
        <v>678</v>
      </c>
      <c r="B47"/>
      <c r="C47"/>
      <c r="D47" t="s">
        <v>679</v>
      </c>
      <c r="E47" t="s">
        <v>677</v>
      </c>
      <c r="F47" t="s">
        <v>7444</v>
      </c>
      <c r="G47" t="s">
        <v>7949</v>
      </c>
      <c r="H47" t="s">
        <v>7953</v>
      </c>
      <c r="I47" t="s">
        <v>679</v>
      </c>
      <c r="J47" t="s">
        <v>8025</v>
      </c>
      <c r="K47" t="s">
        <v>8026</v>
      </c>
      <c r="L47"/>
      <c r="M47" t="s">
        <v>7942</v>
      </c>
      <c r="N47" t="s">
        <v>7943</v>
      </c>
    </row>
    <row r="48" spans="1:14" x14ac:dyDescent="0.3">
      <c r="A48" t="s">
        <v>2603</v>
      </c>
      <c r="B48"/>
      <c r="C48"/>
      <c r="D48" t="s">
        <v>2527</v>
      </c>
      <c r="E48" t="s">
        <v>2602</v>
      </c>
      <c r="F48" t="s">
        <v>7457</v>
      </c>
      <c r="G48" t="s">
        <v>7944</v>
      </c>
      <c r="H48" t="s">
        <v>7953</v>
      </c>
      <c r="I48" t="s">
        <v>2527</v>
      </c>
      <c r="J48" t="s">
        <v>8023</v>
      </c>
      <c r="K48" t="s">
        <v>8027</v>
      </c>
      <c r="L48"/>
      <c r="M48" t="s">
        <v>7942</v>
      </c>
      <c r="N48" t="s">
        <v>7943</v>
      </c>
    </row>
    <row r="49" spans="1:14" x14ac:dyDescent="0.3">
      <c r="A49" t="s">
        <v>2526</v>
      </c>
      <c r="B49"/>
      <c r="C49"/>
      <c r="D49" t="s">
        <v>2527</v>
      </c>
      <c r="E49" t="s">
        <v>2525</v>
      </c>
      <c r="F49" t="s">
        <v>7457</v>
      </c>
      <c r="G49" t="s">
        <v>7944</v>
      </c>
      <c r="H49" t="s">
        <v>8028</v>
      </c>
      <c r="I49" t="s">
        <v>2527</v>
      </c>
      <c r="J49" t="s">
        <v>8029</v>
      </c>
      <c r="K49" t="s">
        <v>8030</v>
      </c>
      <c r="L49"/>
      <c r="M49" t="s">
        <v>8031</v>
      </c>
      <c r="N49">
        <v>425</v>
      </c>
    </row>
    <row r="50" spans="1:14" x14ac:dyDescent="0.3">
      <c r="A50" t="s">
        <v>222</v>
      </c>
      <c r="B50"/>
      <c r="C50"/>
      <c r="D50" t="s">
        <v>223</v>
      </c>
      <c r="E50" t="s">
        <v>221</v>
      </c>
      <c r="F50" t="s">
        <v>7461</v>
      </c>
      <c r="G50" t="s">
        <v>7949</v>
      </c>
      <c r="H50" t="s">
        <v>7960</v>
      </c>
      <c r="I50" t="s">
        <v>223</v>
      </c>
      <c r="J50" t="s">
        <v>7940</v>
      </c>
      <c r="K50" t="s">
        <v>8032</v>
      </c>
      <c r="L50"/>
      <c r="M50" t="s">
        <v>7942</v>
      </c>
      <c r="N50" t="s">
        <v>7943</v>
      </c>
    </row>
    <row r="51" spans="1:14" x14ac:dyDescent="0.3">
      <c r="A51" t="s">
        <v>229</v>
      </c>
      <c r="B51"/>
      <c r="C51"/>
      <c r="D51" t="s">
        <v>223</v>
      </c>
      <c r="E51" t="s">
        <v>228</v>
      </c>
      <c r="F51" t="s">
        <v>7461</v>
      </c>
      <c r="G51" t="s">
        <v>7949</v>
      </c>
      <c r="H51" t="s">
        <v>7953</v>
      </c>
      <c r="I51" t="s">
        <v>223</v>
      </c>
      <c r="J51" t="s">
        <v>7979</v>
      </c>
      <c r="K51" t="s">
        <v>8033</v>
      </c>
      <c r="L51"/>
      <c r="M51" t="s">
        <v>7942</v>
      </c>
      <c r="N51" t="s">
        <v>7943</v>
      </c>
    </row>
    <row r="52" spans="1:14" x14ac:dyDescent="0.3">
      <c r="A52" t="s">
        <v>138</v>
      </c>
      <c r="B52"/>
      <c r="C52"/>
      <c r="D52" t="s">
        <v>139</v>
      </c>
      <c r="E52" t="s">
        <v>137</v>
      </c>
      <c r="F52" t="s">
        <v>7458</v>
      </c>
      <c r="G52" t="s">
        <v>7949</v>
      </c>
      <c r="H52" t="s">
        <v>7981</v>
      </c>
      <c r="I52" t="s">
        <v>139</v>
      </c>
      <c r="J52" t="s">
        <v>7981</v>
      </c>
      <c r="K52" t="s">
        <v>8034</v>
      </c>
      <c r="L52"/>
      <c r="M52" t="s">
        <v>7942</v>
      </c>
      <c r="N52" t="s">
        <v>7943</v>
      </c>
    </row>
    <row r="53" spans="1:14" x14ac:dyDescent="0.3">
      <c r="A53" t="s">
        <v>690</v>
      </c>
      <c r="B53"/>
      <c r="C53"/>
      <c r="D53" t="s">
        <v>691</v>
      </c>
      <c r="E53" t="s">
        <v>689</v>
      </c>
      <c r="F53" t="s">
        <v>7492</v>
      </c>
      <c r="G53" t="s">
        <v>7949</v>
      </c>
      <c r="H53" t="s">
        <v>7953</v>
      </c>
      <c r="I53" t="s">
        <v>691</v>
      </c>
      <c r="J53" t="s">
        <v>7979</v>
      </c>
      <c r="K53" t="s">
        <v>8035</v>
      </c>
      <c r="L53"/>
      <c r="M53" t="s">
        <v>7942</v>
      </c>
      <c r="N53" t="s">
        <v>7943</v>
      </c>
    </row>
    <row r="54" spans="1:14" x14ac:dyDescent="0.3">
      <c r="A54" t="s">
        <v>1435</v>
      </c>
      <c r="B54"/>
      <c r="C54"/>
      <c r="D54" t="s">
        <v>1436</v>
      </c>
      <c r="E54" t="s">
        <v>1434</v>
      </c>
      <c r="F54" t="s">
        <v>7470</v>
      </c>
      <c r="G54" t="s">
        <v>7949</v>
      </c>
      <c r="H54" t="s">
        <v>7981</v>
      </c>
      <c r="I54" t="s">
        <v>1436</v>
      </c>
      <c r="J54" t="s">
        <v>7981</v>
      </c>
      <c r="K54" t="s">
        <v>8036</v>
      </c>
      <c r="L54"/>
      <c r="M54" t="s">
        <v>7942</v>
      </c>
      <c r="N54" t="s">
        <v>7943</v>
      </c>
    </row>
    <row r="55" spans="1:14" x14ac:dyDescent="0.3">
      <c r="A55" t="s">
        <v>1886</v>
      </c>
      <c r="B55"/>
      <c r="C55"/>
      <c r="D55" t="s">
        <v>1887</v>
      </c>
      <c r="E55" t="s">
        <v>1885</v>
      </c>
      <c r="F55" t="s">
        <v>7483</v>
      </c>
      <c r="G55" t="s">
        <v>7956</v>
      </c>
      <c r="H55" t="s">
        <v>7960</v>
      </c>
      <c r="I55" t="s">
        <v>1887</v>
      </c>
      <c r="J55" t="s">
        <v>7805</v>
      </c>
      <c r="K55" t="s">
        <v>8037</v>
      </c>
      <c r="L55"/>
      <c r="M55" t="s">
        <v>8038</v>
      </c>
      <c r="N55">
        <v>577</v>
      </c>
    </row>
    <row r="56" spans="1:14" x14ac:dyDescent="0.3">
      <c r="A56" t="s">
        <v>1935</v>
      </c>
      <c r="B56"/>
      <c r="C56"/>
      <c r="D56" t="s">
        <v>1887</v>
      </c>
      <c r="E56" t="s">
        <v>1934</v>
      </c>
      <c r="F56" t="s">
        <v>7483</v>
      </c>
      <c r="G56" t="s">
        <v>7956</v>
      </c>
      <c r="H56" t="s">
        <v>8039</v>
      </c>
      <c r="I56" t="s">
        <v>1887</v>
      </c>
      <c r="J56" t="s">
        <v>8040</v>
      </c>
      <c r="K56" t="s">
        <v>8041</v>
      </c>
      <c r="L56"/>
      <c r="M56" t="s">
        <v>8038</v>
      </c>
      <c r="N56">
        <v>577</v>
      </c>
    </row>
    <row r="57" spans="1:14" x14ac:dyDescent="0.3">
      <c r="A57" t="s">
        <v>1973</v>
      </c>
      <c r="B57"/>
      <c r="C57"/>
      <c r="D57" t="s">
        <v>1887</v>
      </c>
      <c r="E57" t="s">
        <v>1972</v>
      </c>
      <c r="F57" t="s">
        <v>7483</v>
      </c>
      <c r="G57" t="s">
        <v>7956</v>
      </c>
      <c r="H57" t="s">
        <v>7953</v>
      </c>
      <c r="I57" t="s">
        <v>1887</v>
      </c>
      <c r="J57" t="s">
        <v>7979</v>
      </c>
      <c r="K57" t="s">
        <v>8042</v>
      </c>
      <c r="L57"/>
      <c r="M57" t="s">
        <v>8038</v>
      </c>
      <c r="N57">
        <v>577</v>
      </c>
    </row>
    <row r="58" spans="1:14" x14ac:dyDescent="0.3">
      <c r="A58" t="s">
        <v>11</v>
      </c>
      <c r="B58"/>
      <c r="C58"/>
      <c r="D58" t="s">
        <v>12</v>
      </c>
      <c r="E58" t="s">
        <v>10</v>
      </c>
      <c r="F58" t="s">
        <v>7475</v>
      </c>
      <c r="G58" t="s">
        <v>7949</v>
      </c>
      <c r="H58" t="s">
        <v>7940</v>
      </c>
      <c r="I58" t="s">
        <v>12</v>
      </c>
      <c r="J58" t="s">
        <v>7940</v>
      </c>
      <c r="K58" t="s">
        <v>8043</v>
      </c>
      <c r="L58"/>
      <c r="M58" t="s">
        <v>7942</v>
      </c>
      <c r="N58" t="s">
        <v>7943</v>
      </c>
    </row>
    <row r="59" spans="1:14" x14ac:dyDescent="0.3">
      <c r="A59" t="s">
        <v>2450</v>
      </c>
      <c r="B59"/>
      <c r="C59"/>
      <c r="D59" t="s">
        <v>544</v>
      </c>
      <c r="E59" t="s">
        <v>2449</v>
      </c>
      <c r="F59" t="s">
        <v>7494</v>
      </c>
      <c r="G59" t="s">
        <v>7939</v>
      </c>
      <c r="H59" t="s">
        <v>7960</v>
      </c>
      <c r="I59" t="s">
        <v>544</v>
      </c>
      <c r="J59" t="s">
        <v>7961</v>
      </c>
      <c r="K59" t="s">
        <v>8044</v>
      </c>
      <c r="L59"/>
      <c r="M59" t="s">
        <v>7942</v>
      </c>
      <c r="N59" t="s">
        <v>7943</v>
      </c>
    </row>
    <row r="60" spans="1:14" x14ac:dyDescent="0.3">
      <c r="A60" t="s">
        <v>543</v>
      </c>
      <c r="B60"/>
      <c r="C60"/>
      <c r="D60" t="s">
        <v>544</v>
      </c>
      <c r="E60" t="s">
        <v>542</v>
      </c>
      <c r="F60" t="s">
        <v>7494</v>
      </c>
      <c r="G60" t="s">
        <v>7939</v>
      </c>
      <c r="H60" t="s">
        <v>7945</v>
      </c>
      <c r="I60" t="s">
        <v>544</v>
      </c>
      <c r="J60" t="s">
        <v>8045</v>
      </c>
      <c r="K60" t="s">
        <v>8046</v>
      </c>
      <c r="L60"/>
      <c r="M60" t="s">
        <v>7942</v>
      </c>
      <c r="N60" t="s">
        <v>7943</v>
      </c>
    </row>
    <row r="61" spans="1:14" x14ac:dyDescent="0.3">
      <c r="A61" t="s">
        <v>551</v>
      </c>
      <c r="B61"/>
      <c r="C61"/>
      <c r="D61" t="s">
        <v>544</v>
      </c>
      <c r="E61" t="s">
        <v>550</v>
      </c>
      <c r="F61" t="s">
        <v>7494</v>
      </c>
      <c r="G61" t="s">
        <v>7939</v>
      </c>
      <c r="H61" t="s">
        <v>7945</v>
      </c>
      <c r="I61" t="s">
        <v>544</v>
      </c>
      <c r="J61" t="s">
        <v>8047</v>
      </c>
      <c r="K61" t="s">
        <v>8048</v>
      </c>
      <c r="L61"/>
      <c r="M61" t="s">
        <v>7942</v>
      </c>
      <c r="N61" t="s">
        <v>7943</v>
      </c>
    </row>
    <row r="62" spans="1:14" x14ac:dyDescent="0.3">
      <c r="A62" t="s">
        <v>1251</v>
      </c>
      <c r="B62"/>
      <c r="C62"/>
      <c r="D62" t="s">
        <v>1037</v>
      </c>
      <c r="E62" t="s">
        <v>1250</v>
      </c>
      <c r="F62" t="s">
        <v>7493</v>
      </c>
      <c r="G62" t="s">
        <v>7949</v>
      </c>
      <c r="H62" t="s">
        <v>7940</v>
      </c>
      <c r="I62" t="s">
        <v>1037</v>
      </c>
      <c r="J62" t="s">
        <v>7940</v>
      </c>
      <c r="K62" t="s">
        <v>8049</v>
      </c>
      <c r="L62"/>
      <c r="M62" t="s">
        <v>7977</v>
      </c>
      <c r="N62">
        <v>791</v>
      </c>
    </row>
    <row r="63" spans="1:14" x14ac:dyDescent="0.3">
      <c r="A63" t="s">
        <v>1036</v>
      </c>
      <c r="B63"/>
      <c r="C63"/>
      <c r="D63" t="s">
        <v>1037</v>
      </c>
      <c r="E63" t="s">
        <v>1035</v>
      </c>
      <c r="F63" t="s">
        <v>7493</v>
      </c>
      <c r="G63" t="s">
        <v>7949</v>
      </c>
      <c r="H63" t="s">
        <v>8039</v>
      </c>
      <c r="I63" t="s">
        <v>1037</v>
      </c>
      <c r="J63" t="s">
        <v>8050</v>
      </c>
      <c r="K63" t="s">
        <v>8051</v>
      </c>
      <c r="L63"/>
      <c r="M63" t="s">
        <v>8014</v>
      </c>
      <c r="N63">
        <v>822</v>
      </c>
    </row>
    <row r="64" spans="1:14" x14ac:dyDescent="0.3">
      <c r="A64" t="s">
        <v>2286</v>
      </c>
      <c r="B64"/>
      <c r="C64"/>
      <c r="D64" t="s">
        <v>1037</v>
      </c>
      <c r="E64" t="s">
        <v>2285</v>
      </c>
      <c r="F64" t="s">
        <v>7493</v>
      </c>
      <c r="G64" t="s">
        <v>7949</v>
      </c>
      <c r="H64" t="s">
        <v>8052</v>
      </c>
      <c r="I64" t="s">
        <v>1037</v>
      </c>
      <c r="J64" t="s">
        <v>8053</v>
      </c>
      <c r="K64" t="s">
        <v>8054</v>
      </c>
      <c r="L64"/>
      <c r="M64" t="s">
        <v>8055</v>
      </c>
      <c r="N64">
        <v>516</v>
      </c>
    </row>
    <row r="65" spans="1:14" x14ac:dyDescent="0.3">
      <c r="A65" t="s">
        <v>5365</v>
      </c>
      <c r="B65"/>
      <c r="C65"/>
      <c r="D65" t="s">
        <v>1037</v>
      </c>
      <c r="E65" t="s">
        <v>5364</v>
      </c>
      <c r="F65" t="s">
        <v>7493</v>
      </c>
      <c r="G65" t="s">
        <v>7949</v>
      </c>
      <c r="H65" t="s">
        <v>8004</v>
      </c>
      <c r="I65" t="s">
        <v>1037</v>
      </c>
      <c r="J65" t="s">
        <v>8056</v>
      </c>
      <c r="K65" t="s">
        <v>8057</v>
      </c>
      <c r="L65"/>
      <c r="M65" t="s">
        <v>8058</v>
      </c>
      <c r="N65">
        <v>111</v>
      </c>
    </row>
    <row r="66" spans="1:14" x14ac:dyDescent="0.3">
      <c r="A66" t="s">
        <v>560</v>
      </c>
      <c r="B66"/>
      <c r="C66"/>
      <c r="D66" t="s">
        <v>561</v>
      </c>
      <c r="E66" t="s">
        <v>559</v>
      </c>
      <c r="F66" t="s">
        <v>7480</v>
      </c>
      <c r="G66" t="s">
        <v>7949</v>
      </c>
      <c r="H66" t="s">
        <v>7953</v>
      </c>
      <c r="I66" t="s">
        <v>561</v>
      </c>
      <c r="J66" t="s">
        <v>8059</v>
      </c>
      <c r="K66" t="s">
        <v>8060</v>
      </c>
      <c r="L66"/>
      <c r="M66" t="s">
        <v>7942</v>
      </c>
      <c r="N66" t="s">
        <v>7943</v>
      </c>
    </row>
    <row r="67" spans="1:14" x14ac:dyDescent="0.3">
      <c r="A67" t="s">
        <v>2931</v>
      </c>
      <c r="B67"/>
      <c r="C67"/>
      <c r="D67" t="s">
        <v>561</v>
      </c>
      <c r="E67" t="s">
        <v>2930</v>
      </c>
      <c r="F67" t="s">
        <v>7480</v>
      </c>
      <c r="G67" t="s">
        <v>7949</v>
      </c>
      <c r="H67" t="s">
        <v>7981</v>
      </c>
      <c r="I67" t="s">
        <v>561</v>
      </c>
      <c r="J67" t="s">
        <v>8061</v>
      </c>
      <c r="K67" t="s">
        <v>8062</v>
      </c>
      <c r="L67"/>
      <c r="M67" t="s">
        <v>7942</v>
      </c>
      <c r="N67" t="s">
        <v>7943</v>
      </c>
    </row>
    <row r="68" spans="1:14" x14ac:dyDescent="0.3">
      <c r="A68" t="s">
        <v>702</v>
      </c>
      <c r="B68"/>
      <c r="C68"/>
      <c r="D68" t="s">
        <v>703</v>
      </c>
      <c r="E68" t="s">
        <v>701</v>
      </c>
      <c r="F68" t="s">
        <v>7471</v>
      </c>
      <c r="G68" t="s">
        <v>7949</v>
      </c>
      <c r="H68" t="s">
        <v>7940</v>
      </c>
      <c r="I68" t="s">
        <v>703</v>
      </c>
      <c r="J68" t="s">
        <v>8063</v>
      </c>
      <c r="K68" t="s">
        <v>8064</v>
      </c>
      <c r="L68"/>
      <c r="M68" t="s">
        <v>7942</v>
      </c>
      <c r="N68" t="s">
        <v>7943</v>
      </c>
    </row>
    <row r="69" spans="1:14" x14ac:dyDescent="0.3">
      <c r="A69" t="s">
        <v>6305</v>
      </c>
      <c r="B69"/>
      <c r="C69"/>
      <c r="D69" t="s">
        <v>6306</v>
      </c>
      <c r="E69" t="s">
        <v>6304</v>
      </c>
      <c r="F69" t="s">
        <v>7472</v>
      </c>
      <c r="G69" t="s">
        <v>7939</v>
      </c>
      <c r="H69" t="s">
        <v>7953</v>
      </c>
      <c r="I69" t="s">
        <v>6306</v>
      </c>
      <c r="J69" t="s">
        <v>8065</v>
      </c>
      <c r="K69" t="s">
        <v>8066</v>
      </c>
      <c r="L69"/>
      <c r="M69" t="s">
        <v>8067</v>
      </c>
      <c r="N69">
        <v>66</v>
      </c>
    </row>
    <row r="70" spans="1:14" x14ac:dyDescent="0.3">
      <c r="A70" t="s">
        <v>2307</v>
      </c>
      <c r="B70"/>
      <c r="C70"/>
      <c r="D70" t="s">
        <v>2308</v>
      </c>
      <c r="E70" t="s">
        <v>2306</v>
      </c>
      <c r="F70" t="s">
        <v>7495</v>
      </c>
      <c r="G70" t="s">
        <v>7949</v>
      </c>
      <c r="H70" t="s">
        <v>8052</v>
      </c>
      <c r="I70" t="s">
        <v>2308</v>
      </c>
      <c r="J70" t="s">
        <v>8053</v>
      </c>
      <c r="K70" t="s">
        <v>8068</v>
      </c>
      <c r="L70"/>
      <c r="M70" t="s">
        <v>8055</v>
      </c>
      <c r="N70">
        <v>516</v>
      </c>
    </row>
    <row r="71" spans="1:14" x14ac:dyDescent="0.3">
      <c r="A71" t="s">
        <v>287</v>
      </c>
      <c r="B71"/>
      <c r="C71"/>
      <c r="D71" t="s">
        <v>288</v>
      </c>
      <c r="E71" t="s">
        <v>286</v>
      </c>
      <c r="F71" t="s">
        <v>7505</v>
      </c>
      <c r="G71" t="s">
        <v>7949</v>
      </c>
      <c r="H71" t="s">
        <v>7960</v>
      </c>
      <c r="I71" t="s">
        <v>288</v>
      </c>
      <c r="J71" t="s">
        <v>7961</v>
      </c>
      <c r="K71" t="s">
        <v>8069</v>
      </c>
      <c r="L71"/>
      <c r="M71" t="s">
        <v>7942</v>
      </c>
      <c r="N71" t="s">
        <v>7943</v>
      </c>
    </row>
    <row r="72" spans="1:14" x14ac:dyDescent="0.3">
      <c r="A72" t="s">
        <v>305</v>
      </c>
      <c r="B72"/>
      <c r="C72"/>
      <c r="D72" t="s">
        <v>288</v>
      </c>
      <c r="E72" t="s">
        <v>304</v>
      </c>
      <c r="F72" t="s">
        <v>7505</v>
      </c>
      <c r="G72" t="s">
        <v>7949</v>
      </c>
      <c r="H72" t="s">
        <v>7945</v>
      </c>
      <c r="I72" t="s">
        <v>288</v>
      </c>
      <c r="J72" t="s">
        <v>7963</v>
      </c>
      <c r="K72" t="s">
        <v>8070</v>
      </c>
      <c r="L72"/>
      <c r="M72" t="s">
        <v>7942</v>
      </c>
      <c r="N72" t="s">
        <v>7943</v>
      </c>
    </row>
    <row r="73" spans="1:14" x14ac:dyDescent="0.3">
      <c r="A73" t="s">
        <v>314</v>
      </c>
      <c r="B73"/>
      <c r="C73"/>
      <c r="D73" t="s">
        <v>288</v>
      </c>
      <c r="E73" t="s">
        <v>313</v>
      </c>
      <c r="F73" t="s">
        <v>7505</v>
      </c>
      <c r="G73" t="s">
        <v>7949</v>
      </c>
      <c r="H73" t="s">
        <v>7945</v>
      </c>
      <c r="I73" t="s">
        <v>288</v>
      </c>
      <c r="J73" t="s">
        <v>8071</v>
      </c>
      <c r="K73" t="s">
        <v>8072</v>
      </c>
      <c r="L73"/>
      <c r="M73" t="s">
        <v>7942</v>
      </c>
      <c r="N73" t="s">
        <v>7943</v>
      </c>
    </row>
    <row r="74" spans="1:14" x14ac:dyDescent="0.3">
      <c r="A74" t="s">
        <v>2096</v>
      </c>
      <c r="B74"/>
      <c r="C74"/>
      <c r="D74" t="s">
        <v>288</v>
      </c>
      <c r="E74" t="s">
        <v>2095</v>
      </c>
      <c r="F74" t="s">
        <v>7505</v>
      </c>
      <c r="G74" t="s">
        <v>7949</v>
      </c>
      <c r="H74" t="s">
        <v>7953</v>
      </c>
      <c r="I74" t="s">
        <v>288</v>
      </c>
      <c r="J74" t="s">
        <v>2095</v>
      </c>
      <c r="K74" t="s">
        <v>8073</v>
      </c>
      <c r="L74"/>
      <c r="M74" t="s">
        <v>7971</v>
      </c>
      <c r="N74">
        <v>547</v>
      </c>
    </row>
    <row r="75" spans="1:14" x14ac:dyDescent="0.3">
      <c r="A75" t="s">
        <v>1419</v>
      </c>
      <c r="B75"/>
      <c r="C75"/>
      <c r="D75" t="s">
        <v>1384</v>
      </c>
      <c r="E75" t="s">
        <v>1418</v>
      </c>
      <c r="F75" t="s">
        <v>7506</v>
      </c>
      <c r="G75" t="s">
        <v>7949</v>
      </c>
      <c r="H75" t="s">
        <v>7940</v>
      </c>
      <c r="I75" t="s">
        <v>1384</v>
      </c>
      <c r="J75" t="s">
        <v>7940</v>
      </c>
      <c r="K75" t="s">
        <v>8074</v>
      </c>
      <c r="L75"/>
      <c r="M75" t="s">
        <v>7942</v>
      </c>
      <c r="N75" t="s">
        <v>7943</v>
      </c>
    </row>
    <row r="76" spans="1:14" x14ac:dyDescent="0.3">
      <c r="A76" t="s">
        <v>1407</v>
      </c>
      <c r="B76"/>
      <c r="C76"/>
      <c r="D76" t="s">
        <v>1384</v>
      </c>
      <c r="E76" t="s">
        <v>1406</v>
      </c>
      <c r="F76" t="s">
        <v>7506</v>
      </c>
      <c r="G76" t="s">
        <v>7949</v>
      </c>
      <c r="H76" t="s">
        <v>7945</v>
      </c>
      <c r="I76" t="s">
        <v>1384</v>
      </c>
      <c r="J76" t="s">
        <v>8075</v>
      </c>
      <c r="K76" t="s">
        <v>8076</v>
      </c>
      <c r="L76"/>
      <c r="M76" t="s">
        <v>7942</v>
      </c>
      <c r="N76" t="s">
        <v>7943</v>
      </c>
    </row>
    <row r="77" spans="1:14" x14ac:dyDescent="0.3">
      <c r="A77" t="s">
        <v>1383</v>
      </c>
      <c r="B77"/>
      <c r="C77"/>
      <c r="D77" t="s">
        <v>1384</v>
      </c>
      <c r="E77" t="s">
        <v>1382</v>
      </c>
      <c r="F77" t="s">
        <v>7506</v>
      </c>
      <c r="G77" t="s">
        <v>7949</v>
      </c>
      <c r="H77" t="s">
        <v>7945</v>
      </c>
      <c r="I77" t="s">
        <v>1384</v>
      </c>
      <c r="J77" t="s">
        <v>8077</v>
      </c>
      <c r="K77" t="s">
        <v>8078</v>
      </c>
      <c r="L77"/>
      <c r="M77" t="s">
        <v>7942</v>
      </c>
      <c r="N77" t="s">
        <v>7943</v>
      </c>
    </row>
    <row r="78" spans="1:14" x14ac:dyDescent="0.3">
      <c r="A78" t="s">
        <v>2110</v>
      </c>
      <c r="B78"/>
      <c r="C78"/>
      <c r="D78" t="s">
        <v>1384</v>
      </c>
      <c r="E78" t="s">
        <v>2109</v>
      </c>
      <c r="F78" t="s">
        <v>7506</v>
      </c>
      <c r="G78" t="s">
        <v>7949</v>
      </c>
      <c r="H78" t="s">
        <v>8039</v>
      </c>
      <c r="I78" t="s">
        <v>1384</v>
      </c>
      <c r="J78" t="s">
        <v>2109</v>
      </c>
      <c r="K78" t="s">
        <v>8079</v>
      </c>
      <c r="L78"/>
      <c r="M78" t="s">
        <v>7971</v>
      </c>
      <c r="N78">
        <v>547</v>
      </c>
    </row>
    <row r="79" spans="1:14" x14ac:dyDescent="0.3">
      <c r="A79" t="s">
        <v>2157</v>
      </c>
      <c r="B79"/>
      <c r="C79"/>
      <c r="D79" t="s">
        <v>1384</v>
      </c>
      <c r="E79" t="s">
        <v>2156</v>
      </c>
      <c r="F79" t="s">
        <v>7506</v>
      </c>
      <c r="G79" t="s">
        <v>7949</v>
      </c>
      <c r="H79" t="s">
        <v>7953</v>
      </c>
      <c r="I79" t="s">
        <v>1384</v>
      </c>
      <c r="J79" t="s">
        <v>8080</v>
      </c>
      <c r="K79" t="s">
        <v>8081</v>
      </c>
      <c r="L79"/>
      <c r="M79" t="s">
        <v>8055</v>
      </c>
      <c r="N79">
        <v>516</v>
      </c>
    </row>
    <row r="80" spans="1:14" x14ac:dyDescent="0.3">
      <c r="A80" t="s">
        <v>32</v>
      </c>
      <c r="B80"/>
      <c r="C80"/>
      <c r="D80" t="s">
        <v>33</v>
      </c>
      <c r="E80" t="s">
        <v>31</v>
      </c>
      <c r="F80" t="s">
        <v>7504</v>
      </c>
      <c r="G80" t="s">
        <v>7956</v>
      </c>
      <c r="H80" t="s">
        <v>8028</v>
      </c>
      <c r="I80" t="s">
        <v>33</v>
      </c>
      <c r="J80" t="s">
        <v>8029</v>
      </c>
      <c r="K80" t="s">
        <v>8082</v>
      </c>
      <c r="L80"/>
      <c r="M80" t="s">
        <v>7942</v>
      </c>
      <c r="N80" t="s">
        <v>7943</v>
      </c>
    </row>
    <row r="81" spans="1:14" x14ac:dyDescent="0.3">
      <c r="A81" t="s">
        <v>4291</v>
      </c>
      <c r="B81"/>
      <c r="C81"/>
      <c r="D81" t="s">
        <v>33</v>
      </c>
      <c r="E81" t="s">
        <v>4290</v>
      </c>
      <c r="F81" t="s">
        <v>7504</v>
      </c>
      <c r="G81" t="s">
        <v>7956</v>
      </c>
      <c r="H81" t="s">
        <v>8004</v>
      </c>
      <c r="I81" t="s">
        <v>33</v>
      </c>
      <c r="J81" t="s">
        <v>8005</v>
      </c>
      <c r="K81" t="s">
        <v>8083</v>
      </c>
      <c r="L81"/>
      <c r="M81" t="s">
        <v>8001</v>
      </c>
      <c r="N81">
        <v>178</v>
      </c>
    </row>
    <row r="82" spans="1:14" x14ac:dyDescent="0.3">
      <c r="A82" t="s">
        <v>236</v>
      </c>
      <c r="B82"/>
      <c r="C82"/>
      <c r="D82" t="s">
        <v>237</v>
      </c>
      <c r="E82" t="s">
        <v>235</v>
      </c>
      <c r="F82" t="s">
        <v>7511</v>
      </c>
      <c r="G82" t="s">
        <v>7939</v>
      </c>
      <c r="H82" t="s">
        <v>7940</v>
      </c>
      <c r="I82" t="s">
        <v>237</v>
      </c>
      <c r="J82" t="s">
        <v>7940</v>
      </c>
      <c r="K82" t="s">
        <v>8084</v>
      </c>
      <c r="L82"/>
      <c r="M82" t="s">
        <v>7942</v>
      </c>
      <c r="N82" t="s">
        <v>7943</v>
      </c>
    </row>
    <row r="83" spans="1:14" x14ac:dyDescent="0.3">
      <c r="A83" t="s">
        <v>965</v>
      </c>
      <c r="B83"/>
      <c r="C83"/>
      <c r="D83" t="s">
        <v>237</v>
      </c>
      <c r="E83" t="s">
        <v>964</v>
      </c>
      <c r="F83" t="s">
        <v>7511</v>
      </c>
      <c r="G83" t="s">
        <v>7939</v>
      </c>
      <c r="H83" t="s">
        <v>7945</v>
      </c>
      <c r="I83" t="s">
        <v>237</v>
      </c>
      <c r="J83" t="s">
        <v>8085</v>
      </c>
      <c r="K83" t="s">
        <v>8086</v>
      </c>
      <c r="L83"/>
      <c r="M83" t="s">
        <v>8087</v>
      </c>
      <c r="N83">
        <v>850</v>
      </c>
    </row>
    <row r="84" spans="1:14" x14ac:dyDescent="0.3">
      <c r="A84" t="s">
        <v>707</v>
      </c>
      <c r="B84"/>
      <c r="C84"/>
      <c r="D84" t="s">
        <v>708</v>
      </c>
      <c r="E84" t="s">
        <v>706</v>
      </c>
      <c r="F84" t="s">
        <v>7521</v>
      </c>
      <c r="G84" t="s">
        <v>7956</v>
      </c>
      <c r="H84" t="s">
        <v>7953</v>
      </c>
      <c r="I84" t="s">
        <v>708</v>
      </c>
      <c r="J84" t="s">
        <v>7957</v>
      </c>
      <c r="K84" t="s">
        <v>8088</v>
      </c>
      <c r="L84"/>
      <c r="M84" t="s">
        <v>7942</v>
      </c>
      <c r="N84" t="s">
        <v>7943</v>
      </c>
    </row>
    <row r="85" spans="1:14" x14ac:dyDescent="0.3">
      <c r="A85" t="s">
        <v>1151</v>
      </c>
      <c r="B85"/>
      <c r="C85"/>
      <c r="D85" t="s">
        <v>1152</v>
      </c>
      <c r="E85" t="s">
        <v>1150</v>
      </c>
      <c r="F85" t="s">
        <v>7522</v>
      </c>
      <c r="G85" t="s">
        <v>7939</v>
      </c>
      <c r="H85" t="s">
        <v>7945</v>
      </c>
      <c r="I85" t="s">
        <v>1152</v>
      </c>
      <c r="J85" t="s">
        <v>8089</v>
      </c>
      <c r="K85" t="s">
        <v>8090</v>
      </c>
      <c r="L85"/>
      <c r="M85" t="s">
        <v>7942</v>
      </c>
      <c r="N85" t="s">
        <v>7943</v>
      </c>
    </row>
    <row r="86" spans="1:14" x14ac:dyDescent="0.3">
      <c r="A86" t="s">
        <v>86</v>
      </c>
      <c r="B86"/>
      <c r="C86"/>
      <c r="D86" t="s">
        <v>87</v>
      </c>
      <c r="E86" t="s">
        <v>85</v>
      </c>
      <c r="F86" t="s">
        <v>7377</v>
      </c>
      <c r="G86" t="s">
        <v>7939</v>
      </c>
      <c r="H86" t="s">
        <v>7940</v>
      </c>
      <c r="I86" t="s">
        <v>87</v>
      </c>
      <c r="J86" t="s">
        <v>7940</v>
      </c>
      <c r="K86" t="s">
        <v>8091</v>
      </c>
      <c r="L86"/>
      <c r="M86" t="s">
        <v>7942</v>
      </c>
      <c r="N86" t="s">
        <v>7943</v>
      </c>
    </row>
    <row r="87" spans="1:14" x14ac:dyDescent="0.3">
      <c r="A87" t="s">
        <v>249</v>
      </c>
      <c r="B87"/>
      <c r="C87"/>
      <c r="D87" t="s">
        <v>250</v>
      </c>
      <c r="E87" t="s">
        <v>248</v>
      </c>
      <c r="F87" t="s">
        <v>7514</v>
      </c>
      <c r="G87" t="s">
        <v>7944</v>
      </c>
      <c r="H87" t="s">
        <v>7945</v>
      </c>
      <c r="I87" t="s">
        <v>250</v>
      </c>
      <c r="J87" t="s">
        <v>7945</v>
      </c>
      <c r="K87" t="s">
        <v>8092</v>
      </c>
      <c r="L87"/>
      <c r="M87" t="s">
        <v>7942</v>
      </c>
      <c r="N87" t="s">
        <v>7943</v>
      </c>
    </row>
    <row r="88" spans="1:14" x14ac:dyDescent="0.3">
      <c r="A88" t="s">
        <v>1016</v>
      </c>
      <c r="B88"/>
      <c r="C88"/>
      <c r="D88" t="s">
        <v>7889</v>
      </c>
      <c r="E88" t="s">
        <v>1015</v>
      </c>
      <c r="F88" t="s">
        <v>8093</v>
      </c>
      <c r="G88" t="s">
        <v>8094</v>
      </c>
      <c r="H88" t="s">
        <v>8095</v>
      </c>
      <c r="I88" t="s">
        <v>1384</v>
      </c>
      <c r="J88" t="s">
        <v>8096</v>
      </c>
      <c r="K88" t="s">
        <v>8097</v>
      </c>
      <c r="L88"/>
      <c r="M88" t="s">
        <v>8014</v>
      </c>
      <c r="N88">
        <v>822</v>
      </c>
    </row>
    <row r="89" spans="1:14" x14ac:dyDescent="0.3">
      <c r="A89" t="s">
        <v>1259</v>
      </c>
      <c r="B89"/>
      <c r="C89"/>
      <c r="D89" t="s">
        <v>7890</v>
      </c>
      <c r="E89" t="s">
        <v>1258</v>
      </c>
      <c r="F89" t="s">
        <v>8098</v>
      </c>
      <c r="G89" t="s">
        <v>8099</v>
      </c>
      <c r="H89" t="s">
        <v>8095</v>
      </c>
      <c r="I89" t="s">
        <v>109</v>
      </c>
      <c r="J89" t="s">
        <v>1258</v>
      </c>
      <c r="K89" t="s">
        <v>8100</v>
      </c>
      <c r="L89"/>
      <c r="M89" t="s">
        <v>7977</v>
      </c>
      <c r="N89">
        <v>791</v>
      </c>
    </row>
    <row r="90" spans="1:14" x14ac:dyDescent="0.3">
      <c r="A90" t="s">
        <v>1163</v>
      </c>
      <c r="B90"/>
      <c r="C90"/>
      <c r="D90" t="s">
        <v>7891</v>
      </c>
      <c r="E90" t="s">
        <v>1162</v>
      </c>
      <c r="F90" t="s">
        <v>8101</v>
      </c>
      <c r="G90" t="s">
        <v>8102</v>
      </c>
      <c r="H90" t="s">
        <v>8095</v>
      </c>
      <c r="I90" t="s">
        <v>1057</v>
      </c>
      <c r="J90" t="s">
        <v>1162</v>
      </c>
      <c r="K90" t="s">
        <v>8103</v>
      </c>
      <c r="L90"/>
      <c r="M90" t="s">
        <v>7977</v>
      </c>
      <c r="N90">
        <v>791</v>
      </c>
    </row>
    <row r="91" spans="1:14" x14ac:dyDescent="0.3">
      <c r="A91" t="s">
        <v>1316</v>
      </c>
      <c r="B91"/>
      <c r="C91"/>
      <c r="D91" t="s">
        <v>7892</v>
      </c>
      <c r="E91" t="s">
        <v>1315</v>
      </c>
      <c r="F91" t="s">
        <v>8104</v>
      </c>
      <c r="G91" t="s">
        <v>8105</v>
      </c>
      <c r="H91" t="s">
        <v>8095</v>
      </c>
      <c r="I91" t="s">
        <v>158</v>
      </c>
      <c r="J91" t="s">
        <v>1315</v>
      </c>
      <c r="K91" t="s">
        <v>8106</v>
      </c>
      <c r="L91"/>
      <c r="M91" t="s">
        <v>8107</v>
      </c>
      <c r="N91">
        <v>761</v>
      </c>
    </row>
    <row r="92" spans="1:14" x14ac:dyDescent="0.3">
      <c r="A92" t="s">
        <v>1286</v>
      </c>
      <c r="B92"/>
      <c r="C92"/>
      <c r="D92" t="s">
        <v>7893</v>
      </c>
      <c r="E92" t="s">
        <v>1285</v>
      </c>
      <c r="F92" t="s">
        <v>8108</v>
      </c>
      <c r="G92" t="s">
        <v>8109</v>
      </c>
      <c r="H92" t="s">
        <v>8095</v>
      </c>
      <c r="I92" t="s">
        <v>834</v>
      </c>
      <c r="J92" t="s">
        <v>1285</v>
      </c>
      <c r="K92" t="s">
        <v>8110</v>
      </c>
      <c r="L92"/>
      <c r="M92" t="s">
        <v>8107</v>
      </c>
      <c r="N92">
        <v>761</v>
      </c>
    </row>
    <row r="93" spans="1:14" x14ac:dyDescent="0.3">
      <c r="A93" t="s">
        <v>1187</v>
      </c>
      <c r="B93"/>
      <c r="C93"/>
      <c r="D93" t="s">
        <v>7894</v>
      </c>
      <c r="E93" t="s">
        <v>1186</v>
      </c>
      <c r="F93" t="s">
        <v>8111</v>
      </c>
      <c r="G93" t="s">
        <v>8112</v>
      </c>
      <c r="H93" t="s">
        <v>8095</v>
      </c>
      <c r="I93" t="s">
        <v>607</v>
      </c>
      <c r="J93" t="s">
        <v>1186</v>
      </c>
      <c r="K93" t="s">
        <v>8113</v>
      </c>
      <c r="L93"/>
      <c r="M93" t="s">
        <v>7977</v>
      </c>
      <c r="N93">
        <v>791</v>
      </c>
    </row>
    <row r="94" spans="1:14" x14ac:dyDescent="0.3">
      <c r="A94" t="s">
        <v>1209</v>
      </c>
      <c r="B94"/>
      <c r="C94"/>
      <c r="D94" t="s">
        <v>7895</v>
      </c>
      <c r="E94" t="s">
        <v>1208</v>
      </c>
      <c r="F94" t="s">
        <v>8114</v>
      </c>
      <c r="G94" t="s">
        <v>8115</v>
      </c>
      <c r="H94" t="s">
        <v>8095</v>
      </c>
      <c r="I94" t="s">
        <v>607</v>
      </c>
      <c r="J94" t="s">
        <v>1208</v>
      </c>
      <c r="K94" t="s">
        <v>8116</v>
      </c>
      <c r="L94"/>
      <c r="M94" t="s">
        <v>7977</v>
      </c>
      <c r="N94">
        <v>791</v>
      </c>
    </row>
    <row r="95" spans="1:14" x14ac:dyDescent="0.3">
      <c r="A95" t="s">
        <v>1269</v>
      </c>
      <c r="B95"/>
      <c r="C95"/>
      <c r="D95" t="s">
        <v>7896</v>
      </c>
      <c r="E95" t="s">
        <v>1268</v>
      </c>
      <c r="F95" t="s">
        <v>8117</v>
      </c>
      <c r="G95" t="s">
        <v>8102</v>
      </c>
      <c r="H95" t="s">
        <v>8095</v>
      </c>
      <c r="I95" t="s">
        <v>209</v>
      </c>
      <c r="J95" t="s">
        <v>1268</v>
      </c>
      <c r="K95" t="s">
        <v>8118</v>
      </c>
      <c r="L95"/>
      <c r="M95" t="s">
        <v>7977</v>
      </c>
      <c r="N95">
        <v>791</v>
      </c>
    </row>
    <row r="96" spans="1:14" x14ac:dyDescent="0.3">
      <c r="A96" t="s">
        <v>2367</v>
      </c>
      <c r="B96"/>
      <c r="C96"/>
      <c r="D96" t="s">
        <v>7897</v>
      </c>
      <c r="E96" t="s">
        <v>2366</v>
      </c>
      <c r="F96" t="s">
        <v>8119</v>
      </c>
      <c r="G96" t="s">
        <v>8120</v>
      </c>
      <c r="H96" t="s">
        <v>8095</v>
      </c>
      <c r="I96" t="s">
        <v>139</v>
      </c>
      <c r="J96" t="s">
        <v>2366</v>
      </c>
      <c r="K96" t="s">
        <v>8121</v>
      </c>
      <c r="L96"/>
      <c r="M96" t="s">
        <v>8122</v>
      </c>
      <c r="N96">
        <v>485</v>
      </c>
    </row>
    <row r="97" spans="1:14" x14ac:dyDescent="0.3">
      <c r="A97" t="s">
        <v>3279</v>
      </c>
      <c r="B97"/>
      <c r="C97"/>
      <c r="D97" t="s">
        <v>7898</v>
      </c>
      <c r="E97" t="s">
        <v>3278</v>
      </c>
      <c r="F97" t="s">
        <v>8123</v>
      </c>
      <c r="G97" t="s">
        <v>8124</v>
      </c>
      <c r="H97" t="s">
        <v>8095</v>
      </c>
      <c r="I97" t="s">
        <v>3246</v>
      </c>
      <c r="J97" t="s">
        <v>8125</v>
      </c>
      <c r="K97" t="s">
        <v>8126</v>
      </c>
      <c r="L97"/>
      <c r="M97" t="s">
        <v>8127</v>
      </c>
      <c r="N97">
        <v>214</v>
      </c>
    </row>
    <row r="98" spans="1:14" x14ac:dyDescent="0.3">
      <c r="A98" t="s">
        <v>723</v>
      </c>
      <c r="B98"/>
      <c r="C98"/>
      <c r="D98" t="s">
        <v>724</v>
      </c>
      <c r="E98" t="s">
        <v>722</v>
      </c>
      <c r="F98" t="s">
        <v>7533</v>
      </c>
      <c r="G98" t="s">
        <v>7949</v>
      </c>
      <c r="H98" t="s">
        <v>7953</v>
      </c>
      <c r="I98" t="s">
        <v>724</v>
      </c>
      <c r="J98" t="s">
        <v>617</v>
      </c>
      <c r="K98" t="s">
        <v>8128</v>
      </c>
      <c r="L98"/>
      <c r="M98" t="s">
        <v>7942</v>
      </c>
      <c r="N98" t="s">
        <v>7943</v>
      </c>
    </row>
    <row r="99" spans="1:14" x14ac:dyDescent="0.3">
      <c r="A99" t="s">
        <v>750</v>
      </c>
      <c r="B99"/>
      <c r="C99"/>
      <c r="D99" t="s">
        <v>751</v>
      </c>
      <c r="E99" t="s">
        <v>749</v>
      </c>
      <c r="F99" t="s">
        <v>7567</v>
      </c>
      <c r="G99" t="s">
        <v>7949</v>
      </c>
      <c r="H99" t="s">
        <v>7960</v>
      </c>
      <c r="I99" t="s">
        <v>751</v>
      </c>
      <c r="J99" t="s">
        <v>7940</v>
      </c>
      <c r="K99" t="s">
        <v>8129</v>
      </c>
      <c r="L99"/>
      <c r="M99" t="s">
        <v>7942</v>
      </c>
      <c r="N99" t="s">
        <v>7943</v>
      </c>
    </row>
    <row r="100" spans="1:14" x14ac:dyDescent="0.3">
      <c r="A100" t="s">
        <v>2334</v>
      </c>
      <c r="B100"/>
      <c r="C100"/>
      <c r="D100" t="s">
        <v>751</v>
      </c>
      <c r="E100" t="s">
        <v>2333</v>
      </c>
      <c r="F100" t="s">
        <v>7567</v>
      </c>
      <c r="G100" t="s">
        <v>7949</v>
      </c>
      <c r="H100" t="s">
        <v>7953</v>
      </c>
      <c r="I100" t="s">
        <v>751</v>
      </c>
      <c r="J100" t="s">
        <v>617</v>
      </c>
      <c r="K100" t="s">
        <v>8130</v>
      </c>
      <c r="L100"/>
      <c r="M100" t="s">
        <v>8055</v>
      </c>
      <c r="N100">
        <v>516</v>
      </c>
    </row>
    <row r="101" spans="1:14" x14ac:dyDescent="0.3">
      <c r="A101" t="s">
        <v>2888</v>
      </c>
      <c r="B101"/>
      <c r="C101"/>
      <c r="D101" t="s">
        <v>751</v>
      </c>
      <c r="E101" t="s">
        <v>2887</v>
      </c>
      <c r="F101" t="s">
        <v>7567</v>
      </c>
      <c r="G101" t="s">
        <v>7949</v>
      </c>
      <c r="H101" t="s">
        <v>7995</v>
      </c>
      <c r="I101" t="s">
        <v>751</v>
      </c>
      <c r="J101" t="s">
        <v>7996</v>
      </c>
      <c r="K101" t="s">
        <v>8131</v>
      </c>
      <c r="L101"/>
      <c r="M101" t="s">
        <v>8132</v>
      </c>
      <c r="N101">
        <v>303</v>
      </c>
    </row>
    <row r="102" spans="1:14" x14ac:dyDescent="0.3">
      <c r="A102" t="s">
        <v>4523</v>
      </c>
      <c r="B102"/>
      <c r="C102"/>
      <c r="D102" t="s">
        <v>751</v>
      </c>
      <c r="E102" t="s">
        <v>4522</v>
      </c>
      <c r="F102" t="s">
        <v>7567</v>
      </c>
      <c r="G102" t="s">
        <v>7949</v>
      </c>
      <c r="H102" t="s">
        <v>7953</v>
      </c>
      <c r="I102" t="s">
        <v>751</v>
      </c>
      <c r="J102" t="s">
        <v>8133</v>
      </c>
      <c r="K102" t="s">
        <v>8134</v>
      </c>
      <c r="L102"/>
      <c r="M102" t="s">
        <v>8135</v>
      </c>
      <c r="N102">
        <v>144</v>
      </c>
    </row>
    <row r="103" spans="1:14" x14ac:dyDescent="0.3">
      <c r="A103" t="s">
        <v>6791</v>
      </c>
      <c r="B103"/>
      <c r="C103"/>
      <c r="D103" t="s">
        <v>751</v>
      </c>
      <c r="E103" t="s">
        <v>6790</v>
      </c>
      <c r="F103" t="s">
        <v>7567</v>
      </c>
      <c r="G103" t="s">
        <v>7949</v>
      </c>
      <c r="H103" t="s">
        <v>8039</v>
      </c>
      <c r="I103" t="s">
        <v>751</v>
      </c>
      <c r="J103" t="s">
        <v>8136</v>
      </c>
      <c r="K103" t="s">
        <v>8137</v>
      </c>
      <c r="L103"/>
      <c r="M103" t="s">
        <v>8138</v>
      </c>
      <c r="N103">
        <v>34</v>
      </c>
    </row>
    <row r="104" spans="1:14" x14ac:dyDescent="0.3">
      <c r="A104" t="s">
        <v>54</v>
      </c>
      <c r="B104"/>
      <c r="C104"/>
      <c r="D104" t="s">
        <v>55</v>
      </c>
      <c r="E104" t="s">
        <v>53</v>
      </c>
      <c r="F104" t="s">
        <v>7542</v>
      </c>
      <c r="G104" t="s">
        <v>7949</v>
      </c>
      <c r="H104" t="s">
        <v>7981</v>
      </c>
      <c r="I104" t="s">
        <v>55</v>
      </c>
      <c r="J104" t="s">
        <v>7981</v>
      </c>
      <c r="K104" t="s">
        <v>8139</v>
      </c>
      <c r="L104"/>
      <c r="M104" t="s">
        <v>7942</v>
      </c>
      <c r="N104" t="s">
        <v>7943</v>
      </c>
    </row>
    <row r="105" spans="1:14" x14ac:dyDescent="0.3">
      <c r="A105" t="s">
        <v>402</v>
      </c>
      <c r="B105"/>
      <c r="C105"/>
      <c r="D105" t="s">
        <v>403</v>
      </c>
      <c r="E105" t="s">
        <v>401</v>
      </c>
      <c r="F105" t="s">
        <v>7388</v>
      </c>
      <c r="G105" t="s">
        <v>7956</v>
      </c>
      <c r="H105" t="s">
        <v>7940</v>
      </c>
      <c r="I105" t="s">
        <v>403</v>
      </c>
      <c r="J105" t="s">
        <v>7940</v>
      </c>
      <c r="K105" t="s">
        <v>8140</v>
      </c>
      <c r="L105"/>
      <c r="M105" t="s">
        <v>7942</v>
      </c>
      <c r="N105" t="s">
        <v>7943</v>
      </c>
    </row>
    <row r="106" spans="1:14" x14ac:dyDescent="0.3">
      <c r="A106" t="s">
        <v>180</v>
      </c>
      <c r="B106"/>
      <c r="C106"/>
      <c r="D106" t="s">
        <v>181</v>
      </c>
      <c r="E106" t="s">
        <v>179</v>
      </c>
      <c r="F106" t="s">
        <v>7557</v>
      </c>
      <c r="G106" t="s">
        <v>7949</v>
      </c>
      <c r="H106" t="s">
        <v>7940</v>
      </c>
      <c r="I106" t="s">
        <v>181</v>
      </c>
      <c r="J106" t="s">
        <v>7940</v>
      </c>
      <c r="K106" t="s">
        <v>8141</v>
      </c>
      <c r="L106"/>
      <c r="M106" t="s">
        <v>7942</v>
      </c>
      <c r="N106" t="s">
        <v>7943</v>
      </c>
    </row>
    <row r="107" spans="1:14" x14ac:dyDescent="0.3">
      <c r="A107" t="s">
        <v>1236</v>
      </c>
      <c r="B107"/>
      <c r="C107"/>
      <c r="D107" t="s">
        <v>181</v>
      </c>
      <c r="E107" t="s">
        <v>1235</v>
      </c>
      <c r="F107" t="s">
        <v>7557</v>
      </c>
      <c r="G107" t="s">
        <v>7949</v>
      </c>
      <c r="H107" t="s">
        <v>7953</v>
      </c>
      <c r="I107" t="s">
        <v>181</v>
      </c>
      <c r="J107" t="s">
        <v>7979</v>
      </c>
      <c r="K107" t="s">
        <v>8142</v>
      </c>
      <c r="L107"/>
      <c r="M107" t="s">
        <v>7977</v>
      </c>
      <c r="N107">
        <v>791</v>
      </c>
    </row>
    <row r="108" spans="1:14" x14ac:dyDescent="0.3">
      <c r="A108" t="s">
        <v>2565</v>
      </c>
      <c r="B108"/>
      <c r="C108"/>
      <c r="D108" t="s">
        <v>181</v>
      </c>
      <c r="E108" t="s">
        <v>2564</v>
      </c>
      <c r="F108" t="s">
        <v>7557</v>
      </c>
      <c r="G108" t="s">
        <v>7949</v>
      </c>
      <c r="H108" t="s">
        <v>7995</v>
      </c>
      <c r="I108" t="s">
        <v>181</v>
      </c>
      <c r="J108" t="s">
        <v>7996</v>
      </c>
      <c r="K108" t="s">
        <v>8143</v>
      </c>
      <c r="L108"/>
      <c r="M108" t="s">
        <v>8031</v>
      </c>
      <c r="N108">
        <v>425</v>
      </c>
    </row>
    <row r="109" spans="1:14" x14ac:dyDescent="0.3">
      <c r="A109" t="s">
        <v>571</v>
      </c>
      <c r="B109"/>
      <c r="C109"/>
      <c r="D109" t="s">
        <v>572</v>
      </c>
      <c r="E109" t="s">
        <v>570</v>
      </c>
      <c r="F109" t="s">
        <v>7560</v>
      </c>
      <c r="G109" t="s">
        <v>7949</v>
      </c>
      <c r="H109" t="s">
        <v>7940</v>
      </c>
      <c r="I109" t="s">
        <v>572</v>
      </c>
      <c r="J109" t="s">
        <v>7940</v>
      </c>
      <c r="K109" t="s">
        <v>8144</v>
      </c>
      <c r="L109"/>
      <c r="M109" t="s">
        <v>7942</v>
      </c>
      <c r="N109" t="s">
        <v>7943</v>
      </c>
    </row>
    <row r="110" spans="1:14" x14ac:dyDescent="0.3">
      <c r="A110" t="s">
        <v>2355</v>
      </c>
      <c r="B110"/>
      <c r="C110"/>
      <c r="D110" t="s">
        <v>2356</v>
      </c>
      <c r="E110" t="s">
        <v>2354</v>
      </c>
      <c r="F110" t="s">
        <v>7394</v>
      </c>
      <c r="G110" t="s">
        <v>7949</v>
      </c>
      <c r="H110" t="s">
        <v>8052</v>
      </c>
      <c r="I110" t="s">
        <v>2356</v>
      </c>
      <c r="J110" t="s">
        <v>8053</v>
      </c>
      <c r="K110" t="s">
        <v>8145</v>
      </c>
      <c r="L110"/>
      <c r="M110" t="s">
        <v>8146</v>
      </c>
      <c r="N110">
        <v>201</v>
      </c>
    </row>
    <row r="111" spans="1:14" x14ac:dyDescent="0.3">
      <c r="A111" t="s">
        <v>157</v>
      </c>
      <c r="B111"/>
      <c r="C111"/>
      <c r="D111" t="s">
        <v>158</v>
      </c>
      <c r="E111" t="s">
        <v>156</v>
      </c>
      <c r="F111" t="s">
        <v>7574</v>
      </c>
      <c r="G111" t="s">
        <v>7944</v>
      </c>
      <c r="H111" t="s">
        <v>7940</v>
      </c>
      <c r="I111" t="s">
        <v>158</v>
      </c>
      <c r="J111" t="s">
        <v>7945</v>
      </c>
      <c r="K111" t="s">
        <v>8147</v>
      </c>
      <c r="L111"/>
      <c r="M111" t="s">
        <v>7942</v>
      </c>
      <c r="N111" t="s">
        <v>7943</v>
      </c>
    </row>
    <row r="112" spans="1:14" x14ac:dyDescent="0.3">
      <c r="A112" t="s">
        <v>4560</v>
      </c>
      <c r="B112"/>
      <c r="C112"/>
      <c r="D112" t="s">
        <v>756</v>
      </c>
      <c r="E112" t="s">
        <v>4559</v>
      </c>
      <c r="F112" t="s">
        <v>7357</v>
      </c>
      <c r="G112" t="s">
        <v>7949</v>
      </c>
      <c r="H112" t="s">
        <v>7960</v>
      </c>
      <c r="I112" t="s">
        <v>756</v>
      </c>
      <c r="J112" t="s">
        <v>7940</v>
      </c>
      <c r="K112" t="s">
        <v>8148</v>
      </c>
      <c r="L112"/>
      <c r="M112" t="s">
        <v>7942</v>
      </c>
      <c r="N112" t="s">
        <v>7943</v>
      </c>
    </row>
    <row r="113" spans="1:14" x14ac:dyDescent="0.3">
      <c r="A113" t="s">
        <v>755</v>
      </c>
      <c r="B113"/>
      <c r="C113"/>
      <c r="D113" t="s">
        <v>756</v>
      </c>
      <c r="E113" t="s">
        <v>754</v>
      </c>
      <c r="F113" t="s">
        <v>7357</v>
      </c>
      <c r="G113" t="s">
        <v>7949</v>
      </c>
      <c r="H113" t="s">
        <v>7945</v>
      </c>
      <c r="I113" t="s">
        <v>756</v>
      </c>
      <c r="J113" t="s">
        <v>8077</v>
      </c>
      <c r="K113" t="s">
        <v>8149</v>
      </c>
      <c r="L113"/>
      <c r="M113" t="s">
        <v>7942</v>
      </c>
      <c r="N113" t="s">
        <v>7943</v>
      </c>
    </row>
    <row r="114" spans="1:14" x14ac:dyDescent="0.3">
      <c r="A114" t="s">
        <v>771</v>
      </c>
      <c r="B114"/>
      <c r="C114"/>
      <c r="D114" t="s">
        <v>756</v>
      </c>
      <c r="E114" t="s">
        <v>770</v>
      </c>
      <c r="F114" t="s">
        <v>7357</v>
      </c>
      <c r="G114" t="s">
        <v>7949</v>
      </c>
      <c r="H114" t="s">
        <v>7953</v>
      </c>
      <c r="I114" t="s">
        <v>756</v>
      </c>
      <c r="J114" t="s">
        <v>7967</v>
      </c>
      <c r="K114" t="s">
        <v>8150</v>
      </c>
      <c r="L114"/>
      <c r="M114" t="s">
        <v>7942</v>
      </c>
      <c r="N114" t="s">
        <v>7943</v>
      </c>
    </row>
    <row r="115" spans="1:14" x14ac:dyDescent="0.3">
      <c r="A115" t="s">
        <v>786</v>
      </c>
      <c r="B115"/>
      <c r="C115"/>
      <c r="D115" t="s">
        <v>756</v>
      </c>
      <c r="E115" t="s">
        <v>785</v>
      </c>
      <c r="F115" t="s">
        <v>7357</v>
      </c>
      <c r="G115" t="s">
        <v>7949</v>
      </c>
      <c r="H115" t="s">
        <v>7953</v>
      </c>
      <c r="I115" t="s">
        <v>756</v>
      </c>
      <c r="J115" t="s">
        <v>8151</v>
      </c>
      <c r="K115" t="s">
        <v>8152</v>
      </c>
      <c r="L115"/>
      <c r="M115" t="s">
        <v>7942</v>
      </c>
      <c r="N115" t="s">
        <v>7943</v>
      </c>
    </row>
    <row r="116" spans="1:14" x14ac:dyDescent="0.3">
      <c r="A116" t="s">
        <v>798</v>
      </c>
      <c r="B116"/>
      <c r="C116"/>
      <c r="D116" t="s">
        <v>756</v>
      </c>
      <c r="E116" t="s">
        <v>797</v>
      </c>
      <c r="F116" t="s">
        <v>7357</v>
      </c>
      <c r="G116" t="s">
        <v>7949</v>
      </c>
      <c r="H116" t="s">
        <v>7945</v>
      </c>
      <c r="I116" t="s">
        <v>756</v>
      </c>
      <c r="J116" t="s">
        <v>8153</v>
      </c>
      <c r="K116" t="s">
        <v>8154</v>
      </c>
      <c r="L116"/>
      <c r="M116" t="s">
        <v>7942</v>
      </c>
      <c r="N116" t="s">
        <v>7943</v>
      </c>
    </row>
    <row r="117" spans="1:14" x14ac:dyDescent="0.3">
      <c r="A117" t="s">
        <v>411</v>
      </c>
      <c r="B117"/>
      <c r="C117"/>
      <c r="D117" t="s">
        <v>412</v>
      </c>
      <c r="E117" t="s">
        <v>410</v>
      </c>
      <c r="F117" t="s">
        <v>7578</v>
      </c>
      <c r="G117" t="s">
        <v>7939</v>
      </c>
      <c r="H117" t="s">
        <v>7960</v>
      </c>
      <c r="I117" t="s">
        <v>412</v>
      </c>
      <c r="J117" t="s">
        <v>7961</v>
      </c>
      <c r="K117" t="s">
        <v>8155</v>
      </c>
      <c r="L117"/>
      <c r="M117" t="s">
        <v>7942</v>
      </c>
      <c r="N117" t="s">
        <v>7943</v>
      </c>
    </row>
    <row r="118" spans="1:14" x14ac:dyDescent="0.3">
      <c r="A118" t="s">
        <v>424</v>
      </c>
      <c r="B118"/>
      <c r="C118"/>
      <c r="D118" t="s">
        <v>412</v>
      </c>
      <c r="E118" t="s">
        <v>423</v>
      </c>
      <c r="F118" t="s">
        <v>7578</v>
      </c>
      <c r="G118" t="s">
        <v>7939</v>
      </c>
      <c r="H118" t="s">
        <v>7945</v>
      </c>
      <c r="I118" t="s">
        <v>412</v>
      </c>
      <c r="J118" t="s">
        <v>7945</v>
      </c>
      <c r="K118" t="s">
        <v>8156</v>
      </c>
      <c r="L118"/>
      <c r="M118" t="s">
        <v>7942</v>
      </c>
      <c r="N118" t="s">
        <v>7943</v>
      </c>
    </row>
    <row r="119" spans="1:14" x14ac:dyDescent="0.3">
      <c r="A119" t="s">
        <v>434</v>
      </c>
      <c r="B119"/>
      <c r="C119"/>
      <c r="D119" t="s">
        <v>412</v>
      </c>
      <c r="E119" t="s">
        <v>433</v>
      </c>
      <c r="F119" t="s">
        <v>7578</v>
      </c>
      <c r="G119" t="s">
        <v>7939</v>
      </c>
      <c r="H119" t="s">
        <v>7953</v>
      </c>
      <c r="I119" t="s">
        <v>412</v>
      </c>
      <c r="J119" t="s">
        <v>617</v>
      </c>
      <c r="K119" t="s">
        <v>8157</v>
      </c>
      <c r="L119"/>
      <c r="M119" t="s">
        <v>7942</v>
      </c>
      <c r="N119" t="s">
        <v>7943</v>
      </c>
    </row>
    <row r="120" spans="1:14" x14ac:dyDescent="0.3">
      <c r="A120" t="s">
        <v>6523</v>
      </c>
      <c r="B120"/>
      <c r="C120"/>
      <c r="D120" t="s">
        <v>6524</v>
      </c>
      <c r="E120" t="s">
        <v>6522</v>
      </c>
      <c r="F120" t="s">
        <v>7579</v>
      </c>
      <c r="G120" t="s">
        <v>7939</v>
      </c>
      <c r="H120" t="s">
        <v>8004</v>
      </c>
      <c r="I120" t="s">
        <v>6524</v>
      </c>
      <c r="J120" t="s">
        <v>6522</v>
      </c>
      <c r="K120" t="s">
        <v>8158</v>
      </c>
      <c r="L120"/>
      <c r="M120" t="s">
        <v>8138</v>
      </c>
      <c r="N120">
        <v>34</v>
      </c>
    </row>
    <row r="121" spans="1:14" x14ac:dyDescent="0.3">
      <c r="A121" t="s">
        <v>998</v>
      </c>
      <c r="B121"/>
      <c r="C121"/>
      <c r="D121" t="s">
        <v>999</v>
      </c>
      <c r="E121" t="s">
        <v>997</v>
      </c>
      <c r="F121" t="s">
        <v>7584</v>
      </c>
      <c r="G121" t="s">
        <v>7956</v>
      </c>
      <c r="H121" t="s">
        <v>7953</v>
      </c>
      <c r="I121" t="s">
        <v>999</v>
      </c>
      <c r="J121" t="s">
        <v>7957</v>
      </c>
      <c r="K121" t="s">
        <v>8159</v>
      </c>
      <c r="L121"/>
      <c r="M121" t="s">
        <v>8087</v>
      </c>
      <c r="N121">
        <v>850</v>
      </c>
    </row>
    <row r="122" spans="1:14" x14ac:dyDescent="0.3">
      <c r="A122" t="s">
        <v>811</v>
      </c>
      <c r="B122"/>
      <c r="C122"/>
      <c r="D122" t="s">
        <v>812</v>
      </c>
      <c r="E122" t="s">
        <v>810</v>
      </c>
      <c r="F122" t="s">
        <v>7585</v>
      </c>
      <c r="G122" t="s">
        <v>7949</v>
      </c>
      <c r="H122" t="s">
        <v>7953</v>
      </c>
      <c r="I122" t="s">
        <v>812</v>
      </c>
      <c r="J122" t="s">
        <v>7979</v>
      </c>
      <c r="K122" t="s">
        <v>8160</v>
      </c>
      <c r="L122"/>
      <c r="M122" t="s">
        <v>7942</v>
      </c>
      <c r="N122" t="s">
        <v>7943</v>
      </c>
    </row>
    <row r="123" spans="1:14" x14ac:dyDescent="0.3">
      <c r="A123" t="s">
        <v>833</v>
      </c>
      <c r="B123"/>
      <c r="C123"/>
      <c r="D123" t="s">
        <v>834</v>
      </c>
      <c r="E123" t="s">
        <v>832</v>
      </c>
      <c r="F123" t="s">
        <v>7586</v>
      </c>
      <c r="G123" t="s">
        <v>7944</v>
      </c>
      <c r="H123" t="s">
        <v>7960</v>
      </c>
      <c r="I123" t="s">
        <v>834</v>
      </c>
      <c r="J123" t="s">
        <v>7961</v>
      </c>
      <c r="K123" t="s">
        <v>8161</v>
      </c>
      <c r="L123"/>
      <c r="M123" t="s">
        <v>7942</v>
      </c>
      <c r="N123" t="s">
        <v>7943</v>
      </c>
    </row>
    <row r="124" spans="1:14" x14ac:dyDescent="0.3">
      <c r="A124" t="s">
        <v>855</v>
      </c>
      <c r="B124"/>
      <c r="C124"/>
      <c r="D124" t="s">
        <v>834</v>
      </c>
      <c r="E124" t="s">
        <v>854</v>
      </c>
      <c r="F124" t="s">
        <v>7586</v>
      </c>
      <c r="G124" t="s">
        <v>7944</v>
      </c>
      <c r="H124" t="s">
        <v>7953</v>
      </c>
      <c r="I124" t="s">
        <v>834</v>
      </c>
      <c r="J124" t="s">
        <v>8023</v>
      </c>
      <c r="K124" t="s">
        <v>8162</v>
      </c>
      <c r="L124"/>
      <c r="M124" t="s">
        <v>7942</v>
      </c>
      <c r="N124" t="s">
        <v>7943</v>
      </c>
    </row>
    <row r="125" spans="1:14" x14ac:dyDescent="0.3">
      <c r="A125" t="s">
        <v>878</v>
      </c>
      <c r="B125"/>
      <c r="C125"/>
      <c r="D125" t="s">
        <v>834</v>
      </c>
      <c r="E125" t="s">
        <v>877</v>
      </c>
      <c r="F125" t="s">
        <v>7586</v>
      </c>
      <c r="G125" t="s">
        <v>7944</v>
      </c>
      <c r="H125" t="s">
        <v>7953</v>
      </c>
      <c r="I125" t="s">
        <v>834</v>
      </c>
      <c r="J125" t="s">
        <v>7979</v>
      </c>
      <c r="K125" t="s">
        <v>8163</v>
      </c>
      <c r="L125"/>
      <c r="M125" t="s">
        <v>7942</v>
      </c>
      <c r="N125" t="s">
        <v>7943</v>
      </c>
    </row>
    <row r="126" spans="1:14" x14ac:dyDescent="0.3">
      <c r="A126" t="s">
        <v>898</v>
      </c>
      <c r="B126"/>
      <c r="C126"/>
      <c r="D126" t="s">
        <v>834</v>
      </c>
      <c r="E126" t="s">
        <v>897</v>
      </c>
      <c r="F126" t="s">
        <v>7586</v>
      </c>
      <c r="G126" t="s">
        <v>7944</v>
      </c>
      <c r="H126" t="s">
        <v>7945</v>
      </c>
      <c r="I126" t="s">
        <v>834</v>
      </c>
      <c r="J126" t="s">
        <v>8164</v>
      </c>
      <c r="K126" t="s">
        <v>8165</v>
      </c>
      <c r="L126"/>
      <c r="M126" t="s">
        <v>7942</v>
      </c>
      <c r="N126" t="s">
        <v>7943</v>
      </c>
    </row>
    <row r="127" spans="1:14" x14ac:dyDescent="0.3">
      <c r="A127" t="s">
        <v>170</v>
      </c>
      <c r="B127"/>
      <c r="C127"/>
      <c r="D127" t="s">
        <v>171</v>
      </c>
      <c r="E127" t="s">
        <v>169</v>
      </c>
      <c r="F127" t="s">
        <v>7577</v>
      </c>
      <c r="G127" t="s">
        <v>7949</v>
      </c>
      <c r="H127" t="s">
        <v>7953</v>
      </c>
      <c r="I127" t="s">
        <v>171</v>
      </c>
      <c r="J127" t="s">
        <v>617</v>
      </c>
      <c r="K127" t="s">
        <v>8166</v>
      </c>
      <c r="L127"/>
      <c r="M127" t="s">
        <v>7942</v>
      </c>
      <c r="N127" t="s">
        <v>7943</v>
      </c>
    </row>
    <row r="128" spans="1:14" x14ac:dyDescent="0.3">
      <c r="A128" t="s">
        <v>2624</v>
      </c>
      <c r="B128"/>
      <c r="C128"/>
      <c r="D128" t="s">
        <v>2041</v>
      </c>
      <c r="E128" t="s">
        <v>2623</v>
      </c>
      <c r="F128" t="s">
        <v>7591</v>
      </c>
      <c r="G128" t="s">
        <v>7949</v>
      </c>
      <c r="H128" t="s">
        <v>7960</v>
      </c>
      <c r="I128" t="s">
        <v>2041</v>
      </c>
      <c r="J128" t="s">
        <v>7961</v>
      </c>
      <c r="K128" t="s">
        <v>8167</v>
      </c>
      <c r="L128"/>
      <c r="M128" t="s">
        <v>7942</v>
      </c>
      <c r="N128" t="s">
        <v>7943</v>
      </c>
    </row>
    <row r="129" spans="1:14" x14ac:dyDescent="0.3">
      <c r="A129" t="s">
        <v>2040</v>
      </c>
      <c r="B129"/>
      <c r="C129"/>
      <c r="D129" t="s">
        <v>2041</v>
      </c>
      <c r="E129" t="s">
        <v>2039</v>
      </c>
      <c r="F129" t="s">
        <v>7591</v>
      </c>
      <c r="G129" t="s">
        <v>7949</v>
      </c>
      <c r="H129" t="s">
        <v>7953</v>
      </c>
      <c r="I129" t="s">
        <v>2041</v>
      </c>
      <c r="J129" t="s">
        <v>617</v>
      </c>
      <c r="K129" t="s">
        <v>8168</v>
      </c>
      <c r="L129"/>
      <c r="M129" t="s">
        <v>8038</v>
      </c>
      <c r="N129">
        <v>577</v>
      </c>
    </row>
    <row r="130" spans="1:14" x14ac:dyDescent="0.3">
      <c r="A130" t="s">
        <v>927</v>
      </c>
      <c r="B130"/>
      <c r="C130"/>
      <c r="D130" t="s">
        <v>928</v>
      </c>
      <c r="E130" t="s">
        <v>926</v>
      </c>
      <c r="F130" t="s">
        <v>7592</v>
      </c>
      <c r="G130" t="s">
        <v>7992</v>
      </c>
      <c r="H130" t="s">
        <v>7945</v>
      </c>
      <c r="I130" t="s">
        <v>928</v>
      </c>
      <c r="J130" t="s">
        <v>7945</v>
      </c>
      <c r="K130" t="s">
        <v>8169</v>
      </c>
      <c r="L130"/>
      <c r="M130" t="s">
        <v>7942</v>
      </c>
      <c r="N130" t="s">
        <v>7943</v>
      </c>
    </row>
    <row r="131" spans="1:14" x14ac:dyDescent="0.3">
      <c r="A131" t="s">
        <v>6480</v>
      </c>
      <c r="B131"/>
      <c r="C131"/>
      <c r="D131" t="s">
        <v>6481</v>
      </c>
      <c r="E131" t="s">
        <v>6479</v>
      </c>
      <c r="F131" t="s">
        <v>7566</v>
      </c>
      <c r="G131" t="s">
        <v>7956</v>
      </c>
      <c r="H131" t="s">
        <v>8170</v>
      </c>
      <c r="I131" t="s">
        <v>6481</v>
      </c>
      <c r="J131" t="s">
        <v>6479</v>
      </c>
      <c r="K131" t="s">
        <v>8171</v>
      </c>
      <c r="L131"/>
      <c r="M131" t="s">
        <v>8138</v>
      </c>
      <c r="N131">
        <v>34</v>
      </c>
    </row>
    <row r="132" spans="1:14" x14ac:dyDescent="0.3">
      <c r="A132" t="s">
        <v>108</v>
      </c>
      <c r="B132"/>
      <c r="C132"/>
      <c r="D132" t="s">
        <v>109</v>
      </c>
      <c r="E132" t="s">
        <v>107</v>
      </c>
      <c r="F132" t="s">
        <v>7605</v>
      </c>
      <c r="G132" t="s">
        <v>7956</v>
      </c>
      <c r="H132" t="s">
        <v>7940</v>
      </c>
      <c r="I132" t="s">
        <v>109</v>
      </c>
      <c r="J132" t="s">
        <v>7940</v>
      </c>
      <c r="K132" t="s">
        <v>8172</v>
      </c>
      <c r="L132"/>
      <c r="M132" t="s">
        <v>7942</v>
      </c>
      <c r="N132" t="s">
        <v>7943</v>
      </c>
    </row>
    <row r="133" spans="1:14" x14ac:dyDescent="0.3">
      <c r="A133" t="s">
        <v>98</v>
      </c>
      <c r="B133"/>
      <c r="C133"/>
      <c r="D133" t="s">
        <v>99</v>
      </c>
      <c r="E133" t="s">
        <v>97</v>
      </c>
      <c r="F133" t="s">
        <v>7608</v>
      </c>
      <c r="G133" t="s">
        <v>7944</v>
      </c>
      <c r="H133" t="s">
        <v>7940</v>
      </c>
      <c r="I133" t="s">
        <v>99</v>
      </c>
      <c r="J133" t="s">
        <v>7940</v>
      </c>
      <c r="K133" t="s">
        <v>8173</v>
      </c>
      <c r="L133"/>
      <c r="M133" t="s">
        <v>7942</v>
      </c>
      <c r="N133" t="s">
        <v>7943</v>
      </c>
    </row>
    <row r="134" spans="1:14" x14ac:dyDescent="0.3">
      <c r="A134" t="s">
        <v>989</v>
      </c>
      <c r="B134"/>
      <c r="C134"/>
      <c r="D134" t="s">
        <v>99</v>
      </c>
      <c r="E134" t="s">
        <v>988</v>
      </c>
      <c r="F134" t="s">
        <v>7608</v>
      </c>
      <c r="G134" t="s">
        <v>7944</v>
      </c>
      <c r="H134" t="s">
        <v>7953</v>
      </c>
      <c r="I134" t="s">
        <v>99</v>
      </c>
      <c r="J134" t="s">
        <v>7979</v>
      </c>
      <c r="K134" t="s">
        <v>8174</v>
      </c>
      <c r="L134"/>
      <c r="M134" t="s">
        <v>8087</v>
      </c>
      <c r="N134">
        <v>850</v>
      </c>
    </row>
    <row r="135" spans="1:14" x14ac:dyDescent="0.3">
      <c r="A135" t="s">
        <v>444</v>
      </c>
      <c r="B135"/>
      <c r="C135"/>
      <c r="D135" t="s">
        <v>445</v>
      </c>
      <c r="E135" t="s">
        <v>443</v>
      </c>
      <c r="F135" t="s">
        <v>7609</v>
      </c>
      <c r="G135" t="s">
        <v>7949</v>
      </c>
      <c r="H135" t="s">
        <v>7981</v>
      </c>
      <c r="I135" t="s">
        <v>445</v>
      </c>
      <c r="J135" t="s">
        <v>7981</v>
      </c>
      <c r="K135" t="s">
        <v>8175</v>
      </c>
      <c r="L135"/>
      <c r="M135" t="s">
        <v>7942</v>
      </c>
      <c r="N135" t="s">
        <v>7943</v>
      </c>
    </row>
    <row r="136" spans="1:14" x14ac:dyDescent="0.3">
      <c r="A136" t="s">
        <v>201</v>
      </c>
      <c r="B136"/>
      <c r="C136"/>
      <c r="D136" t="s">
        <v>202</v>
      </c>
      <c r="E136" t="s">
        <v>200</v>
      </c>
      <c r="F136" t="s">
        <v>7610</v>
      </c>
      <c r="G136" t="s">
        <v>7949</v>
      </c>
      <c r="H136" t="s">
        <v>7940</v>
      </c>
      <c r="I136" t="s">
        <v>202</v>
      </c>
      <c r="J136" t="s">
        <v>7940</v>
      </c>
      <c r="K136" t="s">
        <v>8176</v>
      </c>
      <c r="L136"/>
      <c r="M136" t="s">
        <v>7942</v>
      </c>
      <c r="N136" t="s">
        <v>7943</v>
      </c>
    </row>
  </sheetData>
  <autoFilter ref="A1:N136" xr:uid="{00000000-0009-0000-0000-000011000000}"/>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37"/>
  <sheetViews>
    <sheetView topLeftCell="A55" workbookViewId="0">
      <selection activeCell="B75" sqref="B75"/>
    </sheetView>
  </sheetViews>
  <sheetFormatPr defaultRowHeight="14.4" x14ac:dyDescent="0.3"/>
  <cols>
    <col min="1" max="1" width="25" style="211" customWidth="1"/>
    <col min="2" max="2" width="40" style="211" customWidth="1"/>
    <col min="3" max="4" width="10" style="211" customWidth="1"/>
    <col min="5" max="5" width="15" style="211" customWidth="1"/>
    <col min="6" max="6" width="25" style="211" customWidth="1"/>
    <col min="7" max="7" width="20" style="211" customWidth="1"/>
    <col min="8" max="8" width="15" style="211" customWidth="1"/>
    <col min="9" max="9" width="25" style="211" customWidth="1"/>
    <col min="10" max="10" width="80" style="211" customWidth="1"/>
    <col min="11" max="11" width="10" style="211" customWidth="1"/>
    <col min="12" max="12" width="25" style="211" customWidth="1"/>
  </cols>
  <sheetData>
    <row r="1" spans="1:12" x14ac:dyDescent="0.3">
      <c r="A1" s="275" t="s">
        <v>2</v>
      </c>
      <c r="B1" s="275" t="s">
        <v>0</v>
      </c>
      <c r="C1" s="275" t="s">
        <v>1</v>
      </c>
      <c r="D1" s="275" t="s">
        <v>7932</v>
      </c>
      <c r="E1" s="275" t="s">
        <v>7933</v>
      </c>
      <c r="F1" s="275" t="s">
        <v>7219</v>
      </c>
      <c r="G1" s="275" t="s">
        <v>7135</v>
      </c>
      <c r="H1" s="275" t="s">
        <v>7961</v>
      </c>
      <c r="I1" s="275" t="s">
        <v>8177</v>
      </c>
      <c r="J1" s="275" t="s">
        <v>3</v>
      </c>
      <c r="K1" s="275" t="s">
        <v>5</v>
      </c>
      <c r="L1" s="275" t="s">
        <v>9</v>
      </c>
    </row>
    <row r="2" spans="1:12" x14ac:dyDescent="0.3">
      <c r="A2" s="276"/>
      <c r="B2" s="276"/>
      <c r="C2" s="276"/>
      <c r="D2" s="276"/>
      <c r="E2" s="276"/>
      <c r="F2" s="276"/>
      <c r="G2" s="276"/>
      <c r="H2" s="276"/>
      <c r="I2" s="276"/>
      <c r="J2" s="276"/>
      <c r="K2" s="276"/>
      <c r="L2" s="276"/>
    </row>
    <row r="3" spans="1:12" x14ac:dyDescent="0.3">
      <c r="A3" s="277" t="s">
        <v>123</v>
      </c>
      <c r="B3" s="277" t="s">
        <v>121</v>
      </c>
      <c r="C3" s="277" t="s">
        <v>122</v>
      </c>
      <c r="D3" s="277" t="s">
        <v>7303</v>
      </c>
      <c r="E3" s="277" t="s">
        <v>7939</v>
      </c>
      <c r="F3" s="277" t="s">
        <v>7940</v>
      </c>
      <c r="G3" s="277" t="s">
        <v>7940</v>
      </c>
      <c r="H3" s="277" t="s">
        <v>8178</v>
      </c>
      <c r="I3" s="277" t="s">
        <v>8179</v>
      </c>
      <c r="J3" s="277" t="s">
        <v>744</v>
      </c>
      <c r="K3" s="277" t="s">
        <v>14</v>
      </c>
      <c r="L3" s="277" t="s">
        <v>18</v>
      </c>
    </row>
    <row r="4" spans="1:12" x14ac:dyDescent="0.3">
      <c r="A4" s="277" t="s">
        <v>3246</v>
      </c>
      <c r="B4" s="277" t="s">
        <v>3244</v>
      </c>
      <c r="C4" s="277" t="s">
        <v>3245</v>
      </c>
      <c r="D4" s="277" t="s">
        <v>7313</v>
      </c>
      <c r="E4" s="277" t="s">
        <v>7944</v>
      </c>
      <c r="F4" s="277" t="s">
        <v>7945</v>
      </c>
      <c r="G4" s="277" t="s">
        <v>3244</v>
      </c>
      <c r="H4" s="277" t="s">
        <v>8178</v>
      </c>
      <c r="I4" s="277" t="s">
        <v>8179</v>
      </c>
      <c r="J4" s="277" t="s">
        <v>80</v>
      </c>
      <c r="K4" s="277" t="s">
        <v>60</v>
      </c>
      <c r="L4" s="277" t="s">
        <v>1031</v>
      </c>
    </row>
    <row r="5" spans="1:12" x14ac:dyDescent="0.3">
      <c r="A5" s="277" t="s">
        <v>3257</v>
      </c>
      <c r="B5" s="277" t="s">
        <v>3255</v>
      </c>
      <c r="C5" s="277" t="s">
        <v>3256</v>
      </c>
      <c r="D5" s="277" t="s">
        <v>7318</v>
      </c>
      <c r="E5" s="277" t="s">
        <v>7944</v>
      </c>
      <c r="F5" s="277" t="s">
        <v>7945</v>
      </c>
      <c r="G5" s="277" t="s">
        <v>3255</v>
      </c>
      <c r="H5" s="277" t="s">
        <v>8178</v>
      </c>
      <c r="I5" s="277" t="s">
        <v>8179</v>
      </c>
      <c r="J5" s="277" t="s">
        <v>619</v>
      </c>
      <c r="K5" s="277" t="s">
        <v>22</v>
      </c>
      <c r="L5" s="277"/>
    </row>
    <row r="6" spans="1:12" x14ac:dyDescent="0.3">
      <c r="A6" s="277" t="s">
        <v>947</v>
      </c>
      <c r="B6" s="277" t="s">
        <v>945</v>
      </c>
      <c r="C6" s="277" t="s">
        <v>946</v>
      </c>
      <c r="D6" s="277" t="s">
        <v>7348</v>
      </c>
      <c r="E6" s="277" t="s">
        <v>7949</v>
      </c>
      <c r="F6" s="277" t="s">
        <v>7940</v>
      </c>
      <c r="G6" s="277" t="s">
        <v>7950</v>
      </c>
      <c r="H6" s="277" t="s">
        <v>8178</v>
      </c>
      <c r="I6" s="277" t="s">
        <v>8179</v>
      </c>
      <c r="J6" s="277" t="s">
        <v>44</v>
      </c>
      <c r="K6" s="277" t="s">
        <v>42</v>
      </c>
      <c r="L6" s="277"/>
    </row>
    <row r="7" spans="1:12" x14ac:dyDescent="0.3">
      <c r="A7" s="277" t="s">
        <v>586</v>
      </c>
      <c r="B7" s="277" t="s">
        <v>584</v>
      </c>
      <c r="C7" s="277" t="s">
        <v>585</v>
      </c>
      <c r="D7" s="277" t="s">
        <v>7347</v>
      </c>
      <c r="E7" s="277" t="s">
        <v>7949</v>
      </c>
      <c r="F7" s="277" t="s">
        <v>7945</v>
      </c>
      <c r="G7" s="277" t="s">
        <v>7945</v>
      </c>
      <c r="H7" s="277" t="s">
        <v>8178</v>
      </c>
      <c r="I7" s="277" t="s">
        <v>8179</v>
      </c>
      <c r="J7" s="277" t="s">
        <v>806</v>
      </c>
      <c r="K7" s="277"/>
      <c r="L7" s="277"/>
    </row>
    <row r="8" spans="1:12" x14ac:dyDescent="0.3">
      <c r="A8" s="277" t="s">
        <v>209</v>
      </c>
      <c r="B8" s="277" t="s">
        <v>207</v>
      </c>
      <c r="C8" s="277" t="s">
        <v>208</v>
      </c>
      <c r="D8" s="277" t="s">
        <v>7323</v>
      </c>
      <c r="E8" s="277" t="s">
        <v>7939</v>
      </c>
      <c r="F8" s="277" t="s">
        <v>7953</v>
      </c>
      <c r="G8" s="277" t="s">
        <v>7954</v>
      </c>
      <c r="H8" s="277" t="s">
        <v>8178</v>
      </c>
      <c r="I8" s="277" t="s">
        <v>8179</v>
      </c>
      <c r="J8" s="277" t="s">
        <v>69</v>
      </c>
      <c r="K8" s="277"/>
      <c r="L8" s="277"/>
    </row>
    <row r="9" spans="1:12" x14ac:dyDescent="0.3">
      <c r="A9" s="277" t="s">
        <v>597</v>
      </c>
      <c r="B9" s="277" t="s">
        <v>595</v>
      </c>
      <c r="C9" s="277" t="s">
        <v>596</v>
      </c>
      <c r="D9" s="277" t="s">
        <v>7342</v>
      </c>
      <c r="E9" s="277" t="s">
        <v>7956</v>
      </c>
      <c r="F9" s="277" t="s">
        <v>7953</v>
      </c>
      <c r="G9" s="277" t="s">
        <v>7957</v>
      </c>
      <c r="H9" s="277" t="s">
        <v>8178</v>
      </c>
      <c r="I9" s="277" t="s">
        <v>8179</v>
      </c>
      <c r="J9" s="277" t="s">
        <v>67</v>
      </c>
      <c r="K9" s="277"/>
      <c r="L9" s="277"/>
    </row>
    <row r="10" spans="1:12" x14ac:dyDescent="0.3">
      <c r="A10" s="277" t="s">
        <v>273</v>
      </c>
      <c r="B10" s="277" t="s">
        <v>271</v>
      </c>
      <c r="C10" s="277" t="s">
        <v>272</v>
      </c>
      <c r="D10" s="277" t="s">
        <v>7349</v>
      </c>
      <c r="E10" s="277" t="s">
        <v>7949</v>
      </c>
      <c r="F10" s="277" t="s">
        <v>7940</v>
      </c>
      <c r="G10" s="277" t="s">
        <v>7940</v>
      </c>
      <c r="H10" s="277" t="s">
        <v>8178</v>
      </c>
      <c r="I10" s="277" t="s">
        <v>8179</v>
      </c>
      <c r="J10" s="277" t="s">
        <v>65</v>
      </c>
      <c r="K10" s="277"/>
      <c r="L10" s="277"/>
    </row>
    <row r="11" spans="1:12" x14ac:dyDescent="0.3">
      <c r="A11" s="277" t="s">
        <v>329</v>
      </c>
      <c r="B11" s="277" t="s">
        <v>327</v>
      </c>
      <c r="C11" s="277" t="s">
        <v>328</v>
      </c>
      <c r="D11" s="277" t="s">
        <v>7352</v>
      </c>
      <c r="E11" s="277" t="s">
        <v>7949</v>
      </c>
      <c r="F11" s="277" t="s">
        <v>7960</v>
      </c>
      <c r="G11" s="277" t="s">
        <v>7961</v>
      </c>
      <c r="H11" s="277" t="s">
        <v>8178</v>
      </c>
      <c r="I11" s="277" t="s">
        <v>8180</v>
      </c>
      <c r="J11" s="277" t="s">
        <v>13</v>
      </c>
      <c r="K11" s="277"/>
      <c r="L11" s="277"/>
    </row>
    <row r="12" spans="1:12" x14ac:dyDescent="0.3">
      <c r="A12" s="277" t="s">
        <v>329</v>
      </c>
      <c r="B12" s="277" t="s">
        <v>334</v>
      </c>
      <c r="C12" s="277" t="s">
        <v>335</v>
      </c>
      <c r="D12" s="277" t="s">
        <v>7352</v>
      </c>
      <c r="E12" s="277" t="s">
        <v>7949</v>
      </c>
      <c r="F12" s="277" t="s">
        <v>7945</v>
      </c>
      <c r="G12" s="277" t="s">
        <v>7963</v>
      </c>
      <c r="H12" s="277" t="s">
        <v>8181</v>
      </c>
      <c r="I12" s="277" t="s">
        <v>8179</v>
      </c>
      <c r="J12" s="277" t="s">
        <v>19</v>
      </c>
      <c r="K12" s="277"/>
      <c r="L12" s="277"/>
    </row>
    <row r="13" spans="1:12" x14ac:dyDescent="0.3">
      <c r="A13" s="277" t="s">
        <v>329</v>
      </c>
      <c r="B13" s="277" t="s">
        <v>344</v>
      </c>
      <c r="C13" s="277" t="s">
        <v>345</v>
      </c>
      <c r="D13" s="277" t="s">
        <v>7352</v>
      </c>
      <c r="E13" s="277" t="s">
        <v>7949</v>
      </c>
      <c r="F13" s="277" t="s">
        <v>7945</v>
      </c>
      <c r="G13" s="277" t="s">
        <v>7965</v>
      </c>
      <c r="H13" s="277" t="s">
        <v>8181</v>
      </c>
      <c r="I13" s="277" t="s">
        <v>8179</v>
      </c>
      <c r="J13" s="277" t="s">
        <v>25</v>
      </c>
      <c r="K13" s="277"/>
      <c r="L13" s="277"/>
    </row>
    <row r="14" spans="1:12" x14ac:dyDescent="0.3">
      <c r="A14" s="277" t="s">
        <v>329</v>
      </c>
      <c r="B14" s="277" t="s">
        <v>355</v>
      </c>
      <c r="C14" s="277" t="s">
        <v>356</v>
      </c>
      <c r="D14" s="277" t="s">
        <v>7352</v>
      </c>
      <c r="E14" s="277" t="s">
        <v>7949</v>
      </c>
      <c r="F14" s="277" t="s">
        <v>7953</v>
      </c>
      <c r="G14" s="277" t="s">
        <v>7967</v>
      </c>
      <c r="H14" s="277" t="s">
        <v>8181</v>
      </c>
      <c r="I14" s="277" t="s">
        <v>8179</v>
      </c>
      <c r="J14" s="277" t="s">
        <v>827</v>
      </c>
      <c r="K14" s="277"/>
      <c r="L14" s="277"/>
    </row>
    <row r="15" spans="1:12" x14ac:dyDescent="0.3">
      <c r="A15" s="277" t="s">
        <v>368</v>
      </c>
      <c r="B15" s="277" t="s">
        <v>366</v>
      </c>
      <c r="C15" s="277" t="s">
        <v>367</v>
      </c>
      <c r="D15" s="277" t="s">
        <v>7378</v>
      </c>
      <c r="E15" s="277" t="s">
        <v>7949</v>
      </c>
      <c r="F15" s="277" t="s">
        <v>7940</v>
      </c>
      <c r="G15" s="277" t="s">
        <v>7940</v>
      </c>
      <c r="H15" s="277" t="s">
        <v>8178</v>
      </c>
      <c r="I15" s="277" t="s">
        <v>8179</v>
      </c>
      <c r="J15" s="277" t="s">
        <v>821</v>
      </c>
      <c r="K15" s="277"/>
      <c r="L15" s="277"/>
    </row>
    <row r="16" spans="1:12" x14ac:dyDescent="0.3">
      <c r="A16" s="277" t="s">
        <v>4596</v>
      </c>
      <c r="B16" s="277" t="s">
        <v>4594</v>
      </c>
      <c r="C16" s="277" t="s">
        <v>4595</v>
      </c>
      <c r="D16" s="277" t="s">
        <v>7365</v>
      </c>
      <c r="E16" s="277" t="s">
        <v>7949</v>
      </c>
      <c r="F16" s="277" t="s">
        <v>7940</v>
      </c>
      <c r="G16" s="277" t="s">
        <v>7940</v>
      </c>
      <c r="H16" s="277" t="s">
        <v>8178</v>
      </c>
      <c r="I16" s="277" t="s">
        <v>8179</v>
      </c>
      <c r="J16" s="277" t="s">
        <v>830</v>
      </c>
      <c r="K16" s="277"/>
      <c r="L16" s="277"/>
    </row>
    <row r="17" spans="1:12" x14ac:dyDescent="0.3">
      <c r="A17" s="277" t="s">
        <v>455</v>
      </c>
      <c r="B17" s="277" t="s">
        <v>453</v>
      </c>
      <c r="C17" s="277" t="s">
        <v>454</v>
      </c>
      <c r="D17" s="277" t="s">
        <v>7362</v>
      </c>
      <c r="E17" s="277" t="s">
        <v>7956</v>
      </c>
      <c r="F17" s="277" t="s">
        <v>7940</v>
      </c>
      <c r="G17" s="277" t="s">
        <v>7940</v>
      </c>
      <c r="H17" s="277" t="s">
        <v>8178</v>
      </c>
      <c r="I17" s="277" t="s">
        <v>8179</v>
      </c>
      <c r="J17" s="277" t="s">
        <v>823</v>
      </c>
      <c r="K17" s="277"/>
      <c r="L17" s="277"/>
    </row>
    <row r="18" spans="1:12" x14ac:dyDescent="0.3">
      <c r="A18" s="277" t="s">
        <v>455</v>
      </c>
      <c r="B18" s="277" t="s">
        <v>467</v>
      </c>
      <c r="C18" s="277" t="s">
        <v>468</v>
      </c>
      <c r="D18" s="277" t="s">
        <v>7362</v>
      </c>
      <c r="E18" s="277" t="s">
        <v>7956</v>
      </c>
      <c r="F18" s="277" t="s">
        <v>7953</v>
      </c>
      <c r="G18" s="277" t="s">
        <v>7973</v>
      </c>
      <c r="H18" s="277" t="s">
        <v>8181</v>
      </c>
      <c r="I18" s="277" t="s">
        <v>8179</v>
      </c>
      <c r="J18" s="277" t="s">
        <v>51</v>
      </c>
      <c r="K18" s="277"/>
      <c r="L18" s="277"/>
    </row>
    <row r="19" spans="1:12" x14ac:dyDescent="0.3">
      <c r="A19" s="277" t="s">
        <v>1085</v>
      </c>
      <c r="B19" s="277" t="s">
        <v>1083</v>
      </c>
      <c r="C19" s="277" t="s">
        <v>1084</v>
      </c>
      <c r="D19" s="277" t="s">
        <v>7366</v>
      </c>
      <c r="E19" s="277" t="s">
        <v>7956</v>
      </c>
      <c r="F19" s="277" t="s">
        <v>7953</v>
      </c>
      <c r="G19" s="277" t="s">
        <v>7975</v>
      </c>
      <c r="H19" s="277" t="s">
        <v>8178</v>
      </c>
      <c r="I19" s="277" t="s">
        <v>8179</v>
      </c>
      <c r="J19" s="277" t="s">
        <v>41</v>
      </c>
      <c r="K19" s="277"/>
      <c r="L19" s="277"/>
    </row>
    <row r="20" spans="1:12" x14ac:dyDescent="0.3">
      <c r="A20" s="277" t="s">
        <v>478</v>
      </c>
      <c r="B20" s="277" t="s">
        <v>2129</v>
      </c>
      <c r="C20" s="277" t="s">
        <v>2130</v>
      </c>
      <c r="D20" s="277" t="s">
        <v>7381</v>
      </c>
      <c r="E20" s="277" t="s">
        <v>7949</v>
      </c>
      <c r="F20" s="277" t="s">
        <v>7960</v>
      </c>
      <c r="G20" s="277" t="s">
        <v>7961</v>
      </c>
      <c r="H20" s="277" t="s">
        <v>8178</v>
      </c>
      <c r="I20" s="277" t="s">
        <v>8180</v>
      </c>
      <c r="J20" s="277" t="s">
        <v>63</v>
      </c>
      <c r="K20" s="277"/>
      <c r="L20" s="277"/>
    </row>
    <row r="21" spans="1:12" x14ac:dyDescent="0.3">
      <c r="A21" s="277" t="s">
        <v>478</v>
      </c>
      <c r="B21" s="277" t="s">
        <v>476</v>
      </c>
      <c r="C21" s="277" t="s">
        <v>477</v>
      </c>
      <c r="D21" s="277" t="s">
        <v>7381</v>
      </c>
      <c r="E21" s="277" t="s">
        <v>7949</v>
      </c>
      <c r="F21" s="277" t="s">
        <v>7953</v>
      </c>
      <c r="G21" s="277" t="s">
        <v>7979</v>
      </c>
      <c r="H21" s="277" t="s">
        <v>8181</v>
      </c>
      <c r="I21" s="277" t="s">
        <v>8179</v>
      </c>
      <c r="J21" s="277" t="s">
        <v>21</v>
      </c>
      <c r="K21" s="277"/>
      <c r="L21" s="277"/>
    </row>
    <row r="22" spans="1:12" x14ac:dyDescent="0.3">
      <c r="A22" s="277" t="s">
        <v>478</v>
      </c>
      <c r="B22" s="277" t="s">
        <v>487</v>
      </c>
      <c r="C22" s="277" t="s">
        <v>488</v>
      </c>
      <c r="D22" s="277" t="s">
        <v>7381</v>
      </c>
      <c r="E22" s="277" t="s">
        <v>7949</v>
      </c>
      <c r="F22" s="277" t="s">
        <v>7981</v>
      </c>
      <c r="G22" s="277" t="s">
        <v>7981</v>
      </c>
      <c r="H22" s="277" t="s">
        <v>8181</v>
      </c>
      <c r="I22" s="277" t="s">
        <v>8179</v>
      </c>
      <c r="J22" s="277" t="s">
        <v>27</v>
      </c>
      <c r="K22" s="277"/>
      <c r="L22" s="277"/>
    </row>
    <row r="23" spans="1:12" x14ac:dyDescent="0.3">
      <c r="A23" s="277" t="s">
        <v>607</v>
      </c>
      <c r="B23" s="277" t="s">
        <v>605</v>
      </c>
      <c r="C23" s="277" t="s">
        <v>606</v>
      </c>
      <c r="D23" s="277" t="s">
        <v>7306</v>
      </c>
      <c r="E23" s="277" t="s">
        <v>7949</v>
      </c>
      <c r="F23" s="277" t="s">
        <v>7953</v>
      </c>
      <c r="G23" s="277" t="s">
        <v>7979</v>
      </c>
      <c r="H23" s="277" t="s">
        <v>8181</v>
      </c>
      <c r="I23" s="277" t="s">
        <v>8179</v>
      </c>
      <c r="J23" s="277" t="s">
        <v>29</v>
      </c>
      <c r="K23" s="277"/>
      <c r="L23" s="277"/>
    </row>
    <row r="24" spans="1:12" x14ac:dyDescent="0.3">
      <c r="A24" s="277" t="s">
        <v>607</v>
      </c>
      <c r="B24" s="277" t="s">
        <v>615</v>
      </c>
      <c r="C24" s="277" t="s">
        <v>616</v>
      </c>
      <c r="D24" s="277" t="s">
        <v>7306</v>
      </c>
      <c r="E24" s="277" t="s">
        <v>7949</v>
      </c>
      <c r="F24" s="277" t="s">
        <v>7953</v>
      </c>
      <c r="G24" s="277" t="s">
        <v>7984</v>
      </c>
      <c r="H24" s="277" t="s">
        <v>8181</v>
      </c>
      <c r="I24" s="277" t="s">
        <v>8179</v>
      </c>
      <c r="J24" s="277" t="s">
        <v>514</v>
      </c>
      <c r="K24" s="277"/>
      <c r="L24" s="277"/>
    </row>
    <row r="25" spans="1:12" x14ac:dyDescent="0.3">
      <c r="A25" s="277" t="s">
        <v>607</v>
      </c>
      <c r="B25" s="277" t="s">
        <v>2700</v>
      </c>
      <c r="C25" s="277" t="s">
        <v>2701</v>
      </c>
      <c r="D25" s="277" t="s">
        <v>7306</v>
      </c>
      <c r="E25" s="277" t="s">
        <v>7949</v>
      </c>
      <c r="F25" s="277" t="s">
        <v>7960</v>
      </c>
      <c r="G25" s="277" t="s">
        <v>7961</v>
      </c>
      <c r="H25" s="277" t="s">
        <v>8178</v>
      </c>
      <c r="I25" s="277" t="s">
        <v>8180</v>
      </c>
      <c r="J25" s="277" t="s">
        <v>529</v>
      </c>
      <c r="K25" s="277"/>
      <c r="L25" s="277"/>
    </row>
    <row r="26" spans="1:12" x14ac:dyDescent="0.3">
      <c r="A26" s="277" t="s">
        <v>497</v>
      </c>
      <c r="B26" s="277" t="s">
        <v>495</v>
      </c>
      <c r="C26" s="277" t="s">
        <v>496</v>
      </c>
      <c r="D26" s="277" t="s">
        <v>7386</v>
      </c>
      <c r="E26" s="277" t="s">
        <v>7956</v>
      </c>
      <c r="F26" s="277" t="s">
        <v>7953</v>
      </c>
      <c r="G26" s="277" t="s">
        <v>7973</v>
      </c>
      <c r="H26" s="277" t="s">
        <v>8178</v>
      </c>
      <c r="I26" s="277" t="s">
        <v>8179</v>
      </c>
      <c r="J26" s="277" t="s">
        <v>517</v>
      </c>
      <c r="K26" s="277"/>
      <c r="L26" s="277"/>
    </row>
    <row r="27" spans="1:12" x14ac:dyDescent="0.3">
      <c r="A27" s="277" t="s">
        <v>265</v>
      </c>
      <c r="B27" s="277" t="s">
        <v>263</v>
      </c>
      <c r="C27" s="277" t="s">
        <v>264</v>
      </c>
      <c r="D27" s="277" t="s">
        <v>7387</v>
      </c>
      <c r="E27" s="277" t="s">
        <v>7949</v>
      </c>
      <c r="F27" s="277" t="s">
        <v>7953</v>
      </c>
      <c r="G27" s="277" t="s">
        <v>7989</v>
      </c>
      <c r="H27" s="277" t="s">
        <v>8178</v>
      </c>
      <c r="I27" s="277" t="s">
        <v>8179</v>
      </c>
      <c r="J27" s="277" t="s">
        <v>531</v>
      </c>
      <c r="K27" s="277"/>
      <c r="L27" s="277"/>
    </row>
    <row r="28" spans="1:12" x14ac:dyDescent="0.3">
      <c r="A28" s="277" t="s">
        <v>378</v>
      </c>
      <c r="B28" s="277" t="s">
        <v>376</v>
      </c>
      <c r="C28" s="277" t="s">
        <v>377</v>
      </c>
      <c r="D28" s="277" t="s">
        <v>7391</v>
      </c>
      <c r="E28" s="277" t="s">
        <v>7949</v>
      </c>
      <c r="F28" s="277" t="s">
        <v>7940</v>
      </c>
      <c r="G28" s="277" t="s">
        <v>7940</v>
      </c>
      <c r="H28" s="277" t="s">
        <v>8178</v>
      </c>
      <c r="I28" s="277" t="s">
        <v>8179</v>
      </c>
      <c r="J28" s="277" t="s">
        <v>510</v>
      </c>
      <c r="K28" s="277"/>
      <c r="L28" s="277"/>
    </row>
    <row r="29" spans="1:12" x14ac:dyDescent="0.3">
      <c r="A29" s="277" t="s">
        <v>505</v>
      </c>
      <c r="B29" s="277" t="s">
        <v>503</v>
      </c>
      <c r="C29" s="277" t="s">
        <v>504</v>
      </c>
      <c r="D29" s="277" t="s">
        <v>7561</v>
      </c>
      <c r="E29" s="277" t="s">
        <v>7992</v>
      </c>
      <c r="F29" s="277" t="s">
        <v>7953</v>
      </c>
      <c r="G29" s="277" t="s">
        <v>7979</v>
      </c>
      <c r="H29" s="277" t="s">
        <v>8178</v>
      </c>
      <c r="I29" s="277" t="s">
        <v>8179</v>
      </c>
      <c r="J29" s="277" t="s">
        <v>527</v>
      </c>
      <c r="K29" s="277"/>
      <c r="L29" s="277"/>
    </row>
    <row r="30" spans="1:12" x14ac:dyDescent="0.3">
      <c r="A30" s="277" t="s">
        <v>629</v>
      </c>
      <c r="B30" s="277" t="s">
        <v>627</v>
      </c>
      <c r="C30" s="277" t="s">
        <v>628</v>
      </c>
      <c r="D30" s="277" t="s">
        <v>7395</v>
      </c>
      <c r="E30" s="277" t="s">
        <v>7949</v>
      </c>
      <c r="F30" s="277" t="s">
        <v>7940</v>
      </c>
      <c r="G30" s="277" t="s">
        <v>7940</v>
      </c>
      <c r="H30" s="277" t="s">
        <v>8178</v>
      </c>
      <c r="I30" s="277" t="s">
        <v>8179</v>
      </c>
      <c r="J30" s="277" t="s">
        <v>519</v>
      </c>
      <c r="K30" s="277"/>
      <c r="L30" s="277"/>
    </row>
    <row r="31" spans="1:12" x14ac:dyDescent="0.3">
      <c r="A31" s="277" t="s">
        <v>629</v>
      </c>
      <c r="B31" s="277" t="s">
        <v>2582</v>
      </c>
      <c r="C31" s="277" t="s">
        <v>2583</v>
      </c>
      <c r="D31" s="277" t="s">
        <v>7395</v>
      </c>
      <c r="E31" s="277" t="s">
        <v>7949</v>
      </c>
      <c r="F31" s="277" t="s">
        <v>7995</v>
      </c>
      <c r="G31" s="277" t="s">
        <v>7996</v>
      </c>
      <c r="H31" s="277" t="s">
        <v>8181</v>
      </c>
      <c r="I31" s="277" t="s">
        <v>8179</v>
      </c>
      <c r="J31" s="277" t="s">
        <v>525</v>
      </c>
      <c r="K31" s="277"/>
      <c r="L31" s="277"/>
    </row>
    <row r="32" spans="1:12" x14ac:dyDescent="0.3">
      <c r="A32" s="277" t="s">
        <v>629</v>
      </c>
      <c r="B32" s="277" t="s">
        <v>2750</v>
      </c>
      <c r="C32" s="277" t="s">
        <v>2751</v>
      </c>
      <c r="D32" s="277" t="s">
        <v>7395</v>
      </c>
      <c r="E32" s="277" t="s">
        <v>7949</v>
      </c>
      <c r="F32" s="277" t="s">
        <v>7953</v>
      </c>
      <c r="G32" s="277" t="s">
        <v>2750</v>
      </c>
      <c r="H32" s="277" t="s">
        <v>8181</v>
      </c>
      <c r="I32" s="277" t="s">
        <v>8179</v>
      </c>
      <c r="J32" s="277" t="s">
        <v>523</v>
      </c>
      <c r="K32" s="277"/>
      <c r="L32" s="277"/>
    </row>
    <row r="33" spans="1:12" x14ac:dyDescent="0.3">
      <c r="A33" s="277" t="s">
        <v>629</v>
      </c>
      <c r="B33" s="277" t="s">
        <v>4085</v>
      </c>
      <c r="C33" s="277" t="s">
        <v>4086</v>
      </c>
      <c r="D33" s="277" t="s">
        <v>7395</v>
      </c>
      <c r="E33" s="277" t="s">
        <v>7949</v>
      </c>
      <c r="F33" s="277" t="s">
        <v>7945</v>
      </c>
      <c r="G33" s="277" t="s">
        <v>4085</v>
      </c>
      <c r="H33" s="277" t="s">
        <v>8181</v>
      </c>
      <c r="I33" s="277" t="s">
        <v>8179</v>
      </c>
      <c r="J33" s="277"/>
      <c r="K33" s="277"/>
      <c r="L33" s="277"/>
    </row>
    <row r="34" spans="1:12" x14ac:dyDescent="0.3">
      <c r="A34" s="277" t="s">
        <v>190</v>
      </c>
      <c r="B34" s="277" t="s">
        <v>188</v>
      </c>
      <c r="C34" s="277" t="s">
        <v>189</v>
      </c>
      <c r="D34" s="277" t="s">
        <v>7412</v>
      </c>
      <c r="E34" s="277" t="s">
        <v>7992</v>
      </c>
      <c r="F34" s="277" t="s">
        <v>7953</v>
      </c>
      <c r="G34" s="277" t="s">
        <v>7979</v>
      </c>
      <c r="H34" s="277" t="s">
        <v>8178</v>
      </c>
      <c r="I34" s="277" t="s">
        <v>8179</v>
      </c>
      <c r="J34" s="277"/>
      <c r="K34" s="277"/>
      <c r="L34" s="277"/>
    </row>
    <row r="35" spans="1:12" x14ac:dyDescent="0.3">
      <c r="A35" s="277" t="s">
        <v>535</v>
      </c>
      <c r="B35" s="277" t="s">
        <v>533</v>
      </c>
      <c r="C35" s="277" t="s">
        <v>534</v>
      </c>
      <c r="D35" s="277" t="s">
        <v>7415</v>
      </c>
      <c r="E35" s="277" t="s">
        <v>7956</v>
      </c>
      <c r="F35" s="277" t="s">
        <v>7940</v>
      </c>
      <c r="G35" s="277" t="s">
        <v>7940</v>
      </c>
      <c r="H35" s="277" t="s">
        <v>8178</v>
      </c>
      <c r="I35" s="277" t="s">
        <v>8179</v>
      </c>
      <c r="J35" s="277"/>
      <c r="K35" s="277"/>
      <c r="L35" s="277"/>
    </row>
    <row r="36" spans="1:12" x14ac:dyDescent="0.3">
      <c r="A36" s="277" t="s">
        <v>535</v>
      </c>
      <c r="B36" s="277" t="s">
        <v>4113</v>
      </c>
      <c r="C36" s="277" t="s">
        <v>4114</v>
      </c>
      <c r="D36" s="277" t="s">
        <v>7415</v>
      </c>
      <c r="E36" s="277" t="s">
        <v>7956</v>
      </c>
      <c r="F36" s="277" t="s">
        <v>8004</v>
      </c>
      <c r="G36" s="277" t="s">
        <v>8005</v>
      </c>
      <c r="H36" s="277" t="s">
        <v>8181</v>
      </c>
      <c r="I36" s="277" t="s">
        <v>8179</v>
      </c>
      <c r="J36" s="277"/>
      <c r="K36" s="277"/>
      <c r="L36" s="277"/>
    </row>
    <row r="37" spans="1:12" x14ac:dyDescent="0.3">
      <c r="A37" s="277" t="s">
        <v>390</v>
      </c>
      <c r="B37" s="277" t="s">
        <v>388</v>
      </c>
      <c r="C37" s="277" t="s">
        <v>389</v>
      </c>
      <c r="D37" s="277" t="s">
        <v>7423</v>
      </c>
      <c r="E37" s="277" t="s">
        <v>7956</v>
      </c>
      <c r="F37" s="277" t="s">
        <v>7940</v>
      </c>
      <c r="G37" s="277" t="s">
        <v>7940</v>
      </c>
      <c r="H37" s="277" t="s">
        <v>8178</v>
      </c>
      <c r="I37" s="277" t="s">
        <v>8179</v>
      </c>
      <c r="J37" s="277"/>
      <c r="K37" s="277"/>
      <c r="L37" s="277"/>
    </row>
    <row r="38" spans="1:12" x14ac:dyDescent="0.3">
      <c r="A38" s="277" t="s">
        <v>390</v>
      </c>
      <c r="B38" s="277" t="s">
        <v>4141</v>
      </c>
      <c r="C38" s="277" t="s">
        <v>4142</v>
      </c>
      <c r="D38" s="277" t="s">
        <v>7423</v>
      </c>
      <c r="E38" s="277" t="s">
        <v>7956</v>
      </c>
      <c r="F38" s="277" t="s">
        <v>8004</v>
      </c>
      <c r="G38" s="277" t="s">
        <v>8005</v>
      </c>
      <c r="H38" s="277" t="s">
        <v>8181</v>
      </c>
      <c r="I38" s="277" t="s">
        <v>8179</v>
      </c>
      <c r="J38" s="277"/>
      <c r="K38" s="277"/>
      <c r="L38" s="277"/>
    </row>
    <row r="39" spans="1:12" x14ac:dyDescent="0.3">
      <c r="A39" s="277" t="s">
        <v>73</v>
      </c>
      <c r="B39" s="277" t="s">
        <v>71</v>
      </c>
      <c r="C39" s="277" t="s">
        <v>72</v>
      </c>
      <c r="D39" s="277" t="s">
        <v>7422</v>
      </c>
      <c r="E39" s="277" t="s">
        <v>7956</v>
      </c>
      <c r="F39" s="277" t="s">
        <v>7940</v>
      </c>
      <c r="G39" s="277" t="s">
        <v>7940</v>
      </c>
      <c r="H39" s="277" t="s">
        <v>8178</v>
      </c>
      <c r="I39" s="277" t="s">
        <v>8179</v>
      </c>
      <c r="J39" s="277"/>
      <c r="K39" s="277"/>
      <c r="L39" s="277"/>
    </row>
    <row r="40" spans="1:12" x14ac:dyDescent="0.3">
      <c r="A40" s="277" t="s">
        <v>1472</v>
      </c>
      <c r="B40" s="277" t="s">
        <v>1470</v>
      </c>
      <c r="C40" s="277" t="s">
        <v>1471</v>
      </c>
      <c r="D40" s="277" t="s">
        <v>7429</v>
      </c>
      <c r="E40" s="277" t="s">
        <v>7939</v>
      </c>
      <c r="F40" s="277" t="s">
        <v>7945</v>
      </c>
      <c r="G40" s="277" t="s">
        <v>1470</v>
      </c>
      <c r="H40" s="277" t="s">
        <v>8178</v>
      </c>
      <c r="I40" s="277" t="s">
        <v>8179</v>
      </c>
      <c r="J40" s="277"/>
      <c r="K40" s="277"/>
      <c r="L40" s="277"/>
    </row>
    <row r="41" spans="1:12" x14ac:dyDescent="0.3">
      <c r="A41" s="277" t="s">
        <v>1057</v>
      </c>
      <c r="B41" s="277" t="s">
        <v>1055</v>
      </c>
      <c r="C41" s="277" t="s">
        <v>1056</v>
      </c>
      <c r="D41" s="277" t="s">
        <v>7428</v>
      </c>
      <c r="E41" s="277" t="s">
        <v>7939</v>
      </c>
      <c r="F41" s="277" t="s">
        <v>7945</v>
      </c>
      <c r="G41" s="277" t="s">
        <v>8012</v>
      </c>
      <c r="H41" s="277" t="s">
        <v>8178</v>
      </c>
      <c r="I41" s="277" t="s">
        <v>8179</v>
      </c>
      <c r="J41" s="277"/>
      <c r="K41" s="277"/>
      <c r="L41" s="277"/>
    </row>
    <row r="42" spans="1:12" x14ac:dyDescent="0.3">
      <c r="A42" s="277" t="s">
        <v>2432</v>
      </c>
      <c r="B42" s="277" t="s">
        <v>2430</v>
      </c>
      <c r="C42" s="277" t="s">
        <v>2431</v>
      </c>
      <c r="D42" s="277" t="s">
        <v>7430</v>
      </c>
      <c r="E42" s="277" t="s">
        <v>7944</v>
      </c>
      <c r="F42" s="277" t="s">
        <v>7953</v>
      </c>
      <c r="G42" s="277" t="s">
        <v>8015</v>
      </c>
      <c r="H42" s="277" t="s">
        <v>8178</v>
      </c>
      <c r="I42" s="277" t="s">
        <v>8179</v>
      </c>
      <c r="J42" s="277"/>
      <c r="K42" s="277"/>
      <c r="L42" s="277"/>
    </row>
    <row r="43" spans="1:12" x14ac:dyDescent="0.3">
      <c r="A43" s="277" t="s">
        <v>645</v>
      </c>
      <c r="B43" s="277" t="s">
        <v>2503</v>
      </c>
      <c r="C43" s="277" t="s">
        <v>2504</v>
      </c>
      <c r="D43" s="277" t="s">
        <v>7431</v>
      </c>
      <c r="E43" s="277" t="s">
        <v>7944</v>
      </c>
      <c r="F43" s="277" t="s">
        <v>7960</v>
      </c>
      <c r="G43" s="277" t="s">
        <v>7961</v>
      </c>
      <c r="H43" s="277" t="s">
        <v>8178</v>
      </c>
      <c r="I43" s="277" t="s">
        <v>8180</v>
      </c>
      <c r="J43" s="277"/>
      <c r="K43" s="277"/>
      <c r="L43" s="277"/>
    </row>
    <row r="44" spans="1:12" x14ac:dyDescent="0.3">
      <c r="A44" s="277" t="s">
        <v>645</v>
      </c>
      <c r="B44" s="277" t="s">
        <v>643</v>
      </c>
      <c r="C44" s="277" t="s">
        <v>644</v>
      </c>
      <c r="D44" s="277" t="s">
        <v>7431</v>
      </c>
      <c r="E44" s="277" t="s">
        <v>7944</v>
      </c>
      <c r="F44" s="277" t="s">
        <v>7945</v>
      </c>
      <c r="G44" s="277" t="s">
        <v>7945</v>
      </c>
      <c r="H44" s="277" t="s">
        <v>8181</v>
      </c>
      <c r="I44" s="277" t="s">
        <v>8179</v>
      </c>
      <c r="J44" s="277"/>
      <c r="K44" s="277"/>
      <c r="L44" s="277"/>
    </row>
    <row r="45" spans="1:12" x14ac:dyDescent="0.3">
      <c r="A45" s="277" t="s">
        <v>645</v>
      </c>
      <c r="B45" s="277" t="s">
        <v>649</v>
      </c>
      <c r="C45" s="277" t="s">
        <v>650</v>
      </c>
      <c r="D45" s="277" t="s">
        <v>7431</v>
      </c>
      <c r="E45" s="277" t="s">
        <v>7944</v>
      </c>
      <c r="F45" s="277" t="s">
        <v>7953</v>
      </c>
      <c r="G45" s="277" t="s">
        <v>8020</v>
      </c>
      <c r="H45" s="277" t="s">
        <v>8181</v>
      </c>
      <c r="I45" s="277" t="s">
        <v>8179</v>
      </c>
      <c r="J45" s="277"/>
      <c r="K45" s="277"/>
      <c r="L45" s="277"/>
    </row>
    <row r="46" spans="1:12" x14ac:dyDescent="0.3">
      <c r="A46" s="277" t="s">
        <v>663</v>
      </c>
      <c r="B46" s="277" t="s">
        <v>661</v>
      </c>
      <c r="C46" s="277" t="s">
        <v>662</v>
      </c>
      <c r="D46" s="277" t="s">
        <v>7436</v>
      </c>
      <c r="E46" s="277" t="s">
        <v>7992</v>
      </c>
      <c r="F46" s="277" t="s">
        <v>7953</v>
      </c>
      <c r="G46" s="277" t="s">
        <v>7979</v>
      </c>
      <c r="H46" s="277" t="s">
        <v>8178</v>
      </c>
      <c r="I46" s="277" t="s">
        <v>8179</v>
      </c>
      <c r="J46" s="277"/>
      <c r="K46" s="277"/>
      <c r="L46" s="277"/>
    </row>
    <row r="47" spans="1:12" x14ac:dyDescent="0.3">
      <c r="A47" s="277" t="s">
        <v>217</v>
      </c>
      <c r="B47" s="277" t="s">
        <v>215</v>
      </c>
      <c r="C47" s="277" t="s">
        <v>216</v>
      </c>
      <c r="D47" s="277" t="s">
        <v>7441</v>
      </c>
      <c r="E47" s="277" t="s">
        <v>7944</v>
      </c>
      <c r="F47" s="277" t="s">
        <v>7953</v>
      </c>
      <c r="G47" s="277" t="s">
        <v>8023</v>
      </c>
      <c r="H47" s="277" t="s">
        <v>8178</v>
      </c>
      <c r="I47" s="277" t="s">
        <v>8179</v>
      </c>
      <c r="J47" s="277"/>
      <c r="K47" s="277"/>
      <c r="L47" s="277"/>
    </row>
    <row r="48" spans="1:12" x14ac:dyDescent="0.3">
      <c r="A48" s="277" t="s">
        <v>679</v>
      </c>
      <c r="B48" s="277" t="s">
        <v>677</v>
      </c>
      <c r="C48" s="277" t="s">
        <v>678</v>
      </c>
      <c r="D48" s="277" t="s">
        <v>7444</v>
      </c>
      <c r="E48" s="277" t="s">
        <v>7949</v>
      </c>
      <c r="F48" s="277" t="s">
        <v>7953</v>
      </c>
      <c r="G48" s="277" t="s">
        <v>8025</v>
      </c>
      <c r="H48" s="277" t="s">
        <v>8178</v>
      </c>
      <c r="I48" s="277" t="s">
        <v>8179</v>
      </c>
      <c r="J48" s="277"/>
      <c r="K48" s="277"/>
      <c r="L48" s="277"/>
    </row>
    <row r="49" spans="1:12" x14ac:dyDescent="0.3">
      <c r="A49" s="277" t="s">
        <v>2527</v>
      </c>
      <c r="B49" s="277" t="s">
        <v>2602</v>
      </c>
      <c r="C49" s="277" t="s">
        <v>2603</v>
      </c>
      <c r="D49" s="277" t="s">
        <v>7457</v>
      </c>
      <c r="E49" s="277" t="s">
        <v>7944</v>
      </c>
      <c r="F49" s="277" t="s">
        <v>7953</v>
      </c>
      <c r="G49" s="277" t="s">
        <v>8023</v>
      </c>
      <c r="H49" s="277" t="s">
        <v>8181</v>
      </c>
      <c r="I49" s="277" t="s">
        <v>8179</v>
      </c>
      <c r="J49" s="277"/>
      <c r="K49" s="277"/>
      <c r="L49" s="277"/>
    </row>
    <row r="50" spans="1:12" x14ac:dyDescent="0.3">
      <c r="A50" s="277" t="s">
        <v>2527</v>
      </c>
      <c r="B50" s="277" t="s">
        <v>2525</v>
      </c>
      <c r="C50" s="277" t="s">
        <v>2526</v>
      </c>
      <c r="D50" s="277" t="s">
        <v>7457</v>
      </c>
      <c r="E50" s="277" t="s">
        <v>7944</v>
      </c>
      <c r="F50" s="277" t="s">
        <v>8028</v>
      </c>
      <c r="G50" s="277" t="s">
        <v>8029</v>
      </c>
      <c r="H50" s="277" t="s">
        <v>8178</v>
      </c>
      <c r="I50" s="277" t="s">
        <v>8179</v>
      </c>
      <c r="J50" s="277"/>
      <c r="K50" s="277"/>
      <c r="L50" s="277"/>
    </row>
    <row r="51" spans="1:12" x14ac:dyDescent="0.3">
      <c r="A51" s="277" t="s">
        <v>223</v>
      </c>
      <c r="B51" s="277" t="s">
        <v>221</v>
      </c>
      <c r="C51" s="277" t="s">
        <v>222</v>
      </c>
      <c r="D51" s="277" t="s">
        <v>7461</v>
      </c>
      <c r="E51" s="277" t="s">
        <v>7949</v>
      </c>
      <c r="F51" s="277" t="s">
        <v>7960</v>
      </c>
      <c r="G51" s="277" t="s">
        <v>7940</v>
      </c>
      <c r="H51" s="277" t="s">
        <v>8178</v>
      </c>
      <c r="I51" s="277" t="s">
        <v>8180</v>
      </c>
      <c r="J51" s="277"/>
      <c r="K51" s="277"/>
      <c r="L51" s="277"/>
    </row>
    <row r="52" spans="1:12" x14ac:dyDescent="0.3">
      <c r="A52" s="277" t="s">
        <v>223</v>
      </c>
      <c r="B52" s="277" t="s">
        <v>228</v>
      </c>
      <c r="C52" s="277" t="s">
        <v>229</v>
      </c>
      <c r="D52" s="277" t="s">
        <v>7461</v>
      </c>
      <c r="E52" s="277" t="s">
        <v>7949</v>
      </c>
      <c r="F52" s="277" t="s">
        <v>7953</v>
      </c>
      <c r="G52" s="277" t="s">
        <v>7979</v>
      </c>
      <c r="H52" s="277" t="s">
        <v>8181</v>
      </c>
      <c r="I52" s="277" t="s">
        <v>8179</v>
      </c>
      <c r="J52" s="277"/>
      <c r="K52" s="277"/>
      <c r="L52" s="277"/>
    </row>
    <row r="53" spans="1:12" x14ac:dyDescent="0.3">
      <c r="A53" s="277" t="s">
        <v>139</v>
      </c>
      <c r="B53" s="277" t="s">
        <v>137</v>
      </c>
      <c r="C53" s="277" t="s">
        <v>138</v>
      </c>
      <c r="D53" s="277" t="s">
        <v>7458</v>
      </c>
      <c r="E53" s="277" t="s">
        <v>7949</v>
      </c>
      <c r="F53" s="277" t="s">
        <v>7981</v>
      </c>
      <c r="G53" s="277" t="s">
        <v>7981</v>
      </c>
      <c r="H53" s="277" t="s">
        <v>8178</v>
      </c>
      <c r="I53" s="277" t="s">
        <v>8179</v>
      </c>
      <c r="J53" s="277"/>
      <c r="K53" s="277"/>
      <c r="L53" s="277"/>
    </row>
    <row r="54" spans="1:12" x14ac:dyDescent="0.3">
      <c r="A54" s="277" t="s">
        <v>691</v>
      </c>
      <c r="B54" s="277" t="s">
        <v>689</v>
      </c>
      <c r="C54" s="277" t="s">
        <v>690</v>
      </c>
      <c r="D54" s="277" t="s">
        <v>7492</v>
      </c>
      <c r="E54" s="277" t="s">
        <v>7949</v>
      </c>
      <c r="F54" s="277" t="s">
        <v>7953</v>
      </c>
      <c r="G54" s="277" t="s">
        <v>7979</v>
      </c>
      <c r="H54" s="277" t="s">
        <v>8178</v>
      </c>
      <c r="I54" s="277" t="s">
        <v>8179</v>
      </c>
      <c r="J54" s="277"/>
      <c r="K54" s="277"/>
      <c r="L54" s="277"/>
    </row>
    <row r="55" spans="1:12" x14ac:dyDescent="0.3">
      <c r="A55" s="277" t="s">
        <v>1436</v>
      </c>
      <c r="B55" s="277" t="s">
        <v>1434</v>
      </c>
      <c r="C55" s="277" t="s">
        <v>1435</v>
      </c>
      <c r="D55" s="277" t="s">
        <v>7470</v>
      </c>
      <c r="E55" s="277" t="s">
        <v>7949</v>
      </c>
      <c r="F55" s="277" t="s">
        <v>7981</v>
      </c>
      <c r="G55" s="277" t="s">
        <v>7981</v>
      </c>
      <c r="H55" s="277" t="s">
        <v>8178</v>
      </c>
      <c r="I55" s="277" t="s">
        <v>8179</v>
      </c>
      <c r="J55" s="277"/>
      <c r="K55" s="277"/>
      <c r="L55" s="277"/>
    </row>
    <row r="56" spans="1:12" x14ac:dyDescent="0.3">
      <c r="A56" s="277" t="s">
        <v>1887</v>
      </c>
      <c r="B56" s="277" t="s">
        <v>1885</v>
      </c>
      <c r="C56" s="277" t="s">
        <v>1886</v>
      </c>
      <c r="D56" s="277" t="s">
        <v>7483</v>
      </c>
      <c r="E56" s="277" t="s">
        <v>7956</v>
      </c>
      <c r="F56" s="277" t="s">
        <v>7960</v>
      </c>
      <c r="G56" s="277" t="s">
        <v>7805</v>
      </c>
      <c r="H56" s="277" t="s">
        <v>8178</v>
      </c>
      <c r="I56" s="277" t="s">
        <v>8180</v>
      </c>
      <c r="J56" s="277"/>
      <c r="K56" s="277"/>
      <c r="L56" s="277"/>
    </row>
    <row r="57" spans="1:12" x14ac:dyDescent="0.3">
      <c r="A57" s="277" t="s">
        <v>1887</v>
      </c>
      <c r="B57" s="277" t="s">
        <v>1934</v>
      </c>
      <c r="C57" s="277" t="s">
        <v>1935</v>
      </c>
      <c r="D57" s="277" t="s">
        <v>7483</v>
      </c>
      <c r="E57" s="277" t="s">
        <v>7956</v>
      </c>
      <c r="F57" s="277" t="s">
        <v>8039</v>
      </c>
      <c r="G57" s="277" t="s">
        <v>8040</v>
      </c>
      <c r="H57" s="277" t="s">
        <v>8181</v>
      </c>
      <c r="I57" s="277" t="s">
        <v>8179</v>
      </c>
      <c r="J57" s="277"/>
      <c r="K57" s="277"/>
      <c r="L57" s="277"/>
    </row>
    <row r="58" spans="1:12" x14ac:dyDescent="0.3">
      <c r="A58" s="277" t="s">
        <v>1887</v>
      </c>
      <c r="B58" s="277" t="s">
        <v>1972</v>
      </c>
      <c r="C58" s="277" t="s">
        <v>1973</v>
      </c>
      <c r="D58" s="277" t="s">
        <v>7483</v>
      </c>
      <c r="E58" s="277" t="s">
        <v>7956</v>
      </c>
      <c r="F58" s="277" t="s">
        <v>7953</v>
      </c>
      <c r="G58" s="277" t="s">
        <v>7979</v>
      </c>
      <c r="H58" s="277" t="s">
        <v>8181</v>
      </c>
      <c r="I58" s="277" t="s">
        <v>8179</v>
      </c>
      <c r="J58" s="277"/>
      <c r="K58" s="277"/>
      <c r="L58" s="277"/>
    </row>
    <row r="59" spans="1:12" x14ac:dyDescent="0.3">
      <c r="A59" s="277" t="s">
        <v>12</v>
      </c>
      <c r="B59" s="277" t="s">
        <v>10</v>
      </c>
      <c r="C59" s="277" t="s">
        <v>11</v>
      </c>
      <c r="D59" s="277" t="s">
        <v>7475</v>
      </c>
      <c r="E59" s="277" t="s">
        <v>7949</v>
      </c>
      <c r="F59" s="277" t="s">
        <v>7940</v>
      </c>
      <c r="G59" s="277" t="s">
        <v>7940</v>
      </c>
      <c r="H59" s="277" t="s">
        <v>8178</v>
      </c>
      <c r="I59" s="277" t="s">
        <v>8179</v>
      </c>
      <c r="J59" s="277"/>
      <c r="K59" s="277"/>
      <c r="L59" s="277"/>
    </row>
    <row r="60" spans="1:12" x14ac:dyDescent="0.3">
      <c r="A60" s="277" t="s">
        <v>544</v>
      </c>
      <c r="B60" s="277" t="s">
        <v>2449</v>
      </c>
      <c r="C60" s="277" t="s">
        <v>2450</v>
      </c>
      <c r="D60" s="277" t="s">
        <v>7494</v>
      </c>
      <c r="E60" s="277" t="s">
        <v>7939</v>
      </c>
      <c r="F60" s="277" t="s">
        <v>7960</v>
      </c>
      <c r="G60" s="277" t="s">
        <v>7961</v>
      </c>
      <c r="H60" s="277" t="s">
        <v>8178</v>
      </c>
      <c r="I60" s="277" t="s">
        <v>8180</v>
      </c>
      <c r="J60" s="277"/>
      <c r="K60" s="277"/>
      <c r="L60" s="277"/>
    </row>
    <row r="61" spans="1:12" x14ac:dyDescent="0.3">
      <c r="A61" s="277" t="s">
        <v>544</v>
      </c>
      <c r="B61" s="277" t="s">
        <v>542</v>
      </c>
      <c r="C61" s="277" t="s">
        <v>543</v>
      </c>
      <c r="D61" s="277" t="s">
        <v>7494</v>
      </c>
      <c r="E61" s="277" t="s">
        <v>7939</v>
      </c>
      <c r="F61" s="277" t="s">
        <v>7945</v>
      </c>
      <c r="G61" s="277" t="s">
        <v>8045</v>
      </c>
      <c r="H61" s="277" t="s">
        <v>8181</v>
      </c>
      <c r="I61" s="277" t="s">
        <v>8179</v>
      </c>
      <c r="J61" s="277"/>
      <c r="K61" s="277"/>
      <c r="L61" s="277"/>
    </row>
    <row r="62" spans="1:12" x14ac:dyDescent="0.3">
      <c r="A62" s="277" t="s">
        <v>544</v>
      </c>
      <c r="B62" s="277" t="s">
        <v>550</v>
      </c>
      <c r="C62" s="277" t="s">
        <v>551</v>
      </c>
      <c r="D62" s="277" t="s">
        <v>7494</v>
      </c>
      <c r="E62" s="277" t="s">
        <v>7939</v>
      </c>
      <c r="F62" s="277" t="s">
        <v>7945</v>
      </c>
      <c r="G62" s="277" t="s">
        <v>8047</v>
      </c>
      <c r="H62" s="277" t="s">
        <v>8181</v>
      </c>
      <c r="I62" s="277" t="s">
        <v>8179</v>
      </c>
      <c r="J62" s="277"/>
      <c r="K62" s="277"/>
      <c r="L62" s="277"/>
    </row>
    <row r="63" spans="1:12" x14ac:dyDescent="0.3">
      <c r="A63" s="277" t="s">
        <v>1037</v>
      </c>
      <c r="B63" s="277" t="s">
        <v>1250</v>
      </c>
      <c r="C63" s="277" t="s">
        <v>1251</v>
      </c>
      <c r="D63" s="277" t="s">
        <v>7493</v>
      </c>
      <c r="E63" s="277" t="s">
        <v>7949</v>
      </c>
      <c r="F63" s="277" t="s">
        <v>7940</v>
      </c>
      <c r="G63" s="277" t="s">
        <v>7940</v>
      </c>
      <c r="H63" s="277" t="s">
        <v>8178</v>
      </c>
      <c r="I63" s="277" t="s">
        <v>8179</v>
      </c>
      <c r="J63" s="277"/>
      <c r="K63" s="277"/>
      <c r="L63" s="277"/>
    </row>
    <row r="64" spans="1:12" x14ac:dyDescent="0.3">
      <c r="A64" s="277" t="s">
        <v>1037</v>
      </c>
      <c r="B64" s="277" t="s">
        <v>1035</v>
      </c>
      <c r="C64" s="277" t="s">
        <v>1036</v>
      </c>
      <c r="D64" s="277" t="s">
        <v>7493</v>
      </c>
      <c r="E64" s="277" t="s">
        <v>7949</v>
      </c>
      <c r="F64" s="277" t="s">
        <v>8039</v>
      </c>
      <c r="G64" s="277" t="s">
        <v>8050</v>
      </c>
      <c r="H64" s="277" t="s">
        <v>8181</v>
      </c>
      <c r="I64" s="277" t="s">
        <v>8179</v>
      </c>
      <c r="J64" s="277"/>
      <c r="K64" s="277"/>
      <c r="L64" s="277"/>
    </row>
    <row r="65" spans="1:12" x14ac:dyDescent="0.3">
      <c r="A65" s="277" t="s">
        <v>1037</v>
      </c>
      <c r="B65" s="277" t="s">
        <v>2285</v>
      </c>
      <c r="C65" s="277" t="s">
        <v>2286</v>
      </c>
      <c r="D65" s="277" t="s">
        <v>7493</v>
      </c>
      <c r="E65" s="277" t="s">
        <v>7949</v>
      </c>
      <c r="F65" s="277" t="s">
        <v>8052</v>
      </c>
      <c r="G65" s="277" t="s">
        <v>8053</v>
      </c>
      <c r="H65" s="277" t="s">
        <v>8181</v>
      </c>
      <c r="I65" s="277" t="s">
        <v>8179</v>
      </c>
      <c r="J65" s="277"/>
      <c r="K65" s="277"/>
      <c r="L65" s="277"/>
    </row>
    <row r="66" spans="1:12" x14ac:dyDescent="0.3">
      <c r="A66" s="277" t="s">
        <v>1037</v>
      </c>
      <c r="B66" s="277" t="s">
        <v>5364</v>
      </c>
      <c r="C66" s="277" t="s">
        <v>5365</v>
      </c>
      <c r="D66" s="277" t="s">
        <v>7493</v>
      </c>
      <c r="E66" s="277" t="s">
        <v>7949</v>
      </c>
      <c r="F66" s="277" t="s">
        <v>8004</v>
      </c>
      <c r="G66" s="277" t="s">
        <v>8056</v>
      </c>
      <c r="H66" s="277" t="s">
        <v>8181</v>
      </c>
      <c r="I66" s="277" t="s">
        <v>8179</v>
      </c>
      <c r="J66" s="277"/>
      <c r="K66" s="277"/>
      <c r="L66" s="277"/>
    </row>
    <row r="67" spans="1:12" x14ac:dyDescent="0.3">
      <c r="A67" s="277" t="s">
        <v>561</v>
      </c>
      <c r="B67" s="277" t="s">
        <v>559</v>
      </c>
      <c r="C67" s="277" t="s">
        <v>560</v>
      </c>
      <c r="D67" s="277" t="s">
        <v>7480</v>
      </c>
      <c r="E67" s="277" t="s">
        <v>7949</v>
      </c>
      <c r="F67" s="277" t="s">
        <v>7953</v>
      </c>
      <c r="G67" s="277" t="s">
        <v>8059</v>
      </c>
      <c r="H67" s="277" t="s">
        <v>8181</v>
      </c>
      <c r="I67" s="277" t="s">
        <v>8179</v>
      </c>
      <c r="J67" s="277"/>
      <c r="K67" s="277"/>
      <c r="L67" s="277"/>
    </row>
    <row r="68" spans="1:12" x14ac:dyDescent="0.3">
      <c r="A68" s="277" t="s">
        <v>561</v>
      </c>
      <c r="B68" s="277" t="s">
        <v>2930</v>
      </c>
      <c r="C68" s="277" t="s">
        <v>2931</v>
      </c>
      <c r="D68" s="277" t="s">
        <v>7480</v>
      </c>
      <c r="E68" s="277" t="s">
        <v>7949</v>
      </c>
      <c r="F68" s="277" t="s">
        <v>7981</v>
      </c>
      <c r="G68" s="277" t="s">
        <v>8061</v>
      </c>
      <c r="H68" s="277" t="s">
        <v>8178</v>
      </c>
      <c r="I68" s="277" t="s">
        <v>8179</v>
      </c>
      <c r="J68" s="277"/>
      <c r="K68" s="277"/>
      <c r="L68" s="277"/>
    </row>
    <row r="69" spans="1:12" x14ac:dyDescent="0.3">
      <c r="A69" s="277" t="s">
        <v>703</v>
      </c>
      <c r="B69" s="277" t="s">
        <v>701</v>
      </c>
      <c r="C69" s="277" t="s">
        <v>702</v>
      </c>
      <c r="D69" s="277" t="s">
        <v>7471</v>
      </c>
      <c r="E69" s="277" t="s">
        <v>7949</v>
      </c>
      <c r="F69" s="277" t="s">
        <v>7940</v>
      </c>
      <c r="G69" s="277" t="s">
        <v>8063</v>
      </c>
      <c r="H69" s="277" t="s">
        <v>8178</v>
      </c>
      <c r="I69" s="277" t="s">
        <v>8179</v>
      </c>
      <c r="J69" s="277"/>
      <c r="K69" s="277"/>
      <c r="L69" s="277"/>
    </row>
    <row r="70" spans="1:12" x14ac:dyDescent="0.3">
      <c r="A70" s="277" t="s">
        <v>6306</v>
      </c>
      <c r="B70" s="277" t="s">
        <v>6304</v>
      </c>
      <c r="C70" s="277" t="s">
        <v>6305</v>
      </c>
      <c r="D70" s="277" t="s">
        <v>7472</v>
      </c>
      <c r="E70" s="277" t="s">
        <v>7939</v>
      </c>
      <c r="F70" s="277" t="s">
        <v>7953</v>
      </c>
      <c r="G70" s="277" t="s">
        <v>8065</v>
      </c>
      <c r="H70" s="277" t="s">
        <v>8178</v>
      </c>
      <c r="I70" s="277" t="s">
        <v>8179</v>
      </c>
      <c r="J70" s="277"/>
      <c r="K70" s="277"/>
      <c r="L70" s="277"/>
    </row>
    <row r="71" spans="1:12" x14ac:dyDescent="0.3">
      <c r="A71" s="277" t="s">
        <v>2308</v>
      </c>
      <c r="B71" s="277" t="s">
        <v>2306</v>
      </c>
      <c r="C71" s="277" t="s">
        <v>2307</v>
      </c>
      <c r="D71" s="277" t="s">
        <v>7495</v>
      </c>
      <c r="E71" s="277" t="s">
        <v>7949</v>
      </c>
      <c r="F71" s="277" t="s">
        <v>8052</v>
      </c>
      <c r="G71" s="277" t="s">
        <v>8053</v>
      </c>
      <c r="H71" s="277" t="s">
        <v>8178</v>
      </c>
      <c r="I71" s="277" t="s">
        <v>8179</v>
      </c>
      <c r="J71" s="277"/>
      <c r="K71" s="277"/>
      <c r="L71" s="277"/>
    </row>
    <row r="72" spans="1:12" x14ac:dyDescent="0.3">
      <c r="A72" s="277" t="s">
        <v>288</v>
      </c>
      <c r="B72" s="277" t="s">
        <v>286</v>
      </c>
      <c r="C72" s="277" t="s">
        <v>287</v>
      </c>
      <c r="D72" s="277" t="s">
        <v>7505</v>
      </c>
      <c r="E72" s="277" t="s">
        <v>7949</v>
      </c>
      <c r="F72" s="277" t="s">
        <v>7960</v>
      </c>
      <c r="G72" s="277" t="s">
        <v>7961</v>
      </c>
      <c r="H72" s="277" t="s">
        <v>8178</v>
      </c>
      <c r="I72" s="277" t="s">
        <v>8180</v>
      </c>
      <c r="J72" s="277"/>
      <c r="K72" s="277"/>
      <c r="L72" s="277"/>
    </row>
    <row r="73" spans="1:12" x14ac:dyDescent="0.3">
      <c r="A73" s="277" t="s">
        <v>288</v>
      </c>
      <c r="B73" s="277" t="s">
        <v>304</v>
      </c>
      <c r="C73" s="277" t="s">
        <v>305</v>
      </c>
      <c r="D73" s="277" t="s">
        <v>7505</v>
      </c>
      <c r="E73" s="277" t="s">
        <v>7949</v>
      </c>
      <c r="F73" s="277" t="s">
        <v>7945</v>
      </c>
      <c r="G73" s="277" t="s">
        <v>7963</v>
      </c>
      <c r="H73" s="277" t="s">
        <v>8181</v>
      </c>
      <c r="I73" s="277" t="s">
        <v>8179</v>
      </c>
      <c r="J73" s="277"/>
      <c r="K73" s="277"/>
      <c r="L73" s="277"/>
    </row>
    <row r="74" spans="1:12" x14ac:dyDescent="0.3">
      <c r="A74" s="277" t="s">
        <v>288</v>
      </c>
      <c r="B74" s="277" t="s">
        <v>313</v>
      </c>
      <c r="C74" s="277" t="s">
        <v>314</v>
      </c>
      <c r="D74" s="277" t="s">
        <v>7505</v>
      </c>
      <c r="E74" s="277" t="s">
        <v>7949</v>
      </c>
      <c r="F74" s="277" t="s">
        <v>7945</v>
      </c>
      <c r="G74" s="277" t="s">
        <v>8071</v>
      </c>
      <c r="H74" s="277" t="s">
        <v>8181</v>
      </c>
      <c r="I74" s="277" t="s">
        <v>8179</v>
      </c>
      <c r="J74" s="277"/>
      <c r="K74" s="277"/>
      <c r="L74" s="277"/>
    </row>
    <row r="75" spans="1:12" x14ac:dyDescent="0.3">
      <c r="A75" s="277" t="s">
        <v>288</v>
      </c>
      <c r="B75" s="277" t="s">
        <v>2095</v>
      </c>
      <c r="C75" s="277" t="s">
        <v>2096</v>
      </c>
      <c r="D75" s="277" t="s">
        <v>7505</v>
      </c>
      <c r="E75" s="277" t="s">
        <v>7949</v>
      </c>
      <c r="F75" s="277" t="s">
        <v>7953</v>
      </c>
      <c r="G75" s="277" t="s">
        <v>2095</v>
      </c>
      <c r="H75" s="277" t="s">
        <v>8181</v>
      </c>
      <c r="I75" s="277" t="s">
        <v>8179</v>
      </c>
      <c r="J75" s="277"/>
      <c r="K75" s="277"/>
      <c r="L75" s="277"/>
    </row>
    <row r="76" spans="1:12" x14ac:dyDescent="0.3">
      <c r="A76" s="277" t="s">
        <v>1384</v>
      </c>
      <c r="B76" s="277" t="s">
        <v>1418</v>
      </c>
      <c r="C76" s="277" t="s">
        <v>1419</v>
      </c>
      <c r="D76" s="277" t="s">
        <v>7506</v>
      </c>
      <c r="E76" s="277" t="s">
        <v>7949</v>
      </c>
      <c r="F76" s="277" t="s">
        <v>7940</v>
      </c>
      <c r="G76" s="277" t="s">
        <v>7940</v>
      </c>
      <c r="H76" s="277" t="s">
        <v>8178</v>
      </c>
      <c r="I76" s="277" t="s">
        <v>8179</v>
      </c>
      <c r="J76" s="277"/>
      <c r="K76" s="277"/>
      <c r="L76" s="277"/>
    </row>
    <row r="77" spans="1:12" x14ac:dyDescent="0.3">
      <c r="A77" s="277" t="s">
        <v>1384</v>
      </c>
      <c r="B77" s="277" t="s">
        <v>1406</v>
      </c>
      <c r="C77" s="277" t="s">
        <v>1407</v>
      </c>
      <c r="D77" s="277" t="s">
        <v>7506</v>
      </c>
      <c r="E77" s="277" t="s">
        <v>7949</v>
      </c>
      <c r="F77" s="277" t="s">
        <v>7945</v>
      </c>
      <c r="G77" s="277" t="s">
        <v>8075</v>
      </c>
      <c r="H77" s="277" t="s">
        <v>8181</v>
      </c>
      <c r="I77" s="277" t="s">
        <v>8179</v>
      </c>
      <c r="J77" s="277"/>
      <c r="K77" s="277"/>
      <c r="L77" s="277"/>
    </row>
    <row r="78" spans="1:12" x14ac:dyDescent="0.3">
      <c r="A78" s="277" t="s">
        <v>1384</v>
      </c>
      <c r="B78" s="277" t="s">
        <v>1382</v>
      </c>
      <c r="C78" s="277" t="s">
        <v>1383</v>
      </c>
      <c r="D78" s="277" t="s">
        <v>7506</v>
      </c>
      <c r="E78" s="277" t="s">
        <v>7949</v>
      </c>
      <c r="F78" s="277" t="s">
        <v>7945</v>
      </c>
      <c r="G78" s="277" t="s">
        <v>8077</v>
      </c>
      <c r="H78" s="277" t="s">
        <v>8181</v>
      </c>
      <c r="I78" s="277" t="s">
        <v>8179</v>
      </c>
      <c r="J78" s="277"/>
      <c r="K78" s="277"/>
      <c r="L78" s="277"/>
    </row>
    <row r="79" spans="1:12" x14ac:dyDescent="0.3">
      <c r="A79" s="277" t="s">
        <v>1384</v>
      </c>
      <c r="B79" s="277" t="s">
        <v>2109</v>
      </c>
      <c r="C79" s="277" t="s">
        <v>2110</v>
      </c>
      <c r="D79" s="277" t="s">
        <v>7506</v>
      </c>
      <c r="E79" s="277" t="s">
        <v>7949</v>
      </c>
      <c r="F79" s="277" t="s">
        <v>8039</v>
      </c>
      <c r="G79" s="277" t="s">
        <v>2109</v>
      </c>
      <c r="H79" s="277" t="s">
        <v>8181</v>
      </c>
      <c r="I79" s="277" t="s">
        <v>8179</v>
      </c>
      <c r="J79" s="277"/>
      <c r="K79" s="277"/>
      <c r="L79" s="277"/>
    </row>
    <row r="80" spans="1:12" x14ac:dyDescent="0.3">
      <c r="A80" s="277" t="s">
        <v>1384</v>
      </c>
      <c r="B80" s="277" t="s">
        <v>2156</v>
      </c>
      <c r="C80" s="277" t="s">
        <v>2157</v>
      </c>
      <c r="D80" s="277" t="s">
        <v>7506</v>
      </c>
      <c r="E80" s="277" t="s">
        <v>7949</v>
      </c>
      <c r="F80" s="277" t="s">
        <v>7953</v>
      </c>
      <c r="G80" s="277" t="s">
        <v>8080</v>
      </c>
      <c r="H80" s="277" t="s">
        <v>8181</v>
      </c>
      <c r="I80" s="277" t="s">
        <v>8179</v>
      </c>
      <c r="J80" s="277"/>
      <c r="K80" s="277"/>
      <c r="L80" s="277"/>
    </row>
    <row r="81" spans="1:12" x14ac:dyDescent="0.3">
      <c r="A81" s="277" t="s">
        <v>33</v>
      </c>
      <c r="B81" s="277" t="s">
        <v>31</v>
      </c>
      <c r="C81" s="277" t="s">
        <v>32</v>
      </c>
      <c r="D81" s="277" t="s">
        <v>7504</v>
      </c>
      <c r="E81" s="277" t="s">
        <v>7956</v>
      </c>
      <c r="F81" s="277" t="s">
        <v>8028</v>
      </c>
      <c r="G81" s="277" t="s">
        <v>8029</v>
      </c>
      <c r="H81" s="277" t="s">
        <v>8178</v>
      </c>
      <c r="I81" s="277" t="s">
        <v>8179</v>
      </c>
      <c r="J81" s="277"/>
      <c r="K81" s="277"/>
      <c r="L81" s="277"/>
    </row>
    <row r="82" spans="1:12" x14ac:dyDescent="0.3">
      <c r="A82" s="277" t="s">
        <v>33</v>
      </c>
      <c r="B82" s="277" t="s">
        <v>4290</v>
      </c>
      <c r="C82" s="277" t="s">
        <v>4291</v>
      </c>
      <c r="D82" s="277" t="s">
        <v>7504</v>
      </c>
      <c r="E82" s="277" t="s">
        <v>7956</v>
      </c>
      <c r="F82" s="277" t="s">
        <v>8004</v>
      </c>
      <c r="G82" s="277" t="s">
        <v>8005</v>
      </c>
      <c r="H82" s="277" t="s">
        <v>8181</v>
      </c>
      <c r="I82" s="277" t="s">
        <v>8179</v>
      </c>
      <c r="J82" s="277"/>
      <c r="K82" s="277"/>
      <c r="L82" s="277"/>
    </row>
    <row r="83" spans="1:12" x14ac:dyDescent="0.3">
      <c r="A83" s="277" t="s">
        <v>237</v>
      </c>
      <c r="B83" s="277" t="s">
        <v>235</v>
      </c>
      <c r="C83" s="277" t="s">
        <v>236</v>
      </c>
      <c r="D83" s="277" t="s">
        <v>7511</v>
      </c>
      <c r="E83" s="277" t="s">
        <v>7939</v>
      </c>
      <c r="F83" s="277" t="s">
        <v>7940</v>
      </c>
      <c r="G83" s="277" t="s">
        <v>7940</v>
      </c>
      <c r="H83" s="277" t="s">
        <v>8178</v>
      </c>
      <c r="I83" s="277" t="s">
        <v>8179</v>
      </c>
      <c r="J83" s="277"/>
      <c r="K83" s="277"/>
      <c r="L83" s="277"/>
    </row>
    <row r="84" spans="1:12" x14ac:dyDescent="0.3">
      <c r="A84" s="277" t="s">
        <v>237</v>
      </c>
      <c r="B84" s="277" t="s">
        <v>964</v>
      </c>
      <c r="C84" s="277" t="s">
        <v>965</v>
      </c>
      <c r="D84" s="277" t="s">
        <v>7511</v>
      </c>
      <c r="E84" s="277" t="s">
        <v>7939</v>
      </c>
      <c r="F84" s="277" t="s">
        <v>7945</v>
      </c>
      <c r="G84" s="277" t="s">
        <v>8085</v>
      </c>
      <c r="H84" s="277" t="s">
        <v>8181</v>
      </c>
      <c r="I84" s="277" t="s">
        <v>8179</v>
      </c>
      <c r="J84" s="277"/>
      <c r="K84" s="277"/>
      <c r="L84" s="277"/>
    </row>
    <row r="85" spans="1:12" x14ac:dyDescent="0.3">
      <c r="A85" s="277" t="s">
        <v>708</v>
      </c>
      <c r="B85" s="277" t="s">
        <v>706</v>
      </c>
      <c r="C85" s="277" t="s">
        <v>707</v>
      </c>
      <c r="D85" s="277" t="s">
        <v>7521</v>
      </c>
      <c r="E85" s="277" t="s">
        <v>7956</v>
      </c>
      <c r="F85" s="277" t="s">
        <v>7953</v>
      </c>
      <c r="G85" s="277" t="s">
        <v>7957</v>
      </c>
      <c r="H85" s="277" t="s">
        <v>8178</v>
      </c>
      <c r="I85" s="277" t="s">
        <v>8179</v>
      </c>
      <c r="J85" s="277"/>
      <c r="K85" s="277"/>
      <c r="L85" s="277"/>
    </row>
    <row r="86" spans="1:12" x14ac:dyDescent="0.3">
      <c r="A86" s="277" t="s">
        <v>1152</v>
      </c>
      <c r="B86" s="277" t="s">
        <v>1150</v>
      </c>
      <c r="C86" s="277" t="s">
        <v>1151</v>
      </c>
      <c r="D86" s="277" t="s">
        <v>7522</v>
      </c>
      <c r="E86" s="277" t="s">
        <v>7939</v>
      </c>
      <c r="F86" s="277" t="s">
        <v>7945</v>
      </c>
      <c r="G86" s="277" t="s">
        <v>8089</v>
      </c>
      <c r="H86" s="277" t="s">
        <v>8178</v>
      </c>
      <c r="I86" s="277" t="s">
        <v>8179</v>
      </c>
      <c r="J86" s="277"/>
      <c r="K86" s="277"/>
      <c r="L86" s="277"/>
    </row>
    <row r="87" spans="1:12" x14ac:dyDescent="0.3">
      <c r="A87" s="277" t="s">
        <v>87</v>
      </c>
      <c r="B87" s="277" t="s">
        <v>85</v>
      </c>
      <c r="C87" s="277" t="s">
        <v>86</v>
      </c>
      <c r="D87" s="277" t="s">
        <v>7377</v>
      </c>
      <c r="E87" s="277" t="s">
        <v>7939</v>
      </c>
      <c r="F87" s="277" t="s">
        <v>7940</v>
      </c>
      <c r="G87" s="277" t="s">
        <v>7940</v>
      </c>
      <c r="H87" s="277" t="s">
        <v>8178</v>
      </c>
      <c r="I87" s="277" t="s">
        <v>8179</v>
      </c>
      <c r="J87" s="277"/>
      <c r="K87" s="277"/>
      <c r="L87" s="277"/>
    </row>
    <row r="88" spans="1:12" x14ac:dyDescent="0.3">
      <c r="A88" s="277" t="s">
        <v>250</v>
      </c>
      <c r="B88" s="277" t="s">
        <v>248</v>
      </c>
      <c r="C88" s="277" t="s">
        <v>249</v>
      </c>
      <c r="D88" s="277" t="s">
        <v>7514</v>
      </c>
      <c r="E88" s="277" t="s">
        <v>7944</v>
      </c>
      <c r="F88" s="277" t="s">
        <v>7945</v>
      </c>
      <c r="G88" s="277" t="s">
        <v>7945</v>
      </c>
      <c r="H88" s="277" t="s">
        <v>8178</v>
      </c>
      <c r="I88" s="277" t="s">
        <v>8179</v>
      </c>
      <c r="J88" s="277"/>
      <c r="K88" s="277"/>
      <c r="L88" s="277"/>
    </row>
    <row r="89" spans="1:12" x14ac:dyDescent="0.3">
      <c r="A89" s="277" t="s">
        <v>7889</v>
      </c>
      <c r="B89" s="277" t="s">
        <v>1015</v>
      </c>
      <c r="C89" s="277" t="s">
        <v>1016</v>
      </c>
      <c r="D89" s="277" t="s">
        <v>8093</v>
      </c>
      <c r="E89" s="277" t="s">
        <v>8094</v>
      </c>
      <c r="F89" s="277" t="s">
        <v>8095</v>
      </c>
      <c r="G89" s="277" t="s">
        <v>8096</v>
      </c>
      <c r="H89" s="277"/>
      <c r="I89" s="277" t="s">
        <v>8179</v>
      </c>
      <c r="J89" s="277"/>
      <c r="K89" s="277"/>
      <c r="L89" s="277"/>
    </row>
    <row r="90" spans="1:12" x14ac:dyDescent="0.3">
      <c r="A90" s="277" t="s">
        <v>7890</v>
      </c>
      <c r="B90" s="277" t="s">
        <v>1258</v>
      </c>
      <c r="C90" s="277" t="s">
        <v>1259</v>
      </c>
      <c r="D90" s="277" t="s">
        <v>8098</v>
      </c>
      <c r="E90" s="277" t="s">
        <v>8099</v>
      </c>
      <c r="F90" s="277" t="s">
        <v>8095</v>
      </c>
      <c r="G90" s="277" t="s">
        <v>1258</v>
      </c>
      <c r="H90" s="277"/>
      <c r="I90" s="277" t="s">
        <v>8179</v>
      </c>
      <c r="J90" s="277"/>
      <c r="K90" s="277"/>
      <c r="L90" s="277"/>
    </row>
    <row r="91" spans="1:12" x14ac:dyDescent="0.3">
      <c r="A91" s="277" t="s">
        <v>7891</v>
      </c>
      <c r="B91" s="277" t="s">
        <v>1162</v>
      </c>
      <c r="C91" s="277" t="s">
        <v>1163</v>
      </c>
      <c r="D91" s="277" t="s">
        <v>8101</v>
      </c>
      <c r="E91" s="277" t="s">
        <v>8102</v>
      </c>
      <c r="F91" s="277" t="s">
        <v>8095</v>
      </c>
      <c r="G91" s="277" t="s">
        <v>1162</v>
      </c>
      <c r="H91" s="277" t="s">
        <v>8181</v>
      </c>
      <c r="I91" s="277" t="s">
        <v>8179</v>
      </c>
      <c r="J91" s="277"/>
      <c r="K91" s="277"/>
      <c r="L91" s="277"/>
    </row>
    <row r="92" spans="1:12" x14ac:dyDescent="0.3">
      <c r="A92" s="277" t="s">
        <v>7892</v>
      </c>
      <c r="B92" s="277" t="s">
        <v>1315</v>
      </c>
      <c r="C92" s="277" t="s">
        <v>1316</v>
      </c>
      <c r="D92" s="277" t="s">
        <v>8104</v>
      </c>
      <c r="E92" s="277" t="s">
        <v>8105</v>
      </c>
      <c r="F92" s="277" t="s">
        <v>8095</v>
      </c>
      <c r="G92" s="277" t="s">
        <v>1315</v>
      </c>
      <c r="H92" s="277" t="s">
        <v>8181</v>
      </c>
      <c r="I92" s="277" t="s">
        <v>8179</v>
      </c>
      <c r="J92" s="277"/>
      <c r="K92" s="277"/>
      <c r="L92" s="277"/>
    </row>
    <row r="93" spans="1:12" x14ac:dyDescent="0.3">
      <c r="A93" s="277" t="s">
        <v>7893</v>
      </c>
      <c r="B93" s="277" t="s">
        <v>1285</v>
      </c>
      <c r="C93" s="277" t="s">
        <v>1286</v>
      </c>
      <c r="D93" s="277" t="s">
        <v>8108</v>
      </c>
      <c r="E93" s="277" t="s">
        <v>8109</v>
      </c>
      <c r="F93" s="277" t="s">
        <v>8095</v>
      </c>
      <c r="G93" s="277" t="s">
        <v>1285</v>
      </c>
      <c r="H93" s="277"/>
      <c r="I93" s="277" t="s">
        <v>8179</v>
      </c>
      <c r="J93" s="277"/>
      <c r="K93" s="277"/>
      <c r="L93" s="277"/>
    </row>
    <row r="94" spans="1:12" x14ac:dyDescent="0.3">
      <c r="A94" s="277" t="s">
        <v>7894</v>
      </c>
      <c r="B94" s="277" t="s">
        <v>1186</v>
      </c>
      <c r="C94" s="277" t="s">
        <v>1187</v>
      </c>
      <c r="D94" s="277" t="s">
        <v>8111</v>
      </c>
      <c r="E94" s="277" t="s">
        <v>8112</v>
      </c>
      <c r="F94" s="277" t="s">
        <v>8095</v>
      </c>
      <c r="G94" s="277" t="s">
        <v>1186</v>
      </c>
      <c r="H94" s="277"/>
      <c r="I94" s="277" t="s">
        <v>8179</v>
      </c>
      <c r="J94" s="277"/>
      <c r="K94" s="277"/>
      <c r="L94" s="277"/>
    </row>
    <row r="95" spans="1:12" x14ac:dyDescent="0.3">
      <c r="A95" s="277" t="s">
        <v>7895</v>
      </c>
      <c r="B95" s="277" t="s">
        <v>1208</v>
      </c>
      <c r="C95" s="277" t="s">
        <v>1209</v>
      </c>
      <c r="D95" s="277" t="s">
        <v>8114</v>
      </c>
      <c r="E95" s="277" t="s">
        <v>8115</v>
      </c>
      <c r="F95" s="277" t="s">
        <v>8095</v>
      </c>
      <c r="G95" s="277" t="s">
        <v>1208</v>
      </c>
      <c r="H95" s="277"/>
      <c r="I95" s="277" t="s">
        <v>8179</v>
      </c>
      <c r="J95" s="277"/>
      <c r="K95" s="277"/>
      <c r="L95" s="277"/>
    </row>
    <row r="96" spans="1:12" x14ac:dyDescent="0.3">
      <c r="A96" s="277" t="s">
        <v>7896</v>
      </c>
      <c r="B96" s="277" t="s">
        <v>1268</v>
      </c>
      <c r="C96" s="277" t="s">
        <v>1269</v>
      </c>
      <c r="D96" s="277" t="s">
        <v>8117</v>
      </c>
      <c r="E96" s="277" t="s">
        <v>8102</v>
      </c>
      <c r="F96" s="277" t="s">
        <v>8095</v>
      </c>
      <c r="G96" s="277" t="s">
        <v>1268</v>
      </c>
      <c r="H96" s="277" t="s">
        <v>8181</v>
      </c>
      <c r="I96" s="277" t="s">
        <v>8179</v>
      </c>
      <c r="J96" s="277"/>
      <c r="K96" s="277"/>
      <c r="L96" s="277"/>
    </row>
    <row r="97" spans="1:12" x14ac:dyDescent="0.3">
      <c r="A97" s="277" t="s">
        <v>7897</v>
      </c>
      <c r="B97" s="277" t="s">
        <v>2366</v>
      </c>
      <c r="C97" s="277" t="s">
        <v>2367</v>
      </c>
      <c r="D97" s="277" t="s">
        <v>8119</v>
      </c>
      <c r="E97" s="277" t="s">
        <v>8120</v>
      </c>
      <c r="F97" s="277" t="s">
        <v>8095</v>
      </c>
      <c r="G97" s="277" t="s">
        <v>2366</v>
      </c>
      <c r="H97" s="277"/>
      <c r="I97" s="277" t="s">
        <v>8179</v>
      </c>
      <c r="J97" s="277"/>
      <c r="K97" s="277"/>
      <c r="L97" s="277"/>
    </row>
    <row r="98" spans="1:12" x14ac:dyDescent="0.3">
      <c r="A98" s="277" t="s">
        <v>7898</v>
      </c>
      <c r="B98" s="277" t="s">
        <v>3278</v>
      </c>
      <c r="C98" s="277" t="s">
        <v>3279</v>
      </c>
      <c r="D98" s="277" t="s">
        <v>8123</v>
      </c>
      <c r="E98" s="277" t="s">
        <v>8124</v>
      </c>
      <c r="F98" s="277" t="s">
        <v>8095</v>
      </c>
      <c r="G98" s="277" t="s">
        <v>8125</v>
      </c>
      <c r="H98" s="277"/>
      <c r="I98" s="277" t="s">
        <v>8179</v>
      </c>
      <c r="J98" s="277"/>
      <c r="K98" s="277"/>
      <c r="L98" s="277"/>
    </row>
    <row r="99" spans="1:12" x14ac:dyDescent="0.3">
      <c r="A99" s="277" t="s">
        <v>724</v>
      </c>
      <c r="B99" s="277" t="s">
        <v>722</v>
      </c>
      <c r="C99" s="277" t="s">
        <v>723</v>
      </c>
      <c r="D99" s="277" t="s">
        <v>7533</v>
      </c>
      <c r="E99" s="277" t="s">
        <v>7949</v>
      </c>
      <c r="F99" s="277" t="s">
        <v>7953</v>
      </c>
      <c r="G99" s="277" t="s">
        <v>617</v>
      </c>
      <c r="H99" s="277" t="s">
        <v>8178</v>
      </c>
      <c r="I99" s="277" t="s">
        <v>8179</v>
      </c>
      <c r="J99" s="277"/>
      <c r="K99" s="277"/>
      <c r="L99" s="277"/>
    </row>
    <row r="100" spans="1:12" x14ac:dyDescent="0.3">
      <c r="A100" s="277" t="s">
        <v>751</v>
      </c>
      <c r="B100" s="277" t="s">
        <v>749</v>
      </c>
      <c r="C100" s="277" t="s">
        <v>750</v>
      </c>
      <c r="D100" s="277" t="s">
        <v>7567</v>
      </c>
      <c r="E100" s="277" t="s">
        <v>7949</v>
      </c>
      <c r="F100" s="277" t="s">
        <v>7960</v>
      </c>
      <c r="G100" s="277" t="s">
        <v>7940</v>
      </c>
      <c r="H100" s="277" t="s">
        <v>8178</v>
      </c>
      <c r="I100" s="277" t="s">
        <v>8180</v>
      </c>
      <c r="J100" s="277"/>
      <c r="K100" s="277"/>
      <c r="L100" s="277"/>
    </row>
    <row r="101" spans="1:12" x14ac:dyDescent="0.3">
      <c r="A101" s="277" t="s">
        <v>751</v>
      </c>
      <c r="B101" s="277" t="s">
        <v>2333</v>
      </c>
      <c r="C101" s="277" t="s">
        <v>2334</v>
      </c>
      <c r="D101" s="277" t="s">
        <v>7567</v>
      </c>
      <c r="E101" s="277" t="s">
        <v>7949</v>
      </c>
      <c r="F101" s="277" t="s">
        <v>7953</v>
      </c>
      <c r="G101" s="277" t="s">
        <v>617</v>
      </c>
      <c r="H101" s="277" t="s">
        <v>8181</v>
      </c>
      <c r="I101" s="277" t="s">
        <v>8179</v>
      </c>
      <c r="J101" s="277"/>
      <c r="K101" s="277"/>
      <c r="L101" s="277"/>
    </row>
    <row r="102" spans="1:12" x14ac:dyDescent="0.3">
      <c r="A102" s="277" t="s">
        <v>751</v>
      </c>
      <c r="B102" s="277" t="s">
        <v>2887</v>
      </c>
      <c r="C102" s="277" t="s">
        <v>2888</v>
      </c>
      <c r="D102" s="277" t="s">
        <v>7567</v>
      </c>
      <c r="E102" s="277" t="s">
        <v>7949</v>
      </c>
      <c r="F102" s="277" t="s">
        <v>7995</v>
      </c>
      <c r="G102" s="277" t="s">
        <v>7996</v>
      </c>
      <c r="H102" s="277" t="s">
        <v>8181</v>
      </c>
      <c r="I102" s="277" t="s">
        <v>8179</v>
      </c>
      <c r="J102" s="277"/>
      <c r="K102" s="277"/>
      <c r="L102" s="277"/>
    </row>
    <row r="103" spans="1:12" x14ac:dyDescent="0.3">
      <c r="A103" s="277" t="s">
        <v>751</v>
      </c>
      <c r="B103" s="277" t="s">
        <v>4522</v>
      </c>
      <c r="C103" s="277" t="s">
        <v>4523</v>
      </c>
      <c r="D103" s="277" t="s">
        <v>7567</v>
      </c>
      <c r="E103" s="277" t="s">
        <v>7949</v>
      </c>
      <c r="F103" s="277" t="s">
        <v>7953</v>
      </c>
      <c r="G103" s="277" t="s">
        <v>8133</v>
      </c>
      <c r="H103" s="277" t="s">
        <v>8181</v>
      </c>
      <c r="I103" s="277" t="s">
        <v>8179</v>
      </c>
      <c r="J103" s="277"/>
      <c r="K103" s="277"/>
      <c r="L103" s="277"/>
    </row>
    <row r="104" spans="1:12" x14ac:dyDescent="0.3">
      <c r="A104" s="277" t="s">
        <v>751</v>
      </c>
      <c r="B104" s="277" t="s">
        <v>6790</v>
      </c>
      <c r="C104" s="277" t="s">
        <v>6791</v>
      </c>
      <c r="D104" s="277" t="s">
        <v>7567</v>
      </c>
      <c r="E104" s="277" t="s">
        <v>7949</v>
      </c>
      <c r="F104" s="277" t="s">
        <v>8039</v>
      </c>
      <c r="G104" s="277" t="s">
        <v>8136</v>
      </c>
      <c r="H104" s="277" t="s">
        <v>8181</v>
      </c>
      <c r="I104" s="277" t="s">
        <v>8179</v>
      </c>
      <c r="J104" s="277"/>
      <c r="K104" s="277"/>
      <c r="L104" s="277"/>
    </row>
    <row r="105" spans="1:12" x14ac:dyDescent="0.3">
      <c r="A105" s="277" t="s">
        <v>55</v>
      </c>
      <c r="B105" s="277" t="s">
        <v>53</v>
      </c>
      <c r="C105" s="277" t="s">
        <v>54</v>
      </c>
      <c r="D105" s="277" t="s">
        <v>7542</v>
      </c>
      <c r="E105" s="277" t="s">
        <v>7949</v>
      </c>
      <c r="F105" s="277" t="s">
        <v>7981</v>
      </c>
      <c r="G105" s="277" t="s">
        <v>7981</v>
      </c>
      <c r="H105" s="277" t="s">
        <v>8178</v>
      </c>
      <c r="I105" s="277" t="s">
        <v>8179</v>
      </c>
      <c r="J105" s="277"/>
      <c r="K105" s="277"/>
      <c r="L105" s="277"/>
    </row>
    <row r="106" spans="1:12" x14ac:dyDescent="0.3">
      <c r="A106" s="277" t="s">
        <v>403</v>
      </c>
      <c r="B106" s="277" t="s">
        <v>401</v>
      </c>
      <c r="C106" s="277" t="s">
        <v>402</v>
      </c>
      <c r="D106" s="277" t="s">
        <v>7388</v>
      </c>
      <c r="E106" s="277" t="s">
        <v>7956</v>
      </c>
      <c r="F106" s="277" t="s">
        <v>7940</v>
      </c>
      <c r="G106" s="277" t="s">
        <v>7940</v>
      </c>
      <c r="H106" s="277" t="s">
        <v>8178</v>
      </c>
      <c r="I106" s="277" t="s">
        <v>8179</v>
      </c>
      <c r="J106" s="277"/>
      <c r="K106" s="277"/>
      <c r="L106" s="277"/>
    </row>
    <row r="107" spans="1:12" x14ac:dyDescent="0.3">
      <c r="A107" s="277" t="s">
        <v>181</v>
      </c>
      <c r="B107" s="277" t="s">
        <v>179</v>
      </c>
      <c r="C107" s="277" t="s">
        <v>180</v>
      </c>
      <c r="D107" s="277" t="s">
        <v>7557</v>
      </c>
      <c r="E107" s="277" t="s">
        <v>7949</v>
      </c>
      <c r="F107" s="277" t="s">
        <v>7940</v>
      </c>
      <c r="G107" s="277" t="s">
        <v>7940</v>
      </c>
      <c r="H107" s="277" t="s">
        <v>8178</v>
      </c>
      <c r="I107" s="277" t="s">
        <v>8179</v>
      </c>
      <c r="J107" s="277"/>
      <c r="K107" s="277"/>
      <c r="L107" s="277"/>
    </row>
    <row r="108" spans="1:12" x14ac:dyDescent="0.3">
      <c r="A108" s="277" t="s">
        <v>181</v>
      </c>
      <c r="B108" s="277" t="s">
        <v>1235</v>
      </c>
      <c r="C108" s="277" t="s">
        <v>1236</v>
      </c>
      <c r="D108" s="277" t="s">
        <v>7557</v>
      </c>
      <c r="E108" s="277" t="s">
        <v>7949</v>
      </c>
      <c r="F108" s="277" t="s">
        <v>7953</v>
      </c>
      <c r="G108" s="277" t="s">
        <v>7979</v>
      </c>
      <c r="H108" s="277" t="s">
        <v>8181</v>
      </c>
      <c r="I108" s="277" t="s">
        <v>8179</v>
      </c>
      <c r="J108" s="277"/>
      <c r="K108" s="277"/>
      <c r="L108" s="277"/>
    </row>
    <row r="109" spans="1:12" x14ac:dyDescent="0.3">
      <c r="A109" s="277" t="s">
        <v>181</v>
      </c>
      <c r="B109" s="277" t="s">
        <v>2564</v>
      </c>
      <c r="C109" s="277" t="s">
        <v>2565</v>
      </c>
      <c r="D109" s="277" t="s">
        <v>7557</v>
      </c>
      <c r="E109" s="277" t="s">
        <v>7949</v>
      </c>
      <c r="F109" s="277" t="s">
        <v>7995</v>
      </c>
      <c r="G109" s="277" t="s">
        <v>7996</v>
      </c>
      <c r="H109" s="277" t="s">
        <v>8181</v>
      </c>
      <c r="I109" s="277" t="s">
        <v>8179</v>
      </c>
      <c r="J109" s="277"/>
      <c r="K109" s="277"/>
      <c r="L109" s="277"/>
    </row>
    <row r="110" spans="1:12" x14ac:dyDescent="0.3">
      <c r="A110" s="277" t="s">
        <v>572</v>
      </c>
      <c r="B110" s="277" t="s">
        <v>570</v>
      </c>
      <c r="C110" s="277" t="s">
        <v>571</v>
      </c>
      <c r="D110" s="277" t="s">
        <v>7560</v>
      </c>
      <c r="E110" s="277" t="s">
        <v>7949</v>
      </c>
      <c r="F110" s="277" t="s">
        <v>7940</v>
      </c>
      <c r="G110" s="277" t="s">
        <v>7940</v>
      </c>
      <c r="H110" s="277" t="s">
        <v>8178</v>
      </c>
      <c r="I110" s="277" t="s">
        <v>8179</v>
      </c>
      <c r="J110" s="277"/>
      <c r="K110" s="277"/>
      <c r="L110" s="277"/>
    </row>
    <row r="111" spans="1:12" x14ac:dyDescent="0.3">
      <c r="A111" s="277" t="s">
        <v>2356</v>
      </c>
      <c r="B111" s="277" t="s">
        <v>2354</v>
      </c>
      <c r="C111" s="277" t="s">
        <v>2355</v>
      </c>
      <c r="D111" s="277" t="s">
        <v>7394</v>
      </c>
      <c r="E111" s="277" t="s">
        <v>7949</v>
      </c>
      <c r="F111" s="277" t="s">
        <v>8052</v>
      </c>
      <c r="G111" s="277" t="s">
        <v>8053</v>
      </c>
      <c r="H111" s="277" t="s">
        <v>8178</v>
      </c>
      <c r="I111" s="277" t="s">
        <v>8179</v>
      </c>
      <c r="J111" s="277"/>
      <c r="K111" s="277"/>
      <c r="L111" s="277"/>
    </row>
    <row r="112" spans="1:12" x14ac:dyDescent="0.3">
      <c r="A112" s="277" t="s">
        <v>158</v>
      </c>
      <c r="B112" s="277" t="s">
        <v>156</v>
      </c>
      <c r="C112" s="277" t="s">
        <v>157</v>
      </c>
      <c r="D112" s="277" t="s">
        <v>7574</v>
      </c>
      <c r="E112" s="277" t="s">
        <v>7944</v>
      </c>
      <c r="F112" s="277" t="s">
        <v>7940</v>
      </c>
      <c r="G112" s="277" t="s">
        <v>7945</v>
      </c>
      <c r="H112" s="277" t="s">
        <v>8178</v>
      </c>
      <c r="I112" s="277" t="s">
        <v>8179</v>
      </c>
      <c r="J112" s="277"/>
      <c r="K112" s="277"/>
      <c r="L112" s="277"/>
    </row>
    <row r="113" spans="1:12" x14ac:dyDescent="0.3">
      <c r="A113" s="277" t="s">
        <v>756</v>
      </c>
      <c r="B113" s="277" t="s">
        <v>4559</v>
      </c>
      <c r="C113" s="277" t="s">
        <v>4560</v>
      </c>
      <c r="D113" s="277" t="s">
        <v>7357</v>
      </c>
      <c r="E113" s="277" t="s">
        <v>7949</v>
      </c>
      <c r="F113" s="277" t="s">
        <v>7960</v>
      </c>
      <c r="G113" s="277" t="s">
        <v>7940</v>
      </c>
      <c r="H113" s="277" t="s">
        <v>8178</v>
      </c>
      <c r="I113" s="277" t="s">
        <v>8180</v>
      </c>
      <c r="J113" s="277"/>
      <c r="K113" s="277"/>
      <c r="L113" s="277"/>
    </row>
    <row r="114" spans="1:12" x14ac:dyDescent="0.3">
      <c r="A114" s="277" t="s">
        <v>756</v>
      </c>
      <c r="B114" s="277" t="s">
        <v>754</v>
      </c>
      <c r="C114" s="277" t="s">
        <v>755</v>
      </c>
      <c r="D114" s="277" t="s">
        <v>7357</v>
      </c>
      <c r="E114" s="277" t="s">
        <v>7949</v>
      </c>
      <c r="F114" s="277" t="s">
        <v>7945</v>
      </c>
      <c r="G114" s="277" t="s">
        <v>8077</v>
      </c>
      <c r="H114" s="277" t="s">
        <v>8181</v>
      </c>
      <c r="I114" s="277" t="s">
        <v>8179</v>
      </c>
      <c r="J114" s="277"/>
      <c r="K114" s="277"/>
      <c r="L114" s="277"/>
    </row>
    <row r="115" spans="1:12" x14ac:dyDescent="0.3">
      <c r="A115" s="277" t="s">
        <v>756</v>
      </c>
      <c r="B115" s="277" t="s">
        <v>770</v>
      </c>
      <c r="C115" s="277" t="s">
        <v>771</v>
      </c>
      <c r="D115" s="277" t="s">
        <v>7357</v>
      </c>
      <c r="E115" s="277" t="s">
        <v>7949</v>
      </c>
      <c r="F115" s="277" t="s">
        <v>7953</v>
      </c>
      <c r="G115" s="277" t="s">
        <v>7967</v>
      </c>
      <c r="H115" s="277" t="s">
        <v>8181</v>
      </c>
      <c r="I115" s="277" t="s">
        <v>8179</v>
      </c>
      <c r="J115" s="277"/>
      <c r="K115" s="277"/>
      <c r="L115" s="277"/>
    </row>
    <row r="116" spans="1:12" x14ac:dyDescent="0.3">
      <c r="A116" s="277" t="s">
        <v>756</v>
      </c>
      <c r="B116" s="277" t="s">
        <v>785</v>
      </c>
      <c r="C116" s="277" t="s">
        <v>786</v>
      </c>
      <c r="D116" s="277" t="s">
        <v>7357</v>
      </c>
      <c r="E116" s="277" t="s">
        <v>7949</v>
      </c>
      <c r="F116" s="277" t="s">
        <v>7953</v>
      </c>
      <c r="G116" s="277" t="s">
        <v>8151</v>
      </c>
      <c r="H116" s="277" t="s">
        <v>8181</v>
      </c>
      <c r="I116" s="277" t="s">
        <v>8179</v>
      </c>
      <c r="J116" s="277"/>
      <c r="K116" s="277"/>
      <c r="L116" s="277"/>
    </row>
    <row r="117" spans="1:12" x14ac:dyDescent="0.3">
      <c r="A117" s="277" t="s">
        <v>756</v>
      </c>
      <c r="B117" s="277" t="s">
        <v>797</v>
      </c>
      <c r="C117" s="277" t="s">
        <v>798</v>
      </c>
      <c r="D117" s="277" t="s">
        <v>7357</v>
      </c>
      <c r="E117" s="277" t="s">
        <v>7949</v>
      </c>
      <c r="F117" s="277" t="s">
        <v>7945</v>
      </c>
      <c r="G117" s="277" t="s">
        <v>8153</v>
      </c>
      <c r="H117" s="277" t="s">
        <v>8181</v>
      </c>
      <c r="I117" s="277" t="s">
        <v>8179</v>
      </c>
      <c r="J117" s="277"/>
      <c r="K117" s="277"/>
      <c r="L117" s="277"/>
    </row>
    <row r="118" spans="1:12" x14ac:dyDescent="0.3">
      <c r="A118" s="277" t="s">
        <v>412</v>
      </c>
      <c r="B118" s="277" t="s">
        <v>410</v>
      </c>
      <c r="C118" s="277" t="s">
        <v>411</v>
      </c>
      <c r="D118" s="277" t="s">
        <v>7578</v>
      </c>
      <c r="E118" s="277" t="s">
        <v>7939</v>
      </c>
      <c r="F118" s="277" t="s">
        <v>7960</v>
      </c>
      <c r="G118" s="277" t="s">
        <v>7961</v>
      </c>
      <c r="H118" s="277" t="s">
        <v>8178</v>
      </c>
      <c r="I118" s="277" t="s">
        <v>8180</v>
      </c>
      <c r="J118" s="277"/>
      <c r="K118" s="277"/>
      <c r="L118" s="277"/>
    </row>
    <row r="119" spans="1:12" x14ac:dyDescent="0.3">
      <c r="A119" s="277" t="s">
        <v>412</v>
      </c>
      <c r="B119" s="277" t="s">
        <v>423</v>
      </c>
      <c r="C119" s="277" t="s">
        <v>424</v>
      </c>
      <c r="D119" s="277" t="s">
        <v>7578</v>
      </c>
      <c r="E119" s="277" t="s">
        <v>7939</v>
      </c>
      <c r="F119" s="277" t="s">
        <v>7945</v>
      </c>
      <c r="G119" s="277" t="s">
        <v>7945</v>
      </c>
      <c r="H119" s="277" t="s">
        <v>8181</v>
      </c>
      <c r="I119" s="277" t="s">
        <v>8179</v>
      </c>
      <c r="J119" s="277"/>
      <c r="K119" s="277"/>
      <c r="L119" s="277"/>
    </row>
    <row r="120" spans="1:12" x14ac:dyDescent="0.3">
      <c r="A120" s="277" t="s">
        <v>412</v>
      </c>
      <c r="B120" s="277" t="s">
        <v>433</v>
      </c>
      <c r="C120" s="277" t="s">
        <v>434</v>
      </c>
      <c r="D120" s="277" t="s">
        <v>7578</v>
      </c>
      <c r="E120" s="277" t="s">
        <v>7939</v>
      </c>
      <c r="F120" s="277" t="s">
        <v>7953</v>
      </c>
      <c r="G120" s="277" t="s">
        <v>617</v>
      </c>
      <c r="H120" s="277" t="s">
        <v>8181</v>
      </c>
      <c r="I120" s="277" t="s">
        <v>8179</v>
      </c>
      <c r="J120" s="277"/>
      <c r="K120" s="277"/>
      <c r="L120" s="277"/>
    </row>
    <row r="121" spans="1:12" x14ac:dyDescent="0.3">
      <c r="A121" s="277" t="s">
        <v>6524</v>
      </c>
      <c r="B121" s="277" t="s">
        <v>6522</v>
      </c>
      <c r="C121" s="277" t="s">
        <v>6523</v>
      </c>
      <c r="D121" s="277" t="s">
        <v>7579</v>
      </c>
      <c r="E121" s="277" t="s">
        <v>7939</v>
      </c>
      <c r="F121" s="277" t="s">
        <v>8004</v>
      </c>
      <c r="G121" s="277" t="s">
        <v>6522</v>
      </c>
      <c r="H121" s="277" t="s">
        <v>8178</v>
      </c>
      <c r="I121" s="277" t="s">
        <v>8179</v>
      </c>
      <c r="J121" s="277"/>
      <c r="K121" s="277"/>
      <c r="L121" s="277"/>
    </row>
    <row r="122" spans="1:12" x14ac:dyDescent="0.3">
      <c r="A122" s="277" t="s">
        <v>999</v>
      </c>
      <c r="B122" s="277" t="s">
        <v>997</v>
      </c>
      <c r="C122" s="277" t="s">
        <v>998</v>
      </c>
      <c r="D122" s="277" t="s">
        <v>7584</v>
      </c>
      <c r="E122" s="277" t="s">
        <v>7956</v>
      </c>
      <c r="F122" s="277" t="s">
        <v>7953</v>
      </c>
      <c r="G122" s="277" t="s">
        <v>7957</v>
      </c>
      <c r="H122" s="277" t="s">
        <v>8178</v>
      </c>
      <c r="I122" s="277" t="s">
        <v>8179</v>
      </c>
      <c r="J122" s="277"/>
      <c r="K122" s="277"/>
      <c r="L122" s="277"/>
    </row>
    <row r="123" spans="1:12" x14ac:dyDescent="0.3">
      <c r="A123" s="277" t="s">
        <v>812</v>
      </c>
      <c r="B123" s="277" t="s">
        <v>810</v>
      </c>
      <c r="C123" s="277" t="s">
        <v>811</v>
      </c>
      <c r="D123" s="277" t="s">
        <v>7585</v>
      </c>
      <c r="E123" s="277" t="s">
        <v>7949</v>
      </c>
      <c r="F123" s="277" t="s">
        <v>7953</v>
      </c>
      <c r="G123" s="277" t="s">
        <v>7979</v>
      </c>
      <c r="H123" s="277" t="s">
        <v>8178</v>
      </c>
      <c r="I123" s="277" t="s">
        <v>8179</v>
      </c>
      <c r="J123" s="277"/>
      <c r="K123" s="277"/>
      <c r="L123" s="277"/>
    </row>
    <row r="124" spans="1:12" x14ac:dyDescent="0.3">
      <c r="A124" s="277" t="s">
        <v>834</v>
      </c>
      <c r="B124" s="277" t="s">
        <v>832</v>
      </c>
      <c r="C124" s="277" t="s">
        <v>833</v>
      </c>
      <c r="D124" s="277" t="s">
        <v>7586</v>
      </c>
      <c r="E124" s="277" t="s">
        <v>7944</v>
      </c>
      <c r="F124" s="277" t="s">
        <v>7960</v>
      </c>
      <c r="G124" s="277" t="s">
        <v>7961</v>
      </c>
      <c r="H124" s="277" t="s">
        <v>8178</v>
      </c>
      <c r="I124" s="277" t="s">
        <v>8180</v>
      </c>
      <c r="J124" s="277"/>
      <c r="K124" s="277"/>
      <c r="L124" s="277"/>
    </row>
    <row r="125" spans="1:12" x14ac:dyDescent="0.3">
      <c r="A125" s="277" t="s">
        <v>834</v>
      </c>
      <c r="B125" s="277" t="s">
        <v>854</v>
      </c>
      <c r="C125" s="277" t="s">
        <v>855</v>
      </c>
      <c r="D125" s="277" t="s">
        <v>7586</v>
      </c>
      <c r="E125" s="277" t="s">
        <v>7944</v>
      </c>
      <c r="F125" s="277" t="s">
        <v>7953</v>
      </c>
      <c r="G125" s="277" t="s">
        <v>8023</v>
      </c>
      <c r="H125" s="277" t="s">
        <v>8181</v>
      </c>
      <c r="I125" s="277" t="s">
        <v>8179</v>
      </c>
      <c r="J125" s="277"/>
      <c r="K125" s="277"/>
      <c r="L125" s="277"/>
    </row>
    <row r="126" spans="1:12" x14ac:dyDescent="0.3">
      <c r="A126" s="277" t="s">
        <v>834</v>
      </c>
      <c r="B126" s="277" t="s">
        <v>877</v>
      </c>
      <c r="C126" s="277" t="s">
        <v>878</v>
      </c>
      <c r="D126" s="277" t="s">
        <v>7586</v>
      </c>
      <c r="E126" s="277" t="s">
        <v>7944</v>
      </c>
      <c r="F126" s="277" t="s">
        <v>7953</v>
      </c>
      <c r="G126" s="277" t="s">
        <v>7979</v>
      </c>
      <c r="H126" s="277" t="s">
        <v>8181</v>
      </c>
      <c r="I126" s="277" t="s">
        <v>8179</v>
      </c>
      <c r="J126" s="277"/>
      <c r="K126" s="277"/>
      <c r="L126" s="277"/>
    </row>
    <row r="127" spans="1:12" x14ac:dyDescent="0.3">
      <c r="A127" s="277" t="s">
        <v>834</v>
      </c>
      <c r="B127" s="277" t="s">
        <v>897</v>
      </c>
      <c r="C127" s="277" t="s">
        <v>898</v>
      </c>
      <c r="D127" s="277" t="s">
        <v>7586</v>
      </c>
      <c r="E127" s="277" t="s">
        <v>7944</v>
      </c>
      <c r="F127" s="277" t="s">
        <v>7945</v>
      </c>
      <c r="G127" s="277" t="s">
        <v>8164</v>
      </c>
      <c r="H127" s="277" t="s">
        <v>8181</v>
      </c>
      <c r="I127" s="277" t="s">
        <v>8179</v>
      </c>
      <c r="J127" s="277"/>
      <c r="K127" s="277"/>
      <c r="L127" s="277"/>
    </row>
    <row r="128" spans="1:12" x14ac:dyDescent="0.3">
      <c r="A128" s="277" t="s">
        <v>171</v>
      </c>
      <c r="B128" s="277" t="s">
        <v>169</v>
      </c>
      <c r="C128" s="277" t="s">
        <v>170</v>
      </c>
      <c r="D128" s="277" t="s">
        <v>7577</v>
      </c>
      <c r="E128" s="277" t="s">
        <v>7949</v>
      </c>
      <c r="F128" s="277" t="s">
        <v>7953</v>
      </c>
      <c r="G128" s="277" t="s">
        <v>617</v>
      </c>
      <c r="H128" s="277" t="s">
        <v>8178</v>
      </c>
      <c r="I128" s="277" t="s">
        <v>8179</v>
      </c>
      <c r="J128" s="277"/>
      <c r="K128" s="277"/>
      <c r="L128" s="277"/>
    </row>
    <row r="129" spans="1:12" x14ac:dyDescent="0.3">
      <c r="A129" s="277" t="s">
        <v>2041</v>
      </c>
      <c r="B129" s="277" t="s">
        <v>2623</v>
      </c>
      <c r="C129" s="277" t="s">
        <v>2624</v>
      </c>
      <c r="D129" s="277" t="s">
        <v>7591</v>
      </c>
      <c r="E129" s="277" t="s">
        <v>7949</v>
      </c>
      <c r="F129" s="277" t="s">
        <v>7960</v>
      </c>
      <c r="G129" s="277" t="s">
        <v>7961</v>
      </c>
      <c r="H129" s="277" t="s">
        <v>8178</v>
      </c>
      <c r="I129" s="277" t="s">
        <v>8180</v>
      </c>
      <c r="J129" s="277"/>
      <c r="K129" s="277"/>
      <c r="L129" s="277"/>
    </row>
    <row r="130" spans="1:12" x14ac:dyDescent="0.3">
      <c r="A130" s="277" t="s">
        <v>2041</v>
      </c>
      <c r="B130" s="277" t="s">
        <v>2039</v>
      </c>
      <c r="C130" s="277" t="s">
        <v>2040</v>
      </c>
      <c r="D130" s="277" t="s">
        <v>7591</v>
      </c>
      <c r="E130" s="277" t="s">
        <v>7949</v>
      </c>
      <c r="F130" s="277" t="s">
        <v>7953</v>
      </c>
      <c r="G130" s="277" t="s">
        <v>617</v>
      </c>
      <c r="H130" s="277" t="s">
        <v>8181</v>
      </c>
      <c r="I130" s="277" t="s">
        <v>8179</v>
      </c>
      <c r="J130" s="277"/>
      <c r="K130" s="277"/>
      <c r="L130" s="277"/>
    </row>
    <row r="131" spans="1:12" x14ac:dyDescent="0.3">
      <c r="A131" s="277" t="s">
        <v>928</v>
      </c>
      <c r="B131" s="277" t="s">
        <v>926</v>
      </c>
      <c r="C131" s="277" t="s">
        <v>927</v>
      </c>
      <c r="D131" s="277" t="s">
        <v>7592</v>
      </c>
      <c r="E131" s="277" t="s">
        <v>7992</v>
      </c>
      <c r="F131" s="277" t="s">
        <v>7945</v>
      </c>
      <c r="G131" s="277" t="s">
        <v>7945</v>
      </c>
      <c r="H131" s="277" t="s">
        <v>8178</v>
      </c>
      <c r="I131" s="277" t="s">
        <v>8179</v>
      </c>
      <c r="J131" s="277"/>
      <c r="K131" s="277"/>
      <c r="L131" s="277"/>
    </row>
    <row r="132" spans="1:12" x14ac:dyDescent="0.3">
      <c r="A132" s="277" t="s">
        <v>6481</v>
      </c>
      <c r="B132" s="277" t="s">
        <v>6479</v>
      </c>
      <c r="C132" s="277" t="s">
        <v>6480</v>
      </c>
      <c r="D132" s="277" t="s">
        <v>7566</v>
      </c>
      <c r="E132" s="277" t="s">
        <v>7956</v>
      </c>
      <c r="F132" s="277" t="s">
        <v>8170</v>
      </c>
      <c r="G132" s="277" t="s">
        <v>6479</v>
      </c>
      <c r="H132" s="277" t="s">
        <v>8178</v>
      </c>
      <c r="I132" s="277" t="s">
        <v>8179</v>
      </c>
      <c r="J132" s="277"/>
      <c r="K132" s="277"/>
      <c r="L132" s="277"/>
    </row>
    <row r="133" spans="1:12" x14ac:dyDescent="0.3">
      <c r="A133" s="277" t="s">
        <v>109</v>
      </c>
      <c r="B133" s="277" t="s">
        <v>107</v>
      </c>
      <c r="C133" s="277" t="s">
        <v>108</v>
      </c>
      <c r="D133" s="277" t="s">
        <v>7605</v>
      </c>
      <c r="E133" s="277" t="s">
        <v>7956</v>
      </c>
      <c r="F133" s="277" t="s">
        <v>7940</v>
      </c>
      <c r="G133" s="277" t="s">
        <v>7940</v>
      </c>
      <c r="H133" s="277" t="s">
        <v>8178</v>
      </c>
      <c r="I133" s="277" t="s">
        <v>8179</v>
      </c>
      <c r="J133" s="277"/>
      <c r="K133" s="277"/>
      <c r="L133" s="277"/>
    </row>
    <row r="134" spans="1:12" x14ac:dyDescent="0.3">
      <c r="A134" s="277" t="s">
        <v>99</v>
      </c>
      <c r="B134" s="277" t="s">
        <v>97</v>
      </c>
      <c r="C134" s="277" t="s">
        <v>98</v>
      </c>
      <c r="D134" s="277" t="s">
        <v>7608</v>
      </c>
      <c r="E134" s="277" t="s">
        <v>7944</v>
      </c>
      <c r="F134" s="277" t="s">
        <v>7940</v>
      </c>
      <c r="G134" s="277" t="s">
        <v>7940</v>
      </c>
      <c r="H134" s="277" t="s">
        <v>8178</v>
      </c>
      <c r="I134" s="277" t="s">
        <v>8179</v>
      </c>
      <c r="J134" s="277"/>
      <c r="K134" s="277"/>
      <c r="L134" s="277"/>
    </row>
    <row r="135" spans="1:12" x14ac:dyDescent="0.3">
      <c r="A135" s="277" t="s">
        <v>99</v>
      </c>
      <c r="B135" s="277" t="s">
        <v>988</v>
      </c>
      <c r="C135" s="277" t="s">
        <v>989</v>
      </c>
      <c r="D135" s="277" t="s">
        <v>7608</v>
      </c>
      <c r="E135" s="277" t="s">
        <v>7944</v>
      </c>
      <c r="F135" s="277" t="s">
        <v>7953</v>
      </c>
      <c r="G135" s="277" t="s">
        <v>7979</v>
      </c>
      <c r="H135" s="277" t="s">
        <v>8181</v>
      </c>
      <c r="I135" s="277" t="s">
        <v>8179</v>
      </c>
      <c r="J135" s="277"/>
      <c r="K135" s="277"/>
      <c r="L135" s="277"/>
    </row>
    <row r="136" spans="1:12" x14ac:dyDescent="0.3">
      <c r="A136" s="277" t="s">
        <v>445</v>
      </c>
      <c r="B136" s="277" t="s">
        <v>443</v>
      </c>
      <c r="C136" s="277" t="s">
        <v>444</v>
      </c>
      <c r="D136" s="277" t="s">
        <v>7609</v>
      </c>
      <c r="E136" s="277" t="s">
        <v>7949</v>
      </c>
      <c r="F136" s="277" t="s">
        <v>7981</v>
      </c>
      <c r="G136" s="277" t="s">
        <v>7981</v>
      </c>
      <c r="H136" s="277" t="s">
        <v>8178</v>
      </c>
      <c r="I136" s="277" t="s">
        <v>8179</v>
      </c>
      <c r="J136" s="277"/>
      <c r="K136" s="277"/>
      <c r="L136" s="277"/>
    </row>
    <row r="137" spans="1:12" x14ac:dyDescent="0.3">
      <c r="A137" s="277" t="s">
        <v>202</v>
      </c>
      <c r="B137" s="277" t="s">
        <v>200</v>
      </c>
      <c r="C137" s="277" t="s">
        <v>201</v>
      </c>
      <c r="D137" s="277" t="s">
        <v>7610</v>
      </c>
      <c r="E137" s="277" t="s">
        <v>7949</v>
      </c>
      <c r="F137" s="277" t="s">
        <v>7940</v>
      </c>
      <c r="G137" s="277" t="s">
        <v>7940</v>
      </c>
      <c r="H137" s="277" t="s">
        <v>8178</v>
      </c>
      <c r="I137" s="277" t="s">
        <v>8179</v>
      </c>
      <c r="J137" s="277"/>
      <c r="K137" s="277"/>
      <c r="L137" s="277"/>
    </row>
  </sheetData>
  <autoFilter ref="A1:L137" xr:uid="{00000000-0009-0000-0000-000012000000}"/>
  <pageMargins left="0.75" right="0.75" top="1" bottom="1" header="0.5" footer="0.5"/>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defaultColWidth="9.44140625" defaultRowHeight="14.4" x14ac:dyDescent="0.3"/>
  <cols>
    <col min="1" max="1" width="49.44140625" style="51" bestFit="1" customWidth="1"/>
    <col min="2" max="2" width="5.44140625" style="51" bestFit="1" customWidth="1"/>
    <col min="3" max="57" width="5.44140625" style="51" customWidth="1"/>
    <col min="58" max="58" width="9.44140625" style="51" customWidth="1"/>
    <col min="59" max="16384" width="9.44140625" style="51"/>
  </cols>
  <sheetData>
    <row r="1" spans="1:58" x14ac:dyDescent="0.3">
      <c r="A1" s="314"/>
      <c r="B1" s="313"/>
      <c r="C1" s="313"/>
      <c r="D1" s="313"/>
      <c r="E1" s="313"/>
      <c r="F1" s="313"/>
      <c r="G1" s="313"/>
      <c r="H1" s="313"/>
      <c r="I1" s="313"/>
      <c r="J1" s="313"/>
      <c r="K1" s="313"/>
      <c r="L1" s="313"/>
      <c r="M1" s="313"/>
      <c r="N1" s="313"/>
      <c r="O1" s="313"/>
      <c r="P1" s="313"/>
      <c r="Q1" s="313"/>
      <c r="R1" s="313"/>
      <c r="S1" s="313"/>
      <c r="T1" s="313"/>
      <c r="U1" s="313"/>
      <c r="V1" s="313"/>
      <c r="W1" s="313"/>
      <c r="X1" s="313"/>
      <c r="Y1" s="313"/>
      <c r="Z1" s="313"/>
      <c r="AA1" s="313"/>
      <c r="AB1" s="313"/>
      <c r="AC1" s="313"/>
      <c r="AD1" s="313"/>
      <c r="AE1" s="313"/>
      <c r="AF1" s="313"/>
      <c r="AG1" s="313"/>
      <c r="AH1" s="313"/>
      <c r="AI1" s="313"/>
      <c r="AJ1" s="313"/>
      <c r="AK1" s="313"/>
      <c r="AL1" s="313"/>
      <c r="AM1" s="313"/>
      <c r="AN1" s="313"/>
      <c r="AO1" s="313"/>
      <c r="AP1" s="313"/>
      <c r="AQ1" s="313"/>
      <c r="AR1" s="313"/>
      <c r="AS1" s="313"/>
      <c r="AT1" s="313"/>
      <c r="AU1" s="313"/>
      <c r="AV1" s="313"/>
      <c r="AW1" s="313"/>
      <c r="AX1" s="313"/>
      <c r="AY1" s="313"/>
      <c r="AZ1" s="313"/>
      <c r="BA1" s="313"/>
      <c r="BB1" s="313"/>
      <c r="BC1" s="313"/>
      <c r="BD1" s="313"/>
      <c r="BE1" s="313"/>
    </row>
    <row r="2" spans="1:58" s="4" customFormat="1" ht="121.5" customHeight="1" x14ac:dyDescent="0.25">
      <c r="A2" s="13" t="s">
        <v>7137</v>
      </c>
      <c r="B2" s="181" t="s">
        <v>7138</v>
      </c>
      <c r="C2" s="16" t="s">
        <v>8182</v>
      </c>
      <c r="D2" s="16" t="s">
        <v>8183</v>
      </c>
      <c r="E2" s="16" t="s">
        <v>8184</v>
      </c>
      <c r="F2" s="16" t="s">
        <v>8185</v>
      </c>
      <c r="G2" s="16" t="s">
        <v>8186</v>
      </c>
      <c r="H2" s="16" t="s">
        <v>8187</v>
      </c>
      <c r="I2" s="16" t="s">
        <v>8188</v>
      </c>
      <c r="J2" s="16" t="s">
        <v>8189</v>
      </c>
      <c r="K2" s="16" t="s">
        <v>8190</v>
      </c>
      <c r="L2" s="16" t="s">
        <v>8191</v>
      </c>
      <c r="M2" s="16" t="s">
        <v>8192</v>
      </c>
      <c r="N2" s="16" t="s">
        <v>8193</v>
      </c>
      <c r="O2" s="16" t="s">
        <v>8194</v>
      </c>
      <c r="P2" s="16" t="s">
        <v>8195</v>
      </c>
      <c r="Q2" s="16" t="s">
        <v>8196</v>
      </c>
      <c r="R2" s="16" t="s">
        <v>8197</v>
      </c>
      <c r="S2" s="16" t="s">
        <v>8198</v>
      </c>
      <c r="T2" s="16" t="s">
        <v>8199</v>
      </c>
      <c r="U2" s="16" t="s">
        <v>8199</v>
      </c>
      <c r="V2" s="16" t="s">
        <v>8200</v>
      </c>
      <c r="W2" s="16" t="s">
        <v>8201</v>
      </c>
      <c r="X2" s="16" t="s">
        <v>8202</v>
      </c>
      <c r="Y2" s="16" t="s">
        <v>8203</v>
      </c>
      <c r="Z2" s="16" t="s">
        <v>8204</v>
      </c>
      <c r="AA2" s="16" t="s">
        <v>8205</v>
      </c>
      <c r="AB2" s="16" t="s">
        <v>8206</v>
      </c>
      <c r="AC2" s="16" t="s">
        <v>8207</v>
      </c>
      <c r="AD2" s="16" t="s">
        <v>8208</v>
      </c>
      <c r="AE2" s="16" t="s">
        <v>8209</v>
      </c>
      <c r="AF2" s="16" t="s">
        <v>7285</v>
      </c>
      <c r="AG2" s="16" t="s">
        <v>7200</v>
      </c>
      <c r="AH2" s="16" t="s">
        <v>8210</v>
      </c>
      <c r="AI2" s="16" t="s">
        <v>8210</v>
      </c>
      <c r="AJ2" s="16" t="s">
        <v>8210</v>
      </c>
      <c r="AK2" s="16" t="s">
        <v>8211</v>
      </c>
      <c r="AL2" s="16" t="s">
        <v>8212</v>
      </c>
      <c r="AM2" s="16" t="s">
        <v>8213</v>
      </c>
      <c r="AN2" s="16" t="s">
        <v>8214</v>
      </c>
      <c r="AO2" s="16" t="s">
        <v>8215</v>
      </c>
      <c r="AP2" s="16" t="s">
        <v>8216</v>
      </c>
      <c r="AQ2" s="16" t="s">
        <v>8217</v>
      </c>
      <c r="AR2" s="16" t="s">
        <v>8218</v>
      </c>
      <c r="AS2" s="16" t="s">
        <v>8219</v>
      </c>
      <c r="AT2" s="16" t="s">
        <v>8220</v>
      </c>
      <c r="AU2" s="16" t="s">
        <v>8221</v>
      </c>
      <c r="AV2" s="16" t="s">
        <v>8222</v>
      </c>
      <c r="AW2" s="16" t="s">
        <v>8223</v>
      </c>
      <c r="AX2" s="16" t="s">
        <v>8224</v>
      </c>
      <c r="AY2" s="16" t="s">
        <v>8225</v>
      </c>
      <c r="AZ2" s="16" t="s">
        <v>8226</v>
      </c>
      <c r="BA2" s="16" t="s">
        <v>8227</v>
      </c>
      <c r="BB2" s="16" t="s">
        <v>8228</v>
      </c>
      <c r="BC2" s="16" t="s">
        <v>7290</v>
      </c>
      <c r="BD2" s="16" t="s">
        <v>8229</v>
      </c>
      <c r="BE2" s="16" t="s">
        <v>7291</v>
      </c>
    </row>
    <row r="3" spans="1:58" x14ac:dyDescent="0.3">
      <c r="A3" s="14" t="s">
        <v>8230</v>
      </c>
      <c r="B3" s="181"/>
      <c r="C3" s="10">
        <v>2014</v>
      </c>
      <c r="D3" s="10">
        <v>2014</v>
      </c>
      <c r="E3" s="10">
        <v>2014</v>
      </c>
      <c r="F3" s="10">
        <v>2014</v>
      </c>
      <c r="G3" s="10">
        <v>2014</v>
      </c>
      <c r="H3" s="10">
        <v>2014</v>
      </c>
      <c r="I3" s="10">
        <v>2014</v>
      </c>
      <c r="J3" s="10">
        <v>2015</v>
      </c>
      <c r="K3" s="10">
        <v>2015</v>
      </c>
      <c r="L3" s="10">
        <v>2015</v>
      </c>
      <c r="M3" s="10">
        <v>2016</v>
      </c>
      <c r="N3" s="10">
        <v>2016</v>
      </c>
      <c r="O3" s="10">
        <v>2015</v>
      </c>
      <c r="P3" s="10">
        <v>2015</v>
      </c>
      <c r="Q3" s="10">
        <v>2014</v>
      </c>
      <c r="R3" s="10">
        <v>2014</v>
      </c>
      <c r="S3" s="10">
        <v>2016</v>
      </c>
      <c r="T3" s="10">
        <v>2013</v>
      </c>
      <c r="U3" s="10">
        <v>2014</v>
      </c>
      <c r="V3" s="10">
        <v>2014</v>
      </c>
      <c r="W3" s="10">
        <v>2015</v>
      </c>
      <c r="X3" s="10">
        <v>2014</v>
      </c>
      <c r="Y3" s="10">
        <v>2014</v>
      </c>
      <c r="Z3" s="10">
        <v>2014</v>
      </c>
      <c r="AA3" s="10">
        <v>2014</v>
      </c>
      <c r="AB3" s="10">
        <v>2014</v>
      </c>
      <c r="AC3" s="10">
        <v>2014</v>
      </c>
      <c r="AD3" s="10">
        <v>2015</v>
      </c>
      <c r="AE3" s="10">
        <v>2012</v>
      </c>
      <c r="AF3" s="10">
        <v>2014</v>
      </c>
      <c r="AG3" s="10">
        <v>2013</v>
      </c>
      <c r="AH3" s="10">
        <v>2014</v>
      </c>
      <c r="AI3" s="10">
        <v>2015</v>
      </c>
      <c r="AJ3" s="10">
        <v>2016</v>
      </c>
      <c r="AK3" s="10">
        <v>2016</v>
      </c>
      <c r="AL3" s="10">
        <v>2016</v>
      </c>
      <c r="AM3" s="10">
        <v>2015</v>
      </c>
      <c r="AN3" s="10">
        <v>2014</v>
      </c>
      <c r="AO3" s="10">
        <v>2014</v>
      </c>
      <c r="AP3" s="10">
        <v>2014</v>
      </c>
      <c r="AQ3" s="10">
        <v>2014</v>
      </c>
      <c r="AR3" s="10">
        <v>2015</v>
      </c>
      <c r="AS3" s="10">
        <v>2014</v>
      </c>
      <c r="AT3" s="10">
        <v>2015</v>
      </c>
      <c r="AU3" s="10">
        <v>2012</v>
      </c>
      <c r="AV3" s="10">
        <v>2014</v>
      </c>
      <c r="AW3" s="10">
        <v>2014</v>
      </c>
      <c r="AX3" s="10">
        <v>2014</v>
      </c>
      <c r="AY3" s="10">
        <v>2014</v>
      </c>
      <c r="AZ3" s="10">
        <v>2015</v>
      </c>
      <c r="BA3" s="10">
        <v>2015</v>
      </c>
      <c r="BB3" s="10">
        <v>2015</v>
      </c>
      <c r="BC3" s="10">
        <v>2015</v>
      </c>
      <c r="BD3" s="10">
        <v>2014</v>
      </c>
      <c r="BE3" s="10">
        <v>2014</v>
      </c>
    </row>
    <row r="4" spans="1:58" x14ac:dyDescent="0.3">
      <c r="A4" s="13" t="s">
        <v>123</v>
      </c>
      <c r="B4" s="181" t="s">
        <v>7303</v>
      </c>
      <c r="C4" s="17">
        <v>2014</v>
      </c>
      <c r="D4" s="17">
        <v>2014</v>
      </c>
      <c r="E4" s="17">
        <v>2014</v>
      </c>
      <c r="F4" s="17">
        <v>2014</v>
      </c>
      <c r="G4" s="17">
        <v>2014</v>
      </c>
      <c r="H4" s="17">
        <v>2014</v>
      </c>
      <c r="I4" s="17">
        <v>2014</v>
      </c>
      <c r="J4" s="17">
        <v>2015</v>
      </c>
      <c r="K4" s="17">
        <v>2015</v>
      </c>
      <c r="L4" s="17">
        <v>2015</v>
      </c>
      <c r="M4" s="19">
        <v>2016</v>
      </c>
      <c r="N4" s="19">
        <v>2016</v>
      </c>
      <c r="O4" s="19">
        <v>2015</v>
      </c>
      <c r="P4" s="19">
        <v>2015</v>
      </c>
      <c r="Q4" s="19">
        <v>2014</v>
      </c>
      <c r="R4" s="19">
        <v>2011</v>
      </c>
      <c r="S4" s="19">
        <v>2016</v>
      </c>
      <c r="T4" s="19">
        <v>2013</v>
      </c>
      <c r="U4" s="19">
        <v>2014</v>
      </c>
      <c r="V4" s="19">
        <v>2014</v>
      </c>
      <c r="W4" s="19">
        <v>2015</v>
      </c>
      <c r="X4" s="19">
        <v>2004</v>
      </c>
      <c r="Y4" s="19">
        <v>2013</v>
      </c>
      <c r="Z4" s="19">
        <v>2014</v>
      </c>
      <c r="AA4" s="19">
        <v>2014</v>
      </c>
      <c r="AB4" s="19">
        <v>2014</v>
      </c>
      <c r="AC4" s="19">
        <v>2014</v>
      </c>
      <c r="AD4" s="19">
        <v>2015</v>
      </c>
      <c r="AE4" s="19">
        <v>2012</v>
      </c>
      <c r="AF4" s="19">
        <v>2014</v>
      </c>
      <c r="AG4" s="18">
        <v>2007</v>
      </c>
      <c r="AH4" s="19">
        <v>2014</v>
      </c>
      <c r="AI4" s="19">
        <v>2015</v>
      </c>
      <c r="AJ4" s="19">
        <v>2016</v>
      </c>
      <c r="AK4" s="20">
        <v>2015</v>
      </c>
      <c r="AL4" s="20">
        <v>2015</v>
      </c>
      <c r="AM4" s="19">
        <v>2015</v>
      </c>
      <c r="AN4" s="19">
        <v>2014</v>
      </c>
      <c r="AO4" s="19">
        <v>2014</v>
      </c>
      <c r="AP4" s="19" t="s">
        <v>14</v>
      </c>
      <c r="AQ4" s="19" t="s">
        <v>14</v>
      </c>
      <c r="AR4" s="19">
        <v>2015</v>
      </c>
      <c r="AS4" s="19">
        <v>2014</v>
      </c>
      <c r="AT4" s="19">
        <v>2015</v>
      </c>
      <c r="AU4" s="19">
        <v>2012</v>
      </c>
      <c r="AV4" s="19">
        <v>2011</v>
      </c>
      <c r="AW4" s="19">
        <v>2014</v>
      </c>
      <c r="AX4" s="19">
        <v>2014</v>
      </c>
      <c r="AY4" s="19">
        <v>2014</v>
      </c>
      <c r="AZ4" s="19">
        <v>2015</v>
      </c>
      <c r="BA4" s="19">
        <v>2015</v>
      </c>
      <c r="BB4" s="19">
        <v>2015</v>
      </c>
      <c r="BC4" s="19">
        <v>2015</v>
      </c>
      <c r="BD4" s="19">
        <v>2014</v>
      </c>
      <c r="BE4" s="19">
        <v>2014</v>
      </c>
      <c r="BF4" s="9"/>
    </row>
    <row r="5" spans="1:58" x14ac:dyDescent="0.3">
      <c r="A5" s="13" t="s">
        <v>7304</v>
      </c>
      <c r="B5" s="181" t="s">
        <v>7305</v>
      </c>
      <c r="C5" s="17">
        <v>2014</v>
      </c>
      <c r="D5" s="17">
        <v>2014</v>
      </c>
      <c r="E5" s="17">
        <v>2014</v>
      </c>
      <c r="F5" s="17">
        <v>2014</v>
      </c>
      <c r="G5" s="17">
        <v>2014</v>
      </c>
      <c r="H5" s="17">
        <v>2014</v>
      </c>
      <c r="I5" s="17">
        <v>2014</v>
      </c>
      <c r="J5" s="17">
        <v>2015</v>
      </c>
      <c r="K5" s="17">
        <v>2015</v>
      </c>
      <c r="L5" s="17">
        <v>2015</v>
      </c>
      <c r="M5" s="19">
        <v>2016</v>
      </c>
      <c r="N5" s="19">
        <v>2016</v>
      </c>
      <c r="O5" s="19">
        <v>2015</v>
      </c>
      <c r="P5" s="19">
        <v>2015</v>
      </c>
      <c r="Q5" s="19">
        <v>2014</v>
      </c>
      <c r="R5" s="19">
        <v>2009</v>
      </c>
      <c r="S5" s="19">
        <v>2016</v>
      </c>
      <c r="T5" s="19">
        <v>2013</v>
      </c>
      <c r="U5" s="19">
        <v>2014</v>
      </c>
      <c r="V5" s="19">
        <v>2014</v>
      </c>
      <c r="W5" s="19">
        <v>2015</v>
      </c>
      <c r="X5" s="19">
        <v>2009</v>
      </c>
      <c r="Y5" s="19">
        <v>2013</v>
      </c>
      <c r="Z5" s="19">
        <v>2014</v>
      </c>
      <c r="AA5" s="19">
        <v>2014</v>
      </c>
      <c r="AB5" s="19">
        <v>2013</v>
      </c>
      <c r="AC5" s="19">
        <v>2014</v>
      </c>
      <c r="AD5" s="19">
        <v>2015</v>
      </c>
      <c r="AE5" s="19" t="s">
        <v>14</v>
      </c>
      <c r="AF5" s="19">
        <v>2014</v>
      </c>
      <c r="AG5" s="18">
        <v>2012</v>
      </c>
      <c r="AH5" s="19">
        <v>2014</v>
      </c>
      <c r="AI5" s="19">
        <v>2015</v>
      </c>
      <c r="AJ5" s="19">
        <v>2016</v>
      </c>
      <c r="AK5" s="20" t="s">
        <v>14</v>
      </c>
      <c r="AL5" s="20">
        <v>2015</v>
      </c>
      <c r="AM5" s="19">
        <v>2015</v>
      </c>
      <c r="AN5" s="19">
        <v>2014</v>
      </c>
      <c r="AO5" s="19">
        <v>2014</v>
      </c>
      <c r="AP5" s="19">
        <v>2014</v>
      </c>
      <c r="AQ5" s="19">
        <v>2014</v>
      </c>
      <c r="AR5" s="19" t="s">
        <v>14</v>
      </c>
      <c r="AS5" s="19">
        <v>2014</v>
      </c>
      <c r="AT5" s="19">
        <v>2015</v>
      </c>
      <c r="AU5" s="19">
        <v>2012</v>
      </c>
      <c r="AV5" s="19">
        <v>2012</v>
      </c>
      <c r="AW5" s="19">
        <v>2014</v>
      </c>
      <c r="AX5" s="19">
        <v>2014</v>
      </c>
      <c r="AY5" s="19">
        <v>2014</v>
      </c>
      <c r="AZ5" s="19">
        <v>2015</v>
      </c>
      <c r="BA5" s="19">
        <v>2015</v>
      </c>
      <c r="BB5" s="19">
        <v>2015</v>
      </c>
      <c r="BC5" s="19">
        <v>2015</v>
      </c>
      <c r="BD5" s="19">
        <v>2014</v>
      </c>
      <c r="BE5" s="19">
        <v>2014</v>
      </c>
      <c r="BF5" s="9"/>
    </row>
    <row r="6" spans="1:58" x14ac:dyDescent="0.3">
      <c r="A6" s="13" t="s">
        <v>607</v>
      </c>
      <c r="B6" s="181" t="s">
        <v>7306</v>
      </c>
      <c r="C6" s="17">
        <v>2014</v>
      </c>
      <c r="D6" s="17">
        <v>2014</v>
      </c>
      <c r="E6" s="17">
        <v>2014</v>
      </c>
      <c r="F6" s="17">
        <v>2014</v>
      </c>
      <c r="G6" s="17">
        <v>2014</v>
      </c>
      <c r="H6" s="17">
        <v>2014</v>
      </c>
      <c r="I6" s="17">
        <v>2014</v>
      </c>
      <c r="J6" s="17">
        <v>2015</v>
      </c>
      <c r="K6" s="17">
        <v>2015</v>
      </c>
      <c r="L6" s="17">
        <v>2015</v>
      </c>
      <c r="M6" s="19">
        <v>2016</v>
      </c>
      <c r="N6" s="19">
        <v>2016</v>
      </c>
      <c r="O6" s="19">
        <v>2015</v>
      </c>
      <c r="P6" s="19">
        <v>2015</v>
      </c>
      <c r="Q6" s="19">
        <v>2014</v>
      </c>
      <c r="R6" s="19" t="s">
        <v>14</v>
      </c>
      <c r="S6" s="19">
        <v>2016</v>
      </c>
      <c r="T6" s="19">
        <v>2013</v>
      </c>
      <c r="U6" s="19">
        <v>2014</v>
      </c>
      <c r="V6" s="19">
        <v>2014</v>
      </c>
      <c r="W6" s="19">
        <v>2015</v>
      </c>
      <c r="X6" s="19">
        <v>2012</v>
      </c>
      <c r="Y6" s="19">
        <v>2010</v>
      </c>
      <c r="Z6" s="19">
        <v>2014</v>
      </c>
      <c r="AA6" s="19">
        <v>2014</v>
      </c>
      <c r="AB6" s="19">
        <v>2014</v>
      </c>
      <c r="AC6" s="19">
        <v>2014</v>
      </c>
      <c r="AD6" s="19">
        <v>2015</v>
      </c>
      <c r="AE6" s="19">
        <v>2012</v>
      </c>
      <c r="AF6" s="19">
        <v>2014</v>
      </c>
      <c r="AG6" s="18" t="s">
        <v>14</v>
      </c>
      <c r="AH6" s="19">
        <v>2014</v>
      </c>
      <c r="AI6" s="19">
        <v>2015</v>
      </c>
      <c r="AJ6" s="19">
        <v>2016</v>
      </c>
      <c r="AK6" s="20">
        <v>2015</v>
      </c>
      <c r="AL6" s="20">
        <v>2015</v>
      </c>
      <c r="AM6" s="19">
        <v>2015</v>
      </c>
      <c r="AN6" s="19">
        <v>2014</v>
      </c>
      <c r="AO6" s="19">
        <v>2014</v>
      </c>
      <c r="AP6" s="19">
        <v>2014</v>
      </c>
      <c r="AQ6" s="19">
        <v>2014</v>
      </c>
      <c r="AR6" s="19">
        <v>2011</v>
      </c>
      <c r="AS6" s="19">
        <v>2014</v>
      </c>
      <c r="AT6" s="19">
        <v>2015</v>
      </c>
      <c r="AU6" s="19">
        <v>2012</v>
      </c>
      <c r="AV6" s="19">
        <v>2006</v>
      </c>
      <c r="AW6" s="19">
        <v>2014</v>
      </c>
      <c r="AX6" s="19">
        <v>2014</v>
      </c>
      <c r="AY6" s="19">
        <v>2014</v>
      </c>
      <c r="AZ6" s="19">
        <v>2015</v>
      </c>
      <c r="BA6" s="19">
        <v>2015</v>
      </c>
      <c r="BB6" s="19">
        <v>2015</v>
      </c>
      <c r="BC6" s="19">
        <v>2015</v>
      </c>
      <c r="BD6" s="19">
        <v>2014</v>
      </c>
      <c r="BE6" s="19">
        <v>2014</v>
      </c>
      <c r="BF6" s="9"/>
    </row>
    <row r="7" spans="1:58" x14ac:dyDescent="0.3">
      <c r="A7" s="13" t="s">
        <v>7307</v>
      </c>
      <c r="B7" s="181" t="s">
        <v>7308</v>
      </c>
      <c r="C7" s="17">
        <v>2014</v>
      </c>
      <c r="D7" s="17">
        <v>2014</v>
      </c>
      <c r="E7" s="17">
        <v>2014</v>
      </c>
      <c r="F7" s="17">
        <v>2014</v>
      </c>
      <c r="G7" s="17">
        <v>2014</v>
      </c>
      <c r="H7" s="17">
        <v>2014</v>
      </c>
      <c r="I7" s="17">
        <v>2014</v>
      </c>
      <c r="J7" s="17">
        <v>2015</v>
      </c>
      <c r="K7" s="17">
        <v>2015</v>
      </c>
      <c r="L7" s="17">
        <v>2015</v>
      </c>
      <c r="M7" s="19">
        <v>2016</v>
      </c>
      <c r="N7" s="19">
        <v>2016</v>
      </c>
      <c r="O7" s="19">
        <v>2015</v>
      </c>
      <c r="P7" s="19">
        <v>2015</v>
      </c>
      <c r="Q7" s="19">
        <v>2014</v>
      </c>
      <c r="R7" s="19" t="s">
        <v>14</v>
      </c>
      <c r="S7" s="19">
        <v>2016</v>
      </c>
      <c r="T7" s="19">
        <v>2013</v>
      </c>
      <c r="U7" s="19">
        <v>2014</v>
      </c>
      <c r="V7" s="19">
        <v>2014</v>
      </c>
      <c r="W7" s="19">
        <v>2015</v>
      </c>
      <c r="X7" s="19">
        <v>2007</v>
      </c>
      <c r="Y7" s="19">
        <v>2009</v>
      </c>
      <c r="Z7" s="19">
        <v>2014</v>
      </c>
      <c r="AA7" s="19">
        <v>2014</v>
      </c>
      <c r="AB7" s="19">
        <v>2014</v>
      </c>
      <c r="AC7" s="19">
        <v>2014</v>
      </c>
      <c r="AD7" s="19">
        <v>2015</v>
      </c>
      <c r="AE7" s="19">
        <v>2012</v>
      </c>
      <c r="AF7" s="19" t="s">
        <v>14</v>
      </c>
      <c r="AG7" s="18">
        <v>2008</v>
      </c>
      <c r="AH7" s="19">
        <v>2014</v>
      </c>
      <c r="AI7" s="19">
        <v>2015</v>
      </c>
      <c r="AJ7" s="19">
        <v>2016</v>
      </c>
      <c r="AK7" s="20" t="s">
        <v>14</v>
      </c>
      <c r="AL7" s="20">
        <v>2015</v>
      </c>
      <c r="AM7" s="19">
        <v>2015</v>
      </c>
      <c r="AN7" s="19">
        <v>2014</v>
      </c>
      <c r="AO7" s="19">
        <v>2014</v>
      </c>
      <c r="AP7" s="19">
        <v>2013</v>
      </c>
      <c r="AQ7" s="19">
        <v>2013</v>
      </c>
      <c r="AR7" s="19">
        <v>2007</v>
      </c>
      <c r="AS7" s="19">
        <v>2014</v>
      </c>
      <c r="AT7" s="19">
        <v>2015</v>
      </c>
      <c r="AU7" s="19">
        <v>2012</v>
      </c>
      <c r="AV7" s="19">
        <v>2013</v>
      </c>
      <c r="AW7" s="19">
        <v>2014</v>
      </c>
      <c r="AX7" s="19">
        <v>2014</v>
      </c>
      <c r="AY7" s="19">
        <v>2014</v>
      </c>
      <c r="AZ7" s="19">
        <v>2015</v>
      </c>
      <c r="BA7" s="19">
        <v>2015</v>
      </c>
      <c r="BB7" s="19">
        <v>2015</v>
      </c>
      <c r="BC7" s="19">
        <v>2015</v>
      </c>
      <c r="BD7" s="19">
        <v>2014</v>
      </c>
      <c r="BE7" s="19">
        <v>2014</v>
      </c>
      <c r="BF7" s="9"/>
    </row>
    <row r="8" spans="1:58" x14ac:dyDescent="0.3">
      <c r="A8" s="13" t="s">
        <v>7309</v>
      </c>
      <c r="B8" s="181" t="s">
        <v>7310</v>
      </c>
      <c r="C8" s="17">
        <v>2014</v>
      </c>
      <c r="D8" s="17">
        <v>2014</v>
      </c>
      <c r="E8" s="17">
        <v>2014</v>
      </c>
      <c r="F8" s="17">
        <v>2014</v>
      </c>
      <c r="G8" s="17">
        <v>2014</v>
      </c>
      <c r="H8" s="17">
        <v>2014</v>
      </c>
      <c r="I8" s="17">
        <v>2014</v>
      </c>
      <c r="J8" s="17">
        <v>2015</v>
      </c>
      <c r="K8" s="17">
        <v>2015</v>
      </c>
      <c r="L8" s="17">
        <v>2015</v>
      </c>
      <c r="M8" s="19">
        <v>2016</v>
      </c>
      <c r="N8" s="19">
        <v>2016</v>
      </c>
      <c r="O8" s="19">
        <v>2015</v>
      </c>
      <c r="P8" s="19">
        <v>2015</v>
      </c>
      <c r="Q8" s="19">
        <v>2014</v>
      </c>
      <c r="R8" s="19" t="s">
        <v>14</v>
      </c>
      <c r="S8" s="19">
        <v>2016</v>
      </c>
      <c r="T8" s="19">
        <v>2013</v>
      </c>
      <c r="U8" s="19">
        <v>2014</v>
      </c>
      <c r="V8" s="19">
        <v>2014</v>
      </c>
      <c r="W8" s="19">
        <v>2015</v>
      </c>
      <c r="X8" s="19" t="s">
        <v>14</v>
      </c>
      <c r="Y8" s="19" t="s">
        <v>14</v>
      </c>
      <c r="Z8" s="19">
        <v>2014</v>
      </c>
      <c r="AA8" s="19">
        <v>2014</v>
      </c>
      <c r="AB8" s="19" t="s">
        <v>14</v>
      </c>
      <c r="AC8" s="19">
        <v>2014</v>
      </c>
      <c r="AD8" s="19">
        <v>2015</v>
      </c>
      <c r="AE8" s="19" t="s">
        <v>14</v>
      </c>
      <c r="AF8" s="19" t="s">
        <v>14</v>
      </c>
      <c r="AG8" s="18" t="s">
        <v>14</v>
      </c>
      <c r="AH8" s="19">
        <v>2014</v>
      </c>
      <c r="AI8" s="19">
        <v>2015</v>
      </c>
      <c r="AJ8" s="19">
        <v>2016</v>
      </c>
      <c r="AK8" s="20" t="s">
        <v>14</v>
      </c>
      <c r="AL8" s="20">
        <v>2015</v>
      </c>
      <c r="AM8" s="19">
        <v>2015</v>
      </c>
      <c r="AN8" s="19">
        <v>2014</v>
      </c>
      <c r="AO8" s="19">
        <v>2014</v>
      </c>
      <c r="AP8" s="19">
        <v>2014</v>
      </c>
      <c r="AQ8" s="19" t="s">
        <v>14</v>
      </c>
      <c r="AR8" s="19">
        <v>2009</v>
      </c>
      <c r="AS8" s="19">
        <v>2014</v>
      </c>
      <c r="AT8" s="19" t="s">
        <v>14</v>
      </c>
      <c r="AU8" s="19">
        <v>2012</v>
      </c>
      <c r="AV8" s="19">
        <v>2013</v>
      </c>
      <c r="AW8" s="19">
        <v>2014</v>
      </c>
      <c r="AX8" s="19">
        <v>2014</v>
      </c>
      <c r="AY8" s="19">
        <v>2014</v>
      </c>
      <c r="AZ8" s="19">
        <v>2011</v>
      </c>
      <c r="BA8" s="19">
        <v>2015</v>
      </c>
      <c r="BB8" s="19">
        <v>2015</v>
      </c>
      <c r="BC8" s="19">
        <v>2015</v>
      </c>
      <c r="BD8" s="19">
        <v>2014</v>
      </c>
      <c r="BE8" s="19">
        <v>2014</v>
      </c>
      <c r="BF8" s="9"/>
    </row>
    <row r="9" spans="1:58" x14ac:dyDescent="0.3">
      <c r="A9" s="13" t="s">
        <v>7311</v>
      </c>
      <c r="B9" s="181" t="s">
        <v>7312</v>
      </c>
      <c r="C9" s="17">
        <v>2014</v>
      </c>
      <c r="D9" s="17">
        <v>2014</v>
      </c>
      <c r="E9" s="17">
        <v>2014</v>
      </c>
      <c r="F9" s="17">
        <v>2014</v>
      </c>
      <c r="G9" s="17">
        <v>2014</v>
      </c>
      <c r="H9" s="17">
        <v>2014</v>
      </c>
      <c r="I9" s="17">
        <v>2014</v>
      </c>
      <c r="J9" s="17">
        <v>2015</v>
      </c>
      <c r="K9" s="17">
        <v>2015</v>
      </c>
      <c r="L9" s="17">
        <v>2015</v>
      </c>
      <c r="M9" s="19">
        <v>2016</v>
      </c>
      <c r="N9" s="19">
        <v>2016</v>
      </c>
      <c r="O9" s="19">
        <v>2015</v>
      </c>
      <c r="P9" s="19">
        <v>2015</v>
      </c>
      <c r="Q9" s="19">
        <v>2014</v>
      </c>
      <c r="R9" s="19">
        <v>2005</v>
      </c>
      <c r="S9" s="19">
        <v>2016</v>
      </c>
      <c r="T9" s="19">
        <v>2013</v>
      </c>
      <c r="U9" s="19">
        <v>2014</v>
      </c>
      <c r="V9" s="19">
        <v>2014</v>
      </c>
      <c r="W9" s="19">
        <v>2015</v>
      </c>
      <c r="X9" s="19">
        <v>2005</v>
      </c>
      <c r="Y9" s="19">
        <v>2013</v>
      </c>
      <c r="Z9" s="19">
        <v>2014</v>
      </c>
      <c r="AA9" s="19">
        <v>2014</v>
      </c>
      <c r="AB9" s="19">
        <v>2014</v>
      </c>
      <c r="AC9" s="19">
        <v>2014</v>
      </c>
      <c r="AD9" s="19">
        <v>2015</v>
      </c>
      <c r="AE9" s="19" t="s">
        <v>14</v>
      </c>
      <c r="AF9" s="19">
        <v>2014</v>
      </c>
      <c r="AG9" s="18">
        <v>2013</v>
      </c>
      <c r="AH9" s="19">
        <v>2014</v>
      </c>
      <c r="AI9" s="19">
        <v>2015</v>
      </c>
      <c r="AJ9" s="19">
        <v>2016</v>
      </c>
      <c r="AK9" s="20" t="s">
        <v>14</v>
      </c>
      <c r="AL9" s="20">
        <v>2015</v>
      </c>
      <c r="AM9" s="19">
        <v>2015</v>
      </c>
      <c r="AN9" s="19">
        <v>2014</v>
      </c>
      <c r="AO9" s="19">
        <v>2014</v>
      </c>
      <c r="AP9" s="19" t="s">
        <v>14</v>
      </c>
      <c r="AQ9" s="19" t="s">
        <v>14</v>
      </c>
      <c r="AR9" s="19">
        <v>2015</v>
      </c>
      <c r="AS9" s="19">
        <v>2014</v>
      </c>
      <c r="AT9" s="19">
        <v>2015</v>
      </c>
      <c r="AU9" s="19">
        <v>2012</v>
      </c>
      <c r="AV9" s="19">
        <v>2013</v>
      </c>
      <c r="AW9" s="19">
        <v>2014</v>
      </c>
      <c r="AX9" s="19">
        <v>2014</v>
      </c>
      <c r="AY9" s="19">
        <v>2014</v>
      </c>
      <c r="AZ9" s="19">
        <v>2015</v>
      </c>
      <c r="BA9" s="19">
        <v>2015</v>
      </c>
      <c r="BB9" s="19" t="s">
        <v>14</v>
      </c>
      <c r="BC9" s="19">
        <v>2015</v>
      </c>
      <c r="BD9" s="19">
        <v>2014</v>
      </c>
      <c r="BE9" s="19">
        <v>2014</v>
      </c>
      <c r="BF9" s="9"/>
    </row>
    <row r="10" spans="1:58" x14ac:dyDescent="0.3">
      <c r="A10" s="13" t="s">
        <v>3246</v>
      </c>
      <c r="B10" s="181" t="s">
        <v>7313</v>
      </c>
      <c r="C10" s="17">
        <v>2014</v>
      </c>
      <c r="D10" s="17">
        <v>2014</v>
      </c>
      <c r="E10" s="17">
        <v>2014</v>
      </c>
      <c r="F10" s="17">
        <v>2014</v>
      </c>
      <c r="G10" s="17">
        <v>2014</v>
      </c>
      <c r="H10" s="17">
        <v>2014</v>
      </c>
      <c r="I10" s="17">
        <v>2014</v>
      </c>
      <c r="J10" s="17">
        <v>2015</v>
      </c>
      <c r="K10" s="17">
        <v>2015</v>
      </c>
      <c r="L10" s="17">
        <v>2015</v>
      </c>
      <c r="M10" s="19">
        <v>2016</v>
      </c>
      <c r="N10" s="19">
        <v>2016</v>
      </c>
      <c r="O10" s="19">
        <v>2015</v>
      </c>
      <c r="P10" s="19">
        <v>2015</v>
      </c>
      <c r="Q10" s="19">
        <v>2014</v>
      </c>
      <c r="R10" s="19">
        <v>2010</v>
      </c>
      <c r="S10" s="19">
        <v>2016</v>
      </c>
      <c r="T10" s="19">
        <v>2013</v>
      </c>
      <c r="U10" s="19">
        <v>2014</v>
      </c>
      <c r="V10" s="19">
        <v>2014</v>
      </c>
      <c r="W10" s="19">
        <v>2015</v>
      </c>
      <c r="X10" s="19">
        <v>2010</v>
      </c>
      <c r="Y10" s="19">
        <v>2013</v>
      </c>
      <c r="Z10" s="19">
        <v>2014</v>
      </c>
      <c r="AA10" s="19">
        <v>2014</v>
      </c>
      <c r="AB10" s="19">
        <v>2014</v>
      </c>
      <c r="AC10" s="19">
        <v>2014</v>
      </c>
      <c r="AD10" s="19">
        <v>2015</v>
      </c>
      <c r="AE10" s="19" t="s">
        <v>14</v>
      </c>
      <c r="AF10" s="19">
        <v>2014</v>
      </c>
      <c r="AG10" s="18">
        <v>2013</v>
      </c>
      <c r="AH10" s="19">
        <v>2014</v>
      </c>
      <c r="AI10" s="19">
        <v>2015</v>
      </c>
      <c r="AJ10" s="19">
        <v>2016</v>
      </c>
      <c r="AK10" s="20">
        <v>2015</v>
      </c>
      <c r="AL10" s="20">
        <v>2015</v>
      </c>
      <c r="AM10" s="19">
        <v>2015</v>
      </c>
      <c r="AN10" s="19">
        <v>2014</v>
      </c>
      <c r="AO10" s="19">
        <v>2014</v>
      </c>
      <c r="AP10" s="19">
        <v>2014</v>
      </c>
      <c r="AQ10" s="19">
        <v>2014</v>
      </c>
      <c r="AR10" s="19">
        <v>2011</v>
      </c>
      <c r="AS10" s="19">
        <v>2014</v>
      </c>
      <c r="AT10" s="19">
        <v>2015</v>
      </c>
      <c r="AU10" s="19">
        <v>2012</v>
      </c>
      <c r="AV10" s="19">
        <v>2011</v>
      </c>
      <c r="AW10" s="19">
        <v>2014</v>
      </c>
      <c r="AX10" s="19">
        <v>2014</v>
      </c>
      <c r="AY10" s="19">
        <v>2014</v>
      </c>
      <c r="AZ10" s="19">
        <v>2015</v>
      </c>
      <c r="BA10" s="19">
        <v>2015</v>
      </c>
      <c r="BB10" s="19">
        <v>2015</v>
      </c>
      <c r="BC10" s="19">
        <v>2015</v>
      </c>
      <c r="BD10" s="19">
        <v>2014</v>
      </c>
      <c r="BE10" s="19">
        <v>2014</v>
      </c>
      <c r="BF10" s="9"/>
    </row>
    <row r="11" spans="1:58" x14ac:dyDescent="0.3">
      <c r="A11" s="13" t="s">
        <v>7314</v>
      </c>
      <c r="B11" s="181" t="s">
        <v>7315</v>
      </c>
      <c r="C11" s="17">
        <v>2014</v>
      </c>
      <c r="D11" s="17">
        <v>2014</v>
      </c>
      <c r="E11" s="17">
        <v>2014</v>
      </c>
      <c r="F11" s="17">
        <v>2014</v>
      </c>
      <c r="G11" s="17">
        <v>2014</v>
      </c>
      <c r="H11" s="17">
        <v>2014</v>
      </c>
      <c r="I11" s="17">
        <v>2014</v>
      </c>
      <c r="J11" s="17">
        <v>2015</v>
      </c>
      <c r="K11" s="17">
        <v>2015</v>
      </c>
      <c r="L11" s="17">
        <v>2015</v>
      </c>
      <c r="M11" s="19">
        <v>2016</v>
      </c>
      <c r="N11" s="19">
        <v>2016</v>
      </c>
      <c r="O11" s="19">
        <v>2015</v>
      </c>
      <c r="P11" s="19">
        <v>2015</v>
      </c>
      <c r="Q11" s="19">
        <v>2014</v>
      </c>
      <c r="R11" s="19" t="s">
        <v>14</v>
      </c>
      <c r="S11" s="19">
        <v>2016</v>
      </c>
      <c r="T11" s="19">
        <v>2013</v>
      </c>
      <c r="U11" s="19">
        <v>2014</v>
      </c>
      <c r="V11" s="19" t="s">
        <v>14</v>
      </c>
      <c r="W11" s="19">
        <v>2015</v>
      </c>
      <c r="X11" s="19">
        <v>2007</v>
      </c>
      <c r="Y11" s="19">
        <v>2011</v>
      </c>
      <c r="Z11" s="19">
        <v>2014</v>
      </c>
      <c r="AA11" s="19">
        <v>2014</v>
      </c>
      <c r="AB11" s="19">
        <v>2013</v>
      </c>
      <c r="AC11" s="19">
        <v>2014</v>
      </c>
      <c r="AD11" s="19">
        <v>2015</v>
      </c>
      <c r="AE11" s="19" t="s">
        <v>14</v>
      </c>
      <c r="AF11" s="19">
        <v>2014</v>
      </c>
      <c r="AG11" s="18">
        <v>2010</v>
      </c>
      <c r="AH11" s="19">
        <v>2014</v>
      </c>
      <c r="AI11" s="19">
        <v>2015</v>
      </c>
      <c r="AJ11" s="19">
        <v>2016</v>
      </c>
      <c r="AK11" s="20" t="s">
        <v>14</v>
      </c>
      <c r="AL11" s="20">
        <v>2015</v>
      </c>
      <c r="AM11" s="19">
        <v>2015</v>
      </c>
      <c r="AN11" s="19">
        <v>2014</v>
      </c>
      <c r="AO11" s="19">
        <v>2014</v>
      </c>
      <c r="AP11" s="19">
        <v>2014</v>
      </c>
      <c r="AQ11" s="19" t="s">
        <v>14</v>
      </c>
      <c r="AR11" s="19">
        <v>2015</v>
      </c>
      <c r="AS11" s="19">
        <v>2014</v>
      </c>
      <c r="AT11" s="19">
        <v>2015</v>
      </c>
      <c r="AU11" s="19">
        <v>2012</v>
      </c>
      <c r="AV11" s="19" t="s">
        <v>14</v>
      </c>
      <c r="AW11" s="19">
        <v>2014</v>
      </c>
      <c r="AX11" s="19">
        <v>2014</v>
      </c>
      <c r="AY11" s="19">
        <v>2014</v>
      </c>
      <c r="AZ11" s="19">
        <v>2015</v>
      </c>
      <c r="BA11" s="19">
        <v>2015</v>
      </c>
      <c r="BB11" s="19">
        <v>2015</v>
      </c>
      <c r="BC11" s="19">
        <v>2015</v>
      </c>
      <c r="BD11" s="19">
        <v>2014</v>
      </c>
      <c r="BE11" s="19">
        <v>2014</v>
      </c>
      <c r="BF11" s="9"/>
    </row>
    <row r="12" spans="1:58" x14ac:dyDescent="0.3">
      <c r="A12" s="13" t="s">
        <v>7316</v>
      </c>
      <c r="B12" s="181" t="s">
        <v>7317</v>
      </c>
      <c r="C12" s="17">
        <v>2014</v>
      </c>
      <c r="D12" s="17">
        <v>2014</v>
      </c>
      <c r="E12" s="17">
        <v>2014</v>
      </c>
      <c r="F12" s="17">
        <v>2014</v>
      </c>
      <c r="G12" s="17">
        <v>2014</v>
      </c>
      <c r="H12" s="17">
        <v>2014</v>
      </c>
      <c r="I12" s="17">
        <v>2014</v>
      </c>
      <c r="J12" s="17">
        <v>2015</v>
      </c>
      <c r="K12" s="17">
        <v>2015</v>
      </c>
      <c r="L12" s="17">
        <v>2015</v>
      </c>
      <c r="M12" s="19">
        <v>2016</v>
      </c>
      <c r="N12" s="19">
        <v>2016</v>
      </c>
      <c r="O12" s="19">
        <v>2015</v>
      </c>
      <c r="P12" s="19">
        <v>2015</v>
      </c>
      <c r="Q12" s="19">
        <v>2014</v>
      </c>
      <c r="R12" s="19" t="s">
        <v>14</v>
      </c>
      <c r="S12" s="19">
        <v>2016</v>
      </c>
      <c r="T12" s="19">
        <v>2013</v>
      </c>
      <c r="U12" s="19">
        <v>2014</v>
      </c>
      <c r="V12" s="19" t="s">
        <v>14</v>
      </c>
      <c r="W12" s="19">
        <v>2015</v>
      </c>
      <c r="X12" s="19" t="s">
        <v>14</v>
      </c>
      <c r="Y12" s="19">
        <v>2011</v>
      </c>
      <c r="Z12" s="19">
        <v>2014</v>
      </c>
      <c r="AA12" s="19">
        <v>2014</v>
      </c>
      <c r="AB12" s="19" t="s">
        <v>14</v>
      </c>
      <c r="AC12" s="19">
        <v>2014</v>
      </c>
      <c r="AD12" s="19">
        <v>2015</v>
      </c>
      <c r="AE12" s="19" t="s">
        <v>14</v>
      </c>
      <c r="AF12" s="19">
        <v>2014</v>
      </c>
      <c r="AG12" s="18">
        <v>2012</v>
      </c>
      <c r="AH12" s="19">
        <v>2014</v>
      </c>
      <c r="AI12" s="19">
        <v>2015</v>
      </c>
      <c r="AJ12" s="19">
        <v>2016</v>
      </c>
      <c r="AK12" s="20" t="s">
        <v>14</v>
      </c>
      <c r="AL12" s="20">
        <v>2015</v>
      </c>
      <c r="AM12" s="19">
        <v>2015</v>
      </c>
      <c r="AN12" s="19">
        <v>2014</v>
      </c>
      <c r="AO12" s="19">
        <v>2014</v>
      </c>
      <c r="AP12" s="19">
        <v>2014</v>
      </c>
      <c r="AQ12" s="19">
        <v>2014</v>
      </c>
      <c r="AR12" s="19">
        <v>2015</v>
      </c>
      <c r="AS12" s="19">
        <v>2014</v>
      </c>
      <c r="AT12" s="19">
        <v>2015</v>
      </c>
      <c r="AU12" s="19">
        <v>2012</v>
      </c>
      <c r="AV12" s="19" t="s">
        <v>14</v>
      </c>
      <c r="AW12" s="19">
        <v>2014</v>
      </c>
      <c r="AX12" s="19">
        <v>2014</v>
      </c>
      <c r="AY12" s="19">
        <v>2014</v>
      </c>
      <c r="AZ12" s="19">
        <v>2015</v>
      </c>
      <c r="BA12" s="19">
        <v>2015</v>
      </c>
      <c r="BB12" s="19">
        <v>2015</v>
      </c>
      <c r="BC12" s="19">
        <v>2015</v>
      </c>
      <c r="BD12" s="19">
        <v>2014</v>
      </c>
      <c r="BE12" s="19">
        <v>2014</v>
      </c>
      <c r="BF12" s="9"/>
    </row>
    <row r="13" spans="1:58" x14ac:dyDescent="0.3">
      <c r="A13" s="13" t="s">
        <v>3257</v>
      </c>
      <c r="B13" s="181" t="s">
        <v>7318</v>
      </c>
      <c r="C13" s="17">
        <v>2014</v>
      </c>
      <c r="D13" s="17">
        <v>2014</v>
      </c>
      <c r="E13" s="17">
        <v>2014</v>
      </c>
      <c r="F13" s="17">
        <v>2014</v>
      </c>
      <c r="G13" s="17">
        <v>2014</v>
      </c>
      <c r="H13" s="17">
        <v>2014</v>
      </c>
      <c r="I13" s="17">
        <v>2014</v>
      </c>
      <c r="J13" s="17">
        <v>2015</v>
      </c>
      <c r="K13" s="17">
        <v>2015</v>
      </c>
      <c r="L13" s="17">
        <v>2015</v>
      </c>
      <c r="M13" s="19">
        <v>2016</v>
      </c>
      <c r="N13" s="19">
        <v>2016</v>
      </c>
      <c r="O13" s="19">
        <v>2015</v>
      </c>
      <c r="P13" s="19">
        <v>2015</v>
      </c>
      <c r="Q13" s="19">
        <v>2014</v>
      </c>
      <c r="R13" s="19">
        <v>2006</v>
      </c>
      <c r="S13" s="19">
        <v>2016</v>
      </c>
      <c r="T13" s="19">
        <v>2013</v>
      </c>
      <c r="U13" s="19">
        <v>2014</v>
      </c>
      <c r="V13" s="19">
        <v>2014</v>
      </c>
      <c r="W13" s="19">
        <v>2015</v>
      </c>
      <c r="X13" s="19">
        <v>2013</v>
      </c>
      <c r="Y13" s="19">
        <v>2013</v>
      </c>
      <c r="Z13" s="19">
        <v>2014</v>
      </c>
      <c r="AA13" s="19">
        <v>2014</v>
      </c>
      <c r="AB13" s="19">
        <v>2014</v>
      </c>
      <c r="AC13" s="19">
        <v>2014</v>
      </c>
      <c r="AD13" s="19">
        <v>2015</v>
      </c>
      <c r="AE13" s="19">
        <v>2012</v>
      </c>
      <c r="AF13" s="19">
        <v>2014</v>
      </c>
      <c r="AG13" s="18">
        <v>2008</v>
      </c>
      <c r="AH13" s="19">
        <v>2014</v>
      </c>
      <c r="AI13" s="19">
        <v>2015</v>
      </c>
      <c r="AJ13" s="19">
        <v>2016</v>
      </c>
      <c r="AK13" s="20">
        <v>2015</v>
      </c>
      <c r="AL13" s="20">
        <v>2015</v>
      </c>
      <c r="AM13" s="19">
        <v>2015</v>
      </c>
      <c r="AN13" s="19">
        <v>2014</v>
      </c>
      <c r="AO13" s="19">
        <v>2014</v>
      </c>
      <c r="AP13" s="19" t="s">
        <v>14</v>
      </c>
      <c r="AQ13" s="19" t="s">
        <v>14</v>
      </c>
      <c r="AR13" s="19" t="s">
        <v>14</v>
      </c>
      <c r="AS13" s="19">
        <v>2014</v>
      </c>
      <c r="AT13" s="19">
        <v>2015</v>
      </c>
      <c r="AU13" s="19">
        <v>2012</v>
      </c>
      <c r="AV13" s="19">
        <v>2014</v>
      </c>
      <c r="AW13" s="19">
        <v>2014</v>
      </c>
      <c r="AX13" s="19">
        <v>2014</v>
      </c>
      <c r="AY13" s="19">
        <v>2014</v>
      </c>
      <c r="AZ13" s="19">
        <v>2015</v>
      </c>
      <c r="BA13" s="19">
        <v>2015</v>
      </c>
      <c r="BB13" s="19">
        <v>2015</v>
      </c>
      <c r="BC13" s="19">
        <v>2015</v>
      </c>
      <c r="BD13" s="19">
        <v>2014</v>
      </c>
      <c r="BE13" s="19">
        <v>2014</v>
      </c>
      <c r="BF13" s="9"/>
    </row>
    <row r="14" spans="1:58" x14ac:dyDescent="0.3">
      <c r="A14" s="13" t="s">
        <v>7319</v>
      </c>
      <c r="B14" s="181" t="s">
        <v>7320</v>
      </c>
      <c r="C14" s="17">
        <v>2014</v>
      </c>
      <c r="D14" s="17">
        <v>2014</v>
      </c>
      <c r="E14" s="17">
        <v>2014</v>
      </c>
      <c r="F14" s="17">
        <v>2014</v>
      </c>
      <c r="G14" s="17">
        <v>2014</v>
      </c>
      <c r="H14" s="17">
        <v>2014</v>
      </c>
      <c r="I14" s="17">
        <v>2014</v>
      </c>
      <c r="J14" s="17">
        <v>2015</v>
      </c>
      <c r="K14" s="17">
        <v>2015</v>
      </c>
      <c r="L14" s="17">
        <v>2015</v>
      </c>
      <c r="M14" s="19">
        <v>2016</v>
      </c>
      <c r="N14" s="19">
        <v>2016</v>
      </c>
      <c r="O14" s="19">
        <v>2015</v>
      </c>
      <c r="P14" s="19">
        <v>2015</v>
      </c>
      <c r="Q14" s="19">
        <v>2014</v>
      </c>
      <c r="R14" s="19" t="s">
        <v>14</v>
      </c>
      <c r="S14" s="19">
        <v>2016</v>
      </c>
      <c r="T14" s="19">
        <v>2013</v>
      </c>
      <c r="U14" s="19">
        <v>2014</v>
      </c>
      <c r="V14" s="19" t="s">
        <v>14</v>
      </c>
      <c r="W14" s="19">
        <v>2015</v>
      </c>
      <c r="X14" s="19" t="s">
        <v>14</v>
      </c>
      <c r="Y14" s="19">
        <v>2008</v>
      </c>
      <c r="Z14" s="19">
        <v>2014</v>
      </c>
      <c r="AA14" s="19">
        <v>2014</v>
      </c>
      <c r="AB14" s="19">
        <v>2013</v>
      </c>
      <c r="AC14" s="19">
        <v>2014</v>
      </c>
      <c r="AD14" s="19">
        <v>2015</v>
      </c>
      <c r="AE14" s="19" t="s">
        <v>14</v>
      </c>
      <c r="AF14" s="19">
        <v>2014</v>
      </c>
      <c r="AG14" s="18" t="s">
        <v>14</v>
      </c>
      <c r="AH14" s="19">
        <v>2014</v>
      </c>
      <c r="AI14" s="19">
        <v>2015</v>
      </c>
      <c r="AJ14" s="19">
        <v>2016</v>
      </c>
      <c r="AK14" s="20" t="s">
        <v>14</v>
      </c>
      <c r="AL14" s="20">
        <v>2015</v>
      </c>
      <c r="AM14" s="19">
        <v>2015</v>
      </c>
      <c r="AN14" s="19">
        <v>2014</v>
      </c>
      <c r="AO14" s="19">
        <v>2014</v>
      </c>
      <c r="AP14" s="19">
        <v>2014</v>
      </c>
      <c r="AQ14" s="19">
        <v>2014</v>
      </c>
      <c r="AR14" s="19" t="s">
        <v>14</v>
      </c>
      <c r="AS14" s="19">
        <v>2014</v>
      </c>
      <c r="AT14" s="19">
        <v>2015</v>
      </c>
      <c r="AU14" s="19">
        <v>2012</v>
      </c>
      <c r="AV14" s="19" t="s">
        <v>14</v>
      </c>
      <c r="AW14" s="19">
        <v>2014</v>
      </c>
      <c r="AX14" s="19">
        <v>2014</v>
      </c>
      <c r="AY14" s="19">
        <v>2014</v>
      </c>
      <c r="AZ14" s="19">
        <v>2015</v>
      </c>
      <c r="BA14" s="19">
        <v>2015</v>
      </c>
      <c r="BB14" s="19">
        <v>2015</v>
      </c>
      <c r="BC14" s="19">
        <v>2015</v>
      </c>
      <c r="BD14" s="19">
        <v>2014</v>
      </c>
      <c r="BE14" s="19">
        <v>2014</v>
      </c>
      <c r="BF14" s="9"/>
    </row>
    <row r="15" spans="1:58" x14ac:dyDescent="0.3">
      <c r="A15" s="13" t="s">
        <v>7321</v>
      </c>
      <c r="B15" s="181" t="s">
        <v>7322</v>
      </c>
      <c r="C15" s="17">
        <v>2014</v>
      </c>
      <c r="D15" s="17">
        <v>2014</v>
      </c>
      <c r="E15" s="17">
        <v>2014</v>
      </c>
      <c r="F15" s="17">
        <v>2014</v>
      </c>
      <c r="G15" s="17">
        <v>2014</v>
      </c>
      <c r="H15" s="17">
        <v>2014</v>
      </c>
      <c r="I15" s="17">
        <v>2014</v>
      </c>
      <c r="J15" s="17">
        <v>2015</v>
      </c>
      <c r="K15" s="17">
        <v>2015</v>
      </c>
      <c r="L15" s="17">
        <v>2015</v>
      </c>
      <c r="M15" s="19">
        <v>2016</v>
      </c>
      <c r="N15" s="19">
        <v>2016</v>
      </c>
      <c r="O15" s="19">
        <v>2015</v>
      </c>
      <c r="P15" s="19">
        <v>2015</v>
      </c>
      <c r="Q15" s="19">
        <v>2014</v>
      </c>
      <c r="R15" s="19" t="s">
        <v>14</v>
      </c>
      <c r="S15" s="19">
        <v>2016</v>
      </c>
      <c r="T15" s="19">
        <v>2013</v>
      </c>
      <c r="U15" s="19">
        <v>2014</v>
      </c>
      <c r="V15" s="19" t="s">
        <v>14</v>
      </c>
      <c r="W15" s="19">
        <v>2015</v>
      </c>
      <c r="X15" s="19" t="s">
        <v>14</v>
      </c>
      <c r="Y15" s="19">
        <v>2012</v>
      </c>
      <c r="Z15" s="19">
        <v>2014</v>
      </c>
      <c r="AA15" s="19">
        <v>2014</v>
      </c>
      <c r="AB15" s="19" t="s">
        <v>14</v>
      </c>
      <c r="AC15" s="19">
        <v>2014</v>
      </c>
      <c r="AD15" s="19">
        <v>2015</v>
      </c>
      <c r="AE15" s="19" t="s">
        <v>14</v>
      </c>
      <c r="AF15" s="19">
        <v>2014</v>
      </c>
      <c r="AG15" s="18" t="s">
        <v>14</v>
      </c>
      <c r="AH15" s="19">
        <v>2014</v>
      </c>
      <c r="AI15" s="19">
        <v>2015</v>
      </c>
      <c r="AJ15" s="19">
        <v>2016</v>
      </c>
      <c r="AK15" s="20" t="s">
        <v>14</v>
      </c>
      <c r="AL15" s="20">
        <v>2015</v>
      </c>
      <c r="AM15" s="19">
        <v>2015</v>
      </c>
      <c r="AN15" s="19">
        <v>2014</v>
      </c>
      <c r="AO15" s="19">
        <v>2014</v>
      </c>
      <c r="AP15" s="19">
        <v>2014</v>
      </c>
      <c r="AQ15" s="19">
        <v>2014</v>
      </c>
      <c r="AR15" s="19">
        <v>2011</v>
      </c>
      <c r="AS15" s="19">
        <v>2014</v>
      </c>
      <c r="AT15" s="19">
        <v>2015</v>
      </c>
      <c r="AU15" s="19">
        <v>2012</v>
      </c>
      <c r="AV15" s="19">
        <v>2010</v>
      </c>
      <c r="AW15" s="19">
        <v>2014</v>
      </c>
      <c r="AX15" s="19">
        <v>2014</v>
      </c>
      <c r="AY15" s="19">
        <v>2014</v>
      </c>
      <c r="AZ15" s="19">
        <v>2015</v>
      </c>
      <c r="BA15" s="19">
        <v>2015</v>
      </c>
      <c r="BB15" s="19">
        <v>2015</v>
      </c>
      <c r="BC15" s="19">
        <v>2015</v>
      </c>
      <c r="BD15" s="19">
        <v>2014</v>
      </c>
      <c r="BE15" s="19">
        <v>2014</v>
      </c>
      <c r="BF15" s="9"/>
    </row>
    <row r="16" spans="1:58" x14ac:dyDescent="0.3">
      <c r="A16" s="13" t="s">
        <v>209</v>
      </c>
      <c r="B16" s="181" t="s">
        <v>7323</v>
      </c>
      <c r="C16" s="17">
        <v>2014</v>
      </c>
      <c r="D16" s="17">
        <v>2014</v>
      </c>
      <c r="E16" s="17">
        <v>2014</v>
      </c>
      <c r="F16" s="17">
        <v>2014</v>
      </c>
      <c r="G16" s="17">
        <v>2014</v>
      </c>
      <c r="H16" s="17">
        <v>2014</v>
      </c>
      <c r="I16" s="17">
        <v>2014</v>
      </c>
      <c r="J16" s="17">
        <v>2015</v>
      </c>
      <c r="K16" s="17">
        <v>2015</v>
      </c>
      <c r="L16" s="17">
        <v>2015</v>
      </c>
      <c r="M16" s="19">
        <v>2016</v>
      </c>
      <c r="N16" s="19">
        <v>2016</v>
      </c>
      <c r="O16" s="19">
        <v>2015</v>
      </c>
      <c r="P16" s="19">
        <v>2015</v>
      </c>
      <c r="Q16" s="19">
        <v>2014</v>
      </c>
      <c r="R16" s="19">
        <v>2011</v>
      </c>
      <c r="S16" s="19">
        <v>2016</v>
      </c>
      <c r="T16" s="19">
        <v>2013</v>
      </c>
      <c r="U16" s="19">
        <v>2014</v>
      </c>
      <c r="V16" s="19">
        <v>2014</v>
      </c>
      <c r="W16" s="19">
        <v>2015</v>
      </c>
      <c r="X16" s="19">
        <v>2014</v>
      </c>
      <c r="Y16" s="19">
        <v>2011</v>
      </c>
      <c r="Z16" s="19">
        <v>2014</v>
      </c>
      <c r="AA16" s="19">
        <v>2014</v>
      </c>
      <c r="AB16" s="19">
        <v>2014</v>
      </c>
      <c r="AC16" s="19">
        <v>2014</v>
      </c>
      <c r="AD16" s="19">
        <v>2015</v>
      </c>
      <c r="AE16" s="19">
        <v>2012</v>
      </c>
      <c r="AF16" s="19">
        <v>2014</v>
      </c>
      <c r="AG16" s="18">
        <v>2010</v>
      </c>
      <c r="AH16" s="19">
        <v>2014</v>
      </c>
      <c r="AI16" s="19">
        <v>2015</v>
      </c>
      <c r="AJ16" s="19">
        <v>2016</v>
      </c>
      <c r="AK16" s="20">
        <v>2015</v>
      </c>
      <c r="AL16" s="20">
        <v>2015</v>
      </c>
      <c r="AM16" s="19">
        <v>2015</v>
      </c>
      <c r="AN16" s="19">
        <v>2014</v>
      </c>
      <c r="AO16" s="19">
        <v>2014</v>
      </c>
      <c r="AP16" s="19">
        <v>2014</v>
      </c>
      <c r="AQ16" s="19">
        <v>2014</v>
      </c>
      <c r="AR16" s="19">
        <v>2015</v>
      </c>
      <c r="AS16" s="19">
        <v>2014</v>
      </c>
      <c r="AT16" s="19">
        <v>2015</v>
      </c>
      <c r="AU16" s="19">
        <v>2012</v>
      </c>
      <c r="AV16" s="19">
        <v>2013</v>
      </c>
      <c r="AW16" s="19">
        <v>2014</v>
      </c>
      <c r="AX16" s="19">
        <v>2014</v>
      </c>
      <c r="AY16" s="19">
        <v>2014</v>
      </c>
      <c r="AZ16" s="19">
        <v>2015</v>
      </c>
      <c r="BA16" s="19">
        <v>2015</v>
      </c>
      <c r="BB16" s="19">
        <v>2015</v>
      </c>
      <c r="BC16" s="19">
        <v>2015</v>
      </c>
      <c r="BD16" s="19">
        <v>2014</v>
      </c>
      <c r="BE16" s="19">
        <v>2014</v>
      </c>
      <c r="BF16" s="9"/>
    </row>
    <row r="17" spans="1:58" x14ac:dyDescent="0.3">
      <c r="A17" s="13" t="s">
        <v>7324</v>
      </c>
      <c r="B17" s="181" t="s">
        <v>7325</v>
      </c>
      <c r="C17" s="17">
        <v>2014</v>
      </c>
      <c r="D17" s="17">
        <v>2014</v>
      </c>
      <c r="E17" s="17">
        <v>2014</v>
      </c>
      <c r="F17" s="17">
        <v>2014</v>
      </c>
      <c r="G17" s="17">
        <v>2014</v>
      </c>
      <c r="H17" s="17">
        <v>2014</v>
      </c>
      <c r="I17" s="17">
        <v>2014</v>
      </c>
      <c r="J17" s="17">
        <v>2015</v>
      </c>
      <c r="K17" s="17">
        <v>2015</v>
      </c>
      <c r="L17" s="17">
        <v>2015</v>
      </c>
      <c r="M17" s="19">
        <v>2016</v>
      </c>
      <c r="N17" s="19">
        <v>2016</v>
      </c>
      <c r="O17" s="19">
        <v>2015</v>
      </c>
      <c r="P17" s="19">
        <v>2015</v>
      </c>
      <c r="Q17" s="19">
        <v>2014</v>
      </c>
      <c r="R17" s="19">
        <v>2012</v>
      </c>
      <c r="S17" s="19">
        <v>2016</v>
      </c>
      <c r="T17" s="19">
        <v>2013</v>
      </c>
      <c r="U17" s="19">
        <v>2014</v>
      </c>
      <c r="V17" s="19" t="s">
        <v>14</v>
      </c>
      <c r="W17" s="19">
        <v>2015</v>
      </c>
      <c r="X17" s="19">
        <v>2013</v>
      </c>
      <c r="Y17" s="19">
        <v>2010</v>
      </c>
      <c r="Z17" s="19">
        <v>2014</v>
      </c>
      <c r="AA17" s="19">
        <v>2014</v>
      </c>
      <c r="AB17" s="19">
        <v>2013</v>
      </c>
      <c r="AC17" s="19">
        <v>2014</v>
      </c>
      <c r="AD17" s="19">
        <v>2015</v>
      </c>
      <c r="AE17" s="19" t="s">
        <v>14</v>
      </c>
      <c r="AF17" s="19">
        <v>2014</v>
      </c>
      <c r="AG17" s="18" t="s">
        <v>14</v>
      </c>
      <c r="AH17" s="19">
        <v>2014</v>
      </c>
      <c r="AI17" s="19">
        <v>2015</v>
      </c>
      <c r="AJ17" s="19">
        <v>2016</v>
      </c>
      <c r="AK17" s="20" t="s">
        <v>14</v>
      </c>
      <c r="AL17" s="20">
        <v>2015</v>
      </c>
      <c r="AM17" s="19">
        <v>2015</v>
      </c>
      <c r="AN17" s="19">
        <v>2014</v>
      </c>
      <c r="AO17" s="19">
        <v>2014</v>
      </c>
      <c r="AP17" s="19">
        <v>2014</v>
      </c>
      <c r="AQ17" s="19">
        <v>2014</v>
      </c>
      <c r="AR17" s="19">
        <v>2011</v>
      </c>
      <c r="AS17" s="19">
        <v>2014</v>
      </c>
      <c r="AT17" s="19">
        <v>2015</v>
      </c>
      <c r="AU17" s="19">
        <v>2012</v>
      </c>
      <c r="AV17" s="19" t="s">
        <v>14</v>
      </c>
      <c r="AW17" s="19">
        <v>2014</v>
      </c>
      <c r="AX17" s="19">
        <v>2014</v>
      </c>
      <c r="AY17" s="19">
        <v>2014</v>
      </c>
      <c r="AZ17" s="19">
        <v>2015</v>
      </c>
      <c r="BA17" s="19">
        <v>2015</v>
      </c>
      <c r="BB17" s="19">
        <v>2015</v>
      </c>
      <c r="BC17" s="19">
        <v>2015</v>
      </c>
      <c r="BD17" s="19">
        <v>2014</v>
      </c>
      <c r="BE17" s="19">
        <v>2014</v>
      </c>
      <c r="BF17" s="9"/>
    </row>
    <row r="18" spans="1:58" x14ac:dyDescent="0.3">
      <c r="A18" s="13" t="s">
        <v>7326</v>
      </c>
      <c r="B18" s="181" t="s">
        <v>7327</v>
      </c>
      <c r="C18" s="17">
        <v>2014</v>
      </c>
      <c r="D18" s="17">
        <v>2014</v>
      </c>
      <c r="E18" s="17">
        <v>2014</v>
      </c>
      <c r="F18" s="17">
        <v>2014</v>
      </c>
      <c r="G18" s="17">
        <v>2014</v>
      </c>
      <c r="H18" s="17">
        <v>2014</v>
      </c>
      <c r="I18" s="17">
        <v>2014</v>
      </c>
      <c r="J18" s="17">
        <v>2015</v>
      </c>
      <c r="K18" s="17">
        <v>2015</v>
      </c>
      <c r="L18" s="17">
        <v>2015</v>
      </c>
      <c r="M18" s="19">
        <v>2016</v>
      </c>
      <c r="N18" s="19">
        <v>2016</v>
      </c>
      <c r="O18" s="19">
        <v>2015</v>
      </c>
      <c r="P18" s="19">
        <v>2015</v>
      </c>
      <c r="Q18" s="19">
        <v>2014</v>
      </c>
      <c r="R18" s="19">
        <v>2005</v>
      </c>
      <c r="S18" s="19">
        <v>2016</v>
      </c>
      <c r="T18" s="19">
        <v>2013</v>
      </c>
      <c r="U18" s="19">
        <v>2014</v>
      </c>
      <c r="V18" s="19">
        <v>2014</v>
      </c>
      <c r="W18" s="19">
        <v>2015</v>
      </c>
      <c r="X18" s="19">
        <v>2005</v>
      </c>
      <c r="Y18" s="19">
        <v>2013</v>
      </c>
      <c r="Z18" s="19">
        <v>2014</v>
      </c>
      <c r="AA18" s="19">
        <v>2014</v>
      </c>
      <c r="AB18" s="19">
        <v>2014</v>
      </c>
      <c r="AC18" s="19">
        <v>2014</v>
      </c>
      <c r="AD18" s="19">
        <v>2015</v>
      </c>
      <c r="AE18" s="19" t="s">
        <v>14</v>
      </c>
      <c r="AF18" s="19">
        <v>2014</v>
      </c>
      <c r="AG18" s="18">
        <v>2012</v>
      </c>
      <c r="AH18" s="19">
        <v>2014</v>
      </c>
      <c r="AI18" s="19">
        <v>2015</v>
      </c>
      <c r="AJ18" s="19">
        <v>2016</v>
      </c>
      <c r="AK18" s="20" t="s">
        <v>14</v>
      </c>
      <c r="AL18" s="20">
        <v>2015</v>
      </c>
      <c r="AM18" s="19">
        <v>2015</v>
      </c>
      <c r="AN18" s="19">
        <v>2014</v>
      </c>
      <c r="AO18" s="19">
        <v>2014</v>
      </c>
      <c r="AP18" s="19" t="s">
        <v>14</v>
      </c>
      <c r="AQ18" s="19" t="s">
        <v>14</v>
      </c>
      <c r="AR18" s="19">
        <v>2015</v>
      </c>
      <c r="AS18" s="19">
        <v>2014</v>
      </c>
      <c r="AT18" s="19">
        <v>2015</v>
      </c>
      <c r="AU18" s="19">
        <v>2012</v>
      </c>
      <c r="AV18" s="19">
        <v>2009</v>
      </c>
      <c r="AW18" s="19">
        <v>2014</v>
      </c>
      <c r="AX18" s="19">
        <v>2014</v>
      </c>
      <c r="AY18" s="19">
        <v>2014</v>
      </c>
      <c r="AZ18" s="19">
        <v>2015</v>
      </c>
      <c r="BA18" s="19">
        <v>2015</v>
      </c>
      <c r="BB18" s="19">
        <v>2015</v>
      </c>
      <c r="BC18" s="19">
        <v>2015</v>
      </c>
      <c r="BD18" s="19">
        <v>2014</v>
      </c>
      <c r="BE18" s="19">
        <v>2014</v>
      </c>
      <c r="BF18" s="9"/>
    </row>
    <row r="19" spans="1:58" x14ac:dyDescent="0.3">
      <c r="A19" s="13" t="s">
        <v>7328</v>
      </c>
      <c r="B19" s="181" t="s">
        <v>7329</v>
      </c>
      <c r="C19" s="17">
        <v>2014</v>
      </c>
      <c r="D19" s="17">
        <v>2014</v>
      </c>
      <c r="E19" s="17">
        <v>2014</v>
      </c>
      <c r="F19" s="17">
        <v>2014</v>
      </c>
      <c r="G19" s="17">
        <v>2014</v>
      </c>
      <c r="H19" s="17">
        <v>2014</v>
      </c>
      <c r="I19" s="17">
        <v>2014</v>
      </c>
      <c r="J19" s="17">
        <v>2015</v>
      </c>
      <c r="K19" s="17">
        <v>2015</v>
      </c>
      <c r="L19" s="17">
        <v>2015</v>
      </c>
      <c r="M19" s="19">
        <v>2016</v>
      </c>
      <c r="N19" s="19">
        <v>2016</v>
      </c>
      <c r="O19" s="19">
        <v>2015</v>
      </c>
      <c r="P19" s="19">
        <v>2015</v>
      </c>
      <c r="Q19" s="19">
        <v>2014</v>
      </c>
      <c r="R19" s="19" t="s">
        <v>14</v>
      </c>
      <c r="S19" s="19">
        <v>2016</v>
      </c>
      <c r="T19" s="19">
        <v>2013</v>
      </c>
      <c r="U19" s="19">
        <v>2014</v>
      </c>
      <c r="V19" s="19" t="s">
        <v>14</v>
      </c>
      <c r="W19" s="19">
        <v>2015</v>
      </c>
      <c r="X19" s="19" t="s">
        <v>14</v>
      </c>
      <c r="Y19" s="19">
        <v>2013</v>
      </c>
      <c r="Z19" s="19">
        <v>2014</v>
      </c>
      <c r="AA19" s="19">
        <v>2014</v>
      </c>
      <c r="AB19" s="19" t="s">
        <v>14</v>
      </c>
      <c r="AC19" s="19">
        <v>2014</v>
      </c>
      <c r="AD19" s="19">
        <v>2015</v>
      </c>
      <c r="AE19" s="19" t="s">
        <v>14</v>
      </c>
      <c r="AF19" s="19">
        <v>2014</v>
      </c>
      <c r="AG19" s="18">
        <v>2012</v>
      </c>
      <c r="AH19" s="19">
        <v>2014</v>
      </c>
      <c r="AI19" s="19">
        <v>2015</v>
      </c>
      <c r="AJ19" s="19">
        <v>2016</v>
      </c>
      <c r="AK19" s="20" t="s">
        <v>14</v>
      </c>
      <c r="AL19" s="20">
        <v>2015</v>
      </c>
      <c r="AM19" s="19">
        <v>2015</v>
      </c>
      <c r="AN19" s="19">
        <v>2014</v>
      </c>
      <c r="AO19" s="19">
        <v>2014</v>
      </c>
      <c r="AP19" s="19">
        <v>2014</v>
      </c>
      <c r="AQ19" s="19">
        <v>2014</v>
      </c>
      <c r="AR19" s="19" t="s">
        <v>14</v>
      </c>
      <c r="AS19" s="19">
        <v>2014</v>
      </c>
      <c r="AT19" s="19">
        <v>2015</v>
      </c>
      <c r="AU19" s="19">
        <v>2012</v>
      </c>
      <c r="AV19" s="19" t="s">
        <v>14</v>
      </c>
      <c r="AW19" s="19">
        <v>2014</v>
      </c>
      <c r="AX19" s="19">
        <v>2014</v>
      </c>
      <c r="AY19" s="19">
        <v>2014</v>
      </c>
      <c r="AZ19" s="19">
        <v>2015</v>
      </c>
      <c r="BA19" s="19">
        <v>2015</v>
      </c>
      <c r="BB19" s="19">
        <v>2015</v>
      </c>
      <c r="BC19" s="19">
        <v>2015</v>
      </c>
      <c r="BD19" s="19">
        <v>2014</v>
      </c>
      <c r="BE19" s="19">
        <v>2014</v>
      </c>
      <c r="BF19" s="9"/>
    </row>
    <row r="20" spans="1:58" x14ac:dyDescent="0.3">
      <c r="A20" s="13" t="s">
        <v>7330</v>
      </c>
      <c r="B20" s="181" t="s">
        <v>7331</v>
      </c>
      <c r="C20" s="17">
        <v>2014</v>
      </c>
      <c r="D20" s="17">
        <v>2014</v>
      </c>
      <c r="E20" s="17">
        <v>2014</v>
      </c>
      <c r="F20" s="17">
        <v>2014</v>
      </c>
      <c r="G20" s="17">
        <v>2014</v>
      </c>
      <c r="H20" s="17">
        <v>2014</v>
      </c>
      <c r="I20" s="17">
        <v>2014</v>
      </c>
      <c r="J20" s="17">
        <v>2015</v>
      </c>
      <c r="K20" s="17">
        <v>2015</v>
      </c>
      <c r="L20" s="17">
        <v>2015</v>
      </c>
      <c r="M20" s="19">
        <v>2016</v>
      </c>
      <c r="N20" s="19">
        <v>2016</v>
      </c>
      <c r="O20" s="19">
        <v>2015</v>
      </c>
      <c r="P20" s="19">
        <v>2015</v>
      </c>
      <c r="Q20" s="19">
        <v>2014</v>
      </c>
      <c r="R20" s="19">
        <v>2011</v>
      </c>
      <c r="S20" s="19">
        <v>2016</v>
      </c>
      <c r="T20" s="19">
        <v>2013</v>
      </c>
      <c r="U20" s="19">
        <v>2014</v>
      </c>
      <c r="V20" s="19">
        <v>2014</v>
      </c>
      <c r="W20" s="19">
        <v>2015</v>
      </c>
      <c r="X20" s="19">
        <v>2011</v>
      </c>
      <c r="Y20" s="19">
        <v>2010</v>
      </c>
      <c r="Z20" s="19">
        <v>2014</v>
      </c>
      <c r="AA20" s="19">
        <v>2014</v>
      </c>
      <c r="AB20" s="19">
        <v>2014</v>
      </c>
      <c r="AC20" s="19">
        <v>2014</v>
      </c>
      <c r="AD20" s="19">
        <v>2015</v>
      </c>
      <c r="AE20" s="19">
        <v>2012</v>
      </c>
      <c r="AF20" s="19">
        <v>2014</v>
      </c>
      <c r="AG20" s="18" t="s">
        <v>14</v>
      </c>
      <c r="AH20" s="19">
        <v>2014</v>
      </c>
      <c r="AI20" s="19">
        <v>2015</v>
      </c>
      <c r="AJ20" s="19">
        <v>2016</v>
      </c>
      <c r="AK20" s="20" t="s">
        <v>14</v>
      </c>
      <c r="AL20" s="20">
        <v>2015</v>
      </c>
      <c r="AM20" s="19">
        <v>2015</v>
      </c>
      <c r="AN20" s="19">
        <v>2014</v>
      </c>
      <c r="AO20" s="19">
        <v>2014</v>
      </c>
      <c r="AP20" s="19" t="s">
        <v>14</v>
      </c>
      <c r="AQ20" s="19">
        <v>2012</v>
      </c>
      <c r="AR20" s="19" t="s">
        <v>14</v>
      </c>
      <c r="AS20" s="19">
        <v>2014</v>
      </c>
      <c r="AT20" s="19" t="s">
        <v>14</v>
      </c>
      <c r="AU20" s="19">
        <v>2012</v>
      </c>
      <c r="AV20" s="19" t="s">
        <v>14</v>
      </c>
      <c r="AW20" s="19">
        <v>2014</v>
      </c>
      <c r="AX20" s="19">
        <v>2014</v>
      </c>
      <c r="AY20" s="19">
        <v>2014</v>
      </c>
      <c r="AZ20" s="19">
        <v>2015</v>
      </c>
      <c r="BA20" s="19">
        <v>2015</v>
      </c>
      <c r="BB20" s="19">
        <v>2015</v>
      </c>
      <c r="BC20" s="19">
        <v>2015</v>
      </c>
      <c r="BD20" s="19">
        <v>2014</v>
      </c>
      <c r="BE20" s="19">
        <v>2014</v>
      </c>
      <c r="BF20" s="9"/>
    </row>
    <row r="21" spans="1:58" x14ac:dyDescent="0.3">
      <c r="A21" s="13" t="s">
        <v>7332</v>
      </c>
      <c r="B21" s="181" t="s">
        <v>7333</v>
      </c>
      <c r="C21" s="17">
        <v>2014</v>
      </c>
      <c r="D21" s="17">
        <v>2014</v>
      </c>
      <c r="E21" s="17">
        <v>2014</v>
      </c>
      <c r="F21" s="17">
        <v>2014</v>
      </c>
      <c r="G21" s="17">
        <v>2014</v>
      </c>
      <c r="H21" s="17">
        <v>2014</v>
      </c>
      <c r="I21" s="17">
        <v>2014</v>
      </c>
      <c r="J21" s="17">
        <v>2015</v>
      </c>
      <c r="K21" s="17">
        <v>2015</v>
      </c>
      <c r="L21" s="17">
        <v>2015</v>
      </c>
      <c r="M21" s="19">
        <v>2016</v>
      </c>
      <c r="N21" s="19">
        <v>2016</v>
      </c>
      <c r="O21" s="19">
        <v>2015</v>
      </c>
      <c r="P21" s="19">
        <v>2015</v>
      </c>
      <c r="Q21" s="19">
        <v>2014</v>
      </c>
      <c r="R21" s="19">
        <v>2012</v>
      </c>
      <c r="S21" s="19">
        <v>2016</v>
      </c>
      <c r="T21" s="19">
        <v>2013</v>
      </c>
      <c r="U21" s="19">
        <v>2014</v>
      </c>
      <c r="V21" s="19">
        <v>2014</v>
      </c>
      <c r="W21" s="19">
        <v>2015</v>
      </c>
      <c r="X21" s="19">
        <v>2014</v>
      </c>
      <c r="Y21" s="19">
        <v>2010</v>
      </c>
      <c r="Z21" s="19">
        <v>2014</v>
      </c>
      <c r="AA21" s="19">
        <v>2014</v>
      </c>
      <c r="AB21" s="19">
        <v>2014</v>
      </c>
      <c r="AC21" s="19">
        <v>2014</v>
      </c>
      <c r="AD21" s="19">
        <v>2015</v>
      </c>
      <c r="AE21" s="19">
        <v>2012</v>
      </c>
      <c r="AF21" s="19">
        <v>2014</v>
      </c>
      <c r="AG21" s="18">
        <v>2011</v>
      </c>
      <c r="AH21" s="19">
        <v>2014</v>
      </c>
      <c r="AI21" s="19">
        <v>2015</v>
      </c>
      <c r="AJ21" s="19">
        <v>2016</v>
      </c>
      <c r="AK21" s="20" t="s">
        <v>14</v>
      </c>
      <c r="AL21" s="20">
        <v>2015</v>
      </c>
      <c r="AM21" s="19">
        <v>2015</v>
      </c>
      <c r="AN21" s="19">
        <v>2014</v>
      </c>
      <c r="AO21" s="19">
        <v>2014</v>
      </c>
      <c r="AP21" s="19">
        <v>2014</v>
      </c>
      <c r="AQ21" s="19">
        <v>2014</v>
      </c>
      <c r="AR21" s="19">
        <v>2015</v>
      </c>
      <c r="AS21" s="19">
        <v>2014</v>
      </c>
      <c r="AT21" s="19">
        <v>2015</v>
      </c>
      <c r="AU21" s="19">
        <v>2012</v>
      </c>
      <c r="AV21" s="19">
        <v>2006</v>
      </c>
      <c r="AW21" s="19">
        <v>2014</v>
      </c>
      <c r="AX21" s="19">
        <v>2014</v>
      </c>
      <c r="AY21" s="19">
        <v>2014</v>
      </c>
      <c r="AZ21" s="19">
        <v>2015</v>
      </c>
      <c r="BA21" s="19">
        <v>2015</v>
      </c>
      <c r="BB21" s="19">
        <v>2015</v>
      </c>
      <c r="BC21" s="19">
        <v>2015</v>
      </c>
      <c r="BD21" s="19">
        <v>2014</v>
      </c>
      <c r="BE21" s="19">
        <v>2014</v>
      </c>
      <c r="BF21" s="9"/>
    </row>
    <row r="22" spans="1:58" x14ac:dyDescent="0.3">
      <c r="A22" s="13" t="s">
        <v>7334</v>
      </c>
      <c r="B22" s="181" t="s">
        <v>7335</v>
      </c>
      <c r="C22" s="17">
        <v>2014</v>
      </c>
      <c r="D22" s="17">
        <v>2014</v>
      </c>
      <c r="E22" s="17">
        <v>2014</v>
      </c>
      <c r="F22" s="17">
        <v>2014</v>
      </c>
      <c r="G22" s="17">
        <v>2014</v>
      </c>
      <c r="H22" s="17">
        <v>2014</v>
      </c>
      <c r="I22" s="17">
        <v>2014</v>
      </c>
      <c r="J22" s="17">
        <v>2015</v>
      </c>
      <c r="K22" s="17">
        <v>2015</v>
      </c>
      <c r="L22" s="17">
        <v>2015</v>
      </c>
      <c r="M22" s="19">
        <v>2016</v>
      </c>
      <c r="N22" s="19">
        <v>2016</v>
      </c>
      <c r="O22" s="19">
        <v>2015</v>
      </c>
      <c r="P22" s="19">
        <v>2015</v>
      </c>
      <c r="Q22" s="19">
        <v>2014</v>
      </c>
      <c r="R22" s="19">
        <v>2010</v>
      </c>
      <c r="S22" s="19">
        <v>2016</v>
      </c>
      <c r="T22" s="19">
        <v>2013</v>
      </c>
      <c r="U22" s="19">
        <v>2014</v>
      </c>
      <c r="V22" s="19">
        <v>2014</v>
      </c>
      <c r="W22" s="19">
        <v>2015</v>
      </c>
      <c r="X22" s="19">
        <v>2010</v>
      </c>
      <c r="Y22" s="19">
        <v>2012</v>
      </c>
      <c r="Z22" s="19">
        <v>2014</v>
      </c>
      <c r="AA22" s="19">
        <v>2014</v>
      </c>
      <c r="AB22" s="19">
        <v>2013</v>
      </c>
      <c r="AC22" s="19">
        <v>2014</v>
      </c>
      <c r="AD22" s="19">
        <v>2015</v>
      </c>
      <c r="AE22" s="19">
        <v>2012</v>
      </c>
      <c r="AF22" s="19">
        <v>2014</v>
      </c>
      <c r="AG22" s="18">
        <v>2012</v>
      </c>
      <c r="AH22" s="19">
        <v>2014</v>
      </c>
      <c r="AI22" s="19">
        <v>2015</v>
      </c>
      <c r="AJ22" s="19">
        <v>2016</v>
      </c>
      <c r="AK22" s="20" t="s">
        <v>14</v>
      </c>
      <c r="AL22" s="20" t="s">
        <v>14</v>
      </c>
      <c r="AM22" s="19">
        <v>2015</v>
      </c>
      <c r="AN22" s="19">
        <v>2014</v>
      </c>
      <c r="AO22" s="19">
        <v>2014</v>
      </c>
      <c r="AP22" s="19">
        <v>2014</v>
      </c>
      <c r="AQ22" s="19">
        <v>2014</v>
      </c>
      <c r="AR22" s="19">
        <v>2015</v>
      </c>
      <c r="AS22" s="19">
        <v>2014</v>
      </c>
      <c r="AT22" s="19">
        <v>2015</v>
      </c>
      <c r="AU22" s="19">
        <v>2012</v>
      </c>
      <c r="AV22" s="19" t="s">
        <v>14</v>
      </c>
      <c r="AW22" s="19">
        <v>2014</v>
      </c>
      <c r="AX22" s="19">
        <v>2014</v>
      </c>
      <c r="AY22" s="19">
        <v>2014</v>
      </c>
      <c r="AZ22" s="19">
        <v>2015</v>
      </c>
      <c r="BA22" s="19">
        <v>2015</v>
      </c>
      <c r="BB22" s="19">
        <v>2015</v>
      </c>
      <c r="BC22" s="19">
        <v>2015</v>
      </c>
      <c r="BD22" s="19">
        <v>2014</v>
      </c>
      <c r="BE22" s="19">
        <v>2014</v>
      </c>
      <c r="BF22" s="9"/>
    </row>
    <row r="23" spans="1:58" x14ac:dyDescent="0.3">
      <c r="A23" s="13" t="s">
        <v>7336</v>
      </c>
      <c r="B23" s="181" t="s">
        <v>7337</v>
      </c>
      <c r="C23" s="17">
        <v>2014</v>
      </c>
      <c r="D23" s="17">
        <v>2014</v>
      </c>
      <c r="E23" s="17">
        <v>2014</v>
      </c>
      <c r="F23" s="17">
        <v>2014</v>
      </c>
      <c r="G23" s="17">
        <v>2014</v>
      </c>
      <c r="H23" s="17">
        <v>2014</v>
      </c>
      <c r="I23" s="17">
        <v>2014</v>
      </c>
      <c r="J23" s="17">
        <v>2015</v>
      </c>
      <c r="K23" s="17">
        <v>2015</v>
      </c>
      <c r="L23" s="17">
        <v>2015</v>
      </c>
      <c r="M23" s="19">
        <v>2016</v>
      </c>
      <c r="N23" s="19">
        <v>2016</v>
      </c>
      <c r="O23" s="19">
        <v>2015</v>
      </c>
      <c r="P23" s="19">
        <v>2015</v>
      </c>
      <c r="Q23" s="19">
        <v>2014</v>
      </c>
      <c r="R23" s="19">
        <v>2008</v>
      </c>
      <c r="S23" s="19">
        <v>2016</v>
      </c>
      <c r="T23" s="19">
        <v>2013</v>
      </c>
      <c r="U23" s="19">
        <v>2014</v>
      </c>
      <c r="V23" s="19">
        <v>2014</v>
      </c>
      <c r="W23" s="19">
        <v>2015</v>
      </c>
      <c r="X23" s="19">
        <v>2008</v>
      </c>
      <c r="Y23" s="19">
        <v>2012</v>
      </c>
      <c r="Z23" s="19">
        <v>2014</v>
      </c>
      <c r="AA23" s="19">
        <v>2014</v>
      </c>
      <c r="AB23" s="19">
        <v>2014</v>
      </c>
      <c r="AC23" s="19">
        <v>2014</v>
      </c>
      <c r="AD23" s="19">
        <v>2015</v>
      </c>
      <c r="AE23" s="19">
        <v>2012</v>
      </c>
      <c r="AF23" s="19">
        <v>2014</v>
      </c>
      <c r="AG23" s="18">
        <v>2013</v>
      </c>
      <c r="AH23" s="19">
        <v>2014</v>
      </c>
      <c r="AI23" s="19">
        <v>2015</v>
      </c>
      <c r="AJ23" s="19">
        <v>2016</v>
      </c>
      <c r="AK23" s="20" t="s">
        <v>14</v>
      </c>
      <c r="AL23" s="20">
        <v>2015</v>
      </c>
      <c r="AM23" s="19">
        <v>2015</v>
      </c>
      <c r="AN23" s="19">
        <v>2014</v>
      </c>
      <c r="AO23" s="19">
        <v>2014</v>
      </c>
      <c r="AP23" s="19">
        <v>2014</v>
      </c>
      <c r="AQ23" s="19">
        <v>2014</v>
      </c>
      <c r="AR23" s="19">
        <v>2011</v>
      </c>
      <c r="AS23" s="19">
        <v>2014</v>
      </c>
      <c r="AT23" s="19">
        <v>2015</v>
      </c>
      <c r="AU23" s="19">
        <v>2012</v>
      </c>
      <c r="AV23" s="19">
        <v>2012</v>
      </c>
      <c r="AW23" s="19">
        <v>2014</v>
      </c>
      <c r="AX23" s="19">
        <v>2014</v>
      </c>
      <c r="AY23" s="19">
        <v>2014</v>
      </c>
      <c r="AZ23" s="19">
        <v>2015</v>
      </c>
      <c r="BA23" s="19">
        <v>2015</v>
      </c>
      <c r="BB23" s="19">
        <v>2015</v>
      </c>
      <c r="BC23" s="19">
        <v>2015</v>
      </c>
      <c r="BD23" s="19">
        <v>2014</v>
      </c>
      <c r="BE23" s="19">
        <v>2014</v>
      </c>
      <c r="BF23" s="9"/>
    </row>
    <row r="24" spans="1:58" x14ac:dyDescent="0.3">
      <c r="A24" s="13" t="s">
        <v>7338</v>
      </c>
      <c r="B24" s="181" t="s">
        <v>7339</v>
      </c>
      <c r="C24" s="17">
        <v>2014</v>
      </c>
      <c r="D24" s="17">
        <v>2014</v>
      </c>
      <c r="E24" s="17">
        <v>2014</v>
      </c>
      <c r="F24" s="17">
        <v>2014</v>
      </c>
      <c r="G24" s="17">
        <v>2014</v>
      </c>
      <c r="H24" s="17">
        <v>2014</v>
      </c>
      <c r="I24" s="17">
        <v>2014</v>
      </c>
      <c r="J24" s="17">
        <v>2015</v>
      </c>
      <c r="K24" s="17">
        <v>2015</v>
      </c>
      <c r="L24" s="17">
        <v>2015</v>
      </c>
      <c r="M24" s="19">
        <v>2016</v>
      </c>
      <c r="N24" s="19">
        <v>2016</v>
      </c>
      <c r="O24" s="19">
        <v>2015</v>
      </c>
      <c r="P24" s="19">
        <v>2015</v>
      </c>
      <c r="Q24" s="19">
        <v>2014</v>
      </c>
      <c r="R24" s="19">
        <v>2012</v>
      </c>
      <c r="S24" s="19">
        <v>2016</v>
      </c>
      <c r="T24" s="19">
        <v>2013</v>
      </c>
      <c r="U24" s="19">
        <v>2014</v>
      </c>
      <c r="V24" s="19">
        <v>2014</v>
      </c>
      <c r="W24" s="19">
        <v>2015</v>
      </c>
      <c r="X24" s="19">
        <v>2012</v>
      </c>
      <c r="Y24" s="19">
        <v>2013</v>
      </c>
      <c r="Z24" s="19">
        <v>2014</v>
      </c>
      <c r="AA24" s="19">
        <v>2014</v>
      </c>
      <c r="AB24" s="19" t="s">
        <v>14</v>
      </c>
      <c r="AC24" s="19">
        <v>2014</v>
      </c>
      <c r="AD24" s="19">
        <v>2015</v>
      </c>
      <c r="AE24" s="19" t="s">
        <v>14</v>
      </c>
      <c r="AF24" s="19">
        <v>2014</v>
      </c>
      <c r="AG24" s="18">
        <v>2007</v>
      </c>
      <c r="AH24" s="19">
        <v>2014</v>
      </c>
      <c r="AI24" s="19">
        <v>2015</v>
      </c>
      <c r="AJ24" s="19">
        <v>2016</v>
      </c>
      <c r="AK24" s="20">
        <v>2015</v>
      </c>
      <c r="AL24" s="20">
        <v>2015</v>
      </c>
      <c r="AM24" s="19">
        <v>2015</v>
      </c>
      <c r="AN24" s="19">
        <v>2014</v>
      </c>
      <c r="AO24" s="19">
        <v>2014</v>
      </c>
      <c r="AP24" s="19" t="s">
        <v>14</v>
      </c>
      <c r="AQ24" s="19">
        <v>2012</v>
      </c>
      <c r="AR24" s="19" t="s">
        <v>14</v>
      </c>
      <c r="AS24" s="19">
        <v>2014</v>
      </c>
      <c r="AT24" s="19">
        <v>2015</v>
      </c>
      <c r="AU24" s="19">
        <v>2012</v>
      </c>
      <c r="AV24" s="19">
        <v>2013</v>
      </c>
      <c r="AW24" s="19">
        <v>2014</v>
      </c>
      <c r="AX24" s="19">
        <v>2014</v>
      </c>
      <c r="AY24" s="19">
        <v>2014</v>
      </c>
      <c r="AZ24" s="19">
        <v>2015</v>
      </c>
      <c r="BA24" s="19">
        <v>2015</v>
      </c>
      <c r="BB24" s="19">
        <v>2015</v>
      </c>
      <c r="BC24" s="19">
        <v>2015</v>
      </c>
      <c r="BD24" s="19">
        <v>2014</v>
      </c>
      <c r="BE24" s="19">
        <v>2014</v>
      </c>
      <c r="BF24" s="9"/>
    </row>
    <row r="25" spans="1:58" x14ac:dyDescent="0.3">
      <c r="A25" s="13" t="s">
        <v>7340</v>
      </c>
      <c r="B25" s="181" t="s">
        <v>7341</v>
      </c>
      <c r="C25" s="17">
        <v>2014</v>
      </c>
      <c r="D25" s="17">
        <v>2014</v>
      </c>
      <c r="E25" s="17">
        <v>2014</v>
      </c>
      <c r="F25" s="17">
        <v>2014</v>
      </c>
      <c r="G25" s="17">
        <v>2014</v>
      </c>
      <c r="H25" s="17">
        <v>2014</v>
      </c>
      <c r="I25" s="17">
        <v>2014</v>
      </c>
      <c r="J25" s="17">
        <v>2015</v>
      </c>
      <c r="K25" s="17">
        <v>2015</v>
      </c>
      <c r="L25" s="17">
        <v>2015</v>
      </c>
      <c r="M25" s="19">
        <v>2016</v>
      </c>
      <c r="N25" s="19">
        <v>2016</v>
      </c>
      <c r="O25" s="19">
        <v>2015</v>
      </c>
      <c r="P25" s="19">
        <v>2015</v>
      </c>
      <c r="Q25" s="19">
        <v>2014</v>
      </c>
      <c r="R25" s="19" t="s">
        <v>14</v>
      </c>
      <c r="S25" s="19">
        <v>2016</v>
      </c>
      <c r="T25" s="19">
        <v>2013</v>
      </c>
      <c r="U25" s="19">
        <v>2014</v>
      </c>
      <c r="V25" s="19">
        <v>2014</v>
      </c>
      <c r="W25" s="19">
        <v>2015</v>
      </c>
      <c r="X25" s="19">
        <v>2007</v>
      </c>
      <c r="Y25" s="19">
        <v>2010</v>
      </c>
      <c r="Z25" s="19">
        <v>2014</v>
      </c>
      <c r="AA25" s="19">
        <v>2014</v>
      </c>
      <c r="AB25" s="19">
        <v>2014</v>
      </c>
      <c r="AC25" s="19">
        <v>2014</v>
      </c>
      <c r="AD25" s="19">
        <v>2015</v>
      </c>
      <c r="AE25" s="19">
        <v>2012</v>
      </c>
      <c r="AF25" s="19">
        <v>2014</v>
      </c>
      <c r="AG25" s="18">
        <v>2009</v>
      </c>
      <c r="AH25" s="19">
        <v>2014</v>
      </c>
      <c r="AI25" s="19">
        <v>2015</v>
      </c>
      <c r="AJ25" s="19">
        <v>2016</v>
      </c>
      <c r="AK25" s="20" t="s">
        <v>14</v>
      </c>
      <c r="AL25" s="20">
        <v>2015</v>
      </c>
      <c r="AM25" s="19">
        <v>2015</v>
      </c>
      <c r="AN25" s="19">
        <v>2014</v>
      </c>
      <c r="AO25" s="19">
        <v>2014</v>
      </c>
      <c r="AP25" s="19">
        <v>2014</v>
      </c>
      <c r="AQ25" s="19">
        <v>2014</v>
      </c>
      <c r="AR25" s="19">
        <v>2015</v>
      </c>
      <c r="AS25" s="19">
        <v>2014</v>
      </c>
      <c r="AT25" s="19">
        <v>2015</v>
      </c>
      <c r="AU25" s="19">
        <v>2012</v>
      </c>
      <c r="AV25" s="19">
        <v>2013</v>
      </c>
      <c r="AW25" s="19">
        <v>2014</v>
      </c>
      <c r="AX25" s="19">
        <v>2014</v>
      </c>
      <c r="AY25" s="19">
        <v>2014</v>
      </c>
      <c r="AZ25" s="19">
        <v>2015</v>
      </c>
      <c r="BA25" s="19">
        <v>2015</v>
      </c>
      <c r="BB25" s="19">
        <v>2015</v>
      </c>
      <c r="BC25" s="19">
        <v>2015</v>
      </c>
      <c r="BD25" s="19">
        <v>2014</v>
      </c>
      <c r="BE25" s="19">
        <v>2014</v>
      </c>
      <c r="BF25" s="9"/>
    </row>
    <row r="26" spans="1:58" x14ac:dyDescent="0.3">
      <c r="A26" s="13" t="s">
        <v>597</v>
      </c>
      <c r="B26" s="181" t="s">
        <v>7342</v>
      </c>
      <c r="C26" s="17">
        <v>2014</v>
      </c>
      <c r="D26" s="17">
        <v>2014</v>
      </c>
      <c r="E26" s="17">
        <v>2014</v>
      </c>
      <c r="F26" s="17">
        <v>2014</v>
      </c>
      <c r="G26" s="17">
        <v>2014</v>
      </c>
      <c r="H26" s="17">
        <v>2014</v>
      </c>
      <c r="I26" s="17">
        <v>2014</v>
      </c>
      <c r="J26" s="17">
        <v>2015</v>
      </c>
      <c r="K26" s="17">
        <v>2015</v>
      </c>
      <c r="L26" s="17">
        <v>2015</v>
      </c>
      <c r="M26" s="19">
        <v>2016</v>
      </c>
      <c r="N26" s="19">
        <v>2016</v>
      </c>
      <c r="O26" s="19">
        <v>2015</v>
      </c>
      <c r="P26" s="19">
        <v>2015</v>
      </c>
      <c r="Q26" s="19">
        <v>2014</v>
      </c>
      <c r="R26" s="19">
        <v>2013</v>
      </c>
      <c r="S26" s="19">
        <v>2016</v>
      </c>
      <c r="T26" s="19">
        <v>2013</v>
      </c>
      <c r="U26" s="19">
        <v>2014</v>
      </c>
      <c r="V26" s="19">
        <v>2014</v>
      </c>
      <c r="W26" s="19">
        <v>2015</v>
      </c>
      <c r="X26" s="19">
        <v>2007</v>
      </c>
      <c r="Y26" s="19">
        <v>2013</v>
      </c>
      <c r="Z26" s="19">
        <v>2014</v>
      </c>
      <c r="AA26" s="19">
        <v>2014</v>
      </c>
      <c r="AB26" s="19">
        <v>2013</v>
      </c>
      <c r="AC26" s="19">
        <v>2014</v>
      </c>
      <c r="AD26" s="19">
        <v>2015</v>
      </c>
      <c r="AE26" s="19">
        <v>2012</v>
      </c>
      <c r="AF26" s="19">
        <v>2014</v>
      </c>
      <c r="AG26" s="18">
        <v>2013</v>
      </c>
      <c r="AH26" s="19">
        <v>2014</v>
      </c>
      <c r="AI26" s="19">
        <v>2015</v>
      </c>
      <c r="AJ26" s="19">
        <v>2016</v>
      </c>
      <c r="AK26" s="20" t="s">
        <v>14</v>
      </c>
      <c r="AL26" s="20">
        <v>2015</v>
      </c>
      <c r="AM26" s="19">
        <v>2015</v>
      </c>
      <c r="AN26" s="19">
        <v>2014</v>
      </c>
      <c r="AO26" s="19">
        <v>2014</v>
      </c>
      <c r="AP26" s="19">
        <v>2014</v>
      </c>
      <c r="AQ26" s="19">
        <v>2014</v>
      </c>
      <c r="AR26" s="19">
        <v>2011</v>
      </c>
      <c r="AS26" s="19">
        <v>2014</v>
      </c>
      <c r="AT26" s="19">
        <v>2015</v>
      </c>
      <c r="AU26" s="19">
        <v>2012</v>
      </c>
      <c r="AV26" s="19">
        <v>2013</v>
      </c>
      <c r="AW26" s="19">
        <v>2014</v>
      </c>
      <c r="AX26" s="19">
        <v>2014</v>
      </c>
      <c r="AY26" s="19">
        <v>2014</v>
      </c>
      <c r="AZ26" s="19">
        <v>2015</v>
      </c>
      <c r="BA26" s="19">
        <v>2015</v>
      </c>
      <c r="BB26" s="19">
        <v>2015</v>
      </c>
      <c r="BC26" s="19">
        <v>2015</v>
      </c>
      <c r="BD26" s="19">
        <v>2014</v>
      </c>
      <c r="BE26" s="19">
        <v>2014</v>
      </c>
      <c r="BF26" s="9"/>
    </row>
    <row r="27" spans="1:58" x14ac:dyDescent="0.3">
      <c r="A27" s="13" t="s">
        <v>8231</v>
      </c>
      <c r="B27" s="181" t="s">
        <v>7344</v>
      </c>
      <c r="C27" s="17">
        <v>2014</v>
      </c>
      <c r="D27" s="17">
        <v>2014</v>
      </c>
      <c r="E27" s="17">
        <v>2014</v>
      </c>
      <c r="F27" s="17">
        <v>2014</v>
      </c>
      <c r="G27" s="17">
        <v>2014</v>
      </c>
      <c r="H27" s="17">
        <v>2014</v>
      </c>
      <c r="I27" s="17">
        <v>2014</v>
      </c>
      <c r="J27" s="17">
        <v>2015</v>
      </c>
      <c r="K27" s="17">
        <v>2015</v>
      </c>
      <c r="L27" s="17">
        <v>2015</v>
      </c>
      <c r="M27" s="19">
        <v>2016</v>
      </c>
      <c r="N27" s="19">
        <v>2016</v>
      </c>
      <c r="O27" s="19">
        <v>2015</v>
      </c>
      <c r="P27" s="19">
        <v>2015</v>
      </c>
      <c r="Q27" s="19">
        <v>2014</v>
      </c>
      <c r="R27" s="19" t="s">
        <v>14</v>
      </c>
      <c r="S27" s="19">
        <v>2016</v>
      </c>
      <c r="T27" s="19">
        <v>2013</v>
      </c>
      <c r="U27" s="19">
        <v>2014</v>
      </c>
      <c r="V27" s="19" t="s">
        <v>14</v>
      </c>
      <c r="W27" s="19">
        <v>2015</v>
      </c>
      <c r="X27" s="19">
        <v>2009</v>
      </c>
      <c r="Y27" s="19">
        <v>2012</v>
      </c>
      <c r="Z27" s="19">
        <v>2014</v>
      </c>
      <c r="AA27" s="19">
        <v>2014</v>
      </c>
      <c r="AB27" s="19" t="s">
        <v>14</v>
      </c>
      <c r="AC27" s="19">
        <v>2014</v>
      </c>
      <c r="AD27" s="19">
        <v>2015</v>
      </c>
      <c r="AE27" s="19" t="s">
        <v>14</v>
      </c>
      <c r="AF27" s="19" t="s">
        <v>14</v>
      </c>
      <c r="AG27" s="18" t="s">
        <v>14</v>
      </c>
      <c r="AH27" s="19">
        <v>2014</v>
      </c>
      <c r="AI27" s="19">
        <v>2015</v>
      </c>
      <c r="AJ27" s="19">
        <v>2016</v>
      </c>
      <c r="AK27" s="20" t="s">
        <v>14</v>
      </c>
      <c r="AL27" s="20">
        <v>2015</v>
      </c>
      <c r="AM27" s="19">
        <v>2015</v>
      </c>
      <c r="AN27" s="19">
        <v>2014</v>
      </c>
      <c r="AO27" s="19">
        <v>2014</v>
      </c>
      <c r="AP27" s="19">
        <v>2014</v>
      </c>
      <c r="AQ27" s="19">
        <v>2014</v>
      </c>
      <c r="AR27" s="19">
        <v>2009</v>
      </c>
      <c r="AS27" s="19">
        <v>2014</v>
      </c>
      <c r="AT27" s="19">
        <v>2013</v>
      </c>
      <c r="AU27" s="19">
        <v>2012</v>
      </c>
      <c r="AV27" s="19">
        <v>2011</v>
      </c>
      <c r="AW27" s="19">
        <v>2014</v>
      </c>
      <c r="AX27" s="19">
        <v>2014</v>
      </c>
      <c r="AY27" s="19">
        <v>2014</v>
      </c>
      <c r="AZ27" s="19" t="s">
        <v>14</v>
      </c>
      <c r="BA27" s="19" t="s">
        <v>14</v>
      </c>
      <c r="BB27" s="19">
        <v>2015</v>
      </c>
      <c r="BC27" s="19">
        <v>2015</v>
      </c>
      <c r="BD27" s="19">
        <v>2014</v>
      </c>
      <c r="BE27" s="19">
        <v>2014</v>
      </c>
      <c r="BF27" s="9"/>
    </row>
    <row r="28" spans="1:58" x14ac:dyDescent="0.3">
      <c r="A28" s="13" t="s">
        <v>7345</v>
      </c>
      <c r="B28" s="181" t="s">
        <v>7346</v>
      </c>
      <c r="C28" s="17">
        <v>2014</v>
      </c>
      <c r="D28" s="17">
        <v>2014</v>
      </c>
      <c r="E28" s="17">
        <v>2014</v>
      </c>
      <c r="F28" s="17">
        <v>2014</v>
      </c>
      <c r="G28" s="17">
        <v>2014</v>
      </c>
      <c r="H28" s="17">
        <v>2014</v>
      </c>
      <c r="I28" s="17">
        <v>2014</v>
      </c>
      <c r="J28" s="17">
        <v>2015</v>
      </c>
      <c r="K28" s="17">
        <v>2015</v>
      </c>
      <c r="L28" s="17">
        <v>2015</v>
      </c>
      <c r="M28" s="19">
        <v>2016</v>
      </c>
      <c r="N28" s="19">
        <v>2016</v>
      </c>
      <c r="O28" s="19">
        <v>2015</v>
      </c>
      <c r="P28" s="19">
        <v>2015</v>
      </c>
      <c r="Q28" s="19">
        <v>2014</v>
      </c>
      <c r="R28" s="19" t="s">
        <v>14</v>
      </c>
      <c r="S28" s="19">
        <v>2016</v>
      </c>
      <c r="T28" s="19">
        <v>2013</v>
      </c>
      <c r="U28" s="19">
        <v>2014</v>
      </c>
      <c r="V28" s="19" t="s">
        <v>14</v>
      </c>
      <c r="W28" s="19">
        <v>2015</v>
      </c>
      <c r="X28" s="19">
        <v>2004</v>
      </c>
      <c r="Y28" s="19">
        <v>2012</v>
      </c>
      <c r="Z28" s="19">
        <v>2014</v>
      </c>
      <c r="AA28" s="19">
        <v>2014</v>
      </c>
      <c r="AB28" s="19" t="s">
        <v>14</v>
      </c>
      <c r="AC28" s="19">
        <v>2014</v>
      </c>
      <c r="AD28" s="19">
        <v>2015</v>
      </c>
      <c r="AE28" s="19" t="s">
        <v>14</v>
      </c>
      <c r="AF28" s="19">
        <v>2014</v>
      </c>
      <c r="AG28" s="18">
        <v>2012</v>
      </c>
      <c r="AH28" s="19">
        <v>2014</v>
      </c>
      <c r="AI28" s="19">
        <v>2015</v>
      </c>
      <c r="AJ28" s="19">
        <v>2016</v>
      </c>
      <c r="AK28" s="20" t="s">
        <v>14</v>
      </c>
      <c r="AL28" s="20">
        <v>2015</v>
      </c>
      <c r="AM28" s="19">
        <v>2015</v>
      </c>
      <c r="AN28" s="19">
        <v>2014</v>
      </c>
      <c r="AO28" s="19">
        <v>2014</v>
      </c>
      <c r="AP28" s="19">
        <v>2014</v>
      </c>
      <c r="AQ28" s="19">
        <v>2014</v>
      </c>
      <c r="AR28" s="19">
        <v>2015</v>
      </c>
      <c r="AS28" s="19">
        <v>2014</v>
      </c>
      <c r="AT28" s="19">
        <v>2015</v>
      </c>
      <c r="AU28" s="19">
        <v>2012</v>
      </c>
      <c r="AV28" s="19">
        <v>2011</v>
      </c>
      <c r="AW28" s="19">
        <v>2014</v>
      </c>
      <c r="AX28" s="19">
        <v>2014</v>
      </c>
      <c r="AY28" s="19">
        <v>2014</v>
      </c>
      <c r="AZ28" s="19">
        <v>2015</v>
      </c>
      <c r="BA28" s="19">
        <v>2015</v>
      </c>
      <c r="BB28" s="19">
        <v>2015</v>
      </c>
      <c r="BC28" s="19">
        <v>2015</v>
      </c>
      <c r="BD28" s="19">
        <v>2014</v>
      </c>
      <c r="BE28" s="19">
        <v>2014</v>
      </c>
      <c r="BF28" s="9"/>
    </row>
    <row r="29" spans="1:58" x14ac:dyDescent="0.3">
      <c r="A29" s="13" t="s">
        <v>586</v>
      </c>
      <c r="B29" s="181" t="s">
        <v>7347</v>
      </c>
      <c r="C29" s="17">
        <v>2014</v>
      </c>
      <c r="D29" s="17">
        <v>2014</v>
      </c>
      <c r="E29" s="17">
        <v>2014</v>
      </c>
      <c r="F29" s="17">
        <v>2014</v>
      </c>
      <c r="G29" s="17">
        <v>2014</v>
      </c>
      <c r="H29" s="17">
        <v>2014</v>
      </c>
      <c r="I29" s="17">
        <v>2014</v>
      </c>
      <c r="J29" s="17">
        <v>2015</v>
      </c>
      <c r="K29" s="17">
        <v>2015</v>
      </c>
      <c r="L29" s="17">
        <v>2015</v>
      </c>
      <c r="M29" s="19">
        <v>2016</v>
      </c>
      <c r="N29" s="19">
        <v>2016</v>
      </c>
      <c r="O29" s="19">
        <v>2015</v>
      </c>
      <c r="P29" s="19">
        <v>2015</v>
      </c>
      <c r="Q29" s="19">
        <v>2014</v>
      </c>
      <c r="R29" s="19">
        <v>2010</v>
      </c>
      <c r="S29" s="19">
        <v>2016</v>
      </c>
      <c r="T29" s="19">
        <v>2013</v>
      </c>
      <c r="U29" s="19">
        <v>2014</v>
      </c>
      <c r="V29" s="19">
        <v>2014</v>
      </c>
      <c r="W29" s="19">
        <v>2015</v>
      </c>
      <c r="X29" s="19">
        <v>2010</v>
      </c>
      <c r="Y29" s="19">
        <v>2010</v>
      </c>
      <c r="Z29" s="19">
        <v>2014</v>
      </c>
      <c r="AA29" s="19">
        <v>2014</v>
      </c>
      <c r="AB29" s="19">
        <v>2014</v>
      </c>
      <c r="AC29" s="19">
        <v>2014</v>
      </c>
      <c r="AD29" s="19">
        <v>2015</v>
      </c>
      <c r="AE29" s="19">
        <v>2012</v>
      </c>
      <c r="AF29" s="19">
        <v>2014</v>
      </c>
      <c r="AG29" s="18">
        <v>2009</v>
      </c>
      <c r="AH29" s="19">
        <v>2014</v>
      </c>
      <c r="AI29" s="19">
        <v>2015</v>
      </c>
      <c r="AJ29" s="19">
        <v>2016</v>
      </c>
      <c r="AK29" s="20" t="s">
        <v>14</v>
      </c>
      <c r="AL29" s="20">
        <v>2016</v>
      </c>
      <c r="AM29" s="19">
        <v>2015</v>
      </c>
      <c r="AN29" s="19">
        <v>2014</v>
      </c>
      <c r="AO29" s="19">
        <v>2014</v>
      </c>
      <c r="AP29" s="19">
        <v>2014</v>
      </c>
      <c r="AQ29" s="19">
        <v>2014</v>
      </c>
      <c r="AR29" s="19">
        <v>2015</v>
      </c>
      <c r="AS29" s="19">
        <v>2014</v>
      </c>
      <c r="AT29" s="19">
        <v>2015</v>
      </c>
      <c r="AU29" s="19">
        <v>2012</v>
      </c>
      <c r="AV29" s="19">
        <v>2007</v>
      </c>
      <c r="AW29" s="19">
        <v>2014</v>
      </c>
      <c r="AX29" s="19">
        <v>2014</v>
      </c>
      <c r="AY29" s="19">
        <v>2014</v>
      </c>
      <c r="AZ29" s="19">
        <v>2015</v>
      </c>
      <c r="BA29" s="19">
        <v>2015</v>
      </c>
      <c r="BB29" s="19">
        <v>2015</v>
      </c>
      <c r="BC29" s="19">
        <v>2015</v>
      </c>
      <c r="BD29" s="19">
        <v>2014</v>
      </c>
      <c r="BE29" s="19">
        <v>2014</v>
      </c>
      <c r="BF29" s="9"/>
    </row>
    <row r="30" spans="1:58" x14ac:dyDescent="0.3">
      <c r="A30" s="13" t="s">
        <v>947</v>
      </c>
      <c r="B30" s="181" t="s">
        <v>7348</v>
      </c>
      <c r="C30" s="17">
        <v>2014</v>
      </c>
      <c r="D30" s="17">
        <v>2014</v>
      </c>
      <c r="E30" s="17">
        <v>2014</v>
      </c>
      <c r="F30" s="17">
        <v>2014</v>
      </c>
      <c r="G30" s="17">
        <v>2014</v>
      </c>
      <c r="H30" s="17">
        <v>2014</v>
      </c>
      <c r="I30" s="17">
        <v>2014</v>
      </c>
      <c r="J30" s="17">
        <v>2015</v>
      </c>
      <c r="K30" s="17">
        <v>2015</v>
      </c>
      <c r="L30" s="17">
        <v>2015</v>
      </c>
      <c r="M30" s="19">
        <v>2016</v>
      </c>
      <c r="N30" s="19">
        <v>2016</v>
      </c>
      <c r="O30" s="19">
        <v>2015</v>
      </c>
      <c r="P30" s="19">
        <v>2015</v>
      </c>
      <c r="Q30" s="19">
        <v>2014</v>
      </c>
      <c r="R30" s="19">
        <v>2010</v>
      </c>
      <c r="S30" s="19">
        <v>2016</v>
      </c>
      <c r="T30" s="19">
        <v>2013</v>
      </c>
      <c r="U30" s="19">
        <v>2014</v>
      </c>
      <c r="V30" s="19">
        <v>2014</v>
      </c>
      <c r="W30" s="19">
        <v>2015</v>
      </c>
      <c r="X30" s="19">
        <v>2010</v>
      </c>
      <c r="Y30" s="19" t="s">
        <v>14</v>
      </c>
      <c r="Z30" s="19">
        <v>2014</v>
      </c>
      <c r="AA30" s="19">
        <v>2014</v>
      </c>
      <c r="AB30" s="19">
        <v>2014</v>
      </c>
      <c r="AC30" s="19">
        <v>2014</v>
      </c>
      <c r="AD30" s="19">
        <v>2015</v>
      </c>
      <c r="AE30" s="19">
        <v>2012</v>
      </c>
      <c r="AF30" s="19">
        <v>2014</v>
      </c>
      <c r="AG30" s="18">
        <v>2006</v>
      </c>
      <c r="AH30" s="19">
        <v>2014</v>
      </c>
      <c r="AI30" s="19">
        <v>2015</v>
      </c>
      <c r="AJ30" s="19">
        <v>2016</v>
      </c>
      <c r="AK30" s="20">
        <v>2015</v>
      </c>
      <c r="AL30" s="20">
        <v>2016</v>
      </c>
      <c r="AM30" s="19">
        <v>2015</v>
      </c>
      <c r="AN30" s="19">
        <v>2014</v>
      </c>
      <c r="AO30" s="19">
        <v>2014</v>
      </c>
      <c r="AP30" s="19">
        <v>2014</v>
      </c>
      <c r="AQ30" s="19">
        <v>2014</v>
      </c>
      <c r="AR30" s="19">
        <v>2015</v>
      </c>
      <c r="AS30" s="19">
        <v>2014</v>
      </c>
      <c r="AT30" s="19">
        <v>2015</v>
      </c>
      <c r="AU30" s="19">
        <v>2012</v>
      </c>
      <c r="AV30" s="19">
        <v>2008</v>
      </c>
      <c r="AW30" s="19">
        <v>2014</v>
      </c>
      <c r="AX30" s="19">
        <v>2014</v>
      </c>
      <c r="AY30" s="19">
        <v>2014</v>
      </c>
      <c r="AZ30" s="19">
        <v>2015</v>
      </c>
      <c r="BA30" s="19">
        <v>2015</v>
      </c>
      <c r="BB30" s="19">
        <v>2015</v>
      </c>
      <c r="BC30" s="19">
        <v>2015</v>
      </c>
      <c r="BD30" s="19">
        <v>2014</v>
      </c>
      <c r="BE30" s="19">
        <v>2014</v>
      </c>
      <c r="BF30" s="9"/>
    </row>
    <row r="31" spans="1:58" x14ac:dyDescent="0.3">
      <c r="A31" s="13" t="s">
        <v>8232</v>
      </c>
      <c r="B31" s="181" t="s">
        <v>7356</v>
      </c>
      <c r="C31" s="17">
        <v>2014</v>
      </c>
      <c r="D31" s="17">
        <v>2014</v>
      </c>
      <c r="E31" s="17">
        <v>2014</v>
      </c>
      <c r="F31" s="17">
        <v>2014</v>
      </c>
      <c r="G31" s="17">
        <v>2014</v>
      </c>
      <c r="H31" s="17">
        <v>2014</v>
      </c>
      <c r="I31" s="17">
        <v>2014</v>
      </c>
      <c r="J31" s="17">
        <v>2015</v>
      </c>
      <c r="K31" s="17">
        <v>2015</v>
      </c>
      <c r="L31" s="17">
        <v>2015</v>
      </c>
      <c r="M31" s="19">
        <v>2016</v>
      </c>
      <c r="N31" s="19">
        <v>2016</v>
      </c>
      <c r="O31" s="19">
        <v>2015</v>
      </c>
      <c r="P31" s="19">
        <v>2015</v>
      </c>
      <c r="Q31" s="19">
        <v>2014</v>
      </c>
      <c r="R31" s="19" t="s">
        <v>14</v>
      </c>
      <c r="S31" s="19">
        <v>2016</v>
      </c>
      <c r="T31" s="19">
        <v>2013</v>
      </c>
      <c r="U31" s="19">
        <v>2014</v>
      </c>
      <c r="V31" s="19">
        <v>2014</v>
      </c>
      <c r="W31" s="19">
        <v>2015</v>
      </c>
      <c r="X31" s="19" t="s">
        <v>14</v>
      </c>
      <c r="Y31" s="19">
        <v>2011</v>
      </c>
      <c r="Z31" s="19">
        <v>2014</v>
      </c>
      <c r="AA31" s="19">
        <v>2014</v>
      </c>
      <c r="AB31" s="19">
        <v>2014</v>
      </c>
      <c r="AC31" s="19">
        <v>2014</v>
      </c>
      <c r="AD31" s="19">
        <v>2015</v>
      </c>
      <c r="AE31" s="19">
        <v>2012</v>
      </c>
      <c r="AF31" s="19" t="s">
        <v>14</v>
      </c>
      <c r="AG31" s="18">
        <v>2007</v>
      </c>
      <c r="AH31" s="19">
        <v>2014</v>
      </c>
      <c r="AI31" s="19">
        <v>2015</v>
      </c>
      <c r="AJ31" s="19">
        <v>2016</v>
      </c>
      <c r="AK31" s="20" t="s">
        <v>14</v>
      </c>
      <c r="AL31" s="20" t="s">
        <v>14</v>
      </c>
      <c r="AM31" s="19">
        <v>2015</v>
      </c>
      <c r="AN31" s="19">
        <v>2014</v>
      </c>
      <c r="AO31" s="19">
        <v>2014</v>
      </c>
      <c r="AP31" s="19">
        <v>2014</v>
      </c>
      <c r="AQ31" s="19">
        <v>2014</v>
      </c>
      <c r="AR31" s="19">
        <v>2015</v>
      </c>
      <c r="AS31" s="19">
        <v>2014</v>
      </c>
      <c r="AT31" s="19">
        <v>2015</v>
      </c>
      <c r="AU31" s="19">
        <v>2012</v>
      </c>
      <c r="AV31" s="19">
        <v>2012</v>
      </c>
      <c r="AW31" s="19">
        <v>2014</v>
      </c>
      <c r="AX31" s="19">
        <v>2014</v>
      </c>
      <c r="AY31" s="19">
        <v>2014</v>
      </c>
      <c r="AZ31" s="19">
        <v>2015</v>
      </c>
      <c r="BA31" s="19">
        <v>2015</v>
      </c>
      <c r="BB31" s="19">
        <v>2015</v>
      </c>
      <c r="BC31" s="19">
        <v>2015</v>
      </c>
      <c r="BD31" s="19">
        <v>2014</v>
      </c>
      <c r="BE31" s="19">
        <v>2014</v>
      </c>
      <c r="BF31" s="9"/>
    </row>
    <row r="32" spans="1:58" x14ac:dyDescent="0.3">
      <c r="A32" s="13" t="s">
        <v>7350</v>
      </c>
      <c r="B32" s="181" t="s">
        <v>7351</v>
      </c>
      <c r="C32" s="17">
        <v>2014</v>
      </c>
      <c r="D32" s="17">
        <v>2014</v>
      </c>
      <c r="E32" s="17">
        <v>2014</v>
      </c>
      <c r="F32" s="17">
        <v>2014</v>
      </c>
      <c r="G32" s="17">
        <v>2014</v>
      </c>
      <c r="H32" s="17">
        <v>2014</v>
      </c>
      <c r="I32" s="17">
        <v>2014</v>
      </c>
      <c r="J32" s="17">
        <v>2015</v>
      </c>
      <c r="K32" s="17">
        <v>2015</v>
      </c>
      <c r="L32" s="17">
        <v>2015</v>
      </c>
      <c r="M32" s="19">
        <v>2016</v>
      </c>
      <c r="N32" s="19">
        <v>2016</v>
      </c>
      <c r="O32" s="19">
        <v>2015</v>
      </c>
      <c r="P32" s="19">
        <v>2015</v>
      </c>
      <c r="Q32" s="19">
        <v>2014</v>
      </c>
      <c r="R32" s="19">
        <v>2010</v>
      </c>
      <c r="S32" s="19">
        <v>2016</v>
      </c>
      <c r="T32" s="19">
        <v>2013</v>
      </c>
      <c r="U32" s="19">
        <v>2014</v>
      </c>
      <c r="V32" s="19">
        <v>2014</v>
      </c>
      <c r="W32" s="19">
        <v>2015</v>
      </c>
      <c r="X32" s="19">
        <v>2014</v>
      </c>
      <c r="Y32" s="19">
        <v>2012</v>
      </c>
      <c r="Z32" s="19">
        <v>2014</v>
      </c>
      <c r="AA32" s="19">
        <v>2014</v>
      </c>
      <c r="AB32" s="19">
        <v>2014</v>
      </c>
      <c r="AC32" s="19">
        <v>2014</v>
      </c>
      <c r="AD32" s="19">
        <v>2015</v>
      </c>
      <c r="AE32" s="19">
        <v>2012</v>
      </c>
      <c r="AF32" s="19">
        <v>2014</v>
      </c>
      <c r="AG32" s="18">
        <v>2012</v>
      </c>
      <c r="AH32" s="19">
        <v>2014</v>
      </c>
      <c r="AI32" s="19">
        <v>2015</v>
      </c>
      <c r="AJ32" s="19">
        <v>2016</v>
      </c>
      <c r="AK32" s="20" t="s">
        <v>14</v>
      </c>
      <c r="AL32" s="20">
        <v>2015</v>
      </c>
      <c r="AM32" s="19">
        <v>2015</v>
      </c>
      <c r="AN32" s="19">
        <v>2014</v>
      </c>
      <c r="AO32" s="19">
        <v>2014</v>
      </c>
      <c r="AP32" s="19">
        <v>2014</v>
      </c>
      <c r="AQ32" s="19">
        <v>2014</v>
      </c>
      <c r="AR32" s="19">
        <v>2007</v>
      </c>
      <c r="AS32" s="19">
        <v>2014</v>
      </c>
      <c r="AT32" s="19">
        <v>2015</v>
      </c>
      <c r="AU32" s="19">
        <v>2012</v>
      </c>
      <c r="AV32" s="19">
        <v>2009</v>
      </c>
      <c r="AW32" s="19">
        <v>2014</v>
      </c>
      <c r="AX32" s="19">
        <v>2014</v>
      </c>
      <c r="AY32" s="19">
        <v>2014</v>
      </c>
      <c r="AZ32" s="19">
        <v>2015</v>
      </c>
      <c r="BA32" s="19">
        <v>2015</v>
      </c>
      <c r="BB32" s="19">
        <v>2015</v>
      </c>
      <c r="BC32" s="19">
        <v>2015</v>
      </c>
      <c r="BD32" s="19">
        <v>2014</v>
      </c>
      <c r="BE32" s="19">
        <v>2014</v>
      </c>
      <c r="BF32" s="9"/>
    </row>
    <row r="33" spans="1:58" x14ac:dyDescent="0.3">
      <c r="A33" s="13" t="s">
        <v>329</v>
      </c>
      <c r="B33" s="181" t="s">
        <v>7352</v>
      </c>
      <c r="C33" s="17">
        <v>2014</v>
      </c>
      <c r="D33" s="17">
        <v>2014</v>
      </c>
      <c r="E33" s="17">
        <v>2014</v>
      </c>
      <c r="F33" s="17">
        <v>2014</v>
      </c>
      <c r="G33" s="17">
        <v>2014</v>
      </c>
      <c r="H33" s="17">
        <v>2014</v>
      </c>
      <c r="I33" s="17">
        <v>2014</v>
      </c>
      <c r="J33" s="17">
        <v>2015</v>
      </c>
      <c r="K33" s="17">
        <v>2015</v>
      </c>
      <c r="L33" s="17">
        <v>2015</v>
      </c>
      <c r="M33" s="19">
        <v>2016</v>
      </c>
      <c r="N33" s="19">
        <v>2016</v>
      </c>
      <c r="O33" s="19">
        <v>2015</v>
      </c>
      <c r="P33" s="19">
        <v>2015</v>
      </c>
      <c r="Q33" s="19">
        <v>2014</v>
      </c>
      <c r="R33" s="19">
        <v>2011</v>
      </c>
      <c r="S33" s="19">
        <v>2016</v>
      </c>
      <c r="T33" s="19">
        <v>2013</v>
      </c>
      <c r="U33" s="19">
        <v>2014</v>
      </c>
      <c r="V33" s="19">
        <v>2014</v>
      </c>
      <c r="W33" s="19">
        <v>2015</v>
      </c>
      <c r="X33" s="19">
        <v>2011</v>
      </c>
      <c r="Y33" s="19">
        <v>2009</v>
      </c>
      <c r="Z33" s="19">
        <v>2014</v>
      </c>
      <c r="AA33" s="19">
        <v>2014</v>
      </c>
      <c r="AB33" s="19">
        <v>2014</v>
      </c>
      <c r="AC33" s="19">
        <v>2014</v>
      </c>
      <c r="AD33" s="19">
        <v>2015</v>
      </c>
      <c r="AE33" s="19">
        <v>2012</v>
      </c>
      <c r="AF33" s="19">
        <v>2014</v>
      </c>
      <c r="AG33" s="18">
        <v>2007</v>
      </c>
      <c r="AH33" s="19">
        <v>2014</v>
      </c>
      <c r="AI33" s="19">
        <v>2015</v>
      </c>
      <c r="AJ33" s="19">
        <v>2016</v>
      </c>
      <c r="AK33" s="20">
        <v>2016</v>
      </c>
      <c r="AL33" s="20">
        <v>2016</v>
      </c>
      <c r="AM33" s="19">
        <v>2015</v>
      </c>
      <c r="AN33" s="19">
        <v>2014</v>
      </c>
      <c r="AO33" s="19">
        <v>2014</v>
      </c>
      <c r="AP33" s="19">
        <v>2014</v>
      </c>
      <c r="AQ33" s="19">
        <v>2014</v>
      </c>
      <c r="AR33" s="19">
        <v>2015</v>
      </c>
      <c r="AS33" s="19">
        <v>2014</v>
      </c>
      <c r="AT33" s="19">
        <v>2015</v>
      </c>
      <c r="AU33" s="19">
        <v>2012</v>
      </c>
      <c r="AV33" s="19">
        <v>2010</v>
      </c>
      <c r="AW33" s="19">
        <v>2014</v>
      </c>
      <c r="AX33" s="19">
        <v>2014</v>
      </c>
      <c r="AY33" s="19">
        <v>2014</v>
      </c>
      <c r="AZ33" s="19">
        <v>2015</v>
      </c>
      <c r="BA33" s="19">
        <v>2015</v>
      </c>
      <c r="BB33" s="19">
        <v>2015</v>
      </c>
      <c r="BC33" s="19">
        <v>2015</v>
      </c>
      <c r="BD33" s="19">
        <v>2014</v>
      </c>
      <c r="BE33" s="19">
        <v>2014</v>
      </c>
      <c r="BF33" s="9"/>
    </row>
    <row r="34" spans="1:58" x14ac:dyDescent="0.3">
      <c r="A34" s="13" t="s">
        <v>7353</v>
      </c>
      <c r="B34" s="181" t="s">
        <v>7354</v>
      </c>
      <c r="C34" s="17">
        <v>2014</v>
      </c>
      <c r="D34" s="17">
        <v>2014</v>
      </c>
      <c r="E34" s="17">
        <v>2014</v>
      </c>
      <c r="F34" s="17">
        <v>2014</v>
      </c>
      <c r="G34" s="17">
        <v>2014</v>
      </c>
      <c r="H34" s="17">
        <v>2014</v>
      </c>
      <c r="I34" s="17">
        <v>2014</v>
      </c>
      <c r="J34" s="17">
        <v>2015</v>
      </c>
      <c r="K34" s="17">
        <v>2015</v>
      </c>
      <c r="L34" s="17">
        <v>2015</v>
      </c>
      <c r="M34" s="19">
        <v>2016</v>
      </c>
      <c r="N34" s="19">
        <v>2016</v>
      </c>
      <c r="O34" s="19">
        <v>2015</v>
      </c>
      <c r="P34" s="19">
        <v>2015</v>
      </c>
      <c r="Q34" s="19">
        <v>2014</v>
      </c>
      <c r="R34" s="19" t="s">
        <v>14</v>
      </c>
      <c r="S34" s="19">
        <v>2016</v>
      </c>
      <c r="T34" s="19">
        <v>2013</v>
      </c>
      <c r="U34" s="19">
        <v>2014</v>
      </c>
      <c r="V34" s="19" t="s">
        <v>14</v>
      </c>
      <c r="W34" s="19">
        <v>2015</v>
      </c>
      <c r="X34" s="19" t="s">
        <v>14</v>
      </c>
      <c r="Y34" s="19">
        <v>2010</v>
      </c>
      <c r="Z34" s="19">
        <v>2014</v>
      </c>
      <c r="AA34" s="19">
        <v>2014</v>
      </c>
      <c r="AB34" s="19" t="s">
        <v>14</v>
      </c>
      <c r="AC34" s="19">
        <v>2014</v>
      </c>
      <c r="AD34" s="19">
        <v>2015</v>
      </c>
      <c r="AE34" s="19" t="s">
        <v>14</v>
      </c>
      <c r="AF34" s="19">
        <v>2014</v>
      </c>
      <c r="AG34" s="18">
        <v>2010</v>
      </c>
      <c r="AH34" s="19">
        <v>2014</v>
      </c>
      <c r="AI34" s="19">
        <v>2015</v>
      </c>
      <c r="AJ34" s="19">
        <v>2016</v>
      </c>
      <c r="AK34" s="20" t="s">
        <v>14</v>
      </c>
      <c r="AL34" s="20">
        <v>2015</v>
      </c>
      <c r="AM34" s="19">
        <v>2015</v>
      </c>
      <c r="AN34" s="19">
        <v>2014</v>
      </c>
      <c r="AO34" s="19">
        <v>2014</v>
      </c>
      <c r="AP34" s="19">
        <v>2014</v>
      </c>
      <c r="AQ34" s="19">
        <v>2014</v>
      </c>
      <c r="AR34" s="19">
        <v>2011</v>
      </c>
      <c r="AS34" s="19">
        <v>2014</v>
      </c>
      <c r="AT34" s="19">
        <v>2015</v>
      </c>
      <c r="AU34" s="19">
        <v>2012</v>
      </c>
      <c r="AV34" s="19" t="s">
        <v>14</v>
      </c>
      <c r="AW34" s="19">
        <v>2014</v>
      </c>
      <c r="AX34" s="19">
        <v>2014</v>
      </c>
      <c r="AY34" s="19">
        <v>2014</v>
      </c>
      <c r="AZ34" s="19">
        <v>2015</v>
      </c>
      <c r="BA34" s="19">
        <v>2015</v>
      </c>
      <c r="BB34" s="19">
        <v>2015</v>
      </c>
      <c r="BC34" s="19">
        <v>2015</v>
      </c>
      <c r="BD34" s="19">
        <v>2014</v>
      </c>
      <c r="BE34" s="19">
        <v>2014</v>
      </c>
      <c r="BF34" s="9"/>
    </row>
    <row r="35" spans="1:58" x14ac:dyDescent="0.3">
      <c r="A35" s="13" t="s">
        <v>8233</v>
      </c>
      <c r="B35" s="181" t="s">
        <v>7349</v>
      </c>
      <c r="C35" s="17">
        <v>2014</v>
      </c>
      <c r="D35" s="17">
        <v>2014</v>
      </c>
      <c r="E35" s="17">
        <v>2014</v>
      </c>
      <c r="F35" s="17">
        <v>2014</v>
      </c>
      <c r="G35" s="17">
        <v>2014</v>
      </c>
      <c r="H35" s="17">
        <v>2014</v>
      </c>
      <c r="I35" s="17">
        <v>2014</v>
      </c>
      <c r="J35" s="17">
        <v>2015</v>
      </c>
      <c r="K35" s="17">
        <v>2015</v>
      </c>
      <c r="L35" s="17">
        <v>2015</v>
      </c>
      <c r="M35" s="19">
        <v>2016</v>
      </c>
      <c r="N35" s="19">
        <v>2016</v>
      </c>
      <c r="O35" s="19">
        <v>2015</v>
      </c>
      <c r="P35" s="19">
        <v>2015</v>
      </c>
      <c r="Q35" s="19">
        <v>2014</v>
      </c>
      <c r="R35" s="19">
        <v>2010</v>
      </c>
      <c r="S35" s="19">
        <v>2016</v>
      </c>
      <c r="T35" s="19">
        <v>2013</v>
      </c>
      <c r="U35" s="19">
        <v>2014</v>
      </c>
      <c r="V35" s="19">
        <v>2014</v>
      </c>
      <c r="W35" s="19">
        <v>2015</v>
      </c>
      <c r="X35" s="19">
        <v>2010</v>
      </c>
      <c r="Y35" s="19">
        <v>2009</v>
      </c>
      <c r="Z35" s="19">
        <v>2014</v>
      </c>
      <c r="AA35" s="19">
        <v>2014</v>
      </c>
      <c r="AB35" s="19">
        <v>2014</v>
      </c>
      <c r="AC35" s="19">
        <v>2014</v>
      </c>
      <c r="AD35" s="19">
        <v>2015</v>
      </c>
      <c r="AE35" s="19">
        <v>2012</v>
      </c>
      <c r="AF35" s="19">
        <v>2014</v>
      </c>
      <c r="AG35" s="18">
        <v>2008</v>
      </c>
      <c r="AH35" s="19">
        <v>2014</v>
      </c>
      <c r="AI35" s="19">
        <v>2015</v>
      </c>
      <c r="AJ35" s="19">
        <v>2016</v>
      </c>
      <c r="AK35" s="20">
        <v>2016</v>
      </c>
      <c r="AL35" s="20">
        <v>2015</v>
      </c>
      <c r="AM35" s="19">
        <v>2015</v>
      </c>
      <c r="AN35" s="19">
        <v>2014</v>
      </c>
      <c r="AO35" s="19">
        <v>2014</v>
      </c>
      <c r="AP35" s="19" t="s">
        <v>14</v>
      </c>
      <c r="AQ35" s="19" t="s">
        <v>14</v>
      </c>
      <c r="AR35" s="19" t="s">
        <v>14</v>
      </c>
      <c r="AS35" s="19">
        <v>2014</v>
      </c>
      <c r="AT35" s="19">
        <v>2015</v>
      </c>
      <c r="AU35" s="19">
        <v>2012</v>
      </c>
      <c r="AV35" s="19">
        <v>2010</v>
      </c>
      <c r="AW35" s="19">
        <v>2014</v>
      </c>
      <c r="AX35" s="19">
        <v>2014</v>
      </c>
      <c r="AY35" s="19">
        <v>2014</v>
      </c>
      <c r="AZ35" s="19">
        <v>2015</v>
      </c>
      <c r="BA35" s="19">
        <v>2015</v>
      </c>
      <c r="BB35" s="19">
        <v>2015</v>
      </c>
      <c r="BC35" s="19">
        <v>2015</v>
      </c>
      <c r="BD35" s="19">
        <v>2014</v>
      </c>
      <c r="BE35" s="19">
        <v>2014</v>
      </c>
      <c r="BF35" s="9"/>
    </row>
    <row r="36" spans="1:58" x14ac:dyDescent="0.3">
      <c r="A36" s="13" t="s">
        <v>756</v>
      </c>
      <c r="B36" s="181" t="s">
        <v>7357</v>
      </c>
      <c r="C36" s="17">
        <v>2014</v>
      </c>
      <c r="D36" s="17">
        <v>2014</v>
      </c>
      <c r="E36" s="17">
        <v>2014</v>
      </c>
      <c r="F36" s="17">
        <v>2014</v>
      </c>
      <c r="G36" s="17">
        <v>2014</v>
      </c>
      <c r="H36" s="17">
        <v>2014</v>
      </c>
      <c r="I36" s="17">
        <v>2014</v>
      </c>
      <c r="J36" s="17">
        <v>2015</v>
      </c>
      <c r="K36" s="17">
        <v>2015</v>
      </c>
      <c r="L36" s="17">
        <v>2015</v>
      </c>
      <c r="M36" s="19">
        <v>2016</v>
      </c>
      <c r="N36" s="19">
        <v>2016</v>
      </c>
      <c r="O36" s="19">
        <v>2015</v>
      </c>
      <c r="P36" s="19">
        <v>2015</v>
      </c>
      <c r="Q36" s="19">
        <v>2014</v>
      </c>
      <c r="R36" s="19">
        <v>2010</v>
      </c>
      <c r="S36" s="19">
        <v>2016</v>
      </c>
      <c r="T36" s="19">
        <v>2013</v>
      </c>
      <c r="U36" s="19">
        <v>2014</v>
      </c>
      <c r="V36" s="19">
        <v>2014</v>
      </c>
      <c r="W36" s="19">
        <v>2015</v>
      </c>
      <c r="X36" s="19">
        <v>2010</v>
      </c>
      <c r="Y36" s="19" t="s">
        <v>14</v>
      </c>
      <c r="Z36" s="19">
        <v>2014</v>
      </c>
      <c r="AA36" s="19">
        <v>2014</v>
      </c>
      <c r="AB36" s="19">
        <v>2014</v>
      </c>
      <c r="AC36" s="19">
        <v>2014</v>
      </c>
      <c r="AD36" s="19">
        <v>2015</v>
      </c>
      <c r="AE36" s="19">
        <v>2012</v>
      </c>
      <c r="AF36" s="19">
        <v>2014</v>
      </c>
      <c r="AG36" s="18">
        <v>2011</v>
      </c>
      <c r="AH36" s="19">
        <v>2014</v>
      </c>
      <c r="AI36" s="19">
        <v>2015</v>
      </c>
      <c r="AJ36" s="19">
        <v>2016</v>
      </c>
      <c r="AK36" s="20">
        <v>2015</v>
      </c>
      <c r="AL36" s="20">
        <v>2016</v>
      </c>
      <c r="AM36" s="19">
        <v>2015</v>
      </c>
      <c r="AN36" s="19">
        <v>2014</v>
      </c>
      <c r="AO36" s="19">
        <v>2014</v>
      </c>
      <c r="AP36" s="19" t="s">
        <v>14</v>
      </c>
      <c r="AQ36" s="19" t="s">
        <v>14</v>
      </c>
      <c r="AR36" s="19" t="s">
        <v>14</v>
      </c>
      <c r="AS36" s="19">
        <v>2014</v>
      </c>
      <c r="AT36" s="19">
        <v>2015</v>
      </c>
      <c r="AU36" s="19">
        <v>2012</v>
      </c>
      <c r="AV36" s="19">
        <v>2013</v>
      </c>
      <c r="AW36" s="19">
        <v>2014</v>
      </c>
      <c r="AX36" s="19">
        <v>2014</v>
      </c>
      <c r="AY36" s="19">
        <v>2014</v>
      </c>
      <c r="AZ36" s="19">
        <v>2015</v>
      </c>
      <c r="BA36" s="19">
        <v>2015</v>
      </c>
      <c r="BB36" s="19">
        <v>2015</v>
      </c>
      <c r="BC36" s="19">
        <v>2015</v>
      </c>
      <c r="BD36" s="19">
        <v>2014</v>
      </c>
      <c r="BE36" s="19">
        <v>2014</v>
      </c>
      <c r="BF36" s="9"/>
    </row>
    <row r="37" spans="1:58" x14ac:dyDescent="0.3">
      <c r="A37" s="13" t="s">
        <v>7358</v>
      </c>
      <c r="B37" s="181" t="s">
        <v>7359</v>
      </c>
      <c r="C37" s="17">
        <v>2014</v>
      </c>
      <c r="D37" s="17">
        <v>2014</v>
      </c>
      <c r="E37" s="17">
        <v>2014</v>
      </c>
      <c r="F37" s="17">
        <v>2014</v>
      </c>
      <c r="G37" s="17">
        <v>2014</v>
      </c>
      <c r="H37" s="17">
        <v>2014</v>
      </c>
      <c r="I37" s="17">
        <v>2014</v>
      </c>
      <c r="J37" s="17">
        <v>2015</v>
      </c>
      <c r="K37" s="17">
        <v>2015</v>
      </c>
      <c r="L37" s="17">
        <v>2015</v>
      </c>
      <c r="M37" s="19">
        <v>2016</v>
      </c>
      <c r="N37" s="19">
        <v>2016</v>
      </c>
      <c r="O37" s="19">
        <v>2015</v>
      </c>
      <c r="P37" s="19">
        <v>2015</v>
      </c>
      <c r="Q37" s="19">
        <v>2014</v>
      </c>
      <c r="R37" s="19" t="s">
        <v>14</v>
      </c>
      <c r="S37" s="19">
        <v>2016</v>
      </c>
      <c r="T37" s="19">
        <v>2013</v>
      </c>
      <c r="U37" s="19">
        <v>2014</v>
      </c>
      <c r="V37" s="19">
        <v>2014</v>
      </c>
      <c r="W37" s="19">
        <v>2015</v>
      </c>
      <c r="X37" s="19">
        <v>2014</v>
      </c>
      <c r="Y37" s="19">
        <v>2010</v>
      </c>
      <c r="Z37" s="19">
        <v>2014</v>
      </c>
      <c r="AA37" s="19">
        <v>2014</v>
      </c>
      <c r="AB37" s="19">
        <v>2014</v>
      </c>
      <c r="AC37" s="19">
        <v>2014</v>
      </c>
      <c r="AD37" s="19">
        <v>2015</v>
      </c>
      <c r="AE37" s="19" t="s">
        <v>14</v>
      </c>
      <c r="AF37" s="19">
        <v>2014</v>
      </c>
      <c r="AG37" s="18">
        <v>2013</v>
      </c>
      <c r="AH37" s="19">
        <v>2014</v>
      </c>
      <c r="AI37" s="19">
        <v>2015</v>
      </c>
      <c r="AJ37" s="19">
        <v>2016</v>
      </c>
      <c r="AK37" s="20" t="s">
        <v>14</v>
      </c>
      <c r="AL37" s="20">
        <v>2015</v>
      </c>
      <c r="AM37" s="19">
        <v>2015</v>
      </c>
      <c r="AN37" s="19">
        <v>2014</v>
      </c>
      <c r="AO37" s="19">
        <v>2014</v>
      </c>
      <c r="AP37" s="19">
        <v>2014</v>
      </c>
      <c r="AQ37" s="19">
        <v>2014</v>
      </c>
      <c r="AR37" s="19">
        <v>2011</v>
      </c>
      <c r="AS37" s="19">
        <v>2014</v>
      </c>
      <c r="AT37" s="19">
        <v>2015</v>
      </c>
      <c r="AU37" s="19">
        <v>2012</v>
      </c>
      <c r="AV37" s="19">
        <v>2011</v>
      </c>
      <c r="AW37" s="19">
        <v>2014</v>
      </c>
      <c r="AX37" s="19">
        <v>2014</v>
      </c>
      <c r="AY37" s="19">
        <v>2014</v>
      </c>
      <c r="AZ37" s="19">
        <v>2015</v>
      </c>
      <c r="BA37" s="19">
        <v>2015</v>
      </c>
      <c r="BB37" s="19">
        <v>2015</v>
      </c>
      <c r="BC37" s="19">
        <v>2015</v>
      </c>
      <c r="BD37" s="19">
        <v>2014</v>
      </c>
      <c r="BE37" s="19">
        <v>2014</v>
      </c>
      <c r="BF37" s="9"/>
    </row>
    <row r="38" spans="1:58" x14ac:dyDescent="0.3">
      <c r="A38" s="13" t="s">
        <v>7360</v>
      </c>
      <c r="B38" s="181" t="s">
        <v>7361</v>
      </c>
      <c r="C38" s="17">
        <v>2014</v>
      </c>
      <c r="D38" s="17">
        <v>2014</v>
      </c>
      <c r="E38" s="17">
        <v>2014</v>
      </c>
      <c r="F38" s="17">
        <v>2014</v>
      </c>
      <c r="G38" s="17">
        <v>2014</v>
      </c>
      <c r="H38" s="17">
        <v>2014</v>
      </c>
      <c r="I38" s="17">
        <v>2014</v>
      </c>
      <c r="J38" s="17">
        <v>2015</v>
      </c>
      <c r="K38" s="17">
        <v>2015</v>
      </c>
      <c r="L38" s="17">
        <v>2015</v>
      </c>
      <c r="M38" s="19">
        <v>2016</v>
      </c>
      <c r="N38" s="19">
        <v>2016</v>
      </c>
      <c r="O38" s="19">
        <v>2015</v>
      </c>
      <c r="P38" s="19">
        <v>2015</v>
      </c>
      <c r="Q38" s="19">
        <v>2014</v>
      </c>
      <c r="R38" s="19">
        <v>2012</v>
      </c>
      <c r="S38" s="19">
        <v>2016</v>
      </c>
      <c r="T38" s="19">
        <v>2013</v>
      </c>
      <c r="U38" s="19">
        <v>2014</v>
      </c>
      <c r="V38" s="19">
        <v>2014</v>
      </c>
      <c r="W38" s="19">
        <v>2015</v>
      </c>
      <c r="X38" s="19">
        <v>2010</v>
      </c>
      <c r="Y38" s="19">
        <v>2012</v>
      </c>
      <c r="Z38" s="19">
        <v>2014</v>
      </c>
      <c r="AA38" s="19">
        <v>2014</v>
      </c>
      <c r="AB38" s="19">
        <v>2011</v>
      </c>
      <c r="AC38" s="19">
        <v>2014</v>
      </c>
      <c r="AD38" s="19">
        <v>2015</v>
      </c>
      <c r="AE38" s="19">
        <v>2012</v>
      </c>
      <c r="AF38" s="19">
        <v>2014</v>
      </c>
      <c r="AG38" s="18">
        <v>2011</v>
      </c>
      <c r="AH38" s="19">
        <v>2014</v>
      </c>
      <c r="AI38" s="19">
        <v>2015</v>
      </c>
      <c r="AJ38" s="19">
        <v>2016</v>
      </c>
      <c r="AK38" s="20" t="s">
        <v>14</v>
      </c>
      <c r="AL38" s="20">
        <v>2015</v>
      </c>
      <c r="AM38" s="19">
        <v>2015</v>
      </c>
      <c r="AN38" s="19">
        <v>2014</v>
      </c>
      <c r="AO38" s="19">
        <v>2014</v>
      </c>
      <c r="AP38" s="19">
        <v>2014</v>
      </c>
      <c r="AQ38" s="19">
        <v>2014</v>
      </c>
      <c r="AR38" s="19">
        <v>2011</v>
      </c>
      <c r="AS38" s="19">
        <v>2014</v>
      </c>
      <c r="AT38" s="19">
        <v>2015</v>
      </c>
      <c r="AU38" s="19">
        <v>2012</v>
      </c>
      <c r="AV38" s="19">
        <v>2010</v>
      </c>
      <c r="AW38" s="19">
        <v>2014</v>
      </c>
      <c r="AX38" s="19">
        <v>2014</v>
      </c>
      <c r="AY38" s="19">
        <v>2014</v>
      </c>
      <c r="AZ38" s="19">
        <v>2015</v>
      </c>
      <c r="BA38" s="19">
        <v>2015</v>
      </c>
      <c r="BB38" s="19">
        <v>2015</v>
      </c>
      <c r="BC38" s="19">
        <v>2015</v>
      </c>
      <c r="BD38" s="19">
        <v>2014</v>
      </c>
      <c r="BE38" s="19">
        <v>2014</v>
      </c>
      <c r="BF38" s="9"/>
    </row>
    <row r="39" spans="1:58" x14ac:dyDescent="0.3">
      <c r="A39" s="13" t="s">
        <v>455</v>
      </c>
      <c r="B39" s="181" t="s">
        <v>7362</v>
      </c>
      <c r="C39" s="17">
        <v>2014</v>
      </c>
      <c r="D39" s="17">
        <v>2014</v>
      </c>
      <c r="E39" s="17">
        <v>2014</v>
      </c>
      <c r="F39" s="17">
        <v>2014</v>
      </c>
      <c r="G39" s="17">
        <v>2014</v>
      </c>
      <c r="H39" s="17">
        <v>2014</v>
      </c>
      <c r="I39" s="17">
        <v>2014</v>
      </c>
      <c r="J39" s="17">
        <v>2015</v>
      </c>
      <c r="K39" s="17">
        <v>2015</v>
      </c>
      <c r="L39" s="17">
        <v>2015</v>
      </c>
      <c r="M39" s="19">
        <v>2016</v>
      </c>
      <c r="N39" s="19">
        <v>2016</v>
      </c>
      <c r="O39" s="19">
        <v>2015</v>
      </c>
      <c r="P39" s="19">
        <v>2015</v>
      </c>
      <c r="Q39" s="19">
        <v>2014</v>
      </c>
      <c r="R39" s="19">
        <v>2010</v>
      </c>
      <c r="S39" s="19">
        <v>2016</v>
      </c>
      <c r="T39" s="19">
        <v>2013</v>
      </c>
      <c r="U39" s="19">
        <v>2014</v>
      </c>
      <c r="V39" s="19">
        <v>2014</v>
      </c>
      <c r="W39" s="19">
        <v>2015</v>
      </c>
      <c r="X39" s="19">
        <v>2010</v>
      </c>
      <c r="Y39" s="19">
        <v>2010</v>
      </c>
      <c r="Z39" s="19">
        <v>2014</v>
      </c>
      <c r="AA39" s="19">
        <v>2014</v>
      </c>
      <c r="AB39" s="19">
        <v>2014</v>
      </c>
      <c r="AC39" s="19">
        <v>2014</v>
      </c>
      <c r="AD39" s="19">
        <v>2015</v>
      </c>
      <c r="AE39" s="19">
        <v>2012</v>
      </c>
      <c r="AF39" s="19">
        <v>2014</v>
      </c>
      <c r="AG39" s="18">
        <v>2013</v>
      </c>
      <c r="AH39" s="19">
        <v>2014</v>
      </c>
      <c r="AI39" s="19">
        <v>2015</v>
      </c>
      <c r="AJ39" s="19">
        <v>2016</v>
      </c>
      <c r="AK39" s="20">
        <v>2015</v>
      </c>
      <c r="AL39" s="20">
        <v>2015</v>
      </c>
      <c r="AM39" s="19">
        <v>2015</v>
      </c>
      <c r="AN39" s="19">
        <v>2014</v>
      </c>
      <c r="AO39" s="19">
        <v>2014</v>
      </c>
      <c r="AP39" s="19">
        <v>2014</v>
      </c>
      <c r="AQ39" s="19">
        <v>2014</v>
      </c>
      <c r="AR39" s="19">
        <v>2015</v>
      </c>
      <c r="AS39" s="19">
        <v>2014</v>
      </c>
      <c r="AT39" s="19">
        <v>2015</v>
      </c>
      <c r="AU39" s="19">
        <v>2012</v>
      </c>
      <c r="AV39" s="19">
        <v>2011</v>
      </c>
      <c r="AW39" s="19">
        <v>2014</v>
      </c>
      <c r="AX39" s="19">
        <v>2014</v>
      </c>
      <c r="AY39" s="19">
        <v>2014</v>
      </c>
      <c r="AZ39" s="19">
        <v>2015</v>
      </c>
      <c r="BA39" s="19">
        <v>2015</v>
      </c>
      <c r="BB39" s="19">
        <v>2015</v>
      </c>
      <c r="BC39" s="19">
        <v>2015</v>
      </c>
      <c r="BD39" s="19">
        <v>2014</v>
      </c>
      <c r="BE39" s="19">
        <v>2014</v>
      </c>
      <c r="BF39" s="9"/>
    </row>
    <row r="40" spans="1:58" x14ac:dyDescent="0.3">
      <c r="A40" s="13" t="s">
        <v>7363</v>
      </c>
      <c r="B40" s="181" t="s">
        <v>7364</v>
      </c>
      <c r="C40" s="17">
        <v>2014</v>
      </c>
      <c r="D40" s="17">
        <v>2014</v>
      </c>
      <c r="E40" s="17">
        <v>2014</v>
      </c>
      <c r="F40" s="17">
        <v>2014</v>
      </c>
      <c r="G40" s="17">
        <v>2014</v>
      </c>
      <c r="H40" s="17">
        <v>2014</v>
      </c>
      <c r="I40" s="17">
        <v>2014</v>
      </c>
      <c r="J40" s="17">
        <v>2015</v>
      </c>
      <c r="K40" s="17">
        <v>2015</v>
      </c>
      <c r="L40" s="17">
        <v>2015</v>
      </c>
      <c r="M40" s="19">
        <v>2016</v>
      </c>
      <c r="N40" s="19">
        <v>2016</v>
      </c>
      <c r="O40" s="19">
        <v>2015</v>
      </c>
      <c r="P40" s="19">
        <v>2015</v>
      </c>
      <c r="Q40" s="19">
        <v>2014</v>
      </c>
      <c r="R40" s="19">
        <v>2012</v>
      </c>
      <c r="S40" s="19">
        <v>2016</v>
      </c>
      <c r="T40" s="19">
        <v>2013</v>
      </c>
      <c r="U40" s="19">
        <v>2014</v>
      </c>
      <c r="V40" s="19">
        <v>2014</v>
      </c>
      <c r="W40" s="19">
        <v>2015</v>
      </c>
      <c r="X40" s="19">
        <v>2012</v>
      </c>
      <c r="Y40" s="19" t="s">
        <v>14</v>
      </c>
      <c r="Z40" s="19">
        <v>2014</v>
      </c>
      <c r="AA40" s="19">
        <v>2014</v>
      </c>
      <c r="AB40" s="19" t="s">
        <v>14</v>
      </c>
      <c r="AC40" s="19">
        <v>2014</v>
      </c>
      <c r="AD40" s="19">
        <v>2015</v>
      </c>
      <c r="AE40" s="19">
        <v>2012</v>
      </c>
      <c r="AF40" s="19" t="s">
        <v>14</v>
      </c>
      <c r="AG40" s="18">
        <v>2004</v>
      </c>
      <c r="AH40" s="19">
        <v>2014</v>
      </c>
      <c r="AI40" s="19">
        <v>2015</v>
      </c>
      <c r="AJ40" s="19">
        <v>2016</v>
      </c>
      <c r="AK40" s="20" t="s">
        <v>14</v>
      </c>
      <c r="AL40" s="20">
        <v>2015</v>
      </c>
      <c r="AM40" s="19">
        <v>2015</v>
      </c>
      <c r="AN40" s="19">
        <v>2014</v>
      </c>
      <c r="AO40" s="19">
        <v>2014</v>
      </c>
      <c r="AP40" s="19" t="s">
        <v>14</v>
      </c>
      <c r="AQ40" s="19" t="s">
        <v>14</v>
      </c>
      <c r="AR40" s="19">
        <v>2009</v>
      </c>
      <c r="AS40" s="19">
        <v>2014</v>
      </c>
      <c r="AT40" s="19">
        <v>2015</v>
      </c>
      <c r="AU40" s="19">
        <v>2012</v>
      </c>
      <c r="AV40" s="19">
        <v>2013</v>
      </c>
      <c r="AW40" s="19">
        <v>2014</v>
      </c>
      <c r="AX40" s="19">
        <v>2014</v>
      </c>
      <c r="AY40" s="19">
        <v>2014</v>
      </c>
      <c r="AZ40" s="19">
        <v>2015</v>
      </c>
      <c r="BA40" s="19">
        <v>2015</v>
      </c>
      <c r="BB40" s="19">
        <v>2014</v>
      </c>
      <c r="BC40" s="19">
        <v>2015</v>
      </c>
      <c r="BD40" s="19">
        <v>2014</v>
      </c>
      <c r="BE40" s="19">
        <v>2014</v>
      </c>
      <c r="BF40" s="9"/>
    </row>
    <row r="41" spans="1:58" x14ac:dyDescent="0.3">
      <c r="A41" s="13" t="s">
        <v>4596</v>
      </c>
      <c r="B41" s="181" t="s">
        <v>7365</v>
      </c>
      <c r="C41" s="17">
        <v>2014</v>
      </c>
      <c r="D41" s="17">
        <v>2014</v>
      </c>
      <c r="E41" s="17">
        <v>2014</v>
      </c>
      <c r="F41" s="17">
        <v>2014</v>
      </c>
      <c r="G41" s="17">
        <v>2014</v>
      </c>
      <c r="H41" s="17">
        <v>2014</v>
      </c>
      <c r="I41" s="17">
        <v>2014</v>
      </c>
      <c r="J41" s="17">
        <v>2015</v>
      </c>
      <c r="K41" s="17">
        <v>2015</v>
      </c>
      <c r="L41" s="17">
        <v>2015</v>
      </c>
      <c r="M41" s="19">
        <v>2016</v>
      </c>
      <c r="N41" s="19">
        <v>2016</v>
      </c>
      <c r="O41" s="19">
        <v>2015</v>
      </c>
      <c r="P41" s="19">
        <v>2015</v>
      </c>
      <c r="Q41" s="19">
        <v>2014</v>
      </c>
      <c r="R41" s="19">
        <v>2012</v>
      </c>
      <c r="S41" s="19">
        <v>2016</v>
      </c>
      <c r="T41" s="19">
        <v>2013</v>
      </c>
      <c r="U41" s="19">
        <v>2014</v>
      </c>
      <c r="V41" s="19">
        <v>2014</v>
      </c>
      <c r="W41" s="19">
        <v>2015</v>
      </c>
      <c r="X41" s="19">
        <v>2011</v>
      </c>
      <c r="Y41" s="19">
        <v>2010</v>
      </c>
      <c r="Z41" s="19">
        <v>2014</v>
      </c>
      <c r="AA41" s="19">
        <v>2014</v>
      </c>
      <c r="AB41" s="19">
        <v>2014</v>
      </c>
      <c r="AC41" s="19">
        <v>2014</v>
      </c>
      <c r="AD41" s="19">
        <v>2015</v>
      </c>
      <c r="AE41" s="19">
        <v>2012</v>
      </c>
      <c r="AF41" s="19">
        <v>2014</v>
      </c>
      <c r="AG41" s="18">
        <v>2011</v>
      </c>
      <c r="AH41" s="19">
        <v>2014</v>
      </c>
      <c r="AI41" s="19">
        <v>2015</v>
      </c>
      <c r="AJ41" s="19">
        <v>2016</v>
      </c>
      <c r="AK41" s="20">
        <v>2015</v>
      </c>
      <c r="AL41" s="20">
        <v>2016</v>
      </c>
      <c r="AM41" s="19">
        <v>2015</v>
      </c>
      <c r="AN41" s="19">
        <v>2014</v>
      </c>
      <c r="AO41" s="19">
        <v>2014</v>
      </c>
      <c r="AP41" s="19">
        <v>2014</v>
      </c>
      <c r="AQ41" s="19">
        <v>2014</v>
      </c>
      <c r="AR41" s="19" t="s">
        <v>14</v>
      </c>
      <c r="AS41" s="19">
        <v>2014</v>
      </c>
      <c r="AT41" s="19">
        <v>2015</v>
      </c>
      <c r="AU41" s="19">
        <v>2012</v>
      </c>
      <c r="AV41" s="19">
        <v>2011</v>
      </c>
      <c r="AW41" s="19">
        <v>2014</v>
      </c>
      <c r="AX41" s="19">
        <v>2014</v>
      </c>
      <c r="AY41" s="19">
        <v>2014</v>
      </c>
      <c r="AZ41" s="19">
        <v>2015</v>
      </c>
      <c r="BA41" s="19">
        <v>2015</v>
      </c>
      <c r="BB41" s="19">
        <v>2015</v>
      </c>
      <c r="BC41" s="19">
        <v>2015</v>
      </c>
      <c r="BD41" s="19">
        <v>2014</v>
      </c>
      <c r="BE41" s="19">
        <v>2014</v>
      </c>
      <c r="BF41" s="9"/>
    </row>
    <row r="42" spans="1:58" x14ac:dyDescent="0.3">
      <c r="A42" s="13" t="s">
        <v>8234</v>
      </c>
      <c r="B42" s="181" t="s">
        <v>7378</v>
      </c>
      <c r="C42" s="17">
        <v>2014</v>
      </c>
      <c r="D42" s="17">
        <v>2014</v>
      </c>
      <c r="E42" s="17">
        <v>2014</v>
      </c>
      <c r="F42" s="17">
        <v>2014</v>
      </c>
      <c r="G42" s="17">
        <v>2014</v>
      </c>
      <c r="H42" s="17">
        <v>2014</v>
      </c>
      <c r="I42" s="17">
        <v>2014</v>
      </c>
      <c r="J42" s="17">
        <v>2015</v>
      </c>
      <c r="K42" s="17">
        <v>2015</v>
      </c>
      <c r="L42" s="17">
        <v>2015</v>
      </c>
      <c r="M42" s="19">
        <v>2016</v>
      </c>
      <c r="N42" s="19">
        <v>2016</v>
      </c>
      <c r="O42" s="19">
        <v>2015</v>
      </c>
      <c r="P42" s="19">
        <v>2015</v>
      </c>
      <c r="Q42" s="19">
        <v>2014</v>
      </c>
      <c r="R42" s="19">
        <v>2014</v>
      </c>
      <c r="S42" s="19">
        <v>2016</v>
      </c>
      <c r="T42" s="19">
        <v>2013</v>
      </c>
      <c r="U42" s="19">
        <v>2014</v>
      </c>
      <c r="V42" s="19">
        <v>2014</v>
      </c>
      <c r="W42" s="19">
        <v>2015</v>
      </c>
      <c r="X42" s="19">
        <v>2013</v>
      </c>
      <c r="Y42" s="19" t="s">
        <v>14</v>
      </c>
      <c r="Z42" s="19">
        <v>2014</v>
      </c>
      <c r="AA42" s="19">
        <v>2014</v>
      </c>
      <c r="AB42" s="19">
        <v>2014</v>
      </c>
      <c r="AC42" s="19">
        <v>2014</v>
      </c>
      <c r="AD42" s="19">
        <v>2015</v>
      </c>
      <c r="AE42" s="19">
        <v>2012</v>
      </c>
      <c r="AF42" s="19">
        <v>2014</v>
      </c>
      <c r="AG42" s="18">
        <v>2012</v>
      </c>
      <c r="AH42" s="19">
        <v>2014</v>
      </c>
      <c r="AI42" s="19">
        <v>2015</v>
      </c>
      <c r="AJ42" s="19">
        <v>2016</v>
      </c>
      <c r="AK42" s="20">
        <v>2015</v>
      </c>
      <c r="AL42" s="20">
        <v>2016</v>
      </c>
      <c r="AM42" s="19">
        <v>2015</v>
      </c>
      <c r="AN42" s="19">
        <v>2014</v>
      </c>
      <c r="AO42" s="19">
        <v>2014</v>
      </c>
      <c r="AP42" s="19" t="s">
        <v>14</v>
      </c>
      <c r="AQ42" s="19" t="s">
        <v>14</v>
      </c>
      <c r="AR42" s="19">
        <v>2015</v>
      </c>
      <c r="AS42" s="19">
        <v>2014</v>
      </c>
      <c r="AT42" s="19">
        <v>2015</v>
      </c>
      <c r="AU42" s="19">
        <v>2012</v>
      </c>
      <c r="AV42" s="19">
        <v>2012</v>
      </c>
      <c r="AW42" s="19">
        <v>2014</v>
      </c>
      <c r="AX42" s="19">
        <v>2014</v>
      </c>
      <c r="AY42" s="19">
        <v>2014</v>
      </c>
      <c r="AZ42" s="19">
        <v>2015</v>
      </c>
      <c r="BA42" s="19">
        <v>2015</v>
      </c>
      <c r="BB42" s="19">
        <v>2015</v>
      </c>
      <c r="BC42" s="19">
        <v>2015</v>
      </c>
      <c r="BD42" s="19">
        <v>2014</v>
      </c>
      <c r="BE42" s="19">
        <v>2014</v>
      </c>
      <c r="BF42" s="9"/>
    </row>
    <row r="43" spans="1:58" x14ac:dyDescent="0.3">
      <c r="A43" s="13" t="s">
        <v>1085</v>
      </c>
      <c r="B43" s="181" t="s">
        <v>7366</v>
      </c>
      <c r="C43" s="17">
        <v>2014</v>
      </c>
      <c r="D43" s="17">
        <v>2014</v>
      </c>
      <c r="E43" s="17">
        <v>2014</v>
      </c>
      <c r="F43" s="17">
        <v>2014</v>
      </c>
      <c r="G43" s="17">
        <v>2014</v>
      </c>
      <c r="H43" s="17">
        <v>2014</v>
      </c>
      <c r="I43" s="17">
        <v>2014</v>
      </c>
      <c r="J43" s="17">
        <v>2015</v>
      </c>
      <c r="K43" s="17">
        <v>2015</v>
      </c>
      <c r="L43" s="17">
        <v>2015</v>
      </c>
      <c r="M43" s="19">
        <v>2016</v>
      </c>
      <c r="N43" s="19">
        <v>2016</v>
      </c>
      <c r="O43" s="19">
        <v>2015</v>
      </c>
      <c r="P43" s="19">
        <v>2015</v>
      </c>
      <c r="Q43" s="19">
        <v>2014</v>
      </c>
      <c r="R43" s="19" t="s">
        <v>14</v>
      </c>
      <c r="S43" s="19">
        <v>2016</v>
      </c>
      <c r="T43" s="19">
        <v>2013</v>
      </c>
      <c r="U43" s="19">
        <v>2014</v>
      </c>
      <c r="V43" s="19">
        <v>2014</v>
      </c>
      <c r="W43" s="19">
        <v>2015</v>
      </c>
      <c r="X43" s="19">
        <v>2008</v>
      </c>
      <c r="Y43" s="19">
        <v>2013</v>
      </c>
      <c r="Z43" s="19">
        <v>2014</v>
      </c>
      <c r="AA43" s="19">
        <v>2014</v>
      </c>
      <c r="AB43" s="19">
        <v>2014</v>
      </c>
      <c r="AC43" s="19">
        <v>2014</v>
      </c>
      <c r="AD43" s="19">
        <v>2015</v>
      </c>
      <c r="AE43" s="19">
        <v>2012</v>
      </c>
      <c r="AF43" s="19">
        <v>2014</v>
      </c>
      <c r="AG43" s="18">
        <v>2013</v>
      </c>
      <c r="AH43" s="19">
        <v>2014</v>
      </c>
      <c r="AI43" s="19">
        <v>2015</v>
      </c>
      <c r="AJ43" s="19">
        <v>2016</v>
      </c>
      <c r="AK43" s="20" t="s">
        <v>14</v>
      </c>
      <c r="AL43" s="20">
        <v>2015</v>
      </c>
      <c r="AM43" s="19">
        <v>2015</v>
      </c>
      <c r="AN43" s="19">
        <v>2014</v>
      </c>
      <c r="AO43" s="19">
        <v>2014</v>
      </c>
      <c r="AP43" s="19">
        <v>2014</v>
      </c>
      <c r="AQ43" s="19">
        <v>2014</v>
      </c>
      <c r="AR43" s="19">
        <v>2011</v>
      </c>
      <c r="AS43" s="19">
        <v>2014</v>
      </c>
      <c r="AT43" s="19">
        <v>2015</v>
      </c>
      <c r="AU43" s="19">
        <v>2012</v>
      </c>
      <c r="AV43" s="19">
        <v>2011</v>
      </c>
      <c r="AW43" s="19">
        <v>2014</v>
      </c>
      <c r="AX43" s="19">
        <v>2014</v>
      </c>
      <c r="AY43" s="19">
        <v>2014</v>
      </c>
      <c r="AZ43" s="19">
        <v>2015</v>
      </c>
      <c r="BA43" s="19">
        <v>2015</v>
      </c>
      <c r="BB43" s="19">
        <v>2015</v>
      </c>
      <c r="BC43" s="19">
        <v>2015</v>
      </c>
      <c r="BD43" s="19">
        <v>2014</v>
      </c>
      <c r="BE43" s="19">
        <v>2014</v>
      </c>
      <c r="BF43" s="9"/>
    </row>
    <row r="44" spans="1:58" x14ac:dyDescent="0.3">
      <c r="A44" s="13" t="s">
        <v>7375</v>
      </c>
      <c r="B44" s="181" t="s">
        <v>7376</v>
      </c>
      <c r="C44" s="17">
        <v>2014</v>
      </c>
      <c r="D44" s="17">
        <v>2014</v>
      </c>
      <c r="E44" s="17">
        <v>2014</v>
      </c>
      <c r="F44" s="17">
        <v>2014</v>
      </c>
      <c r="G44" s="17">
        <v>2014</v>
      </c>
      <c r="H44" s="17">
        <v>2014</v>
      </c>
      <c r="I44" s="17">
        <v>2014</v>
      </c>
      <c r="J44" s="17">
        <v>2015</v>
      </c>
      <c r="K44" s="17">
        <v>2015</v>
      </c>
      <c r="L44" s="17">
        <v>2015</v>
      </c>
      <c r="M44" s="19">
        <v>2016</v>
      </c>
      <c r="N44" s="19">
        <v>2016</v>
      </c>
      <c r="O44" s="19">
        <v>2015</v>
      </c>
      <c r="P44" s="19">
        <v>2015</v>
      </c>
      <c r="Q44" s="19">
        <v>2014</v>
      </c>
      <c r="R44" s="19">
        <v>2012</v>
      </c>
      <c r="S44" s="19">
        <v>2016</v>
      </c>
      <c r="T44" s="19">
        <v>2013</v>
      </c>
      <c r="U44" s="19">
        <v>2014</v>
      </c>
      <c r="V44" s="19">
        <v>2014</v>
      </c>
      <c r="W44" s="19">
        <v>2015</v>
      </c>
      <c r="X44" s="19">
        <v>2012</v>
      </c>
      <c r="Y44" s="19">
        <v>2010</v>
      </c>
      <c r="Z44" s="19">
        <v>2014</v>
      </c>
      <c r="AA44" s="19">
        <v>2014</v>
      </c>
      <c r="AB44" s="19">
        <v>2014</v>
      </c>
      <c r="AC44" s="19">
        <v>2014</v>
      </c>
      <c r="AD44" s="19">
        <v>2015</v>
      </c>
      <c r="AE44" s="19">
        <v>2012</v>
      </c>
      <c r="AF44" s="19">
        <v>2014</v>
      </c>
      <c r="AG44" s="18">
        <v>2008</v>
      </c>
      <c r="AH44" s="19">
        <v>2014</v>
      </c>
      <c r="AI44" s="19">
        <v>2015</v>
      </c>
      <c r="AJ44" s="19">
        <v>2016</v>
      </c>
      <c r="AK44" s="20">
        <v>2015</v>
      </c>
      <c r="AL44" s="20">
        <v>2015</v>
      </c>
      <c r="AM44" s="19">
        <v>2015</v>
      </c>
      <c r="AN44" s="19">
        <v>2014</v>
      </c>
      <c r="AO44" s="19">
        <v>2014</v>
      </c>
      <c r="AP44" s="19">
        <v>2014</v>
      </c>
      <c r="AQ44" s="19">
        <v>2014</v>
      </c>
      <c r="AR44" s="19">
        <v>2015</v>
      </c>
      <c r="AS44" s="19">
        <v>2014</v>
      </c>
      <c r="AT44" s="19">
        <v>2015</v>
      </c>
      <c r="AU44" s="19">
        <v>2012</v>
      </c>
      <c r="AV44" s="19">
        <v>2012</v>
      </c>
      <c r="AW44" s="19">
        <v>2014</v>
      </c>
      <c r="AX44" s="19">
        <v>2014</v>
      </c>
      <c r="AY44" s="19">
        <v>2014</v>
      </c>
      <c r="AZ44" s="19">
        <v>2015</v>
      </c>
      <c r="BA44" s="19">
        <v>2015</v>
      </c>
      <c r="BB44" s="19">
        <v>2015</v>
      </c>
      <c r="BC44" s="19">
        <v>2015</v>
      </c>
      <c r="BD44" s="19">
        <v>2014</v>
      </c>
      <c r="BE44" s="19">
        <v>2014</v>
      </c>
      <c r="BF44" s="9"/>
    </row>
    <row r="45" spans="1:58" x14ac:dyDescent="0.3">
      <c r="A45" s="13" t="s">
        <v>7367</v>
      </c>
      <c r="B45" s="181" t="s">
        <v>7368</v>
      </c>
      <c r="C45" s="17">
        <v>2014</v>
      </c>
      <c r="D45" s="17">
        <v>2014</v>
      </c>
      <c r="E45" s="17">
        <v>2014</v>
      </c>
      <c r="F45" s="17">
        <v>2014</v>
      </c>
      <c r="G45" s="17">
        <v>2014</v>
      </c>
      <c r="H45" s="17">
        <v>2014</v>
      </c>
      <c r="I45" s="17">
        <v>2014</v>
      </c>
      <c r="J45" s="17">
        <v>2015</v>
      </c>
      <c r="K45" s="17">
        <v>2015</v>
      </c>
      <c r="L45" s="17">
        <v>2015</v>
      </c>
      <c r="M45" s="19">
        <v>2016</v>
      </c>
      <c r="N45" s="19">
        <v>2016</v>
      </c>
      <c r="O45" s="19">
        <v>2015</v>
      </c>
      <c r="P45" s="19">
        <v>2015</v>
      </c>
      <c r="Q45" s="19">
        <v>2014</v>
      </c>
      <c r="R45" s="19" t="s">
        <v>14</v>
      </c>
      <c r="S45" s="19">
        <v>2016</v>
      </c>
      <c r="T45" s="19">
        <v>2013</v>
      </c>
      <c r="U45" s="19">
        <v>2014</v>
      </c>
      <c r="V45" s="19" t="s">
        <v>14</v>
      </c>
      <c r="W45" s="19">
        <v>2015</v>
      </c>
      <c r="X45" s="19" t="s">
        <v>14</v>
      </c>
      <c r="Y45" s="19">
        <v>2012</v>
      </c>
      <c r="Z45" s="19">
        <v>2014</v>
      </c>
      <c r="AA45" s="19">
        <v>2014</v>
      </c>
      <c r="AB45" s="19" t="s">
        <v>14</v>
      </c>
      <c r="AC45" s="19">
        <v>2014</v>
      </c>
      <c r="AD45" s="19">
        <v>2015</v>
      </c>
      <c r="AE45" s="19" t="s">
        <v>14</v>
      </c>
      <c r="AF45" s="19">
        <v>2014</v>
      </c>
      <c r="AG45" s="18">
        <v>2011</v>
      </c>
      <c r="AH45" s="19">
        <v>2014</v>
      </c>
      <c r="AI45" s="19">
        <v>2015</v>
      </c>
      <c r="AJ45" s="19">
        <v>2016</v>
      </c>
      <c r="AK45" s="20" t="s">
        <v>14</v>
      </c>
      <c r="AL45" s="20">
        <v>2015</v>
      </c>
      <c r="AM45" s="19">
        <v>2015</v>
      </c>
      <c r="AN45" s="19">
        <v>2014</v>
      </c>
      <c r="AO45" s="19">
        <v>2014</v>
      </c>
      <c r="AP45" s="19">
        <v>2014</v>
      </c>
      <c r="AQ45" s="19">
        <v>2014</v>
      </c>
      <c r="AR45" s="19">
        <v>2015</v>
      </c>
      <c r="AS45" s="19">
        <v>2014</v>
      </c>
      <c r="AT45" s="19">
        <v>2015</v>
      </c>
      <c r="AU45" s="19">
        <v>2012</v>
      </c>
      <c r="AV45" s="19">
        <v>2011</v>
      </c>
      <c r="AW45" s="19">
        <v>2014</v>
      </c>
      <c r="AX45" s="19">
        <v>2014</v>
      </c>
      <c r="AY45" s="19">
        <v>2014</v>
      </c>
      <c r="AZ45" s="19">
        <v>2015</v>
      </c>
      <c r="BA45" s="19">
        <v>2015</v>
      </c>
      <c r="BB45" s="19">
        <v>2015</v>
      </c>
      <c r="BC45" s="19">
        <v>2015</v>
      </c>
      <c r="BD45" s="19">
        <v>2014</v>
      </c>
      <c r="BE45" s="19">
        <v>2014</v>
      </c>
      <c r="BF45" s="9"/>
    </row>
    <row r="46" spans="1:58" x14ac:dyDescent="0.3">
      <c r="A46" s="13" t="s">
        <v>7369</v>
      </c>
      <c r="B46" s="181" t="s">
        <v>7370</v>
      </c>
      <c r="C46" s="17">
        <v>2014</v>
      </c>
      <c r="D46" s="17">
        <v>2014</v>
      </c>
      <c r="E46" s="17">
        <v>2014</v>
      </c>
      <c r="F46" s="17">
        <v>2014</v>
      </c>
      <c r="G46" s="17">
        <v>2014</v>
      </c>
      <c r="H46" s="17">
        <v>2014</v>
      </c>
      <c r="I46" s="17">
        <v>2014</v>
      </c>
      <c r="J46" s="17">
        <v>2015</v>
      </c>
      <c r="K46" s="17">
        <v>2015</v>
      </c>
      <c r="L46" s="17">
        <v>2015</v>
      </c>
      <c r="M46" s="19">
        <v>2016</v>
      </c>
      <c r="N46" s="19">
        <v>2016</v>
      </c>
      <c r="O46" s="19">
        <v>2015</v>
      </c>
      <c r="P46" s="19">
        <v>2015</v>
      </c>
      <c r="Q46" s="19">
        <v>2014</v>
      </c>
      <c r="R46" s="19" t="s">
        <v>14</v>
      </c>
      <c r="S46" s="19">
        <v>2016</v>
      </c>
      <c r="T46" s="19">
        <v>2013</v>
      </c>
      <c r="U46" s="19">
        <v>2014</v>
      </c>
      <c r="V46" s="19" t="s">
        <v>14</v>
      </c>
      <c r="W46" s="19">
        <v>2015</v>
      </c>
      <c r="X46" s="19" t="s">
        <v>14</v>
      </c>
      <c r="Y46" s="19">
        <v>2010</v>
      </c>
      <c r="Z46" s="19">
        <v>2014</v>
      </c>
      <c r="AA46" s="19">
        <v>2014</v>
      </c>
      <c r="AB46" s="19">
        <v>2014</v>
      </c>
      <c r="AC46" s="19">
        <v>2014</v>
      </c>
      <c r="AD46" s="19">
        <v>2015</v>
      </c>
      <c r="AE46" s="19" t="s">
        <v>14</v>
      </c>
      <c r="AF46" s="19">
        <v>2014</v>
      </c>
      <c r="AG46" s="18" t="s">
        <v>14</v>
      </c>
      <c r="AH46" s="19">
        <v>2014</v>
      </c>
      <c r="AI46" s="19">
        <v>2015</v>
      </c>
      <c r="AJ46" s="19">
        <v>2016</v>
      </c>
      <c r="AK46" s="20" t="s">
        <v>14</v>
      </c>
      <c r="AL46" s="20">
        <v>2015</v>
      </c>
      <c r="AM46" s="19">
        <v>2015</v>
      </c>
      <c r="AN46" s="19">
        <v>2014</v>
      </c>
      <c r="AO46" s="19">
        <v>2014</v>
      </c>
      <c r="AP46" s="19" t="s">
        <v>14</v>
      </c>
      <c r="AQ46" s="19" t="s">
        <v>14</v>
      </c>
      <c r="AR46" s="19">
        <v>2011</v>
      </c>
      <c r="AS46" s="19">
        <v>2014</v>
      </c>
      <c r="AT46" s="19">
        <v>2015</v>
      </c>
      <c r="AU46" s="19">
        <v>2012</v>
      </c>
      <c r="AV46" s="19">
        <v>2012</v>
      </c>
      <c r="AW46" s="19">
        <v>2014</v>
      </c>
      <c r="AX46" s="19">
        <v>2014</v>
      </c>
      <c r="AY46" s="19">
        <v>2014</v>
      </c>
      <c r="AZ46" s="19">
        <v>2015</v>
      </c>
      <c r="BA46" s="19">
        <v>2015</v>
      </c>
      <c r="BB46" s="19">
        <v>2013</v>
      </c>
      <c r="BC46" s="19">
        <v>2015</v>
      </c>
      <c r="BD46" s="19">
        <v>2014</v>
      </c>
      <c r="BE46" s="19">
        <v>2014</v>
      </c>
      <c r="BF46" s="9"/>
    </row>
    <row r="47" spans="1:58" x14ac:dyDescent="0.3">
      <c r="A47" s="13" t="s">
        <v>7371</v>
      </c>
      <c r="B47" s="181" t="s">
        <v>7372</v>
      </c>
      <c r="C47" s="17">
        <v>2014</v>
      </c>
      <c r="D47" s="17">
        <v>2014</v>
      </c>
      <c r="E47" s="17">
        <v>2014</v>
      </c>
      <c r="F47" s="17">
        <v>2014</v>
      </c>
      <c r="G47" s="17">
        <v>2014</v>
      </c>
      <c r="H47" s="17">
        <v>2014</v>
      </c>
      <c r="I47" s="17">
        <v>2014</v>
      </c>
      <c r="J47" s="17">
        <v>2015</v>
      </c>
      <c r="K47" s="17">
        <v>2015</v>
      </c>
      <c r="L47" s="17">
        <v>2015</v>
      </c>
      <c r="M47" s="19">
        <v>2016</v>
      </c>
      <c r="N47" s="19">
        <v>2016</v>
      </c>
      <c r="O47" s="19">
        <v>2015</v>
      </c>
      <c r="P47" s="19">
        <v>2015</v>
      </c>
      <c r="Q47" s="19">
        <v>2014</v>
      </c>
      <c r="R47" s="19" t="s">
        <v>14</v>
      </c>
      <c r="S47" s="19">
        <v>2016</v>
      </c>
      <c r="T47" s="19">
        <v>2013</v>
      </c>
      <c r="U47" s="19">
        <v>2014</v>
      </c>
      <c r="V47" s="19" t="s">
        <v>14</v>
      </c>
      <c r="W47" s="19">
        <v>2015</v>
      </c>
      <c r="X47" s="19" t="s">
        <v>14</v>
      </c>
      <c r="Y47" s="19">
        <v>2012</v>
      </c>
      <c r="Z47" s="19">
        <v>2014</v>
      </c>
      <c r="AA47" s="19">
        <v>2014</v>
      </c>
      <c r="AB47" s="19">
        <v>2013</v>
      </c>
      <c r="AC47" s="19">
        <v>2014</v>
      </c>
      <c r="AD47" s="19">
        <v>2015</v>
      </c>
      <c r="AE47" s="19" t="s">
        <v>14</v>
      </c>
      <c r="AF47" s="19">
        <v>2014</v>
      </c>
      <c r="AG47" s="18">
        <v>2012</v>
      </c>
      <c r="AH47" s="19">
        <v>2014</v>
      </c>
      <c r="AI47" s="19">
        <v>2015</v>
      </c>
      <c r="AJ47" s="19">
        <v>2016</v>
      </c>
      <c r="AK47" s="20">
        <v>2015</v>
      </c>
      <c r="AL47" s="20">
        <v>2015</v>
      </c>
      <c r="AM47" s="19">
        <v>2015</v>
      </c>
      <c r="AN47" s="19">
        <v>2014</v>
      </c>
      <c r="AO47" s="19">
        <v>2014</v>
      </c>
      <c r="AP47" s="19">
        <v>2014</v>
      </c>
      <c r="AQ47" s="19">
        <v>2014</v>
      </c>
      <c r="AR47" s="19" t="s">
        <v>14</v>
      </c>
      <c r="AS47" s="19">
        <v>2014</v>
      </c>
      <c r="AT47" s="19">
        <v>2015</v>
      </c>
      <c r="AU47" s="19">
        <v>2012</v>
      </c>
      <c r="AV47" s="19">
        <v>2011</v>
      </c>
      <c r="AW47" s="19">
        <v>2014</v>
      </c>
      <c r="AX47" s="19">
        <v>2014</v>
      </c>
      <c r="AY47" s="19">
        <v>2014</v>
      </c>
      <c r="AZ47" s="19">
        <v>2015</v>
      </c>
      <c r="BA47" s="19">
        <v>2015</v>
      </c>
      <c r="BB47" s="19">
        <v>2015</v>
      </c>
      <c r="BC47" s="19">
        <v>2015</v>
      </c>
      <c r="BD47" s="19">
        <v>2014</v>
      </c>
      <c r="BE47" s="19">
        <v>2014</v>
      </c>
      <c r="BF47" s="9"/>
    </row>
    <row r="48" spans="1:58" x14ac:dyDescent="0.3">
      <c r="A48" s="13" t="s">
        <v>7373</v>
      </c>
      <c r="B48" s="181" t="s">
        <v>7374</v>
      </c>
      <c r="C48" s="17">
        <v>2014</v>
      </c>
      <c r="D48" s="17">
        <v>2014</v>
      </c>
      <c r="E48" s="17">
        <v>2014</v>
      </c>
      <c r="F48" s="17">
        <v>2014</v>
      </c>
      <c r="G48" s="17">
        <v>2014</v>
      </c>
      <c r="H48" s="17">
        <v>2014</v>
      </c>
      <c r="I48" s="17">
        <v>2014</v>
      </c>
      <c r="J48" s="17">
        <v>2015</v>
      </c>
      <c r="K48" s="17">
        <v>2015</v>
      </c>
      <c r="L48" s="17">
        <v>2015</v>
      </c>
      <c r="M48" s="19">
        <v>2016</v>
      </c>
      <c r="N48" s="19">
        <v>2016</v>
      </c>
      <c r="O48" s="19">
        <v>2015</v>
      </c>
      <c r="P48" s="19">
        <v>2015</v>
      </c>
      <c r="Q48" s="19">
        <v>2014</v>
      </c>
      <c r="R48" s="19" t="s">
        <v>14</v>
      </c>
      <c r="S48" s="19">
        <v>2016</v>
      </c>
      <c r="T48" s="19">
        <v>2013</v>
      </c>
      <c r="U48" s="19">
        <v>2014</v>
      </c>
      <c r="V48" s="19" t="s">
        <v>14</v>
      </c>
      <c r="W48" s="19">
        <v>2015</v>
      </c>
      <c r="X48" s="19" t="s">
        <v>14</v>
      </c>
      <c r="Y48" s="19">
        <v>2011</v>
      </c>
      <c r="Z48" s="19">
        <v>2014</v>
      </c>
      <c r="AA48" s="19">
        <v>2014</v>
      </c>
      <c r="AB48" s="19">
        <v>2013</v>
      </c>
      <c r="AC48" s="19">
        <v>2014</v>
      </c>
      <c r="AD48" s="19">
        <v>2015</v>
      </c>
      <c r="AE48" s="19" t="s">
        <v>14</v>
      </c>
      <c r="AF48" s="19">
        <v>2014</v>
      </c>
      <c r="AG48" s="18">
        <v>2012</v>
      </c>
      <c r="AH48" s="19">
        <v>2014</v>
      </c>
      <c r="AI48" s="19">
        <v>2015</v>
      </c>
      <c r="AJ48" s="19">
        <v>2016</v>
      </c>
      <c r="AK48" s="20" t="s">
        <v>14</v>
      </c>
      <c r="AL48" s="20">
        <v>2015</v>
      </c>
      <c r="AM48" s="19">
        <v>2015</v>
      </c>
      <c r="AN48" s="19">
        <v>2014</v>
      </c>
      <c r="AO48" s="19">
        <v>2014</v>
      </c>
      <c r="AP48" s="19">
        <v>2014</v>
      </c>
      <c r="AQ48" s="19">
        <v>2014</v>
      </c>
      <c r="AR48" s="19">
        <v>2015</v>
      </c>
      <c r="AS48" s="19">
        <v>2014</v>
      </c>
      <c r="AT48" s="19">
        <v>2015</v>
      </c>
      <c r="AU48" s="19">
        <v>2012</v>
      </c>
      <c r="AV48" s="19" t="s">
        <v>14</v>
      </c>
      <c r="AW48" s="19">
        <v>2014</v>
      </c>
      <c r="AX48" s="19">
        <v>2014</v>
      </c>
      <c r="AY48" s="19">
        <v>2014</v>
      </c>
      <c r="AZ48" s="19">
        <v>2015</v>
      </c>
      <c r="BA48" s="19">
        <v>2015</v>
      </c>
      <c r="BB48" s="19">
        <v>2015</v>
      </c>
      <c r="BC48" s="19">
        <v>2015</v>
      </c>
      <c r="BD48" s="19">
        <v>2014</v>
      </c>
      <c r="BE48" s="19">
        <v>2014</v>
      </c>
      <c r="BF48" s="9"/>
    </row>
    <row r="49" spans="1:58" x14ac:dyDescent="0.3">
      <c r="A49" s="13" t="s">
        <v>7379</v>
      </c>
      <c r="B49" s="181" t="s">
        <v>7380</v>
      </c>
      <c r="C49" s="17">
        <v>2014</v>
      </c>
      <c r="D49" s="17">
        <v>2014</v>
      </c>
      <c r="E49" s="17">
        <v>2014</v>
      </c>
      <c r="F49" s="17">
        <v>2014</v>
      </c>
      <c r="G49" s="17">
        <v>2014</v>
      </c>
      <c r="H49" s="17">
        <v>2014</v>
      </c>
      <c r="I49" s="17">
        <v>2014</v>
      </c>
      <c r="J49" s="17">
        <v>2015</v>
      </c>
      <c r="K49" s="17">
        <v>2015</v>
      </c>
      <c r="L49" s="17">
        <v>2015</v>
      </c>
      <c r="M49" s="19">
        <v>2016</v>
      </c>
      <c r="N49" s="19">
        <v>2016</v>
      </c>
      <c r="O49" s="19">
        <v>2015</v>
      </c>
      <c r="P49" s="19">
        <v>2015</v>
      </c>
      <c r="Q49" s="19">
        <v>2014</v>
      </c>
      <c r="R49" s="19" t="s">
        <v>14</v>
      </c>
      <c r="S49" s="19">
        <v>2016</v>
      </c>
      <c r="T49" s="19">
        <v>2013</v>
      </c>
      <c r="U49" s="19">
        <v>2014</v>
      </c>
      <c r="V49" s="19" t="s">
        <v>14</v>
      </c>
      <c r="W49" s="19">
        <v>2015</v>
      </c>
      <c r="X49" s="19" t="s">
        <v>14</v>
      </c>
      <c r="Y49" s="19">
        <v>2010</v>
      </c>
      <c r="Z49" s="19">
        <v>2014</v>
      </c>
      <c r="AA49" s="19">
        <v>2014</v>
      </c>
      <c r="AB49" s="19">
        <v>2014</v>
      </c>
      <c r="AC49" s="19">
        <v>2014</v>
      </c>
      <c r="AD49" s="19">
        <v>2015</v>
      </c>
      <c r="AE49" s="19" t="s">
        <v>14</v>
      </c>
      <c r="AF49" s="19">
        <v>2014</v>
      </c>
      <c r="AG49" s="18">
        <v>2012</v>
      </c>
      <c r="AH49" s="19">
        <v>2014</v>
      </c>
      <c r="AI49" s="19">
        <v>2015</v>
      </c>
      <c r="AJ49" s="19">
        <v>2016</v>
      </c>
      <c r="AK49" s="20" t="s">
        <v>14</v>
      </c>
      <c r="AL49" s="20">
        <v>2015</v>
      </c>
      <c r="AM49" s="19">
        <v>2015</v>
      </c>
      <c r="AN49" s="19">
        <v>2014</v>
      </c>
      <c r="AO49" s="19">
        <v>2014</v>
      </c>
      <c r="AP49" s="19">
        <v>2014</v>
      </c>
      <c r="AQ49" s="19">
        <v>2014</v>
      </c>
      <c r="AR49" s="19">
        <v>2015</v>
      </c>
      <c r="AS49" s="19">
        <v>2014</v>
      </c>
      <c r="AT49" s="19">
        <v>2015</v>
      </c>
      <c r="AU49" s="19">
        <v>2012</v>
      </c>
      <c r="AV49" s="19" t="s">
        <v>14</v>
      </c>
      <c r="AW49" s="19">
        <v>2014</v>
      </c>
      <c r="AX49" s="19">
        <v>2014</v>
      </c>
      <c r="AY49" s="19">
        <v>2014</v>
      </c>
      <c r="AZ49" s="19">
        <v>2015</v>
      </c>
      <c r="BA49" s="19">
        <v>2015</v>
      </c>
      <c r="BB49" s="19">
        <v>2015</v>
      </c>
      <c r="BC49" s="19">
        <v>2015</v>
      </c>
      <c r="BD49" s="19">
        <v>2014</v>
      </c>
      <c r="BE49" s="19">
        <v>2014</v>
      </c>
      <c r="BF49" s="9"/>
    </row>
    <row r="50" spans="1:58" x14ac:dyDescent="0.3">
      <c r="A50" s="13" t="s">
        <v>478</v>
      </c>
      <c r="B50" s="181" t="s">
        <v>7381</v>
      </c>
      <c r="C50" s="17">
        <v>2014</v>
      </c>
      <c r="D50" s="17">
        <v>2014</v>
      </c>
      <c r="E50" s="17">
        <v>2014</v>
      </c>
      <c r="F50" s="17">
        <v>2014</v>
      </c>
      <c r="G50" s="17">
        <v>2014</v>
      </c>
      <c r="H50" s="17">
        <v>2014</v>
      </c>
      <c r="I50" s="17">
        <v>2014</v>
      </c>
      <c r="J50" s="17">
        <v>2015</v>
      </c>
      <c r="K50" s="17">
        <v>2015</v>
      </c>
      <c r="L50" s="17">
        <v>2015</v>
      </c>
      <c r="M50" s="19">
        <v>2016</v>
      </c>
      <c r="N50" s="19">
        <v>2016</v>
      </c>
      <c r="O50" s="19">
        <v>2015</v>
      </c>
      <c r="P50" s="19">
        <v>2015</v>
      </c>
      <c r="Q50" s="19">
        <v>2014</v>
      </c>
      <c r="R50" s="19">
        <v>2006</v>
      </c>
      <c r="S50" s="19">
        <v>2016</v>
      </c>
      <c r="T50" s="19">
        <v>2013</v>
      </c>
      <c r="U50" s="19">
        <v>2014</v>
      </c>
      <c r="V50" s="19" t="s">
        <v>14</v>
      </c>
      <c r="W50" s="19">
        <v>2015</v>
      </c>
      <c r="X50" s="19">
        <v>2012</v>
      </c>
      <c r="Y50" s="19">
        <v>2010</v>
      </c>
      <c r="Z50" s="19">
        <v>2014</v>
      </c>
      <c r="AA50" s="19">
        <v>2014</v>
      </c>
      <c r="AB50" s="19">
        <v>2014</v>
      </c>
      <c r="AC50" s="19">
        <v>2014</v>
      </c>
      <c r="AD50" s="19">
        <v>2015</v>
      </c>
      <c r="AE50" s="19">
        <v>2012</v>
      </c>
      <c r="AF50" s="19" t="s">
        <v>14</v>
      </c>
      <c r="AG50" s="18">
        <v>2012</v>
      </c>
      <c r="AH50" s="19">
        <v>2014</v>
      </c>
      <c r="AI50" s="19">
        <v>2015</v>
      </c>
      <c r="AJ50" s="19">
        <v>2016</v>
      </c>
      <c r="AK50" s="20" t="s">
        <v>14</v>
      </c>
      <c r="AL50" s="20">
        <v>2016</v>
      </c>
      <c r="AM50" s="19">
        <v>2015</v>
      </c>
      <c r="AN50" s="19">
        <v>2014</v>
      </c>
      <c r="AO50" s="19">
        <v>2014</v>
      </c>
      <c r="AP50" s="19" t="s">
        <v>14</v>
      </c>
      <c r="AQ50" s="19" t="s">
        <v>14</v>
      </c>
      <c r="AR50" s="19">
        <v>2011</v>
      </c>
      <c r="AS50" s="19">
        <v>2014</v>
      </c>
      <c r="AT50" s="19">
        <v>2015</v>
      </c>
      <c r="AU50" s="19">
        <v>2012</v>
      </c>
      <c r="AV50" s="19" t="s">
        <v>14</v>
      </c>
      <c r="AW50" s="19">
        <v>2014</v>
      </c>
      <c r="AX50" s="19">
        <v>2014</v>
      </c>
      <c r="AY50" s="19">
        <v>2014</v>
      </c>
      <c r="AZ50" s="19">
        <v>2015</v>
      </c>
      <c r="BA50" s="19">
        <v>2015</v>
      </c>
      <c r="BB50" s="19">
        <v>2013</v>
      </c>
      <c r="BC50" s="19">
        <v>2015</v>
      </c>
      <c r="BD50" s="19">
        <v>2014</v>
      </c>
      <c r="BE50" s="19">
        <v>2014</v>
      </c>
      <c r="BF50" s="9"/>
    </row>
    <row r="51" spans="1:58" x14ac:dyDescent="0.3">
      <c r="A51" s="13" t="s">
        <v>7382</v>
      </c>
      <c r="B51" s="181" t="s">
        <v>7383</v>
      </c>
      <c r="C51" s="17">
        <v>2014</v>
      </c>
      <c r="D51" s="17">
        <v>2014</v>
      </c>
      <c r="E51" s="17">
        <v>2014</v>
      </c>
      <c r="F51" s="17">
        <v>2014</v>
      </c>
      <c r="G51" s="17">
        <v>2014</v>
      </c>
      <c r="H51" s="17">
        <v>2014</v>
      </c>
      <c r="I51" s="17">
        <v>2014</v>
      </c>
      <c r="J51" s="17">
        <v>2015</v>
      </c>
      <c r="K51" s="17">
        <v>2015</v>
      </c>
      <c r="L51" s="17">
        <v>2015</v>
      </c>
      <c r="M51" s="19">
        <v>2016</v>
      </c>
      <c r="N51" s="19">
        <v>2016</v>
      </c>
      <c r="O51" s="19">
        <v>2015</v>
      </c>
      <c r="P51" s="19">
        <v>2015</v>
      </c>
      <c r="Q51" s="19">
        <v>2014</v>
      </c>
      <c r="R51" s="19" t="s">
        <v>14</v>
      </c>
      <c r="S51" s="19">
        <v>2016</v>
      </c>
      <c r="T51" s="19">
        <v>2013</v>
      </c>
      <c r="U51" s="19">
        <v>2014</v>
      </c>
      <c r="V51" s="19">
        <v>2014</v>
      </c>
      <c r="W51" s="19">
        <v>2015</v>
      </c>
      <c r="X51" s="19" t="s">
        <v>14</v>
      </c>
      <c r="Y51" s="19">
        <v>2011</v>
      </c>
      <c r="Z51" s="19">
        <v>2014</v>
      </c>
      <c r="AA51" s="19">
        <v>2014</v>
      </c>
      <c r="AB51" s="19" t="s">
        <v>14</v>
      </c>
      <c r="AC51" s="19">
        <v>2014</v>
      </c>
      <c r="AD51" s="19">
        <v>2015</v>
      </c>
      <c r="AE51" s="19" t="s">
        <v>14</v>
      </c>
      <c r="AF51" s="19" t="s">
        <v>14</v>
      </c>
      <c r="AG51" s="18" t="s">
        <v>14</v>
      </c>
      <c r="AH51" s="19">
        <v>2014</v>
      </c>
      <c r="AI51" s="19">
        <v>2015</v>
      </c>
      <c r="AJ51" s="19">
        <v>2016</v>
      </c>
      <c r="AK51" s="20" t="s">
        <v>14</v>
      </c>
      <c r="AL51" s="20">
        <v>2015</v>
      </c>
      <c r="AM51" s="19">
        <v>2015</v>
      </c>
      <c r="AN51" s="19">
        <v>2014</v>
      </c>
      <c r="AO51" s="19">
        <v>2014</v>
      </c>
      <c r="AP51" s="19" t="s">
        <v>14</v>
      </c>
      <c r="AQ51" s="19" t="s">
        <v>14</v>
      </c>
      <c r="AR51" s="19" t="s">
        <v>14</v>
      </c>
      <c r="AS51" s="19">
        <v>2014</v>
      </c>
      <c r="AT51" s="19">
        <v>2015</v>
      </c>
      <c r="AU51" s="19">
        <v>2012</v>
      </c>
      <c r="AV51" s="19" t="s">
        <v>14</v>
      </c>
      <c r="AW51" s="19">
        <v>2014</v>
      </c>
      <c r="AX51" s="19">
        <v>2014</v>
      </c>
      <c r="AY51" s="19">
        <v>2014</v>
      </c>
      <c r="AZ51" s="19">
        <v>2007</v>
      </c>
      <c r="BA51" s="19">
        <v>2007</v>
      </c>
      <c r="BB51" s="19">
        <v>2015</v>
      </c>
      <c r="BC51" s="19">
        <v>2015</v>
      </c>
      <c r="BD51" s="19">
        <v>2014</v>
      </c>
      <c r="BE51" s="19">
        <v>2014</v>
      </c>
      <c r="BF51" s="9"/>
    </row>
    <row r="52" spans="1:58" x14ac:dyDescent="0.3">
      <c r="A52" s="13" t="s">
        <v>7384</v>
      </c>
      <c r="B52" s="181" t="s">
        <v>7385</v>
      </c>
      <c r="C52" s="17">
        <v>2014</v>
      </c>
      <c r="D52" s="17">
        <v>2014</v>
      </c>
      <c r="E52" s="17">
        <v>2014</v>
      </c>
      <c r="F52" s="17">
        <v>2014</v>
      </c>
      <c r="G52" s="17">
        <v>2014</v>
      </c>
      <c r="H52" s="17">
        <v>2014</v>
      </c>
      <c r="I52" s="17">
        <v>2014</v>
      </c>
      <c r="J52" s="17">
        <v>2015</v>
      </c>
      <c r="K52" s="17">
        <v>2015</v>
      </c>
      <c r="L52" s="17">
        <v>2015</v>
      </c>
      <c r="M52" s="19">
        <v>2016</v>
      </c>
      <c r="N52" s="19">
        <v>2016</v>
      </c>
      <c r="O52" s="19">
        <v>2015</v>
      </c>
      <c r="P52" s="19">
        <v>2015</v>
      </c>
      <c r="Q52" s="19">
        <v>2014</v>
      </c>
      <c r="R52" s="19">
        <v>2013</v>
      </c>
      <c r="S52" s="19">
        <v>2016</v>
      </c>
      <c r="T52" s="19">
        <v>2013</v>
      </c>
      <c r="U52" s="19">
        <v>2014</v>
      </c>
      <c r="V52" s="19">
        <v>2014</v>
      </c>
      <c r="W52" s="19">
        <v>2015</v>
      </c>
      <c r="X52" s="19">
        <v>2013</v>
      </c>
      <c r="Y52" s="19">
        <v>2012</v>
      </c>
      <c r="Z52" s="19">
        <v>2014</v>
      </c>
      <c r="AA52" s="19">
        <v>2014</v>
      </c>
      <c r="AB52" s="19">
        <v>2014</v>
      </c>
      <c r="AC52" s="19">
        <v>2014</v>
      </c>
      <c r="AD52" s="19">
        <v>2015</v>
      </c>
      <c r="AE52" s="19">
        <v>2012</v>
      </c>
      <c r="AF52" s="19">
        <v>2014</v>
      </c>
      <c r="AG52" s="18">
        <v>2013</v>
      </c>
      <c r="AH52" s="19">
        <v>2014</v>
      </c>
      <c r="AI52" s="19">
        <v>2015</v>
      </c>
      <c r="AJ52" s="19">
        <v>2016</v>
      </c>
      <c r="AK52" s="20" t="s">
        <v>14</v>
      </c>
      <c r="AL52" s="20">
        <v>2015</v>
      </c>
      <c r="AM52" s="19">
        <v>2015</v>
      </c>
      <c r="AN52" s="19">
        <v>2014</v>
      </c>
      <c r="AO52" s="19">
        <v>2014</v>
      </c>
      <c r="AP52" s="19">
        <v>2014</v>
      </c>
      <c r="AQ52" s="19">
        <v>2014</v>
      </c>
      <c r="AR52" s="19">
        <v>2015</v>
      </c>
      <c r="AS52" s="19">
        <v>2014</v>
      </c>
      <c r="AT52" s="19">
        <v>2015</v>
      </c>
      <c r="AU52" s="19">
        <v>2012</v>
      </c>
      <c r="AV52" s="19">
        <v>2013</v>
      </c>
      <c r="AW52" s="19">
        <v>2014</v>
      </c>
      <c r="AX52" s="19">
        <v>2014</v>
      </c>
      <c r="AY52" s="19">
        <v>2014</v>
      </c>
      <c r="AZ52" s="19">
        <v>2015</v>
      </c>
      <c r="BA52" s="19">
        <v>2015</v>
      </c>
      <c r="BB52" s="19">
        <v>2015</v>
      </c>
      <c r="BC52" s="19">
        <v>2015</v>
      </c>
      <c r="BD52" s="19">
        <v>2014</v>
      </c>
      <c r="BE52" s="19">
        <v>2014</v>
      </c>
      <c r="BF52" s="9"/>
    </row>
    <row r="53" spans="1:58" x14ac:dyDescent="0.3">
      <c r="A53" s="13" t="s">
        <v>497</v>
      </c>
      <c r="B53" s="181" t="s">
        <v>7386</v>
      </c>
      <c r="C53" s="17">
        <v>2014</v>
      </c>
      <c r="D53" s="17">
        <v>2014</v>
      </c>
      <c r="E53" s="17">
        <v>2014</v>
      </c>
      <c r="F53" s="17">
        <v>2014</v>
      </c>
      <c r="G53" s="17">
        <v>2014</v>
      </c>
      <c r="H53" s="17">
        <v>2014</v>
      </c>
      <c r="I53" s="17">
        <v>2014</v>
      </c>
      <c r="J53" s="17">
        <v>2015</v>
      </c>
      <c r="K53" s="17">
        <v>2015</v>
      </c>
      <c r="L53" s="17">
        <v>2015</v>
      </c>
      <c r="M53" s="19">
        <v>2016</v>
      </c>
      <c r="N53" s="19">
        <v>2016</v>
      </c>
      <c r="O53" s="19">
        <v>2015</v>
      </c>
      <c r="P53" s="19">
        <v>2015</v>
      </c>
      <c r="Q53" s="19">
        <v>2014</v>
      </c>
      <c r="R53" s="19">
        <v>2014</v>
      </c>
      <c r="S53" s="19">
        <v>2016</v>
      </c>
      <c r="T53" s="19">
        <v>2013</v>
      </c>
      <c r="U53" s="19">
        <v>2014</v>
      </c>
      <c r="V53" s="19">
        <v>2014</v>
      </c>
      <c r="W53" s="19">
        <v>2015</v>
      </c>
      <c r="X53" s="19">
        <v>2012</v>
      </c>
      <c r="Y53" s="19">
        <v>2011</v>
      </c>
      <c r="Z53" s="19">
        <v>2014</v>
      </c>
      <c r="AA53" s="19">
        <v>2014</v>
      </c>
      <c r="AB53" s="19">
        <v>2014</v>
      </c>
      <c r="AC53" s="19">
        <v>2014</v>
      </c>
      <c r="AD53" s="19">
        <v>2015</v>
      </c>
      <c r="AE53" s="19">
        <v>2012</v>
      </c>
      <c r="AF53" s="19">
        <v>2014</v>
      </c>
      <c r="AG53" s="18">
        <v>2013</v>
      </c>
      <c r="AH53" s="19">
        <v>2014</v>
      </c>
      <c r="AI53" s="19">
        <v>2015</v>
      </c>
      <c r="AJ53" s="19">
        <v>2016</v>
      </c>
      <c r="AK53" s="20" t="s">
        <v>14</v>
      </c>
      <c r="AL53" s="20">
        <v>2015</v>
      </c>
      <c r="AM53" s="19">
        <v>2015</v>
      </c>
      <c r="AN53" s="19">
        <v>2014</v>
      </c>
      <c r="AO53" s="19">
        <v>2014</v>
      </c>
      <c r="AP53" s="19">
        <v>2014</v>
      </c>
      <c r="AQ53" s="19">
        <v>2014</v>
      </c>
      <c r="AR53" s="19">
        <v>2015</v>
      </c>
      <c r="AS53" s="19">
        <v>2014</v>
      </c>
      <c r="AT53" s="19">
        <v>2015</v>
      </c>
      <c r="AU53" s="19">
        <v>2012</v>
      </c>
      <c r="AV53" s="19">
        <v>2013</v>
      </c>
      <c r="AW53" s="19">
        <v>2014</v>
      </c>
      <c r="AX53" s="19">
        <v>2014</v>
      </c>
      <c r="AY53" s="19">
        <v>2014</v>
      </c>
      <c r="AZ53" s="19">
        <v>2015</v>
      </c>
      <c r="BA53" s="19">
        <v>2015</v>
      </c>
      <c r="BB53" s="19">
        <v>2015</v>
      </c>
      <c r="BC53" s="19">
        <v>2015</v>
      </c>
      <c r="BD53" s="19">
        <v>2014</v>
      </c>
      <c r="BE53" s="19">
        <v>2014</v>
      </c>
      <c r="BF53" s="9"/>
    </row>
    <row r="54" spans="1:58" x14ac:dyDescent="0.3">
      <c r="A54" s="13" t="s">
        <v>265</v>
      </c>
      <c r="B54" s="181" t="s">
        <v>7387</v>
      </c>
      <c r="C54" s="17">
        <v>2014</v>
      </c>
      <c r="D54" s="17">
        <v>2014</v>
      </c>
      <c r="E54" s="17">
        <v>2014</v>
      </c>
      <c r="F54" s="17">
        <v>2014</v>
      </c>
      <c r="G54" s="17">
        <v>2014</v>
      </c>
      <c r="H54" s="17">
        <v>2014</v>
      </c>
      <c r="I54" s="17">
        <v>2014</v>
      </c>
      <c r="J54" s="17">
        <v>2015</v>
      </c>
      <c r="K54" s="17">
        <v>2015</v>
      </c>
      <c r="L54" s="17">
        <v>2015</v>
      </c>
      <c r="M54" s="19">
        <v>2016</v>
      </c>
      <c r="N54" s="19">
        <v>2016</v>
      </c>
      <c r="O54" s="19">
        <v>2015</v>
      </c>
      <c r="P54" s="19">
        <v>2015</v>
      </c>
      <c r="Q54" s="19">
        <v>2014</v>
      </c>
      <c r="R54" s="19">
        <v>2014</v>
      </c>
      <c r="S54" s="19">
        <v>2016</v>
      </c>
      <c r="T54" s="19">
        <v>2013</v>
      </c>
      <c r="U54" s="19">
        <v>2014</v>
      </c>
      <c r="V54" s="19">
        <v>2014</v>
      </c>
      <c r="W54" s="19">
        <v>2015</v>
      </c>
      <c r="X54" s="19">
        <v>2014</v>
      </c>
      <c r="Y54" s="19">
        <v>2010</v>
      </c>
      <c r="Z54" s="19">
        <v>2014</v>
      </c>
      <c r="AA54" s="19">
        <v>2014</v>
      </c>
      <c r="AB54" s="19">
        <v>2014</v>
      </c>
      <c r="AC54" s="19">
        <v>2014</v>
      </c>
      <c r="AD54" s="19">
        <v>2015</v>
      </c>
      <c r="AE54" s="19" t="s">
        <v>14</v>
      </c>
      <c r="AF54" s="19">
        <v>2014</v>
      </c>
      <c r="AG54" s="18">
        <v>2008</v>
      </c>
      <c r="AH54" s="19">
        <v>2014</v>
      </c>
      <c r="AI54" s="19">
        <v>2015</v>
      </c>
      <c r="AJ54" s="19">
        <v>2016</v>
      </c>
      <c r="AK54" s="20">
        <v>2015</v>
      </c>
      <c r="AL54" s="20">
        <v>2016</v>
      </c>
      <c r="AM54" s="19">
        <v>2015</v>
      </c>
      <c r="AN54" s="19">
        <v>2014</v>
      </c>
      <c r="AO54" s="19">
        <v>2014</v>
      </c>
      <c r="AP54" s="19">
        <v>2014</v>
      </c>
      <c r="AQ54" s="19">
        <v>2014</v>
      </c>
      <c r="AR54" s="19">
        <v>2015</v>
      </c>
      <c r="AS54" s="19">
        <v>2014</v>
      </c>
      <c r="AT54" s="19">
        <v>2015</v>
      </c>
      <c r="AU54" s="19">
        <v>2012</v>
      </c>
      <c r="AV54" s="19">
        <v>2013</v>
      </c>
      <c r="AW54" s="19">
        <v>2014</v>
      </c>
      <c r="AX54" s="19">
        <v>2014</v>
      </c>
      <c r="AY54" s="19">
        <v>2014</v>
      </c>
      <c r="AZ54" s="19">
        <v>2015</v>
      </c>
      <c r="BA54" s="19">
        <v>2015</v>
      </c>
      <c r="BB54" s="19">
        <v>2015</v>
      </c>
      <c r="BC54" s="19">
        <v>2015</v>
      </c>
      <c r="BD54" s="19">
        <v>2014</v>
      </c>
      <c r="BE54" s="19">
        <v>2014</v>
      </c>
      <c r="BF54" s="9"/>
    </row>
    <row r="55" spans="1:58" x14ac:dyDescent="0.3">
      <c r="A55" s="13" t="s">
        <v>403</v>
      </c>
      <c r="B55" s="181" t="s">
        <v>7388</v>
      </c>
      <c r="C55" s="17">
        <v>2014</v>
      </c>
      <c r="D55" s="17">
        <v>2014</v>
      </c>
      <c r="E55" s="17">
        <v>2014</v>
      </c>
      <c r="F55" s="17">
        <v>2014</v>
      </c>
      <c r="G55" s="17">
        <v>2014</v>
      </c>
      <c r="H55" s="17">
        <v>2014</v>
      </c>
      <c r="I55" s="17">
        <v>2014</v>
      </c>
      <c r="J55" s="17">
        <v>2015</v>
      </c>
      <c r="K55" s="17">
        <v>2015</v>
      </c>
      <c r="L55" s="17">
        <v>2015</v>
      </c>
      <c r="M55" s="19">
        <v>2016</v>
      </c>
      <c r="N55" s="19">
        <v>2016</v>
      </c>
      <c r="O55" s="19">
        <v>2015</v>
      </c>
      <c r="P55" s="19">
        <v>2015</v>
      </c>
      <c r="Q55" s="19">
        <v>2014</v>
      </c>
      <c r="R55" s="19" t="s">
        <v>14</v>
      </c>
      <c r="S55" s="19">
        <v>2016</v>
      </c>
      <c r="T55" s="19">
        <v>2013</v>
      </c>
      <c r="U55" s="19">
        <v>2014</v>
      </c>
      <c r="V55" s="19">
        <v>2014</v>
      </c>
      <c r="W55" s="19">
        <v>2015</v>
      </c>
      <c r="X55" s="19">
        <v>2008</v>
      </c>
      <c r="Y55" s="19">
        <v>2010</v>
      </c>
      <c r="Z55" s="19">
        <v>2014</v>
      </c>
      <c r="AA55" s="19">
        <v>2014</v>
      </c>
      <c r="AB55" s="19">
        <v>2014</v>
      </c>
      <c r="AC55" s="19">
        <v>2014</v>
      </c>
      <c r="AD55" s="19">
        <v>2015</v>
      </c>
      <c r="AE55" s="19">
        <v>2012</v>
      </c>
      <c r="AF55" s="19">
        <v>2014</v>
      </c>
      <c r="AG55" s="18">
        <v>2013</v>
      </c>
      <c r="AH55" s="19">
        <v>2014</v>
      </c>
      <c r="AI55" s="19">
        <v>2015</v>
      </c>
      <c r="AJ55" s="19">
        <v>2016</v>
      </c>
      <c r="AK55" s="20">
        <v>2015</v>
      </c>
      <c r="AL55" s="20">
        <v>2015</v>
      </c>
      <c r="AM55" s="19">
        <v>2015</v>
      </c>
      <c r="AN55" s="19">
        <v>2014</v>
      </c>
      <c r="AO55" s="19">
        <v>2014</v>
      </c>
      <c r="AP55" s="19">
        <v>2014</v>
      </c>
      <c r="AQ55" s="19">
        <v>2014</v>
      </c>
      <c r="AR55" s="19">
        <v>2009</v>
      </c>
      <c r="AS55" s="19">
        <v>2014</v>
      </c>
      <c r="AT55" s="19">
        <v>2015</v>
      </c>
      <c r="AU55" s="19">
        <v>2012</v>
      </c>
      <c r="AV55" s="19">
        <v>2013</v>
      </c>
      <c r="AW55" s="19">
        <v>2014</v>
      </c>
      <c r="AX55" s="19">
        <v>2014</v>
      </c>
      <c r="AY55" s="19">
        <v>2014</v>
      </c>
      <c r="AZ55" s="19">
        <v>2015</v>
      </c>
      <c r="BA55" s="19">
        <v>2015</v>
      </c>
      <c r="BB55" s="19">
        <v>2015</v>
      </c>
      <c r="BC55" s="19">
        <v>2015</v>
      </c>
      <c r="BD55" s="19">
        <v>2014</v>
      </c>
      <c r="BE55" s="19">
        <v>2014</v>
      </c>
      <c r="BF55" s="9"/>
    </row>
    <row r="56" spans="1:58" x14ac:dyDescent="0.3">
      <c r="A56" s="13" t="s">
        <v>7389</v>
      </c>
      <c r="B56" s="181" t="s">
        <v>7390</v>
      </c>
      <c r="C56" s="17">
        <v>2014</v>
      </c>
      <c r="D56" s="17">
        <v>2014</v>
      </c>
      <c r="E56" s="17">
        <v>2014</v>
      </c>
      <c r="F56" s="17">
        <v>2014</v>
      </c>
      <c r="G56" s="17">
        <v>2014</v>
      </c>
      <c r="H56" s="17">
        <v>2014</v>
      </c>
      <c r="I56" s="17">
        <v>2014</v>
      </c>
      <c r="J56" s="17">
        <v>2015</v>
      </c>
      <c r="K56" s="17">
        <v>2015</v>
      </c>
      <c r="L56" s="17">
        <v>2015</v>
      </c>
      <c r="M56" s="19">
        <v>2016</v>
      </c>
      <c r="N56" s="19">
        <v>2016</v>
      </c>
      <c r="O56" s="19">
        <v>2015</v>
      </c>
      <c r="P56" s="19">
        <v>2015</v>
      </c>
      <c r="Q56" s="19">
        <v>2014</v>
      </c>
      <c r="R56" s="19" t="s">
        <v>14</v>
      </c>
      <c r="S56" s="19">
        <v>2016</v>
      </c>
      <c r="T56" s="19">
        <v>2013</v>
      </c>
      <c r="U56" s="19">
        <v>2014</v>
      </c>
      <c r="V56" s="19">
        <v>2014</v>
      </c>
      <c r="W56" s="19">
        <v>2015</v>
      </c>
      <c r="X56" s="19">
        <v>2010</v>
      </c>
      <c r="Y56" s="19" t="s">
        <v>14</v>
      </c>
      <c r="Z56" s="19">
        <v>2014</v>
      </c>
      <c r="AA56" s="19">
        <v>2014</v>
      </c>
      <c r="AB56" s="19">
        <v>2014</v>
      </c>
      <c r="AC56" s="19">
        <v>2014</v>
      </c>
      <c r="AD56" s="19">
        <v>2015</v>
      </c>
      <c r="AE56" s="19">
        <v>2012</v>
      </c>
      <c r="AF56" s="19" t="s">
        <v>14</v>
      </c>
      <c r="AG56" s="18" t="s">
        <v>14</v>
      </c>
      <c r="AH56" s="19">
        <v>2014</v>
      </c>
      <c r="AI56" s="19">
        <v>2015</v>
      </c>
      <c r="AJ56" s="19">
        <v>2016</v>
      </c>
      <c r="AK56" s="20" t="s">
        <v>14</v>
      </c>
      <c r="AL56" s="20">
        <v>2015</v>
      </c>
      <c r="AM56" s="19">
        <v>2015</v>
      </c>
      <c r="AN56" s="19">
        <v>2014</v>
      </c>
      <c r="AO56" s="19">
        <v>2014</v>
      </c>
      <c r="AP56" s="19" t="s">
        <v>14</v>
      </c>
      <c r="AQ56" s="19" t="s">
        <v>14</v>
      </c>
      <c r="AR56" s="19" t="s">
        <v>14</v>
      </c>
      <c r="AS56" s="19">
        <v>2014</v>
      </c>
      <c r="AT56" s="19">
        <v>2013</v>
      </c>
      <c r="AU56" s="19">
        <v>2012</v>
      </c>
      <c r="AV56" s="19">
        <v>2013</v>
      </c>
      <c r="AW56" s="19">
        <v>2014</v>
      </c>
      <c r="AX56" s="19">
        <v>2014</v>
      </c>
      <c r="AY56" s="19">
        <v>2014</v>
      </c>
      <c r="AZ56" s="19">
        <v>2015</v>
      </c>
      <c r="BA56" s="19">
        <v>2015</v>
      </c>
      <c r="BB56" s="19">
        <v>2015</v>
      </c>
      <c r="BC56" s="19">
        <v>2015</v>
      </c>
      <c r="BD56" s="19">
        <v>2014</v>
      </c>
      <c r="BE56" s="19">
        <v>2014</v>
      </c>
      <c r="BF56" s="9"/>
    </row>
    <row r="57" spans="1:58" x14ac:dyDescent="0.3">
      <c r="A57" s="13" t="s">
        <v>378</v>
      </c>
      <c r="B57" s="181" t="s">
        <v>7391</v>
      </c>
      <c r="C57" s="17">
        <v>2014</v>
      </c>
      <c r="D57" s="17">
        <v>2014</v>
      </c>
      <c r="E57" s="17">
        <v>2014</v>
      </c>
      <c r="F57" s="17">
        <v>2014</v>
      </c>
      <c r="G57" s="17">
        <v>2014</v>
      </c>
      <c r="H57" s="17">
        <v>2014</v>
      </c>
      <c r="I57" s="17">
        <v>2014</v>
      </c>
      <c r="J57" s="17">
        <v>2015</v>
      </c>
      <c r="K57" s="17">
        <v>2015</v>
      </c>
      <c r="L57" s="17">
        <v>2015</v>
      </c>
      <c r="M57" s="19">
        <v>2016</v>
      </c>
      <c r="N57" s="19">
        <v>2016</v>
      </c>
      <c r="O57" s="19">
        <v>2015</v>
      </c>
      <c r="P57" s="19">
        <v>2015</v>
      </c>
      <c r="Q57" s="19">
        <v>2014</v>
      </c>
      <c r="R57" s="19" t="s">
        <v>14</v>
      </c>
      <c r="S57" s="19">
        <v>2016</v>
      </c>
      <c r="T57" s="19">
        <v>2013</v>
      </c>
      <c r="U57" s="19">
        <v>2014</v>
      </c>
      <c r="V57" s="19" t="s">
        <v>14</v>
      </c>
      <c r="W57" s="19">
        <v>2015</v>
      </c>
      <c r="X57" s="19">
        <v>2010</v>
      </c>
      <c r="Y57" s="19" t="s">
        <v>14</v>
      </c>
      <c r="Z57" s="19">
        <v>2014</v>
      </c>
      <c r="AA57" s="19">
        <v>2014</v>
      </c>
      <c r="AB57" s="19">
        <v>2014</v>
      </c>
      <c r="AC57" s="19">
        <v>2014</v>
      </c>
      <c r="AD57" s="19">
        <v>2015</v>
      </c>
      <c r="AE57" s="19">
        <v>2012</v>
      </c>
      <c r="AF57" s="19" t="s">
        <v>14</v>
      </c>
      <c r="AG57" s="18" t="s">
        <v>14</v>
      </c>
      <c r="AH57" s="19">
        <v>2014</v>
      </c>
      <c r="AI57" s="19">
        <v>2015</v>
      </c>
      <c r="AJ57" s="19">
        <v>2016</v>
      </c>
      <c r="AK57" s="20" t="s">
        <v>14</v>
      </c>
      <c r="AL57" s="20">
        <v>2015</v>
      </c>
      <c r="AM57" s="19">
        <v>2015</v>
      </c>
      <c r="AN57" s="19">
        <v>2014</v>
      </c>
      <c r="AO57" s="19">
        <v>2014</v>
      </c>
      <c r="AP57" s="19" t="s">
        <v>14</v>
      </c>
      <c r="AQ57" s="19" t="s">
        <v>14</v>
      </c>
      <c r="AR57" s="19" t="s">
        <v>14</v>
      </c>
      <c r="AS57" s="19">
        <v>2014</v>
      </c>
      <c r="AT57" s="19">
        <v>2015</v>
      </c>
      <c r="AU57" s="19">
        <v>2012</v>
      </c>
      <c r="AV57" s="19">
        <v>2013</v>
      </c>
      <c r="AW57" s="19">
        <v>2014</v>
      </c>
      <c r="AX57" s="19">
        <v>2014</v>
      </c>
      <c r="AY57" s="19">
        <v>2014</v>
      </c>
      <c r="AZ57" s="19">
        <v>2015</v>
      </c>
      <c r="BA57" s="19">
        <v>2015</v>
      </c>
      <c r="BB57" s="19">
        <v>2011</v>
      </c>
      <c r="BC57" s="19">
        <v>2011</v>
      </c>
      <c r="BD57" s="19">
        <v>2014</v>
      </c>
      <c r="BE57" s="19">
        <v>2014</v>
      </c>
      <c r="BF57" s="9"/>
    </row>
    <row r="58" spans="1:58" x14ac:dyDescent="0.3">
      <c r="A58" s="13" t="s">
        <v>7392</v>
      </c>
      <c r="B58" s="181" t="s">
        <v>7393</v>
      </c>
      <c r="C58" s="17">
        <v>2014</v>
      </c>
      <c r="D58" s="17">
        <v>2014</v>
      </c>
      <c r="E58" s="17">
        <v>2014</v>
      </c>
      <c r="F58" s="17">
        <v>2014</v>
      </c>
      <c r="G58" s="17">
        <v>2014</v>
      </c>
      <c r="H58" s="17">
        <v>2014</v>
      </c>
      <c r="I58" s="17">
        <v>2014</v>
      </c>
      <c r="J58" s="17">
        <v>2015</v>
      </c>
      <c r="K58" s="17">
        <v>2015</v>
      </c>
      <c r="L58" s="17">
        <v>2015</v>
      </c>
      <c r="M58" s="19">
        <v>2016</v>
      </c>
      <c r="N58" s="19">
        <v>2016</v>
      </c>
      <c r="O58" s="19">
        <v>2015</v>
      </c>
      <c r="P58" s="19">
        <v>2015</v>
      </c>
      <c r="Q58" s="19">
        <v>2014</v>
      </c>
      <c r="R58" s="19" t="s">
        <v>14</v>
      </c>
      <c r="S58" s="19">
        <v>2016</v>
      </c>
      <c r="T58" s="19">
        <v>2013</v>
      </c>
      <c r="U58" s="19">
        <v>2014</v>
      </c>
      <c r="V58" s="19" t="s">
        <v>14</v>
      </c>
      <c r="W58" s="19">
        <v>2015</v>
      </c>
      <c r="X58" s="19" t="s">
        <v>14</v>
      </c>
      <c r="Y58" s="19">
        <v>2012</v>
      </c>
      <c r="Z58" s="19">
        <v>2014</v>
      </c>
      <c r="AA58" s="19">
        <v>2014</v>
      </c>
      <c r="AB58" s="19">
        <v>2013</v>
      </c>
      <c r="AC58" s="19">
        <v>2014</v>
      </c>
      <c r="AD58" s="19">
        <v>2015</v>
      </c>
      <c r="AE58" s="19" t="s">
        <v>14</v>
      </c>
      <c r="AF58" s="19">
        <v>2014</v>
      </c>
      <c r="AG58" s="18">
        <v>2012</v>
      </c>
      <c r="AH58" s="19">
        <v>2014</v>
      </c>
      <c r="AI58" s="19">
        <v>2015</v>
      </c>
      <c r="AJ58" s="19">
        <v>2016</v>
      </c>
      <c r="AK58" s="20" t="s">
        <v>14</v>
      </c>
      <c r="AL58" s="20">
        <v>2015</v>
      </c>
      <c r="AM58" s="19">
        <v>2015</v>
      </c>
      <c r="AN58" s="19">
        <v>2014</v>
      </c>
      <c r="AO58" s="19">
        <v>2014</v>
      </c>
      <c r="AP58" s="19">
        <v>2014</v>
      </c>
      <c r="AQ58" s="19">
        <v>2014</v>
      </c>
      <c r="AR58" s="19" t="s">
        <v>14</v>
      </c>
      <c r="AS58" s="19">
        <v>2014</v>
      </c>
      <c r="AT58" s="19">
        <v>2015</v>
      </c>
      <c r="AU58" s="19">
        <v>2012</v>
      </c>
      <c r="AV58" s="19">
        <v>2011</v>
      </c>
      <c r="AW58" s="19">
        <v>2014</v>
      </c>
      <c r="AX58" s="19">
        <v>2014</v>
      </c>
      <c r="AY58" s="19">
        <v>2014</v>
      </c>
      <c r="AZ58" s="19">
        <v>2015</v>
      </c>
      <c r="BA58" s="19">
        <v>2015</v>
      </c>
      <c r="BB58" s="19">
        <v>2015</v>
      </c>
      <c r="BC58" s="19">
        <v>2015</v>
      </c>
      <c r="BD58" s="19">
        <v>2014</v>
      </c>
      <c r="BE58" s="19">
        <v>2014</v>
      </c>
      <c r="BF58" s="9"/>
    </row>
    <row r="59" spans="1:58" x14ac:dyDescent="0.3">
      <c r="A59" s="13" t="s">
        <v>629</v>
      </c>
      <c r="B59" s="181" t="s">
        <v>7395</v>
      </c>
      <c r="C59" s="17">
        <v>2014</v>
      </c>
      <c r="D59" s="17">
        <v>2014</v>
      </c>
      <c r="E59" s="17">
        <v>2014</v>
      </c>
      <c r="F59" s="17">
        <v>2014</v>
      </c>
      <c r="G59" s="17">
        <v>2014</v>
      </c>
      <c r="H59" s="17">
        <v>2014</v>
      </c>
      <c r="I59" s="17">
        <v>2014</v>
      </c>
      <c r="J59" s="17">
        <v>2015</v>
      </c>
      <c r="K59" s="17">
        <v>2015</v>
      </c>
      <c r="L59" s="17">
        <v>2015</v>
      </c>
      <c r="M59" s="19">
        <v>2016</v>
      </c>
      <c r="N59" s="19">
        <v>2016</v>
      </c>
      <c r="O59" s="19">
        <v>2015</v>
      </c>
      <c r="P59" s="19">
        <v>2015</v>
      </c>
      <c r="Q59" s="19">
        <v>2014</v>
      </c>
      <c r="R59" s="19">
        <v>2011</v>
      </c>
      <c r="S59" s="19">
        <v>2016</v>
      </c>
      <c r="T59" s="19">
        <v>2013</v>
      </c>
      <c r="U59" s="19">
        <v>2014</v>
      </c>
      <c r="V59" s="19">
        <v>2014</v>
      </c>
      <c r="W59" s="19">
        <v>2015</v>
      </c>
      <c r="X59" s="19">
        <v>2014</v>
      </c>
      <c r="Y59" s="19">
        <v>2010</v>
      </c>
      <c r="Z59" s="19">
        <v>2014</v>
      </c>
      <c r="AA59" s="19">
        <v>2014</v>
      </c>
      <c r="AB59" s="19">
        <v>2014</v>
      </c>
      <c r="AC59" s="19">
        <v>2014</v>
      </c>
      <c r="AD59" s="19">
        <v>2015</v>
      </c>
      <c r="AE59" s="19">
        <v>2012</v>
      </c>
      <c r="AF59" s="19">
        <v>2014</v>
      </c>
      <c r="AG59" s="18">
        <v>2010</v>
      </c>
      <c r="AH59" s="19">
        <v>2014</v>
      </c>
      <c r="AI59" s="19">
        <v>2015</v>
      </c>
      <c r="AJ59" s="19">
        <v>2016</v>
      </c>
      <c r="AK59" s="20">
        <v>2015</v>
      </c>
      <c r="AL59" s="20">
        <v>2016</v>
      </c>
      <c r="AM59" s="19">
        <v>2015</v>
      </c>
      <c r="AN59" s="19">
        <v>2014</v>
      </c>
      <c r="AO59" s="19">
        <v>2014</v>
      </c>
      <c r="AP59" s="19">
        <v>2014</v>
      </c>
      <c r="AQ59" s="19">
        <v>2014</v>
      </c>
      <c r="AR59" s="19">
        <v>2015</v>
      </c>
      <c r="AS59" s="19">
        <v>2014</v>
      </c>
      <c r="AT59" s="19">
        <v>2015</v>
      </c>
      <c r="AU59" s="19">
        <v>2012</v>
      </c>
      <c r="AV59" s="19">
        <v>2007</v>
      </c>
      <c r="AW59" s="19">
        <v>2014</v>
      </c>
      <c r="AX59" s="19">
        <v>2014</v>
      </c>
      <c r="AY59" s="19">
        <v>2014</v>
      </c>
      <c r="AZ59" s="19">
        <v>2015</v>
      </c>
      <c r="BA59" s="19">
        <v>2015</v>
      </c>
      <c r="BB59" s="19">
        <v>2015</v>
      </c>
      <c r="BC59" s="19">
        <v>2015</v>
      </c>
      <c r="BD59" s="19">
        <v>2014</v>
      </c>
      <c r="BE59" s="19">
        <v>2014</v>
      </c>
      <c r="BF59" s="9"/>
    </row>
    <row r="60" spans="1:58" x14ac:dyDescent="0.3">
      <c r="A60" s="13" t="s">
        <v>7396</v>
      </c>
      <c r="B60" s="181" t="s">
        <v>7397</v>
      </c>
      <c r="C60" s="17">
        <v>2014</v>
      </c>
      <c r="D60" s="17">
        <v>2014</v>
      </c>
      <c r="E60" s="17">
        <v>2014</v>
      </c>
      <c r="F60" s="17">
        <v>2014</v>
      </c>
      <c r="G60" s="17">
        <v>2014</v>
      </c>
      <c r="H60" s="17">
        <v>2014</v>
      </c>
      <c r="I60" s="17">
        <v>2014</v>
      </c>
      <c r="J60" s="17">
        <v>2015</v>
      </c>
      <c r="K60" s="17">
        <v>2015</v>
      </c>
      <c r="L60" s="17">
        <v>2015</v>
      </c>
      <c r="M60" s="19">
        <v>2016</v>
      </c>
      <c r="N60" s="19">
        <v>2016</v>
      </c>
      <c r="O60" s="19">
        <v>2015</v>
      </c>
      <c r="P60" s="19">
        <v>2015</v>
      </c>
      <c r="Q60" s="19">
        <v>2014</v>
      </c>
      <c r="R60" s="19" t="s">
        <v>14</v>
      </c>
      <c r="S60" s="19">
        <v>2016</v>
      </c>
      <c r="T60" s="19">
        <v>2013</v>
      </c>
      <c r="U60" s="19">
        <v>2014</v>
      </c>
      <c r="V60" s="19">
        <v>2014</v>
      </c>
      <c r="W60" s="19">
        <v>2015</v>
      </c>
      <c r="X60" s="19">
        <v>2004</v>
      </c>
      <c r="Y60" s="19">
        <v>2010</v>
      </c>
      <c r="Z60" s="19">
        <v>2014</v>
      </c>
      <c r="AA60" s="19">
        <v>2014</v>
      </c>
      <c r="AB60" s="19">
        <v>2014</v>
      </c>
      <c r="AC60" s="19">
        <v>2014</v>
      </c>
      <c r="AD60" s="19">
        <v>2015</v>
      </c>
      <c r="AE60" s="19" t="s">
        <v>14</v>
      </c>
      <c r="AF60" s="19">
        <v>2014</v>
      </c>
      <c r="AG60" s="18">
        <v>2008</v>
      </c>
      <c r="AH60" s="19">
        <v>2014</v>
      </c>
      <c r="AI60" s="19">
        <v>2015</v>
      </c>
      <c r="AJ60" s="19">
        <v>2016</v>
      </c>
      <c r="AK60" s="20" t="s">
        <v>14</v>
      </c>
      <c r="AL60" s="20">
        <v>2015</v>
      </c>
      <c r="AM60" s="19">
        <v>2015</v>
      </c>
      <c r="AN60" s="19">
        <v>2014</v>
      </c>
      <c r="AO60" s="19">
        <v>2014</v>
      </c>
      <c r="AP60" s="19">
        <v>2014</v>
      </c>
      <c r="AQ60" s="19">
        <v>2014</v>
      </c>
      <c r="AR60" s="19">
        <v>2015</v>
      </c>
      <c r="AS60" s="19">
        <v>2014</v>
      </c>
      <c r="AT60" s="19" t="s">
        <v>14</v>
      </c>
      <c r="AU60" s="19">
        <v>2012</v>
      </c>
      <c r="AV60" s="19" t="s">
        <v>14</v>
      </c>
      <c r="AW60" s="19">
        <v>2014</v>
      </c>
      <c r="AX60" s="19">
        <v>2014</v>
      </c>
      <c r="AY60" s="19">
        <v>2014</v>
      </c>
      <c r="AZ60" s="19">
        <v>2015</v>
      </c>
      <c r="BA60" s="19">
        <v>2015</v>
      </c>
      <c r="BB60" s="19">
        <v>2015</v>
      </c>
      <c r="BC60" s="19">
        <v>2015</v>
      </c>
      <c r="BD60" s="19">
        <v>2014</v>
      </c>
      <c r="BE60" s="19">
        <v>2014</v>
      </c>
      <c r="BF60" s="9"/>
    </row>
    <row r="61" spans="1:58" x14ac:dyDescent="0.3">
      <c r="A61" s="13" t="s">
        <v>7398</v>
      </c>
      <c r="B61" s="181" t="s">
        <v>7399</v>
      </c>
      <c r="C61" s="17">
        <v>2014</v>
      </c>
      <c r="D61" s="17">
        <v>2014</v>
      </c>
      <c r="E61" s="17">
        <v>2014</v>
      </c>
      <c r="F61" s="17">
        <v>2014</v>
      </c>
      <c r="G61" s="17">
        <v>2014</v>
      </c>
      <c r="H61" s="17">
        <v>2014</v>
      </c>
      <c r="I61" s="17">
        <v>2014</v>
      </c>
      <c r="J61" s="17">
        <v>2015</v>
      </c>
      <c r="K61" s="17">
        <v>2015</v>
      </c>
      <c r="L61" s="17">
        <v>2015</v>
      </c>
      <c r="M61" s="19">
        <v>2016</v>
      </c>
      <c r="N61" s="19">
        <v>2016</v>
      </c>
      <c r="O61" s="19">
        <v>2015</v>
      </c>
      <c r="P61" s="19">
        <v>2015</v>
      </c>
      <c r="Q61" s="19">
        <v>2014</v>
      </c>
      <c r="R61" s="19" t="s">
        <v>14</v>
      </c>
      <c r="S61" s="19">
        <v>2016</v>
      </c>
      <c r="T61" s="19">
        <v>2013</v>
      </c>
      <c r="U61" s="19">
        <v>2014</v>
      </c>
      <c r="V61" s="19" t="s">
        <v>14</v>
      </c>
      <c r="W61" s="19">
        <v>2015</v>
      </c>
      <c r="X61" s="19" t="s">
        <v>14</v>
      </c>
      <c r="Y61" s="19">
        <v>2010</v>
      </c>
      <c r="Z61" s="19">
        <v>2014</v>
      </c>
      <c r="AA61" s="19">
        <v>2014</v>
      </c>
      <c r="AB61" s="19" t="s">
        <v>14</v>
      </c>
      <c r="AC61" s="19">
        <v>2014</v>
      </c>
      <c r="AD61" s="19">
        <v>2015</v>
      </c>
      <c r="AE61" s="19" t="s">
        <v>14</v>
      </c>
      <c r="AF61" s="19">
        <v>2014</v>
      </c>
      <c r="AG61" s="18">
        <v>2012</v>
      </c>
      <c r="AH61" s="19">
        <v>2014</v>
      </c>
      <c r="AI61" s="19">
        <v>2015</v>
      </c>
      <c r="AJ61" s="19">
        <v>2016</v>
      </c>
      <c r="AK61" s="20" t="s">
        <v>14</v>
      </c>
      <c r="AL61" s="20">
        <v>2015</v>
      </c>
      <c r="AM61" s="19">
        <v>2015</v>
      </c>
      <c r="AN61" s="19">
        <v>2014</v>
      </c>
      <c r="AO61" s="19">
        <v>2014</v>
      </c>
      <c r="AP61" s="19">
        <v>2014</v>
      </c>
      <c r="AQ61" s="19">
        <v>2014</v>
      </c>
      <c r="AR61" s="19">
        <v>2015</v>
      </c>
      <c r="AS61" s="19">
        <v>2014</v>
      </c>
      <c r="AT61" s="19">
        <v>2015</v>
      </c>
      <c r="AU61" s="19">
        <v>2012</v>
      </c>
      <c r="AV61" s="19" t="s">
        <v>14</v>
      </c>
      <c r="AW61" s="19">
        <v>2014</v>
      </c>
      <c r="AX61" s="19">
        <v>2014</v>
      </c>
      <c r="AY61" s="19">
        <v>2014</v>
      </c>
      <c r="AZ61" s="19">
        <v>2015</v>
      </c>
      <c r="BA61" s="19">
        <v>2015</v>
      </c>
      <c r="BB61" s="19">
        <v>2015</v>
      </c>
      <c r="BC61" s="19">
        <v>2015</v>
      </c>
      <c r="BD61" s="19">
        <v>2014</v>
      </c>
      <c r="BE61" s="19">
        <v>2014</v>
      </c>
      <c r="BF61" s="9"/>
    </row>
    <row r="62" spans="1:58" x14ac:dyDescent="0.3">
      <c r="A62" s="13" t="s">
        <v>7400</v>
      </c>
      <c r="B62" s="181" t="s">
        <v>7401</v>
      </c>
      <c r="C62" s="17">
        <v>2014</v>
      </c>
      <c r="D62" s="17">
        <v>2014</v>
      </c>
      <c r="E62" s="17">
        <v>2014</v>
      </c>
      <c r="F62" s="17">
        <v>2014</v>
      </c>
      <c r="G62" s="17">
        <v>2014</v>
      </c>
      <c r="H62" s="17">
        <v>2014</v>
      </c>
      <c r="I62" s="17">
        <v>2014</v>
      </c>
      <c r="J62" s="17">
        <v>2015</v>
      </c>
      <c r="K62" s="17">
        <v>2015</v>
      </c>
      <c r="L62" s="17">
        <v>2015</v>
      </c>
      <c r="M62" s="19">
        <v>2016</v>
      </c>
      <c r="N62" s="19">
        <v>2016</v>
      </c>
      <c r="O62" s="19">
        <v>2015</v>
      </c>
      <c r="P62" s="19">
        <v>2015</v>
      </c>
      <c r="Q62" s="19">
        <v>2014</v>
      </c>
      <c r="R62" s="19" t="s">
        <v>14</v>
      </c>
      <c r="S62" s="19">
        <v>2016</v>
      </c>
      <c r="T62" s="19">
        <v>2013</v>
      </c>
      <c r="U62" s="19">
        <v>2014</v>
      </c>
      <c r="V62" s="19" t="s">
        <v>14</v>
      </c>
      <c r="W62" s="19">
        <v>2015</v>
      </c>
      <c r="X62" s="19" t="s">
        <v>14</v>
      </c>
      <c r="Y62" s="19">
        <v>2013</v>
      </c>
      <c r="Z62" s="19">
        <v>2014</v>
      </c>
      <c r="AA62" s="19">
        <v>2014</v>
      </c>
      <c r="AB62" s="19" t="s">
        <v>14</v>
      </c>
      <c r="AC62" s="19">
        <v>2014</v>
      </c>
      <c r="AD62" s="19">
        <v>2015</v>
      </c>
      <c r="AE62" s="19" t="s">
        <v>14</v>
      </c>
      <c r="AF62" s="19">
        <v>2014</v>
      </c>
      <c r="AG62" s="18">
        <v>2012</v>
      </c>
      <c r="AH62" s="19">
        <v>2014</v>
      </c>
      <c r="AI62" s="19">
        <v>2015</v>
      </c>
      <c r="AJ62" s="19">
        <v>2016</v>
      </c>
      <c r="AK62" s="20" t="s">
        <v>14</v>
      </c>
      <c r="AL62" s="20">
        <v>2015</v>
      </c>
      <c r="AM62" s="19">
        <v>2015</v>
      </c>
      <c r="AN62" s="19">
        <v>2014</v>
      </c>
      <c r="AO62" s="19">
        <v>2014</v>
      </c>
      <c r="AP62" s="19">
        <v>2014</v>
      </c>
      <c r="AQ62" s="19">
        <v>2014</v>
      </c>
      <c r="AR62" s="19">
        <v>2015</v>
      </c>
      <c r="AS62" s="19">
        <v>2014</v>
      </c>
      <c r="AT62" s="19">
        <v>2015</v>
      </c>
      <c r="AU62" s="19">
        <v>2012</v>
      </c>
      <c r="AV62" s="19" t="s">
        <v>14</v>
      </c>
      <c r="AW62" s="19">
        <v>2014</v>
      </c>
      <c r="AX62" s="19">
        <v>2014</v>
      </c>
      <c r="AY62" s="19">
        <v>2014</v>
      </c>
      <c r="AZ62" s="19">
        <v>2015</v>
      </c>
      <c r="BA62" s="19">
        <v>2015</v>
      </c>
      <c r="BB62" s="19">
        <v>2015</v>
      </c>
      <c r="BC62" s="19">
        <v>2015</v>
      </c>
      <c r="BD62" s="19">
        <v>2014</v>
      </c>
      <c r="BE62" s="19">
        <v>2014</v>
      </c>
      <c r="BF62" s="9"/>
    </row>
    <row r="63" spans="1:58" x14ac:dyDescent="0.3">
      <c r="A63" s="13" t="s">
        <v>7402</v>
      </c>
      <c r="B63" s="181" t="s">
        <v>7403</v>
      </c>
      <c r="C63" s="17">
        <v>2014</v>
      </c>
      <c r="D63" s="17">
        <v>2014</v>
      </c>
      <c r="E63" s="17">
        <v>2014</v>
      </c>
      <c r="F63" s="17">
        <v>2014</v>
      </c>
      <c r="G63" s="17">
        <v>2014</v>
      </c>
      <c r="H63" s="17">
        <v>2014</v>
      </c>
      <c r="I63" s="17">
        <v>2014</v>
      </c>
      <c r="J63" s="17">
        <v>2015</v>
      </c>
      <c r="K63" s="17">
        <v>2015</v>
      </c>
      <c r="L63" s="17">
        <v>2015</v>
      </c>
      <c r="M63" s="19">
        <v>2016</v>
      </c>
      <c r="N63" s="19">
        <v>2016</v>
      </c>
      <c r="O63" s="19">
        <v>2015</v>
      </c>
      <c r="P63" s="19">
        <v>2015</v>
      </c>
      <c r="Q63" s="19">
        <v>2014</v>
      </c>
      <c r="R63" s="19">
        <v>2012</v>
      </c>
      <c r="S63" s="19">
        <v>2016</v>
      </c>
      <c r="T63" s="19">
        <v>2013</v>
      </c>
      <c r="U63" s="19">
        <v>2014</v>
      </c>
      <c r="V63" s="19">
        <v>2014</v>
      </c>
      <c r="W63" s="19">
        <v>2015</v>
      </c>
      <c r="X63" s="19">
        <v>2012</v>
      </c>
      <c r="Y63" s="19" t="s">
        <v>14</v>
      </c>
      <c r="Z63" s="19">
        <v>2014</v>
      </c>
      <c r="AA63" s="19">
        <v>2014</v>
      </c>
      <c r="AB63" s="19">
        <v>2014</v>
      </c>
      <c r="AC63" s="19">
        <v>2014</v>
      </c>
      <c r="AD63" s="19">
        <v>2015</v>
      </c>
      <c r="AE63" s="19">
        <v>2012</v>
      </c>
      <c r="AF63" s="19">
        <v>2014</v>
      </c>
      <c r="AG63" s="18">
        <v>2005</v>
      </c>
      <c r="AH63" s="19">
        <v>2014</v>
      </c>
      <c r="AI63" s="19">
        <v>2015</v>
      </c>
      <c r="AJ63" s="19">
        <v>2016</v>
      </c>
      <c r="AK63" s="20" t="s">
        <v>14</v>
      </c>
      <c r="AL63" s="20">
        <v>2015</v>
      </c>
      <c r="AM63" s="19">
        <v>2015</v>
      </c>
      <c r="AN63" s="19">
        <v>2014</v>
      </c>
      <c r="AO63" s="19">
        <v>2014</v>
      </c>
      <c r="AP63" s="19">
        <v>2014</v>
      </c>
      <c r="AQ63" s="19">
        <v>2014</v>
      </c>
      <c r="AR63" s="19">
        <v>2015</v>
      </c>
      <c r="AS63" s="19">
        <v>2014</v>
      </c>
      <c r="AT63" s="19">
        <v>2015</v>
      </c>
      <c r="AU63" s="19">
        <v>2012</v>
      </c>
      <c r="AV63" s="19">
        <v>2012</v>
      </c>
      <c r="AW63" s="19">
        <v>2014</v>
      </c>
      <c r="AX63" s="19">
        <v>2014</v>
      </c>
      <c r="AY63" s="19">
        <v>2014</v>
      </c>
      <c r="AZ63" s="19">
        <v>2015</v>
      </c>
      <c r="BA63" s="19">
        <v>2015</v>
      </c>
      <c r="BB63" s="19">
        <v>2015</v>
      </c>
      <c r="BC63" s="19">
        <v>2015</v>
      </c>
      <c r="BD63" s="19">
        <v>2014</v>
      </c>
      <c r="BE63" s="19">
        <v>2014</v>
      </c>
      <c r="BF63" s="9"/>
    </row>
    <row r="64" spans="1:58" x14ac:dyDescent="0.3">
      <c r="A64" s="13" t="s">
        <v>7404</v>
      </c>
      <c r="B64" s="181" t="s">
        <v>7405</v>
      </c>
      <c r="C64" s="17">
        <v>2014</v>
      </c>
      <c r="D64" s="17">
        <v>2014</v>
      </c>
      <c r="E64" s="17">
        <v>2014</v>
      </c>
      <c r="F64" s="17">
        <v>2014</v>
      </c>
      <c r="G64" s="17">
        <v>2014</v>
      </c>
      <c r="H64" s="17">
        <v>2014</v>
      </c>
      <c r="I64" s="17">
        <v>2014</v>
      </c>
      <c r="J64" s="17">
        <v>2015</v>
      </c>
      <c r="K64" s="17">
        <v>2015</v>
      </c>
      <c r="L64" s="17">
        <v>2015</v>
      </c>
      <c r="M64" s="19">
        <v>2016</v>
      </c>
      <c r="N64" s="19">
        <v>2016</v>
      </c>
      <c r="O64" s="19">
        <v>2015</v>
      </c>
      <c r="P64" s="19">
        <v>2015</v>
      </c>
      <c r="Q64" s="19">
        <v>2014</v>
      </c>
      <c r="R64" s="19">
        <v>2013</v>
      </c>
      <c r="S64" s="19">
        <v>2016</v>
      </c>
      <c r="T64" s="19">
        <v>2013</v>
      </c>
      <c r="U64" s="19">
        <v>2014</v>
      </c>
      <c r="V64" s="19">
        <v>2014</v>
      </c>
      <c r="W64" s="19">
        <v>2015</v>
      </c>
      <c r="X64" s="19">
        <v>2013</v>
      </c>
      <c r="Y64" s="19">
        <v>2010</v>
      </c>
      <c r="Z64" s="19">
        <v>2014</v>
      </c>
      <c r="AA64" s="19">
        <v>2014</v>
      </c>
      <c r="AB64" s="19">
        <v>2014</v>
      </c>
      <c r="AC64" s="19">
        <v>2014</v>
      </c>
      <c r="AD64" s="19">
        <v>2015</v>
      </c>
      <c r="AE64" s="19">
        <v>2012</v>
      </c>
      <c r="AF64" s="19">
        <v>2014</v>
      </c>
      <c r="AG64" s="18">
        <v>2003</v>
      </c>
      <c r="AH64" s="19">
        <v>2014</v>
      </c>
      <c r="AI64" s="19">
        <v>2015</v>
      </c>
      <c r="AJ64" s="19">
        <v>2016</v>
      </c>
      <c r="AK64" s="20" t="s">
        <v>14</v>
      </c>
      <c r="AL64" s="20">
        <v>2015</v>
      </c>
      <c r="AM64" s="19">
        <v>2015</v>
      </c>
      <c r="AN64" s="19">
        <v>2014</v>
      </c>
      <c r="AO64" s="19">
        <v>2014</v>
      </c>
      <c r="AP64" s="19">
        <v>2014</v>
      </c>
      <c r="AQ64" s="19">
        <v>2014</v>
      </c>
      <c r="AR64" s="19">
        <v>2015</v>
      </c>
      <c r="AS64" s="19">
        <v>2014</v>
      </c>
      <c r="AT64" s="19">
        <v>2015</v>
      </c>
      <c r="AU64" s="19">
        <v>2012</v>
      </c>
      <c r="AV64" s="19">
        <v>2013</v>
      </c>
      <c r="AW64" s="19">
        <v>2014</v>
      </c>
      <c r="AX64" s="19">
        <v>2014</v>
      </c>
      <c r="AY64" s="19">
        <v>2014</v>
      </c>
      <c r="AZ64" s="19">
        <v>2015</v>
      </c>
      <c r="BA64" s="19">
        <v>2015</v>
      </c>
      <c r="BB64" s="19">
        <v>2014</v>
      </c>
      <c r="BC64" s="19">
        <v>2015</v>
      </c>
      <c r="BD64" s="19">
        <v>2014</v>
      </c>
      <c r="BE64" s="19">
        <v>2014</v>
      </c>
      <c r="BF64" s="9"/>
    </row>
    <row r="65" spans="1:58" x14ac:dyDescent="0.3">
      <c r="A65" s="13" t="s">
        <v>7406</v>
      </c>
      <c r="B65" s="181" t="s">
        <v>7407</v>
      </c>
      <c r="C65" s="17">
        <v>2014</v>
      </c>
      <c r="D65" s="17">
        <v>2014</v>
      </c>
      <c r="E65" s="17">
        <v>2014</v>
      </c>
      <c r="F65" s="17">
        <v>2014</v>
      </c>
      <c r="G65" s="17">
        <v>2014</v>
      </c>
      <c r="H65" s="17">
        <v>2014</v>
      </c>
      <c r="I65" s="17">
        <v>2014</v>
      </c>
      <c r="J65" s="17">
        <v>2015</v>
      </c>
      <c r="K65" s="17">
        <v>2015</v>
      </c>
      <c r="L65" s="17">
        <v>2015</v>
      </c>
      <c r="M65" s="19">
        <v>2016</v>
      </c>
      <c r="N65" s="19">
        <v>2016</v>
      </c>
      <c r="O65" s="19">
        <v>2015</v>
      </c>
      <c r="P65" s="19">
        <v>2015</v>
      </c>
      <c r="Q65" s="19">
        <v>2014</v>
      </c>
      <c r="R65" s="19">
        <v>2005</v>
      </c>
      <c r="S65" s="19">
        <v>2016</v>
      </c>
      <c r="T65" s="19">
        <v>2013</v>
      </c>
      <c r="U65" s="19">
        <v>2014</v>
      </c>
      <c r="V65" s="19">
        <v>2014</v>
      </c>
      <c r="W65" s="19">
        <v>2015</v>
      </c>
      <c r="X65" s="19">
        <v>2009</v>
      </c>
      <c r="Y65" s="19">
        <v>2013</v>
      </c>
      <c r="Z65" s="19">
        <v>2014</v>
      </c>
      <c r="AA65" s="19">
        <v>2014</v>
      </c>
      <c r="AB65" s="19">
        <v>2014</v>
      </c>
      <c r="AC65" s="19">
        <v>2014</v>
      </c>
      <c r="AD65" s="19">
        <v>2015</v>
      </c>
      <c r="AE65" s="19">
        <v>2012</v>
      </c>
      <c r="AF65" s="19">
        <v>2014</v>
      </c>
      <c r="AG65" s="18">
        <v>2013</v>
      </c>
      <c r="AH65" s="19">
        <v>2014</v>
      </c>
      <c r="AI65" s="19">
        <v>2015</v>
      </c>
      <c r="AJ65" s="19">
        <v>2016</v>
      </c>
      <c r="AK65" s="20">
        <v>2015</v>
      </c>
      <c r="AL65" s="20">
        <v>2015</v>
      </c>
      <c r="AM65" s="19">
        <v>2015</v>
      </c>
      <c r="AN65" s="19">
        <v>2014</v>
      </c>
      <c r="AO65" s="19">
        <v>2014</v>
      </c>
      <c r="AP65" s="19" t="s">
        <v>14</v>
      </c>
      <c r="AQ65" s="19" t="s">
        <v>14</v>
      </c>
      <c r="AR65" s="19">
        <v>2015</v>
      </c>
      <c r="AS65" s="19">
        <v>2014</v>
      </c>
      <c r="AT65" s="19">
        <v>2015</v>
      </c>
      <c r="AU65" s="19">
        <v>2012</v>
      </c>
      <c r="AV65" s="19">
        <v>2013</v>
      </c>
      <c r="AW65" s="19">
        <v>2014</v>
      </c>
      <c r="AX65" s="19">
        <v>2014</v>
      </c>
      <c r="AY65" s="19">
        <v>2014</v>
      </c>
      <c r="AZ65" s="19">
        <v>2015</v>
      </c>
      <c r="BA65" s="19">
        <v>2015</v>
      </c>
      <c r="BB65" s="19">
        <v>2015</v>
      </c>
      <c r="BC65" s="19">
        <v>2015</v>
      </c>
      <c r="BD65" s="19">
        <v>2014</v>
      </c>
      <c r="BE65" s="19">
        <v>2014</v>
      </c>
      <c r="BF65" s="9"/>
    </row>
    <row r="66" spans="1:58" x14ac:dyDescent="0.3">
      <c r="A66" s="13" t="s">
        <v>7408</v>
      </c>
      <c r="B66" s="181" t="s">
        <v>7409</v>
      </c>
      <c r="C66" s="17">
        <v>2014</v>
      </c>
      <c r="D66" s="17">
        <v>2014</v>
      </c>
      <c r="E66" s="17">
        <v>2014</v>
      </c>
      <c r="F66" s="17">
        <v>2014</v>
      </c>
      <c r="G66" s="17">
        <v>2014</v>
      </c>
      <c r="H66" s="17">
        <v>2014</v>
      </c>
      <c r="I66" s="17">
        <v>2014</v>
      </c>
      <c r="J66" s="17">
        <v>2015</v>
      </c>
      <c r="K66" s="17">
        <v>2015</v>
      </c>
      <c r="L66" s="17">
        <v>2015</v>
      </c>
      <c r="M66" s="19">
        <v>2016</v>
      </c>
      <c r="N66" s="19">
        <v>2016</v>
      </c>
      <c r="O66" s="19">
        <v>2015</v>
      </c>
      <c r="P66" s="19">
        <v>2015</v>
      </c>
      <c r="Q66" s="19">
        <v>2014</v>
      </c>
      <c r="R66" s="19" t="s">
        <v>14</v>
      </c>
      <c r="S66" s="19">
        <v>2016</v>
      </c>
      <c r="T66" s="19">
        <v>2013</v>
      </c>
      <c r="U66" s="19">
        <v>2014</v>
      </c>
      <c r="V66" s="19" t="s">
        <v>14</v>
      </c>
      <c r="W66" s="19">
        <v>2015</v>
      </c>
      <c r="X66" s="19">
        <v>2005</v>
      </c>
      <c r="Y66" s="19">
        <v>2012</v>
      </c>
      <c r="Z66" s="19">
        <v>2014</v>
      </c>
      <c r="AA66" s="19">
        <v>2014</v>
      </c>
      <c r="AB66" s="19" t="s">
        <v>14</v>
      </c>
      <c r="AC66" s="19">
        <v>2014</v>
      </c>
      <c r="AD66" s="19">
        <v>2015</v>
      </c>
      <c r="AE66" s="19" t="s">
        <v>14</v>
      </c>
      <c r="AF66" s="19">
        <v>2014</v>
      </c>
      <c r="AG66" s="18">
        <v>2011</v>
      </c>
      <c r="AH66" s="19">
        <v>2014</v>
      </c>
      <c r="AI66" s="19">
        <v>2015</v>
      </c>
      <c r="AJ66" s="19">
        <v>2016</v>
      </c>
      <c r="AK66" s="20" t="s">
        <v>14</v>
      </c>
      <c r="AL66" s="20">
        <v>2015</v>
      </c>
      <c r="AM66" s="19">
        <v>2015</v>
      </c>
      <c r="AN66" s="19">
        <v>2014</v>
      </c>
      <c r="AO66" s="19">
        <v>2014</v>
      </c>
      <c r="AP66" s="19">
        <v>2014</v>
      </c>
      <c r="AQ66" s="19">
        <v>2014</v>
      </c>
      <c r="AR66" s="19">
        <v>2015</v>
      </c>
      <c r="AS66" s="19">
        <v>2014</v>
      </c>
      <c r="AT66" s="19">
        <v>2015</v>
      </c>
      <c r="AU66" s="19">
        <v>2012</v>
      </c>
      <c r="AV66" s="19" t="s">
        <v>14</v>
      </c>
      <c r="AW66" s="19">
        <v>2014</v>
      </c>
      <c r="AX66" s="19">
        <v>2014</v>
      </c>
      <c r="AY66" s="19">
        <v>2014</v>
      </c>
      <c r="AZ66" s="19">
        <v>2015</v>
      </c>
      <c r="BA66" s="19">
        <v>2015</v>
      </c>
      <c r="BB66" s="19">
        <v>2015</v>
      </c>
      <c r="BC66" s="19">
        <v>2015</v>
      </c>
      <c r="BD66" s="19">
        <v>2014</v>
      </c>
      <c r="BE66" s="19">
        <v>2014</v>
      </c>
      <c r="BF66" s="9"/>
    </row>
    <row r="67" spans="1:58" x14ac:dyDescent="0.3">
      <c r="A67" s="13" t="s">
        <v>7410</v>
      </c>
      <c r="B67" s="181" t="s">
        <v>7411</v>
      </c>
      <c r="C67" s="17">
        <v>2014</v>
      </c>
      <c r="D67" s="17">
        <v>2014</v>
      </c>
      <c r="E67" s="17">
        <v>2014</v>
      </c>
      <c r="F67" s="17">
        <v>2014</v>
      </c>
      <c r="G67" s="17">
        <v>2014</v>
      </c>
      <c r="H67" s="17">
        <v>2014</v>
      </c>
      <c r="I67" s="17">
        <v>2014</v>
      </c>
      <c r="J67" s="17">
        <v>2015</v>
      </c>
      <c r="K67" s="17">
        <v>2015</v>
      </c>
      <c r="L67" s="17">
        <v>2015</v>
      </c>
      <c r="M67" s="19">
        <v>2016</v>
      </c>
      <c r="N67" s="19">
        <v>2016</v>
      </c>
      <c r="O67" s="19">
        <v>2015</v>
      </c>
      <c r="P67" s="19">
        <v>2015</v>
      </c>
      <c r="Q67" s="19">
        <v>2014</v>
      </c>
      <c r="R67" s="19">
        <v>2011</v>
      </c>
      <c r="S67" s="19">
        <v>2016</v>
      </c>
      <c r="T67" s="19">
        <v>2013</v>
      </c>
      <c r="U67" s="19">
        <v>2014</v>
      </c>
      <c r="V67" s="19">
        <v>2014</v>
      </c>
      <c r="W67" s="19">
        <v>2015</v>
      </c>
      <c r="X67" s="19">
        <v>2014</v>
      </c>
      <c r="Y67" s="19">
        <v>2010</v>
      </c>
      <c r="Z67" s="19">
        <v>2014</v>
      </c>
      <c r="AA67" s="19">
        <v>2014</v>
      </c>
      <c r="AB67" s="19">
        <v>2014</v>
      </c>
      <c r="AC67" s="19">
        <v>2014</v>
      </c>
      <c r="AD67" s="19">
        <v>2015</v>
      </c>
      <c r="AE67" s="19">
        <v>2012</v>
      </c>
      <c r="AF67" s="19">
        <v>2014</v>
      </c>
      <c r="AG67" s="18">
        <v>2005</v>
      </c>
      <c r="AH67" s="19">
        <v>2014</v>
      </c>
      <c r="AI67" s="19">
        <v>2015</v>
      </c>
      <c r="AJ67" s="19">
        <v>2016</v>
      </c>
      <c r="AK67" s="20" t="s">
        <v>14</v>
      </c>
      <c r="AL67" s="20">
        <v>2015</v>
      </c>
      <c r="AM67" s="19">
        <v>2015</v>
      </c>
      <c r="AN67" s="19">
        <v>2014</v>
      </c>
      <c r="AO67" s="19">
        <v>2014</v>
      </c>
      <c r="AP67" s="19">
        <v>2014</v>
      </c>
      <c r="AQ67" s="19">
        <v>2014</v>
      </c>
      <c r="AR67" s="19">
        <v>2015</v>
      </c>
      <c r="AS67" s="19">
        <v>2014</v>
      </c>
      <c r="AT67" s="19">
        <v>2015</v>
      </c>
      <c r="AU67" s="19">
        <v>2012</v>
      </c>
      <c r="AV67" s="19">
        <v>2010</v>
      </c>
      <c r="AW67" s="19">
        <v>2014</v>
      </c>
      <c r="AX67" s="19">
        <v>2014</v>
      </c>
      <c r="AY67" s="19">
        <v>2014</v>
      </c>
      <c r="AZ67" s="19">
        <v>2015</v>
      </c>
      <c r="BA67" s="19">
        <v>2015</v>
      </c>
      <c r="BB67" s="19">
        <v>2015</v>
      </c>
      <c r="BC67" s="19">
        <v>2015</v>
      </c>
      <c r="BD67" s="19">
        <v>2014</v>
      </c>
      <c r="BE67" s="19">
        <v>2014</v>
      </c>
      <c r="BF67" s="9"/>
    </row>
    <row r="68" spans="1:58" x14ac:dyDescent="0.3">
      <c r="A68" s="13" t="s">
        <v>190</v>
      </c>
      <c r="B68" s="181" t="s">
        <v>7412</v>
      </c>
      <c r="C68" s="17">
        <v>2014</v>
      </c>
      <c r="D68" s="17">
        <v>2014</v>
      </c>
      <c r="E68" s="17">
        <v>2014</v>
      </c>
      <c r="F68" s="17">
        <v>2014</v>
      </c>
      <c r="G68" s="17">
        <v>2014</v>
      </c>
      <c r="H68" s="17">
        <v>2014</v>
      </c>
      <c r="I68" s="17">
        <v>2014</v>
      </c>
      <c r="J68" s="17">
        <v>2015</v>
      </c>
      <c r="K68" s="17">
        <v>2015</v>
      </c>
      <c r="L68" s="17">
        <v>2015</v>
      </c>
      <c r="M68" s="19">
        <v>2016</v>
      </c>
      <c r="N68" s="19">
        <v>2016</v>
      </c>
      <c r="O68" s="19">
        <v>2015</v>
      </c>
      <c r="P68" s="19">
        <v>2015</v>
      </c>
      <c r="Q68" s="19">
        <v>2014</v>
      </c>
      <c r="R68" s="19" t="s">
        <v>14</v>
      </c>
      <c r="S68" s="19">
        <v>2016</v>
      </c>
      <c r="T68" s="19">
        <v>2013</v>
      </c>
      <c r="U68" s="19">
        <v>2014</v>
      </c>
      <c r="V68" s="19" t="s">
        <v>14</v>
      </c>
      <c r="W68" s="19">
        <v>2015</v>
      </c>
      <c r="X68" s="19" t="s">
        <v>14</v>
      </c>
      <c r="Y68" s="19">
        <v>2010</v>
      </c>
      <c r="Z68" s="19">
        <v>2014</v>
      </c>
      <c r="AA68" s="19">
        <v>2014</v>
      </c>
      <c r="AB68" s="19" t="s">
        <v>14</v>
      </c>
      <c r="AC68" s="19">
        <v>2014</v>
      </c>
      <c r="AD68" s="19">
        <v>2015</v>
      </c>
      <c r="AE68" s="19" t="s">
        <v>14</v>
      </c>
      <c r="AF68" s="19">
        <v>2014</v>
      </c>
      <c r="AG68" s="18">
        <v>2012</v>
      </c>
      <c r="AH68" s="19">
        <v>2014</v>
      </c>
      <c r="AI68" s="19">
        <v>2015</v>
      </c>
      <c r="AJ68" s="19">
        <v>2016</v>
      </c>
      <c r="AK68" s="20" t="s">
        <v>14</v>
      </c>
      <c r="AL68" s="20">
        <v>2015</v>
      </c>
      <c r="AM68" s="19">
        <v>2015</v>
      </c>
      <c r="AN68" s="19">
        <v>2014</v>
      </c>
      <c r="AO68" s="19">
        <v>2014</v>
      </c>
      <c r="AP68" s="19">
        <v>2014</v>
      </c>
      <c r="AQ68" s="19">
        <v>2014</v>
      </c>
      <c r="AR68" s="19">
        <v>2015</v>
      </c>
      <c r="AS68" s="19">
        <v>2014</v>
      </c>
      <c r="AT68" s="19">
        <v>2015</v>
      </c>
      <c r="AU68" s="19">
        <v>2012</v>
      </c>
      <c r="AV68" s="19">
        <v>2013</v>
      </c>
      <c r="AW68" s="19">
        <v>2014</v>
      </c>
      <c r="AX68" s="19">
        <v>2014</v>
      </c>
      <c r="AY68" s="19">
        <v>2014</v>
      </c>
      <c r="AZ68" s="19">
        <v>2015</v>
      </c>
      <c r="BA68" s="19">
        <v>2015</v>
      </c>
      <c r="BB68" s="19">
        <v>2015</v>
      </c>
      <c r="BC68" s="19">
        <v>2015</v>
      </c>
      <c r="BD68" s="19">
        <v>2014</v>
      </c>
      <c r="BE68" s="19">
        <v>2014</v>
      </c>
      <c r="BF68" s="9"/>
    </row>
    <row r="69" spans="1:58" x14ac:dyDescent="0.3">
      <c r="A69" s="13" t="s">
        <v>7413</v>
      </c>
      <c r="B69" s="181" t="s">
        <v>7414</v>
      </c>
      <c r="C69" s="17">
        <v>2014</v>
      </c>
      <c r="D69" s="17">
        <v>2014</v>
      </c>
      <c r="E69" s="17">
        <v>2014</v>
      </c>
      <c r="F69" s="17">
        <v>2014</v>
      </c>
      <c r="G69" s="17">
        <v>2014</v>
      </c>
      <c r="H69" s="17">
        <v>2014</v>
      </c>
      <c r="I69" s="17">
        <v>2014</v>
      </c>
      <c r="J69" s="17">
        <v>2015</v>
      </c>
      <c r="K69" s="17">
        <v>2015</v>
      </c>
      <c r="L69" s="17">
        <v>2015</v>
      </c>
      <c r="M69" s="19">
        <v>2016</v>
      </c>
      <c r="N69" s="19">
        <v>2016</v>
      </c>
      <c r="O69" s="19">
        <v>2015</v>
      </c>
      <c r="P69" s="19">
        <v>2015</v>
      </c>
      <c r="Q69" s="19">
        <v>2014</v>
      </c>
      <c r="R69" s="19" t="s">
        <v>14</v>
      </c>
      <c r="S69" s="19">
        <v>2016</v>
      </c>
      <c r="T69" s="19">
        <v>2013</v>
      </c>
      <c r="U69" s="19">
        <v>2014</v>
      </c>
      <c r="V69" s="19">
        <v>2014</v>
      </c>
      <c r="W69" s="19">
        <v>2015</v>
      </c>
      <c r="X69" s="19" t="s">
        <v>14</v>
      </c>
      <c r="Y69" s="19" t="s">
        <v>14</v>
      </c>
      <c r="Z69" s="19">
        <v>2014</v>
      </c>
      <c r="AA69" s="19">
        <v>2014</v>
      </c>
      <c r="AB69" s="19" t="s">
        <v>14</v>
      </c>
      <c r="AC69" s="19">
        <v>2014</v>
      </c>
      <c r="AD69" s="19">
        <v>2015</v>
      </c>
      <c r="AE69" s="19" t="s">
        <v>14</v>
      </c>
      <c r="AF69" s="19" t="s">
        <v>14</v>
      </c>
      <c r="AG69" s="18" t="s">
        <v>14</v>
      </c>
      <c r="AH69" s="19">
        <v>2014</v>
      </c>
      <c r="AI69" s="19">
        <v>2015</v>
      </c>
      <c r="AJ69" s="19">
        <v>2016</v>
      </c>
      <c r="AK69" s="20" t="s">
        <v>14</v>
      </c>
      <c r="AL69" s="20">
        <v>2015</v>
      </c>
      <c r="AM69" s="19">
        <v>2015</v>
      </c>
      <c r="AN69" s="19">
        <v>2014</v>
      </c>
      <c r="AO69" s="19">
        <v>2014</v>
      </c>
      <c r="AP69" s="19">
        <v>2014</v>
      </c>
      <c r="AQ69" s="19" t="s">
        <v>14</v>
      </c>
      <c r="AR69" s="19">
        <v>2011</v>
      </c>
      <c r="AS69" s="19">
        <v>2014</v>
      </c>
      <c r="AT69" s="19" t="s">
        <v>14</v>
      </c>
      <c r="AU69" s="19">
        <v>2012</v>
      </c>
      <c r="AV69" s="19" t="s">
        <v>14</v>
      </c>
      <c r="AW69" s="19">
        <v>2014</v>
      </c>
      <c r="AX69" s="19">
        <v>2014</v>
      </c>
      <c r="AY69" s="19">
        <v>2014</v>
      </c>
      <c r="AZ69" s="19">
        <v>2015</v>
      </c>
      <c r="BA69" s="19">
        <v>2015</v>
      </c>
      <c r="BB69" s="19">
        <v>2015</v>
      </c>
      <c r="BC69" s="19">
        <v>2015</v>
      </c>
      <c r="BD69" s="19">
        <v>2014</v>
      </c>
      <c r="BE69" s="19">
        <v>2014</v>
      </c>
      <c r="BF69" s="9"/>
    </row>
    <row r="70" spans="1:58" x14ac:dyDescent="0.3">
      <c r="A70" s="13" t="s">
        <v>535</v>
      </c>
      <c r="B70" s="181" t="s">
        <v>7415</v>
      </c>
      <c r="C70" s="17">
        <v>2014</v>
      </c>
      <c r="D70" s="17">
        <v>2014</v>
      </c>
      <c r="E70" s="17">
        <v>2014</v>
      </c>
      <c r="F70" s="17">
        <v>2014</v>
      </c>
      <c r="G70" s="17">
        <v>2014</v>
      </c>
      <c r="H70" s="17">
        <v>2014</v>
      </c>
      <c r="I70" s="17">
        <v>2014</v>
      </c>
      <c r="J70" s="17">
        <v>2015</v>
      </c>
      <c r="K70" s="17">
        <v>2015</v>
      </c>
      <c r="L70" s="17">
        <v>2015</v>
      </c>
      <c r="M70" s="19">
        <v>2016</v>
      </c>
      <c r="N70" s="19">
        <v>2016</v>
      </c>
      <c r="O70" s="19">
        <v>2015</v>
      </c>
      <c r="P70" s="19">
        <v>2015</v>
      </c>
      <c r="Q70" s="19">
        <v>2014</v>
      </c>
      <c r="R70" s="19" t="s">
        <v>14</v>
      </c>
      <c r="S70" s="19">
        <v>2016</v>
      </c>
      <c r="T70" s="19">
        <v>2013</v>
      </c>
      <c r="U70" s="19">
        <v>2014</v>
      </c>
      <c r="V70" s="19">
        <v>2014</v>
      </c>
      <c r="W70" s="19">
        <v>2015</v>
      </c>
      <c r="X70" s="19">
        <v>2009</v>
      </c>
      <c r="Y70" s="19">
        <v>2009</v>
      </c>
      <c r="Z70" s="19">
        <v>2014</v>
      </c>
      <c r="AA70" s="19">
        <v>2014</v>
      </c>
      <c r="AB70" s="19">
        <v>2014</v>
      </c>
      <c r="AC70" s="19">
        <v>2014</v>
      </c>
      <c r="AD70" s="19">
        <v>2015</v>
      </c>
      <c r="AE70" s="19">
        <v>2012</v>
      </c>
      <c r="AF70" s="19">
        <v>2014</v>
      </c>
      <c r="AG70" s="18">
        <v>2011</v>
      </c>
      <c r="AH70" s="19">
        <v>2014</v>
      </c>
      <c r="AI70" s="19">
        <v>2015</v>
      </c>
      <c r="AJ70" s="19">
        <v>2016</v>
      </c>
      <c r="AK70" s="20">
        <v>2015</v>
      </c>
      <c r="AL70" s="20">
        <v>2015</v>
      </c>
      <c r="AM70" s="19">
        <v>2015</v>
      </c>
      <c r="AN70" s="19">
        <v>2014</v>
      </c>
      <c r="AO70" s="19">
        <v>2014</v>
      </c>
      <c r="AP70" s="19">
        <v>2014</v>
      </c>
      <c r="AQ70" s="19">
        <v>2014</v>
      </c>
      <c r="AR70" s="19">
        <v>2015</v>
      </c>
      <c r="AS70" s="19">
        <v>2014</v>
      </c>
      <c r="AT70" s="19">
        <v>2015</v>
      </c>
      <c r="AU70" s="19">
        <v>2012</v>
      </c>
      <c r="AV70" s="19">
        <v>2013</v>
      </c>
      <c r="AW70" s="19">
        <v>2014</v>
      </c>
      <c r="AX70" s="19">
        <v>2014</v>
      </c>
      <c r="AY70" s="19">
        <v>2014</v>
      </c>
      <c r="AZ70" s="19">
        <v>2015</v>
      </c>
      <c r="BA70" s="19">
        <v>2015</v>
      </c>
      <c r="BB70" s="19">
        <v>2015</v>
      </c>
      <c r="BC70" s="19">
        <v>2015</v>
      </c>
      <c r="BD70" s="19">
        <v>2014</v>
      </c>
      <c r="BE70" s="19">
        <v>2014</v>
      </c>
      <c r="BF70" s="9"/>
    </row>
    <row r="71" spans="1:58" x14ac:dyDescent="0.3">
      <c r="A71" s="13" t="s">
        <v>7416</v>
      </c>
      <c r="B71" s="181" t="s">
        <v>7417</v>
      </c>
      <c r="C71" s="17">
        <v>2014</v>
      </c>
      <c r="D71" s="17">
        <v>2014</v>
      </c>
      <c r="E71" s="17">
        <v>2014</v>
      </c>
      <c r="F71" s="17">
        <v>2014</v>
      </c>
      <c r="G71" s="17">
        <v>2014</v>
      </c>
      <c r="H71" s="17">
        <v>2014</v>
      </c>
      <c r="I71" s="17">
        <v>2014</v>
      </c>
      <c r="J71" s="17">
        <v>2015</v>
      </c>
      <c r="K71" s="17">
        <v>2015</v>
      </c>
      <c r="L71" s="17">
        <v>2015</v>
      </c>
      <c r="M71" s="19">
        <v>2016</v>
      </c>
      <c r="N71" s="19">
        <v>2016</v>
      </c>
      <c r="O71" s="19">
        <v>2015</v>
      </c>
      <c r="P71" s="19">
        <v>2015</v>
      </c>
      <c r="Q71" s="19">
        <v>2014</v>
      </c>
      <c r="R71" s="19">
        <v>2012</v>
      </c>
      <c r="S71" s="19">
        <v>2016</v>
      </c>
      <c r="T71" s="19">
        <v>2013</v>
      </c>
      <c r="U71" s="19">
        <v>2014</v>
      </c>
      <c r="V71" s="19">
        <v>2014</v>
      </c>
      <c r="W71" s="19">
        <v>2015</v>
      </c>
      <c r="X71" s="19">
        <v>2012</v>
      </c>
      <c r="Y71" s="19">
        <v>2010</v>
      </c>
      <c r="Z71" s="19">
        <v>2014</v>
      </c>
      <c r="AA71" s="19">
        <v>2014</v>
      </c>
      <c r="AB71" s="19">
        <v>2014</v>
      </c>
      <c r="AC71" s="19">
        <v>2014</v>
      </c>
      <c r="AD71" s="19">
        <v>2015</v>
      </c>
      <c r="AE71" s="19">
        <v>2012</v>
      </c>
      <c r="AF71" s="19" t="s">
        <v>14</v>
      </c>
      <c r="AG71" s="18">
        <v>2012</v>
      </c>
      <c r="AH71" s="19">
        <v>2014</v>
      </c>
      <c r="AI71" s="19">
        <v>2015</v>
      </c>
      <c r="AJ71" s="19">
        <v>2016</v>
      </c>
      <c r="AK71" s="20" t="s">
        <v>14</v>
      </c>
      <c r="AL71" s="20">
        <v>2015</v>
      </c>
      <c r="AM71" s="19">
        <v>2015</v>
      </c>
      <c r="AN71" s="19">
        <v>2014</v>
      </c>
      <c r="AO71" s="19">
        <v>2014</v>
      </c>
      <c r="AP71" s="19">
        <v>2013</v>
      </c>
      <c r="AQ71" s="19">
        <v>2013</v>
      </c>
      <c r="AR71" s="19">
        <v>2015</v>
      </c>
      <c r="AS71" s="19">
        <v>2014</v>
      </c>
      <c r="AT71" s="19">
        <v>2015</v>
      </c>
      <c r="AU71" s="19">
        <v>2012</v>
      </c>
      <c r="AV71" s="19">
        <v>2010</v>
      </c>
      <c r="AW71" s="19">
        <v>2014</v>
      </c>
      <c r="AX71" s="19">
        <v>2014</v>
      </c>
      <c r="AY71" s="19">
        <v>2014</v>
      </c>
      <c r="AZ71" s="19">
        <v>2015</v>
      </c>
      <c r="BA71" s="19">
        <v>2015</v>
      </c>
      <c r="BB71" s="19">
        <v>2015</v>
      </c>
      <c r="BC71" s="19">
        <v>2015</v>
      </c>
      <c r="BD71" s="19">
        <v>2014</v>
      </c>
      <c r="BE71" s="19">
        <v>2014</v>
      </c>
      <c r="BF71" s="9"/>
    </row>
    <row r="72" spans="1:58" x14ac:dyDescent="0.3">
      <c r="A72" s="13" t="s">
        <v>7418</v>
      </c>
      <c r="B72" s="181" t="s">
        <v>7419</v>
      </c>
      <c r="C72" s="17">
        <v>2014</v>
      </c>
      <c r="D72" s="17">
        <v>2014</v>
      </c>
      <c r="E72" s="17">
        <v>2014</v>
      </c>
      <c r="F72" s="17">
        <v>2014</v>
      </c>
      <c r="G72" s="17">
        <v>2014</v>
      </c>
      <c r="H72" s="17">
        <v>2014</v>
      </c>
      <c r="I72" s="17">
        <v>2014</v>
      </c>
      <c r="J72" s="17">
        <v>2015</v>
      </c>
      <c r="K72" s="17">
        <v>2015</v>
      </c>
      <c r="L72" s="17">
        <v>2015</v>
      </c>
      <c r="M72" s="19">
        <v>2016</v>
      </c>
      <c r="N72" s="19">
        <v>2016</v>
      </c>
      <c r="O72" s="19">
        <v>2015</v>
      </c>
      <c r="P72" s="19">
        <v>2015</v>
      </c>
      <c r="Q72" s="19">
        <v>2014</v>
      </c>
      <c r="R72" s="19">
        <v>2006</v>
      </c>
      <c r="S72" s="19">
        <v>2016</v>
      </c>
      <c r="T72" s="19">
        <v>2013</v>
      </c>
      <c r="U72" s="19">
        <v>2014</v>
      </c>
      <c r="V72" s="19">
        <v>2014</v>
      </c>
      <c r="W72" s="19">
        <v>2015</v>
      </c>
      <c r="X72" s="19">
        <v>2014</v>
      </c>
      <c r="Y72" s="19">
        <v>2010</v>
      </c>
      <c r="Z72" s="19">
        <v>2014</v>
      </c>
      <c r="AA72" s="19">
        <v>2014</v>
      </c>
      <c r="AB72" s="19">
        <v>2014</v>
      </c>
      <c r="AC72" s="19">
        <v>2014</v>
      </c>
      <c r="AD72" s="19">
        <v>2015</v>
      </c>
      <c r="AE72" s="19">
        <v>2012</v>
      </c>
      <c r="AF72" s="19" t="s">
        <v>14</v>
      </c>
      <c r="AG72" s="18">
        <v>2010</v>
      </c>
      <c r="AH72" s="19">
        <v>2014</v>
      </c>
      <c r="AI72" s="19">
        <v>2015</v>
      </c>
      <c r="AJ72" s="19">
        <v>2016</v>
      </c>
      <c r="AK72" s="20" t="s">
        <v>14</v>
      </c>
      <c r="AL72" s="20">
        <v>2015</v>
      </c>
      <c r="AM72" s="19">
        <v>2015</v>
      </c>
      <c r="AN72" s="19">
        <v>2014</v>
      </c>
      <c r="AO72" s="19">
        <v>2014</v>
      </c>
      <c r="AP72" s="19" t="s">
        <v>14</v>
      </c>
      <c r="AQ72" s="19" t="s">
        <v>14</v>
      </c>
      <c r="AR72" s="19">
        <v>2015</v>
      </c>
      <c r="AS72" s="19">
        <v>2014</v>
      </c>
      <c r="AT72" s="19">
        <v>2015</v>
      </c>
      <c r="AU72" s="19">
        <v>2012</v>
      </c>
      <c r="AV72" s="19">
        <v>2013</v>
      </c>
      <c r="AW72" s="19">
        <v>2014</v>
      </c>
      <c r="AX72" s="19">
        <v>2014</v>
      </c>
      <c r="AY72" s="19">
        <v>2014</v>
      </c>
      <c r="AZ72" s="19">
        <v>2015</v>
      </c>
      <c r="BA72" s="19">
        <v>2015</v>
      </c>
      <c r="BB72" s="19">
        <v>2015</v>
      </c>
      <c r="BC72" s="19">
        <v>2015</v>
      </c>
      <c r="BD72" s="19">
        <v>2014</v>
      </c>
      <c r="BE72" s="19">
        <v>2014</v>
      </c>
      <c r="BF72" s="9"/>
    </row>
    <row r="73" spans="1:58" x14ac:dyDescent="0.3">
      <c r="A73" s="13" t="s">
        <v>7420</v>
      </c>
      <c r="B73" s="181" t="s">
        <v>7421</v>
      </c>
      <c r="C73" s="17">
        <v>2014</v>
      </c>
      <c r="D73" s="17">
        <v>2014</v>
      </c>
      <c r="E73" s="17">
        <v>2014</v>
      </c>
      <c r="F73" s="17">
        <v>2014</v>
      </c>
      <c r="G73" s="17">
        <v>2014</v>
      </c>
      <c r="H73" s="17">
        <v>2014</v>
      </c>
      <c r="I73" s="17">
        <v>2014</v>
      </c>
      <c r="J73" s="17">
        <v>2015</v>
      </c>
      <c r="K73" s="17">
        <v>2015</v>
      </c>
      <c r="L73" s="17">
        <v>2015</v>
      </c>
      <c r="M73" s="19">
        <v>2016</v>
      </c>
      <c r="N73" s="19">
        <v>2016</v>
      </c>
      <c r="O73" s="19">
        <v>2015</v>
      </c>
      <c r="P73" s="19">
        <v>2015</v>
      </c>
      <c r="Q73" s="19">
        <v>2014</v>
      </c>
      <c r="R73" s="19">
        <v>2009</v>
      </c>
      <c r="S73" s="19">
        <v>2016</v>
      </c>
      <c r="T73" s="19">
        <v>2013</v>
      </c>
      <c r="U73" s="19">
        <v>2014</v>
      </c>
      <c r="V73" s="19">
        <v>2014</v>
      </c>
      <c r="W73" s="19">
        <v>2015</v>
      </c>
      <c r="X73" s="19">
        <v>2014</v>
      </c>
      <c r="Y73" s="19">
        <v>2010</v>
      </c>
      <c r="Z73" s="19">
        <v>2014</v>
      </c>
      <c r="AA73" s="19">
        <v>2014</v>
      </c>
      <c r="AB73" s="19">
        <v>2014</v>
      </c>
      <c r="AC73" s="19">
        <v>2014</v>
      </c>
      <c r="AD73" s="19">
        <v>2015</v>
      </c>
      <c r="AE73" s="19">
        <v>2012</v>
      </c>
      <c r="AF73" s="19">
        <v>2014</v>
      </c>
      <c r="AG73" s="18" t="s">
        <v>14</v>
      </c>
      <c r="AH73" s="19">
        <v>2014</v>
      </c>
      <c r="AI73" s="19">
        <v>2015</v>
      </c>
      <c r="AJ73" s="19">
        <v>2016</v>
      </c>
      <c r="AK73" s="20" t="s">
        <v>14</v>
      </c>
      <c r="AL73" s="20">
        <v>2015</v>
      </c>
      <c r="AM73" s="19">
        <v>2015</v>
      </c>
      <c r="AN73" s="19">
        <v>2014</v>
      </c>
      <c r="AO73" s="19">
        <v>2014</v>
      </c>
      <c r="AP73" s="19" t="s">
        <v>14</v>
      </c>
      <c r="AQ73" s="19" t="s">
        <v>14</v>
      </c>
      <c r="AR73" s="19" t="s">
        <v>14</v>
      </c>
      <c r="AS73" s="19">
        <v>2014</v>
      </c>
      <c r="AT73" s="19">
        <v>2015</v>
      </c>
      <c r="AU73" s="19">
        <v>2012</v>
      </c>
      <c r="AV73" s="19">
        <v>2009</v>
      </c>
      <c r="AW73" s="19">
        <v>2014</v>
      </c>
      <c r="AX73" s="19">
        <v>2014</v>
      </c>
      <c r="AY73" s="19">
        <v>2014</v>
      </c>
      <c r="AZ73" s="19">
        <v>2015</v>
      </c>
      <c r="BA73" s="19">
        <v>2015</v>
      </c>
      <c r="BB73" s="19">
        <v>2015</v>
      </c>
      <c r="BC73" s="19">
        <v>2015</v>
      </c>
      <c r="BD73" s="19">
        <v>2014</v>
      </c>
      <c r="BE73" s="19">
        <v>2014</v>
      </c>
      <c r="BF73" s="9"/>
    </row>
    <row r="74" spans="1:58" x14ac:dyDescent="0.3">
      <c r="A74" s="13" t="s">
        <v>73</v>
      </c>
      <c r="B74" s="181" t="s">
        <v>7422</v>
      </c>
      <c r="C74" s="17">
        <v>2014</v>
      </c>
      <c r="D74" s="17">
        <v>2014</v>
      </c>
      <c r="E74" s="17">
        <v>2014</v>
      </c>
      <c r="F74" s="17">
        <v>2014</v>
      </c>
      <c r="G74" s="17">
        <v>2014</v>
      </c>
      <c r="H74" s="17">
        <v>2014</v>
      </c>
      <c r="I74" s="17">
        <v>2014</v>
      </c>
      <c r="J74" s="17">
        <v>2015</v>
      </c>
      <c r="K74" s="17">
        <v>2015</v>
      </c>
      <c r="L74" s="17">
        <v>2015</v>
      </c>
      <c r="M74" s="19">
        <v>2016</v>
      </c>
      <c r="N74" s="19">
        <v>2016</v>
      </c>
      <c r="O74" s="19">
        <v>2015</v>
      </c>
      <c r="P74" s="19">
        <v>2015</v>
      </c>
      <c r="Q74" s="19">
        <v>2014</v>
      </c>
      <c r="R74" s="19">
        <v>2012</v>
      </c>
      <c r="S74" s="19">
        <v>2016</v>
      </c>
      <c r="T74" s="19">
        <v>2013</v>
      </c>
      <c r="U74" s="19">
        <v>2014</v>
      </c>
      <c r="V74" s="19">
        <v>2014</v>
      </c>
      <c r="W74" s="19">
        <v>2015</v>
      </c>
      <c r="X74" s="19">
        <v>2012</v>
      </c>
      <c r="Y74" s="19">
        <v>2014</v>
      </c>
      <c r="Z74" s="19">
        <v>2014</v>
      </c>
      <c r="AA74" s="19">
        <v>2014</v>
      </c>
      <c r="AB74" s="19">
        <v>2014</v>
      </c>
      <c r="AC74" s="19">
        <v>2014</v>
      </c>
      <c r="AD74" s="19">
        <v>2015</v>
      </c>
      <c r="AE74" s="19">
        <v>2012</v>
      </c>
      <c r="AF74" s="19">
        <v>2014</v>
      </c>
      <c r="AG74" s="18">
        <v>2012</v>
      </c>
      <c r="AH74" s="19">
        <v>2014</v>
      </c>
      <c r="AI74" s="19">
        <v>2015</v>
      </c>
      <c r="AJ74" s="19">
        <v>2016</v>
      </c>
      <c r="AK74" s="20">
        <v>2016</v>
      </c>
      <c r="AL74" s="20">
        <v>2015</v>
      </c>
      <c r="AM74" s="19">
        <v>2015</v>
      </c>
      <c r="AN74" s="19">
        <v>2014</v>
      </c>
      <c r="AO74" s="19">
        <v>2014</v>
      </c>
      <c r="AP74" s="19">
        <v>2014</v>
      </c>
      <c r="AQ74" s="19">
        <v>2014</v>
      </c>
      <c r="AR74" s="19">
        <v>2011</v>
      </c>
      <c r="AS74" s="19">
        <v>2014</v>
      </c>
      <c r="AT74" s="19">
        <v>2015</v>
      </c>
      <c r="AU74" s="19">
        <v>2012</v>
      </c>
      <c r="AV74" s="19">
        <v>2006</v>
      </c>
      <c r="AW74" s="19">
        <v>2014</v>
      </c>
      <c r="AX74" s="19">
        <v>2014</v>
      </c>
      <c r="AY74" s="19">
        <v>2014</v>
      </c>
      <c r="AZ74" s="19">
        <v>2015</v>
      </c>
      <c r="BA74" s="19">
        <v>2015</v>
      </c>
      <c r="BB74" s="19">
        <v>2015</v>
      </c>
      <c r="BC74" s="19">
        <v>2015</v>
      </c>
      <c r="BD74" s="19">
        <v>2014</v>
      </c>
      <c r="BE74" s="19">
        <v>2014</v>
      </c>
      <c r="BF74" s="9"/>
    </row>
    <row r="75" spans="1:58" x14ac:dyDescent="0.3">
      <c r="A75" s="13" t="s">
        <v>390</v>
      </c>
      <c r="B75" s="181" t="s">
        <v>7423</v>
      </c>
      <c r="C75" s="17">
        <v>2014</v>
      </c>
      <c r="D75" s="17">
        <v>2014</v>
      </c>
      <c r="E75" s="17">
        <v>2014</v>
      </c>
      <c r="F75" s="17">
        <v>2014</v>
      </c>
      <c r="G75" s="17">
        <v>2014</v>
      </c>
      <c r="H75" s="17">
        <v>2014</v>
      </c>
      <c r="I75" s="17">
        <v>2014</v>
      </c>
      <c r="J75" s="17">
        <v>2015</v>
      </c>
      <c r="K75" s="17">
        <v>2015</v>
      </c>
      <c r="L75" s="17">
        <v>2015</v>
      </c>
      <c r="M75" s="19">
        <v>2016</v>
      </c>
      <c r="N75" s="19">
        <v>2016</v>
      </c>
      <c r="O75" s="19">
        <v>2015</v>
      </c>
      <c r="P75" s="19">
        <v>2015</v>
      </c>
      <c r="Q75" s="19">
        <v>2014</v>
      </c>
      <c r="R75" s="19">
        <v>2012</v>
      </c>
      <c r="S75" s="19">
        <v>2016</v>
      </c>
      <c r="T75" s="19">
        <v>2013</v>
      </c>
      <c r="U75" s="19">
        <v>2014</v>
      </c>
      <c r="V75" s="19">
        <v>2014</v>
      </c>
      <c r="W75" s="19">
        <v>2015</v>
      </c>
      <c r="X75" s="19">
        <v>2012</v>
      </c>
      <c r="Y75" s="19" t="s">
        <v>14</v>
      </c>
      <c r="Z75" s="19">
        <v>2014</v>
      </c>
      <c r="AA75" s="19">
        <v>2014</v>
      </c>
      <c r="AB75" s="19">
        <v>2014</v>
      </c>
      <c r="AC75" s="19">
        <v>2014</v>
      </c>
      <c r="AD75" s="19">
        <v>2015</v>
      </c>
      <c r="AE75" s="19">
        <v>2012</v>
      </c>
      <c r="AF75" s="19">
        <v>2014</v>
      </c>
      <c r="AG75" s="18">
        <v>2013</v>
      </c>
      <c r="AH75" s="19">
        <v>2014</v>
      </c>
      <c r="AI75" s="19">
        <v>2015</v>
      </c>
      <c r="AJ75" s="19">
        <v>2016</v>
      </c>
      <c r="AK75" s="20">
        <v>2015</v>
      </c>
      <c r="AL75" s="20">
        <v>2015</v>
      </c>
      <c r="AM75" s="19">
        <v>2015</v>
      </c>
      <c r="AN75" s="19">
        <v>2014</v>
      </c>
      <c r="AO75" s="19">
        <v>2014</v>
      </c>
      <c r="AP75" s="19">
        <v>2014</v>
      </c>
      <c r="AQ75" s="19">
        <v>2014</v>
      </c>
      <c r="AR75" s="19">
        <v>2011</v>
      </c>
      <c r="AS75" s="19">
        <v>2014</v>
      </c>
      <c r="AT75" s="19">
        <v>2015</v>
      </c>
      <c r="AU75" s="19">
        <v>2012</v>
      </c>
      <c r="AV75" s="19">
        <v>2014</v>
      </c>
      <c r="AW75" s="19">
        <v>2014</v>
      </c>
      <c r="AX75" s="19">
        <v>2014</v>
      </c>
      <c r="AY75" s="19">
        <v>2014</v>
      </c>
      <c r="AZ75" s="19">
        <v>2015</v>
      </c>
      <c r="BA75" s="19">
        <v>2015</v>
      </c>
      <c r="BB75" s="19">
        <v>2015</v>
      </c>
      <c r="BC75" s="19">
        <v>2015</v>
      </c>
      <c r="BD75" s="19">
        <v>2014</v>
      </c>
      <c r="BE75" s="19">
        <v>2014</v>
      </c>
      <c r="BF75" s="9"/>
    </row>
    <row r="76" spans="1:58" x14ac:dyDescent="0.3">
      <c r="A76" s="13" t="s">
        <v>7424</v>
      </c>
      <c r="B76" s="181" t="s">
        <v>7425</v>
      </c>
      <c r="C76" s="17">
        <v>2014</v>
      </c>
      <c r="D76" s="17">
        <v>2014</v>
      </c>
      <c r="E76" s="17">
        <v>2014</v>
      </c>
      <c r="F76" s="17">
        <v>2014</v>
      </c>
      <c r="G76" s="17">
        <v>2014</v>
      </c>
      <c r="H76" s="17">
        <v>2014</v>
      </c>
      <c r="I76" s="17">
        <v>2014</v>
      </c>
      <c r="J76" s="17">
        <v>2015</v>
      </c>
      <c r="K76" s="17">
        <v>2015</v>
      </c>
      <c r="L76" s="17">
        <v>2015</v>
      </c>
      <c r="M76" s="19">
        <v>2016</v>
      </c>
      <c r="N76" s="19">
        <v>2016</v>
      </c>
      <c r="O76" s="19">
        <v>2015</v>
      </c>
      <c r="P76" s="19">
        <v>2015</v>
      </c>
      <c r="Q76" s="19">
        <v>2014</v>
      </c>
      <c r="R76" s="19" t="s">
        <v>14</v>
      </c>
      <c r="S76" s="19">
        <v>2016</v>
      </c>
      <c r="T76" s="19">
        <v>2013</v>
      </c>
      <c r="U76" s="19">
        <v>2014</v>
      </c>
      <c r="V76" s="19" t="s">
        <v>14</v>
      </c>
      <c r="W76" s="19">
        <v>2015</v>
      </c>
      <c r="X76" s="19" t="s">
        <v>14</v>
      </c>
      <c r="Y76" s="19">
        <v>2012</v>
      </c>
      <c r="Z76" s="19">
        <v>2014</v>
      </c>
      <c r="AA76" s="19">
        <v>2014</v>
      </c>
      <c r="AB76" s="19" t="s">
        <v>14</v>
      </c>
      <c r="AC76" s="19">
        <v>2014</v>
      </c>
      <c r="AD76" s="19">
        <v>2015</v>
      </c>
      <c r="AE76" s="19" t="s">
        <v>14</v>
      </c>
      <c r="AF76" s="19">
        <v>2014</v>
      </c>
      <c r="AG76" s="18">
        <v>2012</v>
      </c>
      <c r="AH76" s="19">
        <v>2014</v>
      </c>
      <c r="AI76" s="19">
        <v>2015</v>
      </c>
      <c r="AJ76" s="19">
        <v>2016</v>
      </c>
      <c r="AK76" s="20" t="s">
        <v>14</v>
      </c>
      <c r="AL76" s="20">
        <v>2015</v>
      </c>
      <c r="AM76" s="19">
        <v>2015</v>
      </c>
      <c r="AN76" s="19">
        <v>2014</v>
      </c>
      <c r="AO76" s="19">
        <v>2014</v>
      </c>
      <c r="AP76" s="19">
        <v>2014</v>
      </c>
      <c r="AQ76" s="19">
        <v>2014</v>
      </c>
      <c r="AR76" s="19">
        <v>2015</v>
      </c>
      <c r="AS76" s="19">
        <v>2014</v>
      </c>
      <c r="AT76" s="19">
        <v>2015</v>
      </c>
      <c r="AU76" s="19">
        <v>2012</v>
      </c>
      <c r="AV76" s="19">
        <v>2013</v>
      </c>
      <c r="AW76" s="19">
        <v>2014</v>
      </c>
      <c r="AX76" s="19">
        <v>2014</v>
      </c>
      <c r="AY76" s="19">
        <v>2014</v>
      </c>
      <c r="AZ76" s="19">
        <v>2015</v>
      </c>
      <c r="BA76" s="19">
        <v>2015</v>
      </c>
      <c r="BB76" s="19">
        <v>2015</v>
      </c>
      <c r="BC76" s="19">
        <v>2015</v>
      </c>
      <c r="BD76" s="19">
        <v>2014</v>
      </c>
      <c r="BE76" s="19">
        <v>2014</v>
      </c>
      <c r="BF76" s="9"/>
    </row>
    <row r="77" spans="1:58" x14ac:dyDescent="0.3">
      <c r="A77" s="13" t="s">
        <v>7426</v>
      </c>
      <c r="B77" s="181" t="s">
        <v>7427</v>
      </c>
      <c r="C77" s="17">
        <v>2014</v>
      </c>
      <c r="D77" s="17">
        <v>2014</v>
      </c>
      <c r="E77" s="17">
        <v>2014</v>
      </c>
      <c r="F77" s="17">
        <v>2014</v>
      </c>
      <c r="G77" s="17">
        <v>2014</v>
      </c>
      <c r="H77" s="17">
        <v>2014</v>
      </c>
      <c r="I77" s="17">
        <v>2014</v>
      </c>
      <c r="J77" s="17">
        <v>2015</v>
      </c>
      <c r="K77" s="17">
        <v>2015</v>
      </c>
      <c r="L77" s="17">
        <v>2015</v>
      </c>
      <c r="M77" s="19">
        <v>2016</v>
      </c>
      <c r="N77" s="19">
        <v>2016</v>
      </c>
      <c r="O77" s="19">
        <v>2015</v>
      </c>
      <c r="P77" s="19">
        <v>2015</v>
      </c>
      <c r="Q77" s="19">
        <v>2014</v>
      </c>
      <c r="R77" s="19" t="s">
        <v>14</v>
      </c>
      <c r="S77" s="19">
        <v>2016</v>
      </c>
      <c r="T77" s="19">
        <v>2013</v>
      </c>
      <c r="U77" s="19">
        <v>2014</v>
      </c>
      <c r="V77" s="19" t="s">
        <v>14</v>
      </c>
      <c r="W77" s="19">
        <v>2015</v>
      </c>
      <c r="X77" s="19" t="s">
        <v>14</v>
      </c>
      <c r="Y77" s="19">
        <v>2012</v>
      </c>
      <c r="Z77" s="19">
        <v>2014</v>
      </c>
      <c r="AA77" s="19">
        <v>2014</v>
      </c>
      <c r="AB77" s="19" t="s">
        <v>14</v>
      </c>
      <c r="AC77" s="19">
        <v>2014</v>
      </c>
      <c r="AD77" s="19">
        <v>2015</v>
      </c>
      <c r="AE77" s="19" t="s">
        <v>14</v>
      </c>
      <c r="AF77" s="19">
        <v>2014</v>
      </c>
      <c r="AG77" s="18">
        <v>2012</v>
      </c>
      <c r="AH77" s="19">
        <v>2014</v>
      </c>
      <c r="AI77" s="19">
        <v>2015</v>
      </c>
      <c r="AJ77" s="19">
        <v>2016</v>
      </c>
      <c r="AK77" s="20" t="s">
        <v>14</v>
      </c>
      <c r="AL77" s="20">
        <v>2015</v>
      </c>
      <c r="AM77" s="19">
        <v>2015</v>
      </c>
      <c r="AN77" s="19">
        <v>2014</v>
      </c>
      <c r="AO77" s="19">
        <v>2014</v>
      </c>
      <c r="AP77" s="19">
        <v>2014</v>
      </c>
      <c r="AQ77" s="19">
        <v>2014</v>
      </c>
      <c r="AR77" s="19" t="s">
        <v>14</v>
      </c>
      <c r="AS77" s="19">
        <v>2014</v>
      </c>
      <c r="AT77" s="19">
        <v>2015</v>
      </c>
      <c r="AU77" s="19">
        <v>2012</v>
      </c>
      <c r="AV77" s="19" t="s">
        <v>14</v>
      </c>
      <c r="AW77" s="19">
        <v>2014</v>
      </c>
      <c r="AX77" s="19">
        <v>2014</v>
      </c>
      <c r="AY77" s="19">
        <v>2014</v>
      </c>
      <c r="AZ77" s="19">
        <v>2015</v>
      </c>
      <c r="BA77" s="19">
        <v>2015</v>
      </c>
      <c r="BB77" s="19">
        <v>2015</v>
      </c>
      <c r="BC77" s="19">
        <v>2015</v>
      </c>
      <c r="BD77" s="19">
        <v>2014</v>
      </c>
      <c r="BE77" s="19">
        <v>2014</v>
      </c>
      <c r="BF77" s="9"/>
    </row>
    <row r="78" spans="1:58" x14ac:dyDescent="0.3">
      <c r="A78" s="13" t="s">
        <v>1057</v>
      </c>
      <c r="B78" s="181" t="s">
        <v>7428</v>
      </c>
      <c r="C78" s="17">
        <v>2014</v>
      </c>
      <c r="D78" s="17">
        <v>2014</v>
      </c>
      <c r="E78" s="17">
        <v>2014</v>
      </c>
      <c r="F78" s="17">
        <v>2014</v>
      </c>
      <c r="G78" s="17">
        <v>2014</v>
      </c>
      <c r="H78" s="17">
        <v>2014</v>
      </c>
      <c r="I78" s="17">
        <v>2014</v>
      </c>
      <c r="J78" s="17">
        <v>2015</v>
      </c>
      <c r="K78" s="17">
        <v>2015</v>
      </c>
      <c r="L78" s="17">
        <v>2015</v>
      </c>
      <c r="M78" s="19">
        <v>2016</v>
      </c>
      <c r="N78" s="19">
        <v>2016</v>
      </c>
      <c r="O78" s="19">
        <v>2015</v>
      </c>
      <c r="P78" s="19">
        <v>2015</v>
      </c>
      <c r="Q78" s="19">
        <v>2014</v>
      </c>
      <c r="R78" s="19">
        <v>2006</v>
      </c>
      <c r="S78" s="19">
        <v>2016</v>
      </c>
      <c r="T78" s="19">
        <v>2013</v>
      </c>
      <c r="U78" s="19">
        <v>2014</v>
      </c>
      <c r="V78" s="19">
        <v>2014</v>
      </c>
      <c r="W78" s="19">
        <v>2015</v>
      </c>
      <c r="X78" s="19">
        <v>2006</v>
      </c>
      <c r="Y78" s="19">
        <v>2012</v>
      </c>
      <c r="Z78" s="19">
        <v>2014</v>
      </c>
      <c r="AA78" s="19">
        <v>2014</v>
      </c>
      <c r="AB78" s="19">
        <v>2013</v>
      </c>
      <c r="AC78" s="19">
        <v>2014</v>
      </c>
      <c r="AD78" s="19">
        <v>2015</v>
      </c>
      <c r="AE78" s="19">
        <v>2012</v>
      </c>
      <c r="AF78" s="19">
        <v>2014</v>
      </c>
      <c r="AG78" s="18">
        <v>2011</v>
      </c>
      <c r="AH78" s="19">
        <v>2014</v>
      </c>
      <c r="AI78" s="19">
        <v>2015</v>
      </c>
      <c r="AJ78" s="19">
        <v>2016</v>
      </c>
      <c r="AK78" s="20">
        <v>2015</v>
      </c>
      <c r="AL78" s="20">
        <v>2015</v>
      </c>
      <c r="AM78" s="19">
        <v>2015</v>
      </c>
      <c r="AN78" s="19">
        <v>2014</v>
      </c>
      <c r="AO78" s="19">
        <v>2014</v>
      </c>
      <c r="AP78" s="19">
        <v>2014</v>
      </c>
      <c r="AQ78" s="19">
        <v>2014</v>
      </c>
      <c r="AR78" s="19">
        <v>2015</v>
      </c>
      <c r="AS78" s="19">
        <v>2014</v>
      </c>
      <c r="AT78" s="19">
        <v>2015</v>
      </c>
      <c r="AU78" s="19">
        <v>2012</v>
      </c>
      <c r="AV78" s="19">
        <v>2011</v>
      </c>
      <c r="AW78" s="19">
        <v>2014</v>
      </c>
      <c r="AX78" s="19">
        <v>2014</v>
      </c>
      <c r="AY78" s="19">
        <v>2014</v>
      </c>
      <c r="AZ78" s="19">
        <v>2015</v>
      </c>
      <c r="BA78" s="19">
        <v>2015</v>
      </c>
      <c r="BB78" s="19">
        <v>2015</v>
      </c>
      <c r="BC78" s="19">
        <v>2015</v>
      </c>
      <c r="BD78" s="19">
        <v>2014</v>
      </c>
      <c r="BE78" s="19">
        <v>2014</v>
      </c>
      <c r="BF78" s="9"/>
    </row>
    <row r="79" spans="1:58" x14ac:dyDescent="0.3">
      <c r="A79" s="13" t="s">
        <v>1472</v>
      </c>
      <c r="B79" s="181" t="s">
        <v>7429</v>
      </c>
      <c r="C79" s="17">
        <v>2014</v>
      </c>
      <c r="D79" s="17">
        <v>2014</v>
      </c>
      <c r="E79" s="17">
        <v>2014</v>
      </c>
      <c r="F79" s="17">
        <v>2014</v>
      </c>
      <c r="G79" s="17">
        <v>2014</v>
      </c>
      <c r="H79" s="17">
        <v>2014</v>
      </c>
      <c r="I79" s="17">
        <v>2014</v>
      </c>
      <c r="J79" s="17">
        <v>2015</v>
      </c>
      <c r="K79" s="17">
        <v>2015</v>
      </c>
      <c r="L79" s="17">
        <v>2015</v>
      </c>
      <c r="M79" s="19">
        <v>2016</v>
      </c>
      <c r="N79" s="19">
        <v>2016</v>
      </c>
      <c r="O79" s="19">
        <v>2015</v>
      </c>
      <c r="P79" s="19">
        <v>2015</v>
      </c>
      <c r="Q79" s="19">
        <v>2014</v>
      </c>
      <c r="R79" s="19">
        <v>2012</v>
      </c>
      <c r="S79" s="19">
        <v>2016</v>
      </c>
      <c r="T79" s="19">
        <v>2013</v>
      </c>
      <c r="U79" s="19">
        <v>2014</v>
      </c>
      <c r="V79" s="19">
        <v>2014</v>
      </c>
      <c r="W79" s="19">
        <v>2015</v>
      </c>
      <c r="X79" s="19">
        <v>2013</v>
      </c>
      <c r="Y79" s="19">
        <v>2012</v>
      </c>
      <c r="Z79" s="19">
        <v>2014</v>
      </c>
      <c r="AA79" s="19">
        <v>2014</v>
      </c>
      <c r="AB79" s="19">
        <v>2014</v>
      </c>
      <c r="AC79" s="19">
        <v>2014</v>
      </c>
      <c r="AD79" s="19">
        <v>2015</v>
      </c>
      <c r="AE79" s="19">
        <v>2012</v>
      </c>
      <c r="AF79" s="19">
        <v>2014</v>
      </c>
      <c r="AG79" s="18">
        <v>2011</v>
      </c>
      <c r="AH79" s="19">
        <v>2014</v>
      </c>
      <c r="AI79" s="19">
        <v>2015</v>
      </c>
      <c r="AJ79" s="19">
        <v>2016</v>
      </c>
      <c r="AK79" s="20">
        <v>2015</v>
      </c>
      <c r="AL79" s="20">
        <v>2015</v>
      </c>
      <c r="AM79" s="19">
        <v>2015</v>
      </c>
      <c r="AN79" s="19">
        <v>2014</v>
      </c>
      <c r="AO79" s="19">
        <v>2014</v>
      </c>
      <c r="AP79" s="19">
        <v>2014</v>
      </c>
      <c r="AQ79" s="19">
        <v>2014</v>
      </c>
      <c r="AR79" s="19">
        <v>2015</v>
      </c>
      <c r="AS79" s="19">
        <v>2014</v>
      </c>
      <c r="AT79" s="19">
        <v>2015</v>
      </c>
      <c r="AU79" s="19">
        <v>2012</v>
      </c>
      <c r="AV79" s="19">
        <v>2011</v>
      </c>
      <c r="AW79" s="19">
        <v>2014</v>
      </c>
      <c r="AX79" s="19">
        <v>2014</v>
      </c>
      <c r="AY79" s="19">
        <v>2014</v>
      </c>
      <c r="AZ79" s="19">
        <v>2015</v>
      </c>
      <c r="BA79" s="19">
        <v>2015</v>
      </c>
      <c r="BB79" s="19">
        <v>2015</v>
      </c>
      <c r="BC79" s="19">
        <v>2015</v>
      </c>
      <c r="BD79" s="19">
        <v>2014</v>
      </c>
      <c r="BE79" s="19">
        <v>2014</v>
      </c>
      <c r="BF79" s="9"/>
    </row>
    <row r="80" spans="1:58" x14ac:dyDescent="0.3">
      <c r="A80" s="13" t="s">
        <v>2432</v>
      </c>
      <c r="B80" s="181" t="s">
        <v>7430</v>
      </c>
      <c r="C80" s="17">
        <v>2014</v>
      </c>
      <c r="D80" s="17">
        <v>2014</v>
      </c>
      <c r="E80" s="17">
        <v>2014</v>
      </c>
      <c r="F80" s="17">
        <v>2014</v>
      </c>
      <c r="G80" s="17">
        <v>2014</v>
      </c>
      <c r="H80" s="17">
        <v>2014</v>
      </c>
      <c r="I80" s="17">
        <v>2014</v>
      </c>
      <c r="J80" s="17">
        <v>2015</v>
      </c>
      <c r="K80" s="17">
        <v>2015</v>
      </c>
      <c r="L80" s="17">
        <v>2015</v>
      </c>
      <c r="M80" s="19">
        <v>2016</v>
      </c>
      <c r="N80" s="19">
        <v>2016</v>
      </c>
      <c r="O80" s="19">
        <v>2015</v>
      </c>
      <c r="P80" s="19">
        <v>2015</v>
      </c>
      <c r="Q80" s="19">
        <v>2014</v>
      </c>
      <c r="R80" s="19" t="s">
        <v>14</v>
      </c>
      <c r="S80" s="19">
        <v>2016</v>
      </c>
      <c r="T80" s="19">
        <v>2013</v>
      </c>
      <c r="U80" s="19">
        <v>2014</v>
      </c>
      <c r="V80" s="19">
        <v>2014</v>
      </c>
      <c r="W80" s="19">
        <v>2015</v>
      </c>
      <c r="X80" s="19">
        <v>2004</v>
      </c>
      <c r="Y80" s="19">
        <v>2010</v>
      </c>
      <c r="Z80" s="19">
        <v>2014</v>
      </c>
      <c r="AA80" s="19">
        <v>2014</v>
      </c>
      <c r="AB80" s="19">
        <v>2014</v>
      </c>
      <c r="AC80" s="19">
        <v>2014</v>
      </c>
      <c r="AD80" s="19">
        <v>2015</v>
      </c>
      <c r="AE80" s="19">
        <v>2012</v>
      </c>
      <c r="AF80" s="19">
        <v>2014</v>
      </c>
      <c r="AG80" s="18">
        <v>2013</v>
      </c>
      <c r="AH80" s="19">
        <v>2014</v>
      </c>
      <c r="AI80" s="19">
        <v>2015</v>
      </c>
      <c r="AJ80" s="19">
        <v>2016</v>
      </c>
      <c r="AK80" s="20" t="s">
        <v>14</v>
      </c>
      <c r="AL80" s="20">
        <v>2015</v>
      </c>
      <c r="AM80" s="19">
        <v>2015</v>
      </c>
      <c r="AN80" s="19">
        <v>2014</v>
      </c>
      <c r="AO80" s="19">
        <v>2014</v>
      </c>
      <c r="AP80" s="19">
        <v>2014</v>
      </c>
      <c r="AQ80" s="19">
        <v>2014</v>
      </c>
      <c r="AR80" s="19">
        <v>2011</v>
      </c>
      <c r="AS80" s="19">
        <v>2014</v>
      </c>
      <c r="AT80" s="19">
        <v>2015</v>
      </c>
      <c r="AU80" s="19">
        <v>2012</v>
      </c>
      <c r="AV80" s="19">
        <v>2012</v>
      </c>
      <c r="AW80" s="19">
        <v>2014</v>
      </c>
      <c r="AX80" s="19">
        <v>2014</v>
      </c>
      <c r="AY80" s="19">
        <v>2014</v>
      </c>
      <c r="AZ80" s="19">
        <v>2015</v>
      </c>
      <c r="BA80" s="19">
        <v>2015</v>
      </c>
      <c r="BB80" s="19">
        <v>2014</v>
      </c>
      <c r="BC80" s="19">
        <v>2015</v>
      </c>
      <c r="BD80" s="19">
        <v>2014</v>
      </c>
      <c r="BE80" s="19">
        <v>2014</v>
      </c>
      <c r="BF80" s="9"/>
    </row>
    <row r="81" spans="1:58" x14ac:dyDescent="0.3">
      <c r="A81" s="13" t="s">
        <v>645</v>
      </c>
      <c r="B81" s="181" t="s">
        <v>7431</v>
      </c>
      <c r="C81" s="17">
        <v>2014</v>
      </c>
      <c r="D81" s="17">
        <v>2014</v>
      </c>
      <c r="E81" s="17">
        <v>2014</v>
      </c>
      <c r="F81" s="17">
        <v>2014</v>
      </c>
      <c r="G81" s="17">
        <v>2014</v>
      </c>
      <c r="H81" s="17">
        <v>2014</v>
      </c>
      <c r="I81" s="17">
        <v>2014</v>
      </c>
      <c r="J81" s="17">
        <v>2015</v>
      </c>
      <c r="K81" s="17">
        <v>2015</v>
      </c>
      <c r="L81" s="17">
        <v>2015</v>
      </c>
      <c r="M81" s="19">
        <v>2016</v>
      </c>
      <c r="N81" s="19">
        <v>2016</v>
      </c>
      <c r="O81" s="19">
        <v>2015</v>
      </c>
      <c r="P81" s="19">
        <v>2015</v>
      </c>
      <c r="Q81" s="19">
        <v>2014</v>
      </c>
      <c r="R81" s="19">
        <v>2011</v>
      </c>
      <c r="S81" s="19">
        <v>2016</v>
      </c>
      <c r="T81" s="19">
        <v>2013</v>
      </c>
      <c r="U81" s="19">
        <v>2014</v>
      </c>
      <c r="V81" s="19">
        <v>2014</v>
      </c>
      <c r="W81" s="19">
        <v>2015</v>
      </c>
      <c r="X81" s="19">
        <v>2011</v>
      </c>
      <c r="Y81" s="19">
        <v>2010</v>
      </c>
      <c r="Z81" s="19">
        <v>2014</v>
      </c>
      <c r="AA81" s="19">
        <v>2014</v>
      </c>
      <c r="AB81" s="19" t="s">
        <v>14</v>
      </c>
      <c r="AC81" s="19">
        <v>2014</v>
      </c>
      <c r="AD81" s="19">
        <v>2015</v>
      </c>
      <c r="AE81" s="19" t="s">
        <v>14</v>
      </c>
      <c r="AF81" s="19">
        <v>2014</v>
      </c>
      <c r="AG81" s="18">
        <v>2012</v>
      </c>
      <c r="AH81" s="19">
        <v>2014</v>
      </c>
      <c r="AI81" s="19">
        <v>2015</v>
      </c>
      <c r="AJ81" s="19">
        <v>2016</v>
      </c>
      <c r="AK81" s="20">
        <v>2016</v>
      </c>
      <c r="AL81" s="20">
        <v>2016</v>
      </c>
      <c r="AM81" s="19">
        <v>2015</v>
      </c>
      <c r="AN81" s="19">
        <v>2014</v>
      </c>
      <c r="AO81" s="19">
        <v>2014</v>
      </c>
      <c r="AP81" s="19">
        <v>2014</v>
      </c>
      <c r="AQ81" s="19">
        <v>2014</v>
      </c>
      <c r="AR81" s="19">
        <v>2015</v>
      </c>
      <c r="AS81" s="19">
        <v>2014</v>
      </c>
      <c r="AT81" s="19">
        <v>2015</v>
      </c>
      <c r="AU81" s="19">
        <v>2012</v>
      </c>
      <c r="AV81" s="19">
        <v>2013</v>
      </c>
      <c r="AW81" s="19">
        <v>2014</v>
      </c>
      <c r="AX81" s="19">
        <v>2014</v>
      </c>
      <c r="AY81" s="19">
        <v>2014</v>
      </c>
      <c r="AZ81" s="19">
        <v>2015</v>
      </c>
      <c r="BA81" s="19">
        <v>2015</v>
      </c>
      <c r="BB81" s="19">
        <v>2015</v>
      </c>
      <c r="BC81" s="19">
        <v>2015</v>
      </c>
      <c r="BD81" s="19">
        <v>2014</v>
      </c>
      <c r="BE81" s="19">
        <v>2014</v>
      </c>
      <c r="BF81" s="9"/>
    </row>
    <row r="82" spans="1:58" x14ac:dyDescent="0.3">
      <c r="A82" s="13" t="s">
        <v>7432</v>
      </c>
      <c r="B82" s="181" t="s">
        <v>7433</v>
      </c>
      <c r="C82" s="17">
        <v>2014</v>
      </c>
      <c r="D82" s="17">
        <v>2014</v>
      </c>
      <c r="E82" s="17">
        <v>2014</v>
      </c>
      <c r="F82" s="17">
        <v>2014</v>
      </c>
      <c r="G82" s="17">
        <v>2014</v>
      </c>
      <c r="H82" s="17">
        <v>2014</v>
      </c>
      <c r="I82" s="17">
        <v>2014</v>
      </c>
      <c r="J82" s="17">
        <v>2015</v>
      </c>
      <c r="K82" s="17">
        <v>2015</v>
      </c>
      <c r="L82" s="17">
        <v>2015</v>
      </c>
      <c r="M82" s="19">
        <v>2016</v>
      </c>
      <c r="N82" s="19">
        <v>2016</v>
      </c>
      <c r="O82" s="19">
        <v>2015</v>
      </c>
      <c r="P82" s="19">
        <v>2015</v>
      </c>
      <c r="Q82" s="19">
        <v>2014</v>
      </c>
      <c r="R82" s="19" t="s">
        <v>14</v>
      </c>
      <c r="S82" s="19">
        <v>2016</v>
      </c>
      <c r="T82" s="19">
        <v>2013</v>
      </c>
      <c r="U82" s="19">
        <v>2014</v>
      </c>
      <c r="V82" s="19" t="s">
        <v>14</v>
      </c>
      <c r="W82" s="19">
        <v>2015</v>
      </c>
      <c r="X82" s="19" t="s">
        <v>14</v>
      </c>
      <c r="Y82" s="19">
        <v>2013</v>
      </c>
      <c r="Z82" s="19">
        <v>2014</v>
      </c>
      <c r="AA82" s="19">
        <v>2014</v>
      </c>
      <c r="AB82" s="19">
        <v>2014</v>
      </c>
      <c r="AC82" s="19">
        <v>2014</v>
      </c>
      <c r="AD82" s="19">
        <v>2015</v>
      </c>
      <c r="AE82" s="19" t="s">
        <v>14</v>
      </c>
      <c r="AF82" s="19">
        <v>2014</v>
      </c>
      <c r="AG82" s="18">
        <v>2012</v>
      </c>
      <c r="AH82" s="19">
        <v>2014</v>
      </c>
      <c r="AI82" s="19">
        <v>2015</v>
      </c>
      <c r="AJ82" s="19">
        <v>2016</v>
      </c>
      <c r="AK82" s="20" t="s">
        <v>14</v>
      </c>
      <c r="AL82" s="20">
        <v>2015</v>
      </c>
      <c r="AM82" s="19">
        <v>2015</v>
      </c>
      <c r="AN82" s="19">
        <v>2014</v>
      </c>
      <c r="AO82" s="19">
        <v>2014</v>
      </c>
      <c r="AP82" s="19">
        <v>2014</v>
      </c>
      <c r="AQ82" s="19">
        <v>2014</v>
      </c>
      <c r="AR82" s="19" t="s">
        <v>14</v>
      </c>
      <c r="AS82" s="19">
        <v>2014</v>
      </c>
      <c r="AT82" s="19">
        <v>2015</v>
      </c>
      <c r="AU82" s="19">
        <v>2012</v>
      </c>
      <c r="AV82" s="19" t="s">
        <v>14</v>
      </c>
      <c r="AW82" s="19">
        <v>2014</v>
      </c>
      <c r="AX82" s="19">
        <v>2014</v>
      </c>
      <c r="AY82" s="19">
        <v>2014</v>
      </c>
      <c r="AZ82" s="19">
        <v>2015</v>
      </c>
      <c r="BA82" s="19">
        <v>2015</v>
      </c>
      <c r="BB82" s="19">
        <v>2015</v>
      </c>
      <c r="BC82" s="19">
        <v>2015</v>
      </c>
      <c r="BD82" s="19">
        <v>2014</v>
      </c>
      <c r="BE82" s="19">
        <v>2014</v>
      </c>
      <c r="BF82" s="9"/>
    </row>
    <row r="83" spans="1:58" x14ac:dyDescent="0.3">
      <c r="A83" s="13" t="s">
        <v>7434</v>
      </c>
      <c r="B83" s="181" t="s">
        <v>7435</v>
      </c>
      <c r="C83" s="17">
        <v>2014</v>
      </c>
      <c r="D83" s="17">
        <v>2014</v>
      </c>
      <c r="E83" s="17">
        <v>2014</v>
      </c>
      <c r="F83" s="17">
        <v>2014</v>
      </c>
      <c r="G83" s="17">
        <v>2014</v>
      </c>
      <c r="H83" s="17">
        <v>2014</v>
      </c>
      <c r="I83" s="17">
        <v>2014</v>
      </c>
      <c r="J83" s="17">
        <v>2015</v>
      </c>
      <c r="K83" s="17">
        <v>2015</v>
      </c>
      <c r="L83" s="17">
        <v>2015</v>
      </c>
      <c r="M83" s="19">
        <v>2016</v>
      </c>
      <c r="N83" s="19">
        <v>2016</v>
      </c>
      <c r="O83" s="19">
        <v>2015</v>
      </c>
      <c r="P83" s="19">
        <v>2015</v>
      </c>
      <c r="Q83" s="19">
        <v>2014</v>
      </c>
      <c r="R83" s="19" t="s">
        <v>14</v>
      </c>
      <c r="S83" s="19">
        <v>2016</v>
      </c>
      <c r="T83" s="19">
        <v>2013</v>
      </c>
      <c r="U83" s="19">
        <v>2014</v>
      </c>
      <c r="V83" s="19" t="s">
        <v>14</v>
      </c>
      <c r="W83" s="19">
        <v>2015</v>
      </c>
      <c r="X83" s="19" t="s">
        <v>14</v>
      </c>
      <c r="Y83" s="19">
        <v>2012</v>
      </c>
      <c r="Z83" s="19">
        <v>2014</v>
      </c>
      <c r="AA83" s="19">
        <v>2014</v>
      </c>
      <c r="AB83" s="19" t="s">
        <v>14</v>
      </c>
      <c r="AC83" s="19">
        <v>2014</v>
      </c>
      <c r="AD83" s="19">
        <v>2015</v>
      </c>
      <c r="AE83" s="19" t="s">
        <v>14</v>
      </c>
      <c r="AF83" s="19">
        <v>2014</v>
      </c>
      <c r="AG83" s="18">
        <v>2010</v>
      </c>
      <c r="AH83" s="19">
        <v>2014</v>
      </c>
      <c r="AI83" s="19">
        <v>2015</v>
      </c>
      <c r="AJ83" s="19">
        <v>2016</v>
      </c>
      <c r="AK83" s="20" t="s">
        <v>14</v>
      </c>
      <c r="AL83" s="20">
        <v>2015</v>
      </c>
      <c r="AM83" s="19">
        <v>2015</v>
      </c>
      <c r="AN83" s="19">
        <v>2014</v>
      </c>
      <c r="AO83" s="19">
        <v>2014</v>
      </c>
      <c r="AP83" s="19">
        <v>2014</v>
      </c>
      <c r="AQ83" s="19">
        <v>2014</v>
      </c>
      <c r="AR83" s="19" t="s">
        <v>14</v>
      </c>
      <c r="AS83" s="19">
        <v>2014</v>
      </c>
      <c r="AT83" s="19">
        <v>2015</v>
      </c>
      <c r="AU83" s="19">
        <v>2012</v>
      </c>
      <c r="AV83" s="19" t="s">
        <v>14</v>
      </c>
      <c r="AW83" s="19">
        <v>2014</v>
      </c>
      <c r="AX83" s="19">
        <v>2014</v>
      </c>
      <c r="AY83" s="19">
        <v>2014</v>
      </c>
      <c r="AZ83" s="19">
        <v>2015</v>
      </c>
      <c r="BA83" s="19">
        <v>2015</v>
      </c>
      <c r="BB83" s="19">
        <v>2015</v>
      </c>
      <c r="BC83" s="19">
        <v>2015</v>
      </c>
      <c r="BD83" s="19">
        <v>2014</v>
      </c>
      <c r="BE83" s="19">
        <v>2014</v>
      </c>
      <c r="BF83" s="9"/>
    </row>
    <row r="84" spans="1:58" x14ac:dyDescent="0.3">
      <c r="A84" s="13" t="s">
        <v>663</v>
      </c>
      <c r="B84" s="181" t="s">
        <v>7436</v>
      </c>
      <c r="C84" s="17">
        <v>2014</v>
      </c>
      <c r="D84" s="17">
        <v>2014</v>
      </c>
      <c r="E84" s="17">
        <v>2014</v>
      </c>
      <c r="F84" s="17">
        <v>2014</v>
      </c>
      <c r="G84" s="17">
        <v>2014</v>
      </c>
      <c r="H84" s="17">
        <v>2014</v>
      </c>
      <c r="I84" s="17">
        <v>2014</v>
      </c>
      <c r="J84" s="17">
        <v>2015</v>
      </c>
      <c r="K84" s="17">
        <v>2015</v>
      </c>
      <c r="L84" s="17">
        <v>2015</v>
      </c>
      <c r="M84" s="19">
        <v>2016</v>
      </c>
      <c r="N84" s="19">
        <v>2016</v>
      </c>
      <c r="O84" s="19">
        <v>2015</v>
      </c>
      <c r="P84" s="19">
        <v>2015</v>
      </c>
      <c r="Q84" s="19">
        <v>2014</v>
      </c>
      <c r="R84" s="19" t="s">
        <v>14</v>
      </c>
      <c r="S84" s="19">
        <v>2016</v>
      </c>
      <c r="T84" s="19">
        <v>2013</v>
      </c>
      <c r="U84" s="19">
        <v>2014</v>
      </c>
      <c r="V84" s="19" t="s">
        <v>14</v>
      </c>
      <c r="W84" s="19">
        <v>2015</v>
      </c>
      <c r="X84" s="19" t="s">
        <v>14</v>
      </c>
      <c r="Y84" s="19">
        <v>2012</v>
      </c>
      <c r="Z84" s="19">
        <v>2014</v>
      </c>
      <c r="AA84" s="19">
        <v>2014</v>
      </c>
      <c r="AB84" s="19">
        <v>2013</v>
      </c>
      <c r="AC84" s="19">
        <v>2014</v>
      </c>
      <c r="AD84" s="19">
        <v>2015</v>
      </c>
      <c r="AE84" s="19" t="s">
        <v>14</v>
      </c>
      <c r="AF84" s="19">
        <v>2014</v>
      </c>
      <c r="AG84" s="18">
        <v>2012</v>
      </c>
      <c r="AH84" s="19">
        <v>2014</v>
      </c>
      <c r="AI84" s="19">
        <v>2015</v>
      </c>
      <c r="AJ84" s="19">
        <v>2016</v>
      </c>
      <c r="AK84" s="20" t="s">
        <v>14</v>
      </c>
      <c r="AL84" s="20">
        <v>2015</v>
      </c>
      <c r="AM84" s="19">
        <v>2015</v>
      </c>
      <c r="AN84" s="19">
        <v>2014</v>
      </c>
      <c r="AO84" s="19">
        <v>2014</v>
      </c>
      <c r="AP84" s="19">
        <v>2014</v>
      </c>
      <c r="AQ84" s="19">
        <v>2014</v>
      </c>
      <c r="AR84" s="19">
        <v>2015</v>
      </c>
      <c r="AS84" s="19">
        <v>2014</v>
      </c>
      <c r="AT84" s="19">
        <v>2015</v>
      </c>
      <c r="AU84" s="19">
        <v>2012</v>
      </c>
      <c r="AV84" s="19">
        <v>2013</v>
      </c>
      <c r="AW84" s="19">
        <v>2014</v>
      </c>
      <c r="AX84" s="19">
        <v>2014</v>
      </c>
      <c r="AY84" s="19">
        <v>2014</v>
      </c>
      <c r="AZ84" s="19">
        <v>2015</v>
      </c>
      <c r="BA84" s="19">
        <v>2015</v>
      </c>
      <c r="BB84" s="19">
        <v>2015</v>
      </c>
      <c r="BC84" s="19">
        <v>2015</v>
      </c>
      <c r="BD84" s="19">
        <v>2014</v>
      </c>
      <c r="BE84" s="19">
        <v>2014</v>
      </c>
      <c r="BF84" s="9"/>
    </row>
    <row r="85" spans="1:58" x14ac:dyDescent="0.3">
      <c r="A85" s="13" t="s">
        <v>7437</v>
      </c>
      <c r="B85" s="181" t="s">
        <v>7438</v>
      </c>
      <c r="C85" s="17">
        <v>2014</v>
      </c>
      <c r="D85" s="17">
        <v>2014</v>
      </c>
      <c r="E85" s="17">
        <v>2014</v>
      </c>
      <c r="F85" s="17">
        <v>2014</v>
      </c>
      <c r="G85" s="17">
        <v>2014</v>
      </c>
      <c r="H85" s="17">
        <v>2014</v>
      </c>
      <c r="I85" s="17">
        <v>2014</v>
      </c>
      <c r="J85" s="17">
        <v>2015</v>
      </c>
      <c r="K85" s="17">
        <v>2015</v>
      </c>
      <c r="L85" s="17">
        <v>2015</v>
      </c>
      <c r="M85" s="19">
        <v>2016</v>
      </c>
      <c r="N85" s="19">
        <v>2016</v>
      </c>
      <c r="O85" s="19">
        <v>2015</v>
      </c>
      <c r="P85" s="19">
        <v>2015</v>
      </c>
      <c r="Q85" s="19">
        <v>2014</v>
      </c>
      <c r="R85" s="19">
        <v>2010</v>
      </c>
      <c r="S85" s="19">
        <v>2016</v>
      </c>
      <c r="T85" s="19">
        <v>2013</v>
      </c>
      <c r="U85" s="19">
        <v>2014</v>
      </c>
      <c r="V85" s="19">
        <v>2014</v>
      </c>
      <c r="W85" s="19">
        <v>2015</v>
      </c>
      <c r="X85" s="19">
        <v>2012</v>
      </c>
      <c r="Y85" s="19">
        <v>2008</v>
      </c>
      <c r="Z85" s="19">
        <v>2014</v>
      </c>
      <c r="AA85" s="19">
        <v>2014</v>
      </c>
      <c r="AB85" s="19">
        <v>2014</v>
      </c>
      <c r="AC85" s="19">
        <v>2014</v>
      </c>
      <c r="AD85" s="19">
        <v>2015</v>
      </c>
      <c r="AE85" s="19" t="s">
        <v>14</v>
      </c>
      <c r="AF85" s="19">
        <v>2014</v>
      </c>
      <c r="AG85" s="18">
        <v>2004</v>
      </c>
      <c r="AH85" s="19">
        <v>2014</v>
      </c>
      <c r="AI85" s="19">
        <v>2015</v>
      </c>
      <c r="AJ85" s="19">
        <v>2016</v>
      </c>
      <c r="AK85" s="20" t="s">
        <v>14</v>
      </c>
      <c r="AL85" s="20">
        <v>2015</v>
      </c>
      <c r="AM85" s="19">
        <v>2015</v>
      </c>
      <c r="AN85" s="19">
        <v>2014</v>
      </c>
      <c r="AO85" s="19">
        <v>2014</v>
      </c>
      <c r="AP85" s="19">
        <v>2014</v>
      </c>
      <c r="AQ85" s="19">
        <v>2014</v>
      </c>
      <c r="AR85" s="19">
        <v>2011</v>
      </c>
      <c r="AS85" s="19">
        <v>2014</v>
      </c>
      <c r="AT85" s="19">
        <v>2015</v>
      </c>
      <c r="AU85" s="19">
        <v>2012</v>
      </c>
      <c r="AV85" s="19">
        <v>2013</v>
      </c>
      <c r="AW85" s="19">
        <v>2014</v>
      </c>
      <c r="AX85" s="19">
        <v>2014</v>
      </c>
      <c r="AY85" s="19">
        <v>2014</v>
      </c>
      <c r="AZ85" s="19">
        <v>2015</v>
      </c>
      <c r="BA85" s="19">
        <v>2015</v>
      </c>
      <c r="BB85" s="19">
        <v>2015</v>
      </c>
      <c r="BC85" s="19">
        <v>2015</v>
      </c>
      <c r="BD85" s="19">
        <v>2014</v>
      </c>
      <c r="BE85" s="19">
        <v>2014</v>
      </c>
      <c r="BF85" s="9"/>
    </row>
    <row r="86" spans="1:58" x14ac:dyDescent="0.3">
      <c r="A86" s="13" t="s">
        <v>7439</v>
      </c>
      <c r="B86" s="181" t="s">
        <v>7440</v>
      </c>
      <c r="C86" s="17">
        <v>2014</v>
      </c>
      <c r="D86" s="17">
        <v>2014</v>
      </c>
      <c r="E86" s="17">
        <v>2014</v>
      </c>
      <c r="F86" s="17">
        <v>2014</v>
      </c>
      <c r="G86" s="17">
        <v>2014</v>
      </c>
      <c r="H86" s="17">
        <v>2014</v>
      </c>
      <c r="I86" s="17">
        <v>2014</v>
      </c>
      <c r="J86" s="17">
        <v>2015</v>
      </c>
      <c r="K86" s="17">
        <v>2015</v>
      </c>
      <c r="L86" s="17">
        <v>2015</v>
      </c>
      <c r="M86" s="19">
        <v>2016</v>
      </c>
      <c r="N86" s="19">
        <v>2016</v>
      </c>
      <c r="O86" s="19">
        <v>2015</v>
      </c>
      <c r="P86" s="19">
        <v>2015</v>
      </c>
      <c r="Q86" s="19">
        <v>2014</v>
      </c>
      <c r="R86" s="19" t="s">
        <v>14</v>
      </c>
      <c r="S86" s="19">
        <v>2016</v>
      </c>
      <c r="T86" s="19">
        <v>2013</v>
      </c>
      <c r="U86" s="19">
        <v>2014</v>
      </c>
      <c r="V86" s="19" t="s">
        <v>14</v>
      </c>
      <c r="W86" s="19">
        <v>2015</v>
      </c>
      <c r="X86" s="19">
        <v>2010</v>
      </c>
      <c r="Y86" s="19">
        <v>2010</v>
      </c>
      <c r="Z86" s="19">
        <v>2014</v>
      </c>
      <c r="AA86" s="19">
        <v>2014</v>
      </c>
      <c r="AB86" s="19">
        <v>2011</v>
      </c>
      <c r="AC86" s="19">
        <v>2014</v>
      </c>
      <c r="AD86" s="19">
        <v>2015</v>
      </c>
      <c r="AE86" s="19" t="s">
        <v>14</v>
      </c>
      <c r="AF86" s="19">
        <v>2014</v>
      </c>
      <c r="AG86" s="18">
        <v>2008</v>
      </c>
      <c r="AH86" s="19">
        <v>2014</v>
      </c>
      <c r="AI86" s="19">
        <v>2015</v>
      </c>
      <c r="AJ86" s="19">
        <v>2016</v>
      </c>
      <c r="AK86" s="20" t="s">
        <v>14</v>
      </c>
      <c r="AL86" s="20">
        <v>2015</v>
      </c>
      <c r="AM86" s="19">
        <v>2015</v>
      </c>
      <c r="AN86" s="19">
        <v>2014</v>
      </c>
      <c r="AO86" s="19">
        <v>2014</v>
      </c>
      <c r="AP86" s="19">
        <v>2014</v>
      </c>
      <c r="AQ86" s="19">
        <v>2014</v>
      </c>
      <c r="AR86" s="19">
        <v>2011</v>
      </c>
      <c r="AS86" s="19">
        <v>2014</v>
      </c>
      <c r="AT86" s="19">
        <v>2015</v>
      </c>
      <c r="AU86" s="19">
        <v>2012</v>
      </c>
      <c r="AV86" s="19" t="s">
        <v>14</v>
      </c>
      <c r="AW86" s="19">
        <v>2014</v>
      </c>
      <c r="AX86" s="19">
        <v>2014</v>
      </c>
      <c r="AY86" s="19">
        <v>2014</v>
      </c>
      <c r="AZ86" s="19">
        <v>2015</v>
      </c>
      <c r="BA86" s="19">
        <v>2015</v>
      </c>
      <c r="BB86" s="19">
        <v>2015</v>
      </c>
      <c r="BC86" s="19">
        <v>2015</v>
      </c>
      <c r="BD86" s="19">
        <v>2014</v>
      </c>
      <c r="BE86" s="19">
        <v>2014</v>
      </c>
      <c r="BF86" s="9"/>
    </row>
    <row r="87" spans="1:58" x14ac:dyDescent="0.3">
      <c r="A87" s="13" t="s">
        <v>217</v>
      </c>
      <c r="B87" s="181" t="s">
        <v>7441</v>
      </c>
      <c r="C87" s="17">
        <v>2014</v>
      </c>
      <c r="D87" s="17">
        <v>2014</v>
      </c>
      <c r="E87" s="17">
        <v>2014</v>
      </c>
      <c r="F87" s="17">
        <v>2014</v>
      </c>
      <c r="G87" s="17">
        <v>2014</v>
      </c>
      <c r="H87" s="17">
        <v>2014</v>
      </c>
      <c r="I87" s="17">
        <v>2014</v>
      </c>
      <c r="J87" s="17">
        <v>2015</v>
      </c>
      <c r="K87" s="17">
        <v>2015</v>
      </c>
      <c r="L87" s="17">
        <v>2015</v>
      </c>
      <c r="M87" s="19">
        <v>2016</v>
      </c>
      <c r="N87" s="19">
        <v>2016</v>
      </c>
      <c r="O87" s="19">
        <v>2015</v>
      </c>
      <c r="P87" s="19">
        <v>2015</v>
      </c>
      <c r="Q87" s="19">
        <v>2014</v>
      </c>
      <c r="R87" s="19">
        <v>2012</v>
      </c>
      <c r="S87" s="19">
        <v>2016</v>
      </c>
      <c r="T87" s="19">
        <v>2013</v>
      </c>
      <c r="U87" s="19">
        <v>2014</v>
      </c>
      <c r="V87" s="19">
        <v>2014</v>
      </c>
      <c r="W87" s="19">
        <v>2015</v>
      </c>
      <c r="X87" s="19">
        <v>2012</v>
      </c>
      <c r="Y87" s="19">
        <v>2010</v>
      </c>
      <c r="Z87" s="19">
        <v>2014</v>
      </c>
      <c r="AA87" s="19">
        <v>2014</v>
      </c>
      <c r="AB87" s="19" t="s">
        <v>14</v>
      </c>
      <c r="AC87" s="19">
        <v>2014</v>
      </c>
      <c r="AD87" s="19">
        <v>2015</v>
      </c>
      <c r="AE87" s="19" t="s">
        <v>14</v>
      </c>
      <c r="AF87" s="19">
        <v>2014</v>
      </c>
      <c r="AG87" s="18">
        <v>2010</v>
      </c>
      <c r="AH87" s="19">
        <v>2014</v>
      </c>
      <c r="AI87" s="19">
        <v>2015</v>
      </c>
      <c r="AJ87" s="19">
        <v>2016</v>
      </c>
      <c r="AK87" s="20" t="s">
        <v>14</v>
      </c>
      <c r="AL87" s="20">
        <v>2016</v>
      </c>
      <c r="AM87" s="19">
        <v>2015</v>
      </c>
      <c r="AN87" s="19">
        <v>2014</v>
      </c>
      <c r="AO87" s="19">
        <v>2014</v>
      </c>
      <c r="AP87" s="19">
        <v>2014</v>
      </c>
      <c r="AQ87" s="19">
        <v>2014</v>
      </c>
      <c r="AR87" s="19">
        <v>2011</v>
      </c>
      <c r="AS87" s="19">
        <v>2014</v>
      </c>
      <c r="AT87" s="19">
        <v>2015</v>
      </c>
      <c r="AU87" s="19">
        <v>2012</v>
      </c>
      <c r="AV87" s="19">
        <v>2012</v>
      </c>
      <c r="AW87" s="19">
        <v>2014</v>
      </c>
      <c r="AX87" s="19">
        <v>2014</v>
      </c>
      <c r="AY87" s="19">
        <v>2014</v>
      </c>
      <c r="AZ87" s="19">
        <v>2015</v>
      </c>
      <c r="BA87" s="19">
        <v>2015</v>
      </c>
      <c r="BB87" s="19">
        <v>2015</v>
      </c>
      <c r="BC87" s="19">
        <v>2015</v>
      </c>
      <c r="BD87" s="19">
        <v>2014</v>
      </c>
      <c r="BE87" s="19">
        <v>2014</v>
      </c>
      <c r="BF87" s="9"/>
    </row>
    <row r="88" spans="1:58" x14ac:dyDescent="0.3">
      <c r="A88" s="13" t="s">
        <v>7442</v>
      </c>
      <c r="B88" s="181" t="s">
        <v>7443</v>
      </c>
      <c r="C88" s="17">
        <v>2014</v>
      </c>
      <c r="D88" s="17">
        <v>2014</v>
      </c>
      <c r="E88" s="17">
        <v>2014</v>
      </c>
      <c r="F88" s="17">
        <v>2014</v>
      </c>
      <c r="G88" s="17">
        <v>2014</v>
      </c>
      <c r="H88" s="17">
        <v>2014</v>
      </c>
      <c r="I88" s="17">
        <v>2014</v>
      </c>
      <c r="J88" s="17">
        <v>2015</v>
      </c>
      <c r="K88" s="17">
        <v>2015</v>
      </c>
      <c r="L88" s="17">
        <v>2015</v>
      </c>
      <c r="M88" s="19">
        <v>2016</v>
      </c>
      <c r="N88" s="19">
        <v>2016</v>
      </c>
      <c r="O88" s="19">
        <v>2015</v>
      </c>
      <c r="P88" s="19">
        <v>2015</v>
      </c>
      <c r="Q88" s="19">
        <v>2014</v>
      </c>
      <c r="R88" s="19">
        <v>2011</v>
      </c>
      <c r="S88" s="19">
        <v>2016</v>
      </c>
      <c r="T88" s="19">
        <v>2013</v>
      </c>
      <c r="U88" s="19">
        <v>2014</v>
      </c>
      <c r="V88" s="19">
        <v>2014</v>
      </c>
      <c r="W88" s="19">
        <v>2015</v>
      </c>
      <c r="X88" s="19">
        <v>2010</v>
      </c>
      <c r="Y88" s="19">
        <v>2013</v>
      </c>
      <c r="Z88" s="19">
        <v>2014</v>
      </c>
      <c r="AA88" s="19">
        <v>2014</v>
      </c>
      <c r="AB88" s="19">
        <v>2014</v>
      </c>
      <c r="AC88" s="19">
        <v>2014</v>
      </c>
      <c r="AD88" s="19">
        <v>2015</v>
      </c>
      <c r="AE88" s="19" t="s">
        <v>14</v>
      </c>
      <c r="AF88" s="19">
        <v>2014</v>
      </c>
      <c r="AG88" s="18">
        <v>2013</v>
      </c>
      <c r="AH88" s="19">
        <v>2014</v>
      </c>
      <c r="AI88" s="19">
        <v>2015</v>
      </c>
      <c r="AJ88" s="19">
        <v>2016</v>
      </c>
      <c r="AK88" s="20" t="s">
        <v>14</v>
      </c>
      <c r="AL88" s="20">
        <v>2015</v>
      </c>
      <c r="AM88" s="19">
        <v>2015</v>
      </c>
      <c r="AN88" s="19">
        <v>2014</v>
      </c>
      <c r="AO88" s="19">
        <v>2014</v>
      </c>
      <c r="AP88" s="19" t="s">
        <v>14</v>
      </c>
      <c r="AQ88" s="19" t="s">
        <v>14</v>
      </c>
      <c r="AR88" s="19">
        <v>2011</v>
      </c>
      <c r="AS88" s="19">
        <v>2014</v>
      </c>
      <c r="AT88" s="19">
        <v>2015</v>
      </c>
      <c r="AU88" s="19">
        <v>2012</v>
      </c>
      <c r="AV88" s="19">
        <v>2009</v>
      </c>
      <c r="AW88" s="19">
        <v>2014</v>
      </c>
      <c r="AX88" s="19">
        <v>2014</v>
      </c>
      <c r="AY88" s="19">
        <v>2014</v>
      </c>
      <c r="AZ88" s="19">
        <v>2015</v>
      </c>
      <c r="BA88" s="19">
        <v>2015</v>
      </c>
      <c r="BB88" s="19">
        <v>2015</v>
      </c>
      <c r="BC88" s="19">
        <v>2015</v>
      </c>
      <c r="BD88" s="19">
        <v>2014</v>
      </c>
      <c r="BE88" s="19">
        <v>2014</v>
      </c>
      <c r="BF88" s="9"/>
    </row>
    <row r="89" spans="1:58" x14ac:dyDescent="0.3">
      <c r="A89" s="13" t="s">
        <v>679</v>
      </c>
      <c r="B89" s="181" t="s">
        <v>7444</v>
      </c>
      <c r="C89" s="17">
        <v>2014</v>
      </c>
      <c r="D89" s="17">
        <v>2014</v>
      </c>
      <c r="E89" s="17">
        <v>2014</v>
      </c>
      <c r="F89" s="17">
        <v>2014</v>
      </c>
      <c r="G89" s="17">
        <v>2014</v>
      </c>
      <c r="H89" s="17">
        <v>2014</v>
      </c>
      <c r="I89" s="17">
        <v>2014</v>
      </c>
      <c r="J89" s="17">
        <v>2015</v>
      </c>
      <c r="K89" s="17">
        <v>2015</v>
      </c>
      <c r="L89" s="17">
        <v>2015</v>
      </c>
      <c r="M89" s="19">
        <v>2016</v>
      </c>
      <c r="N89" s="19">
        <v>2016</v>
      </c>
      <c r="O89" s="19">
        <v>2015</v>
      </c>
      <c r="P89" s="19">
        <v>2015</v>
      </c>
      <c r="Q89" s="19">
        <v>2014</v>
      </c>
      <c r="R89" s="19">
        <v>2009</v>
      </c>
      <c r="S89" s="19">
        <v>2016</v>
      </c>
      <c r="T89" s="19">
        <v>2013</v>
      </c>
      <c r="U89" s="19">
        <v>2014</v>
      </c>
      <c r="V89" s="19">
        <v>2014</v>
      </c>
      <c r="W89" s="19">
        <v>2015</v>
      </c>
      <c r="X89" s="19">
        <v>2014</v>
      </c>
      <c r="Y89" s="19">
        <v>2013</v>
      </c>
      <c r="Z89" s="19">
        <v>2014</v>
      </c>
      <c r="AA89" s="19">
        <v>2014</v>
      </c>
      <c r="AB89" s="19">
        <v>2014</v>
      </c>
      <c r="AC89" s="19">
        <v>2014</v>
      </c>
      <c r="AD89" s="19">
        <v>2015</v>
      </c>
      <c r="AE89" s="19">
        <v>2012</v>
      </c>
      <c r="AF89" s="19">
        <v>2014</v>
      </c>
      <c r="AG89" s="18">
        <v>2005</v>
      </c>
      <c r="AH89" s="19">
        <v>2014</v>
      </c>
      <c r="AI89" s="19">
        <v>2015</v>
      </c>
      <c r="AJ89" s="19">
        <v>2016</v>
      </c>
      <c r="AK89" s="20">
        <v>2015</v>
      </c>
      <c r="AL89" s="20">
        <v>2016</v>
      </c>
      <c r="AM89" s="19">
        <v>2015</v>
      </c>
      <c r="AN89" s="19">
        <v>2014</v>
      </c>
      <c r="AO89" s="19">
        <v>2014</v>
      </c>
      <c r="AP89" s="19">
        <v>2013</v>
      </c>
      <c r="AQ89" s="19">
        <v>2014</v>
      </c>
      <c r="AR89" s="19">
        <v>2015</v>
      </c>
      <c r="AS89" s="19">
        <v>2014</v>
      </c>
      <c r="AT89" s="19">
        <v>2015</v>
      </c>
      <c r="AU89" s="19">
        <v>2012</v>
      </c>
      <c r="AV89" s="19">
        <v>2007</v>
      </c>
      <c r="AW89" s="19">
        <v>2014</v>
      </c>
      <c r="AX89" s="19">
        <v>2014</v>
      </c>
      <c r="AY89" s="19">
        <v>2014</v>
      </c>
      <c r="AZ89" s="19">
        <v>2015</v>
      </c>
      <c r="BA89" s="19">
        <v>2015</v>
      </c>
      <c r="BB89" s="19">
        <v>2015</v>
      </c>
      <c r="BC89" s="19">
        <v>2015</v>
      </c>
      <c r="BD89" s="19">
        <v>2014</v>
      </c>
      <c r="BE89" s="19">
        <v>2014</v>
      </c>
      <c r="BF89" s="9"/>
    </row>
    <row r="90" spans="1:58" x14ac:dyDescent="0.3">
      <c r="A90" s="13" t="s">
        <v>7445</v>
      </c>
      <c r="B90" s="181" t="s">
        <v>7446</v>
      </c>
      <c r="C90" s="17">
        <v>2014</v>
      </c>
      <c r="D90" s="17">
        <v>2014</v>
      </c>
      <c r="E90" s="17">
        <v>2014</v>
      </c>
      <c r="F90" s="17">
        <v>2014</v>
      </c>
      <c r="G90" s="17">
        <v>2014</v>
      </c>
      <c r="H90" s="17">
        <v>2014</v>
      </c>
      <c r="I90" s="17">
        <v>2014</v>
      </c>
      <c r="J90" s="17">
        <v>2015</v>
      </c>
      <c r="K90" s="17">
        <v>2015</v>
      </c>
      <c r="L90" s="17">
        <v>2015</v>
      </c>
      <c r="M90" s="19">
        <v>2016</v>
      </c>
      <c r="N90" s="19">
        <v>2016</v>
      </c>
      <c r="O90" s="19">
        <v>2015</v>
      </c>
      <c r="P90" s="19">
        <v>2015</v>
      </c>
      <c r="Q90" s="19">
        <v>2014</v>
      </c>
      <c r="R90" s="19" t="s">
        <v>14</v>
      </c>
      <c r="S90" s="19">
        <v>2016</v>
      </c>
      <c r="T90" s="19">
        <v>2013</v>
      </c>
      <c r="U90" s="19">
        <v>2014</v>
      </c>
      <c r="V90" s="19">
        <v>2014</v>
      </c>
      <c r="W90" s="19">
        <v>2015</v>
      </c>
      <c r="X90" s="19">
        <v>2009</v>
      </c>
      <c r="Y90" s="19">
        <v>2010</v>
      </c>
      <c r="Z90" s="19">
        <v>2014</v>
      </c>
      <c r="AA90" s="19">
        <v>2014</v>
      </c>
      <c r="AB90" s="19" t="s">
        <v>14</v>
      </c>
      <c r="AC90" s="19">
        <v>2014</v>
      </c>
      <c r="AD90" s="19">
        <v>2015</v>
      </c>
      <c r="AE90" s="19" t="s">
        <v>14</v>
      </c>
      <c r="AF90" s="19" t="s">
        <v>14</v>
      </c>
      <c r="AG90" s="18">
        <v>2006</v>
      </c>
      <c r="AH90" s="19">
        <v>2014</v>
      </c>
      <c r="AI90" s="19">
        <v>2015</v>
      </c>
      <c r="AJ90" s="19">
        <v>2016</v>
      </c>
      <c r="AK90" s="20" t="s">
        <v>14</v>
      </c>
      <c r="AL90" s="20" t="s">
        <v>14</v>
      </c>
      <c r="AM90" s="19">
        <v>2015</v>
      </c>
      <c r="AN90" s="19">
        <v>2014</v>
      </c>
      <c r="AO90" s="19">
        <v>2014</v>
      </c>
      <c r="AP90" s="19" t="s">
        <v>14</v>
      </c>
      <c r="AQ90" s="19" t="s">
        <v>14</v>
      </c>
      <c r="AR90" s="19" t="s">
        <v>14</v>
      </c>
      <c r="AS90" s="19">
        <v>2014</v>
      </c>
      <c r="AT90" s="19" t="s">
        <v>14</v>
      </c>
      <c r="AU90" s="19">
        <v>2012</v>
      </c>
      <c r="AV90" s="19" t="s">
        <v>14</v>
      </c>
      <c r="AW90" s="19">
        <v>2014</v>
      </c>
      <c r="AX90" s="19">
        <v>2014</v>
      </c>
      <c r="AY90" s="19">
        <v>2014</v>
      </c>
      <c r="AZ90" s="19">
        <v>2015</v>
      </c>
      <c r="BA90" s="19">
        <v>2015</v>
      </c>
      <c r="BB90" s="19">
        <v>2015</v>
      </c>
      <c r="BC90" s="19">
        <v>2015</v>
      </c>
      <c r="BD90" s="19">
        <v>2014</v>
      </c>
      <c r="BE90" s="19">
        <v>2014</v>
      </c>
      <c r="BF90" s="9"/>
    </row>
    <row r="91" spans="1:58" x14ac:dyDescent="0.3">
      <c r="A91" s="13" t="s">
        <v>8235</v>
      </c>
      <c r="B91" s="181" t="s">
        <v>7377</v>
      </c>
      <c r="C91" s="17">
        <v>2014</v>
      </c>
      <c r="D91" s="17">
        <v>2014</v>
      </c>
      <c r="E91" s="17">
        <v>2014</v>
      </c>
      <c r="F91" s="17">
        <v>2014</v>
      </c>
      <c r="G91" s="17">
        <v>2014</v>
      </c>
      <c r="H91" s="17">
        <v>2014</v>
      </c>
      <c r="I91" s="17">
        <v>2014</v>
      </c>
      <c r="J91" s="17">
        <v>2015</v>
      </c>
      <c r="K91" s="17">
        <v>2015</v>
      </c>
      <c r="L91" s="17">
        <v>2015</v>
      </c>
      <c r="M91" s="19">
        <v>2016</v>
      </c>
      <c r="N91" s="19">
        <v>2016</v>
      </c>
      <c r="O91" s="19">
        <v>2015</v>
      </c>
      <c r="P91" s="19">
        <v>2015</v>
      </c>
      <c r="Q91" s="19" t="s">
        <v>14</v>
      </c>
      <c r="R91" s="19" t="s">
        <v>14</v>
      </c>
      <c r="S91" s="19">
        <v>2016</v>
      </c>
      <c r="T91" s="19">
        <v>2013</v>
      </c>
      <c r="U91" s="19">
        <v>2014</v>
      </c>
      <c r="V91" s="19" t="s">
        <v>14</v>
      </c>
      <c r="W91" s="19">
        <v>2015</v>
      </c>
      <c r="X91" s="19">
        <v>2012</v>
      </c>
      <c r="Y91" s="19" t="s">
        <v>14</v>
      </c>
      <c r="Z91" s="19">
        <v>2014</v>
      </c>
      <c r="AA91" s="19">
        <v>2014</v>
      </c>
      <c r="AB91" s="19" t="s">
        <v>14</v>
      </c>
      <c r="AC91" s="19" t="s">
        <v>14</v>
      </c>
      <c r="AD91" s="19">
        <v>2015</v>
      </c>
      <c r="AE91" s="19">
        <v>2012</v>
      </c>
      <c r="AF91" s="19" t="s">
        <v>14</v>
      </c>
      <c r="AG91" s="18" t="s">
        <v>14</v>
      </c>
      <c r="AH91" s="19">
        <v>2014</v>
      </c>
      <c r="AI91" s="19">
        <v>2015</v>
      </c>
      <c r="AJ91" s="19">
        <v>2016</v>
      </c>
      <c r="AK91" s="20" t="s">
        <v>14</v>
      </c>
      <c r="AL91" s="20" t="s">
        <v>14</v>
      </c>
      <c r="AM91" s="19">
        <v>2015</v>
      </c>
      <c r="AN91" s="19">
        <v>2014</v>
      </c>
      <c r="AO91" s="19">
        <v>2014</v>
      </c>
      <c r="AP91" s="19" t="s">
        <v>14</v>
      </c>
      <c r="AQ91" s="19" t="s">
        <v>14</v>
      </c>
      <c r="AR91" s="19" t="s">
        <v>14</v>
      </c>
      <c r="AS91" s="19">
        <v>2014</v>
      </c>
      <c r="AT91" s="19">
        <v>2015</v>
      </c>
      <c r="AU91" s="19">
        <v>2012</v>
      </c>
      <c r="AV91" s="19">
        <v>2008</v>
      </c>
      <c r="AW91" s="19">
        <v>2014</v>
      </c>
      <c r="AX91" s="19">
        <v>2014</v>
      </c>
      <c r="AY91" s="19">
        <v>2014</v>
      </c>
      <c r="AZ91" s="19">
        <v>2015</v>
      </c>
      <c r="BA91" s="19">
        <v>2015</v>
      </c>
      <c r="BB91" s="19">
        <v>2014</v>
      </c>
      <c r="BC91" s="19">
        <v>2015</v>
      </c>
      <c r="BD91" s="19">
        <v>2014</v>
      </c>
      <c r="BE91" s="19">
        <v>2014</v>
      </c>
      <c r="BF91" s="9"/>
    </row>
    <row r="92" spans="1:58" x14ac:dyDescent="0.3">
      <c r="A92" s="13" t="s">
        <v>8236</v>
      </c>
      <c r="B92" s="181" t="s">
        <v>7448</v>
      </c>
      <c r="C92" s="17">
        <v>2014</v>
      </c>
      <c r="D92" s="17">
        <v>2014</v>
      </c>
      <c r="E92" s="17">
        <v>2014</v>
      </c>
      <c r="F92" s="17">
        <v>2014</v>
      </c>
      <c r="G92" s="17">
        <v>2014</v>
      </c>
      <c r="H92" s="17">
        <v>2014</v>
      </c>
      <c r="I92" s="17">
        <v>2014</v>
      </c>
      <c r="J92" s="17">
        <v>2015</v>
      </c>
      <c r="K92" s="17">
        <v>2015</v>
      </c>
      <c r="L92" s="17">
        <v>2015</v>
      </c>
      <c r="M92" s="19">
        <v>2016</v>
      </c>
      <c r="N92" s="19">
        <v>2016</v>
      </c>
      <c r="O92" s="19">
        <v>2015</v>
      </c>
      <c r="P92" s="19">
        <v>2015</v>
      </c>
      <c r="Q92" s="19">
        <v>2014</v>
      </c>
      <c r="R92" s="19" t="s">
        <v>14</v>
      </c>
      <c r="S92" s="19">
        <v>2016</v>
      </c>
      <c r="T92" s="19">
        <v>2013</v>
      </c>
      <c r="U92" s="19">
        <v>2014</v>
      </c>
      <c r="V92" s="19" t="s">
        <v>14</v>
      </c>
      <c r="W92" s="19">
        <v>2015</v>
      </c>
      <c r="X92" s="19">
        <v>2010</v>
      </c>
      <c r="Y92" s="19">
        <v>2012</v>
      </c>
      <c r="Z92" s="19">
        <v>2014</v>
      </c>
      <c r="AA92" s="19">
        <v>2014</v>
      </c>
      <c r="AB92" s="19" t="s">
        <v>14</v>
      </c>
      <c r="AC92" s="19">
        <v>2014</v>
      </c>
      <c r="AD92" s="19">
        <v>2015</v>
      </c>
      <c r="AE92" s="19">
        <v>2012</v>
      </c>
      <c r="AF92" s="19">
        <v>2014</v>
      </c>
      <c r="AG92" s="18" t="s">
        <v>14</v>
      </c>
      <c r="AH92" s="19">
        <v>2014</v>
      </c>
      <c r="AI92" s="19">
        <v>2015</v>
      </c>
      <c r="AJ92" s="19">
        <v>2016</v>
      </c>
      <c r="AK92" s="20" t="s">
        <v>14</v>
      </c>
      <c r="AL92" s="20">
        <v>2015</v>
      </c>
      <c r="AM92" s="19">
        <v>2015</v>
      </c>
      <c r="AN92" s="19">
        <v>2014</v>
      </c>
      <c r="AO92" s="19">
        <v>2014</v>
      </c>
      <c r="AP92" s="19">
        <v>2014</v>
      </c>
      <c r="AQ92" s="19">
        <v>2014</v>
      </c>
      <c r="AR92" s="19">
        <v>2011</v>
      </c>
      <c r="AS92" s="19">
        <v>2014</v>
      </c>
      <c r="AT92" s="19">
        <v>2015</v>
      </c>
      <c r="AU92" s="19">
        <v>2012</v>
      </c>
      <c r="AV92" s="19" t="s">
        <v>14</v>
      </c>
      <c r="AW92" s="19">
        <v>2014</v>
      </c>
      <c r="AX92" s="19">
        <v>2014</v>
      </c>
      <c r="AY92" s="19">
        <v>2014</v>
      </c>
      <c r="AZ92" s="19">
        <v>2015</v>
      </c>
      <c r="BA92" s="19">
        <v>2012</v>
      </c>
      <c r="BB92" s="19">
        <v>2015</v>
      </c>
      <c r="BC92" s="19">
        <v>2015</v>
      </c>
      <c r="BD92" s="19">
        <v>2014</v>
      </c>
      <c r="BE92" s="19">
        <v>2014</v>
      </c>
      <c r="BF92" s="9"/>
    </row>
    <row r="93" spans="1:58" x14ac:dyDescent="0.3">
      <c r="A93" s="13" t="s">
        <v>7449</v>
      </c>
      <c r="B93" s="181" t="s">
        <v>7450</v>
      </c>
      <c r="C93" s="17">
        <v>2014</v>
      </c>
      <c r="D93" s="17">
        <v>2014</v>
      </c>
      <c r="E93" s="17">
        <v>2014</v>
      </c>
      <c r="F93" s="17">
        <v>2014</v>
      </c>
      <c r="G93" s="17">
        <v>2014</v>
      </c>
      <c r="H93" s="17">
        <v>2014</v>
      </c>
      <c r="I93" s="17">
        <v>2014</v>
      </c>
      <c r="J93" s="17">
        <v>2015</v>
      </c>
      <c r="K93" s="17">
        <v>2015</v>
      </c>
      <c r="L93" s="17">
        <v>2015</v>
      </c>
      <c r="M93" s="19">
        <v>2016</v>
      </c>
      <c r="N93" s="19">
        <v>2016</v>
      </c>
      <c r="O93" s="19">
        <v>2015</v>
      </c>
      <c r="P93" s="19">
        <v>2015</v>
      </c>
      <c r="Q93" s="19">
        <v>2014</v>
      </c>
      <c r="R93" s="19" t="s">
        <v>14</v>
      </c>
      <c r="S93" s="19">
        <v>2016</v>
      </c>
      <c r="T93" s="19">
        <v>2013</v>
      </c>
      <c r="U93" s="19">
        <v>2014</v>
      </c>
      <c r="V93" s="19" t="s">
        <v>14</v>
      </c>
      <c r="W93" s="19">
        <v>2015</v>
      </c>
      <c r="X93" s="19">
        <v>2014</v>
      </c>
      <c r="Y93" s="19">
        <v>2012</v>
      </c>
      <c r="Z93" s="19">
        <v>2014</v>
      </c>
      <c r="AA93" s="19">
        <v>2014</v>
      </c>
      <c r="AB93" s="19" t="s">
        <v>14</v>
      </c>
      <c r="AC93" s="19">
        <v>2014</v>
      </c>
      <c r="AD93" s="19">
        <v>2015</v>
      </c>
      <c r="AE93" s="19" t="s">
        <v>14</v>
      </c>
      <c r="AF93" s="19">
        <v>2014</v>
      </c>
      <c r="AG93" s="18" t="s">
        <v>14</v>
      </c>
      <c r="AH93" s="19">
        <v>2014</v>
      </c>
      <c r="AI93" s="19">
        <v>2015</v>
      </c>
      <c r="AJ93" s="19">
        <v>2016</v>
      </c>
      <c r="AK93" s="20" t="s">
        <v>14</v>
      </c>
      <c r="AL93" s="20">
        <v>2015</v>
      </c>
      <c r="AM93" s="19">
        <v>2015</v>
      </c>
      <c r="AN93" s="19">
        <v>2014</v>
      </c>
      <c r="AO93" s="19">
        <v>2014</v>
      </c>
      <c r="AP93" s="19">
        <v>2014</v>
      </c>
      <c r="AQ93" s="19">
        <v>2014</v>
      </c>
      <c r="AR93" s="19" t="s">
        <v>14</v>
      </c>
      <c r="AS93" s="19">
        <v>2014</v>
      </c>
      <c r="AT93" s="19">
        <v>2015</v>
      </c>
      <c r="AU93" s="19">
        <v>2012</v>
      </c>
      <c r="AV93" s="19">
        <v>2013</v>
      </c>
      <c r="AW93" s="19">
        <v>2014</v>
      </c>
      <c r="AX93" s="19">
        <v>2014</v>
      </c>
      <c r="AY93" s="19">
        <v>2014</v>
      </c>
      <c r="AZ93" s="19">
        <v>2015</v>
      </c>
      <c r="BA93" s="19">
        <v>2015</v>
      </c>
      <c r="BB93" s="19">
        <v>2015</v>
      </c>
      <c r="BC93" s="19">
        <v>2015</v>
      </c>
      <c r="BD93" s="19">
        <v>2014</v>
      </c>
      <c r="BE93" s="19">
        <v>2014</v>
      </c>
      <c r="BF93" s="9"/>
    </row>
    <row r="94" spans="1:58" x14ac:dyDescent="0.3">
      <c r="A94" s="13" t="s">
        <v>7451</v>
      </c>
      <c r="B94" s="181" t="s">
        <v>7452</v>
      </c>
      <c r="C94" s="17">
        <v>2014</v>
      </c>
      <c r="D94" s="17">
        <v>2014</v>
      </c>
      <c r="E94" s="17">
        <v>2014</v>
      </c>
      <c r="F94" s="17">
        <v>2014</v>
      </c>
      <c r="G94" s="17">
        <v>2014</v>
      </c>
      <c r="H94" s="17">
        <v>2014</v>
      </c>
      <c r="I94" s="17">
        <v>2014</v>
      </c>
      <c r="J94" s="17">
        <v>2015</v>
      </c>
      <c r="K94" s="17">
        <v>2015</v>
      </c>
      <c r="L94" s="17">
        <v>2015</v>
      </c>
      <c r="M94" s="19">
        <v>2016</v>
      </c>
      <c r="N94" s="19">
        <v>2016</v>
      </c>
      <c r="O94" s="19">
        <v>2015</v>
      </c>
      <c r="P94" s="19">
        <v>2015</v>
      </c>
      <c r="Q94" s="19">
        <v>2014</v>
      </c>
      <c r="R94" s="19">
        <v>2012</v>
      </c>
      <c r="S94" s="19">
        <v>2016</v>
      </c>
      <c r="T94" s="19">
        <v>2013</v>
      </c>
      <c r="U94" s="19">
        <v>2014</v>
      </c>
      <c r="V94" s="19">
        <v>2014</v>
      </c>
      <c r="W94" s="19">
        <v>2015</v>
      </c>
      <c r="X94" s="19">
        <v>2014</v>
      </c>
      <c r="Y94" s="19">
        <v>2013</v>
      </c>
      <c r="Z94" s="19">
        <v>2014</v>
      </c>
      <c r="AA94" s="19">
        <v>2014</v>
      </c>
      <c r="AB94" s="19">
        <v>2014</v>
      </c>
      <c r="AC94" s="19">
        <v>2014</v>
      </c>
      <c r="AD94" s="19">
        <v>2015</v>
      </c>
      <c r="AE94" s="19">
        <v>2012</v>
      </c>
      <c r="AF94" s="19">
        <v>2014</v>
      </c>
      <c r="AG94" s="18">
        <v>2012</v>
      </c>
      <c r="AH94" s="19">
        <v>2014</v>
      </c>
      <c r="AI94" s="19">
        <v>2015</v>
      </c>
      <c r="AJ94" s="19">
        <v>2016</v>
      </c>
      <c r="AK94" s="20" t="s">
        <v>14</v>
      </c>
      <c r="AL94" s="20">
        <v>2015</v>
      </c>
      <c r="AM94" s="19">
        <v>2015</v>
      </c>
      <c r="AN94" s="19">
        <v>2014</v>
      </c>
      <c r="AO94" s="19">
        <v>2014</v>
      </c>
      <c r="AP94" s="19" t="s">
        <v>14</v>
      </c>
      <c r="AQ94" s="19" t="s">
        <v>14</v>
      </c>
      <c r="AR94" s="19">
        <v>2015</v>
      </c>
      <c r="AS94" s="19">
        <v>2014</v>
      </c>
      <c r="AT94" s="19">
        <v>2015</v>
      </c>
      <c r="AU94" s="19">
        <v>2012</v>
      </c>
      <c r="AV94" s="19">
        <v>2009</v>
      </c>
      <c r="AW94" s="19">
        <v>2014</v>
      </c>
      <c r="AX94" s="19">
        <v>2014</v>
      </c>
      <c r="AY94" s="19">
        <v>2014</v>
      </c>
      <c r="AZ94" s="19">
        <v>2015</v>
      </c>
      <c r="BA94" s="19">
        <v>2015</v>
      </c>
      <c r="BB94" s="19">
        <v>2015</v>
      </c>
      <c r="BC94" s="19">
        <v>2015</v>
      </c>
      <c r="BD94" s="19">
        <v>2014</v>
      </c>
      <c r="BE94" s="19">
        <v>2014</v>
      </c>
      <c r="BF94" s="9"/>
    </row>
    <row r="95" spans="1:58" x14ac:dyDescent="0.3">
      <c r="A95" s="13" t="s">
        <v>8237</v>
      </c>
      <c r="B95" s="181" t="s">
        <v>7454</v>
      </c>
      <c r="C95" s="17">
        <v>2014</v>
      </c>
      <c r="D95" s="17">
        <v>2014</v>
      </c>
      <c r="E95" s="17">
        <v>2014</v>
      </c>
      <c r="F95" s="17">
        <v>2014</v>
      </c>
      <c r="G95" s="17">
        <v>2014</v>
      </c>
      <c r="H95" s="17">
        <v>2014</v>
      </c>
      <c r="I95" s="17">
        <v>2014</v>
      </c>
      <c r="J95" s="17">
        <v>2015</v>
      </c>
      <c r="K95" s="17">
        <v>2015</v>
      </c>
      <c r="L95" s="17">
        <v>2015</v>
      </c>
      <c r="M95" s="19">
        <v>2016</v>
      </c>
      <c r="N95" s="19">
        <v>2016</v>
      </c>
      <c r="O95" s="19">
        <v>2015</v>
      </c>
      <c r="P95" s="19">
        <v>2015</v>
      </c>
      <c r="Q95" s="19">
        <v>2014</v>
      </c>
      <c r="R95" s="19">
        <v>2012</v>
      </c>
      <c r="S95" s="19">
        <v>2016</v>
      </c>
      <c r="T95" s="19">
        <v>2013</v>
      </c>
      <c r="U95" s="19">
        <v>2014</v>
      </c>
      <c r="V95" s="19">
        <v>2014</v>
      </c>
      <c r="W95" s="19">
        <v>2015</v>
      </c>
      <c r="X95" s="19">
        <v>2011</v>
      </c>
      <c r="Y95" s="19">
        <v>2012</v>
      </c>
      <c r="Z95" s="19">
        <v>2014</v>
      </c>
      <c r="AA95" s="19">
        <v>2014</v>
      </c>
      <c r="AB95" s="19">
        <v>2014</v>
      </c>
      <c r="AC95" s="19">
        <v>2014</v>
      </c>
      <c r="AD95" s="19">
        <v>2015</v>
      </c>
      <c r="AE95" s="19">
        <v>2012</v>
      </c>
      <c r="AF95" s="19">
        <v>2013</v>
      </c>
      <c r="AG95" s="18">
        <v>2012</v>
      </c>
      <c r="AH95" s="19">
        <v>2014</v>
      </c>
      <c r="AI95" s="19">
        <v>2015</v>
      </c>
      <c r="AJ95" s="19">
        <v>2016</v>
      </c>
      <c r="AK95" s="20">
        <v>2015</v>
      </c>
      <c r="AL95" s="20">
        <v>2015</v>
      </c>
      <c r="AM95" s="19">
        <v>2015</v>
      </c>
      <c r="AN95" s="19">
        <v>2014</v>
      </c>
      <c r="AO95" s="19">
        <v>2014</v>
      </c>
      <c r="AP95" s="19">
        <v>2012</v>
      </c>
      <c r="AQ95" s="19">
        <v>2013</v>
      </c>
      <c r="AR95" s="19">
        <v>2015</v>
      </c>
      <c r="AS95" s="19">
        <v>2014</v>
      </c>
      <c r="AT95" s="19">
        <v>2015</v>
      </c>
      <c r="AU95" s="19">
        <v>2012</v>
      </c>
      <c r="AV95" s="19" t="s">
        <v>14</v>
      </c>
      <c r="AW95" s="19">
        <v>2014</v>
      </c>
      <c r="AX95" s="19">
        <v>2014</v>
      </c>
      <c r="AY95" s="19">
        <v>2014</v>
      </c>
      <c r="AZ95" s="19">
        <v>2015</v>
      </c>
      <c r="BA95" s="19">
        <v>2015</v>
      </c>
      <c r="BB95" s="19">
        <v>2015</v>
      </c>
      <c r="BC95" s="19">
        <v>2015</v>
      </c>
      <c r="BD95" s="19">
        <v>2014</v>
      </c>
      <c r="BE95" s="19">
        <v>2014</v>
      </c>
      <c r="BF95" s="9"/>
    </row>
    <row r="96" spans="1:58" x14ac:dyDescent="0.3">
      <c r="A96" s="13" t="s">
        <v>7455</v>
      </c>
      <c r="B96" s="181" t="s">
        <v>7456</v>
      </c>
      <c r="C96" s="17">
        <v>2014</v>
      </c>
      <c r="D96" s="17">
        <v>2014</v>
      </c>
      <c r="E96" s="17">
        <v>2014</v>
      </c>
      <c r="F96" s="17">
        <v>2014</v>
      </c>
      <c r="G96" s="17">
        <v>2014</v>
      </c>
      <c r="H96" s="17">
        <v>2014</v>
      </c>
      <c r="I96" s="17">
        <v>2014</v>
      </c>
      <c r="J96" s="17">
        <v>2015</v>
      </c>
      <c r="K96" s="17">
        <v>2015</v>
      </c>
      <c r="L96" s="17">
        <v>2015</v>
      </c>
      <c r="M96" s="19">
        <v>2016</v>
      </c>
      <c r="N96" s="19">
        <v>2016</v>
      </c>
      <c r="O96" s="19">
        <v>2015</v>
      </c>
      <c r="P96" s="19">
        <v>2015</v>
      </c>
      <c r="Q96" s="19">
        <v>2014</v>
      </c>
      <c r="R96" s="19" t="s">
        <v>14</v>
      </c>
      <c r="S96" s="19">
        <v>2016</v>
      </c>
      <c r="T96" s="19">
        <v>2013</v>
      </c>
      <c r="U96" s="19">
        <v>2014</v>
      </c>
      <c r="V96" s="19" t="s">
        <v>14</v>
      </c>
      <c r="W96" s="19">
        <v>2015</v>
      </c>
      <c r="X96" s="19" t="s">
        <v>14</v>
      </c>
      <c r="Y96" s="19">
        <v>2012</v>
      </c>
      <c r="Z96" s="19">
        <v>2014</v>
      </c>
      <c r="AA96" s="19">
        <v>2014</v>
      </c>
      <c r="AB96" s="19" t="s">
        <v>14</v>
      </c>
      <c r="AC96" s="19">
        <v>2014</v>
      </c>
      <c r="AD96" s="19">
        <v>2015</v>
      </c>
      <c r="AE96" s="19" t="s">
        <v>14</v>
      </c>
      <c r="AF96" s="19">
        <v>2014</v>
      </c>
      <c r="AG96" s="18">
        <v>2012</v>
      </c>
      <c r="AH96" s="19">
        <v>2014</v>
      </c>
      <c r="AI96" s="19">
        <v>2015</v>
      </c>
      <c r="AJ96" s="19">
        <v>2016</v>
      </c>
      <c r="AK96" s="20" t="s">
        <v>14</v>
      </c>
      <c r="AL96" s="20">
        <v>2015</v>
      </c>
      <c r="AM96" s="19">
        <v>2015</v>
      </c>
      <c r="AN96" s="19">
        <v>2014</v>
      </c>
      <c r="AO96" s="19">
        <v>2014</v>
      </c>
      <c r="AP96" s="19">
        <v>2014</v>
      </c>
      <c r="AQ96" s="19">
        <v>2014</v>
      </c>
      <c r="AR96" s="19" t="s">
        <v>14</v>
      </c>
      <c r="AS96" s="19">
        <v>2014</v>
      </c>
      <c r="AT96" s="19">
        <v>2015</v>
      </c>
      <c r="AU96" s="19">
        <v>2012</v>
      </c>
      <c r="AV96" s="19">
        <v>2011</v>
      </c>
      <c r="AW96" s="19">
        <v>2014</v>
      </c>
      <c r="AX96" s="19">
        <v>2014</v>
      </c>
      <c r="AY96" s="19">
        <v>2014</v>
      </c>
      <c r="AZ96" s="19">
        <v>2015</v>
      </c>
      <c r="BA96" s="19">
        <v>2015</v>
      </c>
      <c r="BB96" s="19">
        <v>2015</v>
      </c>
      <c r="BC96" s="19">
        <v>2015</v>
      </c>
      <c r="BD96" s="19">
        <v>2014</v>
      </c>
      <c r="BE96" s="19">
        <v>2014</v>
      </c>
      <c r="BF96" s="9"/>
    </row>
    <row r="97" spans="1:58" x14ac:dyDescent="0.3">
      <c r="A97" s="13" t="s">
        <v>2527</v>
      </c>
      <c r="B97" s="181" t="s">
        <v>7457</v>
      </c>
      <c r="C97" s="17">
        <v>2014</v>
      </c>
      <c r="D97" s="17">
        <v>2014</v>
      </c>
      <c r="E97" s="17">
        <v>2014</v>
      </c>
      <c r="F97" s="17">
        <v>2014</v>
      </c>
      <c r="G97" s="17">
        <v>2014</v>
      </c>
      <c r="H97" s="17">
        <v>2014</v>
      </c>
      <c r="I97" s="17">
        <v>2014</v>
      </c>
      <c r="J97" s="17">
        <v>2015</v>
      </c>
      <c r="K97" s="17">
        <v>2015</v>
      </c>
      <c r="L97" s="17">
        <v>2015</v>
      </c>
      <c r="M97" s="19">
        <v>2016</v>
      </c>
      <c r="N97" s="19">
        <v>2016</v>
      </c>
      <c r="O97" s="19">
        <v>2015</v>
      </c>
      <c r="P97" s="19">
        <v>2015</v>
      </c>
      <c r="Q97" s="19">
        <v>2014</v>
      </c>
      <c r="R97" s="19" t="s">
        <v>14</v>
      </c>
      <c r="S97" s="19">
        <v>2016</v>
      </c>
      <c r="T97" s="19">
        <v>2013</v>
      </c>
      <c r="U97" s="19">
        <v>2014</v>
      </c>
      <c r="V97" s="19">
        <v>2014</v>
      </c>
      <c r="W97" s="19">
        <v>2015</v>
      </c>
      <c r="X97" s="19">
        <v>2004</v>
      </c>
      <c r="Y97" s="19">
        <v>2011</v>
      </c>
      <c r="Z97" s="19">
        <v>2014</v>
      </c>
      <c r="AA97" s="19">
        <v>2014</v>
      </c>
      <c r="AB97" s="19">
        <v>2014</v>
      </c>
      <c r="AC97" s="19">
        <v>2014</v>
      </c>
      <c r="AD97" s="19">
        <v>2015</v>
      </c>
      <c r="AE97" s="19" t="s">
        <v>14</v>
      </c>
      <c r="AF97" s="19">
        <v>2014</v>
      </c>
      <c r="AG97" s="18" t="s">
        <v>14</v>
      </c>
      <c r="AH97" s="19">
        <v>2014</v>
      </c>
      <c r="AI97" s="19">
        <v>2015</v>
      </c>
      <c r="AJ97" s="19">
        <v>2016</v>
      </c>
      <c r="AK97" s="20">
        <v>2015</v>
      </c>
      <c r="AL97" s="20">
        <v>2016</v>
      </c>
      <c r="AM97" s="19">
        <v>2015</v>
      </c>
      <c r="AN97" s="19">
        <v>2014</v>
      </c>
      <c r="AO97" s="19">
        <v>2014</v>
      </c>
      <c r="AP97" s="19" t="s">
        <v>14</v>
      </c>
      <c r="AQ97" s="19" t="s">
        <v>14</v>
      </c>
      <c r="AR97" s="19">
        <v>2015</v>
      </c>
      <c r="AS97" s="19">
        <v>2014</v>
      </c>
      <c r="AT97" s="19">
        <v>2015</v>
      </c>
      <c r="AU97" s="19">
        <v>2012</v>
      </c>
      <c r="AV97" s="19">
        <v>2007</v>
      </c>
      <c r="AW97" s="19">
        <v>2014</v>
      </c>
      <c r="AX97" s="19">
        <v>2014</v>
      </c>
      <c r="AY97" s="19">
        <v>2014</v>
      </c>
      <c r="AZ97" s="19">
        <v>2015</v>
      </c>
      <c r="BA97" s="19">
        <v>2015</v>
      </c>
      <c r="BB97" s="19">
        <v>2015</v>
      </c>
      <c r="BC97" s="19">
        <v>2015</v>
      </c>
      <c r="BD97" s="19">
        <v>2014</v>
      </c>
      <c r="BE97" s="19">
        <v>2014</v>
      </c>
      <c r="BF97" s="9"/>
    </row>
    <row r="98" spans="1:58" x14ac:dyDescent="0.3">
      <c r="A98" s="13" t="s">
        <v>139</v>
      </c>
      <c r="B98" s="181" t="s">
        <v>7458</v>
      </c>
      <c r="C98" s="17">
        <v>2014</v>
      </c>
      <c r="D98" s="17">
        <v>2014</v>
      </c>
      <c r="E98" s="17">
        <v>2014</v>
      </c>
      <c r="F98" s="17">
        <v>2014</v>
      </c>
      <c r="G98" s="17">
        <v>2014</v>
      </c>
      <c r="H98" s="17">
        <v>2014</v>
      </c>
      <c r="I98" s="17">
        <v>2014</v>
      </c>
      <c r="J98" s="17">
        <v>2015</v>
      </c>
      <c r="K98" s="17">
        <v>2015</v>
      </c>
      <c r="L98" s="17">
        <v>2015</v>
      </c>
      <c r="M98" s="19">
        <v>2016</v>
      </c>
      <c r="N98" s="19">
        <v>2016</v>
      </c>
      <c r="O98" s="19">
        <v>2015</v>
      </c>
      <c r="P98" s="19">
        <v>2015</v>
      </c>
      <c r="Q98" s="19">
        <v>2014</v>
      </c>
      <c r="R98" s="19">
        <v>2009</v>
      </c>
      <c r="S98" s="19">
        <v>2016</v>
      </c>
      <c r="T98" s="19">
        <v>2013</v>
      </c>
      <c r="U98" s="19">
        <v>2014</v>
      </c>
      <c r="V98" s="19">
        <v>2014</v>
      </c>
      <c r="W98" s="19">
        <v>2015</v>
      </c>
      <c r="X98" s="19">
        <v>2014</v>
      </c>
      <c r="Y98" s="19" t="s">
        <v>14</v>
      </c>
      <c r="Z98" s="19">
        <v>2014</v>
      </c>
      <c r="AA98" s="19">
        <v>2014</v>
      </c>
      <c r="AB98" s="19">
        <v>2014</v>
      </c>
      <c r="AC98" s="19">
        <v>2014</v>
      </c>
      <c r="AD98" s="19">
        <v>2015</v>
      </c>
      <c r="AE98" s="19" t="s">
        <v>14</v>
      </c>
      <c r="AF98" s="19">
        <v>2014</v>
      </c>
      <c r="AG98" s="18">
        <v>2010</v>
      </c>
      <c r="AH98" s="19">
        <v>2014</v>
      </c>
      <c r="AI98" s="19">
        <v>2015</v>
      </c>
      <c r="AJ98" s="19">
        <v>2016</v>
      </c>
      <c r="AK98" s="20" t="s">
        <v>14</v>
      </c>
      <c r="AL98" s="20">
        <v>2015</v>
      </c>
      <c r="AM98" s="19">
        <v>2015</v>
      </c>
      <c r="AN98" s="19">
        <v>2014</v>
      </c>
      <c r="AO98" s="19">
        <v>2014</v>
      </c>
      <c r="AP98" s="19">
        <v>2014</v>
      </c>
      <c r="AQ98" s="19">
        <v>2014</v>
      </c>
      <c r="AR98" s="19">
        <v>2015</v>
      </c>
      <c r="AS98" s="19">
        <v>2014</v>
      </c>
      <c r="AT98" s="19">
        <v>2015</v>
      </c>
      <c r="AU98" s="19">
        <v>2012</v>
      </c>
      <c r="AV98" s="19">
        <v>2009</v>
      </c>
      <c r="AW98" s="19">
        <v>2014</v>
      </c>
      <c r="AX98" s="19">
        <v>2014</v>
      </c>
      <c r="AY98" s="19">
        <v>2014</v>
      </c>
      <c r="AZ98" s="19">
        <v>2015</v>
      </c>
      <c r="BA98" s="19">
        <v>2015</v>
      </c>
      <c r="BB98" s="19">
        <v>2014</v>
      </c>
      <c r="BC98" s="19">
        <v>2015</v>
      </c>
      <c r="BD98" s="19">
        <v>2014</v>
      </c>
      <c r="BE98" s="19">
        <v>2014</v>
      </c>
      <c r="BF98" s="9"/>
    </row>
    <row r="99" spans="1:58" x14ac:dyDescent="0.3">
      <c r="A99" s="13" t="s">
        <v>7459</v>
      </c>
      <c r="B99" s="181" t="s">
        <v>7460</v>
      </c>
      <c r="C99" s="17">
        <v>2014</v>
      </c>
      <c r="D99" s="17">
        <v>2014</v>
      </c>
      <c r="E99" s="17">
        <v>2014</v>
      </c>
      <c r="F99" s="17">
        <v>2014</v>
      </c>
      <c r="G99" s="17">
        <v>2014</v>
      </c>
      <c r="H99" s="17">
        <v>2014</v>
      </c>
      <c r="I99" s="17">
        <v>2014</v>
      </c>
      <c r="J99" s="17">
        <v>2015</v>
      </c>
      <c r="K99" s="17">
        <v>2015</v>
      </c>
      <c r="L99" s="17">
        <v>2015</v>
      </c>
      <c r="M99" s="19">
        <v>2016</v>
      </c>
      <c r="N99" s="19">
        <v>2016</v>
      </c>
      <c r="O99" s="19">
        <v>2015</v>
      </c>
      <c r="P99" s="19">
        <v>2015</v>
      </c>
      <c r="Q99" s="19">
        <v>2014</v>
      </c>
      <c r="R99" s="19">
        <v>2013</v>
      </c>
      <c r="S99" s="19">
        <v>2016</v>
      </c>
      <c r="T99" s="19">
        <v>2013</v>
      </c>
      <c r="U99" s="19">
        <v>2014</v>
      </c>
      <c r="V99" s="19">
        <v>2014</v>
      </c>
      <c r="W99" s="19">
        <v>2015</v>
      </c>
      <c r="X99" s="19">
        <v>2013</v>
      </c>
      <c r="Y99" s="19">
        <v>2010</v>
      </c>
      <c r="Z99" s="19">
        <v>2014</v>
      </c>
      <c r="AA99" s="19">
        <v>2014</v>
      </c>
      <c r="AB99" s="19">
        <v>2014</v>
      </c>
      <c r="AC99" s="19">
        <v>2014</v>
      </c>
      <c r="AD99" s="19">
        <v>2015</v>
      </c>
      <c r="AE99" s="19">
        <v>2012</v>
      </c>
      <c r="AF99" s="19">
        <v>2014</v>
      </c>
      <c r="AG99" s="18">
        <v>2007</v>
      </c>
      <c r="AH99" s="19">
        <v>2014</v>
      </c>
      <c r="AI99" s="19">
        <v>2015</v>
      </c>
      <c r="AJ99" s="19">
        <v>2016</v>
      </c>
      <c r="AK99" s="20" t="s">
        <v>14</v>
      </c>
      <c r="AL99" s="20">
        <v>2016</v>
      </c>
      <c r="AM99" s="19">
        <v>2015</v>
      </c>
      <c r="AN99" s="19">
        <v>2014</v>
      </c>
      <c r="AO99" s="19">
        <v>2014</v>
      </c>
      <c r="AP99" s="19" t="s">
        <v>14</v>
      </c>
      <c r="AQ99" s="19" t="s">
        <v>14</v>
      </c>
      <c r="AR99" s="19" t="s">
        <v>14</v>
      </c>
      <c r="AS99" s="19">
        <v>2014</v>
      </c>
      <c r="AT99" s="19">
        <v>2015</v>
      </c>
      <c r="AU99" s="19">
        <v>2012</v>
      </c>
      <c r="AV99" s="19">
        <v>2007</v>
      </c>
      <c r="AW99" s="19">
        <v>2014</v>
      </c>
      <c r="AX99" s="19">
        <v>2014</v>
      </c>
      <c r="AY99" s="19">
        <v>2014</v>
      </c>
      <c r="AZ99" s="19">
        <v>2015</v>
      </c>
      <c r="BA99" s="19">
        <v>2015</v>
      </c>
      <c r="BB99" s="19">
        <v>2015</v>
      </c>
      <c r="BC99" s="19">
        <v>2015</v>
      </c>
      <c r="BD99" s="19">
        <v>2014</v>
      </c>
      <c r="BE99" s="19">
        <v>2014</v>
      </c>
      <c r="BF99" s="9"/>
    </row>
    <row r="100" spans="1:58" x14ac:dyDescent="0.3">
      <c r="A100" s="13" t="s">
        <v>223</v>
      </c>
      <c r="B100" s="181" t="s">
        <v>7461</v>
      </c>
      <c r="C100" s="17">
        <v>2014</v>
      </c>
      <c r="D100" s="17">
        <v>2014</v>
      </c>
      <c r="E100" s="17">
        <v>2014</v>
      </c>
      <c r="F100" s="17">
        <v>2014</v>
      </c>
      <c r="G100" s="17">
        <v>2014</v>
      </c>
      <c r="H100" s="17">
        <v>2014</v>
      </c>
      <c r="I100" s="17">
        <v>2014</v>
      </c>
      <c r="J100" s="17">
        <v>2015</v>
      </c>
      <c r="K100" s="17">
        <v>2015</v>
      </c>
      <c r="L100" s="17">
        <v>2015</v>
      </c>
      <c r="M100" s="19">
        <v>2016</v>
      </c>
      <c r="N100" s="19">
        <v>2016</v>
      </c>
      <c r="O100" s="19">
        <v>2015</v>
      </c>
      <c r="P100" s="19">
        <v>2015</v>
      </c>
      <c r="Q100" s="19">
        <v>2014</v>
      </c>
      <c r="R100" s="19">
        <v>2007</v>
      </c>
      <c r="S100" s="19">
        <v>2016</v>
      </c>
      <c r="T100" s="19">
        <v>2013</v>
      </c>
      <c r="U100" s="19">
        <v>2014</v>
      </c>
      <c r="V100" s="19">
        <v>2014</v>
      </c>
      <c r="W100" s="19">
        <v>2015</v>
      </c>
      <c r="X100" s="19">
        <v>2007</v>
      </c>
      <c r="Y100" s="19">
        <v>2010</v>
      </c>
      <c r="Z100" s="19">
        <v>2014</v>
      </c>
      <c r="AA100" s="19">
        <v>2014</v>
      </c>
      <c r="AB100" s="19" t="s">
        <v>14</v>
      </c>
      <c r="AC100" s="19">
        <v>2014</v>
      </c>
      <c r="AD100" s="19">
        <v>2015</v>
      </c>
      <c r="AE100" s="19" t="s">
        <v>14</v>
      </c>
      <c r="AF100" s="19">
        <v>2014</v>
      </c>
      <c r="AG100" s="18" t="s">
        <v>14</v>
      </c>
      <c r="AH100" s="19">
        <v>2014</v>
      </c>
      <c r="AI100" s="19">
        <v>2015</v>
      </c>
      <c r="AJ100" s="19">
        <v>2016</v>
      </c>
      <c r="AK100" s="20">
        <v>2016</v>
      </c>
      <c r="AL100" s="20">
        <v>2015</v>
      </c>
      <c r="AM100" s="19">
        <v>2015</v>
      </c>
      <c r="AN100" s="19">
        <v>2014</v>
      </c>
      <c r="AO100" s="19">
        <v>2014</v>
      </c>
      <c r="AP100" s="19" t="s">
        <v>14</v>
      </c>
      <c r="AQ100" s="19" t="s">
        <v>14</v>
      </c>
      <c r="AR100" s="19" t="s">
        <v>14</v>
      </c>
      <c r="AS100" s="19">
        <v>2014</v>
      </c>
      <c r="AT100" s="19">
        <v>2015</v>
      </c>
      <c r="AU100" s="19">
        <v>2012</v>
      </c>
      <c r="AV100" s="19">
        <v>2013</v>
      </c>
      <c r="AW100" s="19">
        <v>2014</v>
      </c>
      <c r="AX100" s="19">
        <v>2014</v>
      </c>
      <c r="AY100" s="19">
        <v>2014</v>
      </c>
      <c r="AZ100" s="19">
        <v>2015</v>
      </c>
      <c r="BA100" s="19" t="s">
        <v>14</v>
      </c>
      <c r="BB100" s="19">
        <v>2015</v>
      </c>
      <c r="BC100" s="19">
        <v>2015</v>
      </c>
      <c r="BD100" s="19">
        <v>2014</v>
      </c>
      <c r="BE100" s="19">
        <v>2014</v>
      </c>
      <c r="BF100" s="9"/>
    </row>
    <row r="101" spans="1:58" x14ac:dyDescent="0.3">
      <c r="A101" s="13" t="s">
        <v>7462</v>
      </c>
      <c r="B101" s="181" t="s">
        <v>7463</v>
      </c>
      <c r="C101" s="17">
        <v>2014</v>
      </c>
      <c r="D101" s="17">
        <v>2014</v>
      </c>
      <c r="E101" s="17">
        <v>2014</v>
      </c>
      <c r="F101" s="17">
        <v>2014</v>
      </c>
      <c r="G101" s="17">
        <v>2014</v>
      </c>
      <c r="H101" s="17">
        <v>2014</v>
      </c>
      <c r="I101" s="17">
        <v>2014</v>
      </c>
      <c r="J101" s="17">
        <v>2015</v>
      </c>
      <c r="K101" s="17">
        <v>2015</v>
      </c>
      <c r="L101" s="17">
        <v>2015</v>
      </c>
      <c r="M101" s="19">
        <v>2016</v>
      </c>
      <c r="N101" s="19">
        <v>2016</v>
      </c>
      <c r="O101" s="19">
        <v>2015</v>
      </c>
      <c r="P101" s="19">
        <v>2015</v>
      </c>
      <c r="Q101" s="19">
        <v>2014</v>
      </c>
      <c r="R101" s="19" t="s">
        <v>14</v>
      </c>
      <c r="S101" s="19">
        <v>2016</v>
      </c>
      <c r="T101" s="19">
        <v>2013</v>
      </c>
      <c r="U101" s="19">
        <v>2014</v>
      </c>
      <c r="V101" s="19" t="s">
        <v>14</v>
      </c>
      <c r="W101" s="19" t="s">
        <v>14</v>
      </c>
      <c r="X101" s="19" t="s">
        <v>14</v>
      </c>
      <c r="Y101" s="19" t="s">
        <v>14</v>
      </c>
      <c r="Z101" s="19" t="s">
        <v>14</v>
      </c>
      <c r="AA101" s="19" t="s">
        <v>14</v>
      </c>
      <c r="AB101" s="19" t="s">
        <v>14</v>
      </c>
      <c r="AC101" s="19" t="s">
        <v>14</v>
      </c>
      <c r="AD101" s="19">
        <v>2015</v>
      </c>
      <c r="AE101" s="19" t="s">
        <v>14</v>
      </c>
      <c r="AF101" s="19" t="s">
        <v>14</v>
      </c>
      <c r="AG101" s="18" t="s">
        <v>14</v>
      </c>
      <c r="AH101" s="19">
        <v>2014</v>
      </c>
      <c r="AI101" s="19">
        <v>2015</v>
      </c>
      <c r="AJ101" s="19">
        <v>2016</v>
      </c>
      <c r="AK101" s="20" t="s">
        <v>14</v>
      </c>
      <c r="AL101" s="20">
        <v>2015</v>
      </c>
      <c r="AM101" s="19">
        <v>2015</v>
      </c>
      <c r="AN101" s="19">
        <v>2014</v>
      </c>
      <c r="AO101" s="19">
        <v>2014</v>
      </c>
      <c r="AP101" s="19" t="s">
        <v>14</v>
      </c>
      <c r="AQ101" s="19" t="s">
        <v>14</v>
      </c>
      <c r="AR101" s="19" t="s">
        <v>14</v>
      </c>
      <c r="AS101" s="19">
        <v>2014</v>
      </c>
      <c r="AT101" s="19" t="s">
        <v>14</v>
      </c>
      <c r="AU101" s="19">
        <v>2012</v>
      </c>
      <c r="AV101" s="19" t="s">
        <v>14</v>
      </c>
      <c r="AW101" s="19">
        <v>2014</v>
      </c>
      <c r="AX101" s="19">
        <v>2014</v>
      </c>
      <c r="AY101" s="19">
        <v>2014</v>
      </c>
      <c r="AZ101" s="19" t="s">
        <v>14</v>
      </c>
      <c r="BA101" s="19" t="s">
        <v>14</v>
      </c>
      <c r="BB101" s="19" t="s">
        <v>8238</v>
      </c>
      <c r="BC101" s="19">
        <v>2015</v>
      </c>
      <c r="BD101" s="19">
        <v>2014</v>
      </c>
      <c r="BE101" s="19">
        <v>2014</v>
      </c>
      <c r="BF101" s="9"/>
    </row>
    <row r="102" spans="1:58" x14ac:dyDescent="0.3">
      <c r="A102" s="13" t="s">
        <v>7464</v>
      </c>
      <c r="B102" s="181" t="s">
        <v>7465</v>
      </c>
      <c r="C102" s="17">
        <v>2014</v>
      </c>
      <c r="D102" s="17">
        <v>2014</v>
      </c>
      <c r="E102" s="17">
        <v>2014</v>
      </c>
      <c r="F102" s="17">
        <v>2014</v>
      </c>
      <c r="G102" s="17">
        <v>2014</v>
      </c>
      <c r="H102" s="17">
        <v>2014</v>
      </c>
      <c r="I102" s="17">
        <v>2014</v>
      </c>
      <c r="J102" s="17">
        <v>2015</v>
      </c>
      <c r="K102" s="17">
        <v>2015</v>
      </c>
      <c r="L102" s="17">
        <v>2015</v>
      </c>
      <c r="M102" s="19">
        <v>2016</v>
      </c>
      <c r="N102" s="19">
        <v>2016</v>
      </c>
      <c r="O102" s="19">
        <v>2015</v>
      </c>
      <c r="P102" s="19">
        <v>2015</v>
      </c>
      <c r="Q102" s="19">
        <v>2014</v>
      </c>
      <c r="R102" s="19" t="s">
        <v>14</v>
      </c>
      <c r="S102" s="19">
        <v>2016</v>
      </c>
      <c r="T102" s="19">
        <v>2013</v>
      </c>
      <c r="U102" s="19">
        <v>2014</v>
      </c>
      <c r="V102" s="19" t="s">
        <v>14</v>
      </c>
      <c r="W102" s="19">
        <v>2015</v>
      </c>
      <c r="X102" s="19" t="s">
        <v>14</v>
      </c>
      <c r="Y102" s="19">
        <v>2012</v>
      </c>
      <c r="Z102" s="19">
        <v>2014</v>
      </c>
      <c r="AA102" s="19">
        <v>2014</v>
      </c>
      <c r="AB102" s="19" t="s">
        <v>14</v>
      </c>
      <c r="AC102" s="19">
        <v>2014</v>
      </c>
      <c r="AD102" s="19">
        <v>2015</v>
      </c>
      <c r="AE102" s="19" t="s">
        <v>14</v>
      </c>
      <c r="AF102" s="19">
        <v>2014</v>
      </c>
      <c r="AG102" s="18">
        <v>2012</v>
      </c>
      <c r="AH102" s="19">
        <v>2014</v>
      </c>
      <c r="AI102" s="19">
        <v>2015</v>
      </c>
      <c r="AJ102" s="19">
        <v>2016</v>
      </c>
      <c r="AK102" s="20" t="s">
        <v>14</v>
      </c>
      <c r="AL102" s="20">
        <v>2015</v>
      </c>
      <c r="AM102" s="19">
        <v>2015</v>
      </c>
      <c r="AN102" s="19">
        <v>2014</v>
      </c>
      <c r="AO102" s="19">
        <v>2014</v>
      </c>
      <c r="AP102" s="19">
        <v>2014</v>
      </c>
      <c r="AQ102" s="19">
        <v>2014</v>
      </c>
      <c r="AR102" s="19" t="s">
        <v>14</v>
      </c>
      <c r="AS102" s="19">
        <v>2014</v>
      </c>
      <c r="AT102" s="19">
        <v>2015</v>
      </c>
      <c r="AU102" s="19">
        <v>2012</v>
      </c>
      <c r="AV102" s="19">
        <v>2011</v>
      </c>
      <c r="AW102" s="19">
        <v>2014</v>
      </c>
      <c r="AX102" s="19">
        <v>2014</v>
      </c>
      <c r="AY102" s="19">
        <v>2014</v>
      </c>
      <c r="AZ102" s="19">
        <v>2015</v>
      </c>
      <c r="BA102" s="19">
        <v>2015</v>
      </c>
      <c r="BB102" s="19">
        <v>2015</v>
      </c>
      <c r="BC102" s="19">
        <v>2015</v>
      </c>
      <c r="BD102" s="19">
        <v>2014</v>
      </c>
      <c r="BE102" s="19">
        <v>2014</v>
      </c>
      <c r="BF102" s="9"/>
    </row>
    <row r="103" spans="1:58" x14ac:dyDescent="0.3">
      <c r="A103" s="13" t="s">
        <v>7466</v>
      </c>
      <c r="B103" s="181" t="s">
        <v>7467</v>
      </c>
      <c r="C103" s="17">
        <v>2014</v>
      </c>
      <c r="D103" s="17">
        <v>2014</v>
      </c>
      <c r="E103" s="17">
        <v>2014</v>
      </c>
      <c r="F103" s="17">
        <v>2014</v>
      </c>
      <c r="G103" s="17">
        <v>2014</v>
      </c>
      <c r="H103" s="17">
        <v>2014</v>
      </c>
      <c r="I103" s="17">
        <v>2014</v>
      </c>
      <c r="J103" s="17">
        <v>2015</v>
      </c>
      <c r="K103" s="17">
        <v>2015</v>
      </c>
      <c r="L103" s="17">
        <v>2015</v>
      </c>
      <c r="M103" s="19">
        <v>2016</v>
      </c>
      <c r="N103" s="19">
        <v>2016</v>
      </c>
      <c r="O103" s="19">
        <v>2015</v>
      </c>
      <c r="P103" s="19">
        <v>2015</v>
      </c>
      <c r="Q103" s="19">
        <v>2014</v>
      </c>
      <c r="R103" s="19" t="s">
        <v>14</v>
      </c>
      <c r="S103" s="19">
        <v>2016</v>
      </c>
      <c r="T103" s="19">
        <v>2013</v>
      </c>
      <c r="U103" s="19">
        <v>2014</v>
      </c>
      <c r="V103" s="19" t="s">
        <v>14</v>
      </c>
      <c r="W103" s="19">
        <v>2015</v>
      </c>
      <c r="X103" s="19" t="s">
        <v>14</v>
      </c>
      <c r="Y103" s="19">
        <v>2013</v>
      </c>
      <c r="Z103" s="19">
        <v>2014</v>
      </c>
      <c r="AA103" s="19">
        <v>2014</v>
      </c>
      <c r="AB103" s="19" t="s">
        <v>14</v>
      </c>
      <c r="AC103" s="19">
        <v>2014</v>
      </c>
      <c r="AD103" s="19">
        <v>2015</v>
      </c>
      <c r="AE103" s="19" t="s">
        <v>14</v>
      </c>
      <c r="AF103" s="19">
        <v>2014</v>
      </c>
      <c r="AG103" s="18">
        <v>2012</v>
      </c>
      <c r="AH103" s="19">
        <v>2014</v>
      </c>
      <c r="AI103" s="19">
        <v>2015</v>
      </c>
      <c r="AJ103" s="19">
        <v>2016</v>
      </c>
      <c r="AK103" s="20" t="s">
        <v>14</v>
      </c>
      <c r="AL103" s="20">
        <v>2015</v>
      </c>
      <c r="AM103" s="19">
        <v>2015</v>
      </c>
      <c r="AN103" s="19">
        <v>2014</v>
      </c>
      <c r="AO103" s="19">
        <v>2014</v>
      </c>
      <c r="AP103" s="19">
        <v>2014</v>
      </c>
      <c r="AQ103" s="19">
        <v>2014</v>
      </c>
      <c r="AR103" s="19" t="s">
        <v>14</v>
      </c>
      <c r="AS103" s="19">
        <v>2014</v>
      </c>
      <c r="AT103" s="19">
        <v>2015</v>
      </c>
      <c r="AU103" s="19">
        <v>2012</v>
      </c>
      <c r="AV103" s="19" t="s">
        <v>14</v>
      </c>
      <c r="AW103" s="19">
        <v>2014</v>
      </c>
      <c r="AX103" s="19">
        <v>2014</v>
      </c>
      <c r="AY103" s="19">
        <v>2014</v>
      </c>
      <c r="AZ103" s="19">
        <v>2015</v>
      </c>
      <c r="BA103" s="19">
        <v>2015</v>
      </c>
      <c r="BB103" s="19">
        <v>2015</v>
      </c>
      <c r="BC103" s="19">
        <v>2015</v>
      </c>
      <c r="BD103" s="19">
        <v>2014</v>
      </c>
      <c r="BE103" s="19">
        <v>2014</v>
      </c>
      <c r="BF103" s="9"/>
    </row>
    <row r="104" spans="1:58" x14ac:dyDescent="0.3">
      <c r="A104" s="13" t="s">
        <v>1436</v>
      </c>
      <c r="B104" s="181" t="s">
        <v>7470</v>
      </c>
      <c r="C104" s="17">
        <v>2014</v>
      </c>
      <c r="D104" s="17">
        <v>2014</v>
      </c>
      <c r="E104" s="17">
        <v>2014</v>
      </c>
      <c r="F104" s="17">
        <v>2014</v>
      </c>
      <c r="G104" s="17">
        <v>2014</v>
      </c>
      <c r="H104" s="17">
        <v>2014</v>
      </c>
      <c r="I104" s="17">
        <v>2014</v>
      </c>
      <c r="J104" s="17">
        <v>2015</v>
      </c>
      <c r="K104" s="17">
        <v>2015</v>
      </c>
      <c r="L104" s="17">
        <v>2015</v>
      </c>
      <c r="M104" s="19">
        <v>2016</v>
      </c>
      <c r="N104" s="19">
        <v>2016</v>
      </c>
      <c r="O104" s="19">
        <v>2015</v>
      </c>
      <c r="P104" s="19">
        <v>2015</v>
      </c>
      <c r="Q104" s="19">
        <v>2014</v>
      </c>
      <c r="R104" s="19">
        <v>2009</v>
      </c>
      <c r="S104" s="19">
        <v>2016</v>
      </c>
      <c r="T104" s="19">
        <v>2013</v>
      </c>
      <c r="U104" s="19">
        <v>2014</v>
      </c>
      <c r="V104" s="19">
        <v>2014</v>
      </c>
      <c r="W104" s="19">
        <v>2015</v>
      </c>
      <c r="X104" s="19">
        <v>2004</v>
      </c>
      <c r="Y104" s="19">
        <v>2010</v>
      </c>
      <c r="Z104" s="19">
        <v>2014</v>
      </c>
      <c r="AA104" s="19">
        <v>2014</v>
      </c>
      <c r="AB104" s="19">
        <v>2014</v>
      </c>
      <c r="AC104" s="19">
        <v>2014</v>
      </c>
      <c r="AD104" s="19">
        <v>2015</v>
      </c>
      <c r="AE104" s="19">
        <v>2012</v>
      </c>
      <c r="AF104" s="19" t="s">
        <v>14</v>
      </c>
      <c r="AG104" s="18">
        <v>2010</v>
      </c>
      <c r="AH104" s="19">
        <v>2014</v>
      </c>
      <c r="AI104" s="19">
        <v>2015</v>
      </c>
      <c r="AJ104" s="19">
        <v>2016</v>
      </c>
      <c r="AK104" s="20" t="s">
        <v>14</v>
      </c>
      <c r="AL104" s="20">
        <v>2015</v>
      </c>
      <c r="AM104" s="19">
        <v>2015</v>
      </c>
      <c r="AN104" s="19">
        <v>2014</v>
      </c>
      <c r="AO104" s="19">
        <v>2014</v>
      </c>
      <c r="AP104" s="19">
        <v>2014</v>
      </c>
      <c r="AQ104" s="19">
        <v>2014</v>
      </c>
      <c r="AR104" s="19">
        <v>2015</v>
      </c>
      <c r="AS104" s="19">
        <v>2014</v>
      </c>
      <c r="AT104" s="19">
        <v>2015</v>
      </c>
      <c r="AU104" s="19">
        <v>2012</v>
      </c>
      <c r="AV104" s="19">
        <v>2009</v>
      </c>
      <c r="AW104" s="19">
        <v>2014</v>
      </c>
      <c r="AX104" s="19">
        <v>2014</v>
      </c>
      <c r="AY104" s="19">
        <v>2014</v>
      </c>
      <c r="AZ104" s="19">
        <v>2015</v>
      </c>
      <c r="BA104" s="19">
        <v>2015</v>
      </c>
      <c r="BB104" s="19">
        <v>2015</v>
      </c>
      <c r="BC104" s="19">
        <v>2015</v>
      </c>
      <c r="BD104" s="19">
        <v>2014</v>
      </c>
      <c r="BE104" s="19">
        <v>2014</v>
      </c>
      <c r="BF104" s="9"/>
    </row>
    <row r="105" spans="1:58" x14ac:dyDescent="0.3">
      <c r="A105" s="13" t="s">
        <v>703</v>
      </c>
      <c r="B105" s="181" t="s">
        <v>7471</v>
      </c>
      <c r="C105" s="17">
        <v>2014</v>
      </c>
      <c r="D105" s="17">
        <v>2014</v>
      </c>
      <c r="E105" s="17">
        <v>2014</v>
      </c>
      <c r="F105" s="17">
        <v>2014</v>
      </c>
      <c r="G105" s="17">
        <v>2014</v>
      </c>
      <c r="H105" s="17">
        <v>2014</v>
      </c>
      <c r="I105" s="17">
        <v>2014</v>
      </c>
      <c r="J105" s="17">
        <v>2015</v>
      </c>
      <c r="K105" s="17">
        <v>2015</v>
      </c>
      <c r="L105" s="17">
        <v>2015</v>
      </c>
      <c r="M105" s="19">
        <v>2016</v>
      </c>
      <c r="N105" s="19">
        <v>2016</v>
      </c>
      <c r="O105" s="19">
        <v>2015</v>
      </c>
      <c r="P105" s="19">
        <v>2015</v>
      </c>
      <c r="Q105" s="19">
        <v>2014</v>
      </c>
      <c r="R105" s="19">
        <v>2010</v>
      </c>
      <c r="S105" s="19">
        <v>2016</v>
      </c>
      <c r="T105" s="19">
        <v>2013</v>
      </c>
      <c r="U105" s="19">
        <v>2014</v>
      </c>
      <c r="V105" s="19">
        <v>2014</v>
      </c>
      <c r="W105" s="19">
        <v>2015</v>
      </c>
      <c r="X105" s="19">
        <v>2014</v>
      </c>
      <c r="Y105" s="19">
        <v>2010</v>
      </c>
      <c r="Z105" s="19">
        <v>2014</v>
      </c>
      <c r="AA105" s="19">
        <v>2014</v>
      </c>
      <c r="AB105" s="19">
        <v>2014</v>
      </c>
      <c r="AC105" s="19">
        <v>2014</v>
      </c>
      <c r="AD105" s="19">
        <v>2015</v>
      </c>
      <c r="AE105" s="19">
        <v>2012</v>
      </c>
      <c r="AF105" s="19">
        <v>2014</v>
      </c>
      <c r="AG105" s="18">
        <v>2010</v>
      </c>
      <c r="AH105" s="19">
        <v>2014</v>
      </c>
      <c r="AI105" s="19">
        <v>2015</v>
      </c>
      <c r="AJ105" s="19">
        <v>2016</v>
      </c>
      <c r="AK105" s="20" t="s">
        <v>14</v>
      </c>
      <c r="AL105" s="20">
        <v>2015</v>
      </c>
      <c r="AM105" s="19">
        <v>2015</v>
      </c>
      <c r="AN105" s="19">
        <v>2014</v>
      </c>
      <c r="AO105" s="19">
        <v>2014</v>
      </c>
      <c r="AP105" s="19">
        <v>2013</v>
      </c>
      <c r="AQ105" s="19">
        <v>2013</v>
      </c>
      <c r="AR105" s="19">
        <v>2015</v>
      </c>
      <c r="AS105" s="19">
        <v>2014</v>
      </c>
      <c r="AT105" s="19">
        <v>2015</v>
      </c>
      <c r="AU105" s="19">
        <v>2012</v>
      </c>
      <c r="AV105" s="19">
        <v>2010</v>
      </c>
      <c r="AW105" s="19">
        <v>2014</v>
      </c>
      <c r="AX105" s="19">
        <v>2014</v>
      </c>
      <c r="AY105" s="19">
        <v>2014</v>
      </c>
      <c r="AZ105" s="19">
        <v>2015</v>
      </c>
      <c r="BA105" s="19">
        <v>2015</v>
      </c>
      <c r="BB105" s="19">
        <v>2015</v>
      </c>
      <c r="BC105" s="19">
        <v>2015</v>
      </c>
      <c r="BD105" s="19">
        <v>2014</v>
      </c>
      <c r="BE105" s="19">
        <v>2014</v>
      </c>
      <c r="BF105" s="9"/>
    </row>
    <row r="106" spans="1:58" x14ac:dyDescent="0.3">
      <c r="A106" s="13" t="s">
        <v>6306</v>
      </c>
      <c r="B106" s="181" t="s">
        <v>7472</v>
      </c>
      <c r="C106" s="17">
        <v>2014</v>
      </c>
      <c r="D106" s="17">
        <v>2014</v>
      </c>
      <c r="E106" s="17">
        <v>2014</v>
      </c>
      <c r="F106" s="17">
        <v>2014</v>
      </c>
      <c r="G106" s="17">
        <v>2014</v>
      </c>
      <c r="H106" s="17">
        <v>2014</v>
      </c>
      <c r="I106" s="17">
        <v>2014</v>
      </c>
      <c r="J106" s="17">
        <v>2015</v>
      </c>
      <c r="K106" s="17">
        <v>2015</v>
      </c>
      <c r="L106" s="17">
        <v>2015</v>
      </c>
      <c r="M106" s="19">
        <v>2016</v>
      </c>
      <c r="N106" s="19">
        <v>2016</v>
      </c>
      <c r="O106" s="19">
        <v>2015</v>
      </c>
      <c r="P106" s="19">
        <v>2015</v>
      </c>
      <c r="Q106" s="19">
        <v>2014</v>
      </c>
      <c r="R106" s="19" t="s">
        <v>14</v>
      </c>
      <c r="S106" s="19">
        <v>2016</v>
      </c>
      <c r="T106" s="19">
        <v>2013</v>
      </c>
      <c r="U106" s="19">
        <v>2014</v>
      </c>
      <c r="V106" s="19" t="s">
        <v>14</v>
      </c>
      <c r="W106" s="19">
        <v>2015</v>
      </c>
      <c r="X106" s="19">
        <v>2006</v>
      </c>
      <c r="Y106" s="19">
        <v>2010</v>
      </c>
      <c r="Z106" s="19">
        <v>2014</v>
      </c>
      <c r="AA106" s="19">
        <v>2014</v>
      </c>
      <c r="AB106" s="19">
        <v>2014</v>
      </c>
      <c r="AC106" s="19">
        <v>2014</v>
      </c>
      <c r="AD106" s="19">
        <v>2015</v>
      </c>
      <c r="AE106" s="19">
        <v>2012</v>
      </c>
      <c r="AF106" s="19">
        <v>2014</v>
      </c>
      <c r="AG106" s="18">
        <v>2009</v>
      </c>
      <c r="AH106" s="19">
        <v>2014</v>
      </c>
      <c r="AI106" s="19">
        <v>2015</v>
      </c>
      <c r="AJ106" s="19">
        <v>2016</v>
      </c>
      <c r="AK106" s="20" t="s">
        <v>14</v>
      </c>
      <c r="AL106" s="20">
        <v>2015</v>
      </c>
      <c r="AM106" s="19">
        <v>2015</v>
      </c>
      <c r="AN106" s="19">
        <v>2014</v>
      </c>
      <c r="AO106" s="19">
        <v>2014</v>
      </c>
      <c r="AP106" s="19">
        <v>2014</v>
      </c>
      <c r="AQ106" s="19">
        <v>2014</v>
      </c>
      <c r="AR106" s="19">
        <v>2011</v>
      </c>
      <c r="AS106" s="19">
        <v>2014</v>
      </c>
      <c r="AT106" s="19">
        <v>2015</v>
      </c>
      <c r="AU106" s="19">
        <v>2012</v>
      </c>
      <c r="AV106" s="19">
        <v>2010</v>
      </c>
      <c r="AW106" s="19">
        <v>2014</v>
      </c>
      <c r="AX106" s="19">
        <v>2014</v>
      </c>
      <c r="AY106" s="19">
        <v>2014</v>
      </c>
      <c r="AZ106" s="19">
        <v>2015</v>
      </c>
      <c r="BA106" s="19">
        <v>2015</v>
      </c>
      <c r="BB106" s="19">
        <v>2015</v>
      </c>
      <c r="BC106" s="19">
        <v>2015</v>
      </c>
      <c r="BD106" s="19">
        <v>2014</v>
      </c>
      <c r="BE106" s="19">
        <v>2014</v>
      </c>
      <c r="BF106" s="9"/>
    </row>
    <row r="107" spans="1:58" x14ac:dyDescent="0.3">
      <c r="A107" s="13" t="s">
        <v>7473</v>
      </c>
      <c r="B107" s="181" t="s">
        <v>7474</v>
      </c>
      <c r="C107" s="17">
        <v>2014</v>
      </c>
      <c r="D107" s="17">
        <v>2014</v>
      </c>
      <c r="E107" s="17">
        <v>2014</v>
      </c>
      <c r="F107" s="17">
        <v>2014</v>
      </c>
      <c r="G107" s="17">
        <v>2014</v>
      </c>
      <c r="H107" s="17">
        <v>2014</v>
      </c>
      <c r="I107" s="17">
        <v>2014</v>
      </c>
      <c r="J107" s="17">
        <v>2015</v>
      </c>
      <c r="K107" s="17">
        <v>2015</v>
      </c>
      <c r="L107" s="17">
        <v>2015</v>
      </c>
      <c r="M107" s="19">
        <v>2016</v>
      </c>
      <c r="N107" s="19">
        <v>2016</v>
      </c>
      <c r="O107" s="19">
        <v>2015</v>
      </c>
      <c r="P107" s="19">
        <v>2015</v>
      </c>
      <c r="Q107" s="19">
        <v>2014</v>
      </c>
      <c r="R107" s="19">
        <v>2009</v>
      </c>
      <c r="S107" s="19">
        <v>2016</v>
      </c>
      <c r="T107" s="19">
        <v>2013</v>
      </c>
      <c r="U107" s="19">
        <v>2014</v>
      </c>
      <c r="V107" s="19">
        <v>2014</v>
      </c>
      <c r="W107" s="19">
        <v>2015</v>
      </c>
      <c r="X107" s="19">
        <v>2009</v>
      </c>
      <c r="Y107" s="19">
        <v>2010</v>
      </c>
      <c r="Z107" s="19">
        <v>2014</v>
      </c>
      <c r="AA107" s="19">
        <v>2014</v>
      </c>
      <c r="AB107" s="19">
        <v>2013</v>
      </c>
      <c r="AC107" s="19">
        <v>2014</v>
      </c>
      <c r="AD107" s="19">
        <v>2015</v>
      </c>
      <c r="AE107" s="19" t="s">
        <v>14</v>
      </c>
      <c r="AF107" s="19">
        <v>2014</v>
      </c>
      <c r="AG107" s="18">
        <v>2009</v>
      </c>
      <c r="AH107" s="19">
        <v>2014</v>
      </c>
      <c r="AI107" s="19">
        <v>2015</v>
      </c>
      <c r="AJ107" s="19">
        <v>2016</v>
      </c>
      <c r="AK107" s="20" t="s">
        <v>14</v>
      </c>
      <c r="AL107" s="20" t="s">
        <v>14</v>
      </c>
      <c r="AM107" s="19">
        <v>2015</v>
      </c>
      <c r="AN107" s="19">
        <v>2014</v>
      </c>
      <c r="AO107" s="19">
        <v>2014</v>
      </c>
      <c r="AP107" s="19">
        <v>2013</v>
      </c>
      <c r="AQ107" s="19">
        <v>2013</v>
      </c>
      <c r="AR107" s="19">
        <v>2011</v>
      </c>
      <c r="AS107" s="19">
        <v>2014</v>
      </c>
      <c r="AT107" s="19" t="s">
        <v>14</v>
      </c>
      <c r="AU107" s="19">
        <v>2012</v>
      </c>
      <c r="AV107" s="19">
        <v>2006</v>
      </c>
      <c r="AW107" s="19">
        <v>2014</v>
      </c>
      <c r="AX107" s="19">
        <v>2014</v>
      </c>
      <c r="AY107" s="19">
        <v>2014</v>
      </c>
      <c r="AZ107" s="19">
        <v>2015</v>
      </c>
      <c r="BA107" s="19">
        <v>2015</v>
      </c>
      <c r="BB107" s="19">
        <v>2015</v>
      </c>
      <c r="BC107" s="19">
        <v>2015</v>
      </c>
      <c r="BD107" s="19">
        <v>2014</v>
      </c>
      <c r="BE107" s="19">
        <v>2014</v>
      </c>
      <c r="BF107" s="9"/>
    </row>
    <row r="108" spans="1:58" x14ac:dyDescent="0.3">
      <c r="A108" s="13" t="s">
        <v>12</v>
      </c>
      <c r="B108" s="181" t="s">
        <v>7475</v>
      </c>
      <c r="C108" s="17">
        <v>2014</v>
      </c>
      <c r="D108" s="17">
        <v>2014</v>
      </c>
      <c r="E108" s="17">
        <v>2014</v>
      </c>
      <c r="F108" s="17">
        <v>2014</v>
      </c>
      <c r="G108" s="17">
        <v>2014</v>
      </c>
      <c r="H108" s="17">
        <v>2014</v>
      </c>
      <c r="I108" s="17">
        <v>2014</v>
      </c>
      <c r="J108" s="17">
        <v>2015</v>
      </c>
      <c r="K108" s="17">
        <v>2015</v>
      </c>
      <c r="L108" s="17">
        <v>2015</v>
      </c>
      <c r="M108" s="19">
        <v>2016</v>
      </c>
      <c r="N108" s="19">
        <v>2016</v>
      </c>
      <c r="O108" s="19">
        <v>2015</v>
      </c>
      <c r="P108" s="19">
        <v>2015</v>
      </c>
      <c r="Q108" s="19">
        <v>2014</v>
      </c>
      <c r="R108" s="19">
        <v>2013</v>
      </c>
      <c r="S108" s="19">
        <v>2016</v>
      </c>
      <c r="T108" s="19">
        <v>2013</v>
      </c>
      <c r="U108" s="19">
        <v>2014</v>
      </c>
      <c r="V108" s="19">
        <v>2014</v>
      </c>
      <c r="W108" s="19">
        <v>2015</v>
      </c>
      <c r="X108" s="19">
        <v>2006</v>
      </c>
      <c r="Y108" s="19">
        <v>2010</v>
      </c>
      <c r="Z108" s="19">
        <v>2014</v>
      </c>
      <c r="AA108" s="19">
        <v>2014</v>
      </c>
      <c r="AB108" s="19">
        <v>2014</v>
      </c>
      <c r="AC108" s="19">
        <v>2014</v>
      </c>
      <c r="AD108" s="19">
        <v>2015</v>
      </c>
      <c r="AE108" s="19">
        <v>2012</v>
      </c>
      <c r="AF108" s="19">
        <v>2014</v>
      </c>
      <c r="AG108" s="18">
        <v>2010</v>
      </c>
      <c r="AH108" s="19">
        <v>2014</v>
      </c>
      <c r="AI108" s="19">
        <v>2015</v>
      </c>
      <c r="AJ108" s="19">
        <v>2016</v>
      </c>
      <c r="AK108" s="20">
        <v>2016</v>
      </c>
      <c r="AL108" s="20">
        <v>2015</v>
      </c>
      <c r="AM108" s="19">
        <v>2015</v>
      </c>
      <c r="AN108" s="19">
        <v>2014</v>
      </c>
      <c r="AO108" s="19">
        <v>2014</v>
      </c>
      <c r="AP108" s="19">
        <v>2014</v>
      </c>
      <c r="AQ108" s="19">
        <v>2014</v>
      </c>
      <c r="AR108" s="19">
        <v>2015</v>
      </c>
      <c r="AS108" s="19">
        <v>2014</v>
      </c>
      <c r="AT108" s="19">
        <v>2015</v>
      </c>
      <c r="AU108" s="19">
        <v>2012</v>
      </c>
      <c r="AV108" s="19">
        <v>2011</v>
      </c>
      <c r="AW108" s="19">
        <v>2014</v>
      </c>
      <c r="AX108" s="19">
        <v>2014</v>
      </c>
      <c r="AY108" s="19">
        <v>2014</v>
      </c>
      <c r="AZ108" s="19">
        <v>2015</v>
      </c>
      <c r="BA108" s="19">
        <v>2015</v>
      </c>
      <c r="BB108" s="19">
        <v>2015</v>
      </c>
      <c r="BC108" s="19">
        <v>2015</v>
      </c>
      <c r="BD108" s="19">
        <v>2014</v>
      </c>
      <c r="BE108" s="19">
        <v>2014</v>
      </c>
      <c r="BF108" s="9"/>
    </row>
    <row r="109" spans="1:58" x14ac:dyDescent="0.3">
      <c r="A109" s="13" t="s">
        <v>7476</v>
      </c>
      <c r="B109" s="181" t="s">
        <v>7477</v>
      </c>
      <c r="C109" s="17">
        <v>2014</v>
      </c>
      <c r="D109" s="17">
        <v>2014</v>
      </c>
      <c r="E109" s="17">
        <v>2014</v>
      </c>
      <c r="F109" s="17">
        <v>2014</v>
      </c>
      <c r="G109" s="17">
        <v>2014</v>
      </c>
      <c r="H109" s="17">
        <v>2014</v>
      </c>
      <c r="I109" s="17">
        <v>2014</v>
      </c>
      <c r="J109" s="17">
        <v>2015</v>
      </c>
      <c r="K109" s="17">
        <v>2015</v>
      </c>
      <c r="L109" s="17">
        <v>2015</v>
      </c>
      <c r="M109" s="19">
        <v>2016</v>
      </c>
      <c r="N109" s="19">
        <v>2016</v>
      </c>
      <c r="O109" s="19">
        <v>2015</v>
      </c>
      <c r="P109" s="19">
        <v>2015</v>
      </c>
      <c r="Q109" s="19">
        <v>2014</v>
      </c>
      <c r="R109" s="19" t="s">
        <v>14</v>
      </c>
      <c r="S109" s="19">
        <v>2016</v>
      </c>
      <c r="T109" s="19">
        <v>2013</v>
      </c>
      <c r="U109" s="19">
        <v>2014</v>
      </c>
      <c r="V109" s="19" t="s">
        <v>14</v>
      </c>
      <c r="W109" s="19">
        <v>2015</v>
      </c>
      <c r="X109" s="19" t="s">
        <v>14</v>
      </c>
      <c r="Y109" s="19">
        <v>2013</v>
      </c>
      <c r="Z109" s="19">
        <v>2014</v>
      </c>
      <c r="AA109" s="19">
        <v>2014</v>
      </c>
      <c r="AB109" s="19" t="s">
        <v>14</v>
      </c>
      <c r="AC109" s="19">
        <v>2014</v>
      </c>
      <c r="AD109" s="19">
        <v>2015</v>
      </c>
      <c r="AE109" s="19" t="s">
        <v>14</v>
      </c>
      <c r="AF109" s="19">
        <v>2014</v>
      </c>
      <c r="AG109" s="18" t="s">
        <v>14</v>
      </c>
      <c r="AH109" s="19">
        <v>2014</v>
      </c>
      <c r="AI109" s="19">
        <v>2015</v>
      </c>
      <c r="AJ109" s="19">
        <v>2016</v>
      </c>
      <c r="AK109" s="20" t="s">
        <v>14</v>
      </c>
      <c r="AL109" s="20">
        <v>2015</v>
      </c>
      <c r="AM109" s="19">
        <v>2015</v>
      </c>
      <c r="AN109" s="19">
        <v>2014</v>
      </c>
      <c r="AO109" s="19">
        <v>2014</v>
      </c>
      <c r="AP109" s="19">
        <v>2014</v>
      </c>
      <c r="AQ109" s="19">
        <v>2014</v>
      </c>
      <c r="AR109" s="19" t="s">
        <v>14</v>
      </c>
      <c r="AS109" s="19">
        <v>2014</v>
      </c>
      <c r="AT109" s="19">
        <v>2015</v>
      </c>
      <c r="AU109" s="19">
        <v>2012</v>
      </c>
      <c r="AV109" s="19">
        <v>2011</v>
      </c>
      <c r="AW109" s="19">
        <v>2014</v>
      </c>
      <c r="AX109" s="19">
        <v>2014</v>
      </c>
      <c r="AY109" s="19">
        <v>2014</v>
      </c>
      <c r="AZ109" s="19">
        <v>2015</v>
      </c>
      <c r="BA109" s="19">
        <v>2015</v>
      </c>
      <c r="BB109" s="19">
        <v>2013</v>
      </c>
      <c r="BC109" s="19">
        <v>2015</v>
      </c>
      <c r="BD109" s="19">
        <v>2014</v>
      </c>
      <c r="BE109" s="19">
        <v>2014</v>
      </c>
      <c r="BF109" s="9"/>
    </row>
    <row r="110" spans="1:58" x14ac:dyDescent="0.3">
      <c r="A110" s="13" t="s">
        <v>7478</v>
      </c>
      <c r="B110" s="181" t="s">
        <v>7479</v>
      </c>
      <c r="C110" s="17">
        <v>2014</v>
      </c>
      <c r="D110" s="17">
        <v>2014</v>
      </c>
      <c r="E110" s="17">
        <v>2014</v>
      </c>
      <c r="F110" s="17">
        <v>2014</v>
      </c>
      <c r="G110" s="17">
        <v>2014</v>
      </c>
      <c r="H110" s="17">
        <v>2014</v>
      </c>
      <c r="I110" s="17">
        <v>2014</v>
      </c>
      <c r="J110" s="17">
        <v>2015</v>
      </c>
      <c r="K110" s="17">
        <v>2015</v>
      </c>
      <c r="L110" s="17">
        <v>2015</v>
      </c>
      <c r="M110" s="19">
        <v>2016</v>
      </c>
      <c r="N110" s="19">
        <v>2016</v>
      </c>
      <c r="O110" s="19">
        <v>2015</v>
      </c>
      <c r="P110" s="19">
        <v>2015</v>
      </c>
      <c r="Q110" s="19" t="s">
        <v>14</v>
      </c>
      <c r="R110" s="19" t="s">
        <v>14</v>
      </c>
      <c r="S110" s="19">
        <v>2016</v>
      </c>
      <c r="T110" s="19">
        <v>2013</v>
      </c>
      <c r="U110" s="19">
        <v>2014</v>
      </c>
      <c r="V110" s="19">
        <v>2014</v>
      </c>
      <c r="W110" s="19">
        <v>2015</v>
      </c>
      <c r="X110" s="19">
        <v>2007</v>
      </c>
      <c r="Y110" s="19">
        <v>2010</v>
      </c>
      <c r="Z110" s="19">
        <v>2014</v>
      </c>
      <c r="AA110" s="19">
        <v>2014</v>
      </c>
      <c r="AB110" s="19" t="s">
        <v>14</v>
      </c>
      <c r="AC110" s="19">
        <v>2014</v>
      </c>
      <c r="AD110" s="19">
        <v>2015</v>
      </c>
      <c r="AE110" s="19" t="s">
        <v>14</v>
      </c>
      <c r="AF110" s="19" t="s">
        <v>14</v>
      </c>
      <c r="AG110" s="18" t="s">
        <v>14</v>
      </c>
      <c r="AH110" s="19">
        <v>2014</v>
      </c>
      <c r="AI110" s="19">
        <v>2015</v>
      </c>
      <c r="AJ110" s="19">
        <v>2016</v>
      </c>
      <c r="AK110" s="20" t="s">
        <v>14</v>
      </c>
      <c r="AL110" s="20" t="s">
        <v>14</v>
      </c>
      <c r="AM110" s="19">
        <v>2015</v>
      </c>
      <c r="AN110" s="19">
        <v>2014</v>
      </c>
      <c r="AO110" s="19">
        <v>2014</v>
      </c>
      <c r="AP110" s="19" t="s">
        <v>14</v>
      </c>
      <c r="AQ110" s="19" t="s">
        <v>14</v>
      </c>
      <c r="AR110" s="19">
        <v>2011</v>
      </c>
      <c r="AS110" s="19">
        <v>2014</v>
      </c>
      <c r="AT110" s="19" t="s">
        <v>14</v>
      </c>
      <c r="AU110" s="19">
        <v>2012</v>
      </c>
      <c r="AV110" s="19" t="s">
        <v>14</v>
      </c>
      <c r="AW110" s="19">
        <v>2014</v>
      </c>
      <c r="AX110" s="19">
        <v>2014</v>
      </c>
      <c r="AY110" s="19">
        <v>2014</v>
      </c>
      <c r="AZ110" s="19">
        <v>2015</v>
      </c>
      <c r="BA110" s="19">
        <v>2015</v>
      </c>
      <c r="BB110" s="19">
        <v>2014</v>
      </c>
      <c r="BC110" s="19">
        <v>2015</v>
      </c>
      <c r="BD110" s="19">
        <v>2014</v>
      </c>
      <c r="BE110" s="19">
        <v>2014</v>
      </c>
      <c r="BF110" s="9"/>
    </row>
    <row r="111" spans="1:58" x14ac:dyDescent="0.3">
      <c r="A111" s="13" t="s">
        <v>561</v>
      </c>
      <c r="B111" s="181" t="s">
        <v>7480</v>
      </c>
      <c r="C111" s="17">
        <v>2014</v>
      </c>
      <c r="D111" s="17">
        <v>2014</v>
      </c>
      <c r="E111" s="17">
        <v>2014</v>
      </c>
      <c r="F111" s="17">
        <v>2014</v>
      </c>
      <c r="G111" s="17">
        <v>2014</v>
      </c>
      <c r="H111" s="17">
        <v>2014</v>
      </c>
      <c r="I111" s="17">
        <v>2014</v>
      </c>
      <c r="J111" s="17">
        <v>2015</v>
      </c>
      <c r="K111" s="17">
        <v>2015</v>
      </c>
      <c r="L111" s="17">
        <v>2015</v>
      </c>
      <c r="M111" s="19">
        <v>2016</v>
      </c>
      <c r="N111" s="19">
        <v>2016</v>
      </c>
      <c r="O111" s="19">
        <v>2015</v>
      </c>
      <c r="P111" s="19">
        <v>2015</v>
      </c>
      <c r="Q111" s="19">
        <v>2014</v>
      </c>
      <c r="R111" s="19">
        <v>2011</v>
      </c>
      <c r="S111" s="19">
        <v>2016</v>
      </c>
      <c r="T111" s="19">
        <v>2013</v>
      </c>
      <c r="U111" s="19">
        <v>2014</v>
      </c>
      <c r="V111" s="19">
        <v>2014</v>
      </c>
      <c r="W111" s="19">
        <v>2015</v>
      </c>
      <c r="X111" s="19">
        <v>2012</v>
      </c>
      <c r="Y111" s="19">
        <v>2010</v>
      </c>
      <c r="Z111" s="19">
        <v>2014</v>
      </c>
      <c r="AA111" s="19">
        <v>2014</v>
      </c>
      <c r="AB111" s="19">
        <v>2014</v>
      </c>
      <c r="AC111" s="19">
        <v>2014</v>
      </c>
      <c r="AD111" s="19">
        <v>2015</v>
      </c>
      <c r="AE111" s="19">
        <v>2012</v>
      </c>
      <c r="AF111" s="19">
        <v>2014</v>
      </c>
      <c r="AG111" s="18">
        <v>2008</v>
      </c>
      <c r="AH111" s="19">
        <v>2014</v>
      </c>
      <c r="AI111" s="19">
        <v>2015</v>
      </c>
      <c r="AJ111" s="19">
        <v>2016</v>
      </c>
      <c r="AK111" s="20" t="s">
        <v>14</v>
      </c>
      <c r="AL111" s="20">
        <v>2016</v>
      </c>
      <c r="AM111" s="19">
        <v>2015</v>
      </c>
      <c r="AN111" s="19">
        <v>2014</v>
      </c>
      <c r="AO111" s="19">
        <v>2014</v>
      </c>
      <c r="AP111" s="19">
        <v>2014</v>
      </c>
      <c r="AQ111" s="19">
        <v>2014</v>
      </c>
      <c r="AR111" s="19">
        <v>2011</v>
      </c>
      <c r="AS111" s="19">
        <v>2014</v>
      </c>
      <c r="AT111" s="19">
        <v>2015</v>
      </c>
      <c r="AU111" s="19">
        <v>2012</v>
      </c>
      <c r="AV111" s="19">
        <v>2007</v>
      </c>
      <c r="AW111" s="19">
        <v>2014</v>
      </c>
      <c r="AX111" s="19">
        <v>2014</v>
      </c>
      <c r="AY111" s="19">
        <v>2014</v>
      </c>
      <c r="AZ111" s="19">
        <v>2015</v>
      </c>
      <c r="BA111" s="19">
        <v>2015</v>
      </c>
      <c r="BB111" s="19">
        <v>2014</v>
      </c>
      <c r="BC111" s="19">
        <v>2015</v>
      </c>
      <c r="BD111" s="19">
        <v>2014</v>
      </c>
      <c r="BE111" s="19">
        <v>2014</v>
      </c>
      <c r="BF111" s="9"/>
    </row>
    <row r="112" spans="1:58" x14ac:dyDescent="0.3">
      <c r="A112" s="13" t="s">
        <v>7481</v>
      </c>
      <c r="B112" s="181" t="s">
        <v>7482</v>
      </c>
      <c r="C112" s="17">
        <v>2014</v>
      </c>
      <c r="D112" s="17">
        <v>2014</v>
      </c>
      <c r="E112" s="17">
        <v>2014</v>
      </c>
      <c r="F112" s="17">
        <v>2014</v>
      </c>
      <c r="G112" s="17">
        <v>2014</v>
      </c>
      <c r="H112" s="17">
        <v>2014</v>
      </c>
      <c r="I112" s="17">
        <v>2014</v>
      </c>
      <c r="J112" s="17">
        <v>2015</v>
      </c>
      <c r="K112" s="17">
        <v>2015</v>
      </c>
      <c r="L112" s="17">
        <v>2015</v>
      </c>
      <c r="M112" s="19">
        <v>2016</v>
      </c>
      <c r="N112" s="19">
        <v>2016</v>
      </c>
      <c r="O112" s="19">
        <v>2015</v>
      </c>
      <c r="P112" s="19">
        <v>2015</v>
      </c>
      <c r="Q112" s="19">
        <v>2014</v>
      </c>
      <c r="R112" s="19" t="s">
        <v>14</v>
      </c>
      <c r="S112" s="19">
        <v>2016</v>
      </c>
      <c r="T112" s="19">
        <v>2013</v>
      </c>
      <c r="U112" s="19">
        <v>2014</v>
      </c>
      <c r="V112" s="19">
        <v>2014</v>
      </c>
      <c r="W112" s="19">
        <v>2015</v>
      </c>
      <c r="X112" s="19" t="s">
        <v>14</v>
      </c>
      <c r="Y112" s="19" t="s">
        <v>14</v>
      </c>
      <c r="Z112" s="19">
        <v>2014</v>
      </c>
      <c r="AA112" s="19">
        <v>2014</v>
      </c>
      <c r="AB112" s="19">
        <v>2014</v>
      </c>
      <c r="AC112" s="19">
        <v>2014</v>
      </c>
      <c r="AD112" s="19">
        <v>2015</v>
      </c>
      <c r="AE112" s="19" t="s">
        <v>14</v>
      </c>
      <c r="AF112" s="19">
        <v>2014</v>
      </c>
      <c r="AG112" s="18">
        <v>2012</v>
      </c>
      <c r="AH112" s="19">
        <v>2014</v>
      </c>
      <c r="AI112" s="19">
        <v>2015</v>
      </c>
      <c r="AJ112" s="19">
        <v>2016</v>
      </c>
      <c r="AK112" s="20" t="s">
        <v>14</v>
      </c>
      <c r="AL112" s="20">
        <v>2015</v>
      </c>
      <c r="AM112" s="19">
        <v>2015</v>
      </c>
      <c r="AN112" s="19">
        <v>2014</v>
      </c>
      <c r="AO112" s="19">
        <v>2014</v>
      </c>
      <c r="AP112" s="19">
        <v>2014</v>
      </c>
      <c r="AQ112" s="19">
        <v>2014</v>
      </c>
      <c r="AR112" s="19">
        <v>2015</v>
      </c>
      <c r="AS112" s="19">
        <v>2014</v>
      </c>
      <c r="AT112" s="19">
        <v>2015</v>
      </c>
      <c r="AU112" s="19">
        <v>2012</v>
      </c>
      <c r="AV112" s="19">
        <v>2011</v>
      </c>
      <c r="AW112" s="19">
        <v>2014</v>
      </c>
      <c r="AX112" s="19">
        <v>2014</v>
      </c>
      <c r="AY112" s="19">
        <v>2014</v>
      </c>
      <c r="AZ112" s="19">
        <v>2015</v>
      </c>
      <c r="BA112" s="19">
        <v>2015</v>
      </c>
      <c r="BB112" s="19">
        <v>2015</v>
      </c>
      <c r="BC112" s="19">
        <v>2015</v>
      </c>
      <c r="BD112" s="19">
        <v>2014</v>
      </c>
      <c r="BE112" s="19">
        <v>2014</v>
      </c>
      <c r="BF112" s="9"/>
    </row>
    <row r="113" spans="1:58" x14ac:dyDescent="0.3">
      <c r="A113" s="13" t="s">
        <v>1887</v>
      </c>
      <c r="B113" s="181" t="s">
        <v>7483</v>
      </c>
      <c r="C113" s="17">
        <v>2014</v>
      </c>
      <c r="D113" s="17">
        <v>2014</v>
      </c>
      <c r="E113" s="17">
        <v>2014</v>
      </c>
      <c r="F113" s="17">
        <v>2014</v>
      </c>
      <c r="G113" s="17">
        <v>2014</v>
      </c>
      <c r="H113" s="17">
        <v>2014</v>
      </c>
      <c r="I113" s="17">
        <v>2014</v>
      </c>
      <c r="J113" s="17">
        <v>2015</v>
      </c>
      <c r="K113" s="17">
        <v>2015</v>
      </c>
      <c r="L113" s="17">
        <v>2015</v>
      </c>
      <c r="M113" s="19">
        <v>2016</v>
      </c>
      <c r="N113" s="19">
        <v>2016</v>
      </c>
      <c r="O113" s="19">
        <v>2015</v>
      </c>
      <c r="P113" s="19">
        <v>2015</v>
      </c>
      <c r="Q113" s="19">
        <v>2014</v>
      </c>
      <c r="R113" s="19">
        <v>2012</v>
      </c>
      <c r="S113" s="19">
        <v>2016</v>
      </c>
      <c r="T113" s="19">
        <v>2013</v>
      </c>
      <c r="U113" s="19">
        <v>2014</v>
      </c>
      <c r="V113" s="19">
        <v>2014</v>
      </c>
      <c r="W113" s="19">
        <v>2015</v>
      </c>
      <c r="X113" s="19">
        <v>2012</v>
      </c>
      <c r="Y113" s="19">
        <v>2011</v>
      </c>
      <c r="Z113" s="19">
        <v>2014</v>
      </c>
      <c r="AA113" s="19">
        <v>2014</v>
      </c>
      <c r="AB113" s="19">
        <v>2014</v>
      </c>
      <c r="AC113" s="19">
        <v>2014</v>
      </c>
      <c r="AD113" s="19">
        <v>2015</v>
      </c>
      <c r="AE113" s="19">
        <v>2012</v>
      </c>
      <c r="AF113" s="19">
        <v>2014</v>
      </c>
      <c r="AG113" s="18">
        <v>2012</v>
      </c>
      <c r="AH113" s="19">
        <v>2014</v>
      </c>
      <c r="AI113" s="19">
        <v>2015</v>
      </c>
      <c r="AJ113" s="19">
        <v>2016</v>
      </c>
      <c r="AK113" s="20">
        <v>2015</v>
      </c>
      <c r="AL113" s="20">
        <v>2015</v>
      </c>
      <c r="AM113" s="19">
        <v>2015</v>
      </c>
      <c r="AN113" s="19">
        <v>2014</v>
      </c>
      <c r="AO113" s="19">
        <v>2014</v>
      </c>
      <c r="AP113" s="19">
        <v>2014</v>
      </c>
      <c r="AQ113" s="19">
        <v>2014</v>
      </c>
      <c r="AR113" s="19">
        <v>2015</v>
      </c>
      <c r="AS113" s="19">
        <v>2014</v>
      </c>
      <c r="AT113" s="19">
        <v>2015</v>
      </c>
      <c r="AU113" s="19">
        <v>2012</v>
      </c>
      <c r="AV113" s="19">
        <v>2013</v>
      </c>
      <c r="AW113" s="19">
        <v>2014</v>
      </c>
      <c r="AX113" s="19">
        <v>2014</v>
      </c>
      <c r="AY113" s="19">
        <v>2014</v>
      </c>
      <c r="AZ113" s="19">
        <v>2015</v>
      </c>
      <c r="BA113" s="19">
        <v>2015</v>
      </c>
      <c r="BB113" s="19">
        <v>2015</v>
      </c>
      <c r="BC113" s="19">
        <v>2015</v>
      </c>
      <c r="BD113" s="19">
        <v>2014</v>
      </c>
      <c r="BE113" s="19">
        <v>2014</v>
      </c>
      <c r="BF113" s="9"/>
    </row>
    <row r="114" spans="1:58" x14ac:dyDescent="0.3">
      <c r="A114" s="13" t="s">
        <v>7484</v>
      </c>
      <c r="B114" s="181" t="s">
        <v>7485</v>
      </c>
      <c r="C114" s="17">
        <v>2014</v>
      </c>
      <c r="D114" s="17">
        <v>2014</v>
      </c>
      <c r="E114" s="17">
        <v>2014</v>
      </c>
      <c r="F114" s="17">
        <v>2014</v>
      </c>
      <c r="G114" s="17">
        <v>2014</v>
      </c>
      <c r="H114" s="17">
        <v>2014</v>
      </c>
      <c r="I114" s="17">
        <v>2014</v>
      </c>
      <c r="J114" s="17">
        <v>2015</v>
      </c>
      <c r="K114" s="17">
        <v>2015</v>
      </c>
      <c r="L114" s="17">
        <v>2015</v>
      </c>
      <c r="M114" s="19">
        <v>2016</v>
      </c>
      <c r="N114" s="19">
        <v>2016</v>
      </c>
      <c r="O114" s="19">
        <v>2015</v>
      </c>
      <c r="P114" s="19">
        <v>2015</v>
      </c>
      <c r="Q114" s="19">
        <v>2014</v>
      </c>
      <c r="R114" s="19" t="s">
        <v>14</v>
      </c>
      <c r="S114" s="19">
        <v>2016</v>
      </c>
      <c r="T114" s="19">
        <v>2013</v>
      </c>
      <c r="U114" s="19">
        <v>2014</v>
      </c>
      <c r="V114" s="19">
        <v>2014</v>
      </c>
      <c r="W114" s="19">
        <v>2015</v>
      </c>
      <c r="X114" s="19">
        <v>2005</v>
      </c>
      <c r="Y114" s="19">
        <v>2010</v>
      </c>
      <c r="Z114" s="19">
        <v>2014</v>
      </c>
      <c r="AA114" s="19">
        <v>2014</v>
      </c>
      <c r="AB114" s="19" t="s">
        <v>14</v>
      </c>
      <c r="AC114" s="19">
        <v>2014</v>
      </c>
      <c r="AD114" s="19">
        <v>2015</v>
      </c>
      <c r="AE114" s="19" t="s">
        <v>14</v>
      </c>
      <c r="AF114" s="19" t="s">
        <v>14</v>
      </c>
      <c r="AG114" s="18" t="s">
        <v>14</v>
      </c>
      <c r="AH114" s="19">
        <v>2014</v>
      </c>
      <c r="AI114" s="19">
        <v>2015</v>
      </c>
      <c r="AJ114" s="19">
        <v>2016</v>
      </c>
      <c r="AK114" s="20" t="s">
        <v>14</v>
      </c>
      <c r="AL114" s="20">
        <v>2015</v>
      </c>
      <c r="AM114" s="19">
        <v>2015</v>
      </c>
      <c r="AN114" s="19">
        <v>2014</v>
      </c>
      <c r="AO114" s="19">
        <v>2014</v>
      </c>
      <c r="AP114" s="19" t="s">
        <v>14</v>
      </c>
      <c r="AQ114" s="19" t="s">
        <v>14</v>
      </c>
      <c r="AR114" s="19">
        <v>2011</v>
      </c>
      <c r="AS114" s="19">
        <v>2014</v>
      </c>
      <c r="AT114" s="19" t="s">
        <v>14</v>
      </c>
      <c r="AU114" s="19">
        <v>2012</v>
      </c>
      <c r="AV114" s="19" t="s">
        <v>14</v>
      </c>
      <c r="AW114" s="19">
        <v>2014</v>
      </c>
      <c r="AX114" s="19">
        <v>2014</v>
      </c>
      <c r="AY114" s="19">
        <v>2014</v>
      </c>
      <c r="AZ114" s="19">
        <v>2015</v>
      </c>
      <c r="BA114" s="19">
        <v>2015</v>
      </c>
      <c r="BB114" s="19">
        <v>2014</v>
      </c>
      <c r="BC114" s="19">
        <v>2015</v>
      </c>
      <c r="BD114" s="19">
        <v>2014</v>
      </c>
      <c r="BE114" s="19">
        <v>2014</v>
      </c>
      <c r="BF114" s="9"/>
    </row>
    <row r="115" spans="1:58" x14ac:dyDescent="0.3">
      <c r="A115" s="13" t="s">
        <v>8239</v>
      </c>
      <c r="B115" s="181" t="s">
        <v>7487</v>
      </c>
      <c r="C115" s="17">
        <v>2014</v>
      </c>
      <c r="D115" s="17">
        <v>2014</v>
      </c>
      <c r="E115" s="17">
        <v>2014</v>
      </c>
      <c r="F115" s="17">
        <v>2014</v>
      </c>
      <c r="G115" s="17">
        <v>2014</v>
      </c>
      <c r="H115" s="17">
        <v>2014</v>
      </c>
      <c r="I115" s="17">
        <v>2014</v>
      </c>
      <c r="J115" s="17">
        <v>2015</v>
      </c>
      <c r="K115" s="17">
        <v>2015</v>
      </c>
      <c r="L115" s="17">
        <v>2015</v>
      </c>
      <c r="M115" s="19">
        <v>2016</v>
      </c>
      <c r="N115" s="19">
        <v>2016</v>
      </c>
      <c r="O115" s="19">
        <v>2015</v>
      </c>
      <c r="P115" s="19">
        <v>2015</v>
      </c>
      <c r="Q115" s="19">
        <v>2014</v>
      </c>
      <c r="R115" s="19">
        <v>2012</v>
      </c>
      <c r="S115" s="19">
        <v>2016</v>
      </c>
      <c r="T115" s="19">
        <v>2013</v>
      </c>
      <c r="U115" s="19">
        <v>2014</v>
      </c>
      <c r="V115" s="19">
        <v>2014</v>
      </c>
      <c r="W115" s="19">
        <v>2015</v>
      </c>
      <c r="X115" s="19">
        <v>2012</v>
      </c>
      <c r="Y115" s="19">
        <v>2013</v>
      </c>
      <c r="Z115" s="19">
        <v>2014</v>
      </c>
      <c r="AA115" s="19">
        <v>2014</v>
      </c>
      <c r="AB115" s="19">
        <v>2014</v>
      </c>
      <c r="AC115" s="19">
        <v>2014</v>
      </c>
      <c r="AD115" s="19">
        <v>2015</v>
      </c>
      <c r="AE115" s="19" t="s">
        <v>14</v>
      </c>
      <c r="AF115" s="19">
        <v>2014</v>
      </c>
      <c r="AG115" s="18">
        <v>2013</v>
      </c>
      <c r="AH115" s="19">
        <v>2014</v>
      </c>
      <c r="AI115" s="19">
        <v>2015</v>
      </c>
      <c r="AJ115" s="19">
        <v>2016</v>
      </c>
      <c r="AK115" s="20" t="s">
        <v>14</v>
      </c>
      <c r="AL115" s="20">
        <v>2015</v>
      </c>
      <c r="AM115" s="19">
        <v>2015</v>
      </c>
      <c r="AN115" s="19">
        <v>2014</v>
      </c>
      <c r="AO115" s="19">
        <v>2014</v>
      </c>
      <c r="AP115" s="19">
        <v>2013</v>
      </c>
      <c r="AQ115" s="19">
        <v>2013</v>
      </c>
      <c r="AR115" s="19">
        <v>2009</v>
      </c>
      <c r="AS115" s="19">
        <v>2014</v>
      </c>
      <c r="AT115" s="19">
        <v>2015</v>
      </c>
      <c r="AU115" s="19">
        <v>2012</v>
      </c>
      <c r="AV115" s="19">
        <v>2013</v>
      </c>
      <c r="AW115" s="19">
        <v>2014</v>
      </c>
      <c r="AX115" s="19">
        <v>2014</v>
      </c>
      <c r="AY115" s="19">
        <v>2014</v>
      </c>
      <c r="AZ115" s="19">
        <v>2015</v>
      </c>
      <c r="BA115" s="19">
        <v>2015</v>
      </c>
      <c r="BB115" s="19">
        <v>2015</v>
      </c>
      <c r="BC115" s="19">
        <v>2015</v>
      </c>
      <c r="BD115" s="19">
        <v>2014</v>
      </c>
      <c r="BE115" s="19">
        <v>2014</v>
      </c>
      <c r="BF115" s="9"/>
    </row>
    <row r="116" spans="1:58" x14ac:dyDescent="0.3">
      <c r="A116" s="13" t="s">
        <v>7488</v>
      </c>
      <c r="B116" s="181" t="s">
        <v>7489</v>
      </c>
      <c r="C116" s="17">
        <v>2014</v>
      </c>
      <c r="D116" s="17">
        <v>2014</v>
      </c>
      <c r="E116" s="17">
        <v>2014</v>
      </c>
      <c r="F116" s="17">
        <v>2014</v>
      </c>
      <c r="G116" s="17">
        <v>2014</v>
      </c>
      <c r="H116" s="17">
        <v>2014</v>
      </c>
      <c r="I116" s="17">
        <v>2014</v>
      </c>
      <c r="J116" s="17">
        <v>2015</v>
      </c>
      <c r="K116" s="17">
        <v>2015</v>
      </c>
      <c r="L116" s="17">
        <v>2015</v>
      </c>
      <c r="M116" s="19">
        <v>2016</v>
      </c>
      <c r="N116" s="19">
        <v>2016</v>
      </c>
      <c r="O116" s="19">
        <v>2015</v>
      </c>
      <c r="P116" s="19">
        <v>2015</v>
      </c>
      <c r="Q116" s="19">
        <v>2014</v>
      </c>
      <c r="R116" s="19">
        <v>2010</v>
      </c>
      <c r="S116" s="19">
        <v>2016</v>
      </c>
      <c r="T116" s="19">
        <v>2013</v>
      </c>
      <c r="U116" s="19">
        <v>2014</v>
      </c>
      <c r="V116" s="19">
        <v>2014</v>
      </c>
      <c r="W116" s="19">
        <v>2015</v>
      </c>
      <c r="X116" s="19">
        <v>2013</v>
      </c>
      <c r="Y116" s="19">
        <v>2011</v>
      </c>
      <c r="Z116" s="19">
        <v>2014</v>
      </c>
      <c r="AA116" s="19">
        <v>2014</v>
      </c>
      <c r="AB116" s="19">
        <v>2013</v>
      </c>
      <c r="AC116" s="19">
        <v>2014</v>
      </c>
      <c r="AD116" s="19">
        <v>2015</v>
      </c>
      <c r="AE116" s="19" t="s">
        <v>14</v>
      </c>
      <c r="AF116" s="19">
        <v>2014</v>
      </c>
      <c r="AG116" s="18">
        <v>2012</v>
      </c>
      <c r="AH116" s="19">
        <v>2014</v>
      </c>
      <c r="AI116" s="19">
        <v>2015</v>
      </c>
      <c r="AJ116" s="19">
        <v>2016</v>
      </c>
      <c r="AK116" s="20" t="s">
        <v>14</v>
      </c>
      <c r="AL116" s="20">
        <v>2015</v>
      </c>
      <c r="AM116" s="19">
        <v>2015</v>
      </c>
      <c r="AN116" s="19">
        <v>2014</v>
      </c>
      <c r="AO116" s="19">
        <v>2014</v>
      </c>
      <c r="AP116" s="19" t="s">
        <v>14</v>
      </c>
      <c r="AQ116" s="19">
        <v>2012</v>
      </c>
      <c r="AR116" s="19">
        <v>2015</v>
      </c>
      <c r="AS116" s="19">
        <v>2014</v>
      </c>
      <c r="AT116" s="19">
        <v>2015</v>
      </c>
      <c r="AU116" s="19">
        <v>2012</v>
      </c>
      <c r="AV116" s="19">
        <v>2010</v>
      </c>
      <c r="AW116" s="19">
        <v>2014</v>
      </c>
      <c r="AX116" s="19">
        <v>2014</v>
      </c>
      <c r="AY116" s="19">
        <v>2014</v>
      </c>
      <c r="AZ116" s="19">
        <v>2015</v>
      </c>
      <c r="BA116" s="19">
        <v>2015</v>
      </c>
      <c r="BB116" s="19">
        <v>2015</v>
      </c>
      <c r="BC116" s="19">
        <v>2015</v>
      </c>
      <c r="BD116" s="19">
        <v>2014</v>
      </c>
      <c r="BE116" s="19">
        <v>2014</v>
      </c>
      <c r="BF116" s="9"/>
    </row>
    <row r="117" spans="1:58" x14ac:dyDescent="0.3">
      <c r="A117" s="13" t="s">
        <v>7490</v>
      </c>
      <c r="B117" s="181" t="s">
        <v>7491</v>
      </c>
      <c r="C117" s="17">
        <v>2014</v>
      </c>
      <c r="D117" s="17">
        <v>2014</v>
      </c>
      <c r="E117" s="17">
        <v>2014</v>
      </c>
      <c r="F117" s="17">
        <v>2014</v>
      </c>
      <c r="G117" s="17">
        <v>2014</v>
      </c>
      <c r="H117" s="17">
        <v>2014</v>
      </c>
      <c r="I117" s="17">
        <v>2014</v>
      </c>
      <c r="J117" s="17">
        <v>2015</v>
      </c>
      <c r="K117" s="17">
        <v>2015</v>
      </c>
      <c r="L117" s="17">
        <v>2015</v>
      </c>
      <c r="M117" s="19">
        <v>2016</v>
      </c>
      <c r="N117" s="19">
        <v>2016</v>
      </c>
      <c r="O117" s="19">
        <v>2015</v>
      </c>
      <c r="P117" s="19">
        <v>2015</v>
      </c>
      <c r="Q117" s="19">
        <v>2014</v>
      </c>
      <c r="R117" s="19">
        <v>2013</v>
      </c>
      <c r="S117" s="19">
        <v>2016</v>
      </c>
      <c r="T117" s="19">
        <v>2013</v>
      </c>
      <c r="U117" s="19">
        <v>2014</v>
      </c>
      <c r="V117" s="19">
        <v>2014</v>
      </c>
      <c r="W117" s="19">
        <v>2015</v>
      </c>
      <c r="X117" s="19">
        <v>2013</v>
      </c>
      <c r="Y117" s="19">
        <v>2013</v>
      </c>
      <c r="Z117" s="19">
        <v>2014</v>
      </c>
      <c r="AA117" s="19">
        <v>2014</v>
      </c>
      <c r="AB117" s="19" t="s">
        <v>14</v>
      </c>
      <c r="AC117" s="19">
        <v>2014</v>
      </c>
      <c r="AD117" s="19">
        <v>2015</v>
      </c>
      <c r="AE117" s="19" t="s">
        <v>14</v>
      </c>
      <c r="AF117" s="19">
        <v>2014</v>
      </c>
      <c r="AG117" s="18">
        <v>2013</v>
      </c>
      <c r="AH117" s="19">
        <v>2014</v>
      </c>
      <c r="AI117" s="19">
        <v>2015</v>
      </c>
      <c r="AJ117" s="19">
        <v>2016</v>
      </c>
      <c r="AK117" s="20" t="s">
        <v>14</v>
      </c>
      <c r="AL117" s="20">
        <v>2015</v>
      </c>
      <c r="AM117" s="19">
        <v>2015</v>
      </c>
      <c r="AN117" s="19">
        <v>2014</v>
      </c>
      <c r="AO117" s="19">
        <v>2014</v>
      </c>
      <c r="AP117" s="19" t="s">
        <v>14</v>
      </c>
      <c r="AQ117" s="19" t="s">
        <v>14</v>
      </c>
      <c r="AR117" s="19">
        <v>2007</v>
      </c>
      <c r="AS117" s="19">
        <v>2014</v>
      </c>
      <c r="AT117" s="19">
        <v>2015</v>
      </c>
      <c r="AU117" s="19">
        <v>2012</v>
      </c>
      <c r="AV117" s="19">
        <v>2011</v>
      </c>
      <c r="AW117" s="19">
        <v>2014</v>
      </c>
      <c r="AX117" s="19">
        <v>2014</v>
      </c>
      <c r="AY117" s="19">
        <v>2014</v>
      </c>
      <c r="AZ117" s="19">
        <v>2015</v>
      </c>
      <c r="BA117" s="19">
        <v>2015</v>
      </c>
      <c r="BB117" s="19">
        <v>2015</v>
      </c>
      <c r="BC117" s="19">
        <v>2015</v>
      </c>
      <c r="BD117" s="19">
        <v>2014</v>
      </c>
      <c r="BE117" s="19">
        <v>2014</v>
      </c>
      <c r="BF117" s="9"/>
    </row>
    <row r="118" spans="1:58" x14ac:dyDescent="0.3">
      <c r="A118" s="13" t="s">
        <v>691</v>
      </c>
      <c r="B118" s="181" t="s">
        <v>7492</v>
      </c>
      <c r="C118" s="17">
        <v>2014</v>
      </c>
      <c r="D118" s="17">
        <v>2014</v>
      </c>
      <c r="E118" s="17">
        <v>2014</v>
      </c>
      <c r="F118" s="17">
        <v>2014</v>
      </c>
      <c r="G118" s="17">
        <v>2014</v>
      </c>
      <c r="H118" s="17">
        <v>2014</v>
      </c>
      <c r="I118" s="17">
        <v>2014</v>
      </c>
      <c r="J118" s="17">
        <v>2015</v>
      </c>
      <c r="K118" s="17">
        <v>2015</v>
      </c>
      <c r="L118" s="17">
        <v>2015</v>
      </c>
      <c r="M118" s="19">
        <v>2016</v>
      </c>
      <c r="N118" s="19">
        <v>2016</v>
      </c>
      <c r="O118" s="19">
        <v>2015</v>
      </c>
      <c r="P118" s="19">
        <v>2015</v>
      </c>
      <c r="Q118" s="19">
        <v>2014</v>
      </c>
      <c r="R118" s="19">
        <v>2011</v>
      </c>
      <c r="S118" s="19">
        <v>2016</v>
      </c>
      <c r="T118" s="19">
        <v>2013</v>
      </c>
      <c r="U118" s="19">
        <v>2014</v>
      </c>
      <c r="V118" s="19">
        <v>2014</v>
      </c>
      <c r="W118" s="19">
        <v>2015</v>
      </c>
      <c r="X118" s="19">
        <v>2011</v>
      </c>
      <c r="Y118" s="19">
        <v>2010</v>
      </c>
      <c r="Z118" s="19">
        <v>2014</v>
      </c>
      <c r="AA118" s="19">
        <v>2014</v>
      </c>
      <c r="AB118" s="19">
        <v>2014</v>
      </c>
      <c r="AC118" s="19">
        <v>2014</v>
      </c>
      <c r="AD118" s="19">
        <v>2015</v>
      </c>
      <c r="AE118" s="19" t="s">
        <v>14</v>
      </c>
      <c r="AF118" s="19">
        <v>2014</v>
      </c>
      <c r="AG118" s="18">
        <v>2007</v>
      </c>
      <c r="AH118" s="19">
        <v>2014</v>
      </c>
      <c r="AI118" s="19">
        <v>2015</v>
      </c>
      <c r="AJ118" s="19">
        <v>2016</v>
      </c>
      <c r="AK118" s="20" t="s">
        <v>14</v>
      </c>
      <c r="AL118" s="20">
        <v>2015</v>
      </c>
      <c r="AM118" s="19">
        <v>2015</v>
      </c>
      <c r="AN118" s="19">
        <v>2014</v>
      </c>
      <c r="AO118" s="19">
        <v>2014</v>
      </c>
      <c r="AP118" s="19">
        <v>2014</v>
      </c>
      <c r="AQ118" s="19">
        <v>2014</v>
      </c>
      <c r="AR118" s="19">
        <v>2011</v>
      </c>
      <c r="AS118" s="19">
        <v>2014</v>
      </c>
      <c r="AT118" s="19">
        <v>2015</v>
      </c>
      <c r="AU118" s="19">
        <v>2012</v>
      </c>
      <c r="AV118" s="19">
        <v>2011</v>
      </c>
      <c r="AW118" s="19">
        <v>2014</v>
      </c>
      <c r="AX118" s="19">
        <v>2014</v>
      </c>
      <c r="AY118" s="19">
        <v>2014</v>
      </c>
      <c r="AZ118" s="19">
        <v>2015</v>
      </c>
      <c r="BA118" s="19">
        <v>2015</v>
      </c>
      <c r="BB118" s="19">
        <v>2015</v>
      </c>
      <c r="BC118" s="19">
        <v>2015</v>
      </c>
      <c r="BD118" s="19">
        <v>2014</v>
      </c>
      <c r="BE118" s="19">
        <v>2014</v>
      </c>
      <c r="BF118" s="9"/>
    </row>
    <row r="119" spans="1:58" x14ac:dyDescent="0.3">
      <c r="A119" s="13" t="s">
        <v>1037</v>
      </c>
      <c r="B119" s="181" t="s">
        <v>7493</v>
      </c>
      <c r="C119" s="17">
        <v>2014</v>
      </c>
      <c r="D119" s="17">
        <v>2014</v>
      </c>
      <c r="E119" s="17">
        <v>2014</v>
      </c>
      <c r="F119" s="17">
        <v>2014</v>
      </c>
      <c r="G119" s="17">
        <v>2014</v>
      </c>
      <c r="H119" s="17">
        <v>2014</v>
      </c>
      <c r="I119" s="17">
        <v>2014</v>
      </c>
      <c r="J119" s="17">
        <v>2015</v>
      </c>
      <c r="K119" s="17">
        <v>2015</v>
      </c>
      <c r="L119" s="17">
        <v>2015</v>
      </c>
      <c r="M119" s="19">
        <v>2016</v>
      </c>
      <c r="N119" s="19">
        <v>2016</v>
      </c>
      <c r="O119" s="19">
        <v>2015</v>
      </c>
      <c r="P119" s="19">
        <v>2015</v>
      </c>
      <c r="Q119" s="19">
        <v>2014</v>
      </c>
      <c r="R119" s="19">
        <v>2011</v>
      </c>
      <c r="S119" s="19">
        <v>2016</v>
      </c>
      <c r="T119" s="19">
        <v>2013</v>
      </c>
      <c r="U119" s="19">
        <v>2014</v>
      </c>
      <c r="V119" s="19">
        <v>2014</v>
      </c>
      <c r="W119" s="19">
        <v>2015</v>
      </c>
      <c r="X119" s="19">
        <v>2011</v>
      </c>
      <c r="Y119" s="19">
        <v>2012</v>
      </c>
      <c r="Z119" s="19">
        <v>2014</v>
      </c>
      <c r="AA119" s="19">
        <v>2014</v>
      </c>
      <c r="AB119" s="19">
        <v>2014</v>
      </c>
      <c r="AC119" s="19">
        <v>2014</v>
      </c>
      <c r="AD119" s="19">
        <v>2015</v>
      </c>
      <c r="AE119" s="19">
        <v>2012</v>
      </c>
      <c r="AF119" s="19">
        <v>2014</v>
      </c>
      <c r="AG119" s="18">
        <v>2009</v>
      </c>
      <c r="AH119" s="19">
        <v>2014</v>
      </c>
      <c r="AI119" s="19">
        <v>2015</v>
      </c>
      <c r="AJ119" s="19">
        <v>2016</v>
      </c>
      <c r="AK119" s="20" t="s">
        <v>14</v>
      </c>
      <c r="AL119" s="20">
        <v>2015</v>
      </c>
      <c r="AM119" s="19">
        <v>2015</v>
      </c>
      <c r="AN119" s="19">
        <v>2014</v>
      </c>
      <c r="AO119" s="19">
        <v>2014</v>
      </c>
      <c r="AP119" s="19">
        <v>2012</v>
      </c>
      <c r="AQ119" s="19">
        <v>2012</v>
      </c>
      <c r="AR119" s="19">
        <v>2015</v>
      </c>
      <c r="AS119" s="19">
        <v>2014</v>
      </c>
      <c r="AT119" s="19">
        <v>2015</v>
      </c>
      <c r="AU119" s="19">
        <v>2012</v>
      </c>
      <c r="AV119" s="19">
        <v>2009</v>
      </c>
      <c r="AW119" s="19">
        <v>2014</v>
      </c>
      <c r="AX119" s="19">
        <v>2014</v>
      </c>
      <c r="AY119" s="19">
        <v>2014</v>
      </c>
      <c r="AZ119" s="19">
        <v>2015</v>
      </c>
      <c r="BA119" s="19">
        <v>2015</v>
      </c>
      <c r="BB119" s="19">
        <v>2015</v>
      </c>
      <c r="BC119" s="19">
        <v>2015</v>
      </c>
      <c r="BD119" s="19">
        <v>2014</v>
      </c>
      <c r="BE119" s="19">
        <v>2014</v>
      </c>
      <c r="BF119" s="9"/>
    </row>
    <row r="120" spans="1:58" x14ac:dyDescent="0.3">
      <c r="A120" s="13" t="s">
        <v>544</v>
      </c>
      <c r="B120" s="181" t="s">
        <v>7494</v>
      </c>
      <c r="C120" s="17">
        <v>2014</v>
      </c>
      <c r="D120" s="17">
        <v>2014</v>
      </c>
      <c r="E120" s="17">
        <v>2014</v>
      </c>
      <c r="F120" s="17">
        <v>2014</v>
      </c>
      <c r="G120" s="17">
        <v>2014</v>
      </c>
      <c r="H120" s="17">
        <v>2014</v>
      </c>
      <c r="I120" s="17">
        <v>2014</v>
      </c>
      <c r="J120" s="17">
        <v>2015</v>
      </c>
      <c r="K120" s="17">
        <v>2015</v>
      </c>
      <c r="L120" s="17">
        <v>2015</v>
      </c>
      <c r="M120" s="19">
        <v>2016</v>
      </c>
      <c r="N120" s="19">
        <v>2016</v>
      </c>
      <c r="O120" s="19">
        <v>2015</v>
      </c>
      <c r="P120" s="19">
        <v>2015</v>
      </c>
      <c r="Q120" s="19">
        <v>2014</v>
      </c>
      <c r="R120" s="19" t="s">
        <v>14</v>
      </c>
      <c r="S120" s="19">
        <v>2016</v>
      </c>
      <c r="T120" s="19">
        <v>2013</v>
      </c>
      <c r="U120" s="19">
        <v>2014</v>
      </c>
      <c r="V120" s="19">
        <v>2014</v>
      </c>
      <c r="W120" s="19">
        <v>2015</v>
      </c>
      <c r="X120" s="19">
        <v>2009</v>
      </c>
      <c r="Y120" s="19">
        <v>2012</v>
      </c>
      <c r="Z120" s="19">
        <v>2014</v>
      </c>
      <c r="AA120" s="19">
        <v>2014</v>
      </c>
      <c r="AB120" s="19">
        <v>2014</v>
      </c>
      <c r="AC120" s="19">
        <v>2014</v>
      </c>
      <c r="AD120" s="19">
        <v>2015</v>
      </c>
      <c r="AE120" s="19">
        <v>2012</v>
      </c>
      <c r="AF120" s="19">
        <v>2014</v>
      </c>
      <c r="AG120" s="18" t="s">
        <v>14</v>
      </c>
      <c r="AH120" s="19">
        <v>2014</v>
      </c>
      <c r="AI120" s="19">
        <v>2015</v>
      </c>
      <c r="AJ120" s="19">
        <v>2016</v>
      </c>
      <c r="AK120" s="20">
        <v>2015</v>
      </c>
      <c r="AL120" s="20">
        <v>2015</v>
      </c>
      <c r="AM120" s="19">
        <v>2015</v>
      </c>
      <c r="AN120" s="19">
        <v>2014</v>
      </c>
      <c r="AO120" s="19">
        <v>2014</v>
      </c>
      <c r="AP120" s="19">
        <v>2013</v>
      </c>
      <c r="AQ120" s="19">
        <v>2013</v>
      </c>
      <c r="AR120" s="19">
        <v>2009</v>
      </c>
      <c r="AS120" s="19">
        <v>2014</v>
      </c>
      <c r="AT120" s="19">
        <v>2015</v>
      </c>
      <c r="AU120" s="19">
        <v>2012</v>
      </c>
      <c r="AV120" s="19">
        <v>2013</v>
      </c>
      <c r="AW120" s="19">
        <v>2014</v>
      </c>
      <c r="AX120" s="19">
        <v>2014</v>
      </c>
      <c r="AY120" s="19">
        <v>2014</v>
      </c>
      <c r="AZ120" s="19">
        <v>2015</v>
      </c>
      <c r="BA120" s="19">
        <v>2015</v>
      </c>
      <c r="BB120" s="19">
        <v>2015</v>
      </c>
      <c r="BC120" s="19">
        <v>2015</v>
      </c>
      <c r="BD120" s="19">
        <v>2014</v>
      </c>
      <c r="BE120" s="19">
        <v>2014</v>
      </c>
      <c r="BF120" s="9"/>
    </row>
    <row r="121" spans="1:58" x14ac:dyDescent="0.3">
      <c r="A121" s="13" t="s">
        <v>2308</v>
      </c>
      <c r="B121" s="181" t="s">
        <v>7495</v>
      </c>
      <c r="C121" s="17">
        <v>2014</v>
      </c>
      <c r="D121" s="17">
        <v>2014</v>
      </c>
      <c r="E121" s="17">
        <v>2014</v>
      </c>
      <c r="F121" s="17">
        <v>2014</v>
      </c>
      <c r="G121" s="17">
        <v>2014</v>
      </c>
      <c r="H121" s="17">
        <v>2014</v>
      </c>
      <c r="I121" s="17">
        <v>2014</v>
      </c>
      <c r="J121" s="17">
        <v>2015</v>
      </c>
      <c r="K121" s="17">
        <v>2015</v>
      </c>
      <c r="L121" s="17">
        <v>2015</v>
      </c>
      <c r="M121" s="19">
        <v>2016</v>
      </c>
      <c r="N121" s="19">
        <v>2016</v>
      </c>
      <c r="O121" s="19">
        <v>2015</v>
      </c>
      <c r="P121" s="19">
        <v>2015</v>
      </c>
      <c r="Q121" s="19">
        <v>2014</v>
      </c>
      <c r="R121" s="19">
        <v>2013</v>
      </c>
      <c r="S121" s="19">
        <v>2016</v>
      </c>
      <c r="T121" s="19">
        <v>2013</v>
      </c>
      <c r="U121" s="19">
        <v>2014</v>
      </c>
      <c r="V121" s="19">
        <v>2014</v>
      </c>
      <c r="W121" s="19">
        <v>2015</v>
      </c>
      <c r="X121" s="19">
        <v>2013</v>
      </c>
      <c r="Y121" s="19">
        <v>2010</v>
      </c>
      <c r="Z121" s="19">
        <v>2014</v>
      </c>
      <c r="AA121" s="19">
        <v>2014</v>
      </c>
      <c r="AB121" s="19">
        <v>2014</v>
      </c>
      <c r="AC121" s="19">
        <v>2014</v>
      </c>
      <c r="AD121" s="19">
        <v>2015</v>
      </c>
      <c r="AE121" s="19">
        <v>2012</v>
      </c>
      <c r="AF121" s="19">
        <v>2014</v>
      </c>
      <c r="AG121" s="18">
        <v>2009</v>
      </c>
      <c r="AH121" s="19">
        <v>2014</v>
      </c>
      <c r="AI121" s="19">
        <v>2015</v>
      </c>
      <c r="AJ121" s="19">
        <v>2016</v>
      </c>
      <c r="AK121" s="20" t="s">
        <v>14</v>
      </c>
      <c r="AL121" s="20">
        <v>2015</v>
      </c>
      <c r="AM121" s="19">
        <v>2015</v>
      </c>
      <c r="AN121" s="19">
        <v>2014</v>
      </c>
      <c r="AO121" s="19">
        <v>2014</v>
      </c>
      <c r="AP121" s="19">
        <v>2013</v>
      </c>
      <c r="AQ121" s="19">
        <v>2013</v>
      </c>
      <c r="AR121" s="19">
        <v>2009</v>
      </c>
      <c r="AS121" s="19">
        <v>2014</v>
      </c>
      <c r="AT121" s="19">
        <v>2015</v>
      </c>
      <c r="AU121" s="19">
        <v>2012</v>
      </c>
      <c r="AV121" s="19">
        <v>2007</v>
      </c>
      <c r="AW121" s="19">
        <v>2014</v>
      </c>
      <c r="AX121" s="19">
        <v>2014</v>
      </c>
      <c r="AY121" s="19">
        <v>2014</v>
      </c>
      <c r="AZ121" s="19">
        <v>2015</v>
      </c>
      <c r="BA121" s="19">
        <v>2015</v>
      </c>
      <c r="BB121" s="19">
        <v>2015</v>
      </c>
      <c r="BC121" s="19">
        <v>2015</v>
      </c>
      <c r="BD121" s="19">
        <v>2014</v>
      </c>
      <c r="BE121" s="19">
        <v>2014</v>
      </c>
      <c r="BF121" s="9"/>
    </row>
    <row r="122" spans="1:58" x14ac:dyDescent="0.3">
      <c r="A122" s="13" t="s">
        <v>7496</v>
      </c>
      <c r="B122" s="181" t="s">
        <v>7497</v>
      </c>
      <c r="C122" s="17">
        <v>2014</v>
      </c>
      <c r="D122" s="17">
        <v>2014</v>
      </c>
      <c r="E122" s="17">
        <v>2014</v>
      </c>
      <c r="F122" s="17">
        <v>2014</v>
      </c>
      <c r="G122" s="17">
        <v>2014</v>
      </c>
      <c r="H122" s="17">
        <v>2014</v>
      </c>
      <c r="I122" s="17">
        <v>2014</v>
      </c>
      <c r="J122" s="17">
        <v>2015</v>
      </c>
      <c r="K122" s="17">
        <v>2015</v>
      </c>
      <c r="L122" s="17">
        <v>2015</v>
      </c>
      <c r="M122" s="19">
        <v>2016</v>
      </c>
      <c r="N122" s="19">
        <v>2016</v>
      </c>
      <c r="O122" s="19">
        <v>2015</v>
      </c>
      <c r="P122" s="19">
        <v>2015</v>
      </c>
      <c r="Q122" s="19" t="s">
        <v>14</v>
      </c>
      <c r="R122" s="19" t="s">
        <v>14</v>
      </c>
      <c r="S122" s="19">
        <v>2016</v>
      </c>
      <c r="T122" s="19">
        <v>2013</v>
      </c>
      <c r="U122" s="19">
        <v>2014</v>
      </c>
      <c r="V122" s="19" t="s">
        <v>14</v>
      </c>
      <c r="W122" s="19">
        <v>2015</v>
      </c>
      <c r="X122" s="19">
        <v>2007</v>
      </c>
      <c r="Y122" s="19">
        <v>2010</v>
      </c>
      <c r="Z122" s="19">
        <v>2014</v>
      </c>
      <c r="AA122" s="19">
        <v>2014</v>
      </c>
      <c r="AB122" s="19" t="s">
        <v>14</v>
      </c>
      <c r="AC122" s="19">
        <v>2014</v>
      </c>
      <c r="AD122" s="19">
        <v>2015</v>
      </c>
      <c r="AE122" s="19" t="s">
        <v>14</v>
      </c>
      <c r="AF122" s="19" t="s">
        <v>14</v>
      </c>
      <c r="AG122" s="18" t="s">
        <v>14</v>
      </c>
      <c r="AH122" s="19">
        <v>2014</v>
      </c>
      <c r="AI122" s="19">
        <v>2015</v>
      </c>
      <c r="AJ122" s="19">
        <v>2016</v>
      </c>
      <c r="AK122" s="20" t="s">
        <v>14</v>
      </c>
      <c r="AL122" s="20">
        <v>2015</v>
      </c>
      <c r="AM122" s="19">
        <v>2015</v>
      </c>
      <c r="AN122" s="19">
        <v>2014</v>
      </c>
      <c r="AO122" s="19">
        <v>2014</v>
      </c>
      <c r="AP122" s="19" t="s">
        <v>14</v>
      </c>
      <c r="AQ122" s="19" t="s">
        <v>14</v>
      </c>
      <c r="AR122" s="19">
        <v>2011</v>
      </c>
      <c r="AS122" s="19">
        <v>2013</v>
      </c>
      <c r="AT122" s="19" t="s">
        <v>14</v>
      </c>
      <c r="AU122" s="19" t="s">
        <v>14</v>
      </c>
      <c r="AV122" s="19" t="s">
        <v>14</v>
      </c>
      <c r="AW122" s="19">
        <v>2011</v>
      </c>
      <c r="AX122" s="19">
        <v>2011</v>
      </c>
      <c r="AY122" s="19">
        <v>2014</v>
      </c>
      <c r="AZ122" s="19">
        <v>2015</v>
      </c>
      <c r="BA122" s="19">
        <v>2015</v>
      </c>
      <c r="BB122" s="19">
        <v>2015</v>
      </c>
      <c r="BC122" s="19">
        <v>2015</v>
      </c>
      <c r="BD122" s="19">
        <v>2014</v>
      </c>
      <c r="BE122" s="19">
        <v>2014</v>
      </c>
      <c r="BF122" s="9"/>
    </row>
    <row r="123" spans="1:58" x14ac:dyDescent="0.3">
      <c r="A123" s="13" t="s">
        <v>7498</v>
      </c>
      <c r="B123" s="181" t="s">
        <v>7499</v>
      </c>
      <c r="C123" s="17">
        <v>2014</v>
      </c>
      <c r="D123" s="17">
        <v>2014</v>
      </c>
      <c r="E123" s="17">
        <v>2014</v>
      </c>
      <c r="F123" s="17">
        <v>2014</v>
      </c>
      <c r="G123" s="17">
        <v>2014</v>
      </c>
      <c r="H123" s="17">
        <v>2014</v>
      </c>
      <c r="I123" s="17">
        <v>2014</v>
      </c>
      <c r="J123" s="17">
        <v>2015</v>
      </c>
      <c r="K123" s="17">
        <v>2015</v>
      </c>
      <c r="L123" s="17">
        <v>2015</v>
      </c>
      <c r="M123" s="19">
        <v>2016</v>
      </c>
      <c r="N123" s="19">
        <v>2016</v>
      </c>
      <c r="O123" s="19">
        <v>2015</v>
      </c>
      <c r="P123" s="19">
        <v>2015</v>
      </c>
      <c r="Q123" s="19">
        <v>2014</v>
      </c>
      <c r="R123" s="19">
        <v>2011</v>
      </c>
      <c r="S123" s="19">
        <v>2016</v>
      </c>
      <c r="T123" s="19">
        <v>2013</v>
      </c>
      <c r="U123" s="19">
        <v>2014</v>
      </c>
      <c r="V123" s="19">
        <v>2014</v>
      </c>
      <c r="W123" s="19">
        <v>2015</v>
      </c>
      <c r="X123" s="19">
        <v>2011</v>
      </c>
      <c r="Y123" s="19" t="s">
        <v>14</v>
      </c>
      <c r="Z123" s="19">
        <v>2014</v>
      </c>
      <c r="AA123" s="19">
        <v>2014</v>
      </c>
      <c r="AB123" s="19">
        <v>2014</v>
      </c>
      <c r="AC123" s="19">
        <v>2014</v>
      </c>
      <c r="AD123" s="19">
        <v>2015</v>
      </c>
      <c r="AE123" s="19">
        <v>2012</v>
      </c>
      <c r="AF123" s="19">
        <v>2014</v>
      </c>
      <c r="AG123" s="18">
        <v>2010</v>
      </c>
      <c r="AH123" s="19">
        <v>2014</v>
      </c>
      <c r="AI123" s="19">
        <v>2015</v>
      </c>
      <c r="AJ123" s="19">
        <v>2016</v>
      </c>
      <c r="AK123" s="20">
        <v>2015</v>
      </c>
      <c r="AL123" s="20">
        <v>2015</v>
      </c>
      <c r="AM123" s="19">
        <v>2015</v>
      </c>
      <c r="AN123" s="19">
        <v>2014</v>
      </c>
      <c r="AO123" s="19">
        <v>2014</v>
      </c>
      <c r="AP123" s="19">
        <v>2014</v>
      </c>
      <c r="AQ123" s="19">
        <v>2014</v>
      </c>
      <c r="AR123" s="19">
        <v>2015</v>
      </c>
      <c r="AS123" s="19">
        <v>2014</v>
      </c>
      <c r="AT123" s="19">
        <v>2015</v>
      </c>
      <c r="AU123" s="19">
        <v>2012</v>
      </c>
      <c r="AV123" s="19">
        <v>2011</v>
      </c>
      <c r="AW123" s="19">
        <v>2014</v>
      </c>
      <c r="AX123" s="19">
        <v>2014</v>
      </c>
      <c r="AY123" s="19">
        <v>2014</v>
      </c>
      <c r="AZ123" s="19">
        <v>2015</v>
      </c>
      <c r="BA123" s="19">
        <v>2015</v>
      </c>
      <c r="BB123" s="19">
        <v>2015</v>
      </c>
      <c r="BC123" s="19">
        <v>2015</v>
      </c>
      <c r="BD123" s="19">
        <v>2014</v>
      </c>
      <c r="BE123" s="19">
        <v>2014</v>
      </c>
      <c r="BF123" s="9"/>
    </row>
    <row r="124" spans="1:58" x14ac:dyDescent="0.3">
      <c r="A124" s="13" t="s">
        <v>7500</v>
      </c>
      <c r="B124" s="181" t="s">
        <v>7501</v>
      </c>
      <c r="C124" s="17">
        <v>2014</v>
      </c>
      <c r="D124" s="17">
        <v>2014</v>
      </c>
      <c r="E124" s="17">
        <v>2014</v>
      </c>
      <c r="F124" s="17">
        <v>2014</v>
      </c>
      <c r="G124" s="17">
        <v>2014</v>
      </c>
      <c r="H124" s="17">
        <v>2014</v>
      </c>
      <c r="I124" s="17">
        <v>2014</v>
      </c>
      <c r="J124" s="17">
        <v>2015</v>
      </c>
      <c r="K124" s="17">
        <v>2015</v>
      </c>
      <c r="L124" s="17">
        <v>2015</v>
      </c>
      <c r="M124" s="19">
        <v>2016</v>
      </c>
      <c r="N124" s="19">
        <v>2016</v>
      </c>
      <c r="O124" s="19">
        <v>2015</v>
      </c>
      <c r="P124" s="19">
        <v>2015</v>
      </c>
      <c r="Q124" s="19">
        <v>2014</v>
      </c>
      <c r="R124" s="19" t="s">
        <v>14</v>
      </c>
      <c r="S124" s="19">
        <v>2016</v>
      </c>
      <c r="T124" s="19">
        <v>2013</v>
      </c>
      <c r="U124" s="19">
        <v>2014</v>
      </c>
      <c r="V124" s="19" t="s">
        <v>14</v>
      </c>
      <c r="W124" s="19">
        <v>2015</v>
      </c>
      <c r="X124" s="19" t="s">
        <v>14</v>
      </c>
      <c r="Y124" s="19">
        <v>2010</v>
      </c>
      <c r="Z124" s="19">
        <v>2014</v>
      </c>
      <c r="AA124" s="19">
        <v>2014</v>
      </c>
      <c r="AB124" s="19" t="s">
        <v>14</v>
      </c>
      <c r="AC124" s="19">
        <v>2014</v>
      </c>
      <c r="AD124" s="19">
        <v>2015</v>
      </c>
      <c r="AE124" s="19" t="s">
        <v>14</v>
      </c>
      <c r="AF124" s="19">
        <v>2014</v>
      </c>
      <c r="AG124" s="18">
        <v>2012</v>
      </c>
      <c r="AH124" s="19">
        <v>2014</v>
      </c>
      <c r="AI124" s="19">
        <v>2015</v>
      </c>
      <c r="AJ124" s="19">
        <v>2016</v>
      </c>
      <c r="AK124" s="20" t="s">
        <v>14</v>
      </c>
      <c r="AL124" s="20">
        <v>2015</v>
      </c>
      <c r="AM124" s="19">
        <v>2015</v>
      </c>
      <c r="AN124" s="19">
        <v>2014</v>
      </c>
      <c r="AO124" s="19">
        <v>2014</v>
      </c>
      <c r="AP124" s="19">
        <v>2014</v>
      </c>
      <c r="AQ124" s="19">
        <v>2014</v>
      </c>
      <c r="AR124" s="19">
        <v>2015</v>
      </c>
      <c r="AS124" s="19">
        <v>2014</v>
      </c>
      <c r="AT124" s="19">
        <v>2015</v>
      </c>
      <c r="AU124" s="19">
        <v>2012</v>
      </c>
      <c r="AV124" s="19" t="s">
        <v>14</v>
      </c>
      <c r="AW124" s="19">
        <v>2014</v>
      </c>
      <c r="AX124" s="19">
        <v>2014</v>
      </c>
      <c r="AY124" s="19">
        <v>2014</v>
      </c>
      <c r="AZ124" s="19">
        <v>2015</v>
      </c>
      <c r="BA124" s="19">
        <v>2015</v>
      </c>
      <c r="BB124" s="19">
        <v>2015</v>
      </c>
      <c r="BC124" s="19">
        <v>2015</v>
      </c>
      <c r="BD124" s="19">
        <v>2014</v>
      </c>
      <c r="BE124" s="19">
        <v>2014</v>
      </c>
      <c r="BF124" s="9"/>
    </row>
    <row r="125" spans="1:58" x14ac:dyDescent="0.3">
      <c r="A125" s="13" t="s">
        <v>7502</v>
      </c>
      <c r="B125" s="181" t="s">
        <v>7503</v>
      </c>
      <c r="C125" s="17">
        <v>2014</v>
      </c>
      <c r="D125" s="17">
        <v>2014</v>
      </c>
      <c r="E125" s="17">
        <v>2014</v>
      </c>
      <c r="F125" s="17">
        <v>2014</v>
      </c>
      <c r="G125" s="17">
        <v>2014</v>
      </c>
      <c r="H125" s="17">
        <v>2014</v>
      </c>
      <c r="I125" s="17">
        <v>2014</v>
      </c>
      <c r="J125" s="17">
        <v>2015</v>
      </c>
      <c r="K125" s="17">
        <v>2015</v>
      </c>
      <c r="L125" s="17">
        <v>2015</v>
      </c>
      <c r="M125" s="19">
        <v>2016</v>
      </c>
      <c r="N125" s="19">
        <v>2016</v>
      </c>
      <c r="O125" s="19">
        <v>2015</v>
      </c>
      <c r="P125" s="19">
        <v>2015</v>
      </c>
      <c r="Q125" s="19">
        <v>2014</v>
      </c>
      <c r="R125" s="19" t="s">
        <v>14</v>
      </c>
      <c r="S125" s="19">
        <v>2016</v>
      </c>
      <c r="T125" s="19">
        <v>2013</v>
      </c>
      <c r="U125" s="19">
        <v>2014</v>
      </c>
      <c r="V125" s="19" t="s">
        <v>14</v>
      </c>
      <c r="W125" s="19">
        <v>2015</v>
      </c>
      <c r="X125" s="19" t="s">
        <v>14</v>
      </c>
      <c r="Y125" s="19">
        <v>2010</v>
      </c>
      <c r="Z125" s="19">
        <v>2014</v>
      </c>
      <c r="AA125" s="19">
        <v>2014</v>
      </c>
      <c r="AB125" s="19" t="s">
        <v>14</v>
      </c>
      <c r="AC125" s="19">
        <v>2014</v>
      </c>
      <c r="AD125" s="19">
        <v>2015</v>
      </c>
      <c r="AE125" s="19" t="s">
        <v>14</v>
      </c>
      <c r="AF125" s="19">
        <v>2014</v>
      </c>
      <c r="AG125" s="18" t="s">
        <v>14</v>
      </c>
      <c r="AH125" s="19">
        <v>2014</v>
      </c>
      <c r="AI125" s="19">
        <v>2015</v>
      </c>
      <c r="AJ125" s="19">
        <v>2016</v>
      </c>
      <c r="AK125" s="20" t="s">
        <v>14</v>
      </c>
      <c r="AL125" s="20">
        <v>2015</v>
      </c>
      <c r="AM125" s="19">
        <v>2015</v>
      </c>
      <c r="AN125" s="19">
        <v>2014</v>
      </c>
      <c r="AO125" s="19">
        <v>2014</v>
      </c>
      <c r="AP125" s="19">
        <v>2012</v>
      </c>
      <c r="AQ125" s="19" t="s">
        <v>14</v>
      </c>
      <c r="AR125" s="19">
        <v>2015</v>
      </c>
      <c r="AS125" s="19">
        <v>2014</v>
      </c>
      <c r="AT125" s="19">
        <v>2015</v>
      </c>
      <c r="AU125" s="19">
        <v>2012</v>
      </c>
      <c r="AV125" s="19" t="s">
        <v>14</v>
      </c>
      <c r="AW125" s="19">
        <v>2014</v>
      </c>
      <c r="AX125" s="19">
        <v>2014</v>
      </c>
      <c r="AY125" s="19">
        <v>2014</v>
      </c>
      <c r="AZ125" s="19" t="s">
        <v>14</v>
      </c>
      <c r="BA125" s="19">
        <v>2015</v>
      </c>
      <c r="BB125" s="19">
        <v>2015</v>
      </c>
      <c r="BC125" s="19">
        <v>2015</v>
      </c>
      <c r="BD125" s="19">
        <v>2014</v>
      </c>
      <c r="BE125" s="19">
        <v>2014</v>
      </c>
      <c r="BF125" s="9"/>
    </row>
    <row r="126" spans="1:58" x14ac:dyDescent="0.3">
      <c r="A126" s="13" t="s">
        <v>33</v>
      </c>
      <c r="B126" s="181" t="s">
        <v>7504</v>
      </c>
      <c r="C126" s="17">
        <v>2014</v>
      </c>
      <c r="D126" s="17">
        <v>2014</v>
      </c>
      <c r="E126" s="17">
        <v>2014</v>
      </c>
      <c r="F126" s="17">
        <v>2014</v>
      </c>
      <c r="G126" s="17">
        <v>2014</v>
      </c>
      <c r="H126" s="17">
        <v>2014</v>
      </c>
      <c r="I126" s="17">
        <v>2014</v>
      </c>
      <c r="J126" s="17">
        <v>2015</v>
      </c>
      <c r="K126" s="17">
        <v>2015</v>
      </c>
      <c r="L126" s="17">
        <v>2015</v>
      </c>
      <c r="M126" s="19">
        <v>2016</v>
      </c>
      <c r="N126" s="19">
        <v>2016</v>
      </c>
      <c r="O126" s="19">
        <v>2015</v>
      </c>
      <c r="P126" s="19">
        <v>2015</v>
      </c>
      <c r="Q126" s="19">
        <v>2014</v>
      </c>
      <c r="R126" s="19">
        <v>2012</v>
      </c>
      <c r="S126" s="19">
        <v>2016</v>
      </c>
      <c r="T126" s="19">
        <v>2013</v>
      </c>
      <c r="U126" s="19">
        <v>2014</v>
      </c>
      <c r="V126" s="19">
        <v>2014</v>
      </c>
      <c r="W126" s="19">
        <v>2015</v>
      </c>
      <c r="X126" s="19">
        <v>2006</v>
      </c>
      <c r="Y126" s="19">
        <v>2014</v>
      </c>
      <c r="Z126" s="19">
        <v>2014</v>
      </c>
      <c r="AA126" s="19">
        <v>2014</v>
      </c>
      <c r="AB126" s="19">
        <v>2014</v>
      </c>
      <c r="AC126" s="19">
        <v>2014</v>
      </c>
      <c r="AD126" s="19">
        <v>2015</v>
      </c>
      <c r="AE126" s="19">
        <v>2012</v>
      </c>
      <c r="AF126" s="19">
        <v>2014</v>
      </c>
      <c r="AG126" s="18">
        <v>2009</v>
      </c>
      <c r="AH126" s="19">
        <v>2014</v>
      </c>
      <c r="AI126" s="19">
        <v>2015</v>
      </c>
      <c r="AJ126" s="19">
        <v>2016</v>
      </c>
      <c r="AK126" s="20" t="s">
        <v>14</v>
      </c>
      <c r="AL126" s="20">
        <v>2015</v>
      </c>
      <c r="AM126" s="19">
        <v>2015</v>
      </c>
      <c r="AN126" s="19">
        <v>2014</v>
      </c>
      <c r="AO126" s="19">
        <v>2014</v>
      </c>
      <c r="AP126" s="19">
        <v>2014</v>
      </c>
      <c r="AQ126" s="19">
        <v>2014</v>
      </c>
      <c r="AR126" s="19">
        <v>2009</v>
      </c>
      <c r="AS126" s="19">
        <v>2014</v>
      </c>
      <c r="AT126" s="19">
        <v>2015</v>
      </c>
      <c r="AU126" s="19">
        <v>2012</v>
      </c>
      <c r="AV126" s="19" t="s">
        <v>14</v>
      </c>
      <c r="AW126" s="19">
        <v>2014</v>
      </c>
      <c r="AX126" s="19">
        <v>2014</v>
      </c>
      <c r="AY126" s="19">
        <v>2014</v>
      </c>
      <c r="AZ126" s="19">
        <v>2015</v>
      </c>
      <c r="BA126" s="19">
        <v>2015</v>
      </c>
      <c r="BB126" s="19">
        <v>2015</v>
      </c>
      <c r="BC126" s="19">
        <v>2015</v>
      </c>
      <c r="BD126" s="19">
        <v>2014</v>
      </c>
      <c r="BE126" s="19">
        <v>2014</v>
      </c>
      <c r="BF126" s="9"/>
    </row>
    <row r="127" spans="1:58" x14ac:dyDescent="0.3">
      <c r="A127" s="13" t="s">
        <v>288</v>
      </c>
      <c r="B127" s="181" t="s">
        <v>7505</v>
      </c>
      <c r="C127" s="17">
        <v>2014</v>
      </c>
      <c r="D127" s="17">
        <v>2014</v>
      </c>
      <c r="E127" s="17">
        <v>2014</v>
      </c>
      <c r="F127" s="17">
        <v>2014</v>
      </c>
      <c r="G127" s="17">
        <v>2014</v>
      </c>
      <c r="H127" s="17">
        <v>2014</v>
      </c>
      <c r="I127" s="17">
        <v>2014</v>
      </c>
      <c r="J127" s="17">
        <v>2015</v>
      </c>
      <c r="K127" s="17">
        <v>2015</v>
      </c>
      <c r="L127" s="17">
        <v>2015</v>
      </c>
      <c r="M127" s="19">
        <v>2016</v>
      </c>
      <c r="N127" s="19">
        <v>2016</v>
      </c>
      <c r="O127" s="19">
        <v>2015</v>
      </c>
      <c r="P127" s="19">
        <v>2015</v>
      </c>
      <c r="Q127" s="19">
        <v>2014</v>
      </c>
      <c r="R127" s="19">
        <v>2012</v>
      </c>
      <c r="S127" s="19">
        <v>2016</v>
      </c>
      <c r="T127" s="19">
        <v>2013</v>
      </c>
      <c r="U127" s="19">
        <v>2014</v>
      </c>
      <c r="V127" s="19">
        <v>2014</v>
      </c>
      <c r="W127" s="19">
        <v>2015</v>
      </c>
      <c r="X127" s="19">
        <v>2012</v>
      </c>
      <c r="Y127" s="19">
        <v>2010</v>
      </c>
      <c r="Z127" s="19">
        <v>2014</v>
      </c>
      <c r="AA127" s="19">
        <v>2014</v>
      </c>
      <c r="AB127" s="19">
        <v>2014</v>
      </c>
      <c r="AC127" s="19">
        <v>2014</v>
      </c>
      <c r="AD127" s="19">
        <v>2015</v>
      </c>
      <c r="AE127" s="19">
        <v>2012</v>
      </c>
      <c r="AF127" s="19">
        <v>2014</v>
      </c>
      <c r="AG127" s="18">
        <v>2011</v>
      </c>
      <c r="AH127" s="19">
        <v>2014</v>
      </c>
      <c r="AI127" s="19">
        <v>2015</v>
      </c>
      <c r="AJ127" s="19">
        <v>2016</v>
      </c>
      <c r="AK127" s="20">
        <v>2015</v>
      </c>
      <c r="AL127" s="20">
        <v>2016</v>
      </c>
      <c r="AM127" s="19">
        <v>2015</v>
      </c>
      <c r="AN127" s="19">
        <v>2014</v>
      </c>
      <c r="AO127" s="19">
        <v>2014</v>
      </c>
      <c r="AP127" s="19">
        <v>2014</v>
      </c>
      <c r="AQ127" s="19">
        <v>2014</v>
      </c>
      <c r="AR127" s="19">
        <v>2015</v>
      </c>
      <c r="AS127" s="19">
        <v>2014</v>
      </c>
      <c r="AT127" s="19">
        <v>2015</v>
      </c>
      <c r="AU127" s="19">
        <v>2012</v>
      </c>
      <c r="AV127" s="19">
        <v>2012</v>
      </c>
      <c r="AW127" s="19">
        <v>2014</v>
      </c>
      <c r="AX127" s="19">
        <v>2014</v>
      </c>
      <c r="AY127" s="19">
        <v>2014</v>
      </c>
      <c r="AZ127" s="19">
        <v>2015</v>
      </c>
      <c r="BA127" s="19">
        <v>2015</v>
      </c>
      <c r="BB127" s="19">
        <v>2015</v>
      </c>
      <c r="BC127" s="19">
        <v>2015</v>
      </c>
      <c r="BD127" s="19">
        <v>2014</v>
      </c>
      <c r="BE127" s="19">
        <v>2014</v>
      </c>
      <c r="BF127" s="9"/>
    </row>
    <row r="128" spans="1:58" x14ac:dyDescent="0.3">
      <c r="A128" s="13" t="s">
        <v>1384</v>
      </c>
      <c r="B128" s="181" t="s">
        <v>7506</v>
      </c>
      <c r="C128" s="17">
        <v>2014</v>
      </c>
      <c r="D128" s="17">
        <v>2014</v>
      </c>
      <c r="E128" s="17">
        <v>2014</v>
      </c>
      <c r="F128" s="17">
        <v>2014</v>
      </c>
      <c r="G128" s="17">
        <v>2014</v>
      </c>
      <c r="H128" s="17">
        <v>2014</v>
      </c>
      <c r="I128" s="17">
        <v>2014</v>
      </c>
      <c r="J128" s="17">
        <v>2015</v>
      </c>
      <c r="K128" s="17">
        <v>2015</v>
      </c>
      <c r="L128" s="17">
        <v>2015</v>
      </c>
      <c r="M128" s="19">
        <v>2016</v>
      </c>
      <c r="N128" s="19">
        <v>2016</v>
      </c>
      <c r="O128" s="19">
        <v>2015</v>
      </c>
      <c r="P128" s="19">
        <v>2015</v>
      </c>
      <c r="Q128" s="19">
        <v>2014</v>
      </c>
      <c r="R128" s="19">
        <v>2013</v>
      </c>
      <c r="S128" s="19">
        <v>2016</v>
      </c>
      <c r="T128" s="19">
        <v>2013</v>
      </c>
      <c r="U128" s="19">
        <v>2014</v>
      </c>
      <c r="V128" s="19">
        <v>2014</v>
      </c>
      <c r="W128" s="19">
        <v>2015</v>
      </c>
      <c r="X128" s="19">
        <v>2014</v>
      </c>
      <c r="Y128" s="19">
        <v>2010</v>
      </c>
      <c r="Z128" s="19">
        <v>2014</v>
      </c>
      <c r="AA128" s="19">
        <v>2014</v>
      </c>
      <c r="AB128" s="19">
        <v>2014</v>
      </c>
      <c r="AC128" s="19">
        <v>2014</v>
      </c>
      <c r="AD128" s="19">
        <v>2015</v>
      </c>
      <c r="AE128" s="19">
        <v>2012</v>
      </c>
      <c r="AF128" s="19" t="s">
        <v>14</v>
      </c>
      <c r="AG128" s="18">
        <v>2010</v>
      </c>
      <c r="AH128" s="19">
        <v>2014</v>
      </c>
      <c r="AI128" s="19">
        <v>2015</v>
      </c>
      <c r="AJ128" s="19">
        <v>2016</v>
      </c>
      <c r="AK128" s="20">
        <v>2016</v>
      </c>
      <c r="AL128" s="20">
        <v>2015</v>
      </c>
      <c r="AM128" s="19">
        <v>2015</v>
      </c>
      <c r="AN128" s="19">
        <v>2014</v>
      </c>
      <c r="AO128" s="19">
        <v>2014</v>
      </c>
      <c r="AP128" s="19">
        <v>2013</v>
      </c>
      <c r="AQ128" s="19">
        <v>2013</v>
      </c>
      <c r="AR128" s="19">
        <v>2015</v>
      </c>
      <c r="AS128" s="19">
        <v>2014</v>
      </c>
      <c r="AT128" s="19">
        <v>2015</v>
      </c>
      <c r="AU128" s="19">
        <v>2012</v>
      </c>
      <c r="AV128" s="19">
        <v>2008</v>
      </c>
      <c r="AW128" s="19">
        <v>2014</v>
      </c>
      <c r="AX128" s="19">
        <v>2014</v>
      </c>
      <c r="AY128" s="19">
        <v>2014</v>
      </c>
      <c r="AZ128" s="19">
        <v>2015</v>
      </c>
      <c r="BA128" s="19">
        <v>2015</v>
      </c>
      <c r="BB128" s="19">
        <v>2015</v>
      </c>
      <c r="BC128" s="19">
        <v>2015</v>
      </c>
      <c r="BD128" s="19">
        <v>2014</v>
      </c>
      <c r="BE128" s="19">
        <v>2014</v>
      </c>
      <c r="BF128" s="9"/>
    </row>
    <row r="129" spans="1:58" x14ac:dyDescent="0.3">
      <c r="A129" s="13" t="s">
        <v>7507</v>
      </c>
      <c r="B129" s="181" t="s">
        <v>7508</v>
      </c>
      <c r="C129" s="17">
        <v>2014</v>
      </c>
      <c r="D129" s="17">
        <v>2014</v>
      </c>
      <c r="E129" s="17">
        <v>2014</v>
      </c>
      <c r="F129" s="17">
        <v>2014</v>
      </c>
      <c r="G129" s="17">
        <v>2014</v>
      </c>
      <c r="H129" s="17">
        <v>2014</v>
      </c>
      <c r="I129" s="17">
        <v>2014</v>
      </c>
      <c r="J129" s="17">
        <v>2015</v>
      </c>
      <c r="K129" s="17">
        <v>2015</v>
      </c>
      <c r="L129" s="17">
        <v>2015</v>
      </c>
      <c r="M129" s="19">
        <v>2016</v>
      </c>
      <c r="N129" s="19">
        <v>2016</v>
      </c>
      <c r="O129" s="19">
        <v>2015</v>
      </c>
      <c r="P129" s="19">
        <v>2015</v>
      </c>
      <c r="Q129" s="19">
        <v>2014</v>
      </c>
      <c r="R129" s="19" t="s">
        <v>14</v>
      </c>
      <c r="S129" s="19">
        <v>2016</v>
      </c>
      <c r="T129" s="19">
        <v>2013</v>
      </c>
      <c r="U129" s="19">
        <v>2014</v>
      </c>
      <c r="V129" s="19" t="s">
        <v>14</v>
      </c>
      <c r="W129" s="19">
        <v>2015</v>
      </c>
      <c r="X129" s="19" t="s">
        <v>14</v>
      </c>
      <c r="Y129" s="19">
        <v>2012</v>
      </c>
      <c r="Z129" s="19">
        <v>2014</v>
      </c>
      <c r="AA129" s="19">
        <v>2014</v>
      </c>
      <c r="AB129" s="19">
        <v>2014</v>
      </c>
      <c r="AC129" s="19">
        <v>2014</v>
      </c>
      <c r="AD129" s="19">
        <v>2015</v>
      </c>
      <c r="AE129" s="19" t="s">
        <v>14</v>
      </c>
      <c r="AF129" s="19">
        <v>2014</v>
      </c>
      <c r="AG129" s="18">
        <v>2012</v>
      </c>
      <c r="AH129" s="19">
        <v>2014</v>
      </c>
      <c r="AI129" s="19">
        <v>2015</v>
      </c>
      <c r="AJ129" s="19">
        <v>2016</v>
      </c>
      <c r="AK129" s="20" t="s">
        <v>14</v>
      </c>
      <c r="AL129" s="20">
        <v>2015</v>
      </c>
      <c r="AM129" s="19">
        <v>2015</v>
      </c>
      <c r="AN129" s="19">
        <v>2014</v>
      </c>
      <c r="AO129" s="19">
        <v>2014</v>
      </c>
      <c r="AP129" s="19">
        <v>2014</v>
      </c>
      <c r="AQ129" s="19">
        <v>2014</v>
      </c>
      <c r="AR129" s="19">
        <v>2015</v>
      </c>
      <c r="AS129" s="19">
        <v>2014</v>
      </c>
      <c r="AT129" s="19">
        <v>2015</v>
      </c>
      <c r="AU129" s="19">
        <v>2012</v>
      </c>
      <c r="AV129" s="19" t="s">
        <v>14</v>
      </c>
      <c r="AW129" s="19">
        <v>2014</v>
      </c>
      <c r="AX129" s="19">
        <v>2014</v>
      </c>
      <c r="AY129" s="19">
        <v>2014</v>
      </c>
      <c r="AZ129" s="19">
        <v>2015</v>
      </c>
      <c r="BA129" s="19">
        <v>2015</v>
      </c>
      <c r="BB129" s="19">
        <v>2015</v>
      </c>
      <c r="BC129" s="19">
        <v>2015</v>
      </c>
      <c r="BD129" s="19">
        <v>2014</v>
      </c>
      <c r="BE129" s="19">
        <v>2014</v>
      </c>
      <c r="BF129" s="9"/>
    </row>
    <row r="130" spans="1:58" x14ac:dyDescent="0.3">
      <c r="A130" s="13" t="s">
        <v>7509</v>
      </c>
      <c r="B130" s="181" t="s">
        <v>7510</v>
      </c>
      <c r="C130" s="17">
        <v>2014</v>
      </c>
      <c r="D130" s="17">
        <v>2014</v>
      </c>
      <c r="E130" s="17">
        <v>2014</v>
      </c>
      <c r="F130" s="17">
        <v>2014</v>
      </c>
      <c r="G130" s="17">
        <v>2014</v>
      </c>
      <c r="H130" s="17">
        <v>2014</v>
      </c>
      <c r="I130" s="17">
        <v>2014</v>
      </c>
      <c r="J130" s="17">
        <v>2015</v>
      </c>
      <c r="K130" s="17">
        <v>2015</v>
      </c>
      <c r="L130" s="17">
        <v>2015</v>
      </c>
      <c r="M130" s="19">
        <v>2016</v>
      </c>
      <c r="N130" s="19">
        <v>2016</v>
      </c>
      <c r="O130" s="19">
        <v>2015</v>
      </c>
      <c r="P130" s="19">
        <v>2015</v>
      </c>
      <c r="Q130" s="19">
        <v>2014</v>
      </c>
      <c r="R130" s="19" t="s">
        <v>14</v>
      </c>
      <c r="S130" s="19">
        <v>2016</v>
      </c>
      <c r="T130" s="19">
        <v>2013</v>
      </c>
      <c r="U130" s="19">
        <v>2014</v>
      </c>
      <c r="V130" s="19" t="s">
        <v>14</v>
      </c>
      <c r="W130" s="19">
        <v>2015</v>
      </c>
      <c r="X130" s="19">
        <v>2009</v>
      </c>
      <c r="Y130" s="19">
        <v>2012</v>
      </c>
      <c r="Z130" s="19">
        <v>2014</v>
      </c>
      <c r="AA130" s="19">
        <v>2014</v>
      </c>
      <c r="AB130" s="19">
        <v>2014</v>
      </c>
      <c r="AC130" s="19">
        <v>2014</v>
      </c>
      <c r="AD130" s="19">
        <v>2015</v>
      </c>
      <c r="AE130" s="19" t="s">
        <v>14</v>
      </c>
      <c r="AF130" s="19">
        <v>2014</v>
      </c>
      <c r="AG130" s="18" t="s">
        <v>14</v>
      </c>
      <c r="AH130" s="19">
        <v>2014</v>
      </c>
      <c r="AI130" s="19">
        <v>2015</v>
      </c>
      <c r="AJ130" s="19">
        <v>2016</v>
      </c>
      <c r="AK130" s="20" t="s">
        <v>14</v>
      </c>
      <c r="AL130" s="20">
        <v>2015</v>
      </c>
      <c r="AM130" s="19">
        <v>2015</v>
      </c>
      <c r="AN130" s="19">
        <v>2014</v>
      </c>
      <c r="AO130" s="19">
        <v>2014</v>
      </c>
      <c r="AP130" s="19">
        <v>2014</v>
      </c>
      <c r="AQ130" s="19">
        <v>2014</v>
      </c>
      <c r="AR130" s="19" t="s">
        <v>14</v>
      </c>
      <c r="AS130" s="19">
        <v>2014</v>
      </c>
      <c r="AT130" s="19">
        <v>2015</v>
      </c>
      <c r="AU130" s="19">
        <v>2012</v>
      </c>
      <c r="AV130" s="19">
        <v>2014</v>
      </c>
      <c r="AW130" s="19">
        <v>2014</v>
      </c>
      <c r="AX130" s="19">
        <v>2014</v>
      </c>
      <c r="AY130" s="19">
        <v>2014</v>
      </c>
      <c r="AZ130" s="19">
        <v>2015</v>
      </c>
      <c r="BA130" s="19">
        <v>2015</v>
      </c>
      <c r="BB130" s="19">
        <v>2015</v>
      </c>
      <c r="BC130" s="19">
        <v>2015</v>
      </c>
      <c r="BD130" s="19">
        <v>2014</v>
      </c>
      <c r="BE130" s="19">
        <v>2014</v>
      </c>
      <c r="BF130" s="9"/>
    </row>
    <row r="131" spans="1:58" x14ac:dyDescent="0.3">
      <c r="A131" s="13" t="s">
        <v>237</v>
      </c>
      <c r="B131" s="181" t="s">
        <v>7511</v>
      </c>
      <c r="C131" s="17">
        <v>2014</v>
      </c>
      <c r="D131" s="17">
        <v>2014</v>
      </c>
      <c r="E131" s="17">
        <v>2014</v>
      </c>
      <c r="F131" s="17">
        <v>2014</v>
      </c>
      <c r="G131" s="17">
        <v>2014</v>
      </c>
      <c r="H131" s="17">
        <v>2014</v>
      </c>
      <c r="I131" s="17">
        <v>2014</v>
      </c>
      <c r="J131" s="17">
        <v>2015</v>
      </c>
      <c r="K131" s="17">
        <v>2015</v>
      </c>
      <c r="L131" s="17">
        <v>2015</v>
      </c>
      <c r="M131" s="19">
        <v>2016</v>
      </c>
      <c r="N131" s="19">
        <v>2016</v>
      </c>
      <c r="O131" s="19">
        <v>2015</v>
      </c>
      <c r="P131" s="19">
        <v>2015</v>
      </c>
      <c r="Q131" s="19">
        <v>2014</v>
      </c>
      <c r="R131" s="19">
        <v>2013</v>
      </c>
      <c r="S131" s="19">
        <v>2016</v>
      </c>
      <c r="T131" s="19">
        <v>2013</v>
      </c>
      <c r="U131" s="19">
        <v>2014</v>
      </c>
      <c r="V131" s="19">
        <v>2014</v>
      </c>
      <c r="W131" s="19">
        <v>2015</v>
      </c>
      <c r="X131" s="19">
        <v>2012</v>
      </c>
      <c r="Y131" s="19">
        <v>2010</v>
      </c>
      <c r="Z131" s="19">
        <v>2014</v>
      </c>
      <c r="AA131" s="19">
        <v>2014</v>
      </c>
      <c r="AB131" s="19">
        <v>2014</v>
      </c>
      <c r="AC131" s="19">
        <v>2014</v>
      </c>
      <c r="AD131" s="19">
        <v>2015</v>
      </c>
      <c r="AE131" s="19">
        <v>2012</v>
      </c>
      <c r="AF131" s="19">
        <v>2014</v>
      </c>
      <c r="AG131" s="18">
        <v>2010</v>
      </c>
      <c r="AH131" s="19">
        <v>2014</v>
      </c>
      <c r="AI131" s="19">
        <v>2015</v>
      </c>
      <c r="AJ131" s="19">
        <v>2016</v>
      </c>
      <c r="AK131" s="20">
        <v>2015</v>
      </c>
      <c r="AL131" s="20">
        <v>2015</v>
      </c>
      <c r="AM131" s="19">
        <v>2015</v>
      </c>
      <c r="AN131" s="19">
        <v>2014</v>
      </c>
      <c r="AO131" s="19">
        <v>2014</v>
      </c>
      <c r="AP131" s="19">
        <v>2014</v>
      </c>
      <c r="AQ131" s="19">
        <v>2014</v>
      </c>
      <c r="AR131" s="19">
        <v>2015</v>
      </c>
      <c r="AS131" s="19">
        <v>2014</v>
      </c>
      <c r="AT131" s="19">
        <v>2015</v>
      </c>
      <c r="AU131" s="19">
        <v>2012</v>
      </c>
      <c r="AV131" s="19">
        <v>2012</v>
      </c>
      <c r="AW131" s="19">
        <v>2014</v>
      </c>
      <c r="AX131" s="19">
        <v>2014</v>
      </c>
      <c r="AY131" s="19">
        <v>2014</v>
      </c>
      <c r="AZ131" s="19">
        <v>2015</v>
      </c>
      <c r="BA131" s="19">
        <v>2015</v>
      </c>
      <c r="BB131" s="19">
        <v>2015</v>
      </c>
      <c r="BC131" s="19">
        <v>2015</v>
      </c>
      <c r="BD131" s="19">
        <v>2014</v>
      </c>
      <c r="BE131" s="19">
        <v>2014</v>
      </c>
      <c r="BF131" s="9"/>
    </row>
    <row r="132" spans="1:58" x14ac:dyDescent="0.3">
      <c r="A132" s="13" t="s">
        <v>7512</v>
      </c>
      <c r="B132" s="181" t="s">
        <v>7513</v>
      </c>
      <c r="C132" s="17">
        <v>2014</v>
      </c>
      <c r="D132" s="17">
        <v>2014</v>
      </c>
      <c r="E132" s="17">
        <v>2014</v>
      </c>
      <c r="F132" s="17">
        <v>2014</v>
      </c>
      <c r="G132" s="17">
        <v>2014</v>
      </c>
      <c r="H132" s="17">
        <v>2014</v>
      </c>
      <c r="I132" s="17">
        <v>2014</v>
      </c>
      <c r="J132" s="17">
        <v>2015</v>
      </c>
      <c r="K132" s="17">
        <v>2015</v>
      </c>
      <c r="L132" s="17">
        <v>2015</v>
      </c>
      <c r="M132" s="19">
        <v>2016</v>
      </c>
      <c r="N132" s="19">
        <v>2016</v>
      </c>
      <c r="O132" s="19">
        <v>2015</v>
      </c>
      <c r="P132" s="19">
        <v>2015</v>
      </c>
      <c r="Q132" s="19">
        <v>2014</v>
      </c>
      <c r="R132" s="19" t="s">
        <v>14</v>
      </c>
      <c r="S132" s="19">
        <v>2016</v>
      </c>
      <c r="T132" s="19">
        <v>2013</v>
      </c>
      <c r="U132" s="19">
        <v>2014</v>
      </c>
      <c r="V132" s="19">
        <v>2014</v>
      </c>
      <c r="W132" s="19">
        <v>2015</v>
      </c>
      <c r="X132" s="19">
        <v>2010</v>
      </c>
      <c r="Y132" s="19">
        <v>2010</v>
      </c>
      <c r="Z132" s="19">
        <v>2014</v>
      </c>
      <c r="AA132" s="19">
        <v>2014</v>
      </c>
      <c r="AB132" s="19">
        <v>2010</v>
      </c>
      <c r="AC132" s="19">
        <v>2014</v>
      </c>
      <c r="AD132" s="19">
        <v>2015</v>
      </c>
      <c r="AE132" s="19" t="s">
        <v>14</v>
      </c>
      <c r="AF132" s="19" t="s">
        <v>14</v>
      </c>
      <c r="AG132" s="18" t="s">
        <v>14</v>
      </c>
      <c r="AH132" s="19">
        <v>2014</v>
      </c>
      <c r="AI132" s="19">
        <v>2015</v>
      </c>
      <c r="AJ132" s="19">
        <v>2016</v>
      </c>
      <c r="AK132" s="20" t="s">
        <v>14</v>
      </c>
      <c r="AL132" s="20">
        <v>2015</v>
      </c>
      <c r="AM132" s="19">
        <v>2015</v>
      </c>
      <c r="AN132" s="19">
        <v>2014</v>
      </c>
      <c r="AO132" s="19">
        <v>2014</v>
      </c>
      <c r="AP132" s="19" t="s">
        <v>14</v>
      </c>
      <c r="AQ132" s="19" t="s">
        <v>14</v>
      </c>
      <c r="AR132" s="19">
        <v>2011</v>
      </c>
      <c r="AS132" s="19">
        <v>2014</v>
      </c>
      <c r="AT132" s="19" t="s">
        <v>14</v>
      </c>
      <c r="AU132" s="19">
        <v>2012</v>
      </c>
      <c r="AV132" s="19">
        <v>2013</v>
      </c>
      <c r="AW132" s="19" t="s">
        <v>14</v>
      </c>
      <c r="AX132" s="19">
        <v>2014</v>
      </c>
      <c r="AY132" s="19">
        <v>2014</v>
      </c>
      <c r="AZ132" s="19">
        <v>2015</v>
      </c>
      <c r="BA132" s="19">
        <v>2011</v>
      </c>
      <c r="BB132" s="19">
        <v>2015</v>
      </c>
      <c r="BC132" s="19">
        <v>2015</v>
      </c>
      <c r="BD132" s="19">
        <v>2014</v>
      </c>
      <c r="BE132" s="19">
        <v>2014</v>
      </c>
      <c r="BF132" s="9"/>
    </row>
    <row r="133" spans="1:58" x14ac:dyDescent="0.3">
      <c r="A133" s="13" t="s">
        <v>250</v>
      </c>
      <c r="B133" s="181" t="s">
        <v>7514</v>
      </c>
      <c r="C133" s="17">
        <v>2014</v>
      </c>
      <c r="D133" s="17">
        <v>2014</v>
      </c>
      <c r="E133" s="17">
        <v>2014</v>
      </c>
      <c r="F133" s="17">
        <v>2014</v>
      </c>
      <c r="G133" s="17">
        <v>2014</v>
      </c>
      <c r="H133" s="17">
        <v>2014</v>
      </c>
      <c r="I133" s="17">
        <v>2014</v>
      </c>
      <c r="J133" s="17">
        <v>2015</v>
      </c>
      <c r="K133" s="17">
        <v>2015</v>
      </c>
      <c r="L133" s="17">
        <v>2013</v>
      </c>
      <c r="M133" s="19">
        <v>2016</v>
      </c>
      <c r="N133" s="19">
        <v>2016</v>
      </c>
      <c r="O133" s="19">
        <v>2015</v>
      </c>
      <c r="P133" s="19">
        <v>2015</v>
      </c>
      <c r="Q133" s="19">
        <v>2014</v>
      </c>
      <c r="R133" s="19">
        <v>2010</v>
      </c>
      <c r="S133" s="19">
        <v>2016</v>
      </c>
      <c r="T133" s="19">
        <v>2013</v>
      </c>
      <c r="U133" s="19">
        <v>2014</v>
      </c>
      <c r="V133" s="19">
        <v>2014</v>
      </c>
      <c r="W133" s="19">
        <v>2015</v>
      </c>
      <c r="X133" s="19">
        <v>2014</v>
      </c>
      <c r="Y133" s="19">
        <v>2012</v>
      </c>
      <c r="Z133" s="19">
        <v>2012</v>
      </c>
      <c r="AA133" s="19">
        <v>2014</v>
      </c>
      <c r="AB133" s="19" t="s">
        <v>14</v>
      </c>
      <c r="AC133" s="19" t="s">
        <v>14</v>
      </c>
      <c r="AD133" s="19">
        <v>2015</v>
      </c>
      <c r="AE133" s="19" t="s">
        <v>14</v>
      </c>
      <c r="AF133" s="19" t="s">
        <v>14</v>
      </c>
      <c r="AG133" s="18">
        <v>2009</v>
      </c>
      <c r="AH133" s="19">
        <v>2014</v>
      </c>
      <c r="AI133" s="19">
        <v>2015</v>
      </c>
      <c r="AJ133" s="19">
        <v>2016</v>
      </c>
      <c r="AK133" s="20">
        <v>2015</v>
      </c>
      <c r="AL133" s="20">
        <v>2015</v>
      </c>
      <c r="AM133" s="19">
        <v>2015</v>
      </c>
      <c r="AN133" s="19">
        <v>2014</v>
      </c>
      <c r="AO133" s="19">
        <v>2014</v>
      </c>
      <c r="AP133" s="19" t="s">
        <v>14</v>
      </c>
      <c r="AQ133" s="19" t="s">
        <v>14</v>
      </c>
      <c r="AR133" s="19">
        <v>2015</v>
      </c>
      <c r="AS133" s="19">
        <v>2014</v>
      </c>
      <c r="AT133" s="19" t="s">
        <v>14</v>
      </c>
      <c r="AU133" s="19">
        <v>2012</v>
      </c>
      <c r="AV133" s="19">
        <v>2014</v>
      </c>
      <c r="AW133" s="19">
        <v>2014</v>
      </c>
      <c r="AX133" s="19">
        <v>2014</v>
      </c>
      <c r="AY133" s="19">
        <v>2014</v>
      </c>
      <c r="AZ133" s="19">
        <v>2015</v>
      </c>
      <c r="BA133" s="19">
        <v>2015</v>
      </c>
      <c r="BB133" s="19">
        <v>2015</v>
      </c>
      <c r="BC133" s="19">
        <v>2015</v>
      </c>
      <c r="BD133" s="19">
        <v>2014</v>
      </c>
      <c r="BE133" s="19">
        <v>2014</v>
      </c>
      <c r="BF133" s="9"/>
    </row>
    <row r="134" spans="1:58" x14ac:dyDescent="0.3">
      <c r="A134" s="13" t="s">
        <v>7515</v>
      </c>
      <c r="B134" s="181" t="s">
        <v>7516</v>
      </c>
      <c r="C134" s="17">
        <v>2014</v>
      </c>
      <c r="D134" s="17">
        <v>2014</v>
      </c>
      <c r="E134" s="17">
        <v>2014</v>
      </c>
      <c r="F134" s="17">
        <v>2014</v>
      </c>
      <c r="G134" s="17">
        <v>2014</v>
      </c>
      <c r="H134" s="17">
        <v>2014</v>
      </c>
      <c r="I134" s="17">
        <v>2014</v>
      </c>
      <c r="J134" s="17">
        <v>2015</v>
      </c>
      <c r="K134" s="17">
        <v>2015</v>
      </c>
      <c r="L134" s="17">
        <v>2015</v>
      </c>
      <c r="M134" s="19">
        <v>2016</v>
      </c>
      <c r="N134" s="19">
        <v>2016</v>
      </c>
      <c r="O134" s="19">
        <v>2015</v>
      </c>
      <c r="P134" s="19">
        <v>2015</v>
      </c>
      <c r="Q134" s="19">
        <v>2014</v>
      </c>
      <c r="R134" s="19" t="s">
        <v>14</v>
      </c>
      <c r="S134" s="19">
        <v>2016</v>
      </c>
      <c r="T134" s="19">
        <v>2013</v>
      </c>
      <c r="U134" s="19">
        <v>2014</v>
      </c>
      <c r="V134" s="19">
        <v>2014</v>
      </c>
      <c r="W134" s="19">
        <v>2015</v>
      </c>
      <c r="X134" s="19">
        <v>2008</v>
      </c>
      <c r="Y134" s="19">
        <v>2013</v>
      </c>
      <c r="Z134" s="19">
        <v>2014</v>
      </c>
      <c r="AA134" s="19">
        <v>2014</v>
      </c>
      <c r="AB134" s="19">
        <v>2014</v>
      </c>
      <c r="AC134" s="19">
        <v>2014</v>
      </c>
      <c r="AD134" s="19">
        <v>2015</v>
      </c>
      <c r="AE134" s="19">
        <v>2012</v>
      </c>
      <c r="AF134" s="19">
        <v>2014</v>
      </c>
      <c r="AG134" s="18">
        <v>2013</v>
      </c>
      <c r="AH134" s="19">
        <v>2014</v>
      </c>
      <c r="AI134" s="19">
        <v>2015</v>
      </c>
      <c r="AJ134" s="19">
        <v>2016</v>
      </c>
      <c r="AK134" s="20" t="s">
        <v>14</v>
      </c>
      <c r="AL134" s="20">
        <v>2015</v>
      </c>
      <c r="AM134" s="19">
        <v>2015</v>
      </c>
      <c r="AN134" s="19">
        <v>2014</v>
      </c>
      <c r="AO134" s="19">
        <v>2014</v>
      </c>
      <c r="AP134" s="19">
        <v>2014</v>
      </c>
      <c r="AQ134" s="19">
        <v>2014</v>
      </c>
      <c r="AR134" s="19">
        <v>2011</v>
      </c>
      <c r="AS134" s="19">
        <v>2014</v>
      </c>
      <c r="AT134" s="19">
        <v>2015</v>
      </c>
      <c r="AU134" s="19">
        <v>2012</v>
      </c>
      <c r="AV134" s="19">
        <v>2010</v>
      </c>
      <c r="AW134" s="19">
        <v>2014</v>
      </c>
      <c r="AX134" s="19">
        <v>2014</v>
      </c>
      <c r="AY134" s="19">
        <v>2014</v>
      </c>
      <c r="AZ134" s="19">
        <v>2015</v>
      </c>
      <c r="BA134" s="19">
        <v>2015</v>
      </c>
      <c r="BB134" s="19">
        <v>2015</v>
      </c>
      <c r="BC134" s="19">
        <v>2015</v>
      </c>
      <c r="BD134" s="19">
        <v>2014</v>
      </c>
      <c r="BE134" s="19">
        <v>2014</v>
      </c>
      <c r="BF134" s="9"/>
    </row>
    <row r="135" spans="1:58" x14ac:dyDescent="0.3">
      <c r="A135" s="13" t="s">
        <v>7517</v>
      </c>
      <c r="B135" s="181" t="s">
        <v>7518</v>
      </c>
      <c r="C135" s="17">
        <v>2014</v>
      </c>
      <c r="D135" s="17">
        <v>2014</v>
      </c>
      <c r="E135" s="17">
        <v>2014</v>
      </c>
      <c r="F135" s="17">
        <v>2014</v>
      </c>
      <c r="G135" s="17">
        <v>2014</v>
      </c>
      <c r="H135" s="17">
        <v>2014</v>
      </c>
      <c r="I135" s="17">
        <v>2014</v>
      </c>
      <c r="J135" s="17">
        <v>2015</v>
      </c>
      <c r="K135" s="17">
        <v>2015</v>
      </c>
      <c r="L135" s="17">
        <v>2015</v>
      </c>
      <c r="M135" s="19">
        <v>2016</v>
      </c>
      <c r="N135" s="19">
        <v>2016</v>
      </c>
      <c r="O135" s="19">
        <v>2015</v>
      </c>
      <c r="P135" s="19">
        <v>2015</v>
      </c>
      <c r="Q135" s="19">
        <v>2014</v>
      </c>
      <c r="R135" s="19" t="s">
        <v>14</v>
      </c>
      <c r="S135" s="19">
        <v>2016</v>
      </c>
      <c r="T135" s="19">
        <v>2013</v>
      </c>
      <c r="U135" s="19">
        <v>2014</v>
      </c>
      <c r="V135" s="19">
        <v>2014</v>
      </c>
      <c r="W135" s="19">
        <v>2015</v>
      </c>
      <c r="X135" s="19">
        <v>2011</v>
      </c>
      <c r="Y135" s="19">
        <v>2010</v>
      </c>
      <c r="Z135" s="19">
        <v>2014</v>
      </c>
      <c r="AA135" s="19">
        <v>2014</v>
      </c>
      <c r="AB135" s="19">
        <v>2014</v>
      </c>
      <c r="AC135" s="19">
        <v>2014</v>
      </c>
      <c r="AD135" s="19">
        <v>2015</v>
      </c>
      <c r="AE135" s="19">
        <v>2012</v>
      </c>
      <c r="AF135" s="19">
        <v>2014</v>
      </c>
      <c r="AG135" s="18">
        <v>2009</v>
      </c>
      <c r="AH135" s="19">
        <v>2014</v>
      </c>
      <c r="AI135" s="19">
        <v>2015</v>
      </c>
      <c r="AJ135" s="19">
        <v>2016</v>
      </c>
      <c r="AK135" s="20">
        <v>2015</v>
      </c>
      <c r="AL135" s="20">
        <v>2015</v>
      </c>
      <c r="AM135" s="19">
        <v>2015</v>
      </c>
      <c r="AN135" s="19">
        <v>2014</v>
      </c>
      <c r="AO135" s="19">
        <v>2014</v>
      </c>
      <c r="AP135" s="19" t="s">
        <v>14</v>
      </c>
      <c r="AQ135" s="19" t="s">
        <v>14</v>
      </c>
      <c r="AR135" s="19">
        <v>2011</v>
      </c>
      <c r="AS135" s="19">
        <v>2014</v>
      </c>
      <c r="AT135" s="19">
        <v>2015</v>
      </c>
      <c r="AU135" s="19">
        <v>2012</v>
      </c>
      <c r="AV135" s="19">
        <v>2013</v>
      </c>
      <c r="AW135" s="19">
        <v>2014</v>
      </c>
      <c r="AX135" s="19">
        <v>2014</v>
      </c>
      <c r="AY135" s="19">
        <v>2014</v>
      </c>
      <c r="AZ135" s="19">
        <v>2015</v>
      </c>
      <c r="BA135" s="19">
        <v>2015</v>
      </c>
      <c r="BB135" s="19">
        <v>2014</v>
      </c>
      <c r="BC135" s="19">
        <v>2015</v>
      </c>
      <c r="BD135" s="19">
        <v>2014</v>
      </c>
      <c r="BE135" s="19">
        <v>2014</v>
      </c>
      <c r="BF135" s="9"/>
    </row>
    <row r="136" spans="1:58" x14ac:dyDescent="0.3">
      <c r="A136" s="13" t="s">
        <v>7519</v>
      </c>
      <c r="B136" s="181" t="s">
        <v>7520</v>
      </c>
      <c r="C136" s="17">
        <v>2014</v>
      </c>
      <c r="D136" s="17">
        <v>2014</v>
      </c>
      <c r="E136" s="17">
        <v>2014</v>
      </c>
      <c r="F136" s="17">
        <v>2014</v>
      </c>
      <c r="G136" s="17">
        <v>2014</v>
      </c>
      <c r="H136" s="17">
        <v>2014</v>
      </c>
      <c r="I136" s="17">
        <v>2014</v>
      </c>
      <c r="J136" s="17">
        <v>2015</v>
      </c>
      <c r="K136" s="17">
        <v>2015</v>
      </c>
      <c r="L136" s="17">
        <v>2015</v>
      </c>
      <c r="M136" s="19">
        <v>2016</v>
      </c>
      <c r="N136" s="19">
        <v>2016</v>
      </c>
      <c r="O136" s="19">
        <v>2015</v>
      </c>
      <c r="P136" s="19">
        <v>2015</v>
      </c>
      <c r="Q136" s="19">
        <v>2014</v>
      </c>
      <c r="R136" s="19" t="s">
        <v>14</v>
      </c>
      <c r="S136" s="19">
        <v>2016</v>
      </c>
      <c r="T136" s="19">
        <v>2013</v>
      </c>
      <c r="U136" s="19">
        <v>2014</v>
      </c>
      <c r="V136" s="19">
        <v>2014</v>
      </c>
      <c r="W136" s="19">
        <v>2015</v>
      </c>
      <c r="X136" s="19">
        <v>2012</v>
      </c>
      <c r="Y136" s="19">
        <v>2012</v>
      </c>
      <c r="Z136" s="19">
        <v>2014</v>
      </c>
      <c r="AA136" s="19">
        <v>2014</v>
      </c>
      <c r="AB136" s="19">
        <v>2014</v>
      </c>
      <c r="AC136" s="19">
        <v>2014</v>
      </c>
      <c r="AD136" s="19">
        <v>2015</v>
      </c>
      <c r="AE136" s="19">
        <v>2012</v>
      </c>
      <c r="AF136" s="19">
        <v>2014</v>
      </c>
      <c r="AG136" s="18">
        <v>2013</v>
      </c>
      <c r="AH136" s="19">
        <v>2014</v>
      </c>
      <c r="AI136" s="19">
        <v>2015</v>
      </c>
      <c r="AJ136" s="19">
        <v>2016</v>
      </c>
      <c r="AK136" s="20" t="s">
        <v>14</v>
      </c>
      <c r="AL136" s="20">
        <v>2015</v>
      </c>
      <c r="AM136" s="19">
        <v>2015</v>
      </c>
      <c r="AN136" s="19">
        <v>2014</v>
      </c>
      <c r="AO136" s="19">
        <v>2014</v>
      </c>
      <c r="AP136" s="19">
        <v>2013</v>
      </c>
      <c r="AQ136" s="19">
        <v>2013</v>
      </c>
      <c r="AR136" s="19">
        <v>2009</v>
      </c>
      <c r="AS136" s="19">
        <v>2014</v>
      </c>
      <c r="AT136" s="19">
        <v>2015</v>
      </c>
      <c r="AU136" s="19">
        <v>2012</v>
      </c>
      <c r="AV136" s="19">
        <v>2014</v>
      </c>
      <c r="AW136" s="19">
        <v>2014</v>
      </c>
      <c r="AX136" s="19">
        <v>2014</v>
      </c>
      <c r="AY136" s="19">
        <v>2014</v>
      </c>
      <c r="AZ136" s="19">
        <v>2015</v>
      </c>
      <c r="BA136" s="19">
        <v>2015</v>
      </c>
      <c r="BB136" s="19">
        <v>2015</v>
      </c>
      <c r="BC136" s="19">
        <v>2015</v>
      </c>
      <c r="BD136" s="19">
        <v>2014</v>
      </c>
      <c r="BE136" s="19">
        <v>2014</v>
      </c>
      <c r="BF136" s="9"/>
    </row>
    <row r="137" spans="1:58" x14ac:dyDescent="0.3">
      <c r="A137" s="13" t="s">
        <v>708</v>
      </c>
      <c r="B137" s="181" t="s">
        <v>7521</v>
      </c>
      <c r="C137" s="17">
        <v>2014</v>
      </c>
      <c r="D137" s="17">
        <v>2014</v>
      </c>
      <c r="E137" s="17">
        <v>2014</v>
      </c>
      <c r="F137" s="17">
        <v>2014</v>
      </c>
      <c r="G137" s="17">
        <v>2014</v>
      </c>
      <c r="H137" s="17">
        <v>2014</v>
      </c>
      <c r="I137" s="17">
        <v>2014</v>
      </c>
      <c r="J137" s="17">
        <v>2015</v>
      </c>
      <c r="K137" s="17">
        <v>2015</v>
      </c>
      <c r="L137" s="17">
        <v>2015</v>
      </c>
      <c r="M137" s="19">
        <v>2016</v>
      </c>
      <c r="N137" s="19">
        <v>2016</v>
      </c>
      <c r="O137" s="19">
        <v>2015</v>
      </c>
      <c r="P137" s="19">
        <v>2015</v>
      </c>
      <c r="Q137" s="19">
        <v>2014</v>
      </c>
      <c r="R137" s="19">
        <v>2012</v>
      </c>
      <c r="S137" s="19">
        <v>2016</v>
      </c>
      <c r="T137" s="19">
        <v>2013</v>
      </c>
      <c r="U137" s="19">
        <v>2014</v>
      </c>
      <c r="V137" s="19">
        <v>2014</v>
      </c>
      <c r="W137" s="19">
        <v>2015</v>
      </c>
      <c r="X137" s="19">
        <v>2012</v>
      </c>
      <c r="Y137" s="19">
        <v>2012</v>
      </c>
      <c r="Z137" s="19">
        <v>2014</v>
      </c>
      <c r="AA137" s="19">
        <v>2014</v>
      </c>
      <c r="AB137" s="19">
        <v>2014</v>
      </c>
      <c r="AC137" s="19">
        <v>2014</v>
      </c>
      <c r="AD137" s="19">
        <v>2015</v>
      </c>
      <c r="AE137" s="19">
        <v>2012</v>
      </c>
      <c r="AF137" s="19">
        <v>2014</v>
      </c>
      <c r="AG137" s="18">
        <v>2013</v>
      </c>
      <c r="AH137" s="19">
        <v>2014</v>
      </c>
      <c r="AI137" s="19">
        <v>2015</v>
      </c>
      <c r="AJ137" s="19">
        <v>2016</v>
      </c>
      <c r="AK137" s="20">
        <v>2015</v>
      </c>
      <c r="AL137" s="20">
        <v>2015</v>
      </c>
      <c r="AM137" s="19">
        <v>2015</v>
      </c>
      <c r="AN137" s="19">
        <v>2014</v>
      </c>
      <c r="AO137" s="19">
        <v>2014</v>
      </c>
      <c r="AP137" s="19">
        <v>2014</v>
      </c>
      <c r="AQ137" s="19">
        <v>2014</v>
      </c>
      <c r="AR137" s="19">
        <v>2015</v>
      </c>
      <c r="AS137" s="19">
        <v>2014</v>
      </c>
      <c r="AT137" s="19">
        <v>2015</v>
      </c>
      <c r="AU137" s="19">
        <v>2012</v>
      </c>
      <c r="AV137" s="19">
        <v>2012</v>
      </c>
      <c r="AW137" s="19">
        <v>2014</v>
      </c>
      <c r="AX137" s="19">
        <v>2014</v>
      </c>
      <c r="AY137" s="19">
        <v>2014</v>
      </c>
      <c r="AZ137" s="19">
        <v>2015</v>
      </c>
      <c r="BA137" s="19">
        <v>2015</v>
      </c>
      <c r="BB137" s="19">
        <v>2015</v>
      </c>
      <c r="BC137" s="19">
        <v>2015</v>
      </c>
      <c r="BD137" s="19">
        <v>2014</v>
      </c>
      <c r="BE137" s="19">
        <v>2014</v>
      </c>
      <c r="BF137" s="9"/>
    </row>
    <row r="138" spans="1:58" x14ac:dyDescent="0.3">
      <c r="A138" s="13" t="s">
        <v>1152</v>
      </c>
      <c r="B138" s="181" t="s">
        <v>7522</v>
      </c>
      <c r="C138" s="17">
        <v>2014</v>
      </c>
      <c r="D138" s="17">
        <v>2014</v>
      </c>
      <c r="E138" s="17">
        <v>2014</v>
      </c>
      <c r="F138" s="17">
        <v>2014</v>
      </c>
      <c r="G138" s="17">
        <v>2014</v>
      </c>
      <c r="H138" s="17">
        <v>2014</v>
      </c>
      <c r="I138" s="17">
        <v>2014</v>
      </c>
      <c r="J138" s="17">
        <v>2015</v>
      </c>
      <c r="K138" s="17">
        <v>2015</v>
      </c>
      <c r="L138" s="17">
        <v>2015</v>
      </c>
      <c r="M138" s="19">
        <v>2016</v>
      </c>
      <c r="N138" s="19">
        <v>2016</v>
      </c>
      <c r="O138" s="19">
        <v>2015</v>
      </c>
      <c r="P138" s="19">
        <v>2015</v>
      </c>
      <c r="Q138" s="19">
        <v>2014</v>
      </c>
      <c r="R138" s="19">
        <v>2013</v>
      </c>
      <c r="S138" s="19">
        <v>2016</v>
      </c>
      <c r="T138" s="19">
        <v>2013</v>
      </c>
      <c r="U138" s="19">
        <v>2014</v>
      </c>
      <c r="V138" s="19">
        <v>2014</v>
      </c>
      <c r="W138" s="19">
        <v>2015</v>
      </c>
      <c r="X138" s="19">
        <v>2011</v>
      </c>
      <c r="Y138" s="19" t="s">
        <v>14</v>
      </c>
      <c r="Z138" s="19">
        <v>2014</v>
      </c>
      <c r="AA138" s="19">
        <v>2014</v>
      </c>
      <c r="AB138" s="19">
        <v>2014</v>
      </c>
      <c r="AC138" s="19">
        <v>2014</v>
      </c>
      <c r="AD138" s="19">
        <v>2015</v>
      </c>
      <c r="AE138" s="19">
        <v>2012</v>
      </c>
      <c r="AF138" s="19">
        <v>2014</v>
      </c>
      <c r="AG138" s="18">
        <v>2012</v>
      </c>
      <c r="AH138" s="19">
        <v>2014</v>
      </c>
      <c r="AI138" s="19">
        <v>2015</v>
      </c>
      <c r="AJ138" s="19">
        <v>2016</v>
      </c>
      <c r="AK138" s="20">
        <v>2015</v>
      </c>
      <c r="AL138" s="20">
        <v>2015</v>
      </c>
      <c r="AM138" s="19">
        <v>2015</v>
      </c>
      <c r="AN138" s="19">
        <v>2014</v>
      </c>
      <c r="AO138" s="19">
        <v>2014</v>
      </c>
      <c r="AP138" s="19">
        <v>2014</v>
      </c>
      <c r="AQ138" s="19">
        <v>2014</v>
      </c>
      <c r="AR138" s="19">
        <v>2015</v>
      </c>
      <c r="AS138" s="19">
        <v>2014</v>
      </c>
      <c r="AT138" s="19">
        <v>2015</v>
      </c>
      <c r="AU138" s="19">
        <v>2012</v>
      </c>
      <c r="AV138" s="19">
        <v>2008</v>
      </c>
      <c r="AW138" s="19">
        <v>2014</v>
      </c>
      <c r="AX138" s="19">
        <v>2014</v>
      </c>
      <c r="AY138" s="19">
        <v>2014</v>
      </c>
      <c r="AZ138" s="19">
        <v>2015</v>
      </c>
      <c r="BA138" s="19">
        <v>2015</v>
      </c>
      <c r="BB138" s="19">
        <v>2015</v>
      </c>
      <c r="BC138" s="19">
        <v>2015</v>
      </c>
      <c r="BD138" s="19">
        <v>2014</v>
      </c>
      <c r="BE138" s="19">
        <v>2014</v>
      </c>
      <c r="BF138" s="9"/>
    </row>
    <row r="139" spans="1:58" x14ac:dyDescent="0.3">
      <c r="A139" s="13" t="s">
        <v>7523</v>
      </c>
      <c r="B139" s="181" t="s">
        <v>7524</v>
      </c>
      <c r="C139" s="17">
        <v>2014</v>
      </c>
      <c r="D139" s="17">
        <v>2014</v>
      </c>
      <c r="E139" s="17">
        <v>2014</v>
      </c>
      <c r="F139" s="17">
        <v>2014</v>
      </c>
      <c r="G139" s="17">
        <v>2014</v>
      </c>
      <c r="H139" s="17">
        <v>2014</v>
      </c>
      <c r="I139" s="17">
        <v>2014</v>
      </c>
      <c r="J139" s="17">
        <v>2015</v>
      </c>
      <c r="K139" s="17">
        <v>2015</v>
      </c>
      <c r="L139" s="17">
        <v>2015</v>
      </c>
      <c r="M139" s="19">
        <v>2016</v>
      </c>
      <c r="N139" s="19">
        <v>2016</v>
      </c>
      <c r="O139" s="19">
        <v>2015</v>
      </c>
      <c r="P139" s="19">
        <v>2015</v>
      </c>
      <c r="Q139" s="19">
        <v>2014</v>
      </c>
      <c r="R139" s="19" t="s">
        <v>14</v>
      </c>
      <c r="S139" s="19">
        <v>2016</v>
      </c>
      <c r="T139" s="19">
        <v>2013</v>
      </c>
      <c r="U139" s="19">
        <v>2014</v>
      </c>
      <c r="V139" s="19" t="s">
        <v>14</v>
      </c>
      <c r="W139" s="19">
        <v>2015</v>
      </c>
      <c r="X139" s="19" t="s">
        <v>14</v>
      </c>
      <c r="Y139" s="19">
        <v>2012</v>
      </c>
      <c r="Z139" s="19">
        <v>2014</v>
      </c>
      <c r="AA139" s="19">
        <v>2014</v>
      </c>
      <c r="AB139" s="19">
        <v>2014</v>
      </c>
      <c r="AC139" s="19">
        <v>2014</v>
      </c>
      <c r="AD139" s="19">
        <v>2015</v>
      </c>
      <c r="AE139" s="19" t="s">
        <v>14</v>
      </c>
      <c r="AF139" s="19">
        <v>2014</v>
      </c>
      <c r="AG139" s="18">
        <v>2012</v>
      </c>
      <c r="AH139" s="19">
        <v>2014</v>
      </c>
      <c r="AI139" s="19">
        <v>2015</v>
      </c>
      <c r="AJ139" s="19">
        <v>2016</v>
      </c>
      <c r="AK139" s="20" t="s">
        <v>14</v>
      </c>
      <c r="AL139" s="20">
        <v>2015</v>
      </c>
      <c r="AM139" s="19">
        <v>2015</v>
      </c>
      <c r="AN139" s="19">
        <v>2014</v>
      </c>
      <c r="AO139" s="19">
        <v>2014</v>
      </c>
      <c r="AP139" s="19">
        <v>2014</v>
      </c>
      <c r="AQ139" s="19">
        <v>2014</v>
      </c>
      <c r="AR139" s="19">
        <v>2015</v>
      </c>
      <c r="AS139" s="19">
        <v>2014</v>
      </c>
      <c r="AT139" s="19">
        <v>2015</v>
      </c>
      <c r="AU139" s="19">
        <v>2012</v>
      </c>
      <c r="AV139" s="19">
        <v>2013</v>
      </c>
      <c r="AW139" s="19">
        <v>2014</v>
      </c>
      <c r="AX139" s="19">
        <v>2014</v>
      </c>
      <c r="AY139" s="19">
        <v>2014</v>
      </c>
      <c r="AZ139" s="19">
        <v>2015</v>
      </c>
      <c r="BA139" s="19">
        <v>2015</v>
      </c>
      <c r="BB139" s="19">
        <v>2015</v>
      </c>
      <c r="BC139" s="19">
        <v>2015</v>
      </c>
      <c r="BD139" s="19">
        <v>2014</v>
      </c>
      <c r="BE139" s="19">
        <v>2014</v>
      </c>
      <c r="BF139" s="9"/>
    </row>
    <row r="140" spans="1:58" x14ac:dyDescent="0.3">
      <c r="A140" s="13" t="s">
        <v>7525</v>
      </c>
      <c r="B140" s="181" t="s">
        <v>7526</v>
      </c>
      <c r="C140" s="17">
        <v>2014</v>
      </c>
      <c r="D140" s="17">
        <v>2014</v>
      </c>
      <c r="E140" s="17">
        <v>2014</v>
      </c>
      <c r="F140" s="17">
        <v>2014</v>
      </c>
      <c r="G140" s="17">
        <v>2014</v>
      </c>
      <c r="H140" s="17">
        <v>2014</v>
      </c>
      <c r="I140" s="17">
        <v>2014</v>
      </c>
      <c r="J140" s="17">
        <v>2015</v>
      </c>
      <c r="K140" s="17">
        <v>2015</v>
      </c>
      <c r="L140" s="17">
        <v>2015</v>
      </c>
      <c r="M140" s="19">
        <v>2016</v>
      </c>
      <c r="N140" s="19">
        <v>2016</v>
      </c>
      <c r="O140" s="19">
        <v>2015</v>
      </c>
      <c r="P140" s="19">
        <v>2015</v>
      </c>
      <c r="Q140" s="19">
        <v>2014</v>
      </c>
      <c r="R140" s="19" t="s">
        <v>14</v>
      </c>
      <c r="S140" s="19">
        <v>2016</v>
      </c>
      <c r="T140" s="19">
        <v>2013</v>
      </c>
      <c r="U140" s="19">
        <v>2014</v>
      </c>
      <c r="V140" s="19" t="s">
        <v>14</v>
      </c>
      <c r="W140" s="19">
        <v>2015</v>
      </c>
      <c r="X140" s="19" t="s">
        <v>14</v>
      </c>
      <c r="Y140" s="19">
        <v>2012</v>
      </c>
      <c r="Z140" s="19">
        <v>2014</v>
      </c>
      <c r="AA140" s="19">
        <v>2014</v>
      </c>
      <c r="AB140" s="19" t="s">
        <v>14</v>
      </c>
      <c r="AC140" s="19">
        <v>2014</v>
      </c>
      <c r="AD140" s="19">
        <v>2015</v>
      </c>
      <c r="AE140" s="19" t="s">
        <v>14</v>
      </c>
      <c r="AF140" s="19">
        <v>2014</v>
      </c>
      <c r="AG140" s="18">
        <v>2012</v>
      </c>
      <c r="AH140" s="19">
        <v>2014</v>
      </c>
      <c r="AI140" s="19">
        <v>2015</v>
      </c>
      <c r="AJ140" s="19">
        <v>2016</v>
      </c>
      <c r="AK140" s="20" t="s">
        <v>14</v>
      </c>
      <c r="AL140" s="20">
        <v>2015</v>
      </c>
      <c r="AM140" s="19">
        <v>2015</v>
      </c>
      <c r="AN140" s="19">
        <v>2014</v>
      </c>
      <c r="AO140" s="19">
        <v>2014</v>
      </c>
      <c r="AP140" s="19">
        <v>2014</v>
      </c>
      <c r="AQ140" s="19">
        <v>2014</v>
      </c>
      <c r="AR140" s="19">
        <v>2015</v>
      </c>
      <c r="AS140" s="19">
        <v>2014</v>
      </c>
      <c r="AT140" s="19">
        <v>2015</v>
      </c>
      <c r="AU140" s="19">
        <v>2012</v>
      </c>
      <c r="AV140" s="19">
        <v>2011</v>
      </c>
      <c r="AW140" s="19">
        <v>2014</v>
      </c>
      <c r="AX140" s="19">
        <v>2014</v>
      </c>
      <c r="AY140" s="19">
        <v>2014</v>
      </c>
      <c r="AZ140" s="19">
        <v>2015</v>
      </c>
      <c r="BA140" s="19">
        <v>2015</v>
      </c>
      <c r="BB140" s="19">
        <v>2015</v>
      </c>
      <c r="BC140" s="19">
        <v>2015</v>
      </c>
      <c r="BD140" s="19">
        <v>2014</v>
      </c>
      <c r="BE140" s="19">
        <v>2014</v>
      </c>
      <c r="BF140" s="9"/>
    </row>
    <row r="141" spans="1:58" x14ac:dyDescent="0.3">
      <c r="A141" s="13" t="s">
        <v>7527</v>
      </c>
      <c r="B141" s="181" t="s">
        <v>7528</v>
      </c>
      <c r="C141" s="17">
        <v>2014</v>
      </c>
      <c r="D141" s="17">
        <v>2014</v>
      </c>
      <c r="E141" s="17">
        <v>2014</v>
      </c>
      <c r="F141" s="17">
        <v>2014</v>
      </c>
      <c r="G141" s="17">
        <v>2014</v>
      </c>
      <c r="H141" s="17">
        <v>2014</v>
      </c>
      <c r="I141" s="17">
        <v>2014</v>
      </c>
      <c r="J141" s="17">
        <v>2015</v>
      </c>
      <c r="K141" s="17">
        <v>2015</v>
      </c>
      <c r="L141" s="17">
        <v>2015</v>
      </c>
      <c r="M141" s="19">
        <v>2016</v>
      </c>
      <c r="N141" s="19">
        <v>2016</v>
      </c>
      <c r="O141" s="19">
        <v>2015</v>
      </c>
      <c r="P141" s="19">
        <v>2015</v>
      </c>
      <c r="Q141" s="19">
        <v>2014</v>
      </c>
      <c r="R141" s="19" t="s">
        <v>14</v>
      </c>
      <c r="S141" s="19">
        <v>2016</v>
      </c>
      <c r="T141" s="19">
        <v>2013</v>
      </c>
      <c r="U141" s="19">
        <v>2014</v>
      </c>
      <c r="V141" s="19" t="s">
        <v>14</v>
      </c>
      <c r="W141" s="19">
        <v>2015</v>
      </c>
      <c r="X141" s="19" t="s">
        <v>14</v>
      </c>
      <c r="Y141" s="19">
        <v>2010</v>
      </c>
      <c r="Z141" s="19">
        <v>2014</v>
      </c>
      <c r="AA141" s="19">
        <v>2014</v>
      </c>
      <c r="AB141" s="19" t="s">
        <v>14</v>
      </c>
      <c r="AC141" s="19">
        <v>2014</v>
      </c>
      <c r="AD141" s="19">
        <v>2015</v>
      </c>
      <c r="AE141" s="19" t="s">
        <v>14</v>
      </c>
      <c r="AF141" s="19">
        <v>2014</v>
      </c>
      <c r="AG141" s="18" t="s">
        <v>14</v>
      </c>
      <c r="AH141" s="19">
        <v>2014</v>
      </c>
      <c r="AI141" s="19">
        <v>2015</v>
      </c>
      <c r="AJ141" s="19">
        <v>2016</v>
      </c>
      <c r="AK141" s="20" t="s">
        <v>14</v>
      </c>
      <c r="AL141" s="20">
        <v>2015</v>
      </c>
      <c r="AM141" s="19">
        <v>2015</v>
      </c>
      <c r="AN141" s="19">
        <v>2014</v>
      </c>
      <c r="AO141" s="19">
        <v>2014</v>
      </c>
      <c r="AP141" s="19">
        <v>2014</v>
      </c>
      <c r="AQ141" s="19">
        <v>2014</v>
      </c>
      <c r="AR141" s="19">
        <v>2015</v>
      </c>
      <c r="AS141" s="19">
        <v>2014</v>
      </c>
      <c r="AT141" s="19">
        <v>2015</v>
      </c>
      <c r="AU141" s="19">
        <v>2012</v>
      </c>
      <c r="AV141" s="19">
        <v>2014</v>
      </c>
      <c r="AW141" s="19">
        <v>2014</v>
      </c>
      <c r="AX141" s="19">
        <v>2014</v>
      </c>
      <c r="AY141" s="19">
        <v>2014</v>
      </c>
      <c r="AZ141" s="19">
        <v>2015</v>
      </c>
      <c r="BA141" s="19">
        <v>2015</v>
      </c>
      <c r="BB141" s="19">
        <v>2015</v>
      </c>
      <c r="BC141" s="19">
        <v>2015</v>
      </c>
      <c r="BD141" s="19">
        <v>2014</v>
      </c>
      <c r="BE141" s="19">
        <v>2014</v>
      </c>
      <c r="BF141" s="9"/>
    </row>
    <row r="142" spans="1:58" x14ac:dyDescent="0.3">
      <c r="A142" s="13" t="s">
        <v>7529</v>
      </c>
      <c r="B142" s="181" t="s">
        <v>7530</v>
      </c>
      <c r="C142" s="17">
        <v>2014</v>
      </c>
      <c r="D142" s="17">
        <v>2014</v>
      </c>
      <c r="E142" s="17">
        <v>2014</v>
      </c>
      <c r="F142" s="17">
        <v>2014</v>
      </c>
      <c r="G142" s="17">
        <v>2014</v>
      </c>
      <c r="H142" s="17">
        <v>2014</v>
      </c>
      <c r="I142" s="17">
        <v>2014</v>
      </c>
      <c r="J142" s="17">
        <v>2015</v>
      </c>
      <c r="K142" s="17">
        <v>2015</v>
      </c>
      <c r="L142" s="17">
        <v>2015</v>
      </c>
      <c r="M142" s="19">
        <v>2016</v>
      </c>
      <c r="N142" s="19">
        <v>2016</v>
      </c>
      <c r="O142" s="19">
        <v>2015</v>
      </c>
      <c r="P142" s="19">
        <v>2015</v>
      </c>
      <c r="Q142" s="19">
        <v>2014</v>
      </c>
      <c r="R142" s="19" t="s">
        <v>14</v>
      </c>
      <c r="S142" s="19">
        <v>2016</v>
      </c>
      <c r="T142" s="19">
        <v>2013</v>
      </c>
      <c r="U142" s="19">
        <v>2014</v>
      </c>
      <c r="V142" s="19" t="s">
        <v>14</v>
      </c>
      <c r="W142" s="19">
        <v>2015</v>
      </c>
      <c r="X142" s="19" t="s">
        <v>14</v>
      </c>
      <c r="Y142" s="19">
        <v>2012</v>
      </c>
      <c r="Z142" s="19">
        <v>2014</v>
      </c>
      <c r="AA142" s="19">
        <v>2014</v>
      </c>
      <c r="AB142" s="19">
        <v>2013</v>
      </c>
      <c r="AC142" s="19">
        <v>2014</v>
      </c>
      <c r="AD142" s="19">
        <v>2015</v>
      </c>
      <c r="AE142" s="19" t="s">
        <v>14</v>
      </c>
      <c r="AF142" s="19">
        <v>2014</v>
      </c>
      <c r="AG142" s="18">
        <v>2012</v>
      </c>
      <c r="AH142" s="19">
        <v>2014</v>
      </c>
      <c r="AI142" s="19">
        <v>2015</v>
      </c>
      <c r="AJ142" s="19">
        <v>2016</v>
      </c>
      <c r="AK142" s="20" t="s">
        <v>14</v>
      </c>
      <c r="AL142" s="20">
        <v>2015</v>
      </c>
      <c r="AM142" s="19">
        <v>2015</v>
      </c>
      <c r="AN142" s="19">
        <v>2014</v>
      </c>
      <c r="AO142" s="19">
        <v>2014</v>
      </c>
      <c r="AP142" s="19">
        <v>2014</v>
      </c>
      <c r="AQ142" s="19">
        <v>2014</v>
      </c>
      <c r="AR142" s="19">
        <v>2015</v>
      </c>
      <c r="AS142" s="19">
        <v>2014</v>
      </c>
      <c r="AT142" s="19">
        <v>2015</v>
      </c>
      <c r="AU142" s="19">
        <v>2012</v>
      </c>
      <c r="AV142" s="19">
        <v>2011</v>
      </c>
      <c r="AW142" s="19">
        <v>2014</v>
      </c>
      <c r="AX142" s="19">
        <v>2014</v>
      </c>
      <c r="AY142" s="19">
        <v>2014</v>
      </c>
      <c r="AZ142" s="19">
        <v>2015</v>
      </c>
      <c r="BA142" s="19">
        <v>2015</v>
      </c>
      <c r="BB142" s="19">
        <v>2015</v>
      </c>
      <c r="BC142" s="19">
        <v>2015</v>
      </c>
      <c r="BD142" s="19">
        <v>2014</v>
      </c>
      <c r="BE142" s="19">
        <v>2014</v>
      </c>
      <c r="BF142" s="9"/>
    </row>
    <row r="143" spans="1:58" x14ac:dyDescent="0.3">
      <c r="A143" s="13" t="s">
        <v>8240</v>
      </c>
      <c r="B143" s="181" t="s">
        <v>7532</v>
      </c>
      <c r="C143" s="17">
        <v>2014</v>
      </c>
      <c r="D143" s="17">
        <v>2014</v>
      </c>
      <c r="E143" s="17">
        <v>2014</v>
      </c>
      <c r="F143" s="17">
        <v>2014</v>
      </c>
      <c r="G143" s="17">
        <v>2014</v>
      </c>
      <c r="H143" s="17">
        <v>2014</v>
      </c>
      <c r="I143" s="17">
        <v>2014</v>
      </c>
      <c r="J143" s="17">
        <v>2015</v>
      </c>
      <c r="K143" s="17">
        <v>2015</v>
      </c>
      <c r="L143" s="17">
        <v>2015</v>
      </c>
      <c r="M143" s="19">
        <v>2016</v>
      </c>
      <c r="N143" s="19">
        <v>2016</v>
      </c>
      <c r="O143" s="19">
        <v>2015</v>
      </c>
      <c r="P143" s="19">
        <v>2015</v>
      </c>
      <c r="Q143" s="19">
        <v>2014</v>
      </c>
      <c r="R143" s="19" t="s">
        <v>14</v>
      </c>
      <c r="S143" s="19">
        <v>2016</v>
      </c>
      <c r="T143" s="19">
        <v>2013</v>
      </c>
      <c r="U143" s="19">
        <v>2014</v>
      </c>
      <c r="V143" s="19" t="s">
        <v>14</v>
      </c>
      <c r="W143" s="19">
        <v>2015</v>
      </c>
      <c r="X143" s="19" t="s">
        <v>14</v>
      </c>
      <c r="Y143" s="19">
        <v>2010</v>
      </c>
      <c r="Z143" s="19">
        <v>2014</v>
      </c>
      <c r="AA143" s="19">
        <v>2014</v>
      </c>
      <c r="AB143" s="19" t="s">
        <v>14</v>
      </c>
      <c r="AC143" s="19">
        <v>2014</v>
      </c>
      <c r="AD143" s="19">
        <v>2015</v>
      </c>
      <c r="AE143" s="19" t="s">
        <v>14</v>
      </c>
      <c r="AF143" s="19">
        <v>2014</v>
      </c>
      <c r="AG143" s="18">
        <v>2012</v>
      </c>
      <c r="AH143" s="19">
        <v>2014</v>
      </c>
      <c r="AI143" s="19">
        <v>2015</v>
      </c>
      <c r="AJ143" s="19">
        <v>2016</v>
      </c>
      <c r="AK143" s="20">
        <v>2015</v>
      </c>
      <c r="AL143" s="20">
        <v>2015</v>
      </c>
      <c r="AM143" s="19">
        <v>2015</v>
      </c>
      <c r="AN143" s="19">
        <v>2014</v>
      </c>
      <c r="AO143" s="19">
        <v>2014</v>
      </c>
      <c r="AP143" s="19">
        <v>2014</v>
      </c>
      <c r="AQ143" s="19">
        <v>2014</v>
      </c>
      <c r="AR143" s="19" t="s">
        <v>14</v>
      </c>
      <c r="AS143" s="19">
        <v>2014</v>
      </c>
      <c r="AT143" s="19">
        <v>2015</v>
      </c>
      <c r="AU143" s="19">
        <v>2012</v>
      </c>
      <c r="AV143" s="19">
        <v>2010</v>
      </c>
      <c r="AW143" s="19">
        <v>2014</v>
      </c>
      <c r="AX143" s="19">
        <v>2014</v>
      </c>
      <c r="AY143" s="19">
        <v>2014</v>
      </c>
      <c r="AZ143" s="19">
        <v>2015</v>
      </c>
      <c r="BA143" s="19">
        <v>2015</v>
      </c>
      <c r="BB143" s="19">
        <v>2015</v>
      </c>
      <c r="BC143" s="19">
        <v>2015</v>
      </c>
      <c r="BD143" s="19">
        <v>2014</v>
      </c>
      <c r="BE143" s="19">
        <v>2014</v>
      </c>
      <c r="BF143" s="9"/>
    </row>
    <row r="144" spans="1:58" x14ac:dyDescent="0.3">
      <c r="A144" s="13" t="s">
        <v>724</v>
      </c>
      <c r="B144" s="181" t="s">
        <v>7533</v>
      </c>
      <c r="C144" s="17">
        <v>2014</v>
      </c>
      <c r="D144" s="17">
        <v>2014</v>
      </c>
      <c r="E144" s="17">
        <v>2014</v>
      </c>
      <c r="F144" s="17">
        <v>2014</v>
      </c>
      <c r="G144" s="17">
        <v>2014</v>
      </c>
      <c r="H144" s="17">
        <v>2014</v>
      </c>
      <c r="I144" s="17">
        <v>2014</v>
      </c>
      <c r="J144" s="17">
        <v>2015</v>
      </c>
      <c r="K144" s="17">
        <v>2015</v>
      </c>
      <c r="L144" s="17">
        <v>2015</v>
      </c>
      <c r="M144" s="19">
        <v>2016</v>
      </c>
      <c r="N144" s="19">
        <v>2016</v>
      </c>
      <c r="O144" s="19">
        <v>2015</v>
      </c>
      <c r="P144" s="19">
        <v>2015</v>
      </c>
      <c r="Q144" s="19">
        <v>2014</v>
      </c>
      <c r="R144" s="19">
        <v>2010</v>
      </c>
      <c r="S144" s="19">
        <v>2016</v>
      </c>
      <c r="T144" s="19">
        <v>2013</v>
      </c>
      <c r="U144" s="19">
        <v>2014</v>
      </c>
      <c r="V144" s="19">
        <v>2014</v>
      </c>
      <c r="W144" s="19">
        <v>2015</v>
      </c>
      <c r="X144" s="19">
        <v>2010</v>
      </c>
      <c r="Y144" s="19">
        <v>2010</v>
      </c>
      <c r="Z144" s="19">
        <v>2014</v>
      </c>
      <c r="AA144" s="19">
        <v>2014</v>
      </c>
      <c r="AB144" s="19">
        <v>2014</v>
      </c>
      <c r="AC144" s="19">
        <v>2014</v>
      </c>
      <c r="AD144" s="19">
        <v>2015</v>
      </c>
      <c r="AE144" s="19">
        <v>2012</v>
      </c>
      <c r="AF144" s="19">
        <v>2014</v>
      </c>
      <c r="AG144" s="18">
        <v>2011</v>
      </c>
      <c r="AH144" s="19">
        <v>2014</v>
      </c>
      <c r="AI144" s="19">
        <v>2015</v>
      </c>
      <c r="AJ144" s="19">
        <v>2016</v>
      </c>
      <c r="AK144" s="20" t="s">
        <v>14</v>
      </c>
      <c r="AL144" s="20">
        <v>2016</v>
      </c>
      <c r="AM144" s="19">
        <v>2015</v>
      </c>
      <c r="AN144" s="19">
        <v>2014</v>
      </c>
      <c r="AO144" s="19">
        <v>2014</v>
      </c>
      <c r="AP144" s="19">
        <v>2013</v>
      </c>
      <c r="AQ144" s="19">
        <v>2013</v>
      </c>
      <c r="AR144" s="19">
        <v>2015</v>
      </c>
      <c r="AS144" s="19">
        <v>2014</v>
      </c>
      <c r="AT144" s="19">
        <v>2015</v>
      </c>
      <c r="AU144" s="19">
        <v>2012</v>
      </c>
      <c r="AV144" s="19">
        <v>2012</v>
      </c>
      <c r="AW144" s="19">
        <v>2014</v>
      </c>
      <c r="AX144" s="19">
        <v>2014</v>
      </c>
      <c r="AY144" s="19">
        <v>2014</v>
      </c>
      <c r="AZ144" s="19">
        <v>2015</v>
      </c>
      <c r="BA144" s="19">
        <v>2015</v>
      </c>
      <c r="BB144" s="19">
        <v>2015</v>
      </c>
      <c r="BC144" s="19">
        <v>2015</v>
      </c>
      <c r="BD144" s="19">
        <v>2014</v>
      </c>
      <c r="BE144" s="19">
        <v>2014</v>
      </c>
      <c r="BF144" s="9"/>
    </row>
    <row r="145" spans="1:58" x14ac:dyDescent="0.3">
      <c r="A145" s="13" t="s">
        <v>8241</v>
      </c>
      <c r="B145" s="181" t="s">
        <v>7565</v>
      </c>
      <c r="C145" s="17">
        <v>2014</v>
      </c>
      <c r="D145" s="17">
        <v>2014</v>
      </c>
      <c r="E145" s="17">
        <v>2014</v>
      </c>
      <c r="F145" s="17">
        <v>2014</v>
      </c>
      <c r="G145" s="17">
        <v>2014</v>
      </c>
      <c r="H145" s="17">
        <v>2014</v>
      </c>
      <c r="I145" s="17">
        <v>2014</v>
      </c>
      <c r="J145" s="17">
        <v>2015</v>
      </c>
      <c r="K145" s="17">
        <v>2015</v>
      </c>
      <c r="L145" s="17">
        <v>2015</v>
      </c>
      <c r="M145" s="19">
        <v>2016</v>
      </c>
      <c r="N145" s="19">
        <v>2016</v>
      </c>
      <c r="O145" s="19">
        <v>2015</v>
      </c>
      <c r="P145" s="19">
        <v>2015</v>
      </c>
      <c r="Q145" s="19">
        <v>2014</v>
      </c>
      <c r="R145" s="19" t="s">
        <v>14</v>
      </c>
      <c r="S145" s="19">
        <v>2016</v>
      </c>
      <c r="T145" s="19">
        <v>2013</v>
      </c>
      <c r="U145" s="19">
        <v>2014</v>
      </c>
      <c r="V145" s="19" t="s">
        <v>14</v>
      </c>
      <c r="W145" s="19">
        <v>2015</v>
      </c>
      <c r="X145" s="19" t="s">
        <v>14</v>
      </c>
      <c r="Y145" s="19" t="s">
        <v>14</v>
      </c>
      <c r="Z145" s="19">
        <v>2014</v>
      </c>
      <c r="AA145" s="19">
        <v>2014</v>
      </c>
      <c r="AB145" s="19" t="s">
        <v>14</v>
      </c>
      <c r="AC145" s="19">
        <v>2014</v>
      </c>
      <c r="AD145" s="19">
        <v>2015</v>
      </c>
      <c r="AE145" s="19" t="s">
        <v>14</v>
      </c>
      <c r="AF145" s="19" t="s">
        <v>14</v>
      </c>
      <c r="AG145" s="18" t="s">
        <v>14</v>
      </c>
      <c r="AH145" s="19">
        <v>2014</v>
      </c>
      <c r="AI145" s="19">
        <v>2015</v>
      </c>
      <c r="AJ145" s="19">
        <v>2016</v>
      </c>
      <c r="AK145" s="20" t="s">
        <v>14</v>
      </c>
      <c r="AL145" s="20">
        <v>2015</v>
      </c>
      <c r="AM145" s="19">
        <v>2015</v>
      </c>
      <c r="AN145" s="19">
        <v>2014</v>
      </c>
      <c r="AO145" s="19">
        <v>2014</v>
      </c>
      <c r="AP145" s="19">
        <v>2014</v>
      </c>
      <c r="AQ145" s="19" t="s">
        <v>14</v>
      </c>
      <c r="AR145" s="19">
        <v>2015</v>
      </c>
      <c r="AS145" s="19">
        <v>2014</v>
      </c>
      <c r="AT145" s="19" t="s">
        <v>14</v>
      </c>
      <c r="AU145" s="19">
        <v>2012</v>
      </c>
      <c r="AV145" s="19" t="s">
        <v>14</v>
      </c>
      <c r="AW145" s="19">
        <v>2014</v>
      </c>
      <c r="AX145" s="19">
        <v>2014</v>
      </c>
      <c r="AY145" s="19">
        <v>2014</v>
      </c>
      <c r="AZ145" s="19">
        <v>2007</v>
      </c>
      <c r="BA145" s="19">
        <v>2015</v>
      </c>
      <c r="BB145" s="19">
        <v>2015</v>
      </c>
      <c r="BC145" s="19">
        <v>2015</v>
      </c>
      <c r="BD145" s="19">
        <v>2014</v>
      </c>
      <c r="BE145" s="19">
        <v>2014</v>
      </c>
      <c r="BF145" s="9"/>
    </row>
    <row r="146" spans="1:58" x14ac:dyDescent="0.3">
      <c r="A146" s="13" t="s">
        <v>7534</v>
      </c>
      <c r="B146" s="181" t="s">
        <v>7535</v>
      </c>
      <c r="C146" s="17">
        <v>2014</v>
      </c>
      <c r="D146" s="17">
        <v>2014</v>
      </c>
      <c r="E146" s="17">
        <v>2014</v>
      </c>
      <c r="F146" s="17">
        <v>2014</v>
      </c>
      <c r="G146" s="17">
        <v>2014</v>
      </c>
      <c r="H146" s="17">
        <v>2014</v>
      </c>
      <c r="I146" s="17">
        <v>2014</v>
      </c>
      <c r="J146" s="17">
        <v>2015</v>
      </c>
      <c r="K146" s="17">
        <v>2015</v>
      </c>
      <c r="L146" s="17">
        <v>2015</v>
      </c>
      <c r="M146" s="19">
        <v>2016</v>
      </c>
      <c r="N146" s="19">
        <v>2016</v>
      </c>
      <c r="O146" s="19">
        <v>2015</v>
      </c>
      <c r="P146" s="19">
        <v>2015</v>
      </c>
      <c r="Q146" s="19">
        <v>2014</v>
      </c>
      <c r="R146" s="19">
        <v>2012</v>
      </c>
      <c r="S146" s="19">
        <v>2016</v>
      </c>
      <c r="T146" s="19">
        <v>2013</v>
      </c>
      <c r="U146" s="19">
        <v>2014</v>
      </c>
      <c r="V146" s="19">
        <v>2014</v>
      </c>
      <c r="W146" s="19">
        <v>2015</v>
      </c>
      <c r="X146" s="19">
        <v>2012</v>
      </c>
      <c r="Y146" s="19">
        <v>2012</v>
      </c>
      <c r="Z146" s="19">
        <v>2014</v>
      </c>
      <c r="AA146" s="19">
        <v>2014</v>
      </c>
      <c r="AB146" s="19" t="s">
        <v>14</v>
      </c>
      <c r="AC146" s="19">
        <v>2014</v>
      </c>
      <c r="AD146" s="19">
        <v>2015</v>
      </c>
      <c r="AE146" s="19" t="s">
        <v>14</v>
      </c>
      <c r="AF146" s="19" t="s">
        <v>14</v>
      </c>
      <c r="AG146" s="18" t="s">
        <v>14</v>
      </c>
      <c r="AH146" s="19">
        <v>2014</v>
      </c>
      <c r="AI146" s="19">
        <v>2015</v>
      </c>
      <c r="AJ146" s="19">
        <v>2016</v>
      </c>
      <c r="AK146" s="20" t="s">
        <v>14</v>
      </c>
      <c r="AL146" s="20">
        <v>2015</v>
      </c>
      <c r="AM146" s="19">
        <v>2015</v>
      </c>
      <c r="AN146" s="19">
        <v>2014</v>
      </c>
      <c r="AO146" s="19">
        <v>2014</v>
      </c>
      <c r="AP146" s="19">
        <v>2014</v>
      </c>
      <c r="AQ146" s="19">
        <v>2014</v>
      </c>
      <c r="AR146" s="19">
        <v>2009</v>
      </c>
      <c r="AS146" s="19">
        <v>2014</v>
      </c>
      <c r="AT146" s="19">
        <v>2013</v>
      </c>
      <c r="AU146" s="19">
        <v>2012</v>
      </c>
      <c r="AV146" s="19" t="s">
        <v>14</v>
      </c>
      <c r="AW146" s="19">
        <v>2014</v>
      </c>
      <c r="AX146" s="19">
        <v>2014</v>
      </c>
      <c r="AY146" s="19">
        <v>2014</v>
      </c>
      <c r="AZ146" s="19">
        <v>2015</v>
      </c>
      <c r="BA146" s="19">
        <v>2015</v>
      </c>
      <c r="BB146" s="19">
        <v>2015</v>
      </c>
      <c r="BC146" s="19">
        <v>2015</v>
      </c>
      <c r="BD146" s="19">
        <v>2014</v>
      </c>
      <c r="BE146" s="19">
        <v>2014</v>
      </c>
      <c r="BF146" s="9"/>
    </row>
    <row r="147" spans="1:58" x14ac:dyDescent="0.3">
      <c r="A147" s="13" t="s">
        <v>8242</v>
      </c>
      <c r="B147" s="181" t="s">
        <v>7566</v>
      </c>
      <c r="C147" s="17">
        <v>2014</v>
      </c>
      <c r="D147" s="17">
        <v>2014</v>
      </c>
      <c r="E147" s="17">
        <v>2014</v>
      </c>
      <c r="F147" s="17">
        <v>2014</v>
      </c>
      <c r="G147" s="17">
        <v>2014</v>
      </c>
      <c r="H147" s="17">
        <v>2014</v>
      </c>
      <c r="I147" s="17">
        <v>2014</v>
      </c>
      <c r="J147" s="17">
        <v>2015</v>
      </c>
      <c r="K147" s="17">
        <v>2015</v>
      </c>
      <c r="L147" s="17">
        <v>2015</v>
      </c>
      <c r="M147" s="19">
        <v>2016</v>
      </c>
      <c r="N147" s="19">
        <v>2016</v>
      </c>
      <c r="O147" s="19">
        <v>2015</v>
      </c>
      <c r="P147" s="19">
        <v>2015</v>
      </c>
      <c r="Q147" s="19">
        <v>2014</v>
      </c>
      <c r="R147" s="19" t="s">
        <v>14</v>
      </c>
      <c r="S147" s="19">
        <v>2016</v>
      </c>
      <c r="T147" s="19">
        <v>2013</v>
      </c>
      <c r="U147" s="19">
        <v>2014</v>
      </c>
      <c r="V147" s="19">
        <v>2014</v>
      </c>
      <c r="W147" s="19">
        <v>2015</v>
      </c>
      <c r="X147" s="19" t="s">
        <v>14</v>
      </c>
      <c r="Y147" s="19">
        <v>2012</v>
      </c>
      <c r="Z147" s="19">
        <v>2014</v>
      </c>
      <c r="AA147" s="19">
        <v>2014</v>
      </c>
      <c r="AB147" s="19" t="s">
        <v>14</v>
      </c>
      <c r="AC147" s="19">
        <v>2014</v>
      </c>
      <c r="AD147" s="19">
        <v>2015</v>
      </c>
      <c r="AE147" s="19" t="s">
        <v>14</v>
      </c>
      <c r="AF147" s="19" t="s">
        <v>14</v>
      </c>
      <c r="AG147" s="18" t="s">
        <v>14</v>
      </c>
      <c r="AH147" s="19">
        <v>2014</v>
      </c>
      <c r="AI147" s="19">
        <v>2015</v>
      </c>
      <c r="AJ147" s="19">
        <v>2016</v>
      </c>
      <c r="AK147" s="20" t="s">
        <v>14</v>
      </c>
      <c r="AL147" s="20">
        <v>2015</v>
      </c>
      <c r="AM147" s="19">
        <v>2015</v>
      </c>
      <c r="AN147" s="19">
        <v>2014</v>
      </c>
      <c r="AO147" s="19">
        <v>2014</v>
      </c>
      <c r="AP147" s="19">
        <v>2014</v>
      </c>
      <c r="AQ147" s="19">
        <v>2014</v>
      </c>
      <c r="AR147" s="19" t="s">
        <v>14</v>
      </c>
      <c r="AS147" s="19">
        <v>2014</v>
      </c>
      <c r="AT147" s="19">
        <v>2015</v>
      </c>
      <c r="AU147" s="19">
        <v>2012</v>
      </c>
      <c r="AV147" s="19" t="s">
        <v>14</v>
      </c>
      <c r="AW147" s="19">
        <v>2014</v>
      </c>
      <c r="AX147" s="19">
        <v>2014</v>
      </c>
      <c r="AY147" s="19">
        <v>2014</v>
      </c>
      <c r="AZ147" s="19">
        <v>2007</v>
      </c>
      <c r="BA147" s="19">
        <v>2015</v>
      </c>
      <c r="BB147" s="19">
        <v>2015</v>
      </c>
      <c r="BC147" s="19">
        <v>2015</v>
      </c>
      <c r="BD147" s="19">
        <v>2014</v>
      </c>
      <c r="BE147" s="19">
        <v>2014</v>
      </c>
      <c r="BF147" s="9"/>
    </row>
    <row r="148" spans="1:58" x14ac:dyDescent="0.3">
      <c r="A148" s="13" t="s">
        <v>7536</v>
      </c>
      <c r="B148" s="181" t="s">
        <v>7537</v>
      </c>
      <c r="C148" s="17">
        <v>2014</v>
      </c>
      <c r="D148" s="17">
        <v>2014</v>
      </c>
      <c r="E148" s="17">
        <v>2014</v>
      </c>
      <c r="F148" s="17">
        <v>2014</v>
      </c>
      <c r="G148" s="17">
        <v>2014</v>
      </c>
      <c r="H148" s="17">
        <v>2014</v>
      </c>
      <c r="I148" s="17">
        <v>2014</v>
      </c>
      <c r="J148" s="17">
        <v>2015</v>
      </c>
      <c r="K148" s="17">
        <v>2015</v>
      </c>
      <c r="L148" s="17">
        <v>2015</v>
      </c>
      <c r="M148" s="19">
        <v>2016</v>
      </c>
      <c r="N148" s="19">
        <v>2016</v>
      </c>
      <c r="O148" s="19">
        <v>2015</v>
      </c>
      <c r="P148" s="19">
        <v>2015</v>
      </c>
      <c r="Q148" s="19">
        <v>2014</v>
      </c>
      <c r="R148" s="19" t="s">
        <v>14</v>
      </c>
      <c r="S148" s="19">
        <v>2016</v>
      </c>
      <c r="T148" s="19">
        <v>2013</v>
      </c>
      <c r="U148" s="19">
        <v>2014</v>
      </c>
      <c r="V148" s="19">
        <v>2014</v>
      </c>
      <c r="W148" s="19">
        <v>2015</v>
      </c>
      <c r="X148" s="19">
        <v>2014</v>
      </c>
      <c r="Y148" s="19">
        <v>2010</v>
      </c>
      <c r="Z148" s="19">
        <v>2014</v>
      </c>
      <c r="AA148" s="19">
        <v>2014</v>
      </c>
      <c r="AB148" s="19" t="s">
        <v>14</v>
      </c>
      <c r="AC148" s="19">
        <v>2014</v>
      </c>
      <c r="AD148" s="19">
        <v>2015</v>
      </c>
      <c r="AE148" s="19" t="s">
        <v>14</v>
      </c>
      <c r="AF148" s="19">
        <v>2014</v>
      </c>
      <c r="AG148" s="18">
        <v>2008</v>
      </c>
      <c r="AH148" s="19">
        <v>2014</v>
      </c>
      <c r="AI148" s="19">
        <v>2015</v>
      </c>
      <c r="AJ148" s="19">
        <v>2016</v>
      </c>
      <c r="AK148" s="20" t="s">
        <v>14</v>
      </c>
      <c r="AL148" s="20" t="s">
        <v>14</v>
      </c>
      <c r="AM148" s="19">
        <v>2015</v>
      </c>
      <c r="AN148" s="19">
        <v>2014</v>
      </c>
      <c r="AO148" s="19">
        <v>2014</v>
      </c>
      <c r="AP148" s="19" t="s">
        <v>14</v>
      </c>
      <c r="AQ148" s="19" t="s">
        <v>14</v>
      </c>
      <c r="AR148" s="19">
        <v>2011</v>
      </c>
      <c r="AS148" s="19">
        <v>2014</v>
      </c>
      <c r="AT148" s="19">
        <v>2015</v>
      </c>
      <c r="AU148" s="19">
        <v>2012</v>
      </c>
      <c r="AV148" s="19">
        <v>2011</v>
      </c>
      <c r="AW148" s="19">
        <v>2014</v>
      </c>
      <c r="AX148" s="19">
        <v>2014</v>
      </c>
      <c r="AY148" s="19">
        <v>2014</v>
      </c>
      <c r="AZ148" s="19">
        <v>2015</v>
      </c>
      <c r="BA148" s="19">
        <v>2015</v>
      </c>
      <c r="BB148" s="19">
        <v>2015</v>
      </c>
      <c r="BC148" s="19">
        <v>2015</v>
      </c>
      <c r="BD148" s="19">
        <v>2014</v>
      </c>
      <c r="BE148" s="19">
        <v>2014</v>
      </c>
      <c r="BF148" s="9"/>
    </row>
    <row r="149" spans="1:58" x14ac:dyDescent="0.3">
      <c r="A149" s="13" t="s">
        <v>7538</v>
      </c>
      <c r="B149" s="181" t="s">
        <v>7539</v>
      </c>
      <c r="C149" s="17">
        <v>2014</v>
      </c>
      <c r="D149" s="17">
        <v>2014</v>
      </c>
      <c r="E149" s="17">
        <v>2014</v>
      </c>
      <c r="F149" s="17">
        <v>2014</v>
      </c>
      <c r="G149" s="17">
        <v>2014</v>
      </c>
      <c r="H149" s="17">
        <v>2014</v>
      </c>
      <c r="I149" s="17">
        <v>2014</v>
      </c>
      <c r="J149" s="17">
        <v>2015</v>
      </c>
      <c r="K149" s="17">
        <v>2015</v>
      </c>
      <c r="L149" s="17">
        <v>2015</v>
      </c>
      <c r="M149" s="19">
        <v>2016</v>
      </c>
      <c r="N149" s="19">
        <v>2016</v>
      </c>
      <c r="O149" s="19">
        <v>2015</v>
      </c>
      <c r="P149" s="19">
        <v>2015</v>
      </c>
      <c r="Q149" s="19">
        <v>2014</v>
      </c>
      <c r="R149" s="19">
        <v>2009</v>
      </c>
      <c r="S149" s="19">
        <v>2016</v>
      </c>
      <c r="T149" s="19">
        <v>2013</v>
      </c>
      <c r="U149" s="19">
        <v>2014</v>
      </c>
      <c r="V149" s="19">
        <v>2014</v>
      </c>
      <c r="W149" s="19">
        <v>2015</v>
      </c>
      <c r="X149" s="19">
        <v>2008</v>
      </c>
      <c r="Y149" s="19" t="s">
        <v>14</v>
      </c>
      <c r="Z149" s="19">
        <v>2014</v>
      </c>
      <c r="AA149" s="19">
        <v>2014</v>
      </c>
      <c r="AB149" s="19">
        <v>2014</v>
      </c>
      <c r="AC149" s="19">
        <v>2014</v>
      </c>
      <c r="AD149" s="19">
        <v>2015</v>
      </c>
      <c r="AE149" s="19">
        <v>2012</v>
      </c>
      <c r="AF149" s="19" t="s">
        <v>14</v>
      </c>
      <c r="AG149" s="18">
        <v>2010</v>
      </c>
      <c r="AH149" s="19">
        <v>2014</v>
      </c>
      <c r="AI149" s="19">
        <v>2015</v>
      </c>
      <c r="AJ149" s="19">
        <v>2016</v>
      </c>
      <c r="AK149" s="20" t="s">
        <v>14</v>
      </c>
      <c r="AL149" s="20">
        <v>2015</v>
      </c>
      <c r="AM149" s="19">
        <v>2015</v>
      </c>
      <c r="AN149" s="19">
        <v>2014</v>
      </c>
      <c r="AO149" s="19">
        <v>2014</v>
      </c>
      <c r="AP149" s="19" t="s">
        <v>14</v>
      </c>
      <c r="AQ149" s="19" t="s">
        <v>14</v>
      </c>
      <c r="AR149" s="19" t="s">
        <v>14</v>
      </c>
      <c r="AS149" s="19">
        <v>2014</v>
      </c>
      <c r="AT149" s="19">
        <v>2015</v>
      </c>
      <c r="AU149" s="19">
        <v>2012</v>
      </c>
      <c r="AV149" s="19">
        <v>2008</v>
      </c>
      <c r="AW149" s="19">
        <v>2014</v>
      </c>
      <c r="AX149" s="19">
        <v>2014</v>
      </c>
      <c r="AY149" s="19">
        <v>2014</v>
      </c>
      <c r="AZ149" s="19">
        <v>2015</v>
      </c>
      <c r="BA149" s="19">
        <v>2015</v>
      </c>
      <c r="BB149" s="19">
        <v>2014</v>
      </c>
      <c r="BC149" s="19">
        <v>2015</v>
      </c>
      <c r="BD149" s="19">
        <v>2014</v>
      </c>
      <c r="BE149" s="19">
        <v>2014</v>
      </c>
      <c r="BF149" s="9"/>
    </row>
    <row r="150" spans="1:58" x14ac:dyDescent="0.3">
      <c r="A150" s="13" t="s">
        <v>7540</v>
      </c>
      <c r="B150" s="181" t="s">
        <v>7541</v>
      </c>
      <c r="C150" s="17">
        <v>2014</v>
      </c>
      <c r="D150" s="17">
        <v>2014</v>
      </c>
      <c r="E150" s="17">
        <v>2014</v>
      </c>
      <c r="F150" s="17">
        <v>2014</v>
      </c>
      <c r="G150" s="17">
        <v>2014</v>
      </c>
      <c r="H150" s="17">
        <v>2014</v>
      </c>
      <c r="I150" s="17">
        <v>2014</v>
      </c>
      <c r="J150" s="17">
        <v>2015</v>
      </c>
      <c r="K150" s="17">
        <v>2015</v>
      </c>
      <c r="L150" s="17">
        <v>2015</v>
      </c>
      <c r="M150" s="19">
        <v>2016</v>
      </c>
      <c r="N150" s="19">
        <v>2016</v>
      </c>
      <c r="O150" s="19">
        <v>2015</v>
      </c>
      <c r="P150" s="19">
        <v>2015</v>
      </c>
      <c r="Q150" s="19">
        <v>2014</v>
      </c>
      <c r="R150" s="19" t="s">
        <v>14</v>
      </c>
      <c r="S150" s="19">
        <v>2016</v>
      </c>
      <c r="T150" s="19">
        <v>2013</v>
      </c>
      <c r="U150" s="19">
        <v>2014</v>
      </c>
      <c r="V150" s="19" t="s">
        <v>14</v>
      </c>
      <c r="W150" s="19">
        <v>2015</v>
      </c>
      <c r="X150" s="19">
        <v>2005</v>
      </c>
      <c r="Y150" s="19">
        <v>2012</v>
      </c>
      <c r="Z150" s="19">
        <v>2014</v>
      </c>
      <c r="AA150" s="19">
        <v>2014</v>
      </c>
      <c r="AB150" s="19" t="s">
        <v>14</v>
      </c>
      <c r="AC150" s="19">
        <v>2014</v>
      </c>
      <c r="AD150" s="19">
        <v>2015</v>
      </c>
      <c r="AE150" s="19">
        <v>2012</v>
      </c>
      <c r="AF150" s="19">
        <v>2014</v>
      </c>
      <c r="AG150" s="18" t="s">
        <v>14</v>
      </c>
      <c r="AH150" s="19">
        <v>2014</v>
      </c>
      <c r="AI150" s="19">
        <v>2015</v>
      </c>
      <c r="AJ150" s="19">
        <v>2016</v>
      </c>
      <c r="AK150" s="20" t="s">
        <v>14</v>
      </c>
      <c r="AL150" s="20">
        <v>2015</v>
      </c>
      <c r="AM150" s="19">
        <v>2015</v>
      </c>
      <c r="AN150" s="19">
        <v>2014</v>
      </c>
      <c r="AO150" s="19">
        <v>2014</v>
      </c>
      <c r="AP150" s="19">
        <v>2013</v>
      </c>
      <c r="AQ150" s="19">
        <v>2014</v>
      </c>
      <c r="AR150" s="19" t="s">
        <v>14</v>
      </c>
      <c r="AS150" s="19">
        <v>2014</v>
      </c>
      <c r="AT150" s="19">
        <v>2015</v>
      </c>
      <c r="AU150" s="19">
        <v>2012</v>
      </c>
      <c r="AV150" s="19">
        <v>2013</v>
      </c>
      <c r="AW150" s="19">
        <v>2014</v>
      </c>
      <c r="AX150" s="19">
        <v>2014</v>
      </c>
      <c r="AY150" s="19">
        <v>2014</v>
      </c>
      <c r="AZ150" s="19">
        <v>2015</v>
      </c>
      <c r="BA150" s="19">
        <v>2015</v>
      </c>
      <c r="BB150" s="19">
        <v>2015</v>
      </c>
      <c r="BC150" s="19">
        <v>2015</v>
      </c>
      <c r="BD150" s="19">
        <v>2014</v>
      </c>
      <c r="BE150" s="19">
        <v>2014</v>
      </c>
      <c r="BF150" s="9"/>
    </row>
    <row r="151" spans="1:58" x14ac:dyDescent="0.3">
      <c r="A151" s="13" t="s">
        <v>55</v>
      </c>
      <c r="B151" s="181" t="s">
        <v>7542</v>
      </c>
      <c r="C151" s="17">
        <v>2014</v>
      </c>
      <c r="D151" s="17">
        <v>2014</v>
      </c>
      <c r="E151" s="17">
        <v>2014</v>
      </c>
      <c r="F151" s="17">
        <v>2014</v>
      </c>
      <c r="G151" s="17">
        <v>2014</v>
      </c>
      <c r="H151" s="17">
        <v>2014</v>
      </c>
      <c r="I151" s="17">
        <v>2014</v>
      </c>
      <c r="J151" s="17">
        <v>2015</v>
      </c>
      <c r="K151" s="17">
        <v>2015</v>
      </c>
      <c r="L151" s="17">
        <v>2015</v>
      </c>
      <c r="M151" s="19">
        <v>2016</v>
      </c>
      <c r="N151" s="19">
        <v>2016</v>
      </c>
      <c r="O151" s="19">
        <v>2015</v>
      </c>
      <c r="P151" s="19">
        <v>2015</v>
      </c>
      <c r="Q151" s="19">
        <v>2014</v>
      </c>
      <c r="R151" s="19">
        <v>2014</v>
      </c>
      <c r="S151" s="19">
        <v>2016</v>
      </c>
      <c r="T151" s="19">
        <v>2013</v>
      </c>
      <c r="U151" s="19">
        <v>2014</v>
      </c>
      <c r="V151" s="19">
        <v>2014</v>
      </c>
      <c r="W151" s="19">
        <v>2015</v>
      </c>
      <c r="X151" s="19">
        <v>2014</v>
      </c>
      <c r="Y151" s="19">
        <v>2010</v>
      </c>
      <c r="Z151" s="19">
        <v>2014</v>
      </c>
      <c r="AA151" s="19">
        <v>2014</v>
      </c>
      <c r="AB151" s="19">
        <v>2014</v>
      </c>
      <c r="AC151" s="19">
        <v>2014</v>
      </c>
      <c r="AD151" s="19">
        <v>2015</v>
      </c>
      <c r="AE151" s="19">
        <v>2012</v>
      </c>
      <c r="AF151" s="19">
        <v>2014</v>
      </c>
      <c r="AG151" s="18">
        <v>2011</v>
      </c>
      <c r="AH151" s="19">
        <v>2014</v>
      </c>
      <c r="AI151" s="19">
        <v>2015</v>
      </c>
      <c r="AJ151" s="19">
        <v>2016</v>
      </c>
      <c r="AK151" s="20">
        <v>2015</v>
      </c>
      <c r="AL151" s="20">
        <v>2015</v>
      </c>
      <c r="AM151" s="19">
        <v>2015</v>
      </c>
      <c r="AN151" s="19">
        <v>2014</v>
      </c>
      <c r="AO151" s="19">
        <v>2014</v>
      </c>
      <c r="AP151" s="19">
        <v>2014</v>
      </c>
      <c r="AQ151" s="19">
        <v>2014</v>
      </c>
      <c r="AR151" s="19">
        <v>2015</v>
      </c>
      <c r="AS151" s="19">
        <v>2014</v>
      </c>
      <c r="AT151" s="19">
        <v>2015</v>
      </c>
      <c r="AU151" s="19">
        <v>2012</v>
      </c>
      <c r="AV151" s="19">
        <v>2013</v>
      </c>
      <c r="AW151" s="19">
        <v>2014</v>
      </c>
      <c r="AX151" s="19">
        <v>2014</v>
      </c>
      <c r="AY151" s="19">
        <v>2014</v>
      </c>
      <c r="AZ151" s="19">
        <v>2015</v>
      </c>
      <c r="BA151" s="19">
        <v>2015</v>
      </c>
      <c r="BB151" s="19">
        <v>2015</v>
      </c>
      <c r="BC151" s="19">
        <v>2015</v>
      </c>
      <c r="BD151" s="19">
        <v>2014</v>
      </c>
      <c r="BE151" s="19">
        <v>2014</v>
      </c>
      <c r="BF151" s="9"/>
    </row>
    <row r="152" spans="1:58" x14ac:dyDescent="0.3">
      <c r="A152" s="13" t="s">
        <v>7543</v>
      </c>
      <c r="B152" s="181" t="s">
        <v>7544</v>
      </c>
      <c r="C152" s="17">
        <v>2014</v>
      </c>
      <c r="D152" s="17">
        <v>2014</v>
      </c>
      <c r="E152" s="17">
        <v>2014</v>
      </c>
      <c r="F152" s="17">
        <v>2014</v>
      </c>
      <c r="G152" s="17">
        <v>2014</v>
      </c>
      <c r="H152" s="17">
        <v>2014</v>
      </c>
      <c r="I152" s="17">
        <v>2014</v>
      </c>
      <c r="J152" s="17">
        <v>2015</v>
      </c>
      <c r="K152" s="17">
        <v>2015</v>
      </c>
      <c r="L152" s="17">
        <v>2015</v>
      </c>
      <c r="M152" s="19">
        <v>2016</v>
      </c>
      <c r="N152" s="19">
        <v>2016</v>
      </c>
      <c r="O152" s="19">
        <v>2015</v>
      </c>
      <c r="P152" s="19">
        <v>2015</v>
      </c>
      <c r="Q152" s="19">
        <v>2014</v>
      </c>
      <c r="R152" s="19">
        <v>2014</v>
      </c>
      <c r="S152" s="19">
        <v>2016</v>
      </c>
      <c r="T152" s="19">
        <v>2013</v>
      </c>
      <c r="U152" s="19">
        <v>2014</v>
      </c>
      <c r="V152" s="19">
        <v>2014</v>
      </c>
      <c r="W152" s="19">
        <v>2015</v>
      </c>
      <c r="X152" s="19">
        <v>2014</v>
      </c>
      <c r="Y152" s="19">
        <v>2010</v>
      </c>
      <c r="Z152" s="19">
        <v>2014</v>
      </c>
      <c r="AA152" s="19">
        <v>2014</v>
      </c>
      <c r="AB152" s="19">
        <v>2013</v>
      </c>
      <c r="AC152" s="19">
        <v>2014</v>
      </c>
      <c r="AD152" s="19">
        <v>2015</v>
      </c>
      <c r="AE152" s="19" t="s">
        <v>14</v>
      </c>
      <c r="AF152" s="19">
        <v>2014</v>
      </c>
      <c r="AG152" s="18">
        <v>2010</v>
      </c>
      <c r="AH152" s="19">
        <v>2014</v>
      </c>
      <c r="AI152" s="19">
        <v>2015</v>
      </c>
      <c r="AJ152" s="19">
        <v>2016</v>
      </c>
      <c r="AK152" s="20" t="s">
        <v>14</v>
      </c>
      <c r="AL152" s="20">
        <v>2015</v>
      </c>
      <c r="AM152" s="19">
        <v>2015</v>
      </c>
      <c r="AN152" s="19">
        <v>2014</v>
      </c>
      <c r="AO152" s="19">
        <v>2014</v>
      </c>
      <c r="AP152" s="19" t="s">
        <v>14</v>
      </c>
      <c r="AQ152" s="19">
        <v>2012</v>
      </c>
      <c r="AR152" s="19">
        <v>2015</v>
      </c>
      <c r="AS152" s="19">
        <v>2014</v>
      </c>
      <c r="AT152" s="19">
        <v>2015</v>
      </c>
      <c r="AU152" s="19">
        <v>2012</v>
      </c>
      <c r="AV152" s="19">
        <v>2011</v>
      </c>
      <c r="AW152" s="19">
        <v>2014</v>
      </c>
      <c r="AX152" s="19">
        <v>2014</v>
      </c>
      <c r="AY152" s="19">
        <v>2014</v>
      </c>
      <c r="AZ152" s="19">
        <v>2015</v>
      </c>
      <c r="BA152" s="19">
        <v>2015</v>
      </c>
      <c r="BB152" s="19">
        <v>2015</v>
      </c>
      <c r="BC152" s="19">
        <v>2015</v>
      </c>
      <c r="BD152" s="19">
        <v>2014</v>
      </c>
      <c r="BE152" s="19">
        <v>2014</v>
      </c>
      <c r="BF152" s="9"/>
    </row>
    <row r="153" spans="1:58" x14ac:dyDescent="0.3">
      <c r="A153" s="13" t="s">
        <v>7545</v>
      </c>
      <c r="B153" s="181" t="s">
        <v>7546</v>
      </c>
      <c r="C153" s="17">
        <v>2014</v>
      </c>
      <c r="D153" s="17">
        <v>2014</v>
      </c>
      <c r="E153" s="17">
        <v>2014</v>
      </c>
      <c r="F153" s="17">
        <v>2014</v>
      </c>
      <c r="G153" s="17">
        <v>2014</v>
      </c>
      <c r="H153" s="17">
        <v>2014</v>
      </c>
      <c r="I153" s="17">
        <v>2014</v>
      </c>
      <c r="J153" s="17">
        <v>2015</v>
      </c>
      <c r="K153" s="17">
        <v>2015</v>
      </c>
      <c r="L153" s="17">
        <v>2015</v>
      </c>
      <c r="M153" s="19">
        <v>2016</v>
      </c>
      <c r="N153" s="19">
        <v>2016</v>
      </c>
      <c r="O153" s="19">
        <v>2015</v>
      </c>
      <c r="P153" s="19">
        <v>2015</v>
      </c>
      <c r="Q153" s="19">
        <v>2014</v>
      </c>
      <c r="R153" s="19" t="s">
        <v>14</v>
      </c>
      <c r="S153" s="19">
        <v>2016</v>
      </c>
      <c r="T153" s="19">
        <v>2013</v>
      </c>
      <c r="U153" s="19">
        <v>2014</v>
      </c>
      <c r="V153" s="19">
        <v>2014</v>
      </c>
      <c r="W153" s="19">
        <v>2015</v>
      </c>
      <c r="X153" s="19">
        <v>2012</v>
      </c>
      <c r="Y153" s="19">
        <v>2012</v>
      </c>
      <c r="Z153" s="19">
        <v>2014</v>
      </c>
      <c r="AA153" s="19">
        <v>2014</v>
      </c>
      <c r="AB153" s="19" t="s">
        <v>14</v>
      </c>
      <c r="AC153" s="19">
        <v>2014</v>
      </c>
      <c r="AD153" s="19">
        <v>2015</v>
      </c>
      <c r="AE153" s="19" t="s">
        <v>14</v>
      </c>
      <c r="AF153" s="19" t="s">
        <v>14</v>
      </c>
      <c r="AG153" s="18">
        <v>2006</v>
      </c>
      <c r="AH153" s="19">
        <v>2014</v>
      </c>
      <c r="AI153" s="19">
        <v>2015</v>
      </c>
      <c r="AJ153" s="19">
        <v>2016</v>
      </c>
      <c r="AK153" s="20" t="s">
        <v>14</v>
      </c>
      <c r="AL153" s="20" t="s">
        <v>14</v>
      </c>
      <c r="AM153" s="19">
        <v>2015</v>
      </c>
      <c r="AN153" s="19">
        <v>2014</v>
      </c>
      <c r="AO153" s="19">
        <v>2014</v>
      </c>
      <c r="AP153" s="19">
        <v>2013</v>
      </c>
      <c r="AQ153" s="19">
        <v>2013</v>
      </c>
      <c r="AR153" s="19">
        <v>2015</v>
      </c>
      <c r="AS153" s="19">
        <v>2014</v>
      </c>
      <c r="AT153" s="19">
        <v>2015</v>
      </c>
      <c r="AU153" s="19">
        <v>2012</v>
      </c>
      <c r="AV153" s="19">
        <v>2010</v>
      </c>
      <c r="AW153" s="19">
        <v>2014</v>
      </c>
      <c r="AX153" s="19">
        <v>2014</v>
      </c>
      <c r="AY153" s="19">
        <v>2014</v>
      </c>
      <c r="AZ153" s="19">
        <v>2015</v>
      </c>
      <c r="BA153" s="19">
        <v>2015</v>
      </c>
      <c r="BB153" s="19">
        <v>2015</v>
      </c>
      <c r="BC153" s="19">
        <v>2015</v>
      </c>
      <c r="BD153" s="19">
        <v>2014</v>
      </c>
      <c r="BE153" s="19">
        <v>2014</v>
      </c>
      <c r="BF153" s="9"/>
    </row>
    <row r="154" spans="1:58" x14ac:dyDescent="0.3">
      <c r="A154" s="13" t="s">
        <v>7547</v>
      </c>
      <c r="B154" s="181" t="s">
        <v>7548</v>
      </c>
      <c r="C154" s="17">
        <v>2014</v>
      </c>
      <c r="D154" s="17">
        <v>2014</v>
      </c>
      <c r="E154" s="17">
        <v>2014</v>
      </c>
      <c r="F154" s="17">
        <v>2014</v>
      </c>
      <c r="G154" s="17">
        <v>2014</v>
      </c>
      <c r="H154" s="17">
        <v>2014</v>
      </c>
      <c r="I154" s="17">
        <v>2014</v>
      </c>
      <c r="J154" s="17">
        <v>2015</v>
      </c>
      <c r="K154" s="17">
        <v>2015</v>
      </c>
      <c r="L154" s="17">
        <v>2015</v>
      </c>
      <c r="M154" s="19">
        <v>2016</v>
      </c>
      <c r="N154" s="19">
        <v>2016</v>
      </c>
      <c r="O154" s="19">
        <v>2015</v>
      </c>
      <c r="P154" s="19">
        <v>2015</v>
      </c>
      <c r="Q154" s="19">
        <v>2014</v>
      </c>
      <c r="R154" s="19">
        <v>2013</v>
      </c>
      <c r="S154" s="19">
        <v>2016</v>
      </c>
      <c r="T154" s="19">
        <v>2013</v>
      </c>
      <c r="U154" s="19">
        <v>2014</v>
      </c>
      <c r="V154" s="19">
        <v>2014</v>
      </c>
      <c r="W154" s="19">
        <v>2015</v>
      </c>
      <c r="X154" s="19">
        <v>2013</v>
      </c>
      <c r="Y154" s="19">
        <v>2010</v>
      </c>
      <c r="Z154" s="19">
        <v>2014</v>
      </c>
      <c r="AA154" s="19">
        <v>2014</v>
      </c>
      <c r="AB154" s="19">
        <v>2014</v>
      </c>
      <c r="AC154" s="19">
        <v>2014</v>
      </c>
      <c r="AD154" s="19">
        <v>2015</v>
      </c>
      <c r="AE154" s="19">
        <v>2012</v>
      </c>
      <c r="AF154" s="19">
        <v>2014</v>
      </c>
      <c r="AG154" s="18">
        <v>2011</v>
      </c>
      <c r="AH154" s="19">
        <v>2014</v>
      </c>
      <c r="AI154" s="19">
        <v>2015</v>
      </c>
      <c r="AJ154" s="19">
        <v>2016</v>
      </c>
      <c r="AK154" s="20" t="s">
        <v>14</v>
      </c>
      <c r="AL154" s="20">
        <v>2015</v>
      </c>
      <c r="AM154" s="19">
        <v>2015</v>
      </c>
      <c r="AN154" s="19">
        <v>2014</v>
      </c>
      <c r="AO154" s="19">
        <v>2014</v>
      </c>
      <c r="AP154" s="19">
        <v>2014</v>
      </c>
      <c r="AQ154" s="19">
        <v>2014</v>
      </c>
      <c r="AR154" s="19">
        <v>2009</v>
      </c>
      <c r="AS154" s="19">
        <v>2014</v>
      </c>
      <c r="AT154" s="19">
        <v>2015</v>
      </c>
      <c r="AU154" s="19">
        <v>2012</v>
      </c>
      <c r="AV154" s="19">
        <v>2013</v>
      </c>
      <c r="AW154" s="19">
        <v>2014</v>
      </c>
      <c r="AX154" s="19">
        <v>2014</v>
      </c>
      <c r="AY154" s="19">
        <v>2014</v>
      </c>
      <c r="AZ154" s="19">
        <v>2015</v>
      </c>
      <c r="BA154" s="19">
        <v>2015</v>
      </c>
      <c r="BB154" s="19">
        <v>2015</v>
      </c>
      <c r="BC154" s="19">
        <v>2015</v>
      </c>
      <c r="BD154" s="19">
        <v>2014</v>
      </c>
      <c r="BE154" s="19">
        <v>2014</v>
      </c>
      <c r="BF154" s="9"/>
    </row>
    <row r="155" spans="1:58" x14ac:dyDescent="0.3">
      <c r="A155" s="13" t="s">
        <v>7549</v>
      </c>
      <c r="B155" s="181" t="s">
        <v>7550</v>
      </c>
      <c r="C155" s="17">
        <v>2014</v>
      </c>
      <c r="D155" s="17">
        <v>2014</v>
      </c>
      <c r="E155" s="17">
        <v>2014</v>
      </c>
      <c r="F155" s="17">
        <v>2014</v>
      </c>
      <c r="G155" s="17">
        <v>2014</v>
      </c>
      <c r="H155" s="17">
        <v>2014</v>
      </c>
      <c r="I155" s="17">
        <v>2014</v>
      </c>
      <c r="J155" s="17">
        <v>2015</v>
      </c>
      <c r="K155" s="17">
        <v>2015</v>
      </c>
      <c r="L155" s="17">
        <v>2015</v>
      </c>
      <c r="M155" s="19">
        <v>2016</v>
      </c>
      <c r="N155" s="19">
        <v>2016</v>
      </c>
      <c r="O155" s="19">
        <v>2015</v>
      </c>
      <c r="P155" s="19">
        <v>2015</v>
      </c>
      <c r="Q155" s="19">
        <v>2014</v>
      </c>
      <c r="R155" s="19" t="s">
        <v>14</v>
      </c>
      <c r="S155" s="19">
        <v>2016</v>
      </c>
      <c r="T155" s="19">
        <v>2013</v>
      </c>
      <c r="U155" s="19">
        <v>2014</v>
      </c>
      <c r="V155" s="19" t="s">
        <v>14</v>
      </c>
      <c r="W155" s="19">
        <v>2015</v>
      </c>
      <c r="X155" s="19" t="s">
        <v>14</v>
      </c>
      <c r="Y155" s="19">
        <v>2013</v>
      </c>
      <c r="Z155" s="19">
        <v>2014</v>
      </c>
      <c r="AA155" s="19">
        <v>2014</v>
      </c>
      <c r="AB155" s="19" t="s">
        <v>14</v>
      </c>
      <c r="AC155" s="19">
        <v>2014</v>
      </c>
      <c r="AD155" s="19">
        <v>2015</v>
      </c>
      <c r="AE155" s="19" t="s">
        <v>14</v>
      </c>
      <c r="AF155" s="19">
        <v>2014</v>
      </c>
      <c r="AG155" s="18" t="s">
        <v>14</v>
      </c>
      <c r="AH155" s="19">
        <v>2014</v>
      </c>
      <c r="AI155" s="19">
        <v>2015</v>
      </c>
      <c r="AJ155" s="19">
        <v>2016</v>
      </c>
      <c r="AK155" s="20" t="s">
        <v>14</v>
      </c>
      <c r="AL155" s="20">
        <v>2015</v>
      </c>
      <c r="AM155" s="19">
        <v>2015</v>
      </c>
      <c r="AN155" s="19">
        <v>2014</v>
      </c>
      <c r="AO155" s="19">
        <v>2014</v>
      </c>
      <c r="AP155" s="19">
        <v>2014</v>
      </c>
      <c r="AQ155" s="19">
        <v>2014</v>
      </c>
      <c r="AR155" s="19">
        <v>2007</v>
      </c>
      <c r="AS155" s="19">
        <v>2014</v>
      </c>
      <c r="AT155" s="19">
        <v>2015</v>
      </c>
      <c r="AU155" s="19">
        <v>2012</v>
      </c>
      <c r="AV155" s="19">
        <v>2013</v>
      </c>
      <c r="AW155" s="19">
        <v>2014</v>
      </c>
      <c r="AX155" s="19">
        <v>2014</v>
      </c>
      <c r="AY155" s="19">
        <v>2014</v>
      </c>
      <c r="AZ155" s="19">
        <v>2015</v>
      </c>
      <c r="BA155" s="19">
        <v>2015</v>
      </c>
      <c r="BB155" s="19">
        <v>2015</v>
      </c>
      <c r="BC155" s="19">
        <v>2015</v>
      </c>
      <c r="BD155" s="19">
        <v>2014</v>
      </c>
      <c r="BE155" s="19">
        <v>2014</v>
      </c>
      <c r="BF155" s="9"/>
    </row>
    <row r="156" spans="1:58" x14ac:dyDescent="0.3">
      <c r="A156" s="13" t="s">
        <v>7551</v>
      </c>
      <c r="B156" s="181" t="s">
        <v>7552</v>
      </c>
      <c r="C156" s="17">
        <v>2014</v>
      </c>
      <c r="D156" s="17">
        <v>2014</v>
      </c>
      <c r="E156" s="17">
        <v>2014</v>
      </c>
      <c r="F156" s="17">
        <v>2014</v>
      </c>
      <c r="G156" s="17">
        <v>2014</v>
      </c>
      <c r="H156" s="17">
        <v>2014</v>
      </c>
      <c r="I156" s="17">
        <v>2014</v>
      </c>
      <c r="J156" s="17">
        <v>2015</v>
      </c>
      <c r="K156" s="17">
        <v>2015</v>
      </c>
      <c r="L156" s="17">
        <v>2015</v>
      </c>
      <c r="M156" s="19">
        <v>2016</v>
      </c>
      <c r="N156" s="19">
        <v>2016</v>
      </c>
      <c r="O156" s="19">
        <v>2015</v>
      </c>
      <c r="P156" s="19">
        <v>2015</v>
      </c>
      <c r="Q156" s="19">
        <v>2014</v>
      </c>
      <c r="R156" s="19" t="s">
        <v>14</v>
      </c>
      <c r="S156" s="19">
        <v>2016</v>
      </c>
      <c r="T156" s="19">
        <v>2013</v>
      </c>
      <c r="U156" s="19">
        <v>2014</v>
      </c>
      <c r="V156" s="19" t="s">
        <v>14</v>
      </c>
      <c r="W156" s="19">
        <v>2015</v>
      </c>
      <c r="X156" s="19" t="s">
        <v>14</v>
      </c>
      <c r="Y156" s="19">
        <v>2012</v>
      </c>
      <c r="Z156" s="19">
        <v>2014</v>
      </c>
      <c r="AA156" s="19">
        <v>2014</v>
      </c>
      <c r="AB156" s="19">
        <v>2014</v>
      </c>
      <c r="AC156" s="19">
        <v>2014</v>
      </c>
      <c r="AD156" s="19">
        <v>2015</v>
      </c>
      <c r="AE156" s="19" t="s">
        <v>14</v>
      </c>
      <c r="AF156" s="19">
        <v>2014</v>
      </c>
      <c r="AG156" s="18">
        <v>2012</v>
      </c>
      <c r="AH156" s="19">
        <v>2014</v>
      </c>
      <c r="AI156" s="19">
        <v>2015</v>
      </c>
      <c r="AJ156" s="19">
        <v>2016</v>
      </c>
      <c r="AK156" s="20" t="s">
        <v>14</v>
      </c>
      <c r="AL156" s="20">
        <v>2015</v>
      </c>
      <c r="AM156" s="19">
        <v>2015</v>
      </c>
      <c r="AN156" s="19">
        <v>2014</v>
      </c>
      <c r="AO156" s="19">
        <v>2014</v>
      </c>
      <c r="AP156" s="19">
        <v>2014</v>
      </c>
      <c r="AQ156" s="19">
        <v>2014</v>
      </c>
      <c r="AR156" s="19">
        <v>2015</v>
      </c>
      <c r="AS156" s="19">
        <v>2014</v>
      </c>
      <c r="AT156" s="19">
        <v>2015</v>
      </c>
      <c r="AU156" s="19">
        <v>2012</v>
      </c>
      <c r="AV156" s="19" t="s">
        <v>14</v>
      </c>
      <c r="AW156" s="19">
        <v>2014</v>
      </c>
      <c r="AX156" s="19">
        <v>2014</v>
      </c>
      <c r="AY156" s="19">
        <v>2014</v>
      </c>
      <c r="AZ156" s="19">
        <v>2015</v>
      </c>
      <c r="BA156" s="19">
        <v>2015</v>
      </c>
      <c r="BB156" s="19">
        <v>2015</v>
      </c>
      <c r="BC156" s="19">
        <v>2015</v>
      </c>
      <c r="BD156" s="19">
        <v>2014</v>
      </c>
      <c r="BE156" s="19">
        <v>2014</v>
      </c>
      <c r="BF156" s="9"/>
    </row>
    <row r="157" spans="1:58" x14ac:dyDescent="0.3">
      <c r="A157" s="13" t="s">
        <v>7553</v>
      </c>
      <c r="B157" s="181" t="s">
        <v>7554</v>
      </c>
      <c r="C157" s="17">
        <v>2014</v>
      </c>
      <c r="D157" s="17">
        <v>2014</v>
      </c>
      <c r="E157" s="17">
        <v>2014</v>
      </c>
      <c r="F157" s="17">
        <v>2014</v>
      </c>
      <c r="G157" s="17">
        <v>2014</v>
      </c>
      <c r="H157" s="17">
        <v>2014</v>
      </c>
      <c r="I157" s="17">
        <v>2014</v>
      </c>
      <c r="J157" s="17">
        <v>2015</v>
      </c>
      <c r="K157" s="17">
        <v>2015</v>
      </c>
      <c r="L157" s="17">
        <v>2015</v>
      </c>
      <c r="M157" s="19">
        <v>2016</v>
      </c>
      <c r="N157" s="19">
        <v>2016</v>
      </c>
      <c r="O157" s="19">
        <v>2015</v>
      </c>
      <c r="P157" s="19">
        <v>2015</v>
      </c>
      <c r="Q157" s="19">
        <v>2014</v>
      </c>
      <c r="R157" s="19" t="s">
        <v>14</v>
      </c>
      <c r="S157" s="19">
        <v>2016</v>
      </c>
      <c r="T157" s="19">
        <v>2013</v>
      </c>
      <c r="U157" s="19">
        <v>2014</v>
      </c>
      <c r="V157" s="19" t="s">
        <v>14</v>
      </c>
      <c r="W157" s="19">
        <v>2015</v>
      </c>
      <c r="X157" s="19" t="s">
        <v>14</v>
      </c>
      <c r="Y157" s="19">
        <v>2011</v>
      </c>
      <c r="Z157" s="19">
        <v>2014</v>
      </c>
      <c r="AA157" s="19">
        <v>2014</v>
      </c>
      <c r="AB157" s="19">
        <v>2014</v>
      </c>
      <c r="AC157" s="19">
        <v>2014</v>
      </c>
      <c r="AD157" s="19">
        <v>2015</v>
      </c>
      <c r="AE157" s="19" t="s">
        <v>14</v>
      </c>
      <c r="AF157" s="19">
        <v>2014</v>
      </c>
      <c r="AG157" s="18">
        <v>2012</v>
      </c>
      <c r="AH157" s="19">
        <v>2014</v>
      </c>
      <c r="AI157" s="19">
        <v>2015</v>
      </c>
      <c r="AJ157" s="19">
        <v>2016</v>
      </c>
      <c r="AK157" s="20" t="s">
        <v>14</v>
      </c>
      <c r="AL157" s="20">
        <v>2015</v>
      </c>
      <c r="AM157" s="19">
        <v>2015</v>
      </c>
      <c r="AN157" s="19">
        <v>2014</v>
      </c>
      <c r="AO157" s="19">
        <v>2014</v>
      </c>
      <c r="AP157" s="19">
        <v>2014</v>
      </c>
      <c r="AQ157" s="19">
        <v>2014</v>
      </c>
      <c r="AR157" s="19">
        <v>2015</v>
      </c>
      <c r="AS157" s="19">
        <v>2014</v>
      </c>
      <c r="AT157" s="19">
        <v>2015</v>
      </c>
      <c r="AU157" s="19">
        <v>2012</v>
      </c>
      <c r="AV157" s="19">
        <v>2013</v>
      </c>
      <c r="AW157" s="19">
        <v>2014</v>
      </c>
      <c r="AX157" s="19">
        <v>2014</v>
      </c>
      <c r="AY157" s="19">
        <v>2014</v>
      </c>
      <c r="AZ157" s="19">
        <v>2015</v>
      </c>
      <c r="BA157" s="19">
        <v>2015</v>
      </c>
      <c r="BB157" s="19">
        <v>2015</v>
      </c>
      <c r="BC157" s="19">
        <v>2015</v>
      </c>
      <c r="BD157" s="19">
        <v>2014</v>
      </c>
      <c r="BE157" s="19">
        <v>2014</v>
      </c>
      <c r="BF157" s="9"/>
    </row>
    <row r="158" spans="1:58" x14ac:dyDescent="0.3">
      <c r="A158" s="13" t="s">
        <v>7555</v>
      </c>
      <c r="B158" s="181" t="s">
        <v>7556</v>
      </c>
      <c r="C158" s="17">
        <v>2014</v>
      </c>
      <c r="D158" s="17">
        <v>2014</v>
      </c>
      <c r="E158" s="17">
        <v>2014</v>
      </c>
      <c r="F158" s="17">
        <v>2014</v>
      </c>
      <c r="G158" s="17">
        <v>2014</v>
      </c>
      <c r="H158" s="17">
        <v>2014</v>
      </c>
      <c r="I158" s="17">
        <v>2014</v>
      </c>
      <c r="J158" s="17">
        <v>2015</v>
      </c>
      <c r="K158" s="17">
        <v>2015</v>
      </c>
      <c r="L158" s="17">
        <v>2015</v>
      </c>
      <c r="M158" s="19">
        <v>2016</v>
      </c>
      <c r="N158" s="19">
        <v>2016</v>
      </c>
      <c r="O158" s="19">
        <v>2015</v>
      </c>
      <c r="P158" s="19">
        <v>2015</v>
      </c>
      <c r="Q158" s="19">
        <v>2014</v>
      </c>
      <c r="R158" s="19" t="s">
        <v>14</v>
      </c>
      <c r="S158" s="19">
        <v>2016</v>
      </c>
      <c r="T158" s="19">
        <v>2013</v>
      </c>
      <c r="U158" s="19">
        <v>2014</v>
      </c>
      <c r="V158" s="19">
        <v>2014</v>
      </c>
      <c r="W158" s="19">
        <v>2015</v>
      </c>
      <c r="X158" s="19">
        <v>2007</v>
      </c>
      <c r="Y158" s="19">
        <v>2010</v>
      </c>
      <c r="Z158" s="19">
        <v>2014</v>
      </c>
      <c r="AA158" s="19">
        <v>2014</v>
      </c>
      <c r="AB158" s="19" t="s">
        <v>14</v>
      </c>
      <c r="AC158" s="19">
        <v>2014</v>
      </c>
      <c r="AD158" s="19">
        <v>2015</v>
      </c>
      <c r="AE158" s="19">
        <v>2012</v>
      </c>
      <c r="AF158" s="19" t="s">
        <v>14</v>
      </c>
      <c r="AG158" s="18">
        <v>2005</v>
      </c>
      <c r="AH158" s="19">
        <v>2014</v>
      </c>
      <c r="AI158" s="19">
        <v>2015</v>
      </c>
      <c r="AJ158" s="19">
        <v>2016</v>
      </c>
      <c r="AK158" s="20" t="s">
        <v>14</v>
      </c>
      <c r="AL158" s="20">
        <v>2015</v>
      </c>
      <c r="AM158" s="19">
        <v>2015</v>
      </c>
      <c r="AN158" s="19">
        <v>2014</v>
      </c>
      <c r="AO158" s="19">
        <v>2014</v>
      </c>
      <c r="AP158" s="19" t="s">
        <v>14</v>
      </c>
      <c r="AQ158" s="19" t="s">
        <v>14</v>
      </c>
      <c r="AR158" s="19">
        <v>2009</v>
      </c>
      <c r="AS158" s="19">
        <v>2014</v>
      </c>
      <c r="AT158" s="19" t="s">
        <v>14</v>
      </c>
      <c r="AU158" s="19">
        <v>2012</v>
      </c>
      <c r="AV158" s="19" t="s">
        <v>14</v>
      </c>
      <c r="AW158" s="19">
        <v>2014</v>
      </c>
      <c r="AX158" s="19">
        <v>2014</v>
      </c>
      <c r="AY158" s="19">
        <v>2014</v>
      </c>
      <c r="AZ158" s="19">
        <v>2015</v>
      </c>
      <c r="BA158" s="19">
        <v>2015</v>
      </c>
      <c r="BB158" s="19">
        <v>2015</v>
      </c>
      <c r="BC158" s="19">
        <v>2015</v>
      </c>
      <c r="BD158" s="19">
        <v>2014</v>
      </c>
      <c r="BE158" s="19">
        <v>2014</v>
      </c>
      <c r="BF158" s="9"/>
    </row>
    <row r="159" spans="1:58" x14ac:dyDescent="0.3">
      <c r="A159" s="13" t="s">
        <v>181</v>
      </c>
      <c r="B159" s="181" t="s">
        <v>7557</v>
      </c>
      <c r="C159" s="17">
        <v>2014</v>
      </c>
      <c r="D159" s="17">
        <v>2014</v>
      </c>
      <c r="E159" s="17">
        <v>2014</v>
      </c>
      <c r="F159" s="17">
        <v>2014</v>
      </c>
      <c r="G159" s="17">
        <v>2014</v>
      </c>
      <c r="H159" s="17">
        <v>2014</v>
      </c>
      <c r="I159" s="17">
        <v>2014</v>
      </c>
      <c r="J159" s="17">
        <v>2015</v>
      </c>
      <c r="K159" s="17">
        <v>2015</v>
      </c>
      <c r="L159" s="17">
        <v>2015</v>
      </c>
      <c r="M159" s="19">
        <v>2016</v>
      </c>
      <c r="N159" s="19">
        <v>2016</v>
      </c>
      <c r="O159" s="19">
        <v>2015</v>
      </c>
      <c r="P159" s="19">
        <v>2015</v>
      </c>
      <c r="Q159" s="19" t="s">
        <v>14</v>
      </c>
      <c r="R159" s="19">
        <v>2006</v>
      </c>
      <c r="S159" s="19">
        <v>2016</v>
      </c>
      <c r="T159" s="19">
        <v>2013</v>
      </c>
      <c r="U159" s="19">
        <v>2014</v>
      </c>
      <c r="V159" s="19">
        <v>2014</v>
      </c>
      <c r="W159" s="19">
        <v>2015</v>
      </c>
      <c r="X159" s="19">
        <v>2009</v>
      </c>
      <c r="Y159" s="19">
        <v>2010</v>
      </c>
      <c r="Z159" s="19">
        <v>2014</v>
      </c>
      <c r="AA159" s="19">
        <v>2014</v>
      </c>
      <c r="AB159" s="19">
        <v>2014</v>
      </c>
      <c r="AC159" s="19" t="s">
        <v>14</v>
      </c>
      <c r="AD159" s="19">
        <v>2015</v>
      </c>
      <c r="AE159" s="19">
        <v>2012</v>
      </c>
      <c r="AF159" s="19">
        <v>2012</v>
      </c>
      <c r="AG159" s="18" t="s">
        <v>14</v>
      </c>
      <c r="AH159" s="19">
        <v>2014</v>
      </c>
      <c r="AI159" s="19">
        <v>2015</v>
      </c>
      <c r="AJ159" s="19">
        <v>2016</v>
      </c>
      <c r="AK159" s="20">
        <v>2015</v>
      </c>
      <c r="AL159" s="20">
        <v>2015</v>
      </c>
      <c r="AM159" s="19">
        <v>2015</v>
      </c>
      <c r="AN159" s="19">
        <v>2014</v>
      </c>
      <c r="AO159" s="19">
        <v>2014</v>
      </c>
      <c r="AP159" s="19" t="s">
        <v>14</v>
      </c>
      <c r="AQ159" s="19" t="s">
        <v>14</v>
      </c>
      <c r="AR159" s="19" t="s">
        <v>14</v>
      </c>
      <c r="AS159" s="19">
        <v>2014</v>
      </c>
      <c r="AT159" s="19">
        <v>2015</v>
      </c>
      <c r="AU159" s="19">
        <v>2012</v>
      </c>
      <c r="AV159" s="19" t="s">
        <v>14</v>
      </c>
      <c r="AW159" s="19">
        <v>2014</v>
      </c>
      <c r="AX159" s="19">
        <v>2014</v>
      </c>
      <c r="AY159" s="19">
        <v>2014</v>
      </c>
      <c r="AZ159" s="19">
        <v>2011</v>
      </c>
      <c r="BA159" s="19">
        <v>2011</v>
      </c>
      <c r="BB159" s="19">
        <v>2014</v>
      </c>
      <c r="BC159" s="19">
        <v>2015</v>
      </c>
      <c r="BD159" s="19">
        <v>2014</v>
      </c>
      <c r="BE159" s="19">
        <v>2014</v>
      </c>
      <c r="BF159" s="9"/>
    </row>
    <row r="160" spans="1:58" x14ac:dyDescent="0.3">
      <c r="A160" s="13" t="s">
        <v>7558</v>
      </c>
      <c r="B160" s="181" t="s">
        <v>7559</v>
      </c>
      <c r="C160" s="17">
        <v>2014</v>
      </c>
      <c r="D160" s="17">
        <v>2014</v>
      </c>
      <c r="E160" s="17">
        <v>2014</v>
      </c>
      <c r="F160" s="17">
        <v>2014</v>
      </c>
      <c r="G160" s="17">
        <v>2014</v>
      </c>
      <c r="H160" s="17">
        <v>2014</v>
      </c>
      <c r="I160" s="17">
        <v>2014</v>
      </c>
      <c r="J160" s="17">
        <v>2015</v>
      </c>
      <c r="K160" s="17">
        <v>2015</v>
      </c>
      <c r="L160" s="17">
        <v>2015</v>
      </c>
      <c r="M160" s="19">
        <v>2016</v>
      </c>
      <c r="N160" s="19">
        <v>2016</v>
      </c>
      <c r="O160" s="19">
        <v>2015</v>
      </c>
      <c r="P160" s="19">
        <v>2015</v>
      </c>
      <c r="Q160" s="19">
        <v>2014</v>
      </c>
      <c r="R160" s="19">
        <v>2012</v>
      </c>
      <c r="S160" s="19">
        <v>2016</v>
      </c>
      <c r="T160" s="19">
        <v>2013</v>
      </c>
      <c r="U160" s="19">
        <v>2014</v>
      </c>
      <c r="V160" s="19">
        <v>2014</v>
      </c>
      <c r="W160" s="19">
        <v>2015</v>
      </c>
      <c r="X160" s="19">
        <v>2008</v>
      </c>
      <c r="Y160" s="19">
        <v>2013</v>
      </c>
      <c r="Z160" s="19">
        <v>2014</v>
      </c>
      <c r="AA160" s="19">
        <v>2014</v>
      </c>
      <c r="AB160" s="19">
        <v>2014</v>
      </c>
      <c r="AC160" s="19">
        <v>2014</v>
      </c>
      <c r="AD160" s="19">
        <v>2015</v>
      </c>
      <c r="AE160" s="19">
        <v>2012</v>
      </c>
      <c r="AF160" s="19">
        <v>2014</v>
      </c>
      <c r="AG160" s="18">
        <v>2011</v>
      </c>
      <c r="AH160" s="19">
        <v>2014</v>
      </c>
      <c r="AI160" s="19">
        <v>2015</v>
      </c>
      <c r="AJ160" s="19">
        <v>2016</v>
      </c>
      <c r="AK160" s="20" t="s">
        <v>14</v>
      </c>
      <c r="AL160" s="20">
        <v>2015</v>
      </c>
      <c r="AM160" s="19">
        <v>2015</v>
      </c>
      <c r="AN160" s="19">
        <v>2014</v>
      </c>
      <c r="AO160" s="19">
        <v>2014</v>
      </c>
      <c r="AP160" s="19">
        <v>2014</v>
      </c>
      <c r="AQ160" s="19">
        <v>2014</v>
      </c>
      <c r="AR160" s="19">
        <v>2015</v>
      </c>
      <c r="AS160" s="19">
        <v>2014</v>
      </c>
      <c r="AT160" s="19">
        <v>2015</v>
      </c>
      <c r="AU160" s="19">
        <v>2012</v>
      </c>
      <c r="AV160" s="19">
        <v>2012</v>
      </c>
      <c r="AW160" s="19">
        <v>2014</v>
      </c>
      <c r="AX160" s="19">
        <v>2014</v>
      </c>
      <c r="AY160" s="19">
        <v>2014</v>
      </c>
      <c r="AZ160" s="19">
        <v>2015</v>
      </c>
      <c r="BA160" s="19">
        <v>2015</v>
      </c>
      <c r="BB160" s="19">
        <v>2015</v>
      </c>
      <c r="BC160" s="19">
        <v>2015</v>
      </c>
      <c r="BD160" s="19">
        <v>2014</v>
      </c>
      <c r="BE160" s="19">
        <v>2014</v>
      </c>
      <c r="BF160" s="9"/>
    </row>
    <row r="161" spans="1:58" x14ac:dyDescent="0.3">
      <c r="A161" s="13" t="s">
        <v>572</v>
      </c>
      <c r="B161" s="181" t="s">
        <v>7560</v>
      </c>
      <c r="C161" s="17">
        <v>2014</v>
      </c>
      <c r="D161" s="17">
        <v>2014</v>
      </c>
      <c r="E161" s="17">
        <v>2014</v>
      </c>
      <c r="F161" s="17">
        <v>2014</v>
      </c>
      <c r="G161" s="17">
        <v>2014</v>
      </c>
      <c r="H161" s="17">
        <v>2014</v>
      </c>
      <c r="I161" s="17">
        <v>2014</v>
      </c>
      <c r="J161" s="17">
        <v>2015</v>
      </c>
      <c r="K161" s="17">
        <v>2015</v>
      </c>
      <c r="L161" s="17">
        <v>2015</v>
      </c>
      <c r="M161" s="19">
        <v>2016</v>
      </c>
      <c r="N161" s="19">
        <v>2016</v>
      </c>
      <c r="O161" s="19">
        <v>2015</v>
      </c>
      <c r="P161" s="19">
        <v>2015</v>
      </c>
      <c r="Q161" s="19">
        <v>2014</v>
      </c>
      <c r="R161" s="19">
        <v>2010</v>
      </c>
      <c r="S161" s="19">
        <v>2016</v>
      </c>
      <c r="T161" s="19">
        <v>2013</v>
      </c>
      <c r="U161" s="19">
        <v>2014</v>
      </c>
      <c r="V161" s="19">
        <v>2014</v>
      </c>
      <c r="W161" s="19">
        <v>2015</v>
      </c>
      <c r="X161" s="19">
        <v>2010</v>
      </c>
      <c r="Y161" s="19" t="s">
        <v>14</v>
      </c>
      <c r="Z161" s="19">
        <v>2014</v>
      </c>
      <c r="AA161" s="19">
        <v>2014</v>
      </c>
      <c r="AB161" s="19">
        <v>2014</v>
      </c>
      <c r="AC161" s="19">
        <v>2014</v>
      </c>
      <c r="AD161" s="19">
        <v>2015</v>
      </c>
      <c r="AE161" s="19">
        <v>2012</v>
      </c>
      <c r="AF161" s="19" t="s">
        <v>14</v>
      </c>
      <c r="AG161" s="18" t="s">
        <v>14</v>
      </c>
      <c r="AH161" s="19">
        <v>2014</v>
      </c>
      <c r="AI161" s="19">
        <v>2015</v>
      </c>
      <c r="AJ161" s="19">
        <v>2016</v>
      </c>
      <c r="AK161" s="20">
        <v>2015</v>
      </c>
      <c r="AL161" s="20">
        <v>2016</v>
      </c>
      <c r="AM161" s="19">
        <v>2015</v>
      </c>
      <c r="AN161" s="19">
        <v>2014</v>
      </c>
      <c r="AO161" s="19">
        <v>2014</v>
      </c>
      <c r="AP161" s="19" t="s">
        <v>14</v>
      </c>
      <c r="AQ161" s="19" t="s">
        <v>14</v>
      </c>
      <c r="AR161" s="19" t="s">
        <v>14</v>
      </c>
      <c r="AS161" s="19">
        <v>2014</v>
      </c>
      <c r="AT161" s="19">
        <v>2015</v>
      </c>
      <c r="AU161" s="19">
        <v>2012</v>
      </c>
      <c r="AV161" s="19">
        <v>2008</v>
      </c>
      <c r="AW161" s="19">
        <v>2014</v>
      </c>
      <c r="AX161" s="19">
        <v>2014</v>
      </c>
      <c r="AY161" s="19">
        <v>2014</v>
      </c>
      <c r="AZ161" s="19">
        <v>2015</v>
      </c>
      <c r="BA161" s="19">
        <v>2015</v>
      </c>
      <c r="BB161" s="19">
        <v>2015</v>
      </c>
      <c r="BC161" s="19">
        <v>2015</v>
      </c>
      <c r="BD161" s="19">
        <v>2014</v>
      </c>
      <c r="BE161" s="19">
        <v>2014</v>
      </c>
      <c r="BF161" s="9"/>
    </row>
    <row r="162" spans="1:58" x14ac:dyDescent="0.3">
      <c r="A162" s="13" t="s">
        <v>505</v>
      </c>
      <c r="B162" s="181" t="s">
        <v>7561</v>
      </c>
      <c r="C162" s="17">
        <v>2014</v>
      </c>
      <c r="D162" s="17">
        <v>2014</v>
      </c>
      <c r="E162" s="17">
        <v>2014</v>
      </c>
      <c r="F162" s="17">
        <v>2014</v>
      </c>
      <c r="G162" s="17">
        <v>2014</v>
      </c>
      <c r="H162" s="17">
        <v>2014</v>
      </c>
      <c r="I162" s="17">
        <v>2014</v>
      </c>
      <c r="J162" s="17">
        <v>2015</v>
      </c>
      <c r="K162" s="17">
        <v>2015</v>
      </c>
      <c r="L162" s="17">
        <v>2015</v>
      </c>
      <c r="M162" s="19">
        <v>2016</v>
      </c>
      <c r="N162" s="19">
        <v>2016</v>
      </c>
      <c r="O162" s="19">
        <v>2015</v>
      </c>
      <c r="P162" s="19">
        <v>2015</v>
      </c>
      <c r="Q162" s="19">
        <v>2014</v>
      </c>
      <c r="R162" s="19" t="s">
        <v>14</v>
      </c>
      <c r="S162" s="19">
        <v>2016</v>
      </c>
      <c r="T162" s="19">
        <v>2013</v>
      </c>
      <c r="U162" s="19">
        <v>2014</v>
      </c>
      <c r="V162" s="19" t="s">
        <v>14</v>
      </c>
      <c r="W162" s="19">
        <v>2015</v>
      </c>
      <c r="X162" s="19" t="s">
        <v>14</v>
      </c>
      <c r="Y162" s="19">
        <v>2013</v>
      </c>
      <c r="Z162" s="19">
        <v>2014</v>
      </c>
      <c r="AA162" s="19">
        <v>2014</v>
      </c>
      <c r="AB162" s="19">
        <v>2013</v>
      </c>
      <c r="AC162" s="19">
        <v>2014</v>
      </c>
      <c r="AD162" s="19">
        <v>2015</v>
      </c>
      <c r="AE162" s="19" t="s">
        <v>14</v>
      </c>
      <c r="AF162" s="19">
        <v>2014</v>
      </c>
      <c r="AG162" s="18">
        <v>2012</v>
      </c>
      <c r="AH162" s="19">
        <v>2014</v>
      </c>
      <c r="AI162" s="19">
        <v>2015</v>
      </c>
      <c r="AJ162" s="19">
        <v>2016</v>
      </c>
      <c r="AK162" s="20" t="s">
        <v>14</v>
      </c>
      <c r="AL162" s="20">
        <v>2015</v>
      </c>
      <c r="AM162" s="19">
        <v>2015</v>
      </c>
      <c r="AN162" s="19">
        <v>2014</v>
      </c>
      <c r="AO162" s="19">
        <v>2014</v>
      </c>
      <c r="AP162" s="19">
        <v>2014</v>
      </c>
      <c r="AQ162" s="19">
        <v>2014</v>
      </c>
      <c r="AR162" s="19">
        <v>2015</v>
      </c>
      <c r="AS162" s="19">
        <v>2014</v>
      </c>
      <c r="AT162" s="19">
        <v>2015</v>
      </c>
      <c r="AU162" s="19">
        <v>2012</v>
      </c>
      <c r="AV162" s="19">
        <v>2013</v>
      </c>
      <c r="AW162" s="19">
        <v>2014</v>
      </c>
      <c r="AX162" s="19">
        <v>2014</v>
      </c>
      <c r="AY162" s="19">
        <v>2014</v>
      </c>
      <c r="AZ162" s="19">
        <v>2015</v>
      </c>
      <c r="BA162" s="19">
        <v>2015</v>
      </c>
      <c r="BB162" s="19">
        <v>2015</v>
      </c>
      <c r="BC162" s="19">
        <v>2015</v>
      </c>
      <c r="BD162" s="19">
        <v>2014</v>
      </c>
      <c r="BE162" s="19">
        <v>2014</v>
      </c>
      <c r="BF162" s="9"/>
    </row>
    <row r="163" spans="1:58" x14ac:dyDescent="0.3">
      <c r="A163" s="13" t="s">
        <v>7562</v>
      </c>
      <c r="B163" s="181" t="s">
        <v>7563</v>
      </c>
      <c r="C163" s="17">
        <v>2014</v>
      </c>
      <c r="D163" s="17">
        <v>2014</v>
      </c>
      <c r="E163" s="17">
        <v>2014</v>
      </c>
      <c r="F163" s="17">
        <v>2014</v>
      </c>
      <c r="G163" s="17">
        <v>2014</v>
      </c>
      <c r="H163" s="17">
        <v>2014</v>
      </c>
      <c r="I163" s="17">
        <v>2014</v>
      </c>
      <c r="J163" s="17">
        <v>2015</v>
      </c>
      <c r="K163" s="17">
        <v>2015</v>
      </c>
      <c r="L163" s="17">
        <v>2015</v>
      </c>
      <c r="M163" s="19">
        <v>2016</v>
      </c>
      <c r="N163" s="19">
        <v>2016</v>
      </c>
      <c r="O163" s="19">
        <v>2015</v>
      </c>
      <c r="P163" s="19">
        <v>2015</v>
      </c>
      <c r="Q163" s="19">
        <v>2014</v>
      </c>
      <c r="R163" s="19" t="s">
        <v>14</v>
      </c>
      <c r="S163" s="19">
        <v>2016</v>
      </c>
      <c r="T163" s="19">
        <v>2013</v>
      </c>
      <c r="U163" s="19">
        <v>2014</v>
      </c>
      <c r="V163" s="19">
        <v>2014</v>
      </c>
      <c r="W163" s="19">
        <v>2015</v>
      </c>
      <c r="X163" s="19">
        <v>2012</v>
      </c>
      <c r="Y163" s="19">
        <v>2010</v>
      </c>
      <c r="Z163" s="19">
        <v>2014</v>
      </c>
      <c r="AA163" s="19">
        <v>2014</v>
      </c>
      <c r="AB163" s="19">
        <v>2014</v>
      </c>
      <c r="AC163" s="19">
        <v>2014</v>
      </c>
      <c r="AD163" s="19">
        <v>2015</v>
      </c>
      <c r="AE163" s="19">
        <v>2012</v>
      </c>
      <c r="AF163" s="19">
        <v>2014</v>
      </c>
      <c r="AG163" s="18">
        <v>2012</v>
      </c>
      <c r="AH163" s="19">
        <v>2014</v>
      </c>
      <c r="AI163" s="19">
        <v>2015</v>
      </c>
      <c r="AJ163" s="19">
        <v>2016</v>
      </c>
      <c r="AK163" s="20">
        <v>2015</v>
      </c>
      <c r="AL163" s="20">
        <v>2015</v>
      </c>
      <c r="AM163" s="19">
        <v>2015</v>
      </c>
      <c r="AN163" s="19">
        <v>2014</v>
      </c>
      <c r="AO163" s="19">
        <v>2014</v>
      </c>
      <c r="AP163" s="19">
        <v>2014</v>
      </c>
      <c r="AQ163" s="19">
        <v>2014</v>
      </c>
      <c r="AR163" s="19">
        <v>2015</v>
      </c>
      <c r="AS163" s="19">
        <v>2014</v>
      </c>
      <c r="AT163" s="19">
        <v>2015</v>
      </c>
      <c r="AU163" s="19">
        <v>2012</v>
      </c>
      <c r="AV163" s="19">
        <v>2010</v>
      </c>
      <c r="AW163" s="19">
        <v>2014</v>
      </c>
      <c r="AX163" s="19">
        <v>2014</v>
      </c>
      <c r="AY163" s="19">
        <v>2014</v>
      </c>
      <c r="AZ163" s="19">
        <v>2015</v>
      </c>
      <c r="BA163" s="19">
        <v>2015</v>
      </c>
      <c r="BB163" s="19">
        <v>2015</v>
      </c>
      <c r="BC163" s="19">
        <v>2015</v>
      </c>
      <c r="BD163" s="19">
        <v>2014</v>
      </c>
      <c r="BE163" s="19">
        <v>2014</v>
      </c>
      <c r="BF163" s="9"/>
    </row>
    <row r="164" spans="1:58" x14ac:dyDescent="0.3">
      <c r="A164" s="13" t="s">
        <v>751</v>
      </c>
      <c r="B164" s="181" t="s">
        <v>7567</v>
      </c>
      <c r="C164" s="17">
        <v>2014</v>
      </c>
      <c r="D164" s="17">
        <v>2014</v>
      </c>
      <c r="E164" s="17">
        <v>2014</v>
      </c>
      <c r="F164" s="17">
        <v>2014</v>
      </c>
      <c r="G164" s="17">
        <v>2014</v>
      </c>
      <c r="H164" s="17">
        <v>2014</v>
      </c>
      <c r="I164" s="17">
        <v>2014</v>
      </c>
      <c r="J164" s="17">
        <v>2015</v>
      </c>
      <c r="K164" s="17">
        <v>2015</v>
      </c>
      <c r="L164" s="17">
        <v>2015</v>
      </c>
      <c r="M164" s="19">
        <v>2016</v>
      </c>
      <c r="N164" s="19">
        <v>2016</v>
      </c>
      <c r="O164" s="19">
        <v>2015</v>
      </c>
      <c r="P164" s="19">
        <v>2015</v>
      </c>
      <c r="Q164" s="19">
        <v>2014</v>
      </c>
      <c r="R164" s="19">
        <v>2010</v>
      </c>
      <c r="S164" s="19">
        <v>2016</v>
      </c>
      <c r="T164" s="19">
        <v>2013</v>
      </c>
      <c r="U164" s="19">
        <v>2014</v>
      </c>
      <c r="V164" s="19">
        <v>2014</v>
      </c>
      <c r="W164" s="19">
        <v>2015</v>
      </c>
      <c r="X164" s="19">
        <v>2014</v>
      </c>
      <c r="Y164" s="19">
        <v>2010</v>
      </c>
      <c r="Z164" s="19">
        <v>2014</v>
      </c>
      <c r="AA164" s="19">
        <v>2014</v>
      </c>
      <c r="AB164" s="19">
        <v>2014</v>
      </c>
      <c r="AC164" s="19">
        <v>2014</v>
      </c>
      <c r="AD164" s="19">
        <v>2015</v>
      </c>
      <c r="AE164" s="19">
        <v>2012</v>
      </c>
      <c r="AF164" s="19">
        <v>2014</v>
      </c>
      <c r="AG164" s="18">
        <v>2009</v>
      </c>
      <c r="AH164" s="19">
        <v>2014</v>
      </c>
      <c r="AI164" s="19">
        <v>2015</v>
      </c>
      <c r="AJ164" s="19">
        <v>2016</v>
      </c>
      <c r="AK164" s="20">
        <v>2015</v>
      </c>
      <c r="AL164" s="20">
        <v>2016</v>
      </c>
      <c r="AM164" s="19">
        <v>2015</v>
      </c>
      <c r="AN164" s="19">
        <v>2014</v>
      </c>
      <c r="AO164" s="19">
        <v>2014</v>
      </c>
      <c r="AP164" s="19" t="s">
        <v>14</v>
      </c>
      <c r="AQ164" s="19" t="s">
        <v>14</v>
      </c>
      <c r="AR164" s="19">
        <v>2011</v>
      </c>
      <c r="AS164" s="19">
        <v>2014</v>
      </c>
      <c r="AT164" s="19">
        <v>2015</v>
      </c>
      <c r="AU164" s="19">
        <v>2012</v>
      </c>
      <c r="AV164" s="19">
        <v>2013</v>
      </c>
      <c r="AW164" s="19">
        <v>2014</v>
      </c>
      <c r="AX164" s="19">
        <v>2014</v>
      </c>
      <c r="AY164" s="19">
        <v>2014</v>
      </c>
      <c r="AZ164" s="19">
        <v>2014</v>
      </c>
      <c r="BA164" s="19">
        <v>2014</v>
      </c>
      <c r="BB164" s="19">
        <v>2015</v>
      </c>
      <c r="BC164" s="19">
        <v>2015</v>
      </c>
      <c r="BD164" s="19">
        <v>2014</v>
      </c>
      <c r="BE164" s="19">
        <v>2014</v>
      </c>
      <c r="BF164" s="9"/>
    </row>
    <row r="165" spans="1:58" x14ac:dyDescent="0.3">
      <c r="A165" s="13" t="s">
        <v>7568</v>
      </c>
      <c r="B165" s="181" t="s">
        <v>7569</v>
      </c>
      <c r="C165" s="17">
        <v>2014</v>
      </c>
      <c r="D165" s="17">
        <v>2014</v>
      </c>
      <c r="E165" s="17">
        <v>2014</v>
      </c>
      <c r="F165" s="17">
        <v>2014</v>
      </c>
      <c r="G165" s="17">
        <v>2014</v>
      </c>
      <c r="H165" s="17">
        <v>2014</v>
      </c>
      <c r="I165" s="17">
        <v>2014</v>
      </c>
      <c r="J165" s="17">
        <v>2015</v>
      </c>
      <c r="K165" s="17">
        <v>2015</v>
      </c>
      <c r="L165" s="17">
        <v>2015</v>
      </c>
      <c r="M165" s="19">
        <v>2016</v>
      </c>
      <c r="N165" s="19">
        <v>2016</v>
      </c>
      <c r="O165" s="19">
        <v>2015</v>
      </c>
      <c r="P165" s="19">
        <v>2015</v>
      </c>
      <c r="Q165" s="19">
        <v>2014</v>
      </c>
      <c r="R165" s="19">
        <v>2010</v>
      </c>
      <c r="S165" s="19">
        <v>2016</v>
      </c>
      <c r="T165" s="19">
        <v>2013</v>
      </c>
      <c r="U165" s="19">
        <v>2014</v>
      </c>
      <c r="V165" s="19">
        <v>2014</v>
      </c>
      <c r="W165" s="19">
        <v>2015</v>
      </c>
      <c r="X165" s="19">
        <v>2010</v>
      </c>
      <c r="Y165" s="19">
        <v>2012</v>
      </c>
      <c r="Z165" s="19">
        <v>2014</v>
      </c>
      <c r="AA165" s="19">
        <v>2014</v>
      </c>
      <c r="AB165" s="19">
        <v>2014</v>
      </c>
      <c r="AC165" s="19">
        <v>2014</v>
      </c>
      <c r="AD165" s="19">
        <v>2015</v>
      </c>
      <c r="AE165" s="19">
        <v>2012</v>
      </c>
      <c r="AF165" s="19">
        <v>2014</v>
      </c>
      <c r="AG165" s="18" t="s">
        <v>14</v>
      </c>
      <c r="AH165" s="19">
        <v>2014</v>
      </c>
      <c r="AI165" s="19">
        <v>2015</v>
      </c>
      <c r="AJ165" s="19">
        <v>2016</v>
      </c>
      <c r="AK165" s="20" t="s">
        <v>14</v>
      </c>
      <c r="AL165" s="20">
        <v>2015</v>
      </c>
      <c r="AM165" s="19">
        <v>2015</v>
      </c>
      <c r="AN165" s="19">
        <v>2014</v>
      </c>
      <c r="AO165" s="19">
        <v>2014</v>
      </c>
      <c r="AP165" s="19">
        <v>2013</v>
      </c>
      <c r="AQ165" s="19">
        <v>2013</v>
      </c>
      <c r="AR165" s="19" t="s">
        <v>14</v>
      </c>
      <c r="AS165" s="19">
        <v>2014</v>
      </c>
      <c r="AT165" s="19">
        <v>2015</v>
      </c>
      <c r="AU165" s="19">
        <v>2012</v>
      </c>
      <c r="AV165" s="19">
        <v>2010</v>
      </c>
      <c r="AW165" s="19">
        <v>2014</v>
      </c>
      <c r="AX165" s="19">
        <v>2014</v>
      </c>
      <c r="AY165" s="19">
        <v>2014</v>
      </c>
      <c r="AZ165" s="19">
        <v>2015</v>
      </c>
      <c r="BA165" s="19">
        <v>2015</v>
      </c>
      <c r="BB165" s="19">
        <v>2015</v>
      </c>
      <c r="BC165" s="19">
        <v>2015</v>
      </c>
      <c r="BD165" s="19">
        <v>2014</v>
      </c>
      <c r="BE165" s="19">
        <v>2014</v>
      </c>
      <c r="BF165" s="9"/>
    </row>
    <row r="166" spans="1:58" x14ac:dyDescent="0.3">
      <c r="A166" s="13" t="s">
        <v>8243</v>
      </c>
      <c r="B166" s="181" t="s">
        <v>7394</v>
      </c>
      <c r="C166" s="17">
        <v>2014</v>
      </c>
      <c r="D166" s="17">
        <v>2014</v>
      </c>
      <c r="E166" s="17">
        <v>2014</v>
      </c>
      <c r="F166" s="17">
        <v>2014</v>
      </c>
      <c r="G166" s="17">
        <v>2014</v>
      </c>
      <c r="H166" s="17">
        <v>2014</v>
      </c>
      <c r="I166" s="17">
        <v>2014</v>
      </c>
      <c r="J166" s="17">
        <v>2015</v>
      </c>
      <c r="K166" s="17">
        <v>2015</v>
      </c>
      <c r="L166" s="17">
        <v>2015</v>
      </c>
      <c r="M166" s="19">
        <v>2016</v>
      </c>
      <c r="N166" s="19">
        <v>2016</v>
      </c>
      <c r="O166" s="19">
        <v>2015</v>
      </c>
      <c r="P166" s="19">
        <v>2015</v>
      </c>
      <c r="Q166" s="19">
        <v>2014</v>
      </c>
      <c r="R166" s="19">
        <v>2010</v>
      </c>
      <c r="S166" s="19">
        <v>2016</v>
      </c>
      <c r="T166" s="19">
        <v>2013</v>
      </c>
      <c r="U166" s="19">
        <v>2014</v>
      </c>
      <c r="V166" s="19">
        <v>2014</v>
      </c>
      <c r="W166" s="19">
        <v>2015</v>
      </c>
      <c r="X166" s="19">
        <v>2010</v>
      </c>
      <c r="Y166" s="19">
        <v>2009</v>
      </c>
      <c r="Z166" s="19">
        <v>2014</v>
      </c>
      <c r="AA166" s="19">
        <v>2014</v>
      </c>
      <c r="AB166" s="19">
        <v>2014</v>
      </c>
      <c r="AC166" s="19">
        <v>2014</v>
      </c>
      <c r="AD166" s="19">
        <v>2015</v>
      </c>
      <c r="AE166" s="19">
        <v>2012</v>
      </c>
      <c r="AF166" s="19">
        <v>2014</v>
      </c>
      <c r="AG166" s="18">
        <v>2009</v>
      </c>
      <c r="AH166" s="19">
        <v>2014</v>
      </c>
      <c r="AI166" s="19">
        <v>2015</v>
      </c>
      <c r="AJ166" s="19">
        <v>2016</v>
      </c>
      <c r="AK166" s="20" t="s">
        <v>14</v>
      </c>
      <c r="AL166" s="20">
        <v>2015</v>
      </c>
      <c r="AM166" s="19">
        <v>2015</v>
      </c>
      <c r="AN166" s="19">
        <v>2014</v>
      </c>
      <c r="AO166" s="19">
        <v>2014</v>
      </c>
      <c r="AP166" s="19" t="s">
        <v>14</v>
      </c>
      <c r="AQ166" s="19" t="s">
        <v>14</v>
      </c>
      <c r="AR166" s="19">
        <v>2015</v>
      </c>
      <c r="AS166" s="19">
        <v>2014</v>
      </c>
      <c r="AT166" s="19">
        <v>2015</v>
      </c>
      <c r="AU166" s="19">
        <v>2012</v>
      </c>
      <c r="AV166" s="19">
        <v>2010</v>
      </c>
      <c r="AW166" s="19">
        <v>2014</v>
      </c>
      <c r="AX166" s="19">
        <v>2014</v>
      </c>
      <c r="AY166" s="19">
        <v>2014</v>
      </c>
      <c r="AZ166" s="19">
        <v>2015</v>
      </c>
      <c r="BA166" s="19">
        <v>2015</v>
      </c>
      <c r="BB166" s="19">
        <v>2015</v>
      </c>
      <c r="BC166" s="19">
        <v>2015</v>
      </c>
      <c r="BD166" s="19">
        <v>2014</v>
      </c>
      <c r="BE166" s="19">
        <v>2014</v>
      </c>
      <c r="BF166" s="9"/>
    </row>
    <row r="167" spans="1:58" x14ac:dyDescent="0.3">
      <c r="A167" s="13" t="s">
        <v>7570</v>
      </c>
      <c r="B167" s="181" t="s">
        <v>7571</v>
      </c>
      <c r="C167" s="17">
        <v>2014</v>
      </c>
      <c r="D167" s="17">
        <v>2014</v>
      </c>
      <c r="E167" s="17">
        <v>2014</v>
      </c>
      <c r="F167" s="17">
        <v>2014</v>
      </c>
      <c r="G167" s="17">
        <v>2014</v>
      </c>
      <c r="H167" s="17">
        <v>2014</v>
      </c>
      <c r="I167" s="17">
        <v>2014</v>
      </c>
      <c r="J167" s="17">
        <v>2015</v>
      </c>
      <c r="K167" s="17">
        <v>2015</v>
      </c>
      <c r="L167" s="17">
        <v>2015</v>
      </c>
      <c r="M167" s="19">
        <v>2016</v>
      </c>
      <c r="N167" s="19">
        <v>2016</v>
      </c>
      <c r="O167" s="19">
        <v>2015</v>
      </c>
      <c r="P167" s="19">
        <v>2015</v>
      </c>
      <c r="Q167" s="19">
        <v>2014</v>
      </c>
      <c r="R167" s="19" t="s">
        <v>14</v>
      </c>
      <c r="S167" s="19">
        <v>2016</v>
      </c>
      <c r="T167" s="19">
        <v>2013</v>
      </c>
      <c r="U167" s="19">
        <v>2014</v>
      </c>
      <c r="V167" s="19" t="s">
        <v>14</v>
      </c>
      <c r="W167" s="19">
        <v>2015</v>
      </c>
      <c r="X167" s="19" t="s">
        <v>14</v>
      </c>
      <c r="Y167" s="19">
        <v>2011</v>
      </c>
      <c r="Z167" s="19">
        <v>2014</v>
      </c>
      <c r="AA167" s="19">
        <v>2014</v>
      </c>
      <c r="AB167" s="19">
        <v>2014</v>
      </c>
      <c r="AC167" s="19">
        <v>2014</v>
      </c>
      <c r="AD167" s="19">
        <v>2015</v>
      </c>
      <c r="AE167" s="19" t="s">
        <v>14</v>
      </c>
      <c r="AF167" s="19">
        <v>2014</v>
      </c>
      <c r="AG167" s="18">
        <v>2012</v>
      </c>
      <c r="AH167" s="19">
        <v>2014</v>
      </c>
      <c r="AI167" s="19">
        <v>2015</v>
      </c>
      <c r="AJ167" s="19">
        <v>2016</v>
      </c>
      <c r="AK167" s="20" t="s">
        <v>14</v>
      </c>
      <c r="AL167" s="20">
        <v>2015</v>
      </c>
      <c r="AM167" s="19">
        <v>2015</v>
      </c>
      <c r="AN167" s="19">
        <v>2014</v>
      </c>
      <c r="AO167" s="19">
        <v>2014</v>
      </c>
      <c r="AP167" s="19">
        <v>2014</v>
      </c>
      <c r="AQ167" s="19">
        <v>2014</v>
      </c>
      <c r="AR167" s="19">
        <v>2015</v>
      </c>
      <c r="AS167" s="19">
        <v>2014</v>
      </c>
      <c r="AT167" s="19">
        <v>2015</v>
      </c>
      <c r="AU167" s="19">
        <v>2012</v>
      </c>
      <c r="AV167" s="19" t="s">
        <v>14</v>
      </c>
      <c r="AW167" s="19">
        <v>2014</v>
      </c>
      <c r="AX167" s="19">
        <v>2014</v>
      </c>
      <c r="AY167" s="19">
        <v>2014</v>
      </c>
      <c r="AZ167" s="19">
        <v>2015</v>
      </c>
      <c r="BA167" s="19">
        <v>2015</v>
      </c>
      <c r="BB167" s="19">
        <v>2015</v>
      </c>
      <c r="BC167" s="19">
        <v>2015</v>
      </c>
      <c r="BD167" s="19">
        <v>2014</v>
      </c>
      <c r="BE167" s="19">
        <v>2014</v>
      </c>
      <c r="BF167" s="9"/>
    </row>
    <row r="168" spans="1:58" x14ac:dyDescent="0.3">
      <c r="A168" s="13" t="s">
        <v>7572</v>
      </c>
      <c r="B168" s="181" t="s">
        <v>7573</v>
      </c>
      <c r="C168" s="17">
        <v>2014</v>
      </c>
      <c r="D168" s="17">
        <v>2014</v>
      </c>
      <c r="E168" s="17">
        <v>2014</v>
      </c>
      <c r="F168" s="17">
        <v>2014</v>
      </c>
      <c r="G168" s="17">
        <v>2014</v>
      </c>
      <c r="H168" s="17">
        <v>2014</v>
      </c>
      <c r="I168" s="17">
        <v>2014</v>
      </c>
      <c r="J168" s="17">
        <v>2015</v>
      </c>
      <c r="K168" s="17">
        <v>2015</v>
      </c>
      <c r="L168" s="17">
        <v>2015</v>
      </c>
      <c r="M168" s="19">
        <v>2016</v>
      </c>
      <c r="N168" s="19">
        <v>2016</v>
      </c>
      <c r="O168" s="19">
        <v>2015</v>
      </c>
      <c r="P168" s="19">
        <v>2015</v>
      </c>
      <c r="Q168" s="19">
        <v>2014</v>
      </c>
      <c r="R168" s="19" t="s">
        <v>14</v>
      </c>
      <c r="S168" s="19">
        <v>2016</v>
      </c>
      <c r="T168" s="19">
        <v>2013</v>
      </c>
      <c r="U168" s="19">
        <v>2014</v>
      </c>
      <c r="V168" s="19" t="s">
        <v>14</v>
      </c>
      <c r="W168" s="19">
        <v>2015</v>
      </c>
      <c r="X168" s="19" t="s">
        <v>14</v>
      </c>
      <c r="Y168" s="19">
        <v>2012</v>
      </c>
      <c r="Z168" s="19">
        <v>2014</v>
      </c>
      <c r="AA168" s="19">
        <v>2014</v>
      </c>
      <c r="AB168" s="19">
        <v>2013</v>
      </c>
      <c r="AC168" s="19">
        <v>2014</v>
      </c>
      <c r="AD168" s="19">
        <v>2015</v>
      </c>
      <c r="AE168" s="19" t="s">
        <v>14</v>
      </c>
      <c r="AF168" s="19">
        <v>2014</v>
      </c>
      <c r="AG168" s="18">
        <v>2012</v>
      </c>
      <c r="AH168" s="19">
        <v>2014</v>
      </c>
      <c r="AI168" s="19">
        <v>2015</v>
      </c>
      <c r="AJ168" s="19">
        <v>2016</v>
      </c>
      <c r="AK168" s="20" t="s">
        <v>14</v>
      </c>
      <c r="AL168" s="20">
        <v>2015</v>
      </c>
      <c r="AM168" s="19">
        <v>2015</v>
      </c>
      <c r="AN168" s="19">
        <v>2014</v>
      </c>
      <c r="AO168" s="19">
        <v>2014</v>
      </c>
      <c r="AP168" s="19">
        <v>2014</v>
      </c>
      <c r="AQ168" s="19">
        <v>2014</v>
      </c>
      <c r="AR168" s="19">
        <v>2015</v>
      </c>
      <c r="AS168" s="19">
        <v>2014</v>
      </c>
      <c r="AT168" s="19">
        <v>2015</v>
      </c>
      <c r="AU168" s="19">
        <v>2012</v>
      </c>
      <c r="AV168" s="19" t="s">
        <v>14</v>
      </c>
      <c r="AW168" s="19">
        <v>2014</v>
      </c>
      <c r="AX168" s="19">
        <v>2014</v>
      </c>
      <c r="AY168" s="19">
        <v>2014</v>
      </c>
      <c r="AZ168" s="19">
        <v>2015</v>
      </c>
      <c r="BA168" s="19">
        <v>2015</v>
      </c>
      <c r="BB168" s="19">
        <v>2015</v>
      </c>
      <c r="BC168" s="19">
        <v>2015</v>
      </c>
      <c r="BD168" s="19">
        <v>2014</v>
      </c>
      <c r="BE168" s="19">
        <v>2014</v>
      </c>
      <c r="BF168" s="9"/>
    </row>
    <row r="169" spans="1:58" x14ac:dyDescent="0.3">
      <c r="A169" s="13" t="s">
        <v>158</v>
      </c>
      <c r="B169" s="181" t="s">
        <v>7574</v>
      </c>
      <c r="C169" s="17">
        <v>2014</v>
      </c>
      <c r="D169" s="17">
        <v>2014</v>
      </c>
      <c r="E169" s="17">
        <v>2014</v>
      </c>
      <c r="F169" s="17">
        <v>2014</v>
      </c>
      <c r="G169" s="17">
        <v>2014</v>
      </c>
      <c r="H169" s="17">
        <v>2014</v>
      </c>
      <c r="I169" s="17">
        <v>2014</v>
      </c>
      <c r="J169" s="17">
        <v>2015</v>
      </c>
      <c r="K169" s="17">
        <v>2015</v>
      </c>
      <c r="L169" s="17">
        <v>2015</v>
      </c>
      <c r="M169" s="19">
        <v>2016</v>
      </c>
      <c r="N169" s="19">
        <v>2016</v>
      </c>
      <c r="O169" s="19">
        <v>2015</v>
      </c>
      <c r="P169" s="19">
        <v>2015</v>
      </c>
      <c r="Q169" s="19">
        <v>2014</v>
      </c>
      <c r="R169" s="19">
        <v>2009</v>
      </c>
      <c r="S169" s="19">
        <v>2016</v>
      </c>
      <c r="T169" s="19">
        <v>2013</v>
      </c>
      <c r="U169" s="19">
        <v>2014</v>
      </c>
      <c r="V169" s="19" t="s">
        <v>14</v>
      </c>
      <c r="W169" s="19">
        <v>2015</v>
      </c>
      <c r="X169" s="19">
        <v>2009</v>
      </c>
      <c r="Y169" s="19">
        <v>2010</v>
      </c>
      <c r="Z169" s="19">
        <v>2014</v>
      </c>
      <c r="AA169" s="19">
        <v>2014</v>
      </c>
      <c r="AB169" s="19">
        <v>2014</v>
      </c>
      <c r="AC169" s="19">
        <v>2014</v>
      </c>
      <c r="AD169" s="19">
        <v>2015</v>
      </c>
      <c r="AE169" s="19" t="s">
        <v>14</v>
      </c>
      <c r="AF169" s="19">
        <v>2014</v>
      </c>
      <c r="AG169" s="18">
        <v>2004</v>
      </c>
      <c r="AH169" s="19">
        <v>2014</v>
      </c>
      <c r="AI169" s="19">
        <v>2015</v>
      </c>
      <c r="AJ169" s="19">
        <v>2016</v>
      </c>
      <c r="AK169" s="20">
        <v>2015</v>
      </c>
      <c r="AL169" s="20">
        <v>2015</v>
      </c>
      <c r="AM169" s="19">
        <v>2015</v>
      </c>
      <c r="AN169" s="19">
        <v>2014</v>
      </c>
      <c r="AO169" s="19">
        <v>2014</v>
      </c>
      <c r="AP169" s="19" t="s">
        <v>14</v>
      </c>
      <c r="AQ169" s="19" t="s">
        <v>14</v>
      </c>
      <c r="AR169" s="19">
        <v>2009</v>
      </c>
      <c r="AS169" s="19">
        <v>2014</v>
      </c>
      <c r="AT169" s="19">
        <v>2015</v>
      </c>
      <c r="AU169" s="19">
        <v>2012</v>
      </c>
      <c r="AV169" s="19">
        <v>2013</v>
      </c>
      <c r="AW169" s="19">
        <v>2014</v>
      </c>
      <c r="AX169" s="19">
        <v>2014</v>
      </c>
      <c r="AY169" s="19">
        <v>2014</v>
      </c>
      <c r="AZ169" s="19">
        <v>2015</v>
      </c>
      <c r="BA169" s="19">
        <v>2015</v>
      </c>
      <c r="BB169" s="19" t="s">
        <v>14</v>
      </c>
      <c r="BC169" s="19">
        <v>2015</v>
      </c>
      <c r="BD169" s="19">
        <v>2014</v>
      </c>
      <c r="BE169" s="19">
        <v>2014</v>
      </c>
      <c r="BF169" s="9"/>
    </row>
    <row r="170" spans="1:58" x14ac:dyDescent="0.3">
      <c r="A170" s="13" t="s">
        <v>7575</v>
      </c>
      <c r="B170" s="181" t="s">
        <v>7576</v>
      </c>
      <c r="C170" s="17">
        <v>2014</v>
      </c>
      <c r="D170" s="17">
        <v>2014</v>
      </c>
      <c r="E170" s="17">
        <v>2014</v>
      </c>
      <c r="F170" s="17">
        <v>2014</v>
      </c>
      <c r="G170" s="17">
        <v>2014</v>
      </c>
      <c r="H170" s="17">
        <v>2014</v>
      </c>
      <c r="I170" s="17">
        <v>2014</v>
      </c>
      <c r="J170" s="17">
        <v>2015</v>
      </c>
      <c r="K170" s="17">
        <v>2015</v>
      </c>
      <c r="L170" s="17">
        <v>2015</v>
      </c>
      <c r="M170" s="19">
        <v>2016</v>
      </c>
      <c r="N170" s="19">
        <v>2016</v>
      </c>
      <c r="O170" s="19">
        <v>2015</v>
      </c>
      <c r="P170" s="19">
        <v>2015</v>
      </c>
      <c r="Q170" s="19">
        <v>2014</v>
      </c>
      <c r="R170" s="19">
        <v>2012</v>
      </c>
      <c r="S170" s="19">
        <v>2016</v>
      </c>
      <c r="T170" s="19">
        <v>2013</v>
      </c>
      <c r="U170" s="19">
        <v>2014</v>
      </c>
      <c r="V170" s="19">
        <v>2014</v>
      </c>
      <c r="W170" s="19">
        <v>2015</v>
      </c>
      <c r="X170" s="19">
        <v>2012</v>
      </c>
      <c r="Y170" s="19">
        <v>2013</v>
      </c>
      <c r="Z170" s="19">
        <v>2014</v>
      </c>
      <c r="AA170" s="19">
        <v>2014</v>
      </c>
      <c r="AB170" s="19">
        <v>2014</v>
      </c>
      <c r="AC170" s="19">
        <v>2014</v>
      </c>
      <c r="AD170" s="19">
        <v>2015</v>
      </c>
      <c r="AE170" s="19">
        <v>2012</v>
      </c>
      <c r="AF170" s="19">
        <v>2014</v>
      </c>
      <c r="AG170" s="18">
        <v>2009</v>
      </c>
      <c r="AH170" s="19">
        <v>2014</v>
      </c>
      <c r="AI170" s="19">
        <v>2015</v>
      </c>
      <c r="AJ170" s="19">
        <v>2016</v>
      </c>
      <c r="AK170" s="20" t="s">
        <v>14</v>
      </c>
      <c r="AL170" s="20">
        <v>2015</v>
      </c>
      <c r="AM170" s="19">
        <v>2015</v>
      </c>
      <c r="AN170" s="19">
        <v>2014</v>
      </c>
      <c r="AO170" s="19">
        <v>2014</v>
      </c>
      <c r="AP170" s="19" t="s">
        <v>14</v>
      </c>
      <c r="AQ170" s="19" t="s">
        <v>14</v>
      </c>
      <c r="AR170" s="19">
        <v>2009</v>
      </c>
      <c r="AS170" s="19">
        <v>2014</v>
      </c>
      <c r="AT170" s="19">
        <v>2015</v>
      </c>
      <c r="AU170" s="19">
        <v>2012</v>
      </c>
      <c r="AV170" s="19">
        <v>2013</v>
      </c>
      <c r="AW170" s="19">
        <v>2014</v>
      </c>
      <c r="AX170" s="19">
        <v>2014</v>
      </c>
      <c r="AY170" s="19">
        <v>2014</v>
      </c>
      <c r="AZ170" s="19">
        <v>2015</v>
      </c>
      <c r="BA170" s="19">
        <v>2015</v>
      </c>
      <c r="BB170" s="19">
        <v>2015</v>
      </c>
      <c r="BC170" s="19">
        <v>2015</v>
      </c>
      <c r="BD170" s="19">
        <v>2014</v>
      </c>
      <c r="BE170" s="19">
        <v>2014</v>
      </c>
      <c r="BF170" s="9"/>
    </row>
    <row r="171" spans="1:58" x14ac:dyDescent="0.3">
      <c r="A171" s="13" t="s">
        <v>171</v>
      </c>
      <c r="B171" s="181" t="s">
        <v>7577</v>
      </c>
      <c r="C171" s="17">
        <v>2014</v>
      </c>
      <c r="D171" s="17">
        <v>2014</v>
      </c>
      <c r="E171" s="17">
        <v>2014</v>
      </c>
      <c r="F171" s="17">
        <v>2014</v>
      </c>
      <c r="G171" s="17">
        <v>2014</v>
      </c>
      <c r="H171" s="17">
        <v>2014</v>
      </c>
      <c r="I171" s="17">
        <v>2014</v>
      </c>
      <c r="J171" s="17">
        <v>2015</v>
      </c>
      <c r="K171" s="17">
        <v>2015</v>
      </c>
      <c r="L171" s="17">
        <v>2015</v>
      </c>
      <c r="M171" s="19">
        <v>2016</v>
      </c>
      <c r="N171" s="19">
        <v>2016</v>
      </c>
      <c r="O171" s="19">
        <v>2015</v>
      </c>
      <c r="P171" s="19">
        <v>2015</v>
      </c>
      <c r="Q171" s="19">
        <v>2014</v>
      </c>
      <c r="R171" s="19">
        <v>2010</v>
      </c>
      <c r="S171" s="19">
        <v>2016</v>
      </c>
      <c r="T171" s="19">
        <v>2013</v>
      </c>
      <c r="U171" s="19">
        <v>2014</v>
      </c>
      <c r="V171" s="19">
        <v>2014</v>
      </c>
      <c r="W171" s="19">
        <v>2015</v>
      </c>
      <c r="X171" s="19">
        <v>2011</v>
      </c>
      <c r="Y171" s="19">
        <v>2012</v>
      </c>
      <c r="Z171" s="19">
        <v>2014</v>
      </c>
      <c r="AA171" s="19">
        <v>2014</v>
      </c>
      <c r="AB171" s="19">
        <v>2014</v>
      </c>
      <c r="AC171" s="19">
        <v>2014</v>
      </c>
      <c r="AD171" s="19">
        <v>2015</v>
      </c>
      <c r="AE171" s="19">
        <v>2012</v>
      </c>
      <c r="AF171" s="19">
        <v>2014</v>
      </c>
      <c r="AG171" s="18">
        <v>2012</v>
      </c>
      <c r="AH171" s="19">
        <v>2014</v>
      </c>
      <c r="AI171" s="19">
        <v>2015</v>
      </c>
      <c r="AJ171" s="19">
        <v>2016</v>
      </c>
      <c r="AK171" s="20" t="s">
        <v>14</v>
      </c>
      <c r="AL171" s="20">
        <v>2016</v>
      </c>
      <c r="AM171" s="19">
        <v>2015</v>
      </c>
      <c r="AN171" s="19">
        <v>2014</v>
      </c>
      <c r="AO171" s="19">
        <v>2014</v>
      </c>
      <c r="AP171" s="19">
        <v>2013</v>
      </c>
      <c r="AQ171" s="19">
        <v>2014</v>
      </c>
      <c r="AR171" s="19">
        <v>2015</v>
      </c>
      <c r="AS171" s="19">
        <v>2014</v>
      </c>
      <c r="AT171" s="19">
        <v>2015</v>
      </c>
      <c r="AU171" s="19">
        <v>2012</v>
      </c>
      <c r="AV171" s="19">
        <v>2012</v>
      </c>
      <c r="AW171" s="19">
        <v>2014</v>
      </c>
      <c r="AX171" s="19">
        <v>2014</v>
      </c>
      <c r="AY171" s="19">
        <v>2014</v>
      </c>
      <c r="AZ171" s="19">
        <v>2015</v>
      </c>
      <c r="BA171" s="19">
        <v>2015</v>
      </c>
      <c r="BB171" s="19">
        <v>2015</v>
      </c>
      <c r="BC171" s="19">
        <v>2015</v>
      </c>
      <c r="BD171" s="19">
        <v>2014</v>
      </c>
      <c r="BE171" s="19">
        <v>2014</v>
      </c>
      <c r="BF171" s="9"/>
    </row>
    <row r="172" spans="1:58" x14ac:dyDescent="0.3">
      <c r="A172" s="13" t="s">
        <v>412</v>
      </c>
      <c r="B172" s="181" t="s">
        <v>7578</v>
      </c>
      <c r="C172" s="17">
        <v>2014</v>
      </c>
      <c r="D172" s="17">
        <v>2014</v>
      </c>
      <c r="E172" s="17">
        <v>2014</v>
      </c>
      <c r="F172" s="17">
        <v>2014</v>
      </c>
      <c r="G172" s="17">
        <v>2014</v>
      </c>
      <c r="H172" s="17">
        <v>2014</v>
      </c>
      <c r="I172" s="17">
        <v>2014</v>
      </c>
      <c r="J172" s="17">
        <v>2015</v>
      </c>
      <c r="K172" s="17">
        <v>2015</v>
      </c>
      <c r="L172" s="17">
        <v>2015</v>
      </c>
      <c r="M172" s="19">
        <v>2016</v>
      </c>
      <c r="N172" s="19">
        <v>2016</v>
      </c>
      <c r="O172" s="19">
        <v>2015</v>
      </c>
      <c r="P172" s="19">
        <v>2015</v>
      </c>
      <c r="Q172" s="19">
        <v>2014</v>
      </c>
      <c r="R172" s="19">
        <v>2006</v>
      </c>
      <c r="S172" s="19">
        <v>2016</v>
      </c>
      <c r="T172" s="19">
        <v>2013</v>
      </c>
      <c r="U172" s="19">
        <v>2014</v>
      </c>
      <c r="V172" s="19">
        <v>2014</v>
      </c>
      <c r="W172" s="19">
        <v>2015</v>
      </c>
      <c r="X172" s="19">
        <v>2012</v>
      </c>
      <c r="Y172" s="19">
        <v>2010</v>
      </c>
      <c r="Z172" s="19">
        <v>2014</v>
      </c>
      <c r="AA172" s="19">
        <v>2014</v>
      </c>
      <c r="AB172" s="19">
        <v>2014</v>
      </c>
      <c r="AC172" s="19">
        <v>2014</v>
      </c>
      <c r="AD172" s="19">
        <v>2015</v>
      </c>
      <c r="AE172" s="19">
        <v>2012</v>
      </c>
      <c r="AF172" s="19">
        <v>2014</v>
      </c>
      <c r="AG172" s="18">
        <v>2012</v>
      </c>
      <c r="AH172" s="19">
        <v>2014</v>
      </c>
      <c r="AI172" s="19">
        <v>2015</v>
      </c>
      <c r="AJ172" s="19">
        <v>2016</v>
      </c>
      <c r="AK172" s="20">
        <v>2015</v>
      </c>
      <c r="AL172" s="20">
        <v>2015</v>
      </c>
      <c r="AM172" s="19">
        <v>2015</v>
      </c>
      <c r="AN172" s="19">
        <v>2014</v>
      </c>
      <c r="AO172" s="19">
        <v>2014</v>
      </c>
      <c r="AP172" s="19">
        <v>2014</v>
      </c>
      <c r="AQ172" s="19">
        <v>2014</v>
      </c>
      <c r="AR172" s="19">
        <v>2015</v>
      </c>
      <c r="AS172" s="19">
        <v>2014</v>
      </c>
      <c r="AT172" s="19">
        <v>2015</v>
      </c>
      <c r="AU172" s="19">
        <v>2012</v>
      </c>
      <c r="AV172" s="19">
        <v>2010</v>
      </c>
      <c r="AW172" s="19">
        <v>2014</v>
      </c>
      <c r="AX172" s="19">
        <v>2014</v>
      </c>
      <c r="AY172" s="19">
        <v>2014</v>
      </c>
      <c r="AZ172" s="19">
        <v>2015</v>
      </c>
      <c r="BA172" s="19">
        <v>2015</v>
      </c>
      <c r="BB172" s="19">
        <v>2015</v>
      </c>
      <c r="BC172" s="19">
        <v>2015</v>
      </c>
      <c r="BD172" s="19">
        <v>2014</v>
      </c>
      <c r="BE172" s="19">
        <v>2014</v>
      </c>
      <c r="BF172" s="9"/>
    </row>
    <row r="173" spans="1:58" x14ac:dyDescent="0.3">
      <c r="A173" s="13" t="s">
        <v>8244</v>
      </c>
      <c r="B173" s="181" t="s">
        <v>7469</v>
      </c>
      <c r="C173" s="17">
        <v>2014</v>
      </c>
      <c r="D173" s="17">
        <v>2014</v>
      </c>
      <c r="E173" s="17">
        <v>2014</v>
      </c>
      <c r="F173" s="17">
        <v>2014</v>
      </c>
      <c r="G173" s="17">
        <v>2014</v>
      </c>
      <c r="H173" s="17">
        <v>2014</v>
      </c>
      <c r="I173" s="17">
        <v>2014</v>
      </c>
      <c r="J173" s="17">
        <v>2015</v>
      </c>
      <c r="K173" s="17">
        <v>2015</v>
      </c>
      <c r="L173" s="17">
        <v>2015</v>
      </c>
      <c r="M173" s="19">
        <v>2016</v>
      </c>
      <c r="N173" s="19">
        <v>2016</v>
      </c>
      <c r="O173" s="19">
        <v>2015</v>
      </c>
      <c r="P173" s="19">
        <v>2015</v>
      </c>
      <c r="Q173" s="19">
        <v>2014</v>
      </c>
      <c r="R173" s="19">
        <v>2011</v>
      </c>
      <c r="S173" s="19">
        <v>2016</v>
      </c>
      <c r="T173" s="19">
        <v>2013</v>
      </c>
      <c r="U173" s="19">
        <v>2014</v>
      </c>
      <c r="V173" s="19">
        <v>2014</v>
      </c>
      <c r="W173" s="19">
        <v>2015</v>
      </c>
      <c r="X173" s="19">
        <v>2011</v>
      </c>
      <c r="Y173" s="19">
        <v>2010</v>
      </c>
      <c r="Z173" s="19">
        <v>2014</v>
      </c>
      <c r="AA173" s="19">
        <v>2014</v>
      </c>
      <c r="AB173" s="19">
        <v>2013</v>
      </c>
      <c r="AC173" s="19">
        <v>2014</v>
      </c>
      <c r="AD173" s="19">
        <v>2015</v>
      </c>
      <c r="AE173" s="19" t="s">
        <v>14</v>
      </c>
      <c r="AF173" s="19">
        <v>2014</v>
      </c>
      <c r="AG173" s="18">
        <v>2008</v>
      </c>
      <c r="AH173" s="19">
        <v>2014</v>
      </c>
      <c r="AI173" s="19">
        <v>2015</v>
      </c>
      <c r="AJ173" s="19">
        <v>2016</v>
      </c>
      <c r="AK173" s="20">
        <v>2015</v>
      </c>
      <c r="AL173" s="20">
        <v>2015</v>
      </c>
      <c r="AM173" s="19">
        <v>2015</v>
      </c>
      <c r="AN173" s="19">
        <v>2014</v>
      </c>
      <c r="AO173" s="19">
        <v>2014</v>
      </c>
      <c r="AP173" s="19">
        <v>2013</v>
      </c>
      <c r="AQ173" s="19">
        <v>2013</v>
      </c>
      <c r="AR173" s="19">
        <v>2015</v>
      </c>
      <c r="AS173" s="19">
        <v>2014</v>
      </c>
      <c r="AT173" s="19">
        <v>2015</v>
      </c>
      <c r="AU173" s="19">
        <v>2012</v>
      </c>
      <c r="AV173" s="19">
        <v>2013</v>
      </c>
      <c r="AW173" s="19">
        <v>2014</v>
      </c>
      <c r="AX173" s="19">
        <v>2014</v>
      </c>
      <c r="AY173" s="19">
        <v>2014</v>
      </c>
      <c r="AZ173" s="19">
        <v>2015</v>
      </c>
      <c r="BA173" s="19">
        <v>2015</v>
      </c>
      <c r="BB173" s="19">
        <v>2015</v>
      </c>
      <c r="BC173" s="19">
        <v>2015</v>
      </c>
      <c r="BD173" s="19">
        <v>2014</v>
      </c>
      <c r="BE173" s="19">
        <v>2014</v>
      </c>
      <c r="BF173" s="9"/>
    </row>
    <row r="174" spans="1:58" x14ac:dyDescent="0.3">
      <c r="A174" s="13" t="s">
        <v>8245</v>
      </c>
      <c r="B174" s="181" t="s">
        <v>7579</v>
      </c>
      <c r="C174" s="17">
        <v>2014</v>
      </c>
      <c r="D174" s="17">
        <v>2014</v>
      </c>
      <c r="E174" s="17">
        <v>2014</v>
      </c>
      <c r="F174" s="17">
        <v>2014</v>
      </c>
      <c r="G174" s="17">
        <v>2014</v>
      </c>
      <c r="H174" s="17">
        <v>2014</v>
      </c>
      <c r="I174" s="17">
        <v>2014</v>
      </c>
      <c r="J174" s="17">
        <v>2015</v>
      </c>
      <c r="K174" s="17">
        <v>2015</v>
      </c>
      <c r="L174" s="17">
        <v>2015</v>
      </c>
      <c r="M174" s="19">
        <v>2016</v>
      </c>
      <c r="N174" s="19">
        <v>2016</v>
      </c>
      <c r="O174" s="19">
        <v>2015</v>
      </c>
      <c r="P174" s="19">
        <v>2015</v>
      </c>
      <c r="Q174" s="19">
        <v>2014</v>
      </c>
      <c r="R174" s="19">
        <v>2010</v>
      </c>
      <c r="S174" s="19">
        <v>2016</v>
      </c>
      <c r="T174" s="19">
        <v>2013</v>
      </c>
      <c r="U174" s="19">
        <v>2014</v>
      </c>
      <c r="V174" s="19">
        <v>2014</v>
      </c>
      <c r="W174" s="19">
        <v>2015</v>
      </c>
      <c r="X174" s="19">
        <v>2009</v>
      </c>
      <c r="Y174" s="19">
        <v>2011</v>
      </c>
      <c r="Z174" s="19">
        <v>2014</v>
      </c>
      <c r="AA174" s="19">
        <v>2014</v>
      </c>
      <c r="AB174" s="19" t="s">
        <v>14</v>
      </c>
      <c r="AC174" s="19">
        <v>2014</v>
      </c>
      <c r="AD174" s="19">
        <v>2015</v>
      </c>
      <c r="AE174" s="19">
        <v>2012</v>
      </c>
      <c r="AF174" s="19" t="s">
        <v>14</v>
      </c>
      <c r="AG174" s="18">
        <v>2007</v>
      </c>
      <c r="AH174" s="19">
        <v>2014</v>
      </c>
      <c r="AI174" s="19">
        <v>2015</v>
      </c>
      <c r="AJ174" s="19">
        <v>2016</v>
      </c>
      <c r="AK174" s="20">
        <v>2015</v>
      </c>
      <c r="AL174" s="20">
        <v>2015</v>
      </c>
      <c r="AM174" s="19">
        <v>2015</v>
      </c>
      <c r="AN174" s="19">
        <v>2014</v>
      </c>
      <c r="AO174" s="19">
        <v>2014</v>
      </c>
      <c r="AP174" s="19" t="s">
        <v>14</v>
      </c>
      <c r="AQ174" s="19" t="s">
        <v>14</v>
      </c>
      <c r="AR174" s="19">
        <v>2009</v>
      </c>
      <c r="AS174" s="19">
        <v>2014</v>
      </c>
      <c r="AT174" s="19">
        <v>2015</v>
      </c>
      <c r="AU174" s="19">
        <v>2012</v>
      </c>
      <c r="AV174" s="19">
        <v>2010</v>
      </c>
      <c r="AW174" s="19">
        <v>2014</v>
      </c>
      <c r="AX174" s="19">
        <v>2014</v>
      </c>
      <c r="AY174" s="19">
        <v>2014</v>
      </c>
      <c r="AZ174" s="19">
        <v>2015</v>
      </c>
      <c r="BA174" s="19">
        <v>2015</v>
      </c>
      <c r="BB174" s="19">
        <v>2015</v>
      </c>
      <c r="BC174" s="19">
        <v>2015</v>
      </c>
      <c r="BD174" s="19">
        <v>2014</v>
      </c>
      <c r="BE174" s="19">
        <v>2014</v>
      </c>
      <c r="BF174" s="9"/>
    </row>
    <row r="175" spans="1:58" x14ac:dyDescent="0.3">
      <c r="A175" s="13" t="s">
        <v>7580</v>
      </c>
      <c r="B175" s="181" t="s">
        <v>7581</v>
      </c>
      <c r="C175" s="17">
        <v>2014</v>
      </c>
      <c r="D175" s="17">
        <v>2014</v>
      </c>
      <c r="E175" s="17">
        <v>2014</v>
      </c>
      <c r="F175" s="17">
        <v>2014</v>
      </c>
      <c r="G175" s="17">
        <v>2014</v>
      </c>
      <c r="H175" s="17">
        <v>2014</v>
      </c>
      <c r="I175" s="17">
        <v>2014</v>
      </c>
      <c r="J175" s="17">
        <v>2015</v>
      </c>
      <c r="K175" s="17">
        <v>2015</v>
      </c>
      <c r="L175" s="17">
        <v>2015</v>
      </c>
      <c r="M175" s="19">
        <v>2016</v>
      </c>
      <c r="N175" s="19">
        <v>2016</v>
      </c>
      <c r="O175" s="19">
        <v>2015</v>
      </c>
      <c r="P175" s="19">
        <v>2015</v>
      </c>
      <c r="Q175" s="19">
        <v>2014</v>
      </c>
      <c r="R175" s="19">
        <v>2014</v>
      </c>
      <c r="S175" s="19">
        <v>2016</v>
      </c>
      <c r="T175" s="19">
        <v>2013</v>
      </c>
      <c r="U175" s="19">
        <v>2014</v>
      </c>
      <c r="V175" s="19">
        <v>2014</v>
      </c>
      <c r="W175" s="19">
        <v>2015</v>
      </c>
      <c r="X175" s="19">
        <v>2014</v>
      </c>
      <c r="Y175" s="19">
        <v>2010</v>
      </c>
      <c r="Z175" s="19">
        <v>2014</v>
      </c>
      <c r="AA175" s="19">
        <v>2014</v>
      </c>
      <c r="AB175" s="19">
        <v>2014</v>
      </c>
      <c r="AC175" s="19">
        <v>2014</v>
      </c>
      <c r="AD175" s="19">
        <v>2015</v>
      </c>
      <c r="AE175" s="19">
        <v>2012</v>
      </c>
      <c r="AF175" s="19">
        <v>2014</v>
      </c>
      <c r="AG175" s="18">
        <v>2011</v>
      </c>
      <c r="AH175" s="19">
        <v>2014</v>
      </c>
      <c r="AI175" s="19">
        <v>2015</v>
      </c>
      <c r="AJ175" s="19">
        <v>2016</v>
      </c>
      <c r="AK175" s="20">
        <v>2015</v>
      </c>
      <c r="AL175" s="20">
        <v>2015</v>
      </c>
      <c r="AM175" s="19">
        <v>2015</v>
      </c>
      <c r="AN175" s="19">
        <v>2014</v>
      </c>
      <c r="AO175" s="19">
        <v>2014</v>
      </c>
      <c r="AP175" s="19">
        <v>2014</v>
      </c>
      <c r="AQ175" s="19">
        <v>2014</v>
      </c>
      <c r="AR175" s="19">
        <v>2015</v>
      </c>
      <c r="AS175" s="19">
        <v>2014</v>
      </c>
      <c r="AT175" s="19">
        <v>2015</v>
      </c>
      <c r="AU175" s="19">
        <v>2012</v>
      </c>
      <c r="AV175" s="19">
        <v>2011</v>
      </c>
      <c r="AW175" s="19">
        <v>2014</v>
      </c>
      <c r="AX175" s="19">
        <v>2014</v>
      </c>
      <c r="AY175" s="19">
        <v>2014</v>
      </c>
      <c r="AZ175" s="19">
        <v>2015</v>
      </c>
      <c r="BA175" s="19">
        <v>2015</v>
      </c>
      <c r="BB175" s="19">
        <v>2015</v>
      </c>
      <c r="BC175" s="19">
        <v>2015</v>
      </c>
      <c r="BD175" s="19">
        <v>2014</v>
      </c>
      <c r="BE175" s="19">
        <v>2014</v>
      </c>
      <c r="BF175" s="9"/>
    </row>
    <row r="176" spans="1:58" x14ac:dyDescent="0.3">
      <c r="A176" s="13" t="s">
        <v>7582</v>
      </c>
      <c r="B176" s="181" t="s">
        <v>7583</v>
      </c>
      <c r="C176" s="17">
        <v>2014</v>
      </c>
      <c r="D176" s="17">
        <v>2014</v>
      </c>
      <c r="E176" s="17">
        <v>2014</v>
      </c>
      <c r="F176" s="17">
        <v>2014</v>
      </c>
      <c r="G176" s="17">
        <v>2014</v>
      </c>
      <c r="H176" s="17">
        <v>2014</v>
      </c>
      <c r="I176" s="17">
        <v>2014</v>
      </c>
      <c r="J176" s="17">
        <v>2015</v>
      </c>
      <c r="K176" s="17">
        <v>2015</v>
      </c>
      <c r="L176" s="17">
        <v>2015</v>
      </c>
      <c r="M176" s="19">
        <v>2016</v>
      </c>
      <c r="N176" s="19">
        <v>2016</v>
      </c>
      <c r="O176" s="19">
        <v>2015</v>
      </c>
      <c r="P176" s="19">
        <v>2015</v>
      </c>
      <c r="Q176" s="19">
        <v>2014</v>
      </c>
      <c r="R176" s="19" t="s">
        <v>14</v>
      </c>
      <c r="S176" s="19">
        <v>2016</v>
      </c>
      <c r="T176" s="19">
        <v>2013</v>
      </c>
      <c r="U176" s="19">
        <v>2014</v>
      </c>
      <c r="V176" s="19">
        <v>2014</v>
      </c>
      <c r="W176" s="19">
        <v>2015</v>
      </c>
      <c r="X176" s="19">
        <v>2012</v>
      </c>
      <c r="Y176" s="19">
        <v>2010</v>
      </c>
      <c r="Z176" s="19">
        <v>2014</v>
      </c>
      <c r="AA176" s="19">
        <v>2014</v>
      </c>
      <c r="AB176" s="19" t="s">
        <v>14</v>
      </c>
      <c r="AC176" s="19">
        <v>2014</v>
      </c>
      <c r="AD176" s="19">
        <v>2015</v>
      </c>
      <c r="AE176" s="19" t="s">
        <v>14</v>
      </c>
      <c r="AF176" s="19">
        <v>2014</v>
      </c>
      <c r="AG176" s="18">
        <v>2009</v>
      </c>
      <c r="AH176" s="19">
        <v>2014</v>
      </c>
      <c r="AI176" s="19">
        <v>2015</v>
      </c>
      <c r="AJ176" s="19">
        <v>2016</v>
      </c>
      <c r="AK176" s="20" t="s">
        <v>14</v>
      </c>
      <c r="AL176" s="20">
        <v>2015</v>
      </c>
      <c r="AM176" s="19">
        <v>2015</v>
      </c>
      <c r="AN176" s="19">
        <v>2014</v>
      </c>
      <c r="AO176" s="19">
        <v>2014</v>
      </c>
      <c r="AP176" s="19" t="s">
        <v>14</v>
      </c>
      <c r="AQ176" s="19" t="s">
        <v>14</v>
      </c>
      <c r="AR176" s="19">
        <v>2011</v>
      </c>
      <c r="AS176" s="19">
        <v>2014</v>
      </c>
      <c r="AT176" s="19" t="s">
        <v>14</v>
      </c>
      <c r="AU176" s="19">
        <v>2012</v>
      </c>
      <c r="AV176" s="19">
        <v>2011</v>
      </c>
      <c r="AW176" s="19">
        <v>2014</v>
      </c>
      <c r="AX176" s="19">
        <v>2014</v>
      </c>
      <c r="AY176" s="19">
        <v>2014</v>
      </c>
      <c r="AZ176" s="19">
        <v>2015</v>
      </c>
      <c r="BA176" s="19">
        <v>2015</v>
      </c>
      <c r="BB176" s="19">
        <v>2014</v>
      </c>
      <c r="BC176" s="19">
        <v>2015</v>
      </c>
      <c r="BD176" s="19">
        <v>2014</v>
      </c>
      <c r="BE176" s="19">
        <v>2014</v>
      </c>
      <c r="BF176" s="9"/>
    </row>
    <row r="177" spans="1:58" x14ac:dyDescent="0.3">
      <c r="A177" s="13" t="s">
        <v>999</v>
      </c>
      <c r="B177" s="181" t="s">
        <v>7584</v>
      </c>
      <c r="C177" s="17">
        <v>2014</v>
      </c>
      <c r="D177" s="17">
        <v>2014</v>
      </c>
      <c r="E177" s="17">
        <v>2014</v>
      </c>
      <c r="F177" s="17">
        <v>2014</v>
      </c>
      <c r="G177" s="17">
        <v>2014</v>
      </c>
      <c r="H177" s="17">
        <v>2014</v>
      </c>
      <c r="I177" s="17">
        <v>2014</v>
      </c>
      <c r="J177" s="17">
        <v>2015</v>
      </c>
      <c r="K177" s="17">
        <v>2015</v>
      </c>
      <c r="L177" s="17">
        <v>2015</v>
      </c>
      <c r="M177" s="19">
        <v>2016</v>
      </c>
      <c r="N177" s="19">
        <v>2016</v>
      </c>
      <c r="O177" s="19">
        <v>2015</v>
      </c>
      <c r="P177" s="19">
        <v>2015</v>
      </c>
      <c r="Q177" s="19">
        <v>2014</v>
      </c>
      <c r="R177" s="19">
        <v>2006</v>
      </c>
      <c r="S177" s="19">
        <v>2016</v>
      </c>
      <c r="T177" s="19">
        <v>2013</v>
      </c>
      <c r="U177" s="19">
        <v>2014</v>
      </c>
      <c r="V177" s="19" t="s">
        <v>14</v>
      </c>
      <c r="W177" s="19">
        <v>2015</v>
      </c>
      <c r="X177" s="19" t="s">
        <v>14</v>
      </c>
      <c r="Y177" s="19">
        <v>2010</v>
      </c>
      <c r="Z177" s="19">
        <v>2014</v>
      </c>
      <c r="AA177" s="19">
        <v>2014</v>
      </c>
      <c r="AB177" s="19">
        <v>2013</v>
      </c>
      <c r="AC177" s="19">
        <v>2014</v>
      </c>
      <c r="AD177" s="19">
        <v>2015</v>
      </c>
      <c r="AE177" s="19" t="s">
        <v>14</v>
      </c>
      <c r="AF177" s="19">
        <v>2014</v>
      </c>
      <c r="AG177" s="18" t="s">
        <v>14</v>
      </c>
      <c r="AH177" s="19">
        <v>2014</v>
      </c>
      <c r="AI177" s="19">
        <v>2015</v>
      </c>
      <c r="AJ177" s="19">
        <v>2016</v>
      </c>
      <c r="AK177" s="20" t="s">
        <v>14</v>
      </c>
      <c r="AL177" s="20">
        <v>2015</v>
      </c>
      <c r="AM177" s="19">
        <v>2015</v>
      </c>
      <c r="AN177" s="19">
        <v>2014</v>
      </c>
      <c r="AO177" s="19">
        <v>2014</v>
      </c>
      <c r="AP177" s="19">
        <v>2013</v>
      </c>
      <c r="AQ177" s="19">
        <v>2013</v>
      </c>
      <c r="AR177" s="19">
        <v>2011</v>
      </c>
      <c r="AS177" s="19">
        <v>2014</v>
      </c>
      <c r="AT177" s="19">
        <v>2015</v>
      </c>
      <c r="AU177" s="19">
        <v>2012</v>
      </c>
      <c r="AV177" s="19">
        <v>2013</v>
      </c>
      <c r="AW177" s="19">
        <v>2014</v>
      </c>
      <c r="AX177" s="19">
        <v>2014</v>
      </c>
      <c r="AY177" s="19">
        <v>2014</v>
      </c>
      <c r="AZ177" s="19">
        <v>2015</v>
      </c>
      <c r="BA177" s="19">
        <v>2015</v>
      </c>
      <c r="BB177" s="19">
        <v>2015</v>
      </c>
      <c r="BC177" s="19">
        <v>2015</v>
      </c>
      <c r="BD177" s="19">
        <v>2014</v>
      </c>
      <c r="BE177" s="19">
        <v>2014</v>
      </c>
      <c r="BF177" s="9"/>
    </row>
    <row r="178" spans="1:58" x14ac:dyDescent="0.3">
      <c r="A178" s="13" t="s">
        <v>812</v>
      </c>
      <c r="B178" s="181" t="s">
        <v>7585</v>
      </c>
      <c r="C178" s="17">
        <v>2014</v>
      </c>
      <c r="D178" s="17">
        <v>2014</v>
      </c>
      <c r="E178" s="17">
        <v>2014</v>
      </c>
      <c r="F178" s="17">
        <v>2014</v>
      </c>
      <c r="G178" s="17">
        <v>2014</v>
      </c>
      <c r="H178" s="17">
        <v>2014</v>
      </c>
      <c r="I178" s="17">
        <v>2014</v>
      </c>
      <c r="J178" s="17">
        <v>2015</v>
      </c>
      <c r="K178" s="17">
        <v>2015</v>
      </c>
      <c r="L178" s="17">
        <v>2015</v>
      </c>
      <c r="M178" s="19">
        <v>2016</v>
      </c>
      <c r="N178" s="19">
        <v>2016</v>
      </c>
      <c r="O178" s="19">
        <v>2015</v>
      </c>
      <c r="P178" s="19">
        <v>2015</v>
      </c>
      <c r="Q178" s="19">
        <v>2014</v>
      </c>
      <c r="R178" s="19">
        <v>2012</v>
      </c>
      <c r="S178" s="19">
        <v>2016</v>
      </c>
      <c r="T178" s="19">
        <v>2013</v>
      </c>
      <c r="U178" s="19">
        <v>2014</v>
      </c>
      <c r="V178" s="19">
        <v>2014</v>
      </c>
      <c r="W178" s="19">
        <v>2015</v>
      </c>
      <c r="X178" s="19">
        <v>2012</v>
      </c>
      <c r="Y178" s="19">
        <v>2010</v>
      </c>
      <c r="Z178" s="19">
        <v>2014</v>
      </c>
      <c r="AA178" s="19">
        <v>2014</v>
      </c>
      <c r="AB178" s="19">
        <v>2014</v>
      </c>
      <c r="AC178" s="19">
        <v>2014</v>
      </c>
      <c r="AD178" s="19">
        <v>2015</v>
      </c>
      <c r="AE178" s="19" t="s">
        <v>14</v>
      </c>
      <c r="AF178" s="19">
        <v>2014</v>
      </c>
      <c r="AG178" s="18">
        <v>2010</v>
      </c>
      <c r="AH178" s="19">
        <v>2014</v>
      </c>
      <c r="AI178" s="19">
        <v>2015</v>
      </c>
      <c r="AJ178" s="19">
        <v>2016</v>
      </c>
      <c r="AK178" s="20" t="s">
        <v>14</v>
      </c>
      <c r="AL178" s="20">
        <v>2015</v>
      </c>
      <c r="AM178" s="19">
        <v>2015</v>
      </c>
      <c r="AN178" s="19">
        <v>2014</v>
      </c>
      <c r="AO178" s="19">
        <v>2014</v>
      </c>
      <c r="AP178" s="19">
        <v>2014</v>
      </c>
      <c r="AQ178" s="19">
        <v>2014</v>
      </c>
      <c r="AR178" s="19">
        <v>2011</v>
      </c>
      <c r="AS178" s="19">
        <v>2014</v>
      </c>
      <c r="AT178" s="19">
        <v>2015</v>
      </c>
      <c r="AU178" s="19">
        <v>2012</v>
      </c>
      <c r="AV178" s="19">
        <v>2011</v>
      </c>
      <c r="AW178" s="19">
        <v>2014</v>
      </c>
      <c r="AX178" s="19">
        <v>2014</v>
      </c>
      <c r="AY178" s="19">
        <v>2014</v>
      </c>
      <c r="AZ178" s="19">
        <v>2015</v>
      </c>
      <c r="BA178" s="19">
        <v>2015</v>
      </c>
      <c r="BB178" s="19">
        <v>2015</v>
      </c>
      <c r="BC178" s="19">
        <v>2015</v>
      </c>
      <c r="BD178" s="19">
        <v>2014</v>
      </c>
      <c r="BE178" s="19">
        <v>2014</v>
      </c>
      <c r="BF178" s="9"/>
    </row>
    <row r="179" spans="1:58" x14ac:dyDescent="0.3">
      <c r="A179" s="13" t="s">
        <v>834</v>
      </c>
      <c r="B179" s="181" t="s">
        <v>7586</v>
      </c>
      <c r="C179" s="17">
        <v>2014</v>
      </c>
      <c r="D179" s="17">
        <v>2014</v>
      </c>
      <c r="E179" s="17">
        <v>2014</v>
      </c>
      <c r="F179" s="17">
        <v>2014</v>
      </c>
      <c r="G179" s="17">
        <v>2014</v>
      </c>
      <c r="H179" s="17">
        <v>2014</v>
      </c>
      <c r="I179" s="17">
        <v>2014</v>
      </c>
      <c r="J179" s="17">
        <v>2015</v>
      </c>
      <c r="K179" s="17">
        <v>2015</v>
      </c>
      <c r="L179" s="17">
        <v>2015</v>
      </c>
      <c r="M179" s="19">
        <v>2016</v>
      </c>
      <c r="N179" s="19">
        <v>2016</v>
      </c>
      <c r="O179" s="19">
        <v>2015</v>
      </c>
      <c r="P179" s="19">
        <v>2015</v>
      </c>
      <c r="Q179" s="19">
        <v>2014</v>
      </c>
      <c r="R179" s="19" t="s">
        <v>14</v>
      </c>
      <c r="S179" s="19">
        <v>2016</v>
      </c>
      <c r="T179" s="19">
        <v>2013</v>
      </c>
      <c r="U179" s="19">
        <v>2014</v>
      </c>
      <c r="V179" s="19">
        <v>2014</v>
      </c>
      <c r="W179" s="19">
        <v>2015</v>
      </c>
      <c r="X179" s="19">
        <v>2013</v>
      </c>
      <c r="Y179" s="19">
        <v>2011</v>
      </c>
      <c r="Z179" s="19">
        <v>2014</v>
      </c>
      <c r="AA179" s="19">
        <v>2014</v>
      </c>
      <c r="AB179" s="19" t="s">
        <v>14</v>
      </c>
      <c r="AC179" s="19">
        <v>2014</v>
      </c>
      <c r="AD179" s="19">
        <v>2015</v>
      </c>
      <c r="AE179" s="19">
        <v>2012</v>
      </c>
      <c r="AF179" s="19">
        <v>2014</v>
      </c>
      <c r="AG179" s="18">
        <v>2012</v>
      </c>
      <c r="AH179" s="19">
        <v>2014</v>
      </c>
      <c r="AI179" s="19">
        <v>2015</v>
      </c>
      <c r="AJ179" s="19">
        <v>2016</v>
      </c>
      <c r="AK179" s="20">
        <v>2015</v>
      </c>
      <c r="AL179" s="20">
        <v>2016</v>
      </c>
      <c r="AM179" s="19">
        <v>2015</v>
      </c>
      <c r="AN179" s="19">
        <v>2014</v>
      </c>
      <c r="AO179" s="19">
        <v>2014</v>
      </c>
      <c r="AP179" s="19">
        <v>2014</v>
      </c>
      <c r="AQ179" s="19">
        <v>2014</v>
      </c>
      <c r="AR179" s="19">
        <v>2015</v>
      </c>
      <c r="AS179" s="19">
        <v>2014</v>
      </c>
      <c r="AT179" s="19">
        <v>2015</v>
      </c>
      <c r="AU179" s="19">
        <v>2012</v>
      </c>
      <c r="AV179" s="19">
        <v>2013</v>
      </c>
      <c r="AW179" s="19">
        <v>2014</v>
      </c>
      <c r="AX179" s="19">
        <v>2014</v>
      </c>
      <c r="AY179" s="19">
        <v>2014</v>
      </c>
      <c r="AZ179" s="19">
        <v>2015</v>
      </c>
      <c r="BA179" s="19">
        <v>2015</v>
      </c>
      <c r="BB179" s="19">
        <v>2015</v>
      </c>
      <c r="BC179" s="19">
        <v>2015</v>
      </c>
      <c r="BD179" s="19">
        <v>2014</v>
      </c>
      <c r="BE179" s="19">
        <v>2014</v>
      </c>
      <c r="BF179" s="9"/>
    </row>
    <row r="180" spans="1:58" x14ac:dyDescent="0.3">
      <c r="A180" s="13" t="s">
        <v>7587</v>
      </c>
      <c r="B180" s="181" t="s">
        <v>7588</v>
      </c>
      <c r="C180" s="17">
        <v>2014</v>
      </c>
      <c r="D180" s="17">
        <v>2014</v>
      </c>
      <c r="E180" s="17">
        <v>2014</v>
      </c>
      <c r="F180" s="17">
        <v>2014</v>
      </c>
      <c r="G180" s="17">
        <v>2014</v>
      </c>
      <c r="H180" s="17">
        <v>2014</v>
      </c>
      <c r="I180" s="17">
        <v>2014</v>
      </c>
      <c r="J180" s="17">
        <v>2015</v>
      </c>
      <c r="K180" s="17">
        <v>2015</v>
      </c>
      <c r="L180" s="17">
        <v>2015</v>
      </c>
      <c r="M180" s="19">
        <v>2016</v>
      </c>
      <c r="N180" s="19">
        <v>2016</v>
      </c>
      <c r="O180" s="19">
        <v>2015</v>
      </c>
      <c r="P180" s="19">
        <v>2015</v>
      </c>
      <c r="Q180" s="19">
        <v>2014</v>
      </c>
      <c r="R180" s="19" t="s">
        <v>14</v>
      </c>
      <c r="S180" s="19">
        <v>2016</v>
      </c>
      <c r="T180" s="19">
        <v>2013</v>
      </c>
      <c r="U180" s="19">
        <v>2014</v>
      </c>
      <c r="V180" s="19">
        <v>2014</v>
      </c>
      <c r="W180" s="19">
        <v>2015</v>
      </c>
      <c r="X180" s="19" t="s">
        <v>14</v>
      </c>
      <c r="Y180" s="19">
        <v>2010</v>
      </c>
      <c r="Z180" s="19">
        <v>2014</v>
      </c>
      <c r="AA180" s="19">
        <v>2014</v>
      </c>
      <c r="AB180" s="19" t="s">
        <v>14</v>
      </c>
      <c r="AC180" s="19">
        <v>2014</v>
      </c>
      <c r="AD180" s="19">
        <v>2015</v>
      </c>
      <c r="AE180" s="19" t="s">
        <v>14</v>
      </c>
      <c r="AF180" s="19" t="s">
        <v>14</v>
      </c>
      <c r="AG180" s="18" t="s">
        <v>14</v>
      </c>
      <c r="AH180" s="19">
        <v>2014</v>
      </c>
      <c r="AI180" s="19">
        <v>2015</v>
      </c>
      <c r="AJ180" s="19">
        <v>2016</v>
      </c>
      <c r="AK180" s="20" t="s">
        <v>14</v>
      </c>
      <c r="AL180" s="20">
        <v>2015</v>
      </c>
      <c r="AM180" s="19">
        <v>2015</v>
      </c>
      <c r="AN180" s="19">
        <v>2014</v>
      </c>
      <c r="AO180" s="19">
        <v>2014</v>
      </c>
      <c r="AP180" s="19" t="s">
        <v>14</v>
      </c>
      <c r="AQ180" s="19" t="s">
        <v>14</v>
      </c>
      <c r="AR180" s="19" t="s">
        <v>14</v>
      </c>
      <c r="AS180" s="19">
        <v>2014</v>
      </c>
      <c r="AT180" s="19">
        <v>2015</v>
      </c>
      <c r="AU180" s="19">
        <v>2012</v>
      </c>
      <c r="AV180" s="19">
        <v>2013</v>
      </c>
      <c r="AW180" s="19">
        <v>2014</v>
      </c>
      <c r="AX180" s="19">
        <v>2014</v>
      </c>
      <c r="AY180" s="19">
        <v>2014</v>
      </c>
      <c r="AZ180" s="19">
        <v>2006</v>
      </c>
      <c r="BA180" s="19">
        <v>2006</v>
      </c>
      <c r="BB180" s="19">
        <v>2015</v>
      </c>
      <c r="BC180" s="19">
        <v>2015</v>
      </c>
      <c r="BD180" s="19">
        <v>2014</v>
      </c>
      <c r="BE180" s="19">
        <v>2014</v>
      </c>
      <c r="BF180" s="9"/>
    </row>
    <row r="181" spans="1:58" x14ac:dyDescent="0.3">
      <c r="A181" s="13" t="s">
        <v>7589</v>
      </c>
      <c r="B181" s="181" t="s">
        <v>7590</v>
      </c>
      <c r="C181" s="17">
        <v>2014</v>
      </c>
      <c r="D181" s="17">
        <v>2014</v>
      </c>
      <c r="E181" s="17">
        <v>2014</v>
      </c>
      <c r="F181" s="17">
        <v>2014</v>
      </c>
      <c r="G181" s="17">
        <v>2014</v>
      </c>
      <c r="H181" s="17">
        <v>2014</v>
      </c>
      <c r="I181" s="17">
        <v>2014</v>
      </c>
      <c r="J181" s="17">
        <v>2015</v>
      </c>
      <c r="K181" s="17">
        <v>2015</v>
      </c>
      <c r="L181" s="17">
        <v>2015</v>
      </c>
      <c r="M181" s="19">
        <v>2016</v>
      </c>
      <c r="N181" s="19">
        <v>2016</v>
      </c>
      <c r="O181" s="19">
        <v>2015</v>
      </c>
      <c r="P181" s="19">
        <v>2015</v>
      </c>
      <c r="Q181" s="19" t="s">
        <v>14</v>
      </c>
      <c r="R181" s="19" t="s">
        <v>14</v>
      </c>
      <c r="S181" s="19">
        <v>2016</v>
      </c>
      <c r="T181" s="19">
        <v>2013</v>
      </c>
      <c r="U181" s="19">
        <v>2014</v>
      </c>
      <c r="V181" s="19">
        <v>2014</v>
      </c>
      <c r="W181" s="19">
        <v>2015</v>
      </c>
      <c r="X181" s="19">
        <v>2007</v>
      </c>
      <c r="Y181" s="19">
        <v>2010</v>
      </c>
      <c r="Z181" s="19">
        <v>2014</v>
      </c>
      <c r="AA181" s="19">
        <v>2014</v>
      </c>
      <c r="AB181" s="19" t="s">
        <v>14</v>
      </c>
      <c r="AC181" s="19">
        <v>2014</v>
      </c>
      <c r="AD181" s="19">
        <v>2015</v>
      </c>
      <c r="AE181" s="19" t="s">
        <v>14</v>
      </c>
      <c r="AF181" s="19" t="s">
        <v>14</v>
      </c>
      <c r="AG181" s="18" t="s">
        <v>14</v>
      </c>
      <c r="AH181" s="19">
        <v>2014</v>
      </c>
      <c r="AI181" s="19">
        <v>2015</v>
      </c>
      <c r="AJ181" s="19">
        <v>2016</v>
      </c>
      <c r="AK181" s="20" t="s">
        <v>14</v>
      </c>
      <c r="AL181" s="20" t="s">
        <v>14</v>
      </c>
      <c r="AM181" s="19">
        <v>2015</v>
      </c>
      <c r="AN181" s="19">
        <v>2014</v>
      </c>
      <c r="AO181" s="19">
        <v>2014</v>
      </c>
      <c r="AP181" s="19" t="s">
        <v>14</v>
      </c>
      <c r="AQ181" s="19" t="s">
        <v>14</v>
      </c>
      <c r="AR181" s="19" t="s">
        <v>14</v>
      </c>
      <c r="AS181" s="19">
        <v>2014</v>
      </c>
      <c r="AT181" s="19" t="s">
        <v>14</v>
      </c>
      <c r="AU181" s="19">
        <v>2012</v>
      </c>
      <c r="AV181" s="19" t="s">
        <v>14</v>
      </c>
      <c r="AW181" s="19">
        <v>2013</v>
      </c>
      <c r="AX181" s="19">
        <v>2014</v>
      </c>
      <c r="AY181" s="19">
        <v>2014</v>
      </c>
      <c r="AZ181" s="19">
        <v>2013</v>
      </c>
      <c r="BA181" s="19">
        <v>2015</v>
      </c>
      <c r="BB181" s="19">
        <v>2014</v>
      </c>
      <c r="BC181" s="19">
        <v>2015</v>
      </c>
      <c r="BD181" s="19">
        <v>2014</v>
      </c>
      <c r="BE181" s="19">
        <v>2014</v>
      </c>
      <c r="BF181" s="9"/>
    </row>
    <row r="182" spans="1:58" x14ac:dyDescent="0.3">
      <c r="A182" s="13" t="s">
        <v>2041</v>
      </c>
      <c r="B182" s="181" t="s">
        <v>7591</v>
      </c>
      <c r="C182" s="17">
        <v>2014</v>
      </c>
      <c r="D182" s="17">
        <v>2014</v>
      </c>
      <c r="E182" s="17">
        <v>2014</v>
      </c>
      <c r="F182" s="17">
        <v>2014</v>
      </c>
      <c r="G182" s="17">
        <v>2014</v>
      </c>
      <c r="H182" s="17">
        <v>2014</v>
      </c>
      <c r="I182" s="17">
        <v>2014</v>
      </c>
      <c r="J182" s="17">
        <v>2015</v>
      </c>
      <c r="K182" s="17">
        <v>2015</v>
      </c>
      <c r="L182" s="17">
        <v>2015</v>
      </c>
      <c r="M182" s="19">
        <v>2016</v>
      </c>
      <c r="N182" s="19">
        <v>2016</v>
      </c>
      <c r="O182" s="19">
        <v>2015</v>
      </c>
      <c r="P182" s="19">
        <v>2015</v>
      </c>
      <c r="Q182" s="19">
        <v>2014</v>
      </c>
      <c r="R182" s="19">
        <v>2011</v>
      </c>
      <c r="S182" s="19">
        <v>2016</v>
      </c>
      <c r="T182" s="19">
        <v>2013</v>
      </c>
      <c r="U182" s="19">
        <v>2014</v>
      </c>
      <c r="V182" s="19">
        <v>2014</v>
      </c>
      <c r="W182" s="19">
        <v>2015</v>
      </c>
      <c r="X182" s="19">
        <v>2011</v>
      </c>
      <c r="Y182" s="19">
        <v>2010</v>
      </c>
      <c r="Z182" s="19">
        <v>2014</v>
      </c>
      <c r="AA182" s="19">
        <v>2014</v>
      </c>
      <c r="AB182" s="19">
        <v>2014</v>
      </c>
      <c r="AC182" s="19">
        <v>2014</v>
      </c>
      <c r="AD182" s="19">
        <v>2015</v>
      </c>
      <c r="AE182" s="19">
        <v>2012</v>
      </c>
      <c r="AF182" s="19">
        <v>2014</v>
      </c>
      <c r="AG182" s="18">
        <v>2012</v>
      </c>
      <c r="AH182" s="19">
        <v>2014</v>
      </c>
      <c r="AI182" s="19">
        <v>2015</v>
      </c>
      <c r="AJ182" s="19">
        <v>2016</v>
      </c>
      <c r="AK182" s="20">
        <v>2015</v>
      </c>
      <c r="AL182" s="20">
        <v>2016</v>
      </c>
      <c r="AM182" s="19">
        <v>2015</v>
      </c>
      <c r="AN182" s="19">
        <v>2014</v>
      </c>
      <c r="AO182" s="19">
        <v>2014</v>
      </c>
      <c r="AP182" s="19">
        <v>2013</v>
      </c>
      <c r="AQ182" s="19">
        <v>2014</v>
      </c>
      <c r="AR182" s="19" t="s">
        <v>14</v>
      </c>
      <c r="AS182" s="19">
        <v>2014</v>
      </c>
      <c r="AT182" s="19">
        <v>2015</v>
      </c>
      <c r="AU182" s="19">
        <v>2012</v>
      </c>
      <c r="AV182" s="19">
        <v>2012</v>
      </c>
      <c r="AW182" s="19">
        <v>2014</v>
      </c>
      <c r="AX182" s="19">
        <v>2014</v>
      </c>
      <c r="AY182" s="19">
        <v>2014</v>
      </c>
      <c r="AZ182" s="19">
        <v>2015</v>
      </c>
      <c r="BA182" s="19">
        <v>2015</v>
      </c>
      <c r="BB182" s="19">
        <v>2015</v>
      </c>
      <c r="BC182" s="19">
        <v>2015</v>
      </c>
      <c r="BD182" s="19">
        <v>2014</v>
      </c>
      <c r="BE182" s="19">
        <v>2014</v>
      </c>
      <c r="BF182" s="9"/>
    </row>
    <row r="183" spans="1:58" x14ac:dyDescent="0.3">
      <c r="A183" s="13" t="s">
        <v>928</v>
      </c>
      <c r="B183" s="181" t="s">
        <v>7592</v>
      </c>
      <c r="C183" s="17">
        <v>2014</v>
      </c>
      <c r="D183" s="17">
        <v>2014</v>
      </c>
      <c r="E183" s="17">
        <v>2014</v>
      </c>
      <c r="F183" s="17">
        <v>2014</v>
      </c>
      <c r="G183" s="17">
        <v>2014</v>
      </c>
      <c r="H183" s="17">
        <v>2014</v>
      </c>
      <c r="I183" s="17">
        <v>2014</v>
      </c>
      <c r="J183" s="17">
        <v>2015</v>
      </c>
      <c r="K183" s="17">
        <v>2015</v>
      </c>
      <c r="L183" s="17">
        <v>2015</v>
      </c>
      <c r="M183" s="19">
        <v>2016</v>
      </c>
      <c r="N183" s="19">
        <v>2016</v>
      </c>
      <c r="O183" s="19">
        <v>2015</v>
      </c>
      <c r="P183" s="19">
        <v>2015</v>
      </c>
      <c r="Q183" s="19">
        <v>2014</v>
      </c>
      <c r="R183" s="19">
        <v>2012</v>
      </c>
      <c r="S183" s="19">
        <v>2016</v>
      </c>
      <c r="T183" s="19">
        <v>2013</v>
      </c>
      <c r="U183" s="19">
        <v>2014</v>
      </c>
      <c r="V183" s="19">
        <v>2014</v>
      </c>
      <c r="W183" s="19">
        <v>2015</v>
      </c>
      <c r="X183" s="19" t="s">
        <v>14</v>
      </c>
      <c r="Y183" s="19">
        <v>2013</v>
      </c>
      <c r="Z183" s="19">
        <v>2014</v>
      </c>
      <c r="AA183" s="19">
        <v>2014</v>
      </c>
      <c r="AB183" s="19">
        <v>2014</v>
      </c>
      <c r="AC183" s="19">
        <v>2014</v>
      </c>
      <c r="AD183" s="19">
        <v>2015</v>
      </c>
      <c r="AE183" s="19" t="s">
        <v>14</v>
      </c>
      <c r="AF183" s="19">
        <v>2014</v>
      </c>
      <c r="AG183" s="18">
        <v>2013</v>
      </c>
      <c r="AH183" s="19">
        <v>2014</v>
      </c>
      <c r="AI183" s="19">
        <v>2015</v>
      </c>
      <c r="AJ183" s="19">
        <v>2016</v>
      </c>
      <c r="AK183" s="20">
        <v>2015</v>
      </c>
      <c r="AL183" s="20">
        <v>2015</v>
      </c>
      <c r="AM183" s="19">
        <v>2015</v>
      </c>
      <c r="AN183" s="19">
        <v>2014</v>
      </c>
      <c r="AO183" s="19">
        <v>2014</v>
      </c>
      <c r="AP183" s="19">
        <v>2013</v>
      </c>
      <c r="AQ183" s="19">
        <v>2014</v>
      </c>
      <c r="AR183" s="19" t="s">
        <v>14</v>
      </c>
      <c r="AS183" s="19">
        <v>2014</v>
      </c>
      <c r="AT183" s="19">
        <v>2015</v>
      </c>
      <c r="AU183" s="19">
        <v>2012</v>
      </c>
      <c r="AV183" s="19">
        <v>2013</v>
      </c>
      <c r="AW183" s="19">
        <v>2014</v>
      </c>
      <c r="AX183" s="19">
        <v>2014</v>
      </c>
      <c r="AY183" s="19">
        <v>2014</v>
      </c>
      <c r="AZ183" s="19">
        <v>2015</v>
      </c>
      <c r="BA183" s="19">
        <v>2015</v>
      </c>
      <c r="BB183" s="19">
        <v>2015</v>
      </c>
      <c r="BC183" s="19">
        <v>2015</v>
      </c>
      <c r="BD183" s="19">
        <v>2014</v>
      </c>
      <c r="BE183" s="19">
        <v>2014</v>
      </c>
      <c r="BF183" s="9"/>
    </row>
    <row r="184" spans="1:58" x14ac:dyDescent="0.3">
      <c r="A184" s="13" t="s">
        <v>7593</v>
      </c>
      <c r="B184" s="181" t="s">
        <v>7594</v>
      </c>
      <c r="C184" s="17">
        <v>2014</v>
      </c>
      <c r="D184" s="17">
        <v>2014</v>
      </c>
      <c r="E184" s="17">
        <v>2014</v>
      </c>
      <c r="F184" s="17">
        <v>2014</v>
      </c>
      <c r="G184" s="17">
        <v>2014</v>
      </c>
      <c r="H184" s="17">
        <v>2014</v>
      </c>
      <c r="I184" s="17">
        <v>2014</v>
      </c>
      <c r="J184" s="17">
        <v>2015</v>
      </c>
      <c r="K184" s="17">
        <v>2015</v>
      </c>
      <c r="L184" s="17">
        <v>2015</v>
      </c>
      <c r="M184" s="19">
        <v>2016</v>
      </c>
      <c r="N184" s="19">
        <v>2016</v>
      </c>
      <c r="O184" s="19">
        <v>2015</v>
      </c>
      <c r="P184" s="19">
        <v>2015</v>
      </c>
      <c r="Q184" s="19">
        <v>2014</v>
      </c>
      <c r="R184" s="19" t="s">
        <v>14</v>
      </c>
      <c r="S184" s="19">
        <v>2016</v>
      </c>
      <c r="T184" s="19">
        <v>2013</v>
      </c>
      <c r="U184" s="19">
        <v>2014</v>
      </c>
      <c r="V184" s="19" t="s">
        <v>14</v>
      </c>
      <c r="W184" s="19">
        <v>2015</v>
      </c>
      <c r="X184" s="19" t="s">
        <v>14</v>
      </c>
      <c r="Y184" s="19">
        <v>2010</v>
      </c>
      <c r="Z184" s="19">
        <v>2014</v>
      </c>
      <c r="AA184" s="19">
        <v>2014</v>
      </c>
      <c r="AB184" s="19" t="s">
        <v>14</v>
      </c>
      <c r="AC184" s="19">
        <v>2014</v>
      </c>
      <c r="AD184" s="19">
        <v>2015</v>
      </c>
      <c r="AE184" s="19" t="s">
        <v>14</v>
      </c>
      <c r="AF184" s="19">
        <v>2014</v>
      </c>
      <c r="AG184" s="18" t="s">
        <v>14</v>
      </c>
      <c r="AH184" s="19">
        <v>2014</v>
      </c>
      <c r="AI184" s="19">
        <v>2015</v>
      </c>
      <c r="AJ184" s="19">
        <v>2016</v>
      </c>
      <c r="AK184" s="20" t="s">
        <v>14</v>
      </c>
      <c r="AL184" s="20">
        <v>2015</v>
      </c>
      <c r="AM184" s="19">
        <v>2015</v>
      </c>
      <c r="AN184" s="19">
        <v>2014</v>
      </c>
      <c r="AO184" s="19">
        <v>2014</v>
      </c>
      <c r="AP184" s="19" t="s">
        <v>14</v>
      </c>
      <c r="AQ184" s="19" t="s">
        <v>14</v>
      </c>
      <c r="AR184" s="19">
        <v>2015</v>
      </c>
      <c r="AS184" s="19">
        <v>2014</v>
      </c>
      <c r="AT184" s="19">
        <v>2015</v>
      </c>
      <c r="AU184" s="19">
        <v>2012</v>
      </c>
      <c r="AV184" s="19" t="s">
        <v>14</v>
      </c>
      <c r="AW184" s="19">
        <v>2014</v>
      </c>
      <c r="AX184" s="19">
        <v>2014</v>
      </c>
      <c r="AY184" s="19">
        <v>2014</v>
      </c>
      <c r="AZ184" s="19">
        <v>2015</v>
      </c>
      <c r="BA184" s="19">
        <v>2015</v>
      </c>
      <c r="BB184" s="19">
        <v>2015</v>
      </c>
      <c r="BC184" s="19">
        <v>2015</v>
      </c>
      <c r="BD184" s="19">
        <v>2014</v>
      </c>
      <c r="BE184" s="19">
        <v>2014</v>
      </c>
      <c r="BF184" s="9"/>
    </row>
    <row r="185" spans="1:58" x14ac:dyDescent="0.3">
      <c r="A185" s="13" t="s">
        <v>7595</v>
      </c>
      <c r="B185" s="181" t="s">
        <v>7596</v>
      </c>
      <c r="C185" s="17">
        <v>2014</v>
      </c>
      <c r="D185" s="17">
        <v>2014</v>
      </c>
      <c r="E185" s="17">
        <v>2014</v>
      </c>
      <c r="F185" s="17">
        <v>2014</v>
      </c>
      <c r="G185" s="17">
        <v>2014</v>
      </c>
      <c r="H185" s="17">
        <v>2014</v>
      </c>
      <c r="I185" s="17">
        <v>2014</v>
      </c>
      <c r="J185" s="17">
        <v>2015</v>
      </c>
      <c r="K185" s="17">
        <v>2015</v>
      </c>
      <c r="L185" s="17">
        <v>2015</v>
      </c>
      <c r="M185" s="19">
        <v>2016</v>
      </c>
      <c r="N185" s="19">
        <v>2016</v>
      </c>
      <c r="O185" s="19">
        <v>2015</v>
      </c>
      <c r="P185" s="19">
        <v>2015</v>
      </c>
      <c r="Q185" s="19">
        <v>2014</v>
      </c>
      <c r="R185" s="19" t="s">
        <v>14</v>
      </c>
      <c r="S185" s="19">
        <v>2016</v>
      </c>
      <c r="T185" s="19">
        <v>2013</v>
      </c>
      <c r="U185" s="19">
        <v>2014</v>
      </c>
      <c r="V185" s="19" t="s">
        <v>14</v>
      </c>
      <c r="W185" s="19">
        <v>2015</v>
      </c>
      <c r="X185" s="19" t="s">
        <v>14</v>
      </c>
      <c r="Y185" s="19">
        <v>2013</v>
      </c>
      <c r="Z185" s="19">
        <v>2014</v>
      </c>
      <c r="AA185" s="19">
        <v>2014</v>
      </c>
      <c r="AB185" s="19">
        <v>2013</v>
      </c>
      <c r="AC185" s="19">
        <v>2014</v>
      </c>
      <c r="AD185" s="19">
        <v>2015</v>
      </c>
      <c r="AE185" s="19" t="s">
        <v>14</v>
      </c>
      <c r="AF185" s="19">
        <v>2014</v>
      </c>
      <c r="AG185" s="18">
        <v>2012</v>
      </c>
      <c r="AH185" s="19">
        <v>2014</v>
      </c>
      <c r="AI185" s="19">
        <v>2015</v>
      </c>
      <c r="AJ185" s="19">
        <v>2016</v>
      </c>
      <c r="AK185" s="20" t="s">
        <v>14</v>
      </c>
      <c r="AL185" s="20">
        <v>2015</v>
      </c>
      <c r="AM185" s="19">
        <v>2015</v>
      </c>
      <c r="AN185" s="19">
        <v>2014</v>
      </c>
      <c r="AO185" s="19">
        <v>2014</v>
      </c>
      <c r="AP185" s="19">
        <v>2014</v>
      </c>
      <c r="AQ185" s="19">
        <v>2014</v>
      </c>
      <c r="AR185" s="19">
        <v>2015</v>
      </c>
      <c r="AS185" s="19">
        <v>2014</v>
      </c>
      <c r="AT185" s="19">
        <v>2015</v>
      </c>
      <c r="AU185" s="19">
        <v>2012</v>
      </c>
      <c r="AV185" s="19" t="s">
        <v>14</v>
      </c>
      <c r="AW185" s="19">
        <v>2014</v>
      </c>
      <c r="AX185" s="19">
        <v>2014</v>
      </c>
      <c r="AY185" s="19">
        <v>2014</v>
      </c>
      <c r="AZ185" s="19">
        <v>2015</v>
      </c>
      <c r="BA185" s="19">
        <v>2015</v>
      </c>
      <c r="BB185" s="19">
        <v>2015</v>
      </c>
      <c r="BC185" s="19">
        <v>2015</v>
      </c>
      <c r="BD185" s="19">
        <v>2014</v>
      </c>
      <c r="BE185" s="19">
        <v>2014</v>
      </c>
      <c r="BF185" s="9"/>
    </row>
    <row r="186" spans="1:58" x14ac:dyDescent="0.3">
      <c r="A186" s="13" t="s">
        <v>8246</v>
      </c>
      <c r="B186" s="181" t="s">
        <v>7598</v>
      </c>
      <c r="C186" s="17">
        <v>2014</v>
      </c>
      <c r="D186" s="17">
        <v>2014</v>
      </c>
      <c r="E186" s="17">
        <v>2014</v>
      </c>
      <c r="F186" s="17">
        <v>2014</v>
      </c>
      <c r="G186" s="17">
        <v>2014</v>
      </c>
      <c r="H186" s="17">
        <v>2014</v>
      </c>
      <c r="I186" s="17">
        <v>2014</v>
      </c>
      <c r="J186" s="17">
        <v>2015</v>
      </c>
      <c r="K186" s="17">
        <v>2015</v>
      </c>
      <c r="L186" s="17">
        <v>2015</v>
      </c>
      <c r="M186" s="19">
        <v>2016</v>
      </c>
      <c r="N186" s="19">
        <v>2016</v>
      </c>
      <c r="O186" s="19">
        <v>2015</v>
      </c>
      <c r="P186" s="19">
        <v>2015</v>
      </c>
      <c r="Q186" s="19">
        <v>2014</v>
      </c>
      <c r="R186" s="19" t="s">
        <v>14</v>
      </c>
      <c r="S186" s="19">
        <v>2016</v>
      </c>
      <c r="T186" s="19">
        <v>2013</v>
      </c>
      <c r="U186" s="19">
        <v>2014</v>
      </c>
      <c r="V186" s="19" t="s">
        <v>14</v>
      </c>
      <c r="W186" s="19">
        <v>2015</v>
      </c>
      <c r="X186" s="19">
        <v>2012</v>
      </c>
      <c r="Y186" s="19">
        <v>2011</v>
      </c>
      <c r="Z186" s="19">
        <v>2014</v>
      </c>
      <c r="AA186" s="19">
        <v>2014</v>
      </c>
      <c r="AB186" s="19" t="s">
        <v>14</v>
      </c>
      <c r="AC186" s="19">
        <v>2014</v>
      </c>
      <c r="AD186" s="19">
        <v>2015</v>
      </c>
      <c r="AE186" s="19" t="s">
        <v>14</v>
      </c>
      <c r="AF186" s="19">
        <v>2014</v>
      </c>
      <c r="AG186" s="18">
        <v>2013</v>
      </c>
      <c r="AH186" s="19">
        <v>2014</v>
      </c>
      <c r="AI186" s="19">
        <v>2015</v>
      </c>
      <c r="AJ186" s="19">
        <v>2016</v>
      </c>
      <c r="AK186" s="20" t="s">
        <v>14</v>
      </c>
      <c r="AL186" s="20">
        <v>2015</v>
      </c>
      <c r="AM186" s="19">
        <v>2015</v>
      </c>
      <c r="AN186" s="19">
        <v>2014</v>
      </c>
      <c r="AO186" s="19">
        <v>2014</v>
      </c>
      <c r="AP186" s="19">
        <v>2014</v>
      </c>
      <c r="AQ186" s="19">
        <v>2014</v>
      </c>
      <c r="AR186" s="19">
        <v>2011</v>
      </c>
      <c r="AS186" s="19">
        <v>2014</v>
      </c>
      <c r="AT186" s="19">
        <v>2015</v>
      </c>
      <c r="AU186" s="19">
        <v>2012</v>
      </c>
      <c r="AV186" s="19" t="s">
        <v>14</v>
      </c>
      <c r="AW186" s="19">
        <v>2014</v>
      </c>
      <c r="AX186" s="19">
        <v>2014</v>
      </c>
      <c r="AY186" s="19">
        <v>2013</v>
      </c>
      <c r="AZ186" s="19">
        <v>2015</v>
      </c>
      <c r="BA186" s="19">
        <v>2015</v>
      </c>
      <c r="BB186" s="19">
        <v>2015</v>
      </c>
      <c r="BC186" s="19">
        <v>2015</v>
      </c>
      <c r="BD186" s="19">
        <v>2014</v>
      </c>
      <c r="BE186" s="19">
        <v>2014</v>
      </c>
      <c r="BF186" s="9"/>
    </row>
    <row r="187" spans="1:58" x14ac:dyDescent="0.3">
      <c r="A187" s="13" t="s">
        <v>7599</v>
      </c>
      <c r="B187" s="181" t="s">
        <v>7600</v>
      </c>
      <c r="C187" s="17">
        <v>2014</v>
      </c>
      <c r="D187" s="17">
        <v>2014</v>
      </c>
      <c r="E187" s="17">
        <v>2014</v>
      </c>
      <c r="F187" s="17">
        <v>2014</v>
      </c>
      <c r="G187" s="17">
        <v>2014</v>
      </c>
      <c r="H187" s="17">
        <v>2014</v>
      </c>
      <c r="I187" s="17">
        <v>2014</v>
      </c>
      <c r="J187" s="17">
        <v>2015</v>
      </c>
      <c r="K187" s="17">
        <v>2015</v>
      </c>
      <c r="L187" s="17">
        <v>2015</v>
      </c>
      <c r="M187" s="19">
        <v>2016</v>
      </c>
      <c r="N187" s="19">
        <v>2016</v>
      </c>
      <c r="O187" s="19">
        <v>2015</v>
      </c>
      <c r="P187" s="19">
        <v>2015</v>
      </c>
      <c r="Q187" s="19">
        <v>2014</v>
      </c>
      <c r="R187" s="19" t="s">
        <v>14</v>
      </c>
      <c r="S187" s="19">
        <v>2016</v>
      </c>
      <c r="T187" s="19">
        <v>2013</v>
      </c>
      <c r="U187" s="19">
        <v>2014</v>
      </c>
      <c r="V187" s="19">
        <v>2014</v>
      </c>
      <c r="W187" s="19">
        <v>2015</v>
      </c>
      <c r="X187" s="19">
        <v>2011</v>
      </c>
      <c r="Y187" s="19">
        <v>2010</v>
      </c>
      <c r="Z187" s="19">
        <v>2014</v>
      </c>
      <c r="AA187" s="19">
        <v>2014</v>
      </c>
      <c r="AB187" s="19">
        <v>2014</v>
      </c>
      <c r="AC187" s="19">
        <v>2014</v>
      </c>
      <c r="AD187" s="19">
        <v>2015</v>
      </c>
      <c r="AE187" s="19" t="s">
        <v>14</v>
      </c>
      <c r="AF187" s="19">
        <v>2014</v>
      </c>
      <c r="AG187" s="18">
        <v>2013</v>
      </c>
      <c r="AH187" s="19">
        <v>2014</v>
      </c>
      <c r="AI187" s="19">
        <v>2015</v>
      </c>
      <c r="AJ187" s="19">
        <v>2016</v>
      </c>
      <c r="AK187" s="20" t="s">
        <v>14</v>
      </c>
      <c r="AL187" s="20">
        <v>2015</v>
      </c>
      <c r="AM187" s="19">
        <v>2015</v>
      </c>
      <c r="AN187" s="19">
        <v>2014</v>
      </c>
      <c r="AO187" s="19">
        <v>2014</v>
      </c>
      <c r="AP187" s="19">
        <v>2014</v>
      </c>
      <c r="AQ187" s="19">
        <v>2014</v>
      </c>
      <c r="AR187" s="19">
        <v>2011</v>
      </c>
      <c r="AS187" s="19">
        <v>2014</v>
      </c>
      <c r="AT187" s="19">
        <v>2015</v>
      </c>
      <c r="AU187" s="19">
        <v>2012</v>
      </c>
      <c r="AV187" s="19">
        <v>2013</v>
      </c>
      <c r="AW187" s="19">
        <v>2014</v>
      </c>
      <c r="AX187" s="19">
        <v>2014</v>
      </c>
      <c r="AY187" s="19">
        <v>2014</v>
      </c>
      <c r="AZ187" s="19">
        <v>2015</v>
      </c>
      <c r="BA187" s="19">
        <v>2015</v>
      </c>
      <c r="BB187" s="19">
        <v>2015</v>
      </c>
      <c r="BC187" s="19">
        <v>2015</v>
      </c>
      <c r="BD187" s="19">
        <v>2014</v>
      </c>
      <c r="BE187" s="19">
        <v>2014</v>
      </c>
      <c r="BF187" s="9"/>
    </row>
    <row r="188" spans="1:58" x14ac:dyDescent="0.3">
      <c r="A188" s="13" t="s">
        <v>7601</v>
      </c>
      <c r="B188" s="181" t="s">
        <v>7602</v>
      </c>
      <c r="C188" s="17">
        <v>2014</v>
      </c>
      <c r="D188" s="17">
        <v>2014</v>
      </c>
      <c r="E188" s="17">
        <v>2014</v>
      </c>
      <c r="F188" s="17">
        <v>2014</v>
      </c>
      <c r="G188" s="17">
        <v>2014</v>
      </c>
      <c r="H188" s="17">
        <v>2014</v>
      </c>
      <c r="I188" s="17">
        <v>2014</v>
      </c>
      <c r="J188" s="17">
        <v>2015</v>
      </c>
      <c r="K188" s="17">
        <v>2015</v>
      </c>
      <c r="L188" s="17">
        <v>2015</v>
      </c>
      <c r="M188" s="19">
        <v>2016</v>
      </c>
      <c r="N188" s="19">
        <v>2016</v>
      </c>
      <c r="O188" s="19">
        <v>2015</v>
      </c>
      <c r="P188" s="19">
        <v>2015</v>
      </c>
      <c r="Q188" s="19">
        <v>2014</v>
      </c>
      <c r="R188" s="19">
        <v>2006</v>
      </c>
      <c r="S188" s="19">
        <v>2016</v>
      </c>
      <c r="T188" s="19">
        <v>2013</v>
      </c>
      <c r="U188" s="19">
        <v>2014</v>
      </c>
      <c r="V188" s="19">
        <v>2014</v>
      </c>
      <c r="W188" s="19">
        <v>2015</v>
      </c>
      <c r="X188" s="19">
        <v>2006</v>
      </c>
      <c r="Y188" s="19">
        <v>2013</v>
      </c>
      <c r="Z188" s="19">
        <v>2014</v>
      </c>
      <c r="AA188" s="19">
        <v>2014</v>
      </c>
      <c r="AB188" s="19">
        <v>2014</v>
      </c>
      <c r="AC188" s="19">
        <v>2014</v>
      </c>
      <c r="AD188" s="19">
        <v>2015</v>
      </c>
      <c r="AE188" s="19" t="s">
        <v>14</v>
      </c>
      <c r="AF188" s="19" t="s">
        <v>14</v>
      </c>
      <c r="AG188" s="18">
        <v>2003</v>
      </c>
      <c r="AH188" s="19">
        <v>2014</v>
      </c>
      <c r="AI188" s="19">
        <v>2015</v>
      </c>
      <c r="AJ188" s="19">
        <v>2016</v>
      </c>
      <c r="AK188" s="20" t="s">
        <v>14</v>
      </c>
      <c r="AL188" s="20">
        <v>2015</v>
      </c>
      <c r="AM188" s="19">
        <v>2015</v>
      </c>
      <c r="AN188" s="19">
        <v>2014</v>
      </c>
      <c r="AO188" s="19">
        <v>2014</v>
      </c>
      <c r="AP188" s="19" t="s">
        <v>14</v>
      </c>
      <c r="AQ188" s="19" t="s">
        <v>14</v>
      </c>
      <c r="AR188" s="19">
        <v>2007</v>
      </c>
      <c r="AS188" s="19">
        <v>2014</v>
      </c>
      <c r="AT188" s="19">
        <v>2015</v>
      </c>
      <c r="AU188" s="19">
        <v>2012</v>
      </c>
      <c r="AV188" s="19">
        <v>2013</v>
      </c>
      <c r="AW188" s="19">
        <v>2014</v>
      </c>
      <c r="AX188" s="19">
        <v>2014</v>
      </c>
      <c r="AY188" s="19">
        <v>2014</v>
      </c>
      <c r="AZ188" s="19">
        <v>2015</v>
      </c>
      <c r="BA188" s="19">
        <v>2012</v>
      </c>
      <c r="BB188" s="19">
        <v>2015</v>
      </c>
      <c r="BC188" s="19">
        <v>2015</v>
      </c>
      <c r="BD188" s="19">
        <v>2014</v>
      </c>
      <c r="BE188" s="19">
        <v>2014</v>
      </c>
      <c r="BF188" s="9"/>
    </row>
    <row r="189" spans="1:58" x14ac:dyDescent="0.3">
      <c r="A189" s="13" t="s">
        <v>7603</v>
      </c>
      <c r="B189" s="181" t="s">
        <v>7604</v>
      </c>
      <c r="C189" s="17">
        <v>2014</v>
      </c>
      <c r="D189" s="17">
        <v>2014</v>
      </c>
      <c r="E189" s="17">
        <v>2014</v>
      </c>
      <c r="F189" s="17">
        <v>2014</v>
      </c>
      <c r="G189" s="17">
        <v>2014</v>
      </c>
      <c r="H189" s="17">
        <v>2014</v>
      </c>
      <c r="I189" s="17">
        <v>2014</v>
      </c>
      <c r="J189" s="17">
        <v>2015</v>
      </c>
      <c r="K189" s="17">
        <v>2015</v>
      </c>
      <c r="L189" s="17">
        <v>2015</v>
      </c>
      <c r="M189" s="19">
        <v>2016</v>
      </c>
      <c r="N189" s="19">
        <v>2016</v>
      </c>
      <c r="O189" s="19">
        <v>2015</v>
      </c>
      <c r="P189" s="19">
        <v>2015</v>
      </c>
      <c r="Q189" s="19">
        <v>2014</v>
      </c>
      <c r="R189" s="19">
        <v>2007</v>
      </c>
      <c r="S189" s="19">
        <v>2016</v>
      </c>
      <c r="T189" s="19">
        <v>2013</v>
      </c>
      <c r="U189" s="19">
        <v>2014</v>
      </c>
      <c r="V189" s="19">
        <v>2014</v>
      </c>
      <c r="W189" s="19">
        <v>2015</v>
      </c>
      <c r="X189" s="19">
        <v>2013</v>
      </c>
      <c r="Y189" s="19">
        <v>2010</v>
      </c>
      <c r="Z189" s="19">
        <v>2014</v>
      </c>
      <c r="AA189" s="19">
        <v>2014</v>
      </c>
      <c r="AB189" s="19" t="s">
        <v>14</v>
      </c>
      <c r="AC189" s="19">
        <v>2014</v>
      </c>
      <c r="AD189" s="19">
        <v>2015</v>
      </c>
      <c r="AE189" s="19">
        <v>2012</v>
      </c>
      <c r="AF189" s="19" t="s">
        <v>14</v>
      </c>
      <c r="AG189" s="18">
        <v>2010</v>
      </c>
      <c r="AH189" s="19">
        <v>2014</v>
      </c>
      <c r="AI189" s="19">
        <v>2015</v>
      </c>
      <c r="AJ189" s="19">
        <v>2016</v>
      </c>
      <c r="AK189" s="20" t="s">
        <v>14</v>
      </c>
      <c r="AL189" s="20">
        <v>2015</v>
      </c>
      <c r="AM189" s="19">
        <v>2015</v>
      </c>
      <c r="AN189" s="19">
        <v>2014</v>
      </c>
      <c r="AO189" s="19">
        <v>2014</v>
      </c>
      <c r="AP189" s="19" t="s">
        <v>14</v>
      </c>
      <c r="AQ189" s="19" t="s">
        <v>14</v>
      </c>
      <c r="AR189" s="19">
        <v>2011</v>
      </c>
      <c r="AS189" s="19">
        <v>2014</v>
      </c>
      <c r="AT189" s="19" t="s">
        <v>14</v>
      </c>
      <c r="AU189" s="19">
        <v>2012</v>
      </c>
      <c r="AV189" s="19">
        <v>2013</v>
      </c>
      <c r="AW189" s="19">
        <v>2014</v>
      </c>
      <c r="AX189" s="19">
        <v>2014</v>
      </c>
      <c r="AY189" s="19">
        <v>2014</v>
      </c>
      <c r="AZ189" s="19">
        <v>2015</v>
      </c>
      <c r="BA189" s="19">
        <v>2015</v>
      </c>
      <c r="BB189" s="19">
        <v>2014</v>
      </c>
      <c r="BC189" s="19">
        <v>2015</v>
      </c>
      <c r="BD189" s="19">
        <v>2014</v>
      </c>
      <c r="BE189" s="19">
        <v>2014</v>
      </c>
      <c r="BF189" s="9"/>
    </row>
    <row r="190" spans="1:58" x14ac:dyDescent="0.3">
      <c r="A190" s="13" t="s">
        <v>109</v>
      </c>
      <c r="B190" s="181" t="s">
        <v>7605</v>
      </c>
      <c r="C190" s="17">
        <v>2014</v>
      </c>
      <c r="D190" s="17">
        <v>2014</v>
      </c>
      <c r="E190" s="17">
        <v>2014</v>
      </c>
      <c r="F190" s="17">
        <v>2014</v>
      </c>
      <c r="G190" s="17">
        <v>2014</v>
      </c>
      <c r="H190" s="17">
        <v>2014</v>
      </c>
      <c r="I190" s="17">
        <v>2014</v>
      </c>
      <c r="J190" s="17">
        <v>2015</v>
      </c>
      <c r="K190" s="17">
        <v>2015</v>
      </c>
      <c r="L190" s="17">
        <v>2015</v>
      </c>
      <c r="M190" s="19">
        <v>2016</v>
      </c>
      <c r="N190" s="19">
        <v>2016</v>
      </c>
      <c r="O190" s="19">
        <v>2015</v>
      </c>
      <c r="P190" s="19">
        <v>2015</v>
      </c>
      <c r="Q190" s="19">
        <v>2014</v>
      </c>
      <c r="R190" s="19" t="s">
        <v>14</v>
      </c>
      <c r="S190" s="19">
        <v>2016</v>
      </c>
      <c r="T190" s="19">
        <v>2013</v>
      </c>
      <c r="U190" s="19">
        <v>2014</v>
      </c>
      <c r="V190" s="19" t="s">
        <v>14</v>
      </c>
      <c r="W190" s="19">
        <v>2015</v>
      </c>
      <c r="X190" s="19">
        <v>2009</v>
      </c>
      <c r="Y190" s="19" t="s">
        <v>14</v>
      </c>
      <c r="Z190" s="19">
        <v>2014</v>
      </c>
      <c r="AA190" s="19">
        <v>2014</v>
      </c>
      <c r="AB190" s="19">
        <v>2014</v>
      </c>
      <c r="AC190" s="19">
        <v>2014</v>
      </c>
      <c r="AD190" s="19">
        <v>2015</v>
      </c>
      <c r="AE190" s="19">
        <v>2012</v>
      </c>
      <c r="AF190" s="19">
        <v>2014</v>
      </c>
      <c r="AG190" s="18">
        <v>2006</v>
      </c>
      <c r="AH190" s="19">
        <v>2014</v>
      </c>
      <c r="AI190" s="19">
        <v>2015</v>
      </c>
      <c r="AJ190" s="19">
        <v>2016</v>
      </c>
      <c r="AK190" s="20" t="s">
        <v>14</v>
      </c>
      <c r="AL190" s="20">
        <v>2015</v>
      </c>
      <c r="AM190" s="19">
        <v>2015</v>
      </c>
      <c r="AN190" s="19">
        <v>2014</v>
      </c>
      <c r="AO190" s="19">
        <v>2014</v>
      </c>
      <c r="AP190" s="19">
        <v>2014</v>
      </c>
      <c r="AQ190" s="19">
        <v>2014</v>
      </c>
      <c r="AR190" s="19">
        <v>2015</v>
      </c>
      <c r="AS190" s="19">
        <v>2014</v>
      </c>
      <c r="AT190" s="19">
        <v>2015</v>
      </c>
      <c r="AU190" s="19">
        <v>2012</v>
      </c>
      <c r="AV190" s="19">
        <v>2011</v>
      </c>
      <c r="AW190" s="19">
        <v>2014</v>
      </c>
      <c r="AX190" s="19">
        <v>2014</v>
      </c>
      <c r="AY190" s="19">
        <v>2014</v>
      </c>
      <c r="AZ190" s="19">
        <v>2015</v>
      </c>
      <c r="BA190" s="19">
        <v>2015</v>
      </c>
      <c r="BB190" s="19">
        <v>2013</v>
      </c>
      <c r="BC190" s="19">
        <v>2015</v>
      </c>
      <c r="BD190" s="19">
        <v>2014</v>
      </c>
      <c r="BE190" s="19">
        <v>2014</v>
      </c>
      <c r="BF190" s="9"/>
    </row>
    <row r="191" spans="1:58" x14ac:dyDescent="0.3">
      <c r="A191" s="13" t="s">
        <v>8247</v>
      </c>
      <c r="B191" s="181" t="s">
        <v>7607</v>
      </c>
      <c r="C191" s="17">
        <v>2014</v>
      </c>
      <c r="D191" s="17">
        <v>2014</v>
      </c>
      <c r="E191" s="17">
        <v>2014</v>
      </c>
      <c r="F191" s="17">
        <v>2014</v>
      </c>
      <c r="G191" s="17">
        <v>2014</v>
      </c>
      <c r="H191" s="17">
        <v>2014</v>
      </c>
      <c r="I191" s="17">
        <v>2014</v>
      </c>
      <c r="J191" s="17">
        <v>2015</v>
      </c>
      <c r="K191" s="17">
        <v>2015</v>
      </c>
      <c r="L191" s="17">
        <v>2015</v>
      </c>
      <c r="M191" s="19">
        <v>2016</v>
      </c>
      <c r="N191" s="19">
        <v>2016</v>
      </c>
      <c r="O191" s="19">
        <v>2015</v>
      </c>
      <c r="P191" s="19">
        <v>2015</v>
      </c>
      <c r="Q191" s="19">
        <v>2014</v>
      </c>
      <c r="R191" s="19">
        <v>2011</v>
      </c>
      <c r="S191" s="19">
        <v>2016</v>
      </c>
      <c r="T191" s="19">
        <v>2013</v>
      </c>
      <c r="U191" s="19">
        <v>2014</v>
      </c>
      <c r="V191" s="19">
        <v>2014</v>
      </c>
      <c r="W191" s="19">
        <v>2015</v>
      </c>
      <c r="X191" s="19">
        <v>2013</v>
      </c>
      <c r="Y191" s="19">
        <v>2013</v>
      </c>
      <c r="Z191" s="19">
        <v>2014</v>
      </c>
      <c r="AA191" s="19">
        <v>2014</v>
      </c>
      <c r="AB191" s="19">
        <v>2014</v>
      </c>
      <c r="AC191" s="19">
        <v>2014</v>
      </c>
      <c r="AD191" s="19">
        <v>2015</v>
      </c>
      <c r="AE191" s="19">
        <v>2012</v>
      </c>
      <c r="AF191" s="19">
        <v>2014</v>
      </c>
      <c r="AG191" s="18">
        <v>2012</v>
      </c>
      <c r="AH191" s="19">
        <v>2014</v>
      </c>
      <c r="AI191" s="19">
        <v>2015</v>
      </c>
      <c r="AJ191" s="19">
        <v>2016</v>
      </c>
      <c r="AK191" s="20" t="s">
        <v>14</v>
      </c>
      <c r="AL191" s="20">
        <v>2015</v>
      </c>
      <c r="AM191" s="19">
        <v>2015</v>
      </c>
      <c r="AN191" s="19">
        <v>2014</v>
      </c>
      <c r="AO191" s="19">
        <v>2014</v>
      </c>
      <c r="AP191" s="19" t="s">
        <v>14</v>
      </c>
      <c r="AQ191" s="19" t="s">
        <v>14</v>
      </c>
      <c r="AR191" s="19">
        <v>2015</v>
      </c>
      <c r="AS191" s="19">
        <v>2014</v>
      </c>
      <c r="AT191" s="19">
        <v>2015</v>
      </c>
      <c r="AU191" s="19">
        <v>2012</v>
      </c>
      <c r="AV191" s="19">
        <v>2009</v>
      </c>
      <c r="AW191" s="19">
        <v>2014</v>
      </c>
      <c r="AX191" s="19">
        <v>2014</v>
      </c>
      <c r="AY191" s="19">
        <v>2014</v>
      </c>
      <c r="AZ191" s="19">
        <v>2015</v>
      </c>
      <c r="BA191" s="19">
        <v>2015</v>
      </c>
      <c r="BB191" s="19">
        <v>2015</v>
      </c>
      <c r="BC191" s="19">
        <v>2015</v>
      </c>
      <c r="BD191" s="19">
        <v>2014</v>
      </c>
      <c r="BE191" s="19">
        <v>2014</v>
      </c>
      <c r="BF191" s="9"/>
    </row>
    <row r="192" spans="1:58" x14ac:dyDescent="0.3">
      <c r="A192" s="13" t="s">
        <v>99</v>
      </c>
      <c r="B192" s="181" t="s">
        <v>7608</v>
      </c>
      <c r="C192" s="17">
        <v>2014</v>
      </c>
      <c r="D192" s="17">
        <v>2014</v>
      </c>
      <c r="E192" s="17">
        <v>2014</v>
      </c>
      <c r="F192" s="17">
        <v>2014</v>
      </c>
      <c r="G192" s="17">
        <v>2014</v>
      </c>
      <c r="H192" s="17">
        <v>2014</v>
      </c>
      <c r="I192" s="17">
        <v>2014</v>
      </c>
      <c r="J192" s="17">
        <v>2015</v>
      </c>
      <c r="K192" s="17">
        <v>2015</v>
      </c>
      <c r="L192" s="17">
        <v>2015</v>
      </c>
      <c r="M192" s="19">
        <v>2016</v>
      </c>
      <c r="N192" s="19">
        <v>2016</v>
      </c>
      <c r="O192" s="19">
        <v>2015</v>
      </c>
      <c r="P192" s="19">
        <v>2015</v>
      </c>
      <c r="Q192" s="19">
        <v>2014</v>
      </c>
      <c r="R192" s="19">
        <v>2013</v>
      </c>
      <c r="S192" s="19">
        <v>2016</v>
      </c>
      <c r="T192" s="19">
        <v>2013</v>
      </c>
      <c r="U192" s="19">
        <v>2014</v>
      </c>
      <c r="V192" s="19" t="s">
        <v>14</v>
      </c>
      <c r="W192" s="19">
        <v>2015</v>
      </c>
      <c r="X192" s="19">
        <v>2013</v>
      </c>
      <c r="Y192" s="19">
        <v>2010</v>
      </c>
      <c r="Z192" s="19">
        <v>2014</v>
      </c>
      <c r="AA192" s="19">
        <v>2014</v>
      </c>
      <c r="AB192" s="19">
        <v>2014</v>
      </c>
      <c r="AC192" s="19">
        <v>2014</v>
      </c>
      <c r="AD192" s="19">
        <v>2015</v>
      </c>
      <c r="AE192" s="19">
        <v>2012</v>
      </c>
      <c r="AF192" s="19">
        <v>2014</v>
      </c>
      <c r="AG192" s="18">
        <v>2005</v>
      </c>
      <c r="AH192" s="19">
        <v>2014</v>
      </c>
      <c r="AI192" s="19">
        <v>2015</v>
      </c>
      <c r="AJ192" s="19">
        <v>2016</v>
      </c>
      <c r="AK192" s="20">
        <v>2016</v>
      </c>
      <c r="AL192" s="20">
        <v>2016</v>
      </c>
      <c r="AM192" s="19">
        <v>2015</v>
      </c>
      <c r="AN192" s="19">
        <v>2014</v>
      </c>
      <c r="AO192" s="19">
        <v>2014</v>
      </c>
      <c r="AP192" s="19">
        <v>2013</v>
      </c>
      <c r="AQ192" s="19">
        <v>2013</v>
      </c>
      <c r="AR192" s="19">
        <v>2015</v>
      </c>
      <c r="AS192" s="19">
        <v>2014</v>
      </c>
      <c r="AT192" s="19">
        <v>2015</v>
      </c>
      <c r="AU192" s="19">
        <v>2012</v>
      </c>
      <c r="AV192" s="19">
        <v>2013</v>
      </c>
      <c r="AW192" s="19">
        <v>2014</v>
      </c>
      <c r="AX192" s="19">
        <v>2014</v>
      </c>
      <c r="AY192" s="19">
        <v>2014</v>
      </c>
      <c r="AZ192" s="19">
        <v>2012</v>
      </c>
      <c r="BA192" s="19">
        <v>2012</v>
      </c>
      <c r="BB192" s="19">
        <v>2013</v>
      </c>
      <c r="BC192" s="19">
        <v>2015</v>
      </c>
      <c r="BD192" s="19">
        <v>2014</v>
      </c>
      <c r="BE192" s="19">
        <v>2014</v>
      </c>
      <c r="BF192" s="9"/>
    </row>
    <row r="193" spans="1:58" x14ac:dyDescent="0.3">
      <c r="A193" s="13" t="s">
        <v>445</v>
      </c>
      <c r="B193" s="181" t="s">
        <v>7609</v>
      </c>
      <c r="C193" s="17">
        <v>2014</v>
      </c>
      <c r="D193" s="17">
        <v>2014</v>
      </c>
      <c r="E193" s="17">
        <v>2014</v>
      </c>
      <c r="F193" s="17">
        <v>2014</v>
      </c>
      <c r="G193" s="17">
        <v>2014</v>
      </c>
      <c r="H193" s="17">
        <v>2014</v>
      </c>
      <c r="I193" s="17">
        <v>2014</v>
      </c>
      <c r="J193" s="17">
        <v>2015</v>
      </c>
      <c r="K193" s="17">
        <v>2015</v>
      </c>
      <c r="L193" s="17">
        <v>2015</v>
      </c>
      <c r="M193" s="19">
        <v>2016</v>
      </c>
      <c r="N193" s="19">
        <v>2016</v>
      </c>
      <c r="O193" s="19">
        <v>2015</v>
      </c>
      <c r="P193" s="19">
        <v>2015</v>
      </c>
      <c r="Q193" s="19">
        <v>2014</v>
      </c>
      <c r="R193" s="19">
        <v>2014</v>
      </c>
      <c r="S193" s="19">
        <v>2016</v>
      </c>
      <c r="T193" s="19">
        <v>2013</v>
      </c>
      <c r="U193" s="19">
        <v>2014</v>
      </c>
      <c r="V193" s="19">
        <v>2014</v>
      </c>
      <c r="W193" s="19">
        <v>2015</v>
      </c>
      <c r="X193" s="19">
        <v>2013</v>
      </c>
      <c r="Y193" s="19">
        <v>2012</v>
      </c>
      <c r="Z193" s="19">
        <v>2014</v>
      </c>
      <c r="AA193" s="19">
        <v>2014</v>
      </c>
      <c r="AB193" s="19">
        <v>2014</v>
      </c>
      <c r="AC193" s="19">
        <v>2014</v>
      </c>
      <c r="AD193" s="19">
        <v>2015</v>
      </c>
      <c r="AE193" s="19">
        <v>2012</v>
      </c>
      <c r="AF193" s="19">
        <v>2014</v>
      </c>
      <c r="AG193" s="18">
        <v>2010</v>
      </c>
      <c r="AH193" s="19">
        <v>2014</v>
      </c>
      <c r="AI193" s="19">
        <v>2015</v>
      </c>
      <c r="AJ193" s="19">
        <v>2016</v>
      </c>
      <c r="AK193" s="20" t="s">
        <v>14</v>
      </c>
      <c r="AL193" s="20">
        <v>2015</v>
      </c>
      <c r="AM193" s="19">
        <v>2015</v>
      </c>
      <c r="AN193" s="19">
        <v>2014</v>
      </c>
      <c r="AO193" s="19">
        <v>2014</v>
      </c>
      <c r="AP193" s="19">
        <v>2013</v>
      </c>
      <c r="AQ193" s="19">
        <v>2013</v>
      </c>
      <c r="AR193" s="19">
        <v>2009</v>
      </c>
      <c r="AS193" s="19">
        <v>2014</v>
      </c>
      <c r="AT193" s="19">
        <v>2015</v>
      </c>
      <c r="AU193" s="19">
        <v>2012</v>
      </c>
      <c r="AV193" s="19">
        <v>2007</v>
      </c>
      <c r="AW193" s="19">
        <v>2014</v>
      </c>
      <c r="AX193" s="19">
        <v>2014</v>
      </c>
      <c r="AY193" s="19">
        <v>2014</v>
      </c>
      <c r="AZ193" s="19">
        <v>2015</v>
      </c>
      <c r="BA193" s="19">
        <v>2015</v>
      </c>
      <c r="BB193" s="19">
        <v>2015</v>
      </c>
      <c r="BC193" s="19">
        <v>2015</v>
      </c>
      <c r="BD193" s="19">
        <v>2014</v>
      </c>
      <c r="BE193" s="19">
        <v>2014</v>
      </c>
      <c r="BF193" s="9"/>
    </row>
    <row r="194" spans="1:58" x14ac:dyDescent="0.3">
      <c r="A194" s="13" t="s">
        <v>202</v>
      </c>
      <c r="B194" s="181" t="s">
        <v>7610</v>
      </c>
      <c r="C194" s="17">
        <v>2014</v>
      </c>
      <c r="D194" s="17">
        <v>2014</v>
      </c>
      <c r="E194" s="17">
        <v>2014</v>
      </c>
      <c r="F194" s="17">
        <v>2014</v>
      </c>
      <c r="G194" s="17">
        <v>2014</v>
      </c>
      <c r="H194" s="17">
        <v>2014</v>
      </c>
      <c r="I194" s="17">
        <v>2014</v>
      </c>
      <c r="J194" s="17">
        <v>2015</v>
      </c>
      <c r="K194" s="17">
        <v>2015</v>
      </c>
      <c r="L194" s="17">
        <v>2015</v>
      </c>
      <c r="M194" s="19">
        <v>2016</v>
      </c>
      <c r="N194" s="19">
        <v>2016</v>
      </c>
      <c r="O194" s="19">
        <v>2015</v>
      </c>
      <c r="P194" s="19">
        <v>2015</v>
      </c>
      <c r="Q194" s="19">
        <v>2014</v>
      </c>
      <c r="R194" s="19">
        <v>2014</v>
      </c>
      <c r="S194" s="19">
        <v>2016</v>
      </c>
      <c r="T194" s="19">
        <v>2013</v>
      </c>
      <c r="U194" s="19">
        <v>2014</v>
      </c>
      <c r="V194" s="19">
        <v>2014</v>
      </c>
      <c r="W194" s="19">
        <v>2015</v>
      </c>
      <c r="X194" s="19">
        <v>2014</v>
      </c>
      <c r="Y194" s="19">
        <v>2011</v>
      </c>
      <c r="Z194" s="19">
        <v>2014</v>
      </c>
      <c r="AA194" s="19">
        <v>2014</v>
      </c>
      <c r="AB194" s="19">
        <v>2014</v>
      </c>
      <c r="AC194" s="19">
        <v>2014</v>
      </c>
      <c r="AD194" s="19">
        <v>2015</v>
      </c>
      <c r="AE194" s="19">
        <v>2012</v>
      </c>
      <c r="AF194" s="19">
        <v>2014</v>
      </c>
      <c r="AG194" s="18" t="s">
        <v>14</v>
      </c>
      <c r="AH194" s="19">
        <v>2014</v>
      </c>
      <c r="AI194" s="19">
        <v>2015</v>
      </c>
      <c r="AJ194" s="19">
        <v>2016</v>
      </c>
      <c r="AK194" s="20">
        <v>2015</v>
      </c>
      <c r="AL194" s="20">
        <v>2015</v>
      </c>
      <c r="AM194" s="19">
        <v>2015</v>
      </c>
      <c r="AN194" s="19">
        <v>2014</v>
      </c>
      <c r="AO194" s="19">
        <v>2014</v>
      </c>
      <c r="AP194" s="19" t="s">
        <v>14</v>
      </c>
      <c r="AQ194" s="19" t="s">
        <v>14</v>
      </c>
      <c r="AR194" s="19">
        <v>2015</v>
      </c>
      <c r="AS194" s="19">
        <v>2014</v>
      </c>
      <c r="AT194" s="19">
        <v>2015</v>
      </c>
      <c r="AU194" s="19">
        <v>2012</v>
      </c>
      <c r="AV194" s="19">
        <v>2011</v>
      </c>
      <c r="AW194" s="19">
        <v>2014</v>
      </c>
      <c r="AX194" s="19">
        <v>2014</v>
      </c>
      <c r="AY194" s="19">
        <v>2014</v>
      </c>
      <c r="AZ194" s="19">
        <v>2015</v>
      </c>
      <c r="BA194" s="19">
        <v>2015</v>
      </c>
      <c r="BB194" s="19">
        <v>2015</v>
      </c>
      <c r="BC194" s="19">
        <v>2015</v>
      </c>
      <c r="BD194" s="19">
        <v>2014</v>
      </c>
      <c r="BE194" s="19">
        <v>2014</v>
      </c>
      <c r="BF194" s="9"/>
    </row>
  </sheetData>
  <mergeCells count="1">
    <mergeCell ref="A1:BE1"/>
  </mergeCells>
  <pageMargins left="0.7" right="0.7" top="0.75" bottom="0.75" header="0.3" footer="0.3"/>
  <pageSetup orientation="portrait"/>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39"/>
  <sheetViews>
    <sheetView topLeftCell="D1" workbookViewId="0">
      <selection activeCell="V6" sqref="V6"/>
    </sheetView>
  </sheetViews>
  <sheetFormatPr defaultColWidth="9.44140625" defaultRowHeight="14.4" x14ac:dyDescent="0.3"/>
  <cols>
    <col min="1" max="1" width="37.5546875" style="42" customWidth="1"/>
    <col min="2" max="2" width="23.6640625" style="42" customWidth="1"/>
    <col min="3" max="3" width="11" style="42" bestFit="1" customWidth="1"/>
    <col min="4" max="4" width="15.44140625" style="42" customWidth="1"/>
    <col min="5" max="5" width="9.44140625" style="42" customWidth="1"/>
    <col min="6" max="6" width="26.44140625" style="42" customWidth="1"/>
    <col min="7" max="7" width="8.6640625" style="42" bestFit="1" customWidth="1"/>
    <col min="8" max="8" width="8.44140625" style="42" bestFit="1" customWidth="1"/>
    <col min="9" max="9" width="11.44140625" style="42" customWidth="1"/>
    <col min="10" max="10" width="12.5546875" style="42" customWidth="1"/>
    <col min="11" max="11" width="10.5546875" style="42" customWidth="1"/>
    <col min="12" max="15" width="8.44140625" style="42" customWidth="1"/>
    <col min="16" max="17" width="8.44140625" style="43" customWidth="1"/>
    <col min="18" max="20" width="8.44140625" style="42" customWidth="1"/>
    <col min="21" max="21" width="9.44140625" style="42" customWidth="1"/>
    <col min="22" max="22" width="12" style="42" customWidth="1"/>
    <col min="23" max="23" width="9.44140625" style="42" customWidth="1"/>
    <col min="24" max="16384" width="9.44140625" style="42"/>
  </cols>
  <sheetData>
    <row r="1" spans="1:22" s="47" customFormat="1" ht="15.75" customHeight="1" x14ac:dyDescent="0.4">
      <c r="A1" s="289"/>
      <c r="B1" s="290"/>
      <c r="C1" s="290"/>
      <c r="D1" s="290"/>
      <c r="E1" s="290"/>
      <c r="F1" s="290"/>
      <c r="G1" s="290"/>
      <c r="H1" s="290"/>
      <c r="I1" s="290"/>
      <c r="J1" s="290"/>
      <c r="K1" s="290"/>
      <c r="L1" s="290"/>
      <c r="M1" s="290"/>
      <c r="N1" s="290"/>
      <c r="O1" s="290"/>
      <c r="P1" s="290"/>
      <c r="Q1" s="290"/>
      <c r="R1" s="290"/>
      <c r="S1" s="290"/>
      <c r="T1" s="290"/>
      <c r="U1" s="48"/>
      <c r="V1" s="48"/>
    </row>
    <row r="2" spans="1:22" s="1" customFormat="1" ht="107.25" customHeight="1" thickBot="1" x14ac:dyDescent="0.4">
      <c r="A2" s="11" t="s">
        <v>7134</v>
      </c>
      <c r="B2" s="11" t="s">
        <v>7135</v>
      </c>
      <c r="C2" s="11" t="s">
        <v>7136</v>
      </c>
      <c r="D2" s="11" t="s">
        <v>7137</v>
      </c>
      <c r="E2" s="5" t="s">
        <v>7138</v>
      </c>
      <c r="F2" s="11" t="s">
        <v>7139</v>
      </c>
      <c r="G2" s="108" t="s">
        <v>7140</v>
      </c>
      <c r="H2" s="72" t="s">
        <v>7141</v>
      </c>
      <c r="I2" s="71" t="s">
        <v>7141</v>
      </c>
      <c r="J2" s="73" t="s">
        <v>7142</v>
      </c>
      <c r="K2" s="73" t="s">
        <v>5</v>
      </c>
      <c r="L2" s="75" t="s">
        <v>7143</v>
      </c>
      <c r="M2" s="74" t="s">
        <v>7144</v>
      </c>
      <c r="N2" s="74" t="s">
        <v>7145</v>
      </c>
      <c r="O2" s="49" t="s">
        <v>7146</v>
      </c>
      <c r="P2" s="76" t="s">
        <v>7147</v>
      </c>
      <c r="Q2" s="76" t="s">
        <v>7148</v>
      </c>
      <c r="R2" s="77" t="s">
        <v>7149</v>
      </c>
      <c r="S2" s="78" t="s">
        <v>7150</v>
      </c>
      <c r="T2" s="78" t="s">
        <v>7151</v>
      </c>
      <c r="U2" s="52" t="s">
        <v>7152</v>
      </c>
      <c r="V2" s="126" t="s">
        <v>7153</v>
      </c>
    </row>
    <row r="3" spans="1:22" s="1" customFormat="1" ht="16.5" hidden="1" customHeight="1" thickTop="1" x14ac:dyDescent="0.35">
      <c r="A3" s="46" t="s">
        <v>7154</v>
      </c>
      <c r="B3" s="46"/>
      <c r="C3" s="46"/>
      <c r="D3" s="46"/>
      <c r="E3" s="46"/>
      <c r="F3" s="46"/>
      <c r="G3" s="41"/>
      <c r="H3" s="41"/>
      <c r="I3" s="41"/>
      <c r="J3" s="41"/>
      <c r="K3" s="68"/>
      <c r="L3" s="40"/>
      <c r="M3" s="39"/>
      <c r="N3" s="39"/>
      <c r="O3" s="40"/>
      <c r="P3" s="41"/>
      <c r="Q3" s="41"/>
      <c r="R3" s="40">
        <v>0.3</v>
      </c>
      <c r="S3" s="39"/>
      <c r="T3" s="39"/>
      <c r="U3" s="122"/>
      <c r="V3" s="123"/>
    </row>
    <row r="4" spans="1:22" s="1" customFormat="1" ht="15" customHeight="1" thickTop="1" x14ac:dyDescent="0.35">
      <c r="A4" s="12" t="s">
        <v>7155</v>
      </c>
      <c r="B4" s="12"/>
      <c r="C4" s="12"/>
      <c r="D4" s="12"/>
      <c r="E4" s="6" t="s">
        <v>7155</v>
      </c>
      <c r="F4" s="12"/>
      <c r="G4" s="34" t="s">
        <v>7156</v>
      </c>
      <c r="H4" s="34" t="s">
        <v>7156</v>
      </c>
      <c r="I4" s="34" t="s">
        <v>7157</v>
      </c>
      <c r="J4" s="34" t="s">
        <v>7158</v>
      </c>
      <c r="K4" s="34" t="s">
        <v>7157</v>
      </c>
      <c r="L4" s="34" t="s">
        <v>7156</v>
      </c>
      <c r="M4" s="34" t="s">
        <v>7156</v>
      </c>
      <c r="N4" s="34" t="s">
        <v>7156</v>
      </c>
      <c r="O4" s="34" t="s">
        <v>7156</v>
      </c>
      <c r="P4" s="34" t="s">
        <v>7156</v>
      </c>
      <c r="Q4" s="34" t="s">
        <v>7156</v>
      </c>
      <c r="R4" s="34" t="s">
        <v>7156</v>
      </c>
      <c r="S4" s="34" t="s">
        <v>7156</v>
      </c>
      <c r="T4" s="34" t="s">
        <v>7156</v>
      </c>
      <c r="U4" s="122"/>
      <c r="V4" s="123"/>
    </row>
    <row r="5" spans="1:22" ht="15.75" customHeight="1" x14ac:dyDescent="0.3">
      <c r="A5" s="45" t="str">
        <f>'Crisis Indicator Data'!A3</f>
        <v>Complex crisis in Afghanistan</v>
      </c>
      <c r="B5" s="45" t="str">
        <f>Lists!G3</f>
        <v>Complex crisis</v>
      </c>
      <c r="C5" s="45" t="str">
        <f>'Crisis Indicator Data'!C3</f>
        <v>AFG001</v>
      </c>
      <c r="D5" s="45" t="str">
        <f>'Crisis Indicator Data'!D3</f>
        <v>Afghanistan</v>
      </c>
      <c r="E5" s="45" t="str">
        <f>'Crisis Indicator Data'!E3</f>
        <v>AFG</v>
      </c>
      <c r="F5" s="45" t="str">
        <f>'Crisis Indicator Data'!B3</f>
        <v>Complex crisis</v>
      </c>
      <c r="G5" s="223">
        <f t="shared" ref="G5:G36" si="0">IF(OR(O5="x",L5="x"),"x",ROUND((5-GEOMEAN(((5-L5)/5*4+1),((5-O5)/5*4+1),((5-O5)/5*4+1)))/4*3.5+R5*0.3,1))</f>
        <v>4.5999999999999996</v>
      </c>
      <c r="H5" s="44">
        <f t="shared" ref="H5:H36" si="1">IF(G5="x","x",ROUNDUP(G5,0))</f>
        <v>5</v>
      </c>
      <c r="I5" s="116" t="str">
        <f t="shared" ref="I5:I36" si="2">IF(O5="x","x",IF(L5="x","x",(IF(H5=5,"Very High",IF(H5=4,"High",IF(H5=3,"Medium",IF(H5=2,"Low","Very Low")))))))</f>
        <v>Very High</v>
      </c>
      <c r="J5" s="224" t="str">
        <f>INDEX(Trends!$D$3:$D$404,MATCH(C5,Trends!$C$3:$C$404,0))</f>
        <v>Stable</v>
      </c>
      <c r="K5" s="109" t="str">
        <f>IF(Reliability!B3="x","x",(IF(ROUNDUP(Reliability!B3,0)=1,"Very High",IF(ROUNDUP(Reliability!B3,0)=2,"High",IF(ROUNDUP(Reliability!B3,0)=3,"Medium",IF(ROUNDUP(Reliability!B3,0)=4,"Low","Very Low"))))))</f>
        <v>High</v>
      </c>
      <c r="L5" s="225">
        <f t="shared" ref="L5:L36" si="3">IF(OR(N5="x",M5="x"),"x",ROUND((5-GEOMEAN(((5-M5)/5*4+1),((5-N5)/5*4+1),((5-N5)/5*4+1)))/4*5,1))</f>
        <v>5</v>
      </c>
      <c r="M5" s="226">
        <f>'Impact of the crisis'!N6</f>
        <v>4.9000000000000004</v>
      </c>
      <c r="N5" s="226">
        <f>'Impact of the crisis'!AB6</f>
        <v>5</v>
      </c>
      <c r="O5" s="225">
        <f>'Conditions of people affected'!R6</f>
        <v>4.5</v>
      </c>
      <c r="P5" s="226">
        <f>'Conditions of people affected'!K6</f>
        <v>5</v>
      </c>
      <c r="Q5" s="226">
        <f>'Conditions of people affected'!Q6</f>
        <v>4</v>
      </c>
      <c r="R5" s="226">
        <f t="shared" ref="R5:R36" si="4">IF(OR(T5="x",S5="x"),S5,ROUND((5-GEOMEAN(((5-S5)/5*4+1),((5-T5)/5*4+1)))/4*5,1))</f>
        <v>4.3</v>
      </c>
      <c r="S5" s="226">
        <f>'Complexity of the crisis'!X6</f>
        <v>4</v>
      </c>
      <c r="T5" s="226">
        <f>'Complexity of the crisis'!AN6</f>
        <v>4.5</v>
      </c>
      <c r="U5" s="124" t="str">
        <f>VLOOKUP(C5,Lists!$C$3:$E$160,3,FALSE)</f>
        <v>Asia</v>
      </c>
      <c r="V5" s="125" t="s">
        <v>6557</v>
      </c>
    </row>
    <row r="6" spans="1:22" ht="15.75" customHeight="1" x14ac:dyDescent="0.3">
      <c r="A6" s="45" t="str">
        <f>'Crisis Indicator Data'!A4</f>
        <v>Nagorno-Karabakh Conflict in Armenia</v>
      </c>
      <c r="B6" s="45" t="str">
        <f>Lists!G4</f>
        <v>Nagorno-Karabakh Conflict in Armenia</v>
      </c>
      <c r="C6" s="45" t="str">
        <f>'Crisis Indicator Data'!C4</f>
        <v>ARM002</v>
      </c>
      <c r="D6" s="45" t="str">
        <f>'Crisis Indicator Data'!D4</f>
        <v>Armenia</v>
      </c>
      <c r="E6" s="45" t="str">
        <f>'Crisis Indicator Data'!E4</f>
        <v>ARM</v>
      </c>
      <c r="F6" s="45" t="str">
        <f>'Crisis Indicator Data'!B4</f>
        <v>Conflict</v>
      </c>
      <c r="G6" s="223">
        <f t="shared" si="0"/>
        <v>1.7</v>
      </c>
      <c r="H6" s="44">
        <f t="shared" si="1"/>
        <v>2</v>
      </c>
      <c r="I6" s="116" t="str">
        <f t="shared" si="2"/>
        <v>Low</v>
      </c>
      <c r="J6" s="224" t="str">
        <f>INDEX(Trends!$D$3:$D$404,MATCH(C6,Trends!$C$3:$C$404,0))</f>
        <v>Stable</v>
      </c>
      <c r="K6" s="109" t="str">
        <f>IF(Reliability!B4="x","x",(IF(ROUNDUP(Reliability!B4,0)=1,"Very High",IF(ROUNDUP(Reliability!B4,0)=2,"High",IF(ROUNDUP(Reliability!B4,0)=3,"Medium",IF(ROUNDUP(Reliability!B4,0)=4,"Low","Very Low"))))))</f>
        <v>High</v>
      </c>
      <c r="L6" s="225">
        <f t="shared" si="3"/>
        <v>2.2999999999999998</v>
      </c>
      <c r="M6" s="226">
        <f>'Impact of the crisis'!N7</f>
        <v>3.5</v>
      </c>
      <c r="N6" s="226">
        <f>'Impact of the crisis'!AB7</f>
        <v>1.6</v>
      </c>
      <c r="O6" s="225">
        <f>'Conditions of people affected'!R7</f>
        <v>1.2</v>
      </c>
      <c r="P6" s="226">
        <f>'Conditions of people affected'!K7</f>
        <v>1.4</v>
      </c>
      <c r="Q6" s="226">
        <f>'Conditions of people affected'!Q7</f>
        <v>1</v>
      </c>
      <c r="R6" s="226">
        <f t="shared" si="4"/>
        <v>1.8</v>
      </c>
      <c r="S6" s="226">
        <f>'Complexity of the crisis'!X7</f>
        <v>2</v>
      </c>
      <c r="T6" s="226">
        <f>'Complexity of the crisis'!AN7</f>
        <v>1.5</v>
      </c>
      <c r="U6" s="124" t="str">
        <f>VLOOKUP(C6,Lists!$C$3:$E$160,3,FALSE)</f>
        <v>Middle east</v>
      </c>
      <c r="V6" s="125" t="s">
        <v>6456</v>
      </c>
    </row>
    <row r="7" spans="1:22" ht="15.75" customHeight="1" x14ac:dyDescent="0.3">
      <c r="A7" s="45" t="str">
        <f>'Crisis Indicator Data'!A5</f>
        <v>Nagorno-Karabakh conflict in Azerbaijan</v>
      </c>
      <c r="B7" s="45" t="str">
        <f>Lists!G5</f>
        <v>Nagorno-Karabakh conflict in Azerbaijan</v>
      </c>
      <c r="C7" s="45" t="str">
        <f>'Crisis Indicator Data'!C5</f>
        <v>AZE002</v>
      </c>
      <c r="D7" s="45" t="str">
        <f>'Crisis Indicator Data'!D5</f>
        <v>Azerbaijan</v>
      </c>
      <c r="E7" s="45" t="str">
        <f>'Crisis Indicator Data'!E5</f>
        <v>AZE</v>
      </c>
      <c r="F7" s="45" t="str">
        <f>'Crisis Indicator Data'!B5</f>
        <v>Conflict</v>
      </c>
      <c r="G7" s="223" t="str">
        <f t="shared" si="0"/>
        <v>x</v>
      </c>
      <c r="H7" s="44" t="str">
        <f t="shared" si="1"/>
        <v>x</v>
      </c>
      <c r="I7" s="116" t="str">
        <f t="shared" si="2"/>
        <v>x</v>
      </c>
      <c r="J7" s="224" t="str">
        <f>INDEX(Trends!$D$3:$D$404,MATCH(C7,Trends!$C$3:$C$404,0))</f>
        <v>-</v>
      </c>
      <c r="K7" s="109" t="str">
        <f>IF(Reliability!B5="x","x",(IF(ROUNDUP(Reliability!B5,0)=1,"Very High",IF(ROUNDUP(Reliability!B5,0)=2,"High",IF(ROUNDUP(Reliability!B5,0)=3,"Medium",IF(ROUNDUP(Reliability!B5,0)=4,"Low","Very Low"))))))</f>
        <v>Medium</v>
      </c>
      <c r="L7" s="225">
        <f t="shared" si="3"/>
        <v>3.1</v>
      </c>
      <c r="M7" s="226">
        <f>'Impact of the crisis'!N8</f>
        <v>2.5</v>
      </c>
      <c r="N7" s="226">
        <f>'Impact of the crisis'!AB8</f>
        <v>3.4</v>
      </c>
      <c r="O7" s="225" t="str">
        <f>'Conditions of people affected'!R8</f>
        <v>x</v>
      </c>
      <c r="P7" s="226" t="str">
        <f>'Conditions of people affected'!K8</f>
        <v>x</v>
      </c>
      <c r="Q7" s="226" t="str">
        <f>'Conditions of people affected'!Q8</f>
        <v>x</v>
      </c>
      <c r="R7" s="226">
        <f t="shared" si="4"/>
        <v>3</v>
      </c>
      <c r="S7" s="226">
        <f>'Complexity of the crisis'!X8</f>
        <v>2.9</v>
      </c>
      <c r="T7" s="226">
        <f>'Complexity of the crisis'!AN8</f>
        <v>3</v>
      </c>
      <c r="U7" s="124" t="str">
        <f>VLOOKUP(C7,Lists!$C$3:$E$160,3,FALSE)</f>
        <v>Middle east</v>
      </c>
      <c r="V7" s="125" t="s">
        <v>5855</v>
      </c>
    </row>
    <row r="8" spans="1:22" ht="15.75" customHeight="1" x14ac:dyDescent="0.3">
      <c r="A8" s="45" t="str">
        <f>'Crisis Indicator Data'!A6</f>
        <v>Complex in Burundi</v>
      </c>
      <c r="B8" s="45" t="str">
        <f>Lists!G6</f>
        <v xml:space="preserve">Complex crisis </v>
      </c>
      <c r="C8" s="45" t="str">
        <f>'Crisis Indicator Data'!C6</f>
        <v>BDI001</v>
      </c>
      <c r="D8" s="45" t="str">
        <f>'Crisis Indicator Data'!D6</f>
        <v>Burundi</v>
      </c>
      <c r="E8" s="45" t="str">
        <f>'Crisis Indicator Data'!E6</f>
        <v>BDI</v>
      </c>
      <c r="F8" s="45" t="str">
        <f>'Crisis Indicator Data'!B6</f>
        <v>Complex crisis</v>
      </c>
      <c r="G8" s="223">
        <f t="shared" si="0"/>
        <v>3.8</v>
      </c>
      <c r="H8" s="44">
        <f t="shared" si="1"/>
        <v>4</v>
      </c>
      <c r="I8" s="116" t="str">
        <f t="shared" si="2"/>
        <v>High</v>
      </c>
      <c r="J8" s="224" t="str">
        <f>INDEX(Trends!$D$3:$D$404,MATCH(C8,Trends!$C$3:$C$404,0))</f>
        <v>Increasing</v>
      </c>
      <c r="K8" s="109" t="str">
        <f>IF(Reliability!B6="x","x",(IF(ROUNDUP(Reliability!B6,0)=1,"Very High",IF(ROUNDUP(Reliability!B6,0)=2,"High",IF(ROUNDUP(Reliability!B6,0)=3,"Medium",IF(ROUNDUP(Reliability!B6,0)=4,"Low","Very Low"))))))</f>
        <v>High</v>
      </c>
      <c r="L8" s="225">
        <f t="shared" si="3"/>
        <v>3.9</v>
      </c>
      <c r="M8" s="226">
        <f>'Impact of the crisis'!N9</f>
        <v>4</v>
      </c>
      <c r="N8" s="226">
        <f>'Impact of the crisis'!AB9</f>
        <v>3.8</v>
      </c>
      <c r="O8" s="225">
        <f>'Conditions of people affected'!R9</f>
        <v>4</v>
      </c>
      <c r="P8" s="226">
        <f>'Conditions of people affected'!K9</f>
        <v>4</v>
      </c>
      <c r="Q8" s="226">
        <f>'Conditions of people affected'!Q9</f>
        <v>4</v>
      </c>
      <c r="R8" s="226">
        <f t="shared" si="4"/>
        <v>3.3</v>
      </c>
      <c r="S8" s="226">
        <f>'Complexity of the crisis'!X9</f>
        <v>3.1</v>
      </c>
      <c r="T8" s="226">
        <f>'Complexity of the crisis'!AN9</f>
        <v>3.5</v>
      </c>
      <c r="U8" s="124" t="str">
        <f>VLOOKUP(C8,Lists!$C$3:$E$160,3,FALSE)</f>
        <v>Africa</v>
      </c>
      <c r="V8" s="125" t="s">
        <v>6035</v>
      </c>
    </row>
    <row r="9" spans="1:22" ht="15.75" customHeight="1" x14ac:dyDescent="0.3">
      <c r="A9" s="45" t="str">
        <f>'Crisis Indicator Data'!A7</f>
        <v>Conflict in Burkina Faso</v>
      </c>
      <c r="B9" s="45" t="str">
        <f>Lists!G7</f>
        <v>Conflict</v>
      </c>
      <c r="C9" s="45" t="str">
        <f>'Crisis Indicator Data'!C7</f>
        <v>BFA002</v>
      </c>
      <c r="D9" s="45" t="str">
        <f>'Crisis Indicator Data'!D7</f>
        <v>Burkina Faso</v>
      </c>
      <c r="E9" s="45" t="str">
        <f>'Crisis Indicator Data'!E7</f>
        <v>BFA</v>
      </c>
      <c r="F9" s="45" t="str">
        <f>'Crisis Indicator Data'!B7</f>
        <v>Conflict</v>
      </c>
      <c r="G9" s="223">
        <f t="shared" si="0"/>
        <v>3.9</v>
      </c>
      <c r="H9" s="44">
        <f t="shared" si="1"/>
        <v>4</v>
      </c>
      <c r="I9" s="116" t="str">
        <f t="shared" si="2"/>
        <v>High</v>
      </c>
      <c r="J9" s="224" t="str">
        <f>INDEX(Trends!$D$3:$D$404,MATCH(C9,Trends!$C$3:$C$404,0))</f>
        <v>Stable</v>
      </c>
      <c r="K9" s="109" t="str">
        <f>IF(Reliability!B7="x","x",(IF(ROUNDUP(Reliability!B7,0)=1,"Very High",IF(ROUNDUP(Reliability!B7,0)=2,"High",IF(ROUNDUP(Reliability!B7,0)=3,"Medium",IF(ROUNDUP(Reliability!B7,0)=4,"Low","Very Low"))))))</f>
        <v>High</v>
      </c>
      <c r="L9" s="225">
        <f t="shared" si="3"/>
        <v>3.8</v>
      </c>
      <c r="M9" s="226">
        <f>'Impact of the crisis'!N10</f>
        <v>2.9</v>
      </c>
      <c r="N9" s="226">
        <f>'Impact of the crisis'!AB10</f>
        <v>4.0999999999999996</v>
      </c>
      <c r="O9" s="225">
        <f>'Conditions of people affected'!R10</f>
        <v>4.45</v>
      </c>
      <c r="P9" s="226">
        <f>'Conditions of people affected'!K10</f>
        <v>3.9</v>
      </c>
      <c r="Q9" s="226">
        <f>'Conditions of people affected'!Q10</f>
        <v>5</v>
      </c>
      <c r="R9" s="226">
        <f t="shared" si="4"/>
        <v>3.1</v>
      </c>
      <c r="S9" s="226">
        <f>'Complexity of the crisis'!X10</f>
        <v>2.7</v>
      </c>
      <c r="T9" s="226">
        <f>'Complexity of the crisis'!AN10</f>
        <v>3.5</v>
      </c>
      <c r="U9" s="124" t="str">
        <f>VLOOKUP(C9,Lists!$C$3:$E$160,3,FALSE)</f>
        <v>Africa</v>
      </c>
      <c r="V9" s="125" t="s">
        <v>5962</v>
      </c>
    </row>
    <row r="10" spans="1:22" ht="15.75" customHeight="1" x14ac:dyDescent="0.3">
      <c r="A10" s="45" t="str">
        <f>'Crisis Indicator Data'!A8</f>
        <v>Rohingya refugee crisis</v>
      </c>
      <c r="B10" s="45" t="str">
        <f>Lists!G8</f>
        <v>Rohingya Refugees</v>
      </c>
      <c r="C10" s="45" t="str">
        <f>'Crisis Indicator Data'!C8</f>
        <v>BGD002</v>
      </c>
      <c r="D10" s="45" t="str">
        <f>'Crisis Indicator Data'!D8</f>
        <v>Bangladesh</v>
      </c>
      <c r="E10" s="45" t="str">
        <f>'Crisis Indicator Data'!E8</f>
        <v>BGD</v>
      </c>
      <c r="F10" s="45" t="str">
        <f>'Crisis Indicator Data'!B8</f>
        <v>International displacement</v>
      </c>
      <c r="G10" s="223">
        <f t="shared" si="0"/>
        <v>3.2</v>
      </c>
      <c r="H10" s="44">
        <f t="shared" si="1"/>
        <v>4</v>
      </c>
      <c r="I10" s="116" t="str">
        <f t="shared" si="2"/>
        <v>High</v>
      </c>
      <c r="J10" s="224" t="str">
        <f>INDEX(Trends!$D$3:$D$404,MATCH(C10,Trends!$C$3:$C$404,0))</f>
        <v>Stable</v>
      </c>
      <c r="K10" s="109" t="str">
        <f>IF(Reliability!B8="x","x",(IF(ROUNDUP(Reliability!B8,0)=1,"Very High",IF(ROUNDUP(Reliability!B8,0)=2,"High",IF(ROUNDUP(Reliability!B8,0)=3,"Medium",IF(ROUNDUP(Reliability!B8,0)=4,"Low","Very Low"))))))</f>
        <v>Very High</v>
      </c>
      <c r="L10" s="225">
        <f t="shared" si="3"/>
        <v>2.7</v>
      </c>
      <c r="M10" s="226">
        <f>'Impact of the crisis'!N11</f>
        <v>0.1</v>
      </c>
      <c r="N10" s="226">
        <f>'Impact of the crisis'!AB11</f>
        <v>3.6</v>
      </c>
      <c r="O10" s="225">
        <f>'Conditions of people affected'!R11</f>
        <v>3.6</v>
      </c>
      <c r="P10" s="226">
        <f>'Conditions of people affected'!K11</f>
        <v>3.2</v>
      </c>
      <c r="Q10" s="226">
        <f>'Conditions of people affected'!Q11</f>
        <v>4</v>
      </c>
      <c r="R10" s="226">
        <f t="shared" si="4"/>
        <v>3</v>
      </c>
      <c r="S10" s="226">
        <f>'Complexity of the crisis'!X11</f>
        <v>2.5</v>
      </c>
      <c r="T10" s="226">
        <f>'Complexity of the crisis'!AN11</f>
        <v>3.5</v>
      </c>
      <c r="U10" s="124" t="str">
        <f>VLOOKUP(C10,Lists!$C$3:$E$160,3,FALSE)</f>
        <v>Asia</v>
      </c>
      <c r="V10" s="125" t="s">
        <v>6883</v>
      </c>
    </row>
    <row r="11" spans="1:22" ht="15.75" customHeight="1" x14ac:dyDescent="0.3">
      <c r="A11" s="45" t="str">
        <f>'Crisis Indicator Data'!A9</f>
        <v>Venezuela displacement in Brazil</v>
      </c>
      <c r="B11" s="45" t="str">
        <f>Lists!G9</f>
        <v>Venezuelan refugees</v>
      </c>
      <c r="C11" s="45" t="str">
        <f>'Crisis Indicator Data'!C9</f>
        <v>BRA002</v>
      </c>
      <c r="D11" s="45" t="str">
        <f>'Crisis Indicator Data'!D9</f>
        <v>Brazil</v>
      </c>
      <c r="E11" s="45" t="str">
        <f>'Crisis Indicator Data'!E9</f>
        <v>BRA</v>
      </c>
      <c r="F11" s="45" t="str">
        <f>'Crisis Indicator Data'!B9</f>
        <v>International displacement</v>
      </c>
      <c r="G11" s="223">
        <f t="shared" si="0"/>
        <v>2.4</v>
      </c>
      <c r="H11" s="44">
        <f t="shared" si="1"/>
        <v>3</v>
      </c>
      <c r="I11" s="116" t="str">
        <f t="shared" si="2"/>
        <v>Medium</v>
      </c>
      <c r="J11" s="224" t="str">
        <f>INDEX(Trends!$D$3:$D$404,MATCH(C11,Trends!$C$3:$C$404,0))</f>
        <v>Stable</v>
      </c>
      <c r="K11" s="109" t="str">
        <f>IF(Reliability!B9="x","x",(IF(ROUNDUP(Reliability!B9,0)=1,"Very High",IF(ROUNDUP(Reliability!B9,0)=2,"High",IF(ROUNDUP(Reliability!B9,0)=3,"Medium",IF(ROUNDUP(Reliability!B9,0)=4,"Low","Very Low"))))))</f>
        <v>Medium</v>
      </c>
      <c r="L11" s="225">
        <f t="shared" si="3"/>
        <v>2.2999999999999998</v>
      </c>
      <c r="M11" s="226">
        <f>'Impact of the crisis'!N12</f>
        <v>1.2</v>
      </c>
      <c r="N11" s="226">
        <f>'Impact of the crisis'!AB12</f>
        <v>2.8</v>
      </c>
      <c r="O11" s="225">
        <f>'Conditions of people affected'!R12</f>
        <v>2.9</v>
      </c>
      <c r="P11" s="226">
        <f>'Conditions of people affected'!K12</f>
        <v>2.8</v>
      </c>
      <c r="Q11" s="226">
        <f>'Conditions of people affected'!Q12</f>
        <v>3</v>
      </c>
      <c r="R11" s="226">
        <f t="shared" si="4"/>
        <v>1.6</v>
      </c>
      <c r="S11" s="226">
        <f>'Complexity of the crisis'!X12</f>
        <v>2.2000000000000002</v>
      </c>
      <c r="T11" s="226">
        <f>'Complexity of the crisis'!AN12</f>
        <v>1</v>
      </c>
      <c r="U11" s="124" t="str">
        <f>VLOOKUP(C11,Lists!$C$3:$E$160,3,FALSE)</f>
        <v>Americas</v>
      </c>
      <c r="V11" s="125" t="s">
        <v>5054</v>
      </c>
    </row>
    <row r="12" spans="1:22" ht="15.75" customHeight="1" x14ac:dyDescent="0.3">
      <c r="A12" s="45" t="str">
        <f>'Crisis Indicator Data'!A10</f>
        <v>Complex crisis in CAR</v>
      </c>
      <c r="B12" s="45" t="str">
        <f>Lists!G10</f>
        <v>Complex crisis</v>
      </c>
      <c r="C12" s="45" t="str">
        <f>'Crisis Indicator Data'!C10</f>
        <v>CAF001</v>
      </c>
      <c r="D12" s="45" t="str">
        <f>'Crisis Indicator Data'!D10</f>
        <v>CAR</v>
      </c>
      <c r="E12" s="45" t="str">
        <f>'Crisis Indicator Data'!E10</f>
        <v>CAF</v>
      </c>
      <c r="F12" s="45" t="str">
        <f>'Crisis Indicator Data'!B10</f>
        <v>Complex crisis</v>
      </c>
      <c r="G12" s="223">
        <f t="shared" si="0"/>
        <v>4.0999999999999996</v>
      </c>
      <c r="H12" s="44">
        <f t="shared" si="1"/>
        <v>5</v>
      </c>
      <c r="I12" s="116" t="str">
        <f t="shared" si="2"/>
        <v>Very High</v>
      </c>
      <c r="J12" s="224" t="str">
        <f>INDEX(Trends!$D$3:$D$404,MATCH(C12,Trends!$C$3:$C$404,0))</f>
        <v>Increasing</v>
      </c>
      <c r="K12" s="109" t="str">
        <f>IF(Reliability!B10="x","x",(IF(ROUNDUP(Reliability!B10,0)=1,"Very High",IF(ROUNDUP(Reliability!B10,0)=2,"High",IF(ROUNDUP(Reliability!B10,0)=3,"Medium",IF(ROUNDUP(Reliability!B10,0)=4,"Low","Very Low"))))))</f>
        <v>Medium</v>
      </c>
      <c r="L12" s="225">
        <f t="shared" si="3"/>
        <v>4.3</v>
      </c>
      <c r="M12" s="226">
        <f>'Impact of the crisis'!N13</f>
        <v>4.3</v>
      </c>
      <c r="N12" s="226">
        <f>'Impact of the crisis'!AB13</f>
        <v>4.3</v>
      </c>
      <c r="O12" s="225">
        <f>'Conditions of people affected'!R13</f>
        <v>4.05</v>
      </c>
      <c r="P12" s="226">
        <f>'Conditions of people affected'!K13</f>
        <v>4.0999999999999996</v>
      </c>
      <c r="Q12" s="226">
        <f>'Conditions of people affected'!Q13</f>
        <v>4</v>
      </c>
      <c r="R12" s="226">
        <f t="shared" si="4"/>
        <v>3.9</v>
      </c>
      <c r="S12" s="226">
        <f>'Complexity of the crisis'!X13</f>
        <v>3.8</v>
      </c>
      <c r="T12" s="226">
        <f>'Complexity of the crisis'!AN13</f>
        <v>4</v>
      </c>
      <c r="U12" s="124" t="str">
        <f>VLOOKUP(C12,Lists!$C$3:$E$160,3,FALSE)</f>
        <v>Africa</v>
      </c>
      <c r="V12" s="125" t="s">
        <v>6101</v>
      </c>
    </row>
    <row r="13" spans="1:22" ht="15.75" customHeight="1" x14ac:dyDescent="0.3">
      <c r="A13" s="45" t="str">
        <f>'Crisis Indicator Data'!A11</f>
        <v>Multiple crises in Cameroon</v>
      </c>
      <c r="B13" s="45" t="str">
        <f>Lists!G11</f>
        <v>Country level</v>
      </c>
      <c r="C13" s="45" t="str">
        <f>'Crisis Indicator Data'!C11</f>
        <v>CMR001</v>
      </c>
      <c r="D13" s="45" t="str">
        <f>'Crisis Indicator Data'!D11</f>
        <v>Cameroon</v>
      </c>
      <c r="E13" s="45" t="str">
        <f>'Crisis Indicator Data'!E11</f>
        <v>CMR</v>
      </c>
      <c r="F13" s="45" t="str">
        <f>'Crisis Indicator Data'!B11</f>
        <v>Multiple crises country</v>
      </c>
      <c r="G13" s="223">
        <f t="shared" si="0"/>
        <v>4.0999999999999996</v>
      </c>
      <c r="H13" s="44">
        <f t="shared" si="1"/>
        <v>5</v>
      </c>
      <c r="I13" s="116" t="str">
        <f t="shared" si="2"/>
        <v>Very High</v>
      </c>
      <c r="J13" s="224" t="str">
        <f>INDEX(Trends!$D$3:$D$404,MATCH(C13,Trends!$C$3:$C$404,0))</f>
        <v>Increasing</v>
      </c>
      <c r="K13" s="109" t="str">
        <f>IF(Reliability!B11="x","x",(IF(ROUNDUP(Reliability!B11,0)=1,"Very High",IF(ROUNDUP(Reliability!B11,0)=2,"High",IF(ROUNDUP(Reliability!B11,0)=3,"Medium",IF(ROUNDUP(Reliability!B11,0)=4,"Low","Very Low"))))))</f>
        <v>Very High</v>
      </c>
      <c r="L13" s="225">
        <f t="shared" si="3"/>
        <v>4.0999999999999996</v>
      </c>
      <c r="M13" s="226">
        <f>'Impact of the crisis'!N14</f>
        <v>4.7</v>
      </c>
      <c r="N13" s="226">
        <f>'Impact of the crisis'!AB14</f>
        <v>3.7</v>
      </c>
      <c r="O13" s="225">
        <f>'Conditions of people affected'!R14</f>
        <v>4.1500000000000004</v>
      </c>
      <c r="P13" s="226">
        <f>'Conditions of people affected'!K14</f>
        <v>4.3</v>
      </c>
      <c r="Q13" s="226">
        <f>'Conditions of people affected'!Q14</f>
        <v>4</v>
      </c>
      <c r="R13" s="226">
        <f t="shared" si="4"/>
        <v>4.0999999999999996</v>
      </c>
      <c r="S13" s="226">
        <f>'Complexity of the crisis'!X14</f>
        <v>3.5</v>
      </c>
      <c r="T13" s="226">
        <f>'Complexity of the crisis'!AN14</f>
        <v>4.5</v>
      </c>
      <c r="U13" s="124" t="str">
        <f>VLOOKUP(C13,Lists!$C$3:$E$160,3,FALSE)</f>
        <v>Africa</v>
      </c>
      <c r="V13" s="125" t="s">
        <v>7108</v>
      </c>
    </row>
    <row r="14" spans="1:22" ht="15.75" customHeight="1" x14ac:dyDescent="0.3">
      <c r="A14" s="45" t="str">
        <f>'Crisis Indicator Data'!A12</f>
        <v>Boko Haram in Cameroon</v>
      </c>
      <c r="B14" s="45" t="str">
        <f>Lists!G12</f>
        <v>Boko Haram</v>
      </c>
      <c r="C14" s="45" t="str">
        <f>'Crisis Indicator Data'!C12</f>
        <v>CMR002</v>
      </c>
      <c r="D14" s="45" t="str">
        <f>'Crisis Indicator Data'!D12</f>
        <v>Cameroon</v>
      </c>
      <c r="E14" s="45" t="str">
        <f>'Crisis Indicator Data'!E12</f>
        <v>CMR</v>
      </c>
      <c r="F14" s="45" t="str">
        <f>'Crisis Indicator Data'!B12</f>
        <v>Conflict</v>
      </c>
      <c r="G14" s="223">
        <f t="shared" si="0"/>
        <v>3.2</v>
      </c>
      <c r="H14" s="44">
        <f t="shared" si="1"/>
        <v>4</v>
      </c>
      <c r="I14" s="116" t="str">
        <f t="shared" si="2"/>
        <v>High</v>
      </c>
      <c r="J14" s="224" t="str">
        <f>INDEX(Trends!$D$3:$D$404,MATCH(C14,Trends!$C$3:$C$404,0))</f>
        <v>Stable</v>
      </c>
      <c r="K14" s="109" t="str">
        <f>IF(Reliability!B12="x","x",(IF(ROUNDUP(Reliability!B12,0)=1,"Very High",IF(ROUNDUP(Reliability!B12,0)=2,"High",IF(ROUNDUP(Reliability!B12,0)=3,"Medium",IF(ROUNDUP(Reliability!B12,0)=4,"Low","Very Low"))))))</f>
        <v>High</v>
      </c>
      <c r="L14" s="225">
        <f t="shared" si="3"/>
        <v>3.1</v>
      </c>
      <c r="M14" s="226">
        <f>'Impact of the crisis'!N15</f>
        <v>1.5</v>
      </c>
      <c r="N14" s="226">
        <f>'Impact of the crisis'!AB15</f>
        <v>3.7</v>
      </c>
      <c r="O14" s="225">
        <f>'Conditions of people affected'!R15</f>
        <v>3</v>
      </c>
      <c r="P14" s="226">
        <f>'Conditions of people affected'!K15</f>
        <v>3</v>
      </c>
      <c r="Q14" s="226">
        <f>'Conditions of people affected'!Q15</f>
        <v>3</v>
      </c>
      <c r="R14" s="226">
        <f t="shared" si="4"/>
        <v>3.5</v>
      </c>
      <c r="S14" s="226">
        <f>'Complexity of the crisis'!X15</f>
        <v>3.5</v>
      </c>
      <c r="T14" s="226">
        <f>'Complexity of the crisis'!AN15</f>
        <v>3.5</v>
      </c>
      <c r="U14" s="124" t="str">
        <f>VLOOKUP(C14,Lists!$C$3:$E$160,3,FALSE)</f>
        <v>Africa</v>
      </c>
      <c r="V14" s="125" t="s">
        <v>6101</v>
      </c>
    </row>
    <row r="15" spans="1:22" ht="15.75" customHeight="1" x14ac:dyDescent="0.3">
      <c r="A15" s="45" t="str">
        <f>'Crisis Indicator Data'!A13</f>
        <v>Anglophone Crisis in Cameroon</v>
      </c>
      <c r="B15" s="45" t="str">
        <f>Lists!G13</f>
        <v>Anglophone crisis</v>
      </c>
      <c r="C15" s="45" t="str">
        <f>'Crisis Indicator Data'!C13</f>
        <v>CMR003</v>
      </c>
      <c r="D15" s="45" t="str">
        <f>'Crisis Indicator Data'!D13</f>
        <v>Cameroon</v>
      </c>
      <c r="E15" s="45" t="str">
        <f>'Crisis Indicator Data'!E13</f>
        <v>CMR</v>
      </c>
      <c r="F15" s="45" t="str">
        <f>'Crisis Indicator Data'!B13</f>
        <v>Conflict</v>
      </c>
      <c r="G15" s="223">
        <f t="shared" si="0"/>
        <v>3.4</v>
      </c>
      <c r="H15" s="44">
        <f t="shared" si="1"/>
        <v>4</v>
      </c>
      <c r="I15" s="116" t="str">
        <f t="shared" si="2"/>
        <v>High</v>
      </c>
      <c r="J15" s="224" t="str">
        <f>INDEX(Trends!$D$3:$D$404,MATCH(C15,Trends!$C$3:$C$404,0))</f>
        <v>Stable</v>
      </c>
      <c r="K15" s="109" t="str">
        <f>IF(Reliability!B13="x","x",(IF(ROUNDUP(Reliability!B13,0)=1,"Very High",IF(ROUNDUP(Reliability!B13,0)=2,"High",IF(ROUNDUP(Reliability!B13,0)=3,"Medium",IF(ROUNDUP(Reliability!B13,0)=4,"Low","Very Low"))))))</f>
        <v>High</v>
      </c>
      <c r="L15" s="225">
        <f t="shared" si="3"/>
        <v>3.2</v>
      </c>
      <c r="M15" s="226">
        <f>'Impact of the crisis'!N16</f>
        <v>1.7</v>
      </c>
      <c r="N15" s="226">
        <f>'Impact of the crisis'!AB16</f>
        <v>3.8</v>
      </c>
      <c r="O15" s="225">
        <f>'Conditions of people affected'!R16</f>
        <v>3.15</v>
      </c>
      <c r="P15" s="226">
        <f>'Conditions of people affected'!K16</f>
        <v>3.3</v>
      </c>
      <c r="Q15" s="226">
        <f>'Conditions of people affected'!Q16</f>
        <v>3</v>
      </c>
      <c r="R15" s="226">
        <f t="shared" si="4"/>
        <v>3.8</v>
      </c>
      <c r="S15" s="226">
        <f>'Complexity of the crisis'!X16</f>
        <v>3.5</v>
      </c>
      <c r="T15" s="226">
        <f>'Complexity of the crisis'!AN16</f>
        <v>4</v>
      </c>
      <c r="U15" s="124" t="str">
        <f>VLOOKUP(C15,Lists!$C$3:$E$160,3,FALSE)</f>
        <v>Africa</v>
      </c>
      <c r="V15" s="125" t="s">
        <v>6101</v>
      </c>
    </row>
    <row r="16" spans="1:22" ht="15.75" customHeight="1" x14ac:dyDescent="0.3">
      <c r="A16" s="45" t="str">
        <f>'Crisis Indicator Data'!A14</f>
        <v>CAR refugees in Cameroon</v>
      </c>
      <c r="B16" s="45" t="str">
        <f>Lists!G14</f>
        <v>CAR refugees</v>
      </c>
      <c r="C16" s="45" t="str">
        <f>'Crisis Indicator Data'!C14</f>
        <v>CMR004</v>
      </c>
      <c r="D16" s="45" t="str">
        <f>'Crisis Indicator Data'!D14</f>
        <v>Cameroon</v>
      </c>
      <c r="E16" s="45" t="str">
        <f>'Crisis Indicator Data'!E14</f>
        <v>CMR</v>
      </c>
      <c r="F16" s="45" t="str">
        <f>'Crisis Indicator Data'!B14</f>
        <v>International displacement</v>
      </c>
      <c r="G16" s="223">
        <f t="shared" si="0"/>
        <v>2.8</v>
      </c>
      <c r="H16" s="44">
        <f t="shared" si="1"/>
        <v>3</v>
      </c>
      <c r="I16" s="116" t="str">
        <f t="shared" si="2"/>
        <v>Medium</v>
      </c>
      <c r="J16" s="224" t="str">
        <f>INDEX(Trends!$D$3:$D$404,MATCH(C16,Trends!$C$3:$C$404,0))</f>
        <v>Increasing</v>
      </c>
      <c r="K16" s="109" t="str">
        <f>IF(Reliability!B14="x","x",(IF(ROUNDUP(Reliability!B14,0)=1,"Very High",IF(ROUNDUP(Reliability!B14,0)=2,"High",IF(ROUNDUP(Reliability!B14,0)=3,"Medium",IF(ROUNDUP(Reliability!B14,0)=4,"Low","Very Low"))))))</f>
        <v>Medium</v>
      </c>
      <c r="L16" s="225">
        <f t="shared" si="3"/>
        <v>2.8</v>
      </c>
      <c r="M16" s="226">
        <f>'Impact of the crisis'!N17</f>
        <v>1.7</v>
      </c>
      <c r="N16" s="226">
        <f>'Impact of the crisis'!AB17</f>
        <v>3.2</v>
      </c>
      <c r="O16" s="225">
        <f>'Conditions of people affected'!R17</f>
        <v>2.75</v>
      </c>
      <c r="P16" s="226">
        <f>'Conditions of people affected'!K17</f>
        <v>2.5</v>
      </c>
      <c r="Q16" s="226">
        <f>'Conditions of people affected'!Q17</f>
        <v>3</v>
      </c>
      <c r="R16" s="226">
        <f t="shared" si="4"/>
        <v>3</v>
      </c>
      <c r="S16" s="226">
        <f>'Complexity of the crisis'!X17</f>
        <v>3.5</v>
      </c>
      <c r="T16" s="226">
        <f>'Complexity of the crisis'!AN17</f>
        <v>2.5</v>
      </c>
      <c r="U16" s="124" t="str">
        <f>VLOOKUP(C16,Lists!$C$3:$E$160,3,FALSE)</f>
        <v>Africa</v>
      </c>
      <c r="V16" s="125" t="s">
        <v>6101</v>
      </c>
    </row>
    <row r="17" spans="1:22" ht="15.75" customHeight="1" x14ac:dyDescent="0.3">
      <c r="A17" s="45" t="str">
        <f>'Crisis Indicator Data'!A15</f>
        <v>Complex crisis in DRC</v>
      </c>
      <c r="B17" s="45" t="str">
        <f>Lists!G15</f>
        <v>Complex crisis</v>
      </c>
      <c r="C17" s="45" t="str">
        <f>'Crisis Indicator Data'!C15</f>
        <v>COD001</v>
      </c>
      <c r="D17" s="45" t="str">
        <f>'Crisis Indicator Data'!D15</f>
        <v>DRC</v>
      </c>
      <c r="E17" s="45" t="str">
        <f>'Crisis Indicator Data'!E15</f>
        <v>COD</v>
      </c>
      <c r="F17" s="45" t="str">
        <f>'Crisis Indicator Data'!B15</f>
        <v>Complex crisis</v>
      </c>
      <c r="G17" s="223">
        <f t="shared" si="0"/>
        <v>4.5</v>
      </c>
      <c r="H17" s="44">
        <f t="shared" si="1"/>
        <v>5</v>
      </c>
      <c r="I17" s="116" t="str">
        <f t="shared" si="2"/>
        <v>Very High</v>
      </c>
      <c r="J17" s="224" t="str">
        <f>INDEX(Trends!$D$3:$D$404,MATCH(C17,Trends!$C$3:$C$404,0))</f>
        <v>Stable</v>
      </c>
      <c r="K17" s="109" t="str">
        <f>IF(Reliability!B15="x","x",(IF(ROUNDUP(Reliability!B15,0)=1,"Very High",IF(ROUNDUP(Reliability!B15,0)=2,"High",IF(ROUNDUP(Reliability!B15,0)=3,"Medium",IF(ROUNDUP(Reliability!B15,0)=4,"Low","Very Low"))))))</f>
        <v>High</v>
      </c>
      <c r="L17" s="225">
        <f t="shared" si="3"/>
        <v>4.5</v>
      </c>
      <c r="M17" s="226">
        <f>'Impact of the crisis'!N18</f>
        <v>5</v>
      </c>
      <c r="N17" s="226">
        <f>'Impact of the crisis'!AB18</f>
        <v>4.0999999999999996</v>
      </c>
      <c r="O17" s="225">
        <f>'Conditions of people affected'!R18</f>
        <v>4.5</v>
      </c>
      <c r="P17" s="226">
        <f>'Conditions of people affected'!K18</f>
        <v>5</v>
      </c>
      <c r="Q17" s="226">
        <f>'Conditions of people affected'!Q18</f>
        <v>4</v>
      </c>
      <c r="R17" s="226">
        <f t="shared" si="4"/>
        <v>4.4000000000000004</v>
      </c>
      <c r="S17" s="226">
        <f>'Complexity of the crisis'!X18</f>
        <v>4.3</v>
      </c>
      <c r="T17" s="226">
        <f>'Complexity of the crisis'!AN18</f>
        <v>4.5</v>
      </c>
      <c r="U17" s="124" t="str">
        <f>VLOOKUP(C17,Lists!$C$3:$E$160,3,FALSE)</f>
        <v>Africa</v>
      </c>
      <c r="V17" s="125" t="s">
        <v>6101</v>
      </c>
    </row>
    <row r="18" spans="1:22" ht="15.75" customHeight="1" x14ac:dyDescent="0.3">
      <c r="A18" s="45" t="str">
        <f>'Crisis Indicator Data'!A16</f>
        <v>Complex crisis in Congo</v>
      </c>
      <c r="B18" s="45" t="str">
        <f>Lists!G16</f>
        <v>Complex crisis</v>
      </c>
      <c r="C18" s="45" t="str">
        <f>'Crisis Indicator Data'!C16</f>
        <v>COG001</v>
      </c>
      <c r="D18" s="45" t="str">
        <f>'Crisis Indicator Data'!D16</f>
        <v>Congo</v>
      </c>
      <c r="E18" s="45" t="str">
        <f>'Crisis Indicator Data'!E16</f>
        <v>COG</v>
      </c>
      <c r="F18" s="45" t="str">
        <f>'Crisis Indicator Data'!B16</f>
        <v>Complex crisis</v>
      </c>
      <c r="G18" s="223">
        <f t="shared" si="0"/>
        <v>3.2</v>
      </c>
      <c r="H18" s="44">
        <f t="shared" si="1"/>
        <v>4</v>
      </c>
      <c r="I18" s="116" t="str">
        <f t="shared" si="2"/>
        <v>High</v>
      </c>
      <c r="J18" s="224" t="str">
        <f>INDEX(Trends!$D$3:$D$404,MATCH(C18,Trends!$C$3:$C$404,0))</f>
        <v>Stable</v>
      </c>
      <c r="K18" s="109" t="str">
        <f>IF(Reliability!B16="x","x",(IF(ROUNDUP(Reliability!B16,0)=1,"Very High",IF(ROUNDUP(Reliability!B16,0)=2,"High",IF(ROUNDUP(Reliability!B16,0)=3,"Medium",IF(ROUNDUP(Reliability!B16,0)=4,"Low","Very Low"))))))</f>
        <v>Medium</v>
      </c>
      <c r="L18" s="225">
        <f t="shared" si="3"/>
        <v>3.6</v>
      </c>
      <c r="M18" s="226">
        <f>'Impact of the crisis'!N19</f>
        <v>4.2</v>
      </c>
      <c r="N18" s="226">
        <f>'Impact of the crisis'!AB19</f>
        <v>3.3</v>
      </c>
      <c r="O18" s="225">
        <f>'Conditions of people affected'!R19</f>
        <v>3.25</v>
      </c>
      <c r="P18" s="226">
        <f>'Conditions of people affected'!K19</f>
        <v>3.5</v>
      </c>
      <c r="Q18" s="226">
        <f>'Conditions of people affected'!Q19</f>
        <v>3</v>
      </c>
      <c r="R18" s="226">
        <f t="shared" si="4"/>
        <v>2.7</v>
      </c>
      <c r="S18" s="226">
        <f>'Complexity of the crisis'!X19</f>
        <v>2.8</v>
      </c>
      <c r="T18" s="226">
        <f>'Complexity of the crisis'!AN19</f>
        <v>2.5</v>
      </c>
      <c r="U18" s="124" t="str">
        <f>VLOOKUP(C18,Lists!$C$3:$E$160,3,FALSE)</f>
        <v>Africa</v>
      </c>
      <c r="V18" s="125" t="s">
        <v>4601</v>
      </c>
    </row>
    <row r="19" spans="1:22" ht="15.75" customHeight="1" x14ac:dyDescent="0.3">
      <c r="A19" s="45" t="str">
        <f>'Crisis Indicator Data'!A17</f>
        <v>Complex crisis in Colombia</v>
      </c>
      <c r="B19" s="45" t="str">
        <f>Lists!G17</f>
        <v>Complex crisis</v>
      </c>
      <c r="C19" s="45" t="str">
        <f>'Crisis Indicator Data'!C17</f>
        <v>COL001</v>
      </c>
      <c r="D19" s="45" t="str">
        <f>'Crisis Indicator Data'!D17</f>
        <v>Colombia</v>
      </c>
      <c r="E19" s="45" t="str">
        <f>'Crisis Indicator Data'!E17</f>
        <v>COL</v>
      </c>
      <c r="F19" s="45" t="str">
        <f>'Crisis Indicator Data'!B17</f>
        <v>Complex crisis</v>
      </c>
      <c r="G19" s="223">
        <f t="shared" si="0"/>
        <v>3.7</v>
      </c>
      <c r="H19" s="44">
        <f t="shared" si="1"/>
        <v>4</v>
      </c>
      <c r="I19" s="116" t="str">
        <f t="shared" si="2"/>
        <v>High</v>
      </c>
      <c r="J19" s="224" t="str">
        <f>INDEX(Trends!$D$3:$D$404,MATCH(C19,Trends!$C$3:$C$404,0))</f>
        <v>Decreasing</v>
      </c>
      <c r="K19" s="109" t="str">
        <f>IF(Reliability!B17="x","x",(IF(ROUNDUP(Reliability!B17,0)=1,"Very High",IF(ROUNDUP(Reliability!B17,0)=2,"High",IF(ROUNDUP(Reliability!B17,0)=3,"Medium",IF(ROUNDUP(Reliability!B17,0)=4,"Low","Very Low"))))))</f>
        <v>High</v>
      </c>
      <c r="L19" s="225">
        <f t="shared" si="3"/>
        <v>4.2</v>
      </c>
      <c r="M19" s="226">
        <f>'Impact of the crisis'!N20</f>
        <v>5</v>
      </c>
      <c r="N19" s="226">
        <f>'Impact of the crisis'!AB20</f>
        <v>3.6</v>
      </c>
      <c r="O19" s="225">
        <f>'Conditions of people affected'!R20</f>
        <v>3.65</v>
      </c>
      <c r="P19" s="226">
        <f>'Conditions of people affected'!K20</f>
        <v>4.3</v>
      </c>
      <c r="Q19" s="226">
        <f>'Conditions of people affected'!Q20</f>
        <v>3</v>
      </c>
      <c r="R19" s="226">
        <f t="shared" si="4"/>
        <v>3.5</v>
      </c>
      <c r="S19" s="226">
        <f>'Complexity of the crisis'!X20</f>
        <v>2.9</v>
      </c>
      <c r="T19" s="226">
        <f>'Complexity of the crisis'!AN20</f>
        <v>4</v>
      </c>
      <c r="U19" s="124" t="str">
        <f>VLOOKUP(C19,Lists!$C$3:$E$160,3,FALSE)</f>
        <v>Americas</v>
      </c>
      <c r="V19" s="125" t="s">
        <v>6899</v>
      </c>
    </row>
    <row r="20" spans="1:22" ht="15.75" customHeight="1" x14ac:dyDescent="0.3">
      <c r="A20" s="45" t="str">
        <f>'Crisis Indicator Data'!A18</f>
        <v>Venezuela displacement in Colombia</v>
      </c>
      <c r="B20" s="45" t="str">
        <f>Lists!G18</f>
        <v xml:space="preserve">Venezuelan refugees </v>
      </c>
      <c r="C20" s="45" t="str">
        <f>'Crisis Indicator Data'!C18</f>
        <v>COL002</v>
      </c>
      <c r="D20" s="45" t="str">
        <f>'Crisis Indicator Data'!D18</f>
        <v>Colombia</v>
      </c>
      <c r="E20" s="45" t="str">
        <f>'Crisis Indicator Data'!E18</f>
        <v>COL</v>
      </c>
      <c r="F20" s="45" t="str">
        <f>'Crisis Indicator Data'!B18</f>
        <v>International displacement</v>
      </c>
      <c r="G20" s="223">
        <f t="shared" si="0"/>
        <v>3.4</v>
      </c>
      <c r="H20" s="44">
        <f t="shared" si="1"/>
        <v>4</v>
      </c>
      <c r="I20" s="116" t="str">
        <f t="shared" si="2"/>
        <v>High</v>
      </c>
      <c r="J20" s="224" t="str">
        <f>INDEX(Trends!$D$3:$D$404,MATCH(C20,Trends!$C$3:$C$404,0))</f>
        <v>Stable</v>
      </c>
      <c r="K20" s="109" t="str">
        <f>IF(Reliability!B18="x","x",(IF(ROUNDUP(Reliability!B18,0)=1,"Very High",IF(ROUNDUP(Reliability!B18,0)=2,"High",IF(ROUNDUP(Reliability!B18,0)=3,"Medium",IF(ROUNDUP(Reliability!B18,0)=4,"Low","Very Low"))))))</f>
        <v>Medium</v>
      </c>
      <c r="L20" s="225">
        <f t="shared" si="3"/>
        <v>3.6</v>
      </c>
      <c r="M20" s="226">
        <f>'Impact of the crisis'!N21</f>
        <v>2.7</v>
      </c>
      <c r="N20" s="226">
        <f>'Impact of the crisis'!AB21</f>
        <v>4</v>
      </c>
      <c r="O20" s="225">
        <f>'Conditions of people affected'!R21</f>
        <v>3.65</v>
      </c>
      <c r="P20" s="226">
        <f>'Conditions of people affected'!K21</f>
        <v>4.3</v>
      </c>
      <c r="Q20" s="226">
        <f>'Conditions of people affected'!Q21</f>
        <v>3</v>
      </c>
      <c r="R20" s="226">
        <f t="shared" si="4"/>
        <v>3</v>
      </c>
      <c r="S20" s="226">
        <f>'Complexity of the crisis'!X21</f>
        <v>2.9</v>
      </c>
      <c r="T20" s="226">
        <f>'Complexity of the crisis'!AN21</f>
        <v>3</v>
      </c>
      <c r="U20" s="124" t="str">
        <f>VLOOKUP(C20,Lists!$C$3:$E$160,3,FALSE)</f>
        <v>Americas</v>
      </c>
      <c r="V20" s="125" t="s">
        <v>4736</v>
      </c>
    </row>
    <row r="21" spans="1:22" ht="15.75" customHeight="1" x14ac:dyDescent="0.3">
      <c r="A21" s="45" t="str">
        <f>'Crisis Indicator Data'!A19</f>
        <v>Nicaraguan refugees in Costa Rica</v>
      </c>
      <c r="B21" s="45" t="str">
        <f>Lists!G19</f>
        <v>Nicaraguan refugees</v>
      </c>
      <c r="C21" s="45" t="str">
        <f>'Crisis Indicator Data'!C19</f>
        <v>CRI002</v>
      </c>
      <c r="D21" s="45" t="str">
        <f>'Crisis Indicator Data'!D19</f>
        <v>Costa Rica</v>
      </c>
      <c r="E21" s="45" t="str">
        <f>'Crisis Indicator Data'!E19</f>
        <v>CRI</v>
      </c>
      <c r="F21" s="45" t="str">
        <f>'Crisis Indicator Data'!B19</f>
        <v>International displacement</v>
      </c>
      <c r="G21" s="223">
        <f t="shared" si="0"/>
        <v>1.1000000000000001</v>
      </c>
      <c r="H21" s="44">
        <f t="shared" si="1"/>
        <v>2</v>
      </c>
      <c r="I21" s="116" t="str">
        <f t="shared" si="2"/>
        <v>Low</v>
      </c>
      <c r="J21" s="224" t="str">
        <f>INDEX(Trends!$D$3:$D$404,MATCH(C21,Trends!$C$3:$C$404,0))</f>
        <v>Stable</v>
      </c>
      <c r="K21" s="109" t="str">
        <f>IF(Reliability!B19="x","x",(IF(ROUNDUP(Reliability!B19,0)=1,"Very High",IF(ROUNDUP(Reliability!B19,0)=2,"High",IF(ROUNDUP(Reliability!B19,0)=3,"Medium",IF(ROUNDUP(Reliability!B19,0)=4,"Low","Very Low"))))))</f>
        <v>Medium</v>
      </c>
      <c r="L21" s="225">
        <f t="shared" si="3"/>
        <v>1.3</v>
      </c>
      <c r="M21" s="226">
        <f>'Impact of the crisis'!N22</f>
        <v>1</v>
      </c>
      <c r="N21" s="226">
        <f>'Impact of the crisis'!AB22</f>
        <v>1.5</v>
      </c>
      <c r="O21" s="225">
        <f>'Conditions of people affected'!R22</f>
        <v>1.05</v>
      </c>
      <c r="P21" s="226">
        <f>'Conditions of people affected'!K22</f>
        <v>1.1000000000000001</v>
      </c>
      <c r="Q21" s="226">
        <f>'Conditions of people affected'!Q22</f>
        <v>1</v>
      </c>
      <c r="R21" s="226">
        <f t="shared" si="4"/>
        <v>1</v>
      </c>
      <c r="S21" s="226">
        <f>'Complexity of the crisis'!X22</f>
        <v>0.9</v>
      </c>
      <c r="T21" s="226">
        <f>'Complexity of the crisis'!AN22</f>
        <v>1</v>
      </c>
      <c r="U21" s="124" t="str">
        <f>VLOOKUP(C21,Lists!$C$3:$E$160,3,FALSE)</f>
        <v>Americas</v>
      </c>
      <c r="V21" s="125" t="s">
        <v>4736</v>
      </c>
    </row>
    <row r="22" spans="1:22" ht="15.75" customHeight="1" x14ac:dyDescent="0.3">
      <c r="A22" s="45" t="str">
        <f>'Crisis Indicator Data'!A20</f>
        <v>Multiple crises in Djibouti</v>
      </c>
      <c r="B22" s="45" t="str">
        <f>Lists!G20</f>
        <v>Country level</v>
      </c>
      <c r="C22" s="45" t="str">
        <f>'Crisis Indicator Data'!C20</f>
        <v>DJI001</v>
      </c>
      <c r="D22" s="45" t="str">
        <f>'Crisis Indicator Data'!D20</f>
        <v>Djibouti</v>
      </c>
      <c r="E22" s="45" t="str">
        <f>'Crisis Indicator Data'!E20</f>
        <v>DJI</v>
      </c>
      <c r="F22" s="45" t="str">
        <f>'Crisis Indicator Data'!B20</f>
        <v>Multiple crises country</v>
      </c>
      <c r="G22" s="223">
        <f t="shared" si="0"/>
        <v>2.7</v>
      </c>
      <c r="H22" s="44">
        <f t="shared" si="1"/>
        <v>3</v>
      </c>
      <c r="I22" s="116" t="str">
        <f t="shared" si="2"/>
        <v>Medium</v>
      </c>
      <c r="J22" s="224" t="str">
        <f>INDEX(Trends!$D$3:$D$404,MATCH(C22,Trends!$C$3:$C$404,0))</f>
        <v>Decreasing</v>
      </c>
      <c r="K22" s="109" t="str">
        <f>IF(Reliability!B20="x","x",(IF(ROUNDUP(Reliability!B20,0)=1,"Very High",IF(ROUNDUP(Reliability!B20,0)=2,"High",IF(ROUNDUP(Reliability!B20,0)=3,"Medium",IF(ROUNDUP(Reliability!B20,0)=4,"Low","Very Low"))))))</f>
        <v>Medium</v>
      </c>
      <c r="L22" s="225">
        <f t="shared" si="3"/>
        <v>2.2000000000000002</v>
      </c>
      <c r="M22" s="226">
        <f>'Impact of the crisis'!N23</f>
        <v>3.1</v>
      </c>
      <c r="N22" s="226">
        <f>'Impact of the crisis'!AB23</f>
        <v>1.6</v>
      </c>
      <c r="O22" s="225">
        <f>'Conditions of people affected'!R23</f>
        <v>2.65</v>
      </c>
      <c r="P22" s="226">
        <f>'Conditions of people affected'!K23</f>
        <v>2.2999999999999998</v>
      </c>
      <c r="Q22" s="226">
        <f>'Conditions of people affected'!Q23</f>
        <v>3</v>
      </c>
      <c r="R22" s="226">
        <f t="shared" si="4"/>
        <v>3.2</v>
      </c>
      <c r="S22" s="226">
        <f>'Complexity of the crisis'!X23</f>
        <v>2.8</v>
      </c>
      <c r="T22" s="226">
        <f>'Complexity of the crisis'!AN23</f>
        <v>3.5</v>
      </c>
      <c r="U22" s="124" t="str">
        <f>VLOOKUP(C22,Lists!$C$3:$E$160,3,FALSE)</f>
        <v>Africa</v>
      </c>
      <c r="V22" s="125" t="s">
        <v>5413</v>
      </c>
    </row>
    <row r="23" spans="1:22" ht="15.75" customHeight="1" x14ac:dyDescent="0.3">
      <c r="A23" s="45" t="str">
        <f>'Crisis Indicator Data'!A21</f>
        <v>Mixed migration in Djibouti</v>
      </c>
      <c r="B23" s="45" t="str">
        <f>Lists!G21</f>
        <v>Mixed Migration</v>
      </c>
      <c r="C23" s="45" t="str">
        <f>'Crisis Indicator Data'!C21</f>
        <v>DJI002</v>
      </c>
      <c r="D23" s="45" t="str">
        <f>'Crisis Indicator Data'!D21</f>
        <v>Djibouti</v>
      </c>
      <c r="E23" s="45" t="str">
        <f>'Crisis Indicator Data'!E21</f>
        <v>DJI</v>
      </c>
      <c r="F23" s="45" t="str">
        <f>'Crisis Indicator Data'!B21</f>
        <v>International displacement</v>
      </c>
      <c r="G23" s="223">
        <f t="shared" si="0"/>
        <v>1.7</v>
      </c>
      <c r="H23" s="44">
        <f t="shared" si="1"/>
        <v>2</v>
      </c>
      <c r="I23" s="116" t="str">
        <f t="shared" si="2"/>
        <v>Low</v>
      </c>
      <c r="J23" s="224" t="str">
        <f>INDEX(Trends!$D$3:$D$404,MATCH(C23,Trends!$C$3:$C$404,0))</f>
        <v>Stable</v>
      </c>
      <c r="K23" s="109" t="str">
        <f>IF(Reliability!B21="x","x",(IF(ROUNDUP(Reliability!B21,0)=1,"Very High",IF(ROUNDUP(Reliability!B21,0)=2,"High",IF(ROUNDUP(Reliability!B21,0)=3,"Medium",IF(ROUNDUP(Reliability!B21,0)=4,"Low","Very Low"))))))</f>
        <v>Medium</v>
      </c>
      <c r="L23" s="225">
        <f t="shared" si="3"/>
        <v>2.6</v>
      </c>
      <c r="M23" s="226">
        <f>'Impact of the crisis'!N24</f>
        <v>3.1</v>
      </c>
      <c r="N23" s="226">
        <f>'Impact of the crisis'!AB24</f>
        <v>2.2999999999999998</v>
      </c>
      <c r="O23" s="225">
        <f>'Conditions of people affected'!R24</f>
        <v>0.9</v>
      </c>
      <c r="P23" s="226">
        <f>'Conditions of people affected'!K24</f>
        <v>0.8</v>
      </c>
      <c r="Q23" s="226">
        <f>'Conditions of people affected'!Q24</f>
        <v>1</v>
      </c>
      <c r="R23" s="226">
        <f t="shared" si="4"/>
        <v>2.2000000000000002</v>
      </c>
      <c r="S23" s="226">
        <f>'Complexity of the crisis'!X24</f>
        <v>2.8</v>
      </c>
      <c r="T23" s="226">
        <f>'Complexity of the crisis'!AN24</f>
        <v>1.5</v>
      </c>
      <c r="U23" s="124" t="str">
        <f>VLOOKUP(C23,Lists!$C$3:$E$160,3,FALSE)</f>
        <v>Africa</v>
      </c>
      <c r="V23" s="125" t="s">
        <v>5413</v>
      </c>
    </row>
    <row r="24" spans="1:22" ht="15.75" customHeight="1" x14ac:dyDescent="0.3">
      <c r="A24" s="45" t="str">
        <f>'Crisis Indicator Data'!A22</f>
        <v>Drought in Djibouti</v>
      </c>
      <c r="B24" s="45" t="str">
        <f>Lists!G22</f>
        <v>Drought</v>
      </c>
      <c r="C24" s="45" t="str">
        <f>'Crisis Indicator Data'!C22</f>
        <v>DJI003</v>
      </c>
      <c r="D24" s="45" t="str">
        <f>'Crisis Indicator Data'!D22</f>
        <v>Djibouti</v>
      </c>
      <c r="E24" s="45" t="str">
        <f>'Crisis Indicator Data'!E22</f>
        <v>DJI</v>
      </c>
      <c r="F24" s="45" t="str">
        <f>'Crisis Indicator Data'!B22</f>
        <v>Drought</v>
      </c>
      <c r="G24" s="223">
        <f t="shared" si="0"/>
        <v>2.7</v>
      </c>
      <c r="H24" s="44">
        <f t="shared" si="1"/>
        <v>3</v>
      </c>
      <c r="I24" s="116" t="str">
        <f t="shared" si="2"/>
        <v>Medium</v>
      </c>
      <c r="J24" s="224" t="str">
        <f>INDEX(Trends!$D$3:$D$404,MATCH(C24,Trends!$C$3:$C$404,0))</f>
        <v>Decreasing</v>
      </c>
      <c r="K24" s="109" t="str">
        <f>IF(Reliability!B22="x","x",(IF(ROUNDUP(Reliability!B22,0)=1,"Very High",IF(ROUNDUP(Reliability!B22,0)=2,"High",IF(ROUNDUP(Reliability!B22,0)=3,"Medium",IF(ROUNDUP(Reliability!B22,0)=4,"Low","Very Low"))))))</f>
        <v>Medium</v>
      </c>
      <c r="L24" s="225">
        <f t="shared" si="3"/>
        <v>2.7</v>
      </c>
      <c r="M24" s="226">
        <f>'Impact of the crisis'!N25</f>
        <v>3.1</v>
      </c>
      <c r="N24" s="226">
        <f>'Impact of the crisis'!AB25</f>
        <v>2.5</v>
      </c>
      <c r="O24" s="225">
        <f>'Conditions of people affected'!R25</f>
        <v>2.5499999999999998</v>
      </c>
      <c r="P24" s="226">
        <f>'Conditions of people affected'!K25</f>
        <v>2.1</v>
      </c>
      <c r="Q24" s="226">
        <f>'Conditions of people affected'!Q25</f>
        <v>3</v>
      </c>
      <c r="R24" s="226">
        <f t="shared" si="4"/>
        <v>2.9</v>
      </c>
      <c r="S24" s="226">
        <f>'Complexity of the crisis'!X25</f>
        <v>2.8</v>
      </c>
      <c r="T24" s="226">
        <f>'Complexity of the crisis'!AN25</f>
        <v>3</v>
      </c>
      <c r="U24" s="124" t="str">
        <f>VLOOKUP(C24,Lists!$C$3:$E$160,3,FALSE)</f>
        <v>Africa</v>
      </c>
      <c r="V24" s="125" t="s">
        <v>5413</v>
      </c>
    </row>
    <row r="25" spans="1:22" ht="15.75" customHeight="1" x14ac:dyDescent="0.3">
      <c r="A25" s="45" t="str">
        <f>'Crisis Indicator Data'!A23</f>
        <v>Mixed migration flows in Algeria</v>
      </c>
      <c r="B25" s="45" t="str">
        <f>Lists!G23</f>
        <v>Mixed Migration</v>
      </c>
      <c r="C25" s="45" t="str">
        <f>'Crisis Indicator Data'!C23</f>
        <v>DZA002</v>
      </c>
      <c r="D25" s="45" t="str">
        <f>'Crisis Indicator Data'!D23</f>
        <v>Algeria</v>
      </c>
      <c r="E25" s="45" t="str">
        <f>'Crisis Indicator Data'!E23</f>
        <v>DZA</v>
      </c>
      <c r="F25" s="45" t="str">
        <f>'Crisis Indicator Data'!B23</f>
        <v>International displacement</v>
      </c>
      <c r="G25" s="223" t="str">
        <f t="shared" si="0"/>
        <v>x</v>
      </c>
      <c r="H25" s="44" t="str">
        <f t="shared" si="1"/>
        <v>x</v>
      </c>
      <c r="I25" s="116" t="str">
        <f t="shared" si="2"/>
        <v>x</v>
      </c>
      <c r="J25" s="224" t="str">
        <f>INDEX(Trends!$D$3:$D$404,MATCH(C25,Trends!$C$3:$C$404,0))</f>
        <v>-</v>
      </c>
      <c r="K25" s="109" t="str">
        <f>IF(Reliability!B23="x","x",(IF(ROUNDUP(Reliability!B23,0)=1,"Very High",IF(ROUNDUP(Reliability!B23,0)=2,"High",IF(ROUNDUP(Reliability!B23,0)=3,"Medium",IF(ROUNDUP(Reliability!B23,0)=4,"Low","Very Low"))))))</f>
        <v>Very Low</v>
      </c>
      <c r="L25" s="225">
        <f t="shared" si="3"/>
        <v>4.4000000000000004</v>
      </c>
      <c r="M25" s="226">
        <f>'Impact of the crisis'!N26</f>
        <v>5</v>
      </c>
      <c r="N25" s="226">
        <f>'Impact of the crisis'!AB26</f>
        <v>4</v>
      </c>
      <c r="O25" s="225" t="str">
        <f>'Conditions of people affected'!R26</f>
        <v>x</v>
      </c>
      <c r="P25" s="226" t="str">
        <f>'Conditions of people affected'!K26</f>
        <v>x</v>
      </c>
      <c r="Q25" s="226" t="str">
        <f>'Conditions of people affected'!Q26</f>
        <v>x</v>
      </c>
      <c r="R25" s="226">
        <f t="shared" si="4"/>
        <v>2.5</v>
      </c>
      <c r="S25" s="226">
        <f>'Complexity of the crisis'!X26</f>
        <v>3</v>
      </c>
      <c r="T25" s="226">
        <f>'Complexity of the crisis'!AN26</f>
        <v>2</v>
      </c>
      <c r="U25" s="124" t="str">
        <f>VLOOKUP(C25,Lists!$C$3:$E$160,3,FALSE)</f>
        <v>Africa</v>
      </c>
      <c r="V25" s="125" t="s">
        <v>3716</v>
      </c>
    </row>
    <row r="26" spans="1:22" ht="15.75" customHeight="1" x14ac:dyDescent="0.3">
      <c r="A26" s="45" t="str">
        <f>'Crisis Indicator Data'!A24</f>
        <v>Sahrawi refugees in Algeria</v>
      </c>
      <c r="B26" s="45" t="str">
        <f>Lists!G24</f>
        <v>Sahrawi refugees</v>
      </c>
      <c r="C26" s="45" t="str">
        <f>'Crisis Indicator Data'!C24</f>
        <v>DZA003</v>
      </c>
      <c r="D26" s="45" t="str">
        <f>'Crisis Indicator Data'!D24</f>
        <v>Algeria</v>
      </c>
      <c r="E26" s="45" t="str">
        <f>'Crisis Indicator Data'!E24</f>
        <v>DZA</v>
      </c>
      <c r="F26" s="45" t="str">
        <f>'Crisis Indicator Data'!B24</f>
        <v>International displacement</v>
      </c>
      <c r="G26" s="223">
        <f t="shared" si="0"/>
        <v>2.2999999999999998</v>
      </c>
      <c r="H26" s="44">
        <f t="shared" si="1"/>
        <v>3</v>
      </c>
      <c r="I26" s="116" t="str">
        <f t="shared" si="2"/>
        <v>Medium</v>
      </c>
      <c r="J26" s="224" t="str">
        <f>INDEX(Trends!$D$3:$D$404,MATCH(C26,Trends!$C$3:$C$404,0))</f>
        <v>Stable</v>
      </c>
      <c r="K26" s="109" t="str">
        <f>IF(Reliability!B24="x","x",(IF(ROUNDUP(Reliability!B24,0)=1,"Very High",IF(ROUNDUP(Reliability!B24,0)=2,"High",IF(ROUNDUP(Reliability!B24,0)=3,"Medium",IF(ROUNDUP(Reliability!B24,0)=4,"Low","Very Low"))))))</f>
        <v>Medium</v>
      </c>
      <c r="L26" s="225">
        <f t="shared" si="3"/>
        <v>2.2000000000000002</v>
      </c>
      <c r="M26" s="226">
        <f>'Impact of the crisis'!N27</f>
        <v>1.1000000000000001</v>
      </c>
      <c r="N26" s="226">
        <f>'Impact of the crisis'!AB27</f>
        <v>2.6</v>
      </c>
      <c r="O26" s="225">
        <f>'Conditions of people affected'!R27</f>
        <v>2.2999999999999998</v>
      </c>
      <c r="P26" s="226">
        <f>'Conditions of people affected'!K27</f>
        <v>1.6</v>
      </c>
      <c r="Q26" s="226">
        <f>'Conditions of people affected'!Q27</f>
        <v>3</v>
      </c>
      <c r="R26" s="226">
        <f t="shared" si="4"/>
        <v>2.2999999999999998</v>
      </c>
      <c r="S26" s="226">
        <f>'Complexity of the crisis'!X27</f>
        <v>3</v>
      </c>
      <c r="T26" s="226">
        <f>'Complexity of the crisis'!AN27</f>
        <v>1.5</v>
      </c>
      <c r="U26" s="124" t="str">
        <f>VLOOKUP(C26,Lists!$C$3:$E$160,3,FALSE)</f>
        <v>Africa</v>
      </c>
      <c r="V26" s="125" t="s">
        <v>3716</v>
      </c>
    </row>
    <row r="27" spans="1:22" ht="15.75" customHeight="1" x14ac:dyDescent="0.3">
      <c r="A27" s="45" t="str">
        <f>'Crisis Indicator Data'!A25</f>
        <v>Multiple crises in Algeria</v>
      </c>
      <c r="B27" s="45" t="str">
        <f>Lists!G25</f>
        <v>Country level</v>
      </c>
      <c r="C27" s="45" t="str">
        <f>'Crisis Indicator Data'!C25</f>
        <v>DZA004</v>
      </c>
      <c r="D27" s="45" t="str">
        <f>'Crisis Indicator Data'!D25</f>
        <v>Algeria</v>
      </c>
      <c r="E27" s="45" t="str">
        <f>'Crisis Indicator Data'!E25</f>
        <v>DZA</v>
      </c>
      <c r="F27" s="45" t="str">
        <f>'Crisis Indicator Data'!B25</f>
        <v>Multiple crises country</v>
      </c>
      <c r="G27" s="223" t="str">
        <f t="shared" si="0"/>
        <v>x</v>
      </c>
      <c r="H27" s="44" t="str">
        <f t="shared" si="1"/>
        <v>x</v>
      </c>
      <c r="I27" s="116" t="str">
        <f t="shared" si="2"/>
        <v>x</v>
      </c>
      <c r="J27" s="224" t="str">
        <f>INDEX(Trends!$D$3:$D$404,MATCH(C27,Trends!$C$3:$C$404,0))</f>
        <v>-</v>
      </c>
      <c r="K27" s="109" t="str">
        <f>IF(Reliability!B25="x","x",(IF(ROUNDUP(Reliability!B25,0)=1,"Very High",IF(ROUNDUP(Reliability!B25,0)=2,"High",IF(ROUNDUP(Reliability!B25,0)=3,"Medium",IF(ROUNDUP(Reliability!B25,0)=4,"Low","Very Low"))))))</f>
        <v>Very Low</v>
      </c>
      <c r="L27" s="225">
        <f t="shared" si="3"/>
        <v>4.4000000000000004</v>
      </c>
      <c r="M27" s="226">
        <f>'Impact of the crisis'!N28</f>
        <v>5</v>
      </c>
      <c r="N27" s="226">
        <f>'Impact of the crisis'!AB28</f>
        <v>4</v>
      </c>
      <c r="O27" s="225" t="str">
        <f>'Conditions of people affected'!R28</f>
        <v>x</v>
      </c>
      <c r="P27" s="226" t="str">
        <f>'Conditions of people affected'!K28</f>
        <v>x</v>
      </c>
      <c r="Q27" s="226" t="str">
        <f>'Conditions of people affected'!Q28</f>
        <v>x</v>
      </c>
      <c r="R27" s="226">
        <f t="shared" si="4"/>
        <v>2.5</v>
      </c>
      <c r="S27" s="226">
        <f>'Complexity of the crisis'!X28</f>
        <v>3</v>
      </c>
      <c r="T27" s="226">
        <f>'Complexity of the crisis'!AN28</f>
        <v>2</v>
      </c>
      <c r="U27" s="124" t="str">
        <f>VLOOKUP(C27,Lists!$C$3:$E$160,3,FALSE)</f>
        <v>Africa</v>
      </c>
      <c r="V27" s="125" t="s">
        <v>3716</v>
      </c>
    </row>
    <row r="28" spans="1:22" ht="15.75" customHeight="1" x14ac:dyDescent="0.3">
      <c r="A28" s="45" t="str">
        <f>'Crisis Indicator Data'!A26</f>
        <v>Venezuela displacement in Ecuador</v>
      </c>
      <c r="B28" s="45" t="str">
        <f>Lists!G26</f>
        <v xml:space="preserve">Venezuelan refugees </v>
      </c>
      <c r="C28" s="45" t="str">
        <f>'Crisis Indicator Data'!C26</f>
        <v>ECU002</v>
      </c>
      <c r="D28" s="45" t="str">
        <f>'Crisis Indicator Data'!D26</f>
        <v>Ecuador</v>
      </c>
      <c r="E28" s="45" t="str">
        <f>'Crisis Indicator Data'!E26</f>
        <v>ECU</v>
      </c>
      <c r="F28" s="45" t="str">
        <f>'Crisis Indicator Data'!B26</f>
        <v>International displacement</v>
      </c>
      <c r="G28" s="223">
        <f t="shared" si="0"/>
        <v>2.2999999999999998</v>
      </c>
      <c r="H28" s="44">
        <f t="shared" si="1"/>
        <v>3</v>
      </c>
      <c r="I28" s="116" t="str">
        <f t="shared" si="2"/>
        <v>Medium</v>
      </c>
      <c r="J28" s="224" t="str">
        <f>INDEX(Trends!$D$3:$D$404,MATCH(C28,Trends!$C$3:$C$404,0))</f>
        <v>Stable</v>
      </c>
      <c r="K28" s="109" t="str">
        <f>IF(Reliability!B26="x","x",(IF(ROUNDUP(Reliability!B26,0)=1,"Very High",IF(ROUNDUP(Reliability!B26,0)=2,"High",IF(ROUNDUP(Reliability!B26,0)=3,"Medium",IF(ROUNDUP(Reliability!B26,0)=4,"Low","Very Low"))))))</f>
        <v>Medium</v>
      </c>
      <c r="L28" s="225">
        <f t="shared" si="3"/>
        <v>1.9</v>
      </c>
      <c r="M28" s="226">
        <f>'Impact of the crisis'!N29</f>
        <v>1.4</v>
      </c>
      <c r="N28" s="226">
        <f>'Impact of the crisis'!AB29</f>
        <v>2.2000000000000002</v>
      </c>
      <c r="O28" s="225">
        <f>'Conditions of people affected'!R29</f>
        <v>2.85</v>
      </c>
      <c r="P28" s="226">
        <f>'Conditions of people affected'!K29</f>
        <v>2.7</v>
      </c>
      <c r="Q28" s="226">
        <f>'Conditions of people affected'!Q29</f>
        <v>3</v>
      </c>
      <c r="R28" s="226">
        <f t="shared" si="4"/>
        <v>1.8</v>
      </c>
      <c r="S28" s="226">
        <f>'Complexity of the crisis'!X29</f>
        <v>2.1</v>
      </c>
      <c r="T28" s="226">
        <f>'Complexity of the crisis'!AN29</f>
        <v>1.5</v>
      </c>
      <c r="U28" s="124" t="str">
        <f>VLOOKUP(C28,Lists!$C$3:$E$160,3,FALSE)</f>
        <v>Americas</v>
      </c>
      <c r="V28" s="125" t="s">
        <v>5054</v>
      </c>
    </row>
    <row r="29" spans="1:22" ht="15.75" customHeight="1" x14ac:dyDescent="0.3">
      <c r="A29" s="45" t="str">
        <f>'Crisis Indicator Data'!A27</f>
        <v>Syrian Refugee Crisis in Egypt</v>
      </c>
      <c r="B29" s="45" t="str">
        <f>Lists!G27</f>
        <v>Refugee crisis</v>
      </c>
      <c r="C29" s="45" t="str">
        <f>'Crisis Indicator Data'!C27</f>
        <v>EGY002</v>
      </c>
      <c r="D29" s="45" t="str">
        <f>'Crisis Indicator Data'!D27</f>
        <v>Egypt</v>
      </c>
      <c r="E29" s="45" t="str">
        <f>'Crisis Indicator Data'!E27</f>
        <v>EGY</v>
      </c>
      <c r="F29" s="45" t="str">
        <f>'Crisis Indicator Data'!B27</f>
        <v>International displacement</v>
      </c>
      <c r="G29" s="223">
        <f t="shared" si="0"/>
        <v>2.4</v>
      </c>
      <c r="H29" s="44">
        <f t="shared" si="1"/>
        <v>3</v>
      </c>
      <c r="I29" s="116" t="str">
        <f t="shared" si="2"/>
        <v>Medium</v>
      </c>
      <c r="J29" s="224" t="str">
        <f>INDEX(Trends!$D$3:$D$404,MATCH(C29,Trends!$C$3:$C$404,0))</f>
        <v>Decreasing</v>
      </c>
      <c r="K29" s="109" t="str">
        <f>IF(Reliability!B27="x","x",(IF(ROUNDUP(Reliability!B27,0)=1,"Very High",IF(ROUNDUP(Reliability!B27,0)=2,"High",IF(ROUNDUP(Reliability!B27,0)=3,"Medium",IF(ROUNDUP(Reliability!B27,0)=4,"Low","Very Low"))))))</f>
        <v>High</v>
      </c>
      <c r="L29" s="225">
        <f t="shared" si="3"/>
        <v>2.2999999999999998</v>
      </c>
      <c r="M29" s="226">
        <f>'Impact of the crisis'!N30</f>
        <v>2.4</v>
      </c>
      <c r="N29" s="226">
        <f>'Impact of the crisis'!AB30</f>
        <v>2.2999999999999998</v>
      </c>
      <c r="O29" s="225">
        <f>'Conditions of people affected'!R30</f>
        <v>2.4</v>
      </c>
      <c r="P29" s="226">
        <f>'Conditions of people affected'!K30</f>
        <v>2.8</v>
      </c>
      <c r="Q29" s="226">
        <f>'Conditions of people affected'!Q30</f>
        <v>2</v>
      </c>
      <c r="R29" s="226">
        <f t="shared" si="4"/>
        <v>2.6</v>
      </c>
      <c r="S29" s="226">
        <f>'Complexity of the crisis'!X30</f>
        <v>3.2</v>
      </c>
      <c r="T29" s="226">
        <f>'Complexity of the crisis'!AN30</f>
        <v>2</v>
      </c>
      <c r="U29" s="124" t="str">
        <f>VLOOKUP(C29,Lists!$C$3:$E$160,3,FALSE)</f>
        <v>Africa</v>
      </c>
      <c r="V29" s="125" t="s">
        <v>6773</v>
      </c>
    </row>
    <row r="30" spans="1:22" ht="15.75" customHeight="1" x14ac:dyDescent="0.3">
      <c r="A30" s="45" t="str">
        <f>'Crisis Indicator Data'!A28</f>
        <v>Complex crisis in Eritrea</v>
      </c>
      <c r="B30" s="45" t="str">
        <f>Lists!G28</f>
        <v>Complex crisis</v>
      </c>
      <c r="C30" s="45" t="str">
        <f>'Crisis Indicator Data'!C28</f>
        <v>ERI001</v>
      </c>
      <c r="D30" s="45" t="str">
        <f>'Crisis Indicator Data'!D28</f>
        <v>Eritrea</v>
      </c>
      <c r="E30" s="45" t="str">
        <f>'Crisis Indicator Data'!E28</f>
        <v>ERI</v>
      </c>
      <c r="F30" s="45" t="str">
        <f>'Crisis Indicator Data'!B28</f>
        <v>Complex crisis</v>
      </c>
      <c r="G30" s="223">
        <f t="shared" si="0"/>
        <v>3.7</v>
      </c>
      <c r="H30" s="44">
        <f t="shared" si="1"/>
        <v>4</v>
      </c>
      <c r="I30" s="116" t="str">
        <f t="shared" si="2"/>
        <v>High</v>
      </c>
      <c r="J30" s="224" t="str">
        <f>INDEX(Trends!$D$3:$D$404,MATCH(C30,Trends!$C$3:$C$404,0))</f>
        <v>Stable</v>
      </c>
      <c r="K30" s="109" t="str">
        <f>IF(Reliability!B28="x","x",(IF(ROUNDUP(Reliability!B28,0)=1,"Very High",IF(ROUNDUP(Reliability!B28,0)=2,"High",IF(ROUNDUP(Reliability!B28,0)=3,"Medium",IF(ROUNDUP(Reliability!B28,0)=4,"Low","Very Low"))))))</f>
        <v>Medium</v>
      </c>
      <c r="L30" s="225">
        <f t="shared" si="3"/>
        <v>3.4</v>
      </c>
      <c r="M30" s="226">
        <f>'Impact of the crisis'!N31</f>
        <v>3.8</v>
      </c>
      <c r="N30" s="226">
        <f>'Impact of the crisis'!AB31</f>
        <v>3.1</v>
      </c>
      <c r="O30" s="225">
        <f>'Conditions of people affected'!R31</f>
        <v>3.5</v>
      </c>
      <c r="P30" s="226">
        <f>'Conditions of people affected'!K31</f>
        <v>4</v>
      </c>
      <c r="Q30" s="226">
        <f>'Conditions of people affected'!Q31</f>
        <v>3</v>
      </c>
      <c r="R30" s="226">
        <f t="shared" si="4"/>
        <v>4.0999999999999996</v>
      </c>
      <c r="S30" s="226">
        <f>'Complexity of the crisis'!X31</f>
        <v>2.6</v>
      </c>
      <c r="T30" s="226">
        <f>'Complexity of the crisis'!AN31</f>
        <v>5</v>
      </c>
      <c r="U30" s="124" t="str">
        <f>VLOOKUP(C30,Lists!$C$3:$E$160,3,FALSE)</f>
        <v>Africa</v>
      </c>
      <c r="V30" s="125" t="s">
        <v>5054</v>
      </c>
    </row>
    <row r="31" spans="1:22" x14ac:dyDescent="0.3">
      <c r="A31" s="45" t="str">
        <f>'Crisis Indicator Data'!A29</f>
        <v>Mixed migration flows in spain</v>
      </c>
      <c r="B31" s="45" t="str">
        <f>Lists!G29</f>
        <v>Mixed Migration</v>
      </c>
      <c r="C31" s="45" t="str">
        <f>'Crisis Indicator Data'!C29</f>
        <v>ESP002</v>
      </c>
      <c r="D31" s="45" t="str">
        <f>'Crisis Indicator Data'!D29</f>
        <v>Spain</v>
      </c>
      <c r="E31" s="45" t="str">
        <f>'Crisis Indicator Data'!E29</f>
        <v>ESP</v>
      </c>
      <c r="F31" s="45" t="str">
        <f>'Crisis Indicator Data'!B29</f>
        <v>International displacement</v>
      </c>
      <c r="G31" s="223">
        <f t="shared" si="0"/>
        <v>1.5</v>
      </c>
      <c r="H31" s="44">
        <f t="shared" si="1"/>
        <v>2</v>
      </c>
      <c r="I31" s="116" t="str">
        <f t="shared" si="2"/>
        <v>Low</v>
      </c>
      <c r="J31" s="224" t="str">
        <f>INDEX(Trends!$D$3:$D$404,MATCH(C31,Trends!$C$3:$C$404,0))</f>
        <v>Stable</v>
      </c>
      <c r="K31" s="109" t="str">
        <f>IF(Reliability!B29="x","x",(IF(ROUNDUP(Reliability!B29,0)=1,"Very High",IF(ROUNDUP(Reliability!B29,0)=2,"High",IF(ROUNDUP(Reliability!B29,0)=3,"Medium",IF(ROUNDUP(Reliability!B29,0)=4,"Low","Very Low"))))))</f>
        <v>Medium</v>
      </c>
      <c r="L31" s="225">
        <f t="shared" si="3"/>
        <v>2.4</v>
      </c>
      <c r="M31" s="226">
        <f>'Impact of the crisis'!N32</f>
        <v>2.2000000000000002</v>
      </c>
      <c r="N31" s="226">
        <f>'Impact of the crisis'!AB32</f>
        <v>2.5</v>
      </c>
      <c r="O31" s="225">
        <f>'Conditions of people affected'!R32</f>
        <v>1</v>
      </c>
      <c r="P31" s="226">
        <f>'Conditions of people affected'!K32</f>
        <v>1</v>
      </c>
      <c r="Q31" s="226">
        <f>'Conditions of people affected'!Q32</f>
        <v>1</v>
      </c>
      <c r="R31" s="226">
        <f t="shared" si="4"/>
        <v>1.5</v>
      </c>
      <c r="S31" s="226">
        <f>'Complexity of the crisis'!X32</f>
        <v>2</v>
      </c>
      <c r="T31" s="226">
        <f>'Complexity of the crisis'!AN32</f>
        <v>1</v>
      </c>
      <c r="U31" s="124" t="str">
        <f>VLOOKUP(C31,Lists!$C$3:$E$160,3,FALSE)</f>
        <v>Europe</v>
      </c>
      <c r="V31" s="125" t="s">
        <v>4736</v>
      </c>
    </row>
    <row r="32" spans="1:22" x14ac:dyDescent="0.3">
      <c r="A32" s="45" t="str">
        <f>'Crisis Indicator Data'!A30</f>
        <v>Complex crisis in Ethiopia</v>
      </c>
      <c r="B32" s="45" t="str">
        <f>Lists!G30</f>
        <v>Complex crisis</v>
      </c>
      <c r="C32" s="45" t="str">
        <f>'Crisis Indicator Data'!C30</f>
        <v>ETH001</v>
      </c>
      <c r="D32" s="45" t="str">
        <f>'Crisis Indicator Data'!D30</f>
        <v>Ethiopia</v>
      </c>
      <c r="E32" s="45" t="str">
        <f>'Crisis Indicator Data'!E30</f>
        <v>ETH</v>
      </c>
      <c r="F32" s="45" t="str">
        <f>'Crisis Indicator Data'!B30</f>
        <v>Complex crisis</v>
      </c>
      <c r="G32" s="223">
        <f t="shared" si="0"/>
        <v>4.5</v>
      </c>
      <c r="H32" s="44">
        <f t="shared" si="1"/>
        <v>5</v>
      </c>
      <c r="I32" s="116" t="str">
        <f t="shared" si="2"/>
        <v>Very High</v>
      </c>
      <c r="J32" s="224" t="str">
        <f>INDEX(Trends!$D$3:$D$404,MATCH(C32,Trends!$C$3:$C$404,0))</f>
        <v>Increasing</v>
      </c>
      <c r="K32" s="109" t="str">
        <f>IF(Reliability!B30="x","x",(IF(ROUNDUP(Reliability!B30,0)=1,"Very High",IF(ROUNDUP(Reliability!B30,0)=2,"High",IF(ROUNDUP(Reliability!B30,0)=3,"Medium",IF(ROUNDUP(Reliability!B30,0)=4,"Low","Very Low"))))))</f>
        <v>High</v>
      </c>
      <c r="L32" s="225">
        <f t="shared" si="3"/>
        <v>4.5999999999999996</v>
      </c>
      <c r="M32" s="226">
        <f>'Impact of the crisis'!N33</f>
        <v>5</v>
      </c>
      <c r="N32" s="226">
        <f>'Impact of the crisis'!AB33</f>
        <v>4.3</v>
      </c>
      <c r="O32" s="225">
        <f>'Conditions of people affected'!R33</f>
        <v>5</v>
      </c>
      <c r="P32" s="226">
        <f>'Conditions of people affected'!K33</f>
        <v>5</v>
      </c>
      <c r="Q32" s="226">
        <f>'Conditions of people affected'!Q33</f>
        <v>5</v>
      </c>
      <c r="R32" s="226">
        <f t="shared" si="4"/>
        <v>3.7</v>
      </c>
      <c r="S32" s="226">
        <f>'Complexity of the crisis'!X33</f>
        <v>3.4</v>
      </c>
      <c r="T32" s="226">
        <f>'Complexity of the crisis'!AN33</f>
        <v>4</v>
      </c>
      <c r="U32" s="124" t="str">
        <f>VLOOKUP(C32,Lists!$C$3:$E$160,3,FALSE)</f>
        <v>Africa</v>
      </c>
      <c r="V32" s="125" t="s">
        <v>6035</v>
      </c>
    </row>
    <row r="33" spans="1:22" x14ac:dyDescent="0.3">
      <c r="A33" s="45" t="str">
        <f>'Crisis Indicator Data'!A31</f>
        <v>Flood Crisis in Ethiopia</v>
      </c>
      <c r="B33" s="45" t="str">
        <f>Lists!G31</f>
        <v>Floods</v>
      </c>
      <c r="C33" s="45" t="str">
        <f>'Crisis Indicator Data'!C31</f>
        <v>ETH002</v>
      </c>
      <c r="D33" s="45" t="str">
        <f>'Crisis Indicator Data'!D31</f>
        <v>Ethiopia</v>
      </c>
      <c r="E33" s="45" t="str">
        <f>'Crisis Indicator Data'!E31</f>
        <v>ETH</v>
      </c>
      <c r="F33" s="45" t="str">
        <f>'Crisis Indicator Data'!B31</f>
        <v>Flood</v>
      </c>
      <c r="G33" s="223">
        <f t="shared" si="0"/>
        <v>2.4</v>
      </c>
      <c r="H33" s="44">
        <f t="shared" si="1"/>
        <v>3</v>
      </c>
      <c r="I33" s="116" t="str">
        <f t="shared" si="2"/>
        <v>Medium</v>
      </c>
      <c r="J33" s="224" t="str">
        <f>INDEX(Trends!$D$3:$D$404,MATCH(C33,Trends!$C$3:$C$404,0))</f>
        <v>Stable</v>
      </c>
      <c r="K33" s="109" t="str">
        <f>IF(Reliability!B31="x","x",(IF(ROUNDUP(Reliability!B31,0)=1,"Very High",IF(ROUNDUP(Reliability!B31,0)=2,"High",IF(ROUNDUP(Reliability!B31,0)=3,"Medium",IF(ROUNDUP(Reliability!B31,0)=4,"Low","Very Low"))))))</f>
        <v>High</v>
      </c>
      <c r="L33" s="225">
        <f t="shared" si="3"/>
        <v>3</v>
      </c>
      <c r="M33" s="226">
        <f>'Impact of the crisis'!N34</f>
        <v>4.0999999999999996</v>
      </c>
      <c r="N33" s="226">
        <f>'Impact of the crisis'!AB34</f>
        <v>2.2999999999999998</v>
      </c>
      <c r="O33" s="225">
        <f>'Conditions of people affected'!R34</f>
        <v>1.85</v>
      </c>
      <c r="P33" s="226">
        <f>'Conditions of people affected'!K34</f>
        <v>2.7</v>
      </c>
      <c r="Q33" s="226">
        <f>'Conditions of people affected'!Q34</f>
        <v>1</v>
      </c>
      <c r="R33" s="226">
        <f t="shared" si="4"/>
        <v>2.8</v>
      </c>
      <c r="S33" s="226">
        <f>'Complexity of the crisis'!X34</f>
        <v>3.4</v>
      </c>
      <c r="T33" s="226">
        <f>'Complexity of the crisis'!AN34</f>
        <v>2</v>
      </c>
      <c r="U33" s="124" t="str">
        <f>VLOOKUP(C33,Lists!$C$3:$E$160,3,FALSE)</f>
        <v>Africa</v>
      </c>
      <c r="V33" s="125" t="s">
        <v>4068</v>
      </c>
    </row>
    <row r="34" spans="1:22" x14ac:dyDescent="0.3">
      <c r="A34" s="45" t="str">
        <f>'Crisis Indicator Data'!A32</f>
        <v>International Displacement</v>
      </c>
      <c r="B34" s="45" t="str">
        <f>Lists!G32</f>
        <v>International Displacement</v>
      </c>
      <c r="C34" s="45" t="str">
        <f>'Crisis Indicator Data'!C32</f>
        <v>ETH003</v>
      </c>
      <c r="D34" s="45" t="str">
        <f>'Crisis Indicator Data'!D32</f>
        <v>Ethiopia</v>
      </c>
      <c r="E34" s="45" t="str">
        <f>'Crisis Indicator Data'!E32</f>
        <v>ETH</v>
      </c>
      <c r="F34" s="45" t="str">
        <f>'Crisis Indicator Data'!B32</f>
        <v>International displacement</v>
      </c>
      <c r="G34" s="223">
        <f t="shared" si="0"/>
        <v>2.9</v>
      </c>
      <c r="H34" s="44">
        <f t="shared" si="1"/>
        <v>3</v>
      </c>
      <c r="I34" s="116" t="str">
        <f t="shared" si="2"/>
        <v>Medium</v>
      </c>
      <c r="J34" s="224" t="str">
        <f>INDEX(Trends!$D$3:$D$404,MATCH(C34,Trends!$C$3:$C$404,0))</f>
        <v>Increasing</v>
      </c>
      <c r="K34" s="109" t="str">
        <f>IF(Reliability!B32="x","x",(IF(ROUNDUP(Reliability!B32,0)=1,"Very High",IF(ROUNDUP(Reliability!B32,0)=2,"High",IF(ROUNDUP(Reliability!B32,0)=3,"Medium",IF(ROUNDUP(Reliability!B32,0)=4,"Low","Very Low"))))))</f>
        <v>Medium</v>
      </c>
      <c r="L34" s="225">
        <f t="shared" si="3"/>
        <v>3.8</v>
      </c>
      <c r="M34" s="226">
        <f>'Impact of the crisis'!N35</f>
        <v>4.5</v>
      </c>
      <c r="N34" s="226">
        <f>'Impact of the crisis'!AB35</f>
        <v>3.3</v>
      </c>
      <c r="O34" s="225">
        <f>'Conditions of people affected'!R35</f>
        <v>2.0499999999999998</v>
      </c>
      <c r="P34" s="226">
        <f>'Conditions of people affected'!K35</f>
        <v>3.1</v>
      </c>
      <c r="Q34" s="226">
        <f>'Conditions of people affected'!Q35</f>
        <v>1</v>
      </c>
      <c r="R34" s="226">
        <f t="shared" si="4"/>
        <v>3.2</v>
      </c>
      <c r="S34" s="226">
        <f>'Complexity of the crisis'!X35</f>
        <v>3.4</v>
      </c>
      <c r="T34" s="226">
        <f>'Complexity of the crisis'!AN35</f>
        <v>3</v>
      </c>
      <c r="U34" s="124" t="str">
        <f>VLOOKUP(C34,Lists!$C$3:$E$160,3,FALSE)</f>
        <v>Africa</v>
      </c>
      <c r="V34" s="125" t="s">
        <v>4068</v>
      </c>
    </row>
    <row r="35" spans="1:22" x14ac:dyDescent="0.3">
      <c r="A35" s="45" t="str">
        <f>'Crisis Indicator Data'!A33</f>
        <v>Crisis in Tigray</v>
      </c>
      <c r="B35" s="45" t="str">
        <f>Lists!G33</f>
        <v>Crisis in Tigray</v>
      </c>
      <c r="C35" s="45" t="str">
        <f>'Crisis Indicator Data'!C33</f>
        <v>ETH004</v>
      </c>
      <c r="D35" s="45" t="str">
        <f>'Crisis Indicator Data'!D33</f>
        <v>Ethiopia</v>
      </c>
      <c r="E35" s="45" t="str">
        <f>'Crisis Indicator Data'!E33</f>
        <v>ETH</v>
      </c>
      <c r="F35" s="45" t="str">
        <f>'Crisis Indicator Data'!B33</f>
        <v>Conflict</v>
      </c>
      <c r="G35" s="223">
        <f t="shared" si="0"/>
        <v>3.6</v>
      </c>
      <c r="H35" s="44">
        <f t="shared" si="1"/>
        <v>4</v>
      </c>
      <c r="I35" s="116" t="str">
        <f t="shared" si="2"/>
        <v>High</v>
      </c>
      <c r="J35" s="224" t="str">
        <f>INDEX(Trends!$D$3:$D$404,MATCH(C35,Trends!$C$3:$C$404,0))</f>
        <v>Decreasing</v>
      </c>
      <c r="K35" s="109" t="str">
        <f>IF(Reliability!B33="x","x",(IF(ROUNDUP(Reliability!B33,0)=1,"Very High",IF(ROUNDUP(Reliability!B33,0)=2,"High",IF(ROUNDUP(Reliability!B33,0)=3,"Medium",IF(ROUNDUP(Reliability!B33,0)=4,"Low","Very Low"))))))</f>
        <v>High</v>
      </c>
      <c r="L35" s="225">
        <f t="shared" si="3"/>
        <v>3.1</v>
      </c>
      <c r="M35" s="226">
        <f>'Impact of the crisis'!N36</f>
        <v>1.4</v>
      </c>
      <c r="N35" s="226">
        <f>'Impact of the crisis'!AB36</f>
        <v>3.7</v>
      </c>
      <c r="O35" s="225">
        <f>'Conditions of people affected'!R36</f>
        <v>3.75</v>
      </c>
      <c r="P35" s="226">
        <f>'Conditions of people affected'!K36</f>
        <v>4.5</v>
      </c>
      <c r="Q35" s="226">
        <f>'Conditions of people affected'!Q36</f>
        <v>3</v>
      </c>
      <c r="R35" s="226">
        <f t="shared" si="4"/>
        <v>3.7</v>
      </c>
      <c r="S35" s="226">
        <f>'Complexity of the crisis'!X36</f>
        <v>3.4</v>
      </c>
      <c r="T35" s="226">
        <f>'Complexity of the crisis'!AN36</f>
        <v>4</v>
      </c>
      <c r="U35" s="124" t="str">
        <f>VLOOKUP(C35,Lists!$C$3:$E$160,3,FALSE)</f>
        <v>Africa</v>
      </c>
      <c r="V35" s="125" t="s">
        <v>5514</v>
      </c>
    </row>
    <row r="36" spans="1:22" x14ac:dyDescent="0.3">
      <c r="A36" s="45" t="str">
        <f>'Crisis Indicator Data'!A34</f>
        <v>Mixed migration flows in Greece</v>
      </c>
      <c r="B36" s="45" t="str">
        <f>Lists!G34</f>
        <v>Mixed Migration</v>
      </c>
      <c r="C36" s="45" t="str">
        <f>'Crisis Indicator Data'!C34</f>
        <v>GRC002</v>
      </c>
      <c r="D36" s="45" t="str">
        <f>'Crisis Indicator Data'!D34</f>
        <v>Greece</v>
      </c>
      <c r="E36" s="45" t="str">
        <f>'Crisis Indicator Data'!E34</f>
        <v>GRC</v>
      </c>
      <c r="F36" s="45" t="str">
        <f>'Crisis Indicator Data'!B34</f>
        <v>International displacement</v>
      </c>
      <c r="G36" s="223">
        <f t="shared" si="0"/>
        <v>1.5</v>
      </c>
      <c r="H36" s="44">
        <f t="shared" si="1"/>
        <v>2</v>
      </c>
      <c r="I36" s="116" t="str">
        <f t="shared" si="2"/>
        <v>Low</v>
      </c>
      <c r="J36" s="224" t="str">
        <f>INDEX(Trends!$D$3:$D$404,MATCH(C36,Trends!$C$3:$C$404,0))</f>
        <v>Decreasing</v>
      </c>
      <c r="K36" s="109" t="str">
        <f>IF(Reliability!B34="x","x",(IF(ROUNDUP(Reliability!B34,0)=1,"Very High",IF(ROUNDUP(Reliability!B34,0)=2,"High",IF(ROUNDUP(Reliability!B34,0)=3,"Medium",IF(ROUNDUP(Reliability!B34,0)=4,"Low","Very Low"))))))</f>
        <v>High</v>
      </c>
      <c r="L36" s="225">
        <f t="shared" si="3"/>
        <v>2</v>
      </c>
      <c r="M36" s="226">
        <f>'Impact of the crisis'!N37</f>
        <v>0.3</v>
      </c>
      <c r="N36" s="226">
        <f>'Impact of the crisis'!AB37</f>
        <v>2.7</v>
      </c>
      <c r="O36" s="225">
        <f>'Conditions of people affected'!R37</f>
        <v>1.2</v>
      </c>
      <c r="P36" s="226">
        <f>'Conditions of people affected'!K37</f>
        <v>0.4</v>
      </c>
      <c r="Q36" s="226">
        <f>'Conditions of people affected'!Q37</f>
        <v>2</v>
      </c>
      <c r="R36" s="226">
        <f t="shared" si="4"/>
        <v>1.7</v>
      </c>
      <c r="S36" s="226">
        <f>'Complexity of the crisis'!X37</f>
        <v>1.8</v>
      </c>
      <c r="T36" s="226">
        <f>'Complexity of the crisis'!AN37</f>
        <v>1.5</v>
      </c>
      <c r="U36" s="124" t="str">
        <f>VLOOKUP(C36,Lists!$C$3:$E$160,3,FALSE)</f>
        <v>Europe</v>
      </c>
      <c r="V36" s="125" t="s">
        <v>6557</v>
      </c>
    </row>
    <row r="37" spans="1:22" s="219" customFormat="1" x14ac:dyDescent="0.3">
      <c r="A37" s="213" t="str">
        <f>'Crisis Indicator Data'!A35</f>
        <v>Complex crisis in Guatemala</v>
      </c>
      <c r="B37" s="213" t="str">
        <f>Lists!G35</f>
        <v>Complex crisis</v>
      </c>
      <c r="C37" s="213" t="str">
        <f>'Crisis Indicator Data'!C35</f>
        <v>GTM001</v>
      </c>
      <c r="D37" s="213" t="str">
        <f>'Crisis Indicator Data'!D35</f>
        <v>Guatemala</v>
      </c>
      <c r="E37" s="213" t="str">
        <f>'Crisis Indicator Data'!E35</f>
        <v>GTM</v>
      </c>
      <c r="F37" s="213" t="str">
        <f>'Crisis Indicator Data'!B35</f>
        <v>Complex crisis</v>
      </c>
      <c r="G37" s="227">
        <f t="shared" ref="G37:G68" si="5">IF(OR(O37="x",L37="x"),"x",ROUND((5-GEOMEAN(((5-L37)/5*4+1),((5-O37)/5*4+1),((5-O37)/5*4+1)))/4*3.5+R37*0.3,1))</f>
        <v>3.4</v>
      </c>
      <c r="H37" s="214">
        <f t="shared" ref="H37:H68" si="6">IF(G37="x","x",ROUNDUP(G37,0))</f>
        <v>4</v>
      </c>
      <c r="I37" s="215" t="str">
        <f t="shared" ref="I37:I68" si="7">IF(O37="x","x",IF(L37="x","x",(IF(H37=5,"Very High",IF(H37=4,"High",IF(H37=3,"Medium",IF(H37=2,"Low","Very Low")))))))</f>
        <v>High</v>
      </c>
      <c r="J37" s="228" t="str">
        <f>INDEX(Trends!$D$3:$D$404,MATCH(C37,Trends!$C$3:$C$404,0))</f>
        <v>Stable</v>
      </c>
      <c r="K37" s="216" t="str">
        <f>IF(Reliability!B35="x","x",(IF(ROUNDUP(Reliability!B35,0)=1,"Very High",IF(ROUNDUP(Reliability!B35,0)=2,"High",IF(ROUNDUP(Reliability!B35,0)=3,"Medium",IF(ROUNDUP(Reliability!B35,0)=4,"Low","Very Low"))))))</f>
        <v>High</v>
      </c>
      <c r="L37" s="229">
        <f t="shared" ref="L37:L68" si="8">IF(OR(N37="x",M37="x"),"x",ROUND((5-GEOMEAN(((5-M37)/5*4+1),((5-N37)/5*4+1),((5-N37)/5*4+1)))/4*5,1))</f>
        <v>3.7</v>
      </c>
      <c r="M37" s="230">
        <f>'Impact of the crisis'!N38</f>
        <v>4.3</v>
      </c>
      <c r="N37" s="230">
        <f>'Impact of the crisis'!AB38</f>
        <v>3.4</v>
      </c>
      <c r="O37" s="229">
        <f>'Conditions of people affected'!R38</f>
        <v>3.6</v>
      </c>
      <c r="P37" s="230">
        <f>'Conditions of people affected'!K38</f>
        <v>4.2</v>
      </c>
      <c r="Q37" s="230">
        <f>'Conditions of people affected'!Q38</f>
        <v>3</v>
      </c>
      <c r="R37" s="230">
        <f t="shared" ref="R37:R68" si="9">IF(OR(T37="x",S37="x"),S37,ROUND((5-GEOMEAN(((5-S37)/5*4+1),((5-T37)/5*4+1)))/4*5,1))</f>
        <v>2.9</v>
      </c>
      <c r="S37" s="230">
        <f>'Complexity of the crisis'!X38</f>
        <v>3.3</v>
      </c>
      <c r="T37" s="230">
        <f>'Complexity of the crisis'!AN38</f>
        <v>2.5</v>
      </c>
      <c r="U37" s="217" t="str">
        <f>VLOOKUP(C37,Lists!$C$3:$E$160,3,FALSE)</f>
        <v>Americas</v>
      </c>
      <c r="V37" s="218" t="s">
        <v>4736</v>
      </c>
    </row>
    <row r="38" spans="1:22" x14ac:dyDescent="0.3">
      <c r="A38" s="45" t="str">
        <f>'Crisis Indicator Data'!A36</f>
        <v>Hurricane Eta and Iota in Guatemala</v>
      </c>
      <c r="B38" s="45" t="str">
        <f>Lists!G36</f>
        <v>Hurricane Eta and Iota</v>
      </c>
      <c r="C38" s="45" t="str">
        <f>'Crisis Indicator Data'!C36</f>
        <v>GTM003</v>
      </c>
      <c r="D38" s="45" t="str">
        <f>'Crisis Indicator Data'!D36</f>
        <v>Guatemala</v>
      </c>
      <c r="E38" s="45" t="str">
        <f>'Crisis Indicator Data'!E36</f>
        <v>GTM</v>
      </c>
      <c r="F38" s="45" t="str">
        <f>'Crisis Indicator Data'!B36</f>
        <v>Tropical cyclone</v>
      </c>
      <c r="G38" s="223">
        <f t="shared" si="5"/>
        <v>3.1</v>
      </c>
      <c r="H38" s="44">
        <f t="shared" si="6"/>
        <v>4</v>
      </c>
      <c r="I38" s="116" t="str">
        <f t="shared" si="7"/>
        <v>High</v>
      </c>
      <c r="J38" s="224" t="str">
        <f>INDEX(Trends!$D$3:$D$404,MATCH(C38,Trends!$C$3:$C$404,0))</f>
        <v>Increasing</v>
      </c>
      <c r="K38" s="109" t="str">
        <f>IF(Reliability!B36="x","x",(IF(ROUNDUP(Reliability!B36,0)=1,"Very High",IF(ROUNDUP(Reliability!B36,0)=2,"High",IF(ROUNDUP(Reliability!B36,0)=3,"Medium",IF(ROUNDUP(Reliability!B36,0)=4,"Low","Very Low"))))))</f>
        <v>High</v>
      </c>
      <c r="L38" s="225">
        <f t="shared" si="8"/>
        <v>2.9</v>
      </c>
      <c r="M38" s="226">
        <f>'Impact of the crisis'!N39</f>
        <v>3.6</v>
      </c>
      <c r="N38" s="226">
        <f>'Impact of the crisis'!AB39</f>
        <v>2.4</v>
      </c>
      <c r="O38" s="225">
        <f>'Conditions of people affected'!R39</f>
        <v>3.4</v>
      </c>
      <c r="P38" s="226">
        <f>'Conditions of people affected'!K39</f>
        <v>3.8</v>
      </c>
      <c r="Q38" s="226">
        <f>'Conditions of people affected'!Q39</f>
        <v>3</v>
      </c>
      <c r="R38" s="226">
        <f t="shared" si="9"/>
        <v>2.7</v>
      </c>
      <c r="S38" s="226">
        <f>'Complexity of the crisis'!X39</f>
        <v>3.3</v>
      </c>
      <c r="T38" s="226">
        <f>'Complexity of the crisis'!AN39</f>
        <v>2</v>
      </c>
      <c r="U38" s="124" t="str">
        <f>VLOOKUP(C38,Lists!$C$3:$E$160,3,FALSE)</f>
        <v>Americas</v>
      </c>
      <c r="V38" s="125" t="s">
        <v>4736</v>
      </c>
    </row>
    <row r="39" spans="1:22" x14ac:dyDescent="0.3">
      <c r="A39" s="45" t="str">
        <f>'Crisis Indicator Data'!A37</f>
        <v>Complex crisis in Honduras</v>
      </c>
      <c r="B39" s="45" t="str">
        <f>Lists!G37</f>
        <v>Complex crisis</v>
      </c>
      <c r="C39" s="45" t="str">
        <f>'Crisis Indicator Data'!C37</f>
        <v>HND001</v>
      </c>
      <c r="D39" s="45" t="str">
        <f>'Crisis Indicator Data'!D37</f>
        <v>Honduras</v>
      </c>
      <c r="E39" s="45" t="str">
        <f>'Crisis Indicator Data'!E37</f>
        <v>HND</v>
      </c>
      <c r="F39" s="45" t="str">
        <f>'Crisis Indicator Data'!B37</f>
        <v>Complex crisis</v>
      </c>
      <c r="G39" s="223">
        <f t="shared" si="5"/>
        <v>3.2</v>
      </c>
      <c r="H39" s="44">
        <f t="shared" si="6"/>
        <v>4</v>
      </c>
      <c r="I39" s="116" t="str">
        <f t="shared" si="7"/>
        <v>High</v>
      </c>
      <c r="J39" s="224" t="str">
        <f>INDEX(Trends!$D$3:$D$404,MATCH(C39,Trends!$C$3:$C$404,0))</f>
        <v>Stable</v>
      </c>
      <c r="K39" s="109" t="str">
        <f>IF(Reliability!B37="x","x",(IF(ROUNDUP(Reliability!B37,0)=1,"Very High",IF(ROUNDUP(Reliability!B37,0)=2,"High",IF(ROUNDUP(Reliability!B37,0)=3,"Medium",IF(ROUNDUP(Reliability!B37,0)=4,"Low","Very Low"))))))</f>
        <v>High</v>
      </c>
      <c r="L39" s="225">
        <f t="shared" si="8"/>
        <v>3.7</v>
      </c>
      <c r="M39" s="226">
        <f>'Impact of the crisis'!N40</f>
        <v>4.2</v>
      </c>
      <c r="N39" s="226">
        <f>'Impact of the crisis'!AB40</f>
        <v>3.4</v>
      </c>
      <c r="O39" s="225">
        <f>'Conditions of people affected'!R40</f>
        <v>3.25</v>
      </c>
      <c r="P39" s="226">
        <f>'Conditions of people affected'!K40</f>
        <v>3.5</v>
      </c>
      <c r="Q39" s="226">
        <f>'Conditions of people affected'!Q40</f>
        <v>3</v>
      </c>
      <c r="R39" s="226">
        <f t="shared" si="9"/>
        <v>2.8</v>
      </c>
      <c r="S39" s="226">
        <f>'Complexity of the crisis'!X40</f>
        <v>3.1</v>
      </c>
      <c r="T39" s="226">
        <f>'Complexity of the crisis'!AN40</f>
        <v>2.5</v>
      </c>
      <c r="U39" s="124" t="str">
        <f>VLOOKUP(C39,Lists!$C$3:$E$160,3,FALSE)</f>
        <v>Americas</v>
      </c>
      <c r="V39" s="125" t="s">
        <v>4736</v>
      </c>
    </row>
    <row r="40" spans="1:22" x14ac:dyDescent="0.3">
      <c r="A40" s="45" t="str">
        <f>'Crisis Indicator Data'!A38</f>
        <v>Hurricane Eta and Iota in Honduras</v>
      </c>
      <c r="B40" s="45" t="str">
        <f>Lists!G38</f>
        <v>Hurricane Eta and Iota</v>
      </c>
      <c r="C40" s="45" t="str">
        <f>'Crisis Indicator Data'!C38</f>
        <v>HND002</v>
      </c>
      <c r="D40" s="45" t="str">
        <f>'Crisis Indicator Data'!D38</f>
        <v>Honduras</v>
      </c>
      <c r="E40" s="45" t="str">
        <f>'Crisis Indicator Data'!E38</f>
        <v>HND</v>
      </c>
      <c r="F40" s="45" t="str">
        <f>'Crisis Indicator Data'!B38</f>
        <v>Tropical cyclone</v>
      </c>
      <c r="G40" s="223">
        <f t="shared" si="5"/>
        <v>3.3</v>
      </c>
      <c r="H40" s="44">
        <f t="shared" si="6"/>
        <v>4</v>
      </c>
      <c r="I40" s="116" t="str">
        <f t="shared" si="7"/>
        <v>High</v>
      </c>
      <c r="J40" s="224" t="str">
        <f>INDEX(Trends!$D$3:$D$404,MATCH(C40,Trends!$C$3:$C$404,0))</f>
        <v>Increasing</v>
      </c>
      <c r="K40" s="109" t="str">
        <f>IF(Reliability!B38="x","x",(IF(ROUNDUP(Reliability!B38,0)=1,"Very High",IF(ROUNDUP(Reliability!B38,0)=2,"High",IF(ROUNDUP(Reliability!B38,0)=3,"Medium",IF(ROUNDUP(Reliability!B38,0)=4,"Low","Very Low"))))))</f>
        <v>High</v>
      </c>
      <c r="L40" s="225">
        <f t="shared" si="8"/>
        <v>3.2</v>
      </c>
      <c r="M40" s="226">
        <f>'Impact of the crisis'!N41</f>
        <v>3.9</v>
      </c>
      <c r="N40" s="226">
        <f>'Impact of the crisis'!AB41</f>
        <v>2.7</v>
      </c>
      <c r="O40" s="225">
        <f>'Conditions of people affected'!R41</f>
        <v>3.55</v>
      </c>
      <c r="P40" s="226">
        <f>'Conditions of people affected'!K41</f>
        <v>4.0999999999999996</v>
      </c>
      <c r="Q40" s="226">
        <f>'Conditions of people affected'!Q41</f>
        <v>3</v>
      </c>
      <c r="R40" s="226">
        <f t="shared" si="9"/>
        <v>3.1</v>
      </c>
      <c r="S40" s="226">
        <f>'Complexity of the crisis'!X41</f>
        <v>3.1</v>
      </c>
      <c r="T40" s="226">
        <f>'Complexity of the crisis'!AN41</f>
        <v>3</v>
      </c>
      <c r="U40" s="124" t="str">
        <f>VLOOKUP(C40,Lists!$C$3:$E$160,3,FALSE)</f>
        <v>Americas</v>
      </c>
      <c r="V40" s="125" t="s">
        <v>4736</v>
      </c>
    </row>
    <row r="41" spans="1:22" x14ac:dyDescent="0.3">
      <c r="A41" s="45" t="str">
        <f>'Crisis Indicator Data'!A39</f>
        <v>Complex crisis in Haiti</v>
      </c>
      <c r="B41" s="45" t="str">
        <f>Lists!G39</f>
        <v>Complex crisis</v>
      </c>
      <c r="C41" s="45" t="str">
        <f>'Crisis Indicator Data'!C39</f>
        <v>HTI001</v>
      </c>
      <c r="D41" s="45" t="str">
        <f>'Crisis Indicator Data'!D39</f>
        <v>Haiti</v>
      </c>
      <c r="E41" s="45" t="str">
        <f>'Crisis Indicator Data'!E39</f>
        <v>HTI</v>
      </c>
      <c r="F41" s="45" t="str">
        <f>'Crisis Indicator Data'!B39</f>
        <v>Complex crisis</v>
      </c>
      <c r="G41" s="223">
        <f t="shared" si="5"/>
        <v>3.8</v>
      </c>
      <c r="H41" s="44">
        <f t="shared" si="6"/>
        <v>4</v>
      </c>
      <c r="I41" s="116" t="str">
        <f t="shared" si="7"/>
        <v>High</v>
      </c>
      <c r="J41" s="224" t="str">
        <f>INDEX(Trends!$D$3:$D$404,MATCH(C41,Trends!$C$3:$C$404,0))</f>
        <v>Increasing</v>
      </c>
      <c r="K41" s="109" t="str">
        <f>IF(Reliability!B39="x","x",(IF(ROUNDUP(Reliability!B39,0)=1,"Very High",IF(ROUNDUP(Reliability!B39,0)=2,"High",IF(ROUNDUP(Reliability!B39,0)=3,"Medium",IF(ROUNDUP(Reliability!B39,0)=4,"Low","Very Low"))))))</f>
        <v>High</v>
      </c>
      <c r="L41" s="225">
        <f t="shared" si="8"/>
        <v>3.2</v>
      </c>
      <c r="M41" s="226">
        <f>'Impact of the crisis'!N42</f>
        <v>4</v>
      </c>
      <c r="N41" s="226">
        <f>'Impact of the crisis'!AB42</f>
        <v>2.7</v>
      </c>
      <c r="O41" s="225">
        <f>'Conditions of people affected'!R42</f>
        <v>4.7</v>
      </c>
      <c r="P41" s="226">
        <f>'Conditions of people affected'!K42</f>
        <v>4.4000000000000004</v>
      </c>
      <c r="Q41" s="226">
        <f>'Conditions of people affected'!Q42</f>
        <v>5</v>
      </c>
      <c r="R41" s="226">
        <f t="shared" si="9"/>
        <v>2.5</v>
      </c>
      <c r="S41" s="226">
        <f>'Complexity of the crisis'!X42</f>
        <v>2.9</v>
      </c>
      <c r="T41" s="226">
        <f>'Complexity of the crisis'!AN42</f>
        <v>2</v>
      </c>
      <c r="U41" s="124" t="str">
        <f>VLOOKUP(C41,Lists!$C$3:$E$160,3,FALSE)</f>
        <v>Americas</v>
      </c>
      <c r="V41" s="125" t="s">
        <v>6326</v>
      </c>
    </row>
    <row r="42" spans="1:22" x14ac:dyDescent="0.3">
      <c r="A42" s="45" t="str">
        <f>'Crisis Indicator Data'!A40</f>
        <v>Papua Conflict</v>
      </c>
      <c r="B42" s="45" t="str">
        <f>Lists!G40</f>
        <v>Papua Conflict</v>
      </c>
      <c r="C42" s="45" t="str">
        <f>'Crisis Indicator Data'!C40</f>
        <v>IDN002</v>
      </c>
      <c r="D42" s="45" t="str">
        <f>'Crisis Indicator Data'!D40</f>
        <v>Indonesia</v>
      </c>
      <c r="E42" s="45" t="str">
        <f>'Crisis Indicator Data'!E40</f>
        <v>IDN</v>
      </c>
      <c r="F42" s="45" t="str">
        <f>'Crisis Indicator Data'!B40</f>
        <v>Conflict</v>
      </c>
      <c r="G42" s="223" t="str">
        <f t="shared" si="5"/>
        <v>x</v>
      </c>
      <c r="H42" s="44" t="str">
        <f t="shared" si="6"/>
        <v>x</v>
      </c>
      <c r="I42" s="116" t="str">
        <f t="shared" si="7"/>
        <v>x</v>
      </c>
      <c r="J42" s="224" t="str">
        <f>INDEX(Trends!$D$3:$D$404,MATCH(C42,Trends!$C$3:$C$404,0))</f>
        <v>-</v>
      </c>
      <c r="K42" s="109" t="str">
        <f>IF(Reliability!B40="x","x",(IF(ROUNDUP(Reliability!B40,0)=1,"Very High",IF(ROUNDUP(Reliability!B40,0)=2,"High",IF(ROUNDUP(Reliability!B40,0)=3,"Medium",IF(ROUNDUP(Reliability!B40,0)=4,"Low","Very Low"))))))</f>
        <v>Very Low</v>
      </c>
      <c r="L42" s="225">
        <f t="shared" si="8"/>
        <v>2.7</v>
      </c>
      <c r="M42" s="226">
        <f>'Impact of the crisis'!N43</f>
        <v>1.9</v>
      </c>
      <c r="N42" s="226">
        <f>'Impact of the crisis'!AB43</f>
        <v>3</v>
      </c>
      <c r="O42" s="225" t="str">
        <f>'Conditions of people affected'!R43</f>
        <v>x</v>
      </c>
      <c r="P42" s="226" t="str">
        <f>'Conditions of people affected'!K43</f>
        <v>x</v>
      </c>
      <c r="Q42" s="226" t="str">
        <f>'Conditions of people affected'!Q43</f>
        <v>x</v>
      </c>
      <c r="R42" s="226">
        <f t="shared" si="9"/>
        <v>2.9</v>
      </c>
      <c r="S42" s="226">
        <f>'Complexity of the crisis'!X43</f>
        <v>2.8</v>
      </c>
      <c r="T42" s="226">
        <f>'Complexity of the crisis'!AN43</f>
        <v>3</v>
      </c>
      <c r="U42" s="124" t="str">
        <f>VLOOKUP(C42,Lists!$C$3:$E$160,3,FALSE)</f>
        <v>Asia</v>
      </c>
      <c r="V42" s="125" t="s">
        <v>5962</v>
      </c>
    </row>
    <row r="43" spans="1:22" x14ac:dyDescent="0.3">
      <c r="A43" s="45" t="str">
        <f>'Crisis Indicator Data'!A41</f>
        <v>Conflict in Jammu and Kashmir</v>
      </c>
      <c r="B43" s="45" t="str">
        <f>Lists!G41</f>
        <v xml:space="preserve">Kashmir conflict </v>
      </c>
      <c r="C43" s="45" t="str">
        <f>'Crisis Indicator Data'!C41</f>
        <v>IND002</v>
      </c>
      <c r="D43" s="45" t="str">
        <f>'Crisis Indicator Data'!D41</f>
        <v>India</v>
      </c>
      <c r="E43" s="45" t="str">
        <f>'Crisis Indicator Data'!E41</f>
        <v>IND</v>
      </c>
      <c r="F43" s="45" t="str">
        <f>'Crisis Indicator Data'!B41</f>
        <v>Conflict</v>
      </c>
      <c r="G43" s="223" t="str">
        <f t="shared" si="5"/>
        <v>x</v>
      </c>
      <c r="H43" s="44" t="str">
        <f t="shared" si="6"/>
        <v>x</v>
      </c>
      <c r="I43" s="116" t="str">
        <f t="shared" si="7"/>
        <v>x</v>
      </c>
      <c r="J43" s="224" t="str">
        <f>INDEX(Trends!$D$3:$D$404,MATCH(C43,Trends!$C$3:$C$404,0))</f>
        <v>-</v>
      </c>
      <c r="K43" s="109" t="str">
        <f>IF(Reliability!B41="x","x",(IF(ROUNDUP(Reliability!B41,0)=1,"Very High",IF(ROUNDUP(Reliability!B41,0)=2,"High",IF(ROUNDUP(Reliability!B41,0)=3,"Medium",IF(ROUNDUP(Reliability!B41,0)=4,"Low","Very Low"))))))</f>
        <v>Low</v>
      </c>
      <c r="L43" s="225">
        <f t="shared" si="8"/>
        <v>2.6</v>
      </c>
      <c r="M43" s="226">
        <f>'Impact of the crisis'!N44</f>
        <v>2</v>
      </c>
      <c r="N43" s="226">
        <f>'Impact of the crisis'!AB44</f>
        <v>2.9</v>
      </c>
      <c r="O43" s="225" t="str">
        <f>'Conditions of people affected'!R44</f>
        <v>x</v>
      </c>
      <c r="P43" s="226" t="str">
        <f>'Conditions of people affected'!K44</f>
        <v>x</v>
      </c>
      <c r="Q43" s="226" t="str">
        <f>'Conditions of people affected'!Q44</f>
        <v>x</v>
      </c>
      <c r="R43" s="226">
        <f t="shared" si="9"/>
        <v>2.8</v>
      </c>
      <c r="S43" s="226">
        <f>'Complexity of the crisis'!X44</f>
        <v>2.6</v>
      </c>
      <c r="T43" s="226">
        <f>'Complexity of the crisis'!AN44</f>
        <v>3</v>
      </c>
      <c r="U43" s="124" t="str">
        <f>VLOOKUP(C43,Lists!$C$3:$E$160,3,FALSE)</f>
        <v>Asia</v>
      </c>
      <c r="V43" s="125" t="s">
        <v>5962</v>
      </c>
    </row>
    <row r="44" spans="1:22" x14ac:dyDescent="0.3">
      <c r="A44" s="45" t="str">
        <f>'Crisis Indicator Data'!A42</f>
        <v>Afghan Refugees in Iran</v>
      </c>
      <c r="B44" s="45" t="str">
        <f>Lists!G42</f>
        <v>Afghan Refugees</v>
      </c>
      <c r="C44" s="45" t="str">
        <f>'Crisis Indicator Data'!C42</f>
        <v>IRN004</v>
      </c>
      <c r="D44" s="45" t="str">
        <f>'Crisis Indicator Data'!D42</f>
        <v>Iran</v>
      </c>
      <c r="E44" s="45" t="str">
        <f>'Crisis Indicator Data'!E42</f>
        <v>IRN</v>
      </c>
      <c r="F44" s="45" t="str">
        <f>'Crisis Indicator Data'!B42</f>
        <v>International displacement</v>
      </c>
      <c r="G44" s="223">
        <f t="shared" si="5"/>
        <v>3.4</v>
      </c>
      <c r="H44" s="44">
        <f t="shared" si="6"/>
        <v>4</v>
      </c>
      <c r="I44" s="116" t="str">
        <f t="shared" si="7"/>
        <v>High</v>
      </c>
      <c r="J44" s="224" t="str">
        <f>INDEX(Trends!$D$3:$D$404,MATCH(C44,Trends!$C$3:$C$404,0))</f>
        <v>Stable</v>
      </c>
      <c r="K44" s="109" t="str">
        <f>IF(Reliability!B42="x","x",(IF(ROUNDUP(Reliability!B42,0)=1,"Very High",IF(ROUNDUP(Reliability!B42,0)=2,"High",IF(ROUNDUP(Reliability!B42,0)=3,"Medium",IF(ROUNDUP(Reliability!B42,0)=4,"Low","Very Low"))))))</f>
        <v>High</v>
      </c>
      <c r="L44" s="225">
        <f t="shared" si="8"/>
        <v>2.8</v>
      </c>
      <c r="M44" s="226">
        <f>'Impact of the crisis'!N45</f>
        <v>2.7</v>
      </c>
      <c r="N44" s="226">
        <f>'Impact of the crisis'!AB45</f>
        <v>2.8</v>
      </c>
      <c r="O44" s="225">
        <f>'Conditions of people affected'!R45</f>
        <v>4.05</v>
      </c>
      <c r="P44" s="226">
        <f>'Conditions of people affected'!K45</f>
        <v>4.0999999999999996</v>
      </c>
      <c r="Q44" s="226">
        <f>'Conditions of people affected'!Q45</f>
        <v>4</v>
      </c>
      <c r="R44" s="226">
        <f t="shared" si="9"/>
        <v>2.7</v>
      </c>
      <c r="S44" s="226">
        <f>'Complexity of the crisis'!X45</f>
        <v>2.8</v>
      </c>
      <c r="T44" s="226">
        <f>'Complexity of the crisis'!AN45</f>
        <v>2.5</v>
      </c>
      <c r="U44" s="124" t="str">
        <f>VLOOKUP(C44,Lists!$C$3:$E$160,3,FALSE)</f>
        <v>Middle east</v>
      </c>
      <c r="V44" s="125" t="s">
        <v>5864</v>
      </c>
    </row>
    <row r="45" spans="1:22" x14ac:dyDescent="0.3">
      <c r="A45" s="45" t="str">
        <f>'Crisis Indicator Data'!A43</f>
        <v>Multiple crises in Iraq</v>
      </c>
      <c r="B45" s="45" t="str">
        <f>Lists!G43</f>
        <v>Country level</v>
      </c>
      <c r="C45" s="45" t="str">
        <f>'Crisis Indicator Data'!C43</f>
        <v>IRQ001</v>
      </c>
      <c r="D45" s="45" t="str">
        <f>'Crisis Indicator Data'!D43</f>
        <v>Iraq</v>
      </c>
      <c r="E45" s="45" t="str">
        <f>'Crisis Indicator Data'!E43</f>
        <v>IRQ</v>
      </c>
      <c r="F45" s="45" t="str">
        <f>'Crisis Indicator Data'!B43</f>
        <v>Multiple crises country</v>
      </c>
      <c r="G45" s="223">
        <f t="shared" si="5"/>
        <v>4.2</v>
      </c>
      <c r="H45" s="44">
        <f t="shared" si="6"/>
        <v>5</v>
      </c>
      <c r="I45" s="116" t="str">
        <f t="shared" si="7"/>
        <v>Very High</v>
      </c>
      <c r="J45" s="224" t="str">
        <f>INDEX(Trends!$D$3:$D$404,MATCH(C45,Trends!$C$3:$C$404,0))</f>
        <v>Increasing</v>
      </c>
      <c r="K45" s="109" t="str">
        <f>IF(Reliability!B43="x","x",(IF(ROUNDUP(Reliability!B43,0)=1,"Very High",IF(ROUNDUP(Reliability!B43,0)=2,"High",IF(ROUNDUP(Reliability!B43,0)=3,"Medium",IF(ROUNDUP(Reliability!B43,0)=4,"Low","Very Low"))))))</f>
        <v>High</v>
      </c>
      <c r="L45" s="225">
        <f t="shared" si="8"/>
        <v>4.3</v>
      </c>
      <c r="M45" s="226">
        <f>'Impact of the crisis'!N46</f>
        <v>4.9000000000000004</v>
      </c>
      <c r="N45" s="226">
        <f>'Impact of the crisis'!AB46</f>
        <v>3.9</v>
      </c>
      <c r="O45" s="225">
        <f>'Conditions of people affected'!R46</f>
        <v>4.2</v>
      </c>
      <c r="P45" s="226">
        <f>'Conditions of people affected'!K46</f>
        <v>4.4000000000000004</v>
      </c>
      <c r="Q45" s="226">
        <f>'Conditions of people affected'!Q46</f>
        <v>4</v>
      </c>
      <c r="R45" s="226">
        <f t="shared" si="9"/>
        <v>4</v>
      </c>
      <c r="S45" s="226">
        <f>'Complexity of the crisis'!X46</f>
        <v>3.4</v>
      </c>
      <c r="T45" s="226">
        <f>'Complexity of the crisis'!AN46</f>
        <v>4.5</v>
      </c>
      <c r="U45" s="124" t="str">
        <f>VLOOKUP(C45,Lists!$C$3:$E$160,3,FALSE)</f>
        <v>Middle east</v>
      </c>
      <c r="V45" s="125" t="s">
        <v>6557</v>
      </c>
    </row>
    <row r="46" spans="1:22" x14ac:dyDescent="0.3">
      <c r="A46" s="45" t="str">
        <f>'Crisis Indicator Data'!A44</f>
        <v>Conflict  in Iraq</v>
      </c>
      <c r="B46" s="45" t="str">
        <f>Lists!G44</f>
        <v>Conflict</v>
      </c>
      <c r="C46" s="45" t="str">
        <f>'Crisis Indicator Data'!C44</f>
        <v>IRQ002</v>
      </c>
      <c r="D46" s="45" t="str">
        <f>'Crisis Indicator Data'!D44</f>
        <v>Iraq</v>
      </c>
      <c r="E46" s="45" t="str">
        <f>'Crisis Indicator Data'!E44</f>
        <v>IRQ</v>
      </c>
      <c r="F46" s="45" t="str">
        <f>'Crisis Indicator Data'!B44</f>
        <v>Conflict</v>
      </c>
      <c r="G46" s="223">
        <f t="shared" si="5"/>
        <v>4.4000000000000004</v>
      </c>
      <c r="H46" s="44">
        <f t="shared" si="6"/>
        <v>5</v>
      </c>
      <c r="I46" s="116" t="str">
        <f t="shared" si="7"/>
        <v>Very High</v>
      </c>
      <c r="J46" s="224" t="str">
        <f>INDEX(Trends!$D$3:$D$404,MATCH(C46,Trends!$C$3:$C$404,0))</f>
        <v>Increasing</v>
      </c>
      <c r="K46" s="109" t="str">
        <f>IF(Reliability!B44="x","x",(IF(ROUNDUP(Reliability!B44,0)=1,"Very High",IF(ROUNDUP(Reliability!B44,0)=2,"High",IF(ROUNDUP(Reliability!B44,0)=3,"Medium",IF(ROUNDUP(Reliability!B44,0)=4,"Low","Very Low"))))))</f>
        <v>Very High</v>
      </c>
      <c r="L46" s="225">
        <f t="shared" si="8"/>
        <v>4.3</v>
      </c>
      <c r="M46" s="226">
        <f>'Impact of the crisis'!N47</f>
        <v>3.6</v>
      </c>
      <c r="N46" s="226">
        <f>'Impact of the crisis'!AB47</f>
        <v>4.5999999999999996</v>
      </c>
      <c r="O46" s="225">
        <f>'Conditions of people affected'!R47</f>
        <v>4.7</v>
      </c>
      <c r="P46" s="226">
        <f>'Conditions of people affected'!K47</f>
        <v>4.4000000000000004</v>
      </c>
      <c r="Q46" s="226">
        <f>'Conditions of people affected'!Q47</f>
        <v>5</v>
      </c>
      <c r="R46" s="226">
        <f t="shared" si="9"/>
        <v>4</v>
      </c>
      <c r="S46" s="226">
        <f>'Complexity of the crisis'!X47</f>
        <v>3.4</v>
      </c>
      <c r="T46" s="226">
        <f>'Complexity of the crisis'!AN47</f>
        <v>4.5</v>
      </c>
      <c r="U46" s="124" t="str">
        <f>VLOOKUP(C46,Lists!$C$3:$E$160,3,FALSE)</f>
        <v>Middle east</v>
      </c>
      <c r="V46" s="125" t="s">
        <v>6557</v>
      </c>
    </row>
    <row r="47" spans="1:22" x14ac:dyDescent="0.3">
      <c r="A47" s="45" t="str">
        <f>'Crisis Indicator Data'!A45</f>
        <v>Syrian and Palestinian refugees in iraq</v>
      </c>
      <c r="B47" s="45" t="str">
        <f>Lists!G45</f>
        <v>Syrian Refugees</v>
      </c>
      <c r="C47" s="45" t="str">
        <f>'Crisis Indicator Data'!C45</f>
        <v>IRQ003</v>
      </c>
      <c r="D47" s="45" t="str">
        <f>'Crisis Indicator Data'!D45</f>
        <v>Iraq</v>
      </c>
      <c r="E47" s="45" t="str">
        <f>'Crisis Indicator Data'!E45</f>
        <v>IRQ</v>
      </c>
      <c r="F47" s="45" t="str">
        <f>'Crisis Indicator Data'!B45</f>
        <v>International displacement</v>
      </c>
      <c r="G47" s="223">
        <f t="shared" si="5"/>
        <v>2.8</v>
      </c>
      <c r="H47" s="44">
        <f t="shared" si="6"/>
        <v>3</v>
      </c>
      <c r="I47" s="116" t="str">
        <f t="shared" si="7"/>
        <v>Medium</v>
      </c>
      <c r="J47" s="224" t="str">
        <f>INDEX(Trends!$D$3:$D$404,MATCH(C47,Trends!$C$3:$C$404,0))</f>
        <v>Stable</v>
      </c>
      <c r="K47" s="109" t="str">
        <f>IF(Reliability!B45="x","x",(IF(ROUNDUP(Reliability!B45,0)=1,"Very High",IF(ROUNDUP(Reliability!B45,0)=2,"High",IF(ROUNDUP(Reliability!B45,0)=3,"Medium",IF(ROUNDUP(Reliability!B45,0)=4,"Low","Very Low"))))))</f>
        <v>High</v>
      </c>
      <c r="L47" s="225">
        <f t="shared" si="8"/>
        <v>1.8</v>
      </c>
      <c r="M47" s="226">
        <f>'Impact of the crisis'!N48</f>
        <v>1.5</v>
      </c>
      <c r="N47" s="226">
        <f>'Impact of the crisis'!AB48</f>
        <v>2</v>
      </c>
      <c r="O47" s="225">
        <f>'Conditions of people affected'!R48</f>
        <v>2.9</v>
      </c>
      <c r="P47" s="226">
        <f>'Conditions of people affected'!K48</f>
        <v>2.8</v>
      </c>
      <c r="Q47" s="226">
        <f>'Conditions of people affected'!Q48</f>
        <v>3</v>
      </c>
      <c r="R47" s="226">
        <f t="shared" si="9"/>
        <v>3.5</v>
      </c>
      <c r="S47" s="226">
        <f>'Complexity of the crisis'!X48</f>
        <v>3.4</v>
      </c>
      <c r="T47" s="226">
        <f>'Complexity of the crisis'!AN48</f>
        <v>3.5</v>
      </c>
      <c r="U47" s="124" t="str">
        <f>VLOOKUP(C47,Lists!$C$3:$E$160,3,FALSE)</f>
        <v>Middle east</v>
      </c>
      <c r="V47" s="125" t="s">
        <v>6557</v>
      </c>
    </row>
    <row r="48" spans="1:22" x14ac:dyDescent="0.3">
      <c r="A48" s="45" t="str">
        <f>'Crisis Indicator Data'!A46</f>
        <v>Mixed migration flows in Italy</v>
      </c>
      <c r="B48" s="45" t="str">
        <f>Lists!G46</f>
        <v>Mixed Migration</v>
      </c>
      <c r="C48" s="45" t="str">
        <f>'Crisis Indicator Data'!C46</f>
        <v>ITA002</v>
      </c>
      <c r="D48" s="45" t="str">
        <f>'Crisis Indicator Data'!D46</f>
        <v>Italy</v>
      </c>
      <c r="E48" s="45" t="str">
        <f>'Crisis Indicator Data'!E46</f>
        <v>ITA</v>
      </c>
      <c r="F48" s="45" t="str">
        <f>'Crisis Indicator Data'!B46</f>
        <v>International displacement</v>
      </c>
      <c r="G48" s="223" t="str">
        <f t="shared" si="5"/>
        <v>x</v>
      </c>
      <c r="H48" s="44" t="str">
        <f t="shared" si="6"/>
        <v>x</v>
      </c>
      <c r="I48" s="116" t="str">
        <f t="shared" si="7"/>
        <v>x</v>
      </c>
      <c r="J48" s="224" t="str">
        <f>INDEX(Trends!$D$3:$D$404,MATCH(C48,Trends!$C$3:$C$404,0))</f>
        <v>-</v>
      </c>
      <c r="K48" s="109" t="str">
        <f>IF(Reliability!B46="x","x",(IF(ROUNDUP(Reliability!B46,0)=1,"Very High",IF(ROUNDUP(Reliability!B46,0)=2,"High",IF(ROUNDUP(Reliability!B46,0)=3,"Medium",IF(ROUNDUP(Reliability!B46,0)=4,"Low","Very Low"))))))</f>
        <v>Low</v>
      </c>
      <c r="L48" s="225">
        <f t="shared" si="8"/>
        <v>2.9</v>
      </c>
      <c r="M48" s="226">
        <f>'Impact of the crisis'!N49</f>
        <v>1.7</v>
      </c>
      <c r="N48" s="226">
        <f>'Impact of the crisis'!AB49</f>
        <v>3.4</v>
      </c>
      <c r="O48" s="225" t="str">
        <f>'Conditions of people affected'!R49</f>
        <v>x</v>
      </c>
      <c r="P48" s="226" t="str">
        <f>'Conditions of people affected'!K49</f>
        <v>x</v>
      </c>
      <c r="Q48" s="226" t="str">
        <f>'Conditions of people affected'!Q49</f>
        <v>x</v>
      </c>
      <c r="R48" s="226">
        <f t="shared" si="9"/>
        <v>1.5</v>
      </c>
      <c r="S48" s="226">
        <f>'Complexity of the crisis'!X49</f>
        <v>1.4</v>
      </c>
      <c r="T48" s="226">
        <f>'Complexity of the crisis'!AN49</f>
        <v>1.5</v>
      </c>
      <c r="U48" s="124" t="str">
        <f>VLOOKUP(C48,Lists!$C$3:$E$160,3,FALSE)</f>
        <v>Europe</v>
      </c>
      <c r="V48" s="125" t="s">
        <v>1097</v>
      </c>
    </row>
    <row r="49" spans="1:22" x14ac:dyDescent="0.3">
      <c r="A49" s="45" t="str">
        <f>'Crisis Indicator Data'!A47</f>
        <v>Syrian refugees in Jordan</v>
      </c>
      <c r="B49" s="45" t="str">
        <f>Lists!G47</f>
        <v>Syrian refugees</v>
      </c>
      <c r="C49" s="45" t="str">
        <f>'Crisis Indicator Data'!C47</f>
        <v>JOR002</v>
      </c>
      <c r="D49" s="45" t="str">
        <f>'Crisis Indicator Data'!D47</f>
        <v>Jordan</v>
      </c>
      <c r="E49" s="45" t="str">
        <f>'Crisis Indicator Data'!E47</f>
        <v>JOR</v>
      </c>
      <c r="F49" s="45" t="str">
        <f>'Crisis Indicator Data'!B47</f>
        <v>International displacement</v>
      </c>
      <c r="G49" s="223">
        <f t="shared" si="5"/>
        <v>3.2</v>
      </c>
      <c r="H49" s="44">
        <f t="shared" si="6"/>
        <v>4</v>
      </c>
      <c r="I49" s="116" t="str">
        <f t="shared" si="7"/>
        <v>High</v>
      </c>
      <c r="J49" s="224" t="str">
        <f>INDEX(Trends!$D$3:$D$404,MATCH(C49,Trends!$C$3:$C$404,0))</f>
        <v>Increasing</v>
      </c>
      <c r="K49" s="109" t="str">
        <f>IF(Reliability!B47="x","x",(IF(ROUNDUP(Reliability!B47,0)=1,"Very High",IF(ROUNDUP(Reliability!B47,0)=2,"High",IF(ROUNDUP(Reliability!B47,0)=3,"Medium",IF(ROUNDUP(Reliability!B47,0)=4,"Low","Very Low"))))))</f>
        <v>High</v>
      </c>
      <c r="L49" s="225">
        <f t="shared" si="8"/>
        <v>2.8</v>
      </c>
      <c r="M49" s="226">
        <f>'Impact of the crisis'!N50</f>
        <v>3</v>
      </c>
      <c r="N49" s="226">
        <f>'Impact of the crisis'!AB50</f>
        <v>2.7</v>
      </c>
      <c r="O49" s="225">
        <f>'Conditions of people affected'!R50</f>
        <v>3.75</v>
      </c>
      <c r="P49" s="226">
        <f>'Conditions of people affected'!K50</f>
        <v>3.5</v>
      </c>
      <c r="Q49" s="226">
        <f>'Conditions of people affected'!Q50</f>
        <v>4</v>
      </c>
      <c r="R49" s="226">
        <f t="shared" si="9"/>
        <v>2.5</v>
      </c>
      <c r="S49" s="226">
        <f>'Complexity of the crisis'!X50</f>
        <v>2.5</v>
      </c>
      <c r="T49" s="226">
        <f>'Complexity of the crisis'!AN50</f>
        <v>2.5</v>
      </c>
      <c r="U49" s="124" t="str">
        <f>VLOOKUP(C49,Lists!$C$3:$E$160,3,FALSE)</f>
        <v>Middle east</v>
      </c>
      <c r="V49" s="125" t="s">
        <v>6557</v>
      </c>
    </row>
    <row r="50" spans="1:22" x14ac:dyDescent="0.3">
      <c r="A50" s="45" t="str">
        <f>'Crisis Indicator Data'!A48</f>
        <v>Refugee situation in Kenya</v>
      </c>
      <c r="B50" s="45" t="str">
        <f>Lists!G48</f>
        <v>Refugee situation</v>
      </c>
      <c r="C50" s="45" t="str">
        <f>'Crisis Indicator Data'!C48</f>
        <v>KEN002</v>
      </c>
      <c r="D50" s="45" t="str">
        <f>'Crisis Indicator Data'!D48</f>
        <v>Kenya</v>
      </c>
      <c r="E50" s="45" t="str">
        <f>'Crisis Indicator Data'!E48</f>
        <v>KEN</v>
      </c>
      <c r="F50" s="45" t="str">
        <f>'Crisis Indicator Data'!B48</f>
        <v>International displacement</v>
      </c>
      <c r="G50" s="223">
        <f t="shared" si="5"/>
        <v>2.7</v>
      </c>
      <c r="H50" s="44">
        <f t="shared" si="6"/>
        <v>3</v>
      </c>
      <c r="I50" s="116" t="str">
        <f t="shared" si="7"/>
        <v>Medium</v>
      </c>
      <c r="J50" s="224" t="str">
        <f>INDEX(Trends!$D$3:$D$404,MATCH(C50,Trends!$C$3:$C$404,0))</f>
        <v>Stable</v>
      </c>
      <c r="K50" s="109" t="str">
        <f>IF(Reliability!B48="x","x",(IF(ROUNDUP(Reliability!B48,0)=1,"Very High",IF(ROUNDUP(Reliability!B48,0)=2,"High",IF(ROUNDUP(Reliability!B48,0)=3,"Medium",IF(ROUNDUP(Reliability!B48,0)=4,"Low","Very Low"))))))</f>
        <v>Medium</v>
      </c>
      <c r="L50" s="225">
        <f t="shared" si="8"/>
        <v>2.9</v>
      </c>
      <c r="M50" s="226">
        <f>'Impact of the crisis'!N51</f>
        <v>1.9</v>
      </c>
      <c r="N50" s="226">
        <f>'Impact of the crisis'!AB51</f>
        <v>3.3</v>
      </c>
      <c r="O50" s="225">
        <f>'Conditions of people affected'!R51</f>
        <v>2.95</v>
      </c>
      <c r="P50" s="226">
        <f>'Conditions of people affected'!K51</f>
        <v>2.9</v>
      </c>
      <c r="Q50" s="226">
        <f>'Conditions of people affected'!Q51</f>
        <v>3</v>
      </c>
      <c r="R50" s="226">
        <f t="shared" si="9"/>
        <v>2.1</v>
      </c>
      <c r="S50" s="226">
        <f>'Complexity of the crisis'!X51</f>
        <v>2.9</v>
      </c>
      <c r="T50" s="226">
        <f>'Complexity of the crisis'!AN51</f>
        <v>1</v>
      </c>
      <c r="U50" s="124" t="str">
        <f>VLOOKUP(C50,Lists!$C$3:$E$160,3,FALSE)</f>
        <v>Africa</v>
      </c>
      <c r="V50" s="125" t="s">
        <v>5628</v>
      </c>
    </row>
    <row r="51" spans="1:22" ht="14.1" customHeight="1" x14ac:dyDescent="0.3">
      <c r="A51" s="45" t="str">
        <f>'Crisis Indicator Data'!A49</f>
        <v>Syrian refugees in Lebanon</v>
      </c>
      <c r="B51" s="45" t="str">
        <f>Lists!G49</f>
        <v>Syrian refugees</v>
      </c>
      <c r="C51" s="45" t="str">
        <f>'Crisis Indicator Data'!C49</f>
        <v>LBN002</v>
      </c>
      <c r="D51" s="45" t="str">
        <f>'Crisis Indicator Data'!D49</f>
        <v>Lebanon</v>
      </c>
      <c r="E51" s="45" t="str">
        <f>'Crisis Indicator Data'!E49</f>
        <v>LBN</v>
      </c>
      <c r="F51" s="45" t="str">
        <f>'Crisis Indicator Data'!B49</f>
        <v>International displacement</v>
      </c>
      <c r="G51" s="223">
        <f t="shared" si="5"/>
        <v>3.5</v>
      </c>
      <c r="H51" s="44">
        <f t="shared" si="6"/>
        <v>4</v>
      </c>
      <c r="I51" s="116" t="str">
        <f t="shared" si="7"/>
        <v>High</v>
      </c>
      <c r="J51" s="224" t="str">
        <f>INDEX(Trends!$D$3:$D$404,MATCH(C51,Trends!$C$3:$C$404,0))</f>
        <v>Increasing</v>
      </c>
      <c r="K51" s="109" t="str">
        <f>IF(Reliability!B49="x","x",(IF(ROUNDUP(Reliability!B49,0)=1,"Very High",IF(ROUNDUP(Reliability!B49,0)=2,"High",IF(ROUNDUP(Reliability!B49,0)=3,"Medium",IF(ROUNDUP(Reliability!B49,0)=4,"Low","Very Low"))))))</f>
        <v>High</v>
      </c>
      <c r="L51" s="225">
        <f t="shared" si="8"/>
        <v>3.3</v>
      </c>
      <c r="M51" s="226">
        <f>'Impact of the crisis'!N52</f>
        <v>3.6</v>
      </c>
      <c r="N51" s="226">
        <f>'Impact of the crisis'!AB52</f>
        <v>3.2</v>
      </c>
      <c r="O51" s="225">
        <f>'Conditions of people affected'!R52</f>
        <v>4.0999999999999996</v>
      </c>
      <c r="P51" s="226">
        <f>'Conditions of people affected'!K52</f>
        <v>4.2</v>
      </c>
      <c r="Q51" s="226">
        <f>'Conditions of people affected'!Q52</f>
        <v>4</v>
      </c>
      <c r="R51" s="226">
        <f t="shared" si="9"/>
        <v>2.7</v>
      </c>
      <c r="S51" s="226">
        <f>'Complexity of the crisis'!X52</f>
        <v>2.8</v>
      </c>
      <c r="T51" s="226">
        <f>'Complexity of the crisis'!AN52</f>
        <v>2.5</v>
      </c>
      <c r="U51" s="124" t="str">
        <f>VLOOKUP(C51,Lists!$C$3:$E$160,3,FALSE)</f>
        <v>Middle east</v>
      </c>
      <c r="V51" s="125" t="s">
        <v>6557</v>
      </c>
    </row>
    <row r="52" spans="1:22" ht="14.1" customHeight="1" x14ac:dyDescent="0.3">
      <c r="A52" s="45" t="str">
        <f>'Crisis Indicator Data'!A50</f>
        <v>Socioeconomic crisis in Lebanon</v>
      </c>
      <c r="B52" s="45" t="str">
        <f>Lists!G50</f>
        <v>Socioeconomic crisis</v>
      </c>
      <c r="C52" s="45" t="str">
        <f>'Crisis Indicator Data'!C50</f>
        <v>LBN004</v>
      </c>
      <c r="D52" s="45" t="str">
        <f>'Crisis Indicator Data'!D50</f>
        <v>Lebanon</v>
      </c>
      <c r="E52" s="45" t="str">
        <f>'Crisis Indicator Data'!E50</f>
        <v>LBN</v>
      </c>
      <c r="F52" s="45" t="str">
        <f>'Crisis Indicator Data'!B50</f>
        <v>Political and economic crisis</v>
      </c>
      <c r="G52" s="223">
        <f t="shared" si="5"/>
        <v>3.7</v>
      </c>
      <c r="H52" s="44">
        <f t="shared" si="6"/>
        <v>4</v>
      </c>
      <c r="I52" s="116" t="str">
        <f t="shared" si="7"/>
        <v>High</v>
      </c>
      <c r="J52" s="224" t="str">
        <f>INDEX(Trends!$D$3:$D$404,MATCH(C52,Trends!$C$3:$C$404,0))</f>
        <v>Increasing</v>
      </c>
      <c r="K52" s="109" t="str">
        <f>IF(Reliability!B50="x","x",(IF(ROUNDUP(Reliability!B50,0)=1,"Very High",IF(ROUNDUP(Reliability!B50,0)=2,"High",IF(ROUNDUP(Reliability!B50,0)=3,"Medium",IF(ROUNDUP(Reliability!B50,0)=4,"Low","Very Low"))))))</f>
        <v>High</v>
      </c>
      <c r="L52" s="225">
        <f t="shared" si="8"/>
        <v>3.3</v>
      </c>
      <c r="M52" s="226">
        <f>'Impact of the crisis'!N53</f>
        <v>3.6</v>
      </c>
      <c r="N52" s="226">
        <f>'Impact of the crisis'!AB53</f>
        <v>3.1</v>
      </c>
      <c r="O52" s="225">
        <f>'Conditions of people affected'!R53</f>
        <v>4.25</v>
      </c>
      <c r="P52" s="226">
        <f>'Conditions of people affected'!K53</f>
        <v>4.5</v>
      </c>
      <c r="Q52" s="226">
        <f>'Conditions of people affected'!Q53</f>
        <v>4</v>
      </c>
      <c r="R52" s="226">
        <f t="shared" si="9"/>
        <v>2.9</v>
      </c>
      <c r="S52" s="226">
        <f>'Complexity of the crisis'!X53</f>
        <v>2.8</v>
      </c>
      <c r="T52" s="226">
        <f>'Complexity of the crisis'!AN53</f>
        <v>3</v>
      </c>
      <c r="U52" s="124" t="str">
        <f>VLOOKUP(C52,Lists!$C$3:$E$160,3,FALSE)</f>
        <v>Middle east</v>
      </c>
      <c r="V52" s="125" t="s">
        <v>6557</v>
      </c>
    </row>
    <row r="53" spans="1:22" x14ac:dyDescent="0.3">
      <c r="A53" s="45" t="str">
        <f>'Crisis Indicator Data'!A51</f>
        <v>Complex crisis in Libya</v>
      </c>
      <c r="B53" s="45" t="str">
        <f>Lists!G51</f>
        <v>Complex crisis</v>
      </c>
      <c r="C53" s="45" t="str">
        <f>'Crisis Indicator Data'!C51</f>
        <v>LBY001</v>
      </c>
      <c r="D53" s="45" t="str">
        <f>'Crisis Indicator Data'!D51</f>
        <v>Libya</v>
      </c>
      <c r="E53" s="45" t="str">
        <f>'Crisis Indicator Data'!E51</f>
        <v>LBY</v>
      </c>
      <c r="F53" s="45" t="str">
        <f>'Crisis Indicator Data'!B51</f>
        <v>Multiple crises country</v>
      </c>
      <c r="G53" s="223">
        <f t="shared" si="5"/>
        <v>4</v>
      </c>
      <c r="H53" s="44">
        <f t="shared" si="6"/>
        <v>4</v>
      </c>
      <c r="I53" s="116" t="str">
        <f t="shared" si="7"/>
        <v>High</v>
      </c>
      <c r="J53" s="224" t="str">
        <f>INDEX(Trends!$D$3:$D$404,MATCH(C53,Trends!$C$3:$C$404,0))</f>
        <v>Decreasing</v>
      </c>
      <c r="K53" s="109" t="str">
        <f>IF(Reliability!B51="x","x",(IF(ROUNDUP(Reliability!B51,0)=1,"Very High",IF(ROUNDUP(Reliability!B51,0)=2,"High",IF(ROUNDUP(Reliability!B51,0)=3,"Medium",IF(ROUNDUP(Reliability!B51,0)=4,"Low","Very Low"))))))</f>
        <v>High</v>
      </c>
      <c r="L53" s="225">
        <f t="shared" si="8"/>
        <v>4</v>
      </c>
      <c r="M53" s="226">
        <f>'Impact of the crisis'!N54</f>
        <v>4.5999999999999996</v>
      </c>
      <c r="N53" s="226">
        <f>'Impact of the crisis'!AB54</f>
        <v>3.7</v>
      </c>
      <c r="O53" s="225">
        <f>'Conditions of people affected'!R54</f>
        <v>3.75</v>
      </c>
      <c r="P53" s="226">
        <f>'Conditions of people affected'!K54</f>
        <v>3.5</v>
      </c>
      <c r="Q53" s="226">
        <f>'Conditions of people affected'!Q54</f>
        <v>4</v>
      </c>
      <c r="R53" s="226">
        <f t="shared" si="9"/>
        <v>4.4000000000000004</v>
      </c>
      <c r="S53" s="226">
        <f>'Complexity of the crisis'!X54</f>
        <v>3.6</v>
      </c>
      <c r="T53" s="226">
        <f>'Complexity of the crisis'!AN54</f>
        <v>5</v>
      </c>
      <c r="U53" s="124" t="str">
        <f>VLOOKUP(C53,Lists!$C$3:$E$160,3,FALSE)</f>
        <v>Africa</v>
      </c>
      <c r="V53" s="125" t="s">
        <v>6456</v>
      </c>
    </row>
    <row r="54" spans="1:22" x14ac:dyDescent="0.3">
      <c r="A54" s="45" t="str">
        <f>'Crisis Indicator Data'!A52</f>
        <v>Mixed migration flows in Libya</v>
      </c>
      <c r="B54" s="45" t="str">
        <f>Lists!G52</f>
        <v>Mixed Migration</v>
      </c>
      <c r="C54" s="45" t="str">
        <f>'Crisis Indicator Data'!C52</f>
        <v>LBY002</v>
      </c>
      <c r="D54" s="45" t="str">
        <f>'Crisis Indicator Data'!D52</f>
        <v>Libya</v>
      </c>
      <c r="E54" s="45" t="str">
        <f>'Crisis Indicator Data'!E52</f>
        <v>LBY</v>
      </c>
      <c r="F54" s="45" t="str">
        <f>'Crisis Indicator Data'!B52</f>
        <v>International displacement</v>
      </c>
      <c r="G54" s="223">
        <f t="shared" si="5"/>
        <v>2.6</v>
      </c>
      <c r="H54" s="44">
        <f t="shared" si="6"/>
        <v>3</v>
      </c>
      <c r="I54" s="116" t="str">
        <f t="shared" si="7"/>
        <v>Medium</v>
      </c>
      <c r="J54" s="224" t="str">
        <f>INDEX(Trends!$D$3:$D$404,MATCH(C54,Trends!$C$3:$C$404,0))</f>
        <v>Decreasing</v>
      </c>
      <c r="K54" s="109" t="str">
        <f>IF(Reliability!B52="x","x",(IF(ROUNDUP(Reliability!B52,0)=1,"Very High",IF(ROUNDUP(Reliability!B52,0)=2,"High",IF(ROUNDUP(Reliability!B52,0)=3,"Medium",IF(ROUNDUP(Reliability!B52,0)=4,"Low","Very Low"))))))</f>
        <v>High</v>
      </c>
      <c r="L54" s="225">
        <f t="shared" si="8"/>
        <v>3.8</v>
      </c>
      <c r="M54" s="226">
        <f>'Impact of the crisis'!N55</f>
        <v>4.5999999999999996</v>
      </c>
      <c r="N54" s="226">
        <f>'Impact of the crisis'!AB55</f>
        <v>3.3</v>
      </c>
      <c r="O54" s="225">
        <f>'Conditions of people affected'!R55</f>
        <v>1.2</v>
      </c>
      <c r="P54" s="226">
        <f>'Conditions of people affected'!K55</f>
        <v>1.4</v>
      </c>
      <c r="Q54" s="226">
        <f>'Conditions of people affected'!Q55</f>
        <v>1</v>
      </c>
      <c r="R54" s="226">
        <f t="shared" si="9"/>
        <v>3.3</v>
      </c>
      <c r="S54" s="226">
        <f>'Complexity of the crisis'!X55</f>
        <v>3.6</v>
      </c>
      <c r="T54" s="226">
        <f>'Complexity of the crisis'!AN55</f>
        <v>3</v>
      </c>
      <c r="U54" s="124" t="str">
        <f>VLOOKUP(C54,Lists!$C$3:$E$160,3,FALSE)</f>
        <v>Africa</v>
      </c>
      <c r="V54" s="125" t="s">
        <v>6557</v>
      </c>
    </row>
    <row r="55" spans="1:22" x14ac:dyDescent="0.3">
      <c r="A55" s="45" t="str">
        <f>'Crisis Indicator Data'!A53</f>
        <v>Drought in Lesotho</v>
      </c>
      <c r="B55" s="45" t="str">
        <f>Lists!G53</f>
        <v>Drought</v>
      </c>
      <c r="C55" s="45" t="str">
        <f>'Crisis Indicator Data'!C53</f>
        <v>LSO002</v>
      </c>
      <c r="D55" s="45" t="str">
        <f>'Crisis Indicator Data'!D53</f>
        <v>Lesotho</v>
      </c>
      <c r="E55" s="45" t="str">
        <f>'Crisis Indicator Data'!E53</f>
        <v>LSO</v>
      </c>
      <c r="F55" s="45" t="str">
        <f>'Crisis Indicator Data'!B53</f>
        <v>Drought</v>
      </c>
      <c r="G55" s="223">
        <f t="shared" si="5"/>
        <v>2.5</v>
      </c>
      <c r="H55" s="44">
        <f t="shared" si="6"/>
        <v>3</v>
      </c>
      <c r="I55" s="116" t="str">
        <f t="shared" si="7"/>
        <v>Medium</v>
      </c>
      <c r="J55" s="224" t="str">
        <f>INDEX(Trends!$D$3:$D$404,MATCH(C55,Trends!$C$3:$C$404,0))</f>
        <v>Stable</v>
      </c>
      <c r="K55" s="109" t="str">
        <f>IF(Reliability!B53="x","x",(IF(ROUNDUP(Reliability!B53,0)=1,"Very High",IF(ROUNDUP(Reliability!B53,0)=2,"High",IF(ROUNDUP(Reliability!B53,0)=3,"Medium",IF(ROUNDUP(Reliability!B53,0)=4,"Low","Very Low"))))))</f>
        <v>Medium</v>
      </c>
      <c r="L55" s="225">
        <f t="shared" si="8"/>
        <v>2.2000000000000002</v>
      </c>
      <c r="M55" s="226">
        <f>'Impact of the crisis'!N56</f>
        <v>3</v>
      </c>
      <c r="N55" s="226">
        <f>'Impact of the crisis'!AB56</f>
        <v>1.8</v>
      </c>
      <c r="O55" s="225">
        <f>'Conditions of people affected'!R56</f>
        <v>3.45</v>
      </c>
      <c r="P55" s="226">
        <f>'Conditions of people affected'!K56</f>
        <v>2.9</v>
      </c>
      <c r="Q55" s="226">
        <f>'Conditions of people affected'!Q56</f>
        <v>4</v>
      </c>
      <c r="R55" s="226">
        <f t="shared" si="9"/>
        <v>1.2</v>
      </c>
      <c r="S55" s="226">
        <f>'Complexity of the crisis'!X56</f>
        <v>1.4</v>
      </c>
      <c r="T55" s="226">
        <f>'Complexity of the crisis'!AN56</f>
        <v>1</v>
      </c>
      <c r="U55" s="124" t="str">
        <f>VLOOKUP(C55,Lists!$C$3:$E$160,3,FALSE)</f>
        <v>Africa</v>
      </c>
      <c r="V55" s="125" t="s">
        <v>3409</v>
      </c>
    </row>
    <row r="56" spans="1:22" x14ac:dyDescent="0.3">
      <c r="A56" s="45" t="str">
        <f>'Crisis Indicator Data'!A54</f>
        <v>Mixed migration flows in Morocco</v>
      </c>
      <c r="B56" s="45" t="str">
        <f>Lists!G54</f>
        <v>Mixed Migration</v>
      </c>
      <c r="C56" s="45" t="str">
        <f>'Crisis Indicator Data'!C54</f>
        <v>MAR002</v>
      </c>
      <c r="D56" s="45" t="str">
        <f>'Crisis Indicator Data'!D54</f>
        <v>Morocco</v>
      </c>
      <c r="E56" s="45" t="str">
        <f>'Crisis Indicator Data'!E54</f>
        <v>MAR</v>
      </c>
      <c r="F56" s="45" t="str">
        <f>'Crisis Indicator Data'!B54</f>
        <v>International displacement</v>
      </c>
      <c r="G56" s="223" t="str">
        <f t="shared" si="5"/>
        <v>x</v>
      </c>
      <c r="H56" s="44" t="str">
        <f t="shared" si="6"/>
        <v>x</v>
      </c>
      <c r="I56" s="116" t="str">
        <f t="shared" si="7"/>
        <v>x</v>
      </c>
      <c r="J56" s="224" t="str">
        <f>INDEX(Trends!$D$3:$D$404,MATCH(C56,Trends!$C$3:$C$404,0))</f>
        <v>-</v>
      </c>
      <c r="K56" s="109" t="str">
        <f>IF(Reliability!B54="x","x",(IF(ROUNDUP(Reliability!B54,0)=1,"Very High",IF(ROUNDUP(Reliability!B54,0)=2,"High",IF(ROUNDUP(Reliability!B54,0)=3,"Medium",IF(ROUNDUP(Reliability!B54,0)=4,"Low","Very Low"))))))</f>
        <v>Very Low</v>
      </c>
      <c r="L56" s="225">
        <f t="shared" si="8"/>
        <v>3.9</v>
      </c>
      <c r="M56" s="226">
        <f>'Impact of the crisis'!N57</f>
        <v>4.8</v>
      </c>
      <c r="N56" s="226">
        <f>'Impact of the crisis'!AB57</f>
        <v>3.2</v>
      </c>
      <c r="O56" s="225" t="str">
        <f>'Conditions of people affected'!R57</f>
        <v>x</v>
      </c>
      <c r="P56" s="226" t="str">
        <f>'Conditions of people affected'!K57</f>
        <v>x</v>
      </c>
      <c r="Q56" s="226" t="str">
        <f>'Conditions of people affected'!Q57</f>
        <v>x</v>
      </c>
      <c r="R56" s="226">
        <f t="shared" si="9"/>
        <v>2.2000000000000002</v>
      </c>
      <c r="S56" s="226">
        <f>'Complexity of the crisis'!X57</f>
        <v>3.1</v>
      </c>
      <c r="T56" s="226">
        <f>'Complexity of the crisis'!AN57</f>
        <v>1</v>
      </c>
      <c r="U56" s="124" t="str">
        <f>VLOOKUP(C56,Lists!$C$3:$E$160,3,FALSE)</f>
        <v>Africa</v>
      </c>
      <c r="V56" s="125" t="s">
        <v>6418</v>
      </c>
    </row>
    <row r="57" spans="1:22" x14ac:dyDescent="0.3">
      <c r="A57" s="45" t="str">
        <f>'Crisis Indicator Data'!A55</f>
        <v>Drought in Madagascar</v>
      </c>
      <c r="B57" s="45" t="str">
        <f>Lists!G55</f>
        <v>Drought</v>
      </c>
      <c r="C57" s="45" t="str">
        <f>'Crisis Indicator Data'!C55</f>
        <v>MDG002</v>
      </c>
      <c r="D57" s="45" t="str">
        <f>'Crisis Indicator Data'!D55</f>
        <v>Madagascar</v>
      </c>
      <c r="E57" s="45" t="str">
        <f>'Crisis Indicator Data'!E55</f>
        <v>MDG</v>
      </c>
      <c r="F57" s="45" t="str">
        <f>'Crisis Indicator Data'!B55</f>
        <v>Drought</v>
      </c>
      <c r="G57" s="223">
        <f t="shared" si="5"/>
        <v>3</v>
      </c>
      <c r="H57" s="44">
        <f t="shared" si="6"/>
        <v>3</v>
      </c>
      <c r="I57" s="116" t="str">
        <f t="shared" si="7"/>
        <v>Medium</v>
      </c>
      <c r="J57" s="224" t="str">
        <f>INDEX(Trends!$D$3:$D$404,MATCH(C57,Trends!$C$3:$C$404,0))</f>
        <v>Increasing</v>
      </c>
      <c r="K57" s="109" t="str">
        <f>IF(Reliability!B55="x","x",(IF(ROUNDUP(Reliability!B55,0)=1,"Very High",IF(ROUNDUP(Reliability!B55,0)=2,"High",IF(ROUNDUP(Reliability!B55,0)=3,"Medium",IF(ROUNDUP(Reliability!B55,0)=4,"Low","Very Low"))))))</f>
        <v>Medium</v>
      </c>
      <c r="L57" s="225">
        <f t="shared" si="8"/>
        <v>3</v>
      </c>
      <c r="M57" s="226">
        <f>'Impact of the crisis'!N58</f>
        <v>1.6</v>
      </c>
      <c r="N57" s="226">
        <f>'Impact of the crisis'!AB58</f>
        <v>3.55</v>
      </c>
      <c r="O57" s="225">
        <f>'Conditions of people affected'!R58</f>
        <v>3.8</v>
      </c>
      <c r="P57" s="226">
        <f>'Conditions of people affected'!K58</f>
        <v>3.6</v>
      </c>
      <c r="Q57" s="226">
        <f>'Conditions of people affected'!Q58</f>
        <v>4</v>
      </c>
      <c r="R57" s="226">
        <f t="shared" si="9"/>
        <v>1.7</v>
      </c>
      <c r="S57" s="226">
        <f>'Complexity of the crisis'!X58</f>
        <v>2.2999999999999998</v>
      </c>
      <c r="T57" s="226">
        <f>'Complexity of the crisis'!AN58</f>
        <v>1</v>
      </c>
      <c r="U57" s="124" t="str">
        <f>VLOOKUP(C57,Lists!$C$3:$E$160,3,FALSE)</f>
        <v>Africa</v>
      </c>
      <c r="V57" s="125" t="s">
        <v>5054</v>
      </c>
    </row>
    <row r="58" spans="1:22" x14ac:dyDescent="0.3">
      <c r="A58" s="45" t="str">
        <f>'Crisis Indicator Data'!A56</f>
        <v>Multiple crisis in Mexico</v>
      </c>
      <c r="B58" s="45" t="str">
        <f>Lists!G56</f>
        <v>Country Level</v>
      </c>
      <c r="C58" s="45" t="str">
        <f>'Crisis Indicator Data'!C56</f>
        <v>MEX001</v>
      </c>
      <c r="D58" s="45" t="str">
        <f>'Crisis Indicator Data'!D56</f>
        <v>Mexico</v>
      </c>
      <c r="E58" s="45" t="str">
        <f>'Crisis Indicator Data'!E56</f>
        <v>MEX</v>
      </c>
      <c r="F58" s="45" t="str">
        <f>'Crisis Indicator Data'!B56</f>
        <v>Multiple crises country</v>
      </c>
      <c r="G58" s="223" t="str">
        <f t="shared" si="5"/>
        <v>x</v>
      </c>
      <c r="H58" s="44" t="str">
        <f t="shared" si="6"/>
        <v>x</v>
      </c>
      <c r="I58" s="116" t="str">
        <f t="shared" si="7"/>
        <v>x</v>
      </c>
      <c r="J58" s="224" t="str">
        <f>INDEX(Trends!$D$3:$D$404,MATCH(C58,Trends!$C$3:$C$404,0))</f>
        <v>-</v>
      </c>
      <c r="K58" s="109" t="str">
        <f>IF(Reliability!B56="x","x",(IF(ROUNDUP(Reliability!B56,0)=1,"Very High",IF(ROUNDUP(Reliability!B56,0)=2,"High",IF(ROUNDUP(Reliability!B56,0)=3,"Medium",IF(ROUNDUP(Reliability!B56,0)=4,"Low","Very Low"))))))</f>
        <v>Very Low</v>
      </c>
      <c r="L58" s="225">
        <f t="shared" si="8"/>
        <v>4.5999999999999996</v>
      </c>
      <c r="M58" s="226">
        <f>'Impact of the crisis'!N59</f>
        <v>4.5999999999999996</v>
      </c>
      <c r="N58" s="226">
        <f>'Impact of the crisis'!AB59</f>
        <v>4.5999999999999996</v>
      </c>
      <c r="O58" s="225" t="str">
        <f>'Conditions of people affected'!R59</f>
        <v>x</v>
      </c>
      <c r="P58" s="226" t="str">
        <f>'Conditions of people affected'!K59</f>
        <v>x</v>
      </c>
      <c r="Q58" s="226" t="str">
        <f>'Conditions of people affected'!Q59</f>
        <v>x</v>
      </c>
      <c r="R58" s="226">
        <f t="shared" si="9"/>
        <v>3.1</v>
      </c>
      <c r="S58" s="226">
        <f>'Complexity of the crisis'!X59</f>
        <v>3.2</v>
      </c>
      <c r="T58" s="226">
        <f>'Complexity of the crisis'!AN59</f>
        <v>3</v>
      </c>
      <c r="U58" s="124" t="str">
        <f>VLOOKUP(C58,Lists!$C$3:$E$160,3,FALSE)</f>
        <v>Americas</v>
      </c>
      <c r="V58" s="125" t="s">
        <v>4736</v>
      </c>
    </row>
    <row r="59" spans="1:22" x14ac:dyDescent="0.3">
      <c r="A59" s="45" t="str">
        <f>'Crisis Indicator Data'!A57</f>
        <v>Criminal Violence in Mexico</v>
      </c>
      <c r="B59" s="45" t="str">
        <f>Lists!G57</f>
        <v>Criminal Violence</v>
      </c>
      <c r="C59" s="45" t="str">
        <f>'Crisis Indicator Data'!C57</f>
        <v>MEX002</v>
      </c>
      <c r="D59" s="45" t="str">
        <f>'Crisis Indicator Data'!D57</f>
        <v>Mexico</v>
      </c>
      <c r="E59" s="45" t="str">
        <f>'Crisis Indicator Data'!E57</f>
        <v>MEX</v>
      </c>
      <c r="F59" s="45" t="str">
        <f>'Crisis Indicator Data'!B57</f>
        <v>Other type of violence</v>
      </c>
      <c r="G59" s="223" t="str">
        <f t="shared" si="5"/>
        <v>x</v>
      </c>
      <c r="H59" s="44" t="str">
        <f t="shared" si="6"/>
        <v>x</v>
      </c>
      <c r="I59" s="116" t="str">
        <f t="shared" si="7"/>
        <v>x</v>
      </c>
      <c r="J59" s="224" t="str">
        <f>INDEX(Trends!$D$3:$D$404,MATCH(C59,Trends!$C$3:$C$404,0))</f>
        <v>-</v>
      </c>
      <c r="K59" s="109" t="str">
        <f>IF(Reliability!B57="x","x",(IF(ROUNDUP(Reliability!B57,0)=1,"Very High",IF(ROUNDUP(Reliability!B57,0)=2,"High",IF(ROUNDUP(Reliability!B57,0)=3,"Medium",IF(ROUNDUP(Reliability!B57,0)=4,"Low","Very Low"))))))</f>
        <v>Very Low</v>
      </c>
      <c r="L59" s="225">
        <f t="shared" si="8"/>
        <v>4.2</v>
      </c>
      <c r="M59" s="226">
        <f>'Impact of the crisis'!N60</f>
        <v>3.9</v>
      </c>
      <c r="N59" s="226">
        <f>'Impact of the crisis'!AB60</f>
        <v>4.4000000000000004</v>
      </c>
      <c r="O59" s="225" t="str">
        <f>'Conditions of people affected'!R60</f>
        <v>x</v>
      </c>
      <c r="P59" s="226" t="str">
        <f>'Conditions of people affected'!K60</f>
        <v>x</v>
      </c>
      <c r="Q59" s="226" t="str">
        <f>'Conditions of people affected'!Q60</f>
        <v>x</v>
      </c>
      <c r="R59" s="226">
        <f t="shared" si="9"/>
        <v>2.9</v>
      </c>
      <c r="S59" s="226">
        <f>'Complexity of the crisis'!X60</f>
        <v>3.2</v>
      </c>
      <c r="T59" s="226">
        <f>'Complexity of the crisis'!AN60</f>
        <v>2.5</v>
      </c>
      <c r="U59" s="124" t="str">
        <f>VLOOKUP(C59,Lists!$C$3:$E$160,3,FALSE)</f>
        <v>Americas</v>
      </c>
      <c r="V59" s="125" t="s">
        <v>4736</v>
      </c>
    </row>
    <row r="60" spans="1:22" x14ac:dyDescent="0.3">
      <c r="A60" s="53" t="str">
        <f>'Crisis Indicator Data'!A58</f>
        <v>Mixed Migration in Mexico</v>
      </c>
      <c r="B60" s="45" t="str">
        <f>Lists!G58</f>
        <v>Mixed Migration</v>
      </c>
      <c r="C60" s="53" t="str">
        <f>'Crisis Indicator Data'!C58</f>
        <v>MEX003</v>
      </c>
      <c r="D60" s="53" t="str">
        <f>'Crisis Indicator Data'!D58</f>
        <v>Mexico</v>
      </c>
      <c r="E60" s="53" t="str">
        <f>'Crisis Indicator Data'!E58</f>
        <v>MEX</v>
      </c>
      <c r="F60" s="53" t="str">
        <f>'Crisis Indicator Data'!B58</f>
        <v>International displacement</v>
      </c>
      <c r="G60" s="223" t="str">
        <f t="shared" si="5"/>
        <v>x</v>
      </c>
      <c r="H60" s="54" t="str">
        <f t="shared" si="6"/>
        <v>x</v>
      </c>
      <c r="I60" s="117" t="str">
        <f t="shared" si="7"/>
        <v>x</v>
      </c>
      <c r="J60" s="224" t="str">
        <f>INDEX(Trends!$D$3:$D$404,MATCH(C60,Trends!$C$3:$C$404,0))</f>
        <v>-</v>
      </c>
      <c r="K60" s="109" t="str">
        <f>IF(Reliability!B58="x","x",(IF(ROUNDUP(Reliability!B58,0)=1,"Very High",IF(ROUNDUP(Reliability!B58,0)=2,"High",IF(ROUNDUP(Reliability!B58,0)=3,"Medium",IF(ROUNDUP(Reliability!B58,0)=4,"Low","Very Low"))))))</f>
        <v>Low</v>
      </c>
      <c r="L60" s="225">
        <f t="shared" si="8"/>
        <v>3.5</v>
      </c>
      <c r="M60" s="231">
        <f>'Impact of the crisis'!N61</f>
        <v>4.2</v>
      </c>
      <c r="N60" s="231">
        <f>'Impact of the crisis'!AB61</f>
        <v>3</v>
      </c>
      <c r="O60" s="225" t="str">
        <f>'Conditions of people affected'!R61</f>
        <v>x</v>
      </c>
      <c r="P60" s="231" t="str">
        <f>'Conditions of people affected'!K61</f>
        <v>x</v>
      </c>
      <c r="Q60" s="231" t="str">
        <f>'Conditions of people affected'!Q61</f>
        <v>x</v>
      </c>
      <c r="R60" s="226">
        <f t="shared" si="9"/>
        <v>2.9</v>
      </c>
      <c r="S60" s="226">
        <f>'Complexity of the crisis'!X61</f>
        <v>3.2</v>
      </c>
      <c r="T60" s="226">
        <f>'Complexity of the crisis'!AN61</f>
        <v>2.5</v>
      </c>
      <c r="U60" s="124" t="str">
        <f>VLOOKUP(C60,Lists!$C$3:$E$160,3,FALSE)</f>
        <v>Americas</v>
      </c>
      <c r="V60" s="125" t="s">
        <v>4736</v>
      </c>
    </row>
    <row r="61" spans="1:22" x14ac:dyDescent="0.3">
      <c r="A61" s="53" t="str">
        <f>'Crisis Indicator Data'!A59</f>
        <v>Complex crisis in Mali</v>
      </c>
      <c r="B61" s="45" t="str">
        <f>Lists!G59</f>
        <v>Complex crisis</v>
      </c>
      <c r="C61" s="53" t="str">
        <f>'Crisis Indicator Data'!C59</f>
        <v>MLI001</v>
      </c>
      <c r="D61" s="53" t="str">
        <f>'Crisis Indicator Data'!D59</f>
        <v>Mali</v>
      </c>
      <c r="E61" s="53" t="str">
        <f>'Crisis Indicator Data'!E59</f>
        <v>MLI</v>
      </c>
      <c r="F61" s="53" t="str">
        <f>'Crisis Indicator Data'!B59</f>
        <v>Complex crisis</v>
      </c>
      <c r="G61" s="223">
        <f t="shared" si="5"/>
        <v>4.0999999999999996</v>
      </c>
      <c r="H61" s="54">
        <f t="shared" si="6"/>
        <v>5</v>
      </c>
      <c r="I61" s="117" t="str">
        <f t="shared" si="7"/>
        <v>Very High</v>
      </c>
      <c r="J61" s="224" t="str">
        <f>INDEX(Trends!$D$3:$D$404,MATCH(C61,Trends!$C$3:$C$404,0))</f>
        <v>Increasing</v>
      </c>
      <c r="K61" s="109" t="str">
        <f>IF(Reliability!B59="x","x",(IF(ROUNDUP(Reliability!B59,0)=1,"Very High",IF(ROUNDUP(Reliability!B59,0)=2,"High",IF(ROUNDUP(Reliability!B59,0)=3,"Medium",IF(ROUNDUP(Reliability!B59,0)=4,"Low","Very Low"))))))</f>
        <v>High</v>
      </c>
      <c r="L61" s="225">
        <f t="shared" si="8"/>
        <v>4.0999999999999996</v>
      </c>
      <c r="M61" s="231">
        <f>'Impact of the crisis'!N62</f>
        <v>4.9000000000000004</v>
      </c>
      <c r="N61" s="231">
        <f>'Impact of the crisis'!AB62</f>
        <v>3.6</v>
      </c>
      <c r="O61" s="225">
        <f>'Conditions of people affected'!R62</f>
        <v>4.3</v>
      </c>
      <c r="P61" s="231">
        <f>'Conditions of people affected'!K62</f>
        <v>4.5999999999999996</v>
      </c>
      <c r="Q61" s="231">
        <f>'Conditions of people affected'!Q62</f>
        <v>4</v>
      </c>
      <c r="R61" s="226">
        <f t="shared" si="9"/>
        <v>3.9</v>
      </c>
      <c r="S61" s="226">
        <f>'Complexity of the crisis'!X62</f>
        <v>3.1</v>
      </c>
      <c r="T61" s="226">
        <f>'Complexity of the crisis'!AN62</f>
        <v>4.5</v>
      </c>
      <c r="U61" s="124" t="str">
        <f>VLOOKUP(C61,Lists!$C$3:$E$160,3,FALSE)</f>
        <v>Africa</v>
      </c>
      <c r="V61" s="125" t="s">
        <v>6101</v>
      </c>
    </row>
    <row r="62" spans="1:22" ht="13.35" customHeight="1" x14ac:dyDescent="0.3">
      <c r="A62" s="53" t="str">
        <f>'Crisis Indicator Data'!A60</f>
        <v>Multiple crises in Myanmar</v>
      </c>
      <c r="B62" s="45" t="str">
        <f>Lists!G60</f>
        <v>Country level</v>
      </c>
      <c r="C62" s="53" t="str">
        <f>'Crisis Indicator Data'!C60</f>
        <v>MMR001</v>
      </c>
      <c r="D62" s="53" t="str">
        <f>'Crisis Indicator Data'!D60</f>
        <v>Myanmar</v>
      </c>
      <c r="E62" s="53" t="str">
        <f>'Crisis Indicator Data'!E60</f>
        <v>MMR</v>
      </c>
      <c r="F62" s="53" t="str">
        <f>'Crisis Indicator Data'!B60</f>
        <v>Multiple crises country</v>
      </c>
      <c r="G62" s="223">
        <f t="shared" si="5"/>
        <v>3.7</v>
      </c>
      <c r="H62" s="54">
        <f t="shared" si="6"/>
        <v>4</v>
      </c>
      <c r="I62" s="117" t="str">
        <f t="shared" si="7"/>
        <v>High</v>
      </c>
      <c r="J62" s="224" t="str">
        <f>INDEX(Trends!$D$3:$D$404,MATCH(C62,Trends!$C$3:$C$404,0))</f>
        <v>Increasing</v>
      </c>
      <c r="K62" s="109" t="str">
        <f>IF(Reliability!B60="x","x",(IF(ROUNDUP(Reliability!B60,0)=1,"Very High",IF(ROUNDUP(Reliability!B60,0)=2,"High",IF(ROUNDUP(Reliability!B60,0)=3,"Medium",IF(ROUNDUP(Reliability!B60,0)=4,"Low","Very Low"))))))</f>
        <v>High</v>
      </c>
      <c r="L62" s="225">
        <f t="shared" si="8"/>
        <v>3.3</v>
      </c>
      <c r="M62" s="231">
        <f>'Impact of the crisis'!N63</f>
        <v>2.7</v>
      </c>
      <c r="N62" s="231">
        <f>'Impact of the crisis'!AB63</f>
        <v>3.5</v>
      </c>
      <c r="O62" s="225">
        <f>'Conditions of people affected'!R63</f>
        <v>3.85</v>
      </c>
      <c r="P62" s="231">
        <f>'Conditions of people affected'!K63</f>
        <v>3.7</v>
      </c>
      <c r="Q62" s="231">
        <f>'Conditions of people affected'!Q63</f>
        <v>4</v>
      </c>
      <c r="R62" s="226">
        <f t="shared" si="9"/>
        <v>3.7</v>
      </c>
      <c r="S62" s="226">
        <f>'Complexity of the crisis'!X63</f>
        <v>3.4</v>
      </c>
      <c r="T62" s="226">
        <f>'Complexity of the crisis'!AN63</f>
        <v>4</v>
      </c>
      <c r="U62" s="124" t="str">
        <f>VLOOKUP(C62,Lists!$C$3:$E$160,3,FALSE)</f>
        <v>Asia</v>
      </c>
      <c r="V62" s="125" t="s">
        <v>5962</v>
      </c>
    </row>
    <row r="63" spans="1:22" x14ac:dyDescent="0.3">
      <c r="A63" s="53" t="str">
        <f>'Crisis Indicator Data'!A61</f>
        <v>Rakhine Conflict</v>
      </c>
      <c r="B63" s="45" t="str">
        <f>Lists!G61</f>
        <v>Rakhine conflict</v>
      </c>
      <c r="C63" s="53" t="str">
        <f>'Crisis Indicator Data'!C61</f>
        <v>MMR002</v>
      </c>
      <c r="D63" s="53" t="str">
        <f>'Crisis Indicator Data'!D61</f>
        <v>Myanmar</v>
      </c>
      <c r="E63" s="53" t="str">
        <f>'Crisis Indicator Data'!E61</f>
        <v>MMR</v>
      </c>
      <c r="F63" s="53" t="str">
        <f>'Crisis Indicator Data'!B61</f>
        <v>Conflict</v>
      </c>
      <c r="G63" s="223">
        <f t="shared" si="5"/>
        <v>3.5</v>
      </c>
      <c r="H63" s="54">
        <f t="shared" si="6"/>
        <v>4</v>
      </c>
      <c r="I63" s="117" t="str">
        <f t="shared" si="7"/>
        <v>High</v>
      </c>
      <c r="J63" s="224" t="str">
        <f>INDEX(Trends!$D$3:$D$404,MATCH(C63,Trends!$C$3:$C$404,0))</f>
        <v>Stable</v>
      </c>
      <c r="K63" s="109" t="str">
        <f>IF(Reliability!B61="x","x",(IF(ROUNDUP(Reliability!B61,0)=1,"Very High",IF(ROUNDUP(Reliability!B61,0)=2,"High",IF(ROUNDUP(Reliability!B61,0)=3,"Medium",IF(ROUNDUP(Reliability!B61,0)=4,"Low","Very Low"))))))</f>
        <v>High</v>
      </c>
      <c r="L63" s="225">
        <f t="shared" si="8"/>
        <v>2.8</v>
      </c>
      <c r="M63" s="231">
        <f>'Impact of the crisis'!N64</f>
        <v>1.3</v>
      </c>
      <c r="N63" s="231">
        <f>'Impact of the crisis'!AB64</f>
        <v>3.4</v>
      </c>
      <c r="O63" s="225">
        <f>'Conditions of people affected'!R64</f>
        <v>3.6</v>
      </c>
      <c r="P63" s="231">
        <f>'Conditions of people affected'!K64</f>
        <v>3.2</v>
      </c>
      <c r="Q63" s="231">
        <f>'Conditions of people affected'!Q64</f>
        <v>4</v>
      </c>
      <c r="R63" s="226">
        <f t="shared" si="9"/>
        <v>3.7</v>
      </c>
      <c r="S63" s="226">
        <f>'Complexity of the crisis'!X64</f>
        <v>3.4</v>
      </c>
      <c r="T63" s="226">
        <f>'Complexity of the crisis'!AN64</f>
        <v>4</v>
      </c>
      <c r="U63" s="124" t="str">
        <f>VLOOKUP(C63,Lists!$C$3:$E$160,3,FALSE)</f>
        <v>Asia</v>
      </c>
      <c r="V63" s="125" t="s">
        <v>5962</v>
      </c>
    </row>
    <row r="64" spans="1:22" x14ac:dyDescent="0.3">
      <c r="A64" s="53" t="str">
        <f>'Crisis Indicator Data'!A62</f>
        <v>Kachin and Shan Conflict</v>
      </c>
      <c r="B64" s="45" t="str">
        <f>Lists!G62</f>
        <v>Kachin and Shan conflict</v>
      </c>
      <c r="C64" s="53" t="str">
        <f>'Crisis Indicator Data'!C62</f>
        <v>MMR003</v>
      </c>
      <c r="D64" s="53" t="str">
        <f>'Crisis Indicator Data'!D62</f>
        <v>Myanmar</v>
      </c>
      <c r="E64" s="53" t="str">
        <f>'Crisis Indicator Data'!E62</f>
        <v>MMR</v>
      </c>
      <c r="F64" s="53" t="str">
        <f>'Crisis Indicator Data'!B62</f>
        <v>Conflict</v>
      </c>
      <c r="G64" s="223">
        <f t="shared" si="5"/>
        <v>3.1</v>
      </c>
      <c r="H64" s="54">
        <f t="shared" si="6"/>
        <v>4</v>
      </c>
      <c r="I64" s="117" t="str">
        <f t="shared" si="7"/>
        <v>High</v>
      </c>
      <c r="J64" s="224" t="str">
        <f>INDEX(Trends!$D$3:$D$404,MATCH(C64,Trends!$C$3:$C$404,0))</f>
        <v>Increasing</v>
      </c>
      <c r="K64" s="109" t="str">
        <f>IF(Reliability!B62="x","x",(IF(ROUNDUP(Reliability!B62,0)=1,"Very High",IF(ROUNDUP(Reliability!B62,0)=2,"High",IF(ROUNDUP(Reliability!B62,0)=3,"Medium",IF(ROUNDUP(Reliability!B62,0)=4,"Low","Very Low"))))))</f>
        <v>High</v>
      </c>
      <c r="L64" s="225">
        <f t="shared" si="8"/>
        <v>2.5</v>
      </c>
      <c r="M64" s="231">
        <f>'Impact of the crisis'!N65</f>
        <v>2.2999999999999998</v>
      </c>
      <c r="N64" s="231">
        <f>'Impact of the crisis'!AB65</f>
        <v>2.6</v>
      </c>
      <c r="O64" s="225">
        <f>'Conditions of people affected'!R65</f>
        <v>3.1</v>
      </c>
      <c r="P64" s="231">
        <f>'Conditions of people affected'!K65</f>
        <v>3.2</v>
      </c>
      <c r="Q64" s="231">
        <f>'Conditions of people affected'!Q65</f>
        <v>3</v>
      </c>
      <c r="R64" s="226">
        <f t="shared" si="9"/>
        <v>3.5</v>
      </c>
      <c r="S64" s="226">
        <f>'Complexity of the crisis'!X65</f>
        <v>3.4</v>
      </c>
      <c r="T64" s="226">
        <f>'Complexity of the crisis'!AN65</f>
        <v>3.5</v>
      </c>
      <c r="U64" s="124" t="str">
        <f>VLOOKUP(C64,Lists!$C$3:$E$160,3,FALSE)</f>
        <v>Asia</v>
      </c>
      <c r="V64" s="125" t="s">
        <v>5962</v>
      </c>
    </row>
    <row r="65" spans="1:22" x14ac:dyDescent="0.3">
      <c r="A65" s="53" t="str">
        <f>'Crisis Indicator Data'!A63</f>
        <v>Complex crisis in Mozambique</v>
      </c>
      <c r="B65" s="45" t="str">
        <f>Lists!G63</f>
        <v>Complex crisis</v>
      </c>
      <c r="C65" s="53" t="str">
        <f>'Crisis Indicator Data'!C63</f>
        <v>MOZ001</v>
      </c>
      <c r="D65" s="53" t="str">
        <f>'Crisis Indicator Data'!D63</f>
        <v>Mozambique</v>
      </c>
      <c r="E65" s="53" t="str">
        <f>'Crisis Indicator Data'!E63</f>
        <v>MOZ</v>
      </c>
      <c r="F65" s="53" t="str">
        <f>'Crisis Indicator Data'!B63</f>
        <v>Complex crisis</v>
      </c>
      <c r="G65" s="223">
        <f t="shared" si="5"/>
        <v>3.6</v>
      </c>
      <c r="H65" s="54">
        <f t="shared" si="6"/>
        <v>4</v>
      </c>
      <c r="I65" s="117" t="str">
        <f t="shared" si="7"/>
        <v>High</v>
      </c>
      <c r="J65" s="224" t="str">
        <f>INDEX(Trends!$D$3:$D$404,MATCH(C65,Trends!$C$3:$C$404,0))</f>
        <v>Increasing</v>
      </c>
      <c r="K65" s="109" t="str">
        <f>IF(Reliability!B63="x","x",(IF(ROUNDUP(Reliability!B63,0)=1,"Very High",IF(ROUNDUP(Reliability!B63,0)=2,"High",IF(ROUNDUP(Reliability!B63,0)=3,"Medium",IF(ROUNDUP(Reliability!B63,0)=4,"Low","Very Low"))))))</f>
        <v>High</v>
      </c>
      <c r="L65" s="225">
        <f t="shared" si="8"/>
        <v>4</v>
      </c>
      <c r="M65" s="231">
        <f>'Impact of the crisis'!N66</f>
        <v>4.5</v>
      </c>
      <c r="N65" s="231">
        <f>'Impact of the crisis'!AB66</f>
        <v>3.7</v>
      </c>
      <c r="O65" s="225">
        <f>'Conditions of people affected'!R66</f>
        <v>3.5</v>
      </c>
      <c r="P65" s="231">
        <f>'Conditions of people affected'!K66</f>
        <v>4</v>
      </c>
      <c r="Q65" s="231">
        <f>'Conditions of people affected'!Q66</f>
        <v>3</v>
      </c>
      <c r="R65" s="226">
        <f t="shared" si="9"/>
        <v>3.3</v>
      </c>
      <c r="S65" s="226">
        <f>'Complexity of the crisis'!X66</f>
        <v>3.5</v>
      </c>
      <c r="T65" s="226">
        <f>'Complexity of the crisis'!AN66</f>
        <v>3</v>
      </c>
      <c r="U65" s="124" t="str">
        <f>VLOOKUP(C65,Lists!$C$3:$E$160,3,FALSE)</f>
        <v>Africa</v>
      </c>
      <c r="V65" s="125" t="s">
        <v>5628</v>
      </c>
    </row>
    <row r="66" spans="1:22" x14ac:dyDescent="0.3">
      <c r="A66" s="53" t="str">
        <f>'Crisis Indicator Data'!A64</f>
        <v>Cabo Delgado Islamist Insurgency</v>
      </c>
      <c r="B66" s="45" t="str">
        <f>Lists!G64</f>
        <v>Violent Insurgency in Cabo Delgado</v>
      </c>
      <c r="C66" s="53" t="str">
        <f>'Crisis Indicator Data'!C64</f>
        <v>MOZ004</v>
      </c>
      <c r="D66" s="53" t="str">
        <f>'Crisis Indicator Data'!D64</f>
        <v>Mozambique</v>
      </c>
      <c r="E66" s="53" t="str">
        <f>'Crisis Indicator Data'!E64</f>
        <v>MOZ</v>
      </c>
      <c r="F66" s="53" t="str">
        <f>'Crisis Indicator Data'!B64</f>
        <v>Other type of violence</v>
      </c>
      <c r="G66" s="223">
        <f t="shared" si="5"/>
        <v>3.4</v>
      </c>
      <c r="H66" s="54">
        <f t="shared" si="6"/>
        <v>4</v>
      </c>
      <c r="I66" s="117" t="str">
        <f t="shared" si="7"/>
        <v>High</v>
      </c>
      <c r="J66" s="224" t="str">
        <f>INDEX(Trends!$D$3:$D$404,MATCH(C66,Trends!$C$3:$C$404,0))</f>
        <v>Increasing</v>
      </c>
      <c r="K66" s="109" t="str">
        <f>IF(Reliability!B64="x","x",(IF(ROUNDUP(Reliability!B64,0)=1,"Very High",IF(ROUNDUP(Reliability!B64,0)=2,"High",IF(ROUNDUP(Reliability!B64,0)=3,"Medium",IF(ROUNDUP(Reliability!B64,0)=4,"Low","Very Low"))))))</f>
        <v>High</v>
      </c>
      <c r="L66" s="225">
        <f t="shared" si="8"/>
        <v>3.5</v>
      </c>
      <c r="M66" s="231">
        <f>'Impact of the crisis'!N67</f>
        <v>2.2999999999999998</v>
      </c>
      <c r="N66" s="231">
        <f>'Impact of the crisis'!AB67</f>
        <v>3.9</v>
      </c>
      <c r="O66" s="225">
        <f>'Conditions of people affected'!R67</f>
        <v>3.35</v>
      </c>
      <c r="P66" s="231">
        <f>'Conditions of people affected'!K67</f>
        <v>3.7</v>
      </c>
      <c r="Q66" s="231">
        <f>'Conditions of people affected'!Q67</f>
        <v>3</v>
      </c>
      <c r="R66" s="226">
        <f t="shared" si="9"/>
        <v>3.5</v>
      </c>
      <c r="S66" s="226">
        <f>'Complexity of the crisis'!X67</f>
        <v>3.5</v>
      </c>
      <c r="T66" s="226">
        <f>'Complexity of the crisis'!AN67</f>
        <v>3.5</v>
      </c>
      <c r="U66" s="124" t="str">
        <f>VLOOKUP(C66,Lists!$C$3:$E$160,3,FALSE)</f>
        <v>Africa</v>
      </c>
      <c r="V66" s="125" t="s">
        <v>5628</v>
      </c>
    </row>
    <row r="67" spans="1:22" x14ac:dyDescent="0.3">
      <c r="A67" s="53" t="str">
        <f>'Crisis Indicator Data'!A65</f>
        <v>Food Security Crisis in Mozambique</v>
      </c>
      <c r="B67" s="45" t="str">
        <f>Lists!G65</f>
        <v>Food Security Crisis</v>
      </c>
      <c r="C67" s="53" t="str">
        <f>'Crisis Indicator Data'!C65</f>
        <v>MOZ006</v>
      </c>
      <c r="D67" s="53" t="str">
        <f>'Crisis Indicator Data'!D65</f>
        <v>Mozambique</v>
      </c>
      <c r="E67" s="53" t="str">
        <f>'Crisis Indicator Data'!E65</f>
        <v>MOZ</v>
      </c>
      <c r="F67" s="53" t="str">
        <f>'Crisis Indicator Data'!B65</f>
        <v>Food Security</v>
      </c>
      <c r="G67" s="223">
        <f t="shared" si="5"/>
        <v>3.3</v>
      </c>
      <c r="H67" s="54">
        <f t="shared" si="6"/>
        <v>4</v>
      </c>
      <c r="I67" s="117" t="str">
        <f t="shared" si="7"/>
        <v>High</v>
      </c>
      <c r="J67" s="224" t="str">
        <f>INDEX(Trends!$D$3:$D$404,MATCH(C67,Trends!$C$3:$C$404,0))</f>
        <v>Increasing</v>
      </c>
      <c r="K67" s="109" t="str">
        <f>IF(Reliability!B65="x","x",(IF(ROUNDUP(Reliability!B65,0)=1,"Very High",IF(ROUNDUP(Reliability!B65,0)=2,"High",IF(ROUNDUP(Reliability!B65,0)=3,"Medium",IF(ROUNDUP(Reliability!B65,0)=4,"Low","Very Low"))))))</f>
        <v>Medium</v>
      </c>
      <c r="L67" s="225">
        <f t="shared" si="8"/>
        <v>3.4</v>
      </c>
      <c r="M67" s="231">
        <f>'Impact of the crisis'!N68</f>
        <v>4.4000000000000004</v>
      </c>
      <c r="N67" s="231">
        <f>'Impact of the crisis'!AB68</f>
        <v>2.8</v>
      </c>
      <c r="O67" s="225">
        <f>'Conditions of people affected'!R68</f>
        <v>3.55</v>
      </c>
      <c r="P67" s="231">
        <f>'Conditions of people affected'!K68</f>
        <v>4.0999999999999996</v>
      </c>
      <c r="Q67" s="231">
        <f>'Conditions of people affected'!Q68</f>
        <v>3</v>
      </c>
      <c r="R67" s="226">
        <f t="shared" si="9"/>
        <v>2.8</v>
      </c>
      <c r="S67" s="226">
        <f>'Complexity of the crisis'!X68</f>
        <v>3.5</v>
      </c>
      <c r="T67" s="226">
        <f>'Complexity of the crisis'!AN68</f>
        <v>2</v>
      </c>
      <c r="U67" s="124" t="str">
        <f>VLOOKUP(C67,Lists!$C$3:$E$160,3,FALSE)</f>
        <v>Africa</v>
      </c>
      <c r="V67" s="125" t="s">
        <v>5628</v>
      </c>
    </row>
    <row r="68" spans="1:22" x14ac:dyDescent="0.3">
      <c r="A68" s="53" t="str">
        <f>'Crisis Indicator Data'!A66</f>
        <v>Tropical Cyclone Eloise in Mozambique</v>
      </c>
      <c r="B68" s="45" t="str">
        <f>Lists!G66</f>
        <v>Tropical Cyclone Eloise</v>
      </c>
      <c r="C68" s="53" t="str">
        <f>'Crisis Indicator Data'!C66</f>
        <v>MOZ007</v>
      </c>
      <c r="D68" s="53" t="str">
        <f>'Crisis Indicator Data'!D66</f>
        <v>Mozambique</v>
      </c>
      <c r="E68" s="53" t="str">
        <f>'Crisis Indicator Data'!E66</f>
        <v>MOZ</v>
      </c>
      <c r="F68" s="53" t="str">
        <f>'Crisis Indicator Data'!B66</f>
        <v>Tropical cyclone</v>
      </c>
      <c r="G68" s="223">
        <f t="shared" si="5"/>
        <v>2.2000000000000002</v>
      </c>
      <c r="H68" s="54">
        <f t="shared" si="6"/>
        <v>3</v>
      </c>
      <c r="I68" s="117" t="str">
        <f t="shared" si="7"/>
        <v>Medium</v>
      </c>
      <c r="J68" s="224" t="str">
        <f>INDEX(Trends!$D$3:$D$404,MATCH(C68,Trends!$C$3:$C$404,0))</f>
        <v>Stable</v>
      </c>
      <c r="K68" s="109" t="str">
        <f>IF(Reliability!B66="x","x",(IF(ROUNDUP(Reliability!B66,0)=1,"Very High",IF(ROUNDUP(Reliability!B66,0)=2,"High",IF(ROUNDUP(Reliability!B66,0)=3,"Medium",IF(ROUNDUP(Reliability!B66,0)=4,"Low","Very Low"))))))</f>
        <v>High</v>
      </c>
      <c r="L68" s="225">
        <f t="shared" si="8"/>
        <v>2.2000000000000002</v>
      </c>
      <c r="M68" s="231">
        <f>'Impact of the crisis'!N69</f>
        <v>3.1</v>
      </c>
      <c r="N68" s="231">
        <f>'Impact of the crisis'!AB69</f>
        <v>1.6</v>
      </c>
      <c r="O68" s="225">
        <f>'Conditions of people affected'!R69</f>
        <v>1.7</v>
      </c>
      <c r="P68" s="231">
        <f>'Conditions of people affected'!K69</f>
        <v>2.4</v>
      </c>
      <c r="Q68" s="231">
        <f>'Conditions of people affected'!Q69</f>
        <v>1</v>
      </c>
      <c r="R68" s="226">
        <f t="shared" si="9"/>
        <v>3</v>
      </c>
      <c r="S68" s="226">
        <f>'Complexity of the crisis'!X69</f>
        <v>3.5</v>
      </c>
      <c r="T68" s="226">
        <f>'Complexity of the crisis'!AN69</f>
        <v>2.5</v>
      </c>
      <c r="U68" s="124" t="str">
        <f>VLOOKUP(C68,Lists!$C$3:$E$160,3,FALSE)</f>
        <v>Africa</v>
      </c>
      <c r="V68" s="125" t="s">
        <v>5628</v>
      </c>
    </row>
    <row r="69" spans="1:22" x14ac:dyDescent="0.3">
      <c r="A69" s="53" t="str">
        <f>'Crisis Indicator Data'!A67</f>
        <v>Refugees from Mali in Mauritania</v>
      </c>
      <c r="B69" s="45" t="str">
        <f>Lists!G67</f>
        <v>Malian refugees</v>
      </c>
      <c r="C69" s="53" t="str">
        <f>'Crisis Indicator Data'!C67</f>
        <v>MRT002</v>
      </c>
      <c r="D69" s="53" t="str">
        <f>'Crisis Indicator Data'!D67</f>
        <v>Mauritania</v>
      </c>
      <c r="E69" s="53" t="str">
        <f>'Crisis Indicator Data'!E67</f>
        <v>MRT</v>
      </c>
      <c r="F69" s="53" t="str">
        <f>'Crisis Indicator Data'!B67</f>
        <v>International displacement</v>
      </c>
      <c r="G69" s="223">
        <f t="shared" ref="G69:G100" si="10">IF(OR(O69="x",L69="x"),"x",ROUND((5-GEOMEAN(((5-L69)/5*4+1),((5-O69)/5*4+1),((5-O69)/5*4+1)))/4*3.5+R69*0.3,1))</f>
        <v>2.2000000000000002</v>
      </c>
      <c r="H69" s="54">
        <f t="shared" ref="H69:H100" si="11">IF(G69="x","x",ROUNDUP(G69,0))</f>
        <v>3</v>
      </c>
      <c r="I69" s="117" t="str">
        <f t="shared" ref="I69:I100" si="12">IF(O69="x","x",IF(L69="x","x",(IF(H69=5,"Very High",IF(H69=4,"High",IF(H69=3,"Medium",IF(H69=2,"Low","Very Low")))))))</f>
        <v>Medium</v>
      </c>
      <c r="J69" s="224" t="str">
        <f>INDEX(Trends!$D$3:$D$404,MATCH(C69,Trends!$C$3:$C$404,0))</f>
        <v>Stable</v>
      </c>
      <c r="K69" s="109" t="str">
        <f>IF(Reliability!B67="x","x",(IF(ROUNDUP(Reliability!B67,0)=1,"Very High",IF(ROUNDUP(Reliability!B67,0)=2,"High",IF(ROUNDUP(Reliability!B67,0)=3,"Medium",IF(ROUNDUP(Reliability!B67,0)=4,"Low","Very Low"))))))</f>
        <v>Medium</v>
      </c>
      <c r="L69" s="225">
        <f t="shared" ref="L69:L100" si="13">IF(OR(N69="x",M69="x"),"x",ROUND((5-GEOMEAN(((5-M69)/5*4+1),((5-N69)/5*4+1),((5-N69)/5*4+1)))/4*5,1))</f>
        <v>2.4</v>
      </c>
      <c r="M69" s="231">
        <f>'Impact of the crisis'!N70</f>
        <v>0</v>
      </c>
      <c r="N69" s="231">
        <f>'Impact of the crisis'!AB70</f>
        <v>3.2</v>
      </c>
      <c r="O69" s="225">
        <f>'Conditions of people affected'!R70</f>
        <v>2.15</v>
      </c>
      <c r="P69" s="231">
        <f>'Conditions of people affected'!K70</f>
        <v>1.3</v>
      </c>
      <c r="Q69" s="231">
        <f>'Conditions of people affected'!Q70</f>
        <v>3</v>
      </c>
      <c r="R69" s="226">
        <f t="shared" ref="R69:R100" si="14">IF(OR(T69="x",S69="x"),S69,ROUND((5-GEOMEAN(((5-S69)/5*4+1),((5-T69)/5*4+1)))/4*5,1))</f>
        <v>2.1</v>
      </c>
      <c r="S69" s="226">
        <f>'Complexity of the crisis'!X70</f>
        <v>2.6</v>
      </c>
      <c r="T69" s="226">
        <f>'Complexity of the crisis'!AN70</f>
        <v>1.5</v>
      </c>
      <c r="U69" s="124" t="str">
        <f>VLOOKUP(C69,Lists!$C$3:$E$160,3,FALSE)</f>
        <v>Africa</v>
      </c>
      <c r="V69" s="125" t="s">
        <v>5413</v>
      </c>
    </row>
    <row r="70" spans="1:22" x14ac:dyDescent="0.3">
      <c r="A70" s="53" t="str">
        <f>'Crisis Indicator Data'!A68</f>
        <v>Food Security in Mauritania</v>
      </c>
      <c r="B70" s="45" t="str">
        <f>Lists!G68</f>
        <v>Food security</v>
      </c>
      <c r="C70" s="53" t="str">
        <f>'Crisis Indicator Data'!C68</f>
        <v>MRT003</v>
      </c>
      <c r="D70" s="53" t="str">
        <f>'Crisis Indicator Data'!D68</f>
        <v>Mauritania</v>
      </c>
      <c r="E70" s="53" t="str">
        <f>'Crisis Indicator Data'!E68</f>
        <v>MRT</v>
      </c>
      <c r="F70" s="53" t="str">
        <f>'Crisis Indicator Data'!B68</f>
        <v>Drought</v>
      </c>
      <c r="G70" s="223">
        <f t="shared" si="10"/>
        <v>2.8</v>
      </c>
      <c r="H70" s="54">
        <f t="shared" si="11"/>
        <v>3</v>
      </c>
      <c r="I70" s="117" t="str">
        <f t="shared" si="12"/>
        <v>Medium</v>
      </c>
      <c r="J70" s="224" t="str">
        <f>INDEX(Trends!$D$3:$D$404,MATCH(C70,Trends!$C$3:$C$404,0))</f>
        <v>Stable</v>
      </c>
      <c r="K70" s="109" t="str">
        <f>IF(Reliability!B68="x","x",(IF(ROUNDUP(Reliability!B68,0)=1,"Very High",IF(ROUNDUP(Reliability!B68,0)=2,"High",IF(ROUNDUP(Reliability!B68,0)=3,"Medium",IF(ROUNDUP(Reliability!B68,0)=4,"Low","Very Low"))))))</f>
        <v>Low</v>
      </c>
      <c r="L70" s="225">
        <f t="shared" si="13"/>
        <v>3.2</v>
      </c>
      <c r="M70" s="231">
        <f>'Impact of the crisis'!N71</f>
        <v>4.4000000000000004</v>
      </c>
      <c r="N70" s="231">
        <f>'Impact of the crisis'!AB71</f>
        <v>2.2999999999999998</v>
      </c>
      <c r="O70" s="225">
        <f>'Conditions of people affected'!R71</f>
        <v>2.9</v>
      </c>
      <c r="P70" s="231">
        <f>'Conditions of people affected'!K71</f>
        <v>2.8</v>
      </c>
      <c r="Q70" s="231">
        <f>'Conditions of people affected'!Q71</f>
        <v>3</v>
      </c>
      <c r="R70" s="226">
        <f t="shared" si="14"/>
        <v>2.2999999999999998</v>
      </c>
      <c r="S70" s="226">
        <f>'Complexity of the crisis'!X71</f>
        <v>2.6</v>
      </c>
      <c r="T70" s="226">
        <f>'Complexity of the crisis'!AN71</f>
        <v>2</v>
      </c>
      <c r="U70" s="124" t="str">
        <f>VLOOKUP(C70,Lists!$C$3:$E$160,3,FALSE)</f>
        <v>Africa</v>
      </c>
      <c r="V70" s="125" t="s">
        <v>5413</v>
      </c>
    </row>
    <row r="71" spans="1:22" x14ac:dyDescent="0.3">
      <c r="A71" s="53" t="str">
        <f>'Crisis Indicator Data'!A69</f>
        <v>Complex crisis in Malawi</v>
      </c>
      <c r="B71" s="45" t="str">
        <f>Lists!G69</f>
        <v>Complex</v>
      </c>
      <c r="C71" s="53" t="str">
        <f>'Crisis Indicator Data'!C69</f>
        <v>MWI002</v>
      </c>
      <c r="D71" s="53" t="str">
        <f>'Crisis Indicator Data'!D69</f>
        <v>Malawi</v>
      </c>
      <c r="E71" s="53" t="str">
        <f>'Crisis Indicator Data'!E69</f>
        <v>MWI</v>
      </c>
      <c r="F71" s="53" t="str">
        <f>'Crisis Indicator Data'!B69</f>
        <v>Complex crisis</v>
      </c>
      <c r="G71" s="223">
        <f t="shared" si="10"/>
        <v>2.8</v>
      </c>
      <c r="H71" s="54">
        <f t="shared" si="11"/>
        <v>3</v>
      </c>
      <c r="I71" s="117" t="str">
        <f t="shared" si="12"/>
        <v>Medium</v>
      </c>
      <c r="J71" s="224" t="str">
        <f>INDEX(Trends!$D$3:$D$404,MATCH(C71,Trends!$C$3:$C$404,0))</f>
        <v>Stable</v>
      </c>
      <c r="K71" s="109" t="str">
        <f>IF(Reliability!B69="x","x",(IF(ROUNDUP(Reliability!B69,0)=1,"Very High",IF(ROUNDUP(Reliability!B69,0)=2,"High",IF(ROUNDUP(Reliability!B69,0)=3,"Medium",IF(ROUNDUP(Reliability!B69,0)=4,"Low","Very Low"))))))</f>
        <v>Medium</v>
      </c>
      <c r="L71" s="225">
        <f t="shared" si="13"/>
        <v>3.1</v>
      </c>
      <c r="M71" s="231">
        <f>'Impact of the crisis'!N72</f>
        <v>4.3</v>
      </c>
      <c r="N71" s="231">
        <f>'Impact of the crisis'!AB72</f>
        <v>2.2000000000000002</v>
      </c>
      <c r="O71" s="225">
        <f>'Conditions of people affected'!R72</f>
        <v>3.5</v>
      </c>
      <c r="P71" s="231">
        <f>'Conditions of people affected'!K72</f>
        <v>4</v>
      </c>
      <c r="Q71" s="231">
        <f>'Conditions of people affected'!Q72</f>
        <v>3</v>
      </c>
      <c r="R71" s="226">
        <f t="shared" si="14"/>
        <v>1.5</v>
      </c>
      <c r="S71" s="226">
        <f>'Complexity of the crisis'!X72</f>
        <v>2</v>
      </c>
      <c r="T71" s="226">
        <f>'Complexity of the crisis'!AN72</f>
        <v>1</v>
      </c>
      <c r="U71" s="124" t="str">
        <f>VLOOKUP(C71,Lists!$C$3:$E$160,3,FALSE)</f>
        <v>Africa</v>
      </c>
      <c r="V71" s="125" t="s">
        <v>5054</v>
      </c>
    </row>
    <row r="72" spans="1:22" x14ac:dyDescent="0.3">
      <c r="A72" s="53" t="str">
        <f>'Crisis Indicator Data'!A70</f>
        <v>International Refugees in Malaysia</v>
      </c>
      <c r="B72" s="45" t="str">
        <f>Lists!G70</f>
        <v>International Refugees</v>
      </c>
      <c r="C72" s="53" t="str">
        <f>'Crisis Indicator Data'!C70</f>
        <v>MYS001</v>
      </c>
      <c r="D72" s="53" t="str">
        <f>'Crisis Indicator Data'!D70</f>
        <v>Malaysia</v>
      </c>
      <c r="E72" s="53" t="str">
        <f>'Crisis Indicator Data'!E70</f>
        <v>MYS</v>
      </c>
      <c r="F72" s="53" t="str">
        <f>'Crisis Indicator Data'!B70</f>
        <v>International displacement</v>
      </c>
      <c r="G72" s="223">
        <f t="shared" si="10"/>
        <v>1.6</v>
      </c>
      <c r="H72" s="54">
        <f t="shared" si="11"/>
        <v>2</v>
      </c>
      <c r="I72" s="117" t="str">
        <f t="shared" si="12"/>
        <v>Low</v>
      </c>
      <c r="J72" s="224" t="str">
        <f>INDEX(Trends!$D$3:$D$404,MATCH(C72,Trends!$C$3:$C$404,0))</f>
        <v>-</v>
      </c>
      <c r="K72" s="109" t="str">
        <f>IF(Reliability!B70="x","x",(IF(ROUNDUP(Reliability!B70,0)=1,"Very High",IF(ROUNDUP(Reliability!B70,0)=2,"High",IF(ROUNDUP(Reliability!B70,0)=3,"Medium",IF(ROUNDUP(Reliability!B70,0)=4,"Low","Very Low"))))))</f>
        <v>High</v>
      </c>
      <c r="L72" s="225">
        <f t="shared" si="13"/>
        <v>1.5</v>
      </c>
      <c r="M72" s="231">
        <f>'Impact of the crisis'!N73</f>
        <v>1</v>
      </c>
      <c r="N72" s="231">
        <f>'Impact of the crisis'!AB73</f>
        <v>1.8</v>
      </c>
      <c r="O72" s="225">
        <f>'Conditions of people affected'!R73</f>
        <v>1.55</v>
      </c>
      <c r="P72" s="231">
        <f>'Conditions of people affected'!K73</f>
        <v>2.1</v>
      </c>
      <c r="Q72" s="231">
        <f>'Conditions of people affected'!Q73</f>
        <v>1</v>
      </c>
      <c r="R72" s="226">
        <f t="shared" si="14"/>
        <v>1.9</v>
      </c>
      <c r="S72" s="226">
        <f>'Complexity of the crisis'!X73</f>
        <v>1.7</v>
      </c>
      <c r="T72" s="226">
        <f>'Complexity of the crisis'!AN73</f>
        <v>2</v>
      </c>
      <c r="U72" s="124" t="str">
        <f>VLOOKUP(C72,Lists!$C$3:$E$160,3,FALSE)</f>
        <v>Asia</v>
      </c>
      <c r="V72" s="125" t="s">
        <v>6375</v>
      </c>
    </row>
    <row r="73" spans="1:22" x14ac:dyDescent="0.3">
      <c r="A73" s="53" t="str">
        <f>'Crisis Indicator Data'!A71</f>
        <v>Food Security Crisis in Namibia</v>
      </c>
      <c r="B73" s="45" t="str">
        <f>Lists!G71</f>
        <v>Food Security Crisis</v>
      </c>
      <c r="C73" s="53" t="str">
        <f>'Crisis Indicator Data'!C71</f>
        <v>NAM002</v>
      </c>
      <c r="D73" s="53" t="str">
        <f>'Crisis Indicator Data'!D71</f>
        <v>Namibia</v>
      </c>
      <c r="E73" s="53" t="str">
        <f>'Crisis Indicator Data'!E71</f>
        <v>NAM</v>
      </c>
      <c r="F73" s="53" t="str">
        <f>'Crisis Indicator Data'!B71</f>
        <v>Food Security</v>
      </c>
      <c r="G73" s="223">
        <f t="shared" si="10"/>
        <v>2.1</v>
      </c>
      <c r="H73" s="54">
        <f t="shared" si="11"/>
        <v>3</v>
      </c>
      <c r="I73" s="117" t="str">
        <f t="shared" si="12"/>
        <v>Medium</v>
      </c>
      <c r="J73" s="224" t="str">
        <f>INDEX(Trends!$D$3:$D$404,MATCH(C73,Trends!$C$3:$C$404,0))</f>
        <v>Stable</v>
      </c>
      <c r="K73" s="109" t="str">
        <f>IF(Reliability!B71="x","x",(IF(ROUNDUP(Reliability!B71,0)=1,"Very High",IF(ROUNDUP(Reliability!B71,0)=2,"High",IF(ROUNDUP(Reliability!B71,0)=3,"Medium",IF(ROUNDUP(Reliability!B71,0)=4,"Low","Very Low"))))))</f>
        <v>Low</v>
      </c>
      <c r="L73" s="225">
        <f t="shared" si="13"/>
        <v>1.5</v>
      </c>
      <c r="M73" s="231">
        <f>'Impact of the crisis'!N74</f>
        <v>1.6</v>
      </c>
      <c r="N73" s="231">
        <f>'Impact of the crisis'!AB74</f>
        <v>1.4</v>
      </c>
      <c r="O73" s="225">
        <f>'Conditions of people affected'!R74</f>
        <v>2.85</v>
      </c>
      <c r="P73" s="231">
        <f>'Conditions of people affected'!K74</f>
        <v>2.7</v>
      </c>
      <c r="Q73" s="231">
        <f>'Conditions of people affected'!Q74</f>
        <v>3</v>
      </c>
      <c r="R73" s="226">
        <f t="shared" si="14"/>
        <v>1.3</v>
      </c>
      <c r="S73" s="226">
        <f>'Complexity of the crisis'!X74</f>
        <v>1.5</v>
      </c>
      <c r="T73" s="226">
        <f>'Complexity of the crisis'!AN74</f>
        <v>1</v>
      </c>
      <c r="U73" s="124" t="str">
        <f>VLOOKUP(C73,Lists!$C$3:$E$160,3,FALSE)</f>
        <v>Africa</v>
      </c>
      <c r="V73" s="125" t="s">
        <v>3409</v>
      </c>
    </row>
    <row r="74" spans="1:22" x14ac:dyDescent="0.3">
      <c r="A74" s="53" t="str">
        <f>'Crisis Indicator Data'!A72</f>
        <v>Multiple crises in Niger</v>
      </c>
      <c r="B74" s="45" t="str">
        <f>Lists!G72</f>
        <v>Country level</v>
      </c>
      <c r="C74" s="53" t="str">
        <f>'Crisis Indicator Data'!C72</f>
        <v>NER001</v>
      </c>
      <c r="D74" s="53" t="str">
        <f>'Crisis Indicator Data'!D72</f>
        <v>Niger</v>
      </c>
      <c r="E74" s="53" t="str">
        <f>'Crisis Indicator Data'!E72</f>
        <v>NER</v>
      </c>
      <c r="F74" s="53" t="str">
        <f>'Crisis Indicator Data'!B72</f>
        <v>Multiple crises country</v>
      </c>
      <c r="G74" s="223">
        <f t="shared" si="10"/>
        <v>3.7</v>
      </c>
      <c r="H74" s="54">
        <f t="shared" si="11"/>
        <v>4</v>
      </c>
      <c r="I74" s="117" t="str">
        <f t="shared" si="12"/>
        <v>High</v>
      </c>
      <c r="J74" s="224" t="str">
        <f>INDEX(Trends!$D$3:$D$404,MATCH(C74,Trends!$C$3:$C$404,0))</f>
        <v>Stable</v>
      </c>
      <c r="K74" s="109" t="str">
        <f>IF(Reliability!B72="x","x",(IF(ROUNDUP(Reliability!B72,0)=1,"Very High",IF(ROUNDUP(Reliability!B72,0)=2,"High",IF(ROUNDUP(Reliability!B72,0)=3,"Medium",IF(ROUNDUP(Reliability!B72,0)=4,"Low","Very Low"))))))</f>
        <v>High</v>
      </c>
      <c r="L74" s="225">
        <f t="shared" si="13"/>
        <v>4.0999999999999996</v>
      </c>
      <c r="M74" s="231">
        <f>'Impact of the crisis'!N75</f>
        <v>4.9000000000000004</v>
      </c>
      <c r="N74" s="231">
        <f>'Impact of the crisis'!AB75</f>
        <v>3.6</v>
      </c>
      <c r="O74" s="225">
        <f>'Conditions of people affected'!R75</f>
        <v>3.65</v>
      </c>
      <c r="P74" s="231">
        <f>'Conditions of people affected'!K75</f>
        <v>4.3</v>
      </c>
      <c r="Q74" s="231">
        <f>'Conditions of people affected'!Q75</f>
        <v>3</v>
      </c>
      <c r="R74" s="226">
        <f t="shared" si="14"/>
        <v>3.4</v>
      </c>
      <c r="S74" s="226">
        <f>'Complexity of the crisis'!X75</f>
        <v>2.6</v>
      </c>
      <c r="T74" s="226">
        <f>'Complexity of the crisis'!AN75</f>
        <v>4</v>
      </c>
      <c r="U74" s="124" t="str">
        <f>VLOOKUP(C74,Lists!$C$3:$E$160,3,FALSE)</f>
        <v>Africa</v>
      </c>
      <c r="V74" s="125" t="s">
        <v>6101</v>
      </c>
    </row>
    <row r="75" spans="1:22" x14ac:dyDescent="0.3">
      <c r="A75" s="53" t="str">
        <f>'Crisis Indicator Data'!A73</f>
        <v>Boko Haram in Niger</v>
      </c>
      <c r="B75" s="45" t="str">
        <f>Lists!G73</f>
        <v>Boko Haram</v>
      </c>
      <c r="C75" s="53" t="str">
        <f>'Crisis Indicator Data'!C73</f>
        <v>NER002</v>
      </c>
      <c r="D75" s="53" t="str">
        <f>'Crisis Indicator Data'!D73</f>
        <v>Niger</v>
      </c>
      <c r="E75" s="53" t="str">
        <f>'Crisis Indicator Data'!E73</f>
        <v>NER</v>
      </c>
      <c r="F75" s="53" t="str">
        <f>'Crisis Indicator Data'!B73</f>
        <v>Conflict</v>
      </c>
      <c r="G75" s="223">
        <f t="shared" si="10"/>
        <v>2.9</v>
      </c>
      <c r="H75" s="54">
        <f t="shared" si="11"/>
        <v>3</v>
      </c>
      <c r="I75" s="117" t="str">
        <f t="shared" si="12"/>
        <v>Medium</v>
      </c>
      <c r="J75" s="224" t="str">
        <f>INDEX(Trends!$D$3:$D$404,MATCH(C75,Trends!$C$3:$C$404,0))</f>
        <v>Decreasing</v>
      </c>
      <c r="K75" s="109" t="str">
        <f>IF(Reliability!B73="x","x",(IF(ROUNDUP(Reliability!B73,0)=1,"Very High",IF(ROUNDUP(Reliability!B73,0)=2,"High",IF(ROUNDUP(Reliability!B73,0)=3,"Medium",IF(ROUNDUP(Reliability!B73,0)=4,"Low","Very Low"))))))</f>
        <v>High</v>
      </c>
      <c r="L75" s="225">
        <f t="shared" si="13"/>
        <v>2.6</v>
      </c>
      <c r="M75" s="231">
        <f>'Impact of the crisis'!N76</f>
        <v>1.2</v>
      </c>
      <c r="N75" s="231">
        <f>'Impact of the crisis'!AB76</f>
        <v>3.1</v>
      </c>
      <c r="O75" s="225">
        <f>'Conditions of people affected'!R76</f>
        <v>2.7</v>
      </c>
      <c r="P75" s="231">
        <f>'Conditions of people affected'!K76</f>
        <v>2.4</v>
      </c>
      <c r="Q75" s="231">
        <f>'Conditions of people affected'!Q76</f>
        <v>3</v>
      </c>
      <c r="R75" s="226">
        <f t="shared" si="14"/>
        <v>3.4</v>
      </c>
      <c r="S75" s="226">
        <f>'Complexity of the crisis'!X76</f>
        <v>2.6</v>
      </c>
      <c r="T75" s="226">
        <f>'Complexity of the crisis'!AN76</f>
        <v>4</v>
      </c>
      <c r="U75" s="124" t="str">
        <f>VLOOKUP(C75,Lists!$C$3:$E$160,3,FALSE)</f>
        <v>Africa</v>
      </c>
      <c r="V75" s="125" t="s">
        <v>6101</v>
      </c>
    </row>
    <row r="76" spans="1:22" x14ac:dyDescent="0.3">
      <c r="A76" s="53" t="str">
        <f>'Crisis Indicator Data'!A74</f>
        <v>Mali/Burkina Faso conflict</v>
      </c>
      <c r="B76" s="45" t="str">
        <f>Lists!G74</f>
        <v xml:space="preserve">Cross-border violence </v>
      </c>
      <c r="C76" s="53" t="str">
        <f>'Crisis Indicator Data'!C74</f>
        <v>NER003</v>
      </c>
      <c r="D76" s="53" t="str">
        <f>'Crisis Indicator Data'!D74</f>
        <v>Niger</v>
      </c>
      <c r="E76" s="53" t="str">
        <f>'Crisis Indicator Data'!E74</f>
        <v>NER</v>
      </c>
      <c r="F76" s="53" t="str">
        <f>'Crisis Indicator Data'!B74</f>
        <v>Conflict</v>
      </c>
      <c r="G76" s="223">
        <f t="shared" si="10"/>
        <v>3.2</v>
      </c>
      <c r="H76" s="54">
        <f t="shared" si="11"/>
        <v>4</v>
      </c>
      <c r="I76" s="117" t="str">
        <f t="shared" si="12"/>
        <v>High</v>
      </c>
      <c r="J76" s="224" t="str">
        <f>INDEX(Trends!$D$3:$D$404,MATCH(C76,Trends!$C$3:$C$404,0))</f>
        <v>Stable</v>
      </c>
      <c r="K76" s="109" t="str">
        <f>IF(Reliability!B74="x","x",(IF(ROUNDUP(Reliability!B74,0)=1,"Very High",IF(ROUNDUP(Reliability!B74,0)=2,"High",IF(ROUNDUP(Reliability!B74,0)=3,"Medium",IF(ROUNDUP(Reliability!B74,0)=4,"Low","Very Low"))))))</f>
        <v>High</v>
      </c>
      <c r="L76" s="225">
        <f t="shared" si="13"/>
        <v>3</v>
      </c>
      <c r="M76" s="231">
        <f>'Impact of the crisis'!N77</f>
        <v>2.4</v>
      </c>
      <c r="N76" s="231">
        <f>'Impact of the crisis'!AB77</f>
        <v>3.2</v>
      </c>
      <c r="O76" s="225">
        <f>'Conditions of people affected'!R77</f>
        <v>3.25</v>
      </c>
      <c r="P76" s="231">
        <f>'Conditions of people affected'!K77</f>
        <v>3.5</v>
      </c>
      <c r="Q76" s="231">
        <f>'Conditions of people affected'!Q77</f>
        <v>3</v>
      </c>
      <c r="R76" s="226">
        <f t="shared" si="14"/>
        <v>3.4</v>
      </c>
      <c r="S76" s="226">
        <f>'Complexity of the crisis'!X77</f>
        <v>2.6</v>
      </c>
      <c r="T76" s="226">
        <f>'Complexity of the crisis'!AN77</f>
        <v>4</v>
      </c>
      <c r="U76" s="124" t="str">
        <f>VLOOKUP(C76,Lists!$C$3:$E$160,3,FALSE)</f>
        <v>Africa</v>
      </c>
      <c r="V76" s="125" t="s">
        <v>6101</v>
      </c>
    </row>
    <row r="77" spans="1:22" x14ac:dyDescent="0.3">
      <c r="A77" s="53" t="str">
        <f>'Crisis Indicator Data'!A75</f>
        <v>Nigerian Refugees</v>
      </c>
      <c r="B77" s="45" t="str">
        <f>Lists!G75</f>
        <v>Nigerian Refugees</v>
      </c>
      <c r="C77" s="53" t="str">
        <f>'Crisis Indicator Data'!C75</f>
        <v>NER004</v>
      </c>
      <c r="D77" s="53" t="str">
        <f>'Crisis Indicator Data'!D75</f>
        <v>Niger</v>
      </c>
      <c r="E77" s="53" t="str">
        <f>'Crisis Indicator Data'!E75</f>
        <v>NER</v>
      </c>
      <c r="F77" s="53" t="str">
        <f>'Crisis Indicator Data'!B75</f>
        <v>International displacement</v>
      </c>
      <c r="G77" s="223">
        <f t="shared" si="10"/>
        <v>2.6</v>
      </c>
      <c r="H77" s="54">
        <f t="shared" si="11"/>
        <v>3</v>
      </c>
      <c r="I77" s="117" t="str">
        <f t="shared" si="12"/>
        <v>Medium</v>
      </c>
      <c r="J77" s="224" t="str">
        <f>INDEX(Trends!$D$3:$D$404,MATCH(C77,Trends!$C$3:$C$404,0))</f>
        <v>Increasing</v>
      </c>
      <c r="K77" s="109" t="str">
        <f>IF(Reliability!B75="x","x",(IF(ROUNDUP(Reliability!B75,0)=1,"Very High",IF(ROUNDUP(Reliability!B75,0)=2,"High",IF(ROUNDUP(Reliability!B75,0)=3,"Medium",IF(ROUNDUP(Reliability!B75,0)=4,"Low","Very Low"))))))</f>
        <v>High</v>
      </c>
      <c r="L77" s="225">
        <f t="shared" si="13"/>
        <v>2</v>
      </c>
      <c r="M77" s="231">
        <f>'Impact of the crisis'!N78</f>
        <v>0.6</v>
      </c>
      <c r="N77" s="231">
        <f>'Impact of the crisis'!AB78</f>
        <v>2.6</v>
      </c>
      <c r="O77" s="225">
        <f>'Conditions of people affected'!R78</f>
        <v>3.05</v>
      </c>
      <c r="P77" s="231">
        <f>'Conditions of people affected'!K78</f>
        <v>3.1</v>
      </c>
      <c r="Q77" s="231">
        <f>'Conditions of people affected'!Q78</f>
        <v>3</v>
      </c>
      <c r="R77" s="226">
        <f t="shared" si="14"/>
        <v>2.2999999999999998</v>
      </c>
      <c r="S77" s="226">
        <f>'Complexity of the crisis'!X78</f>
        <v>2.6</v>
      </c>
      <c r="T77" s="226">
        <f>'Complexity of the crisis'!AN78</f>
        <v>2</v>
      </c>
      <c r="U77" s="124" t="str">
        <f>VLOOKUP(C77,Lists!$C$3:$E$160,3,FALSE)</f>
        <v>Africa</v>
      </c>
      <c r="V77" s="125" t="s">
        <v>6101</v>
      </c>
    </row>
    <row r="78" spans="1:22" x14ac:dyDescent="0.3">
      <c r="A78" s="53" t="str">
        <f>'Crisis Indicator Data'!A76</f>
        <v>Complex crisis in Nigeria</v>
      </c>
      <c r="B78" s="45" t="str">
        <f>Lists!G76</f>
        <v>Complex crisis</v>
      </c>
      <c r="C78" s="53" t="str">
        <f>'Crisis Indicator Data'!C76</f>
        <v>NGA001</v>
      </c>
      <c r="D78" s="53" t="str">
        <f>'Crisis Indicator Data'!D76</f>
        <v>Nigeria</v>
      </c>
      <c r="E78" s="53" t="str">
        <f>'Crisis Indicator Data'!E76</f>
        <v>NGA</v>
      </c>
      <c r="F78" s="53" t="str">
        <f>'Crisis Indicator Data'!B76</f>
        <v>Complex crisis</v>
      </c>
      <c r="G78" s="223">
        <f t="shared" si="10"/>
        <v>4.0999999999999996</v>
      </c>
      <c r="H78" s="54">
        <f t="shared" si="11"/>
        <v>5</v>
      </c>
      <c r="I78" s="117" t="str">
        <f t="shared" si="12"/>
        <v>Very High</v>
      </c>
      <c r="J78" s="224" t="str">
        <f>INDEX(Trends!$D$3:$D$404,MATCH(C78,Trends!$C$3:$C$404,0))</f>
        <v>Increasing</v>
      </c>
      <c r="K78" s="109" t="str">
        <f>IF(Reliability!B76="x","x",(IF(ROUNDUP(Reliability!B76,0)=1,"Very High",IF(ROUNDUP(Reliability!B76,0)=2,"High",IF(ROUNDUP(Reliability!B76,0)=3,"Medium",IF(ROUNDUP(Reliability!B76,0)=4,"Low","Very Low"))))))</f>
        <v>High</v>
      </c>
      <c r="L78" s="225">
        <f t="shared" si="13"/>
        <v>4.0999999999999996</v>
      </c>
      <c r="M78" s="231">
        <f>'Impact of the crisis'!N79</f>
        <v>4.3</v>
      </c>
      <c r="N78" s="231">
        <f>'Impact of the crisis'!AB79</f>
        <v>4</v>
      </c>
      <c r="O78" s="225">
        <f>'Conditions of people affected'!R79</f>
        <v>4</v>
      </c>
      <c r="P78" s="231">
        <f>'Conditions of people affected'!K79</f>
        <v>5</v>
      </c>
      <c r="Q78" s="231">
        <f>'Conditions of people affected'!Q79</f>
        <v>3</v>
      </c>
      <c r="R78" s="226">
        <f t="shared" si="14"/>
        <v>4.0999999999999996</v>
      </c>
      <c r="S78" s="226">
        <f>'Complexity of the crisis'!X79</f>
        <v>3.5</v>
      </c>
      <c r="T78" s="226">
        <f>'Complexity of the crisis'!AN79</f>
        <v>4.5</v>
      </c>
      <c r="U78" s="124" t="str">
        <f>VLOOKUP(C78,Lists!$C$3:$E$160,3,FALSE)</f>
        <v>Africa</v>
      </c>
      <c r="V78" s="125" t="s">
        <v>6101</v>
      </c>
    </row>
    <row r="79" spans="1:22" x14ac:dyDescent="0.3">
      <c r="A79" s="53" t="str">
        <f>'Crisis Indicator Data'!A77</f>
        <v>Middle belt conflict</v>
      </c>
      <c r="B79" s="45" t="str">
        <f>Lists!G77</f>
        <v>Middle Belt</v>
      </c>
      <c r="C79" s="53" t="str">
        <f>'Crisis Indicator Data'!C77</f>
        <v>NGA003</v>
      </c>
      <c r="D79" s="53" t="str">
        <f>'Crisis Indicator Data'!D77</f>
        <v>Nigeria</v>
      </c>
      <c r="E79" s="53" t="str">
        <f>'Crisis Indicator Data'!E77</f>
        <v>NGA</v>
      </c>
      <c r="F79" s="53" t="str">
        <f>'Crisis Indicator Data'!B77</f>
        <v>Conflict</v>
      </c>
      <c r="G79" s="223">
        <f t="shared" si="10"/>
        <v>2.5</v>
      </c>
      <c r="H79" s="54">
        <f t="shared" si="11"/>
        <v>3</v>
      </c>
      <c r="I79" s="117" t="str">
        <f t="shared" si="12"/>
        <v>Medium</v>
      </c>
      <c r="J79" s="224" t="str">
        <f>INDEX(Trends!$D$3:$D$404,MATCH(C79,Trends!$C$3:$C$404,0))</f>
        <v>Stable</v>
      </c>
      <c r="K79" s="109" t="str">
        <f>IF(Reliability!B77="x","x",(IF(ROUNDUP(Reliability!B77,0)=1,"Very High",IF(ROUNDUP(Reliability!B77,0)=2,"High",IF(ROUNDUP(Reliability!B77,0)=3,"Medium",IF(ROUNDUP(Reliability!B77,0)=4,"Low","Very Low"))))))</f>
        <v>High</v>
      </c>
      <c r="L79" s="225">
        <f t="shared" si="13"/>
        <v>2.8</v>
      </c>
      <c r="M79" s="231">
        <f>'Impact of the crisis'!N80</f>
        <v>2.2000000000000002</v>
      </c>
      <c r="N79" s="231">
        <f>'Impact of the crisis'!AB80</f>
        <v>3</v>
      </c>
      <c r="O79" s="225">
        <f>'Conditions of people affected'!R80</f>
        <v>1.85</v>
      </c>
      <c r="P79" s="231">
        <f>'Conditions of people affected'!K80</f>
        <v>2.7</v>
      </c>
      <c r="Q79" s="231">
        <f>'Conditions of people affected'!Q80</f>
        <v>1</v>
      </c>
      <c r="R79" s="226">
        <f t="shared" si="14"/>
        <v>3.3</v>
      </c>
      <c r="S79" s="226">
        <f>'Complexity of the crisis'!X80</f>
        <v>3.5</v>
      </c>
      <c r="T79" s="226">
        <f>'Complexity of the crisis'!AN80</f>
        <v>3</v>
      </c>
      <c r="U79" s="124" t="str">
        <f>VLOOKUP(C79,Lists!$C$3:$E$160,3,FALSE)</f>
        <v>Africa</v>
      </c>
      <c r="V79" s="125" t="s">
        <v>6101</v>
      </c>
    </row>
    <row r="80" spans="1:22" x14ac:dyDescent="0.3">
      <c r="A80" s="53" t="str">
        <f>'Crisis Indicator Data'!A78</f>
        <v>Boko Haram crisis in Nigeria</v>
      </c>
      <c r="B80" s="45" t="str">
        <f>Lists!G78</f>
        <v xml:space="preserve">Boko Haram </v>
      </c>
      <c r="C80" s="53" t="str">
        <f>'Crisis Indicator Data'!C78</f>
        <v>NGA004</v>
      </c>
      <c r="D80" s="53" t="str">
        <f>'Crisis Indicator Data'!D78</f>
        <v>Nigeria</v>
      </c>
      <c r="E80" s="53" t="str">
        <f>'Crisis Indicator Data'!E78</f>
        <v>NGA</v>
      </c>
      <c r="F80" s="53" t="str">
        <f>'Crisis Indicator Data'!B78</f>
        <v>Conflict</v>
      </c>
      <c r="G80" s="223">
        <f t="shared" si="10"/>
        <v>4.0999999999999996</v>
      </c>
      <c r="H80" s="54">
        <f t="shared" si="11"/>
        <v>5</v>
      </c>
      <c r="I80" s="117" t="str">
        <f t="shared" si="12"/>
        <v>Very High</v>
      </c>
      <c r="J80" s="224" t="str">
        <f>INDEX(Trends!$D$3:$D$404,MATCH(C80,Trends!$C$3:$C$404,0))</f>
        <v>Stable</v>
      </c>
      <c r="K80" s="109" t="str">
        <f>IF(Reliability!B78="x","x",(IF(ROUNDUP(Reliability!B78,0)=1,"Very High",IF(ROUNDUP(Reliability!B78,0)=2,"High",IF(ROUNDUP(Reliability!B78,0)=3,"Medium",IF(ROUNDUP(Reliability!B78,0)=4,"Low","Very Low"))))))</f>
        <v>Medium</v>
      </c>
      <c r="L80" s="225">
        <f t="shared" si="13"/>
        <v>3.9</v>
      </c>
      <c r="M80" s="231">
        <f>'Impact of the crisis'!N81</f>
        <v>2.1</v>
      </c>
      <c r="N80" s="231">
        <f>'Impact of the crisis'!AB81</f>
        <v>4.5</v>
      </c>
      <c r="O80" s="225">
        <f>'Conditions of people affected'!R81</f>
        <v>4.4000000000000004</v>
      </c>
      <c r="P80" s="231">
        <f>'Conditions of people affected'!K81</f>
        <v>4.8</v>
      </c>
      <c r="Q80" s="231">
        <f>'Conditions of people affected'!Q81</f>
        <v>4</v>
      </c>
      <c r="R80" s="226">
        <f t="shared" si="14"/>
        <v>3.8</v>
      </c>
      <c r="S80" s="226">
        <f>'Complexity of the crisis'!X81</f>
        <v>3.5</v>
      </c>
      <c r="T80" s="226">
        <f>'Complexity of the crisis'!AN81</f>
        <v>4</v>
      </c>
      <c r="U80" s="124" t="str">
        <f>VLOOKUP(C80,Lists!$C$3:$E$160,3,FALSE)</f>
        <v>Africa</v>
      </c>
      <c r="V80" s="125" t="s">
        <v>6101</v>
      </c>
    </row>
    <row r="81" spans="1:22" x14ac:dyDescent="0.3">
      <c r="A81" s="53" t="str">
        <f>'Crisis Indicator Data'!A79</f>
        <v>Northwest Banditry</v>
      </c>
      <c r="B81" s="45" t="str">
        <f>Lists!G79</f>
        <v>Northwest Banditry</v>
      </c>
      <c r="C81" s="53" t="str">
        <f>'Crisis Indicator Data'!C79</f>
        <v>NGA007</v>
      </c>
      <c r="D81" s="53" t="str">
        <f>'Crisis Indicator Data'!D79</f>
        <v>Nigeria</v>
      </c>
      <c r="E81" s="53" t="str">
        <f>'Crisis Indicator Data'!E79</f>
        <v>NGA</v>
      </c>
      <c r="F81" s="53" t="str">
        <f>'Crisis Indicator Data'!B79</f>
        <v>Other type of violence</v>
      </c>
      <c r="G81" s="223">
        <f t="shared" si="10"/>
        <v>2.7</v>
      </c>
      <c r="H81" s="54">
        <f t="shared" si="11"/>
        <v>3</v>
      </c>
      <c r="I81" s="117" t="str">
        <f t="shared" si="12"/>
        <v>Medium</v>
      </c>
      <c r="J81" s="224" t="str">
        <f>INDEX(Trends!$D$3:$D$404,MATCH(C81,Trends!$C$3:$C$404,0))</f>
        <v>Increasing</v>
      </c>
      <c r="K81" s="109" t="str">
        <f>IF(Reliability!B79="x","x",(IF(ROUNDUP(Reliability!B79,0)=1,"Very High",IF(ROUNDUP(Reliability!B79,0)=2,"High",IF(ROUNDUP(Reliability!B79,0)=3,"Medium",IF(ROUNDUP(Reliability!B79,0)=4,"Low","Very Low"))))))</f>
        <v>High</v>
      </c>
      <c r="L81" s="225">
        <f t="shared" si="13"/>
        <v>3.1</v>
      </c>
      <c r="M81" s="231">
        <f>'Impact of the crisis'!N82</f>
        <v>2.7</v>
      </c>
      <c r="N81" s="231">
        <f>'Impact of the crisis'!AB82</f>
        <v>3.3</v>
      </c>
      <c r="O81" s="225">
        <f>'Conditions of people affected'!R82</f>
        <v>1.85</v>
      </c>
      <c r="P81" s="231">
        <f>'Conditions of people affected'!K82</f>
        <v>2.7</v>
      </c>
      <c r="Q81" s="231">
        <f>'Conditions of people affected'!Q82</f>
        <v>1</v>
      </c>
      <c r="R81" s="226">
        <f t="shared" si="14"/>
        <v>3.5</v>
      </c>
      <c r="S81" s="226">
        <f>'Complexity of the crisis'!X82</f>
        <v>3.5</v>
      </c>
      <c r="T81" s="226">
        <f>'Complexity of the crisis'!AN82</f>
        <v>3.5</v>
      </c>
      <c r="U81" s="124" t="str">
        <f>VLOOKUP(C81,Lists!$C$3:$E$160,3,FALSE)</f>
        <v>Africa</v>
      </c>
      <c r="V81" s="125" t="s">
        <v>6101</v>
      </c>
    </row>
    <row r="82" spans="1:22" x14ac:dyDescent="0.3">
      <c r="A82" s="53" t="str">
        <f>'Crisis Indicator Data'!A80</f>
        <v>Cameroonian Refugees in Nigeria</v>
      </c>
      <c r="B82" s="45" t="str">
        <f>Lists!G80</f>
        <v>Cameroonian Refugees</v>
      </c>
      <c r="C82" s="53" t="str">
        <f>'Crisis Indicator Data'!C80</f>
        <v>NGA008</v>
      </c>
      <c r="D82" s="53" t="str">
        <f>'Crisis Indicator Data'!D80</f>
        <v>Nigeria</v>
      </c>
      <c r="E82" s="53" t="str">
        <f>'Crisis Indicator Data'!E80</f>
        <v>NGA</v>
      </c>
      <c r="F82" s="53" t="str">
        <f>'Crisis Indicator Data'!B80</f>
        <v>International displacement</v>
      </c>
      <c r="G82" s="223">
        <f t="shared" si="10"/>
        <v>2.1</v>
      </c>
      <c r="H82" s="54">
        <f t="shared" si="11"/>
        <v>3</v>
      </c>
      <c r="I82" s="117" t="str">
        <f t="shared" si="12"/>
        <v>Medium</v>
      </c>
      <c r="J82" s="224" t="str">
        <f>INDEX(Trends!$D$3:$D$404,MATCH(C82,Trends!$C$3:$C$404,0))</f>
        <v>Stable</v>
      </c>
      <c r="K82" s="109" t="str">
        <f>IF(Reliability!B80="x","x",(IF(ROUNDUP(Reliability!B80,0)=1,"Very High",IF(ROUNDUP(Reliability!B80,0)=2,"High",IF(ROUNDUP(Reliability!B80,0)=3,"Medium",IF(ROUNDUP(Reliability!B80,0)=4,"Low","Very Low"))))))</f>
        <v>Medium</v>
      </c>
      <c r="L82" s="225">
        <f t="shared" si="13"/>
        <v>2.2999999999999998</v>
      </c>
      <c r="M82" s="231">
        <f>'Impact of the crisis'!N83</f>
        <v>2.1</v>
      </c>
      <c r="N82" s="231">
        <f>'Impact of the crisis'!AB83</f>
        <v>2.4</v>
      </c>
      <c r="O82" s="225">
        <f>'Conditions of people affected'!R83</f>
        <v>1.1499999999999999</v>
      </c>
      <c r="P82" s="231">
        <f>'Conditions of people affected'!K83</f>
        <v>1.3</v>
      </c>
      <c r="Q82" s="231">
        <f>'Conditions of people affected'!Q83</f>
        <v>1</v>
      </c>
      <c r="R82" s="226">
        <f t="shared" si="14"/>
        <v>3.3</v>
      </c>
      <c r="S82" s="226">
        <f>'Complexity of the crisis'!X83</f>
        <v>3.5</v>
      </c>
      <c r="T82" s="226">
        <f>'Complexity of the crisis'!AN83</f>
        <v>3</v>
      </c>
      <c r="U82" s="124" t="str">
        <f>VLOOKUP(C82,Lists!$C$3:$E$160,3,FALSE)</f>
        <v>Africa</v>
      </c>
      <c r="V82" s="125" t="s">
        <v>5054</v>
      </c>
    </row>
    <row r="83" spans="1:22" x14ac:dyDescent="0.3">
      <c r="A83" s="53" t="str">
        <f>'Crisis Indicator Data'!A81</f>
        <v>Socioeconomic crisis in Nicaragua</v>
      </c>
      <c r="B83" s="45" t="str">
        <f>Lists!G81</f>
        <v>Socioeconomic crisis</v>
      </c>
      <c r="C83" s="53" t="str">
        <f>'Crisis Indicator Data'!C81</f>
        <v>NIC001</v>
      </c>
      <c r="D83" s="53" t="str">
        <f>'Crisis Indicator Data'!D81</f>
        <v>Nicaragua</v>
      </c>
      <c r="E83" s="53" t="str">
        <f>'Crisis Indicator Data'!E81</f>
        <v>NIC</v>
      </c>
      <c r="F83" s="53" t="str">
        <f>'Crisis Indicator Data'!B81</f>
        <v>Political and economic crisis</v>
      </c>
      <c r="G83" s="223" t="str">
        <f t="shared" si="10"/>
        <v>x</v>
      </c>
      <c r="H83" s="54" t="str">
        <f t="shared" si="11"/>
        <v>x</v>
      </c>
      <c r="I83" s="117" t="str">
        <f t="shared" si="12"/>
        <v>x</v>
      </c>
      <c r="J83" s="224" t="str">
        <f>INDEX(Trends!$D$3:$D$404,MATCH(C83,Trends!$C$3:$C$404,0))</f>
        <v>-</v>
      </c>
      <c r="K83" s="109" t="str">
        <f>IF(Reliability!B81="x","x",(IF(ROUNDUP(Reliability!B81,0)=1,"Very High",IF(ROUNDUP(Reliability!B81,0)=2,"High",IF(ROUNDUP(Reliability!B81,0)=3,"Medium",IF(ROUNDUP(Reliability!B81,0)=4,"Low","Very Low"))))))</f>
        <v>Low</v>
      </c>
      <c r="L83" s="225">
        <f t="shared" si="13"/>
        <v>2.9</v>
      </c>
      <c r="M83" s="231">
        <f>'Impact of the crisis'!N84</f>
        <v>4.0999999999999996</v>
      </c>
      <c r="N83" s="231">
        <f>'Impact of the crisis'!AB84</f>
        <v>2</v>
      </c>
      <c r="O83" s="225" t="str">
        <f>'Conditions of people affected'!R84</f>
        <v>x</v>
      </c>
      <c r="P83" s="231" t="str">
        <f>'Conditions of people affected'!K84</f>
        <v>x</v>
      </c>
      <c r="Q83" s="231" t="str">
        <f>'Conditions of people affected'!Q84</f>
        <v>x</v>
      </c>
      <c r="R83" s="226">
        <f t="shared" si="14"/>
        <v>2.2999999999999998</v>
      </c>
      <c r="S83" s="226">
        <f>'Complexity of the crisis'!X84</f>
        <v>2.9</v>
      </c>
      <c r="T83" s="226">
        <f>'Complexity of the crisis'!AN84</f>
        <v>1.5</v>
      </c>
      <c r="U83" s="124" t="str">
        <f>VLOOKUP(C83,Lists!$C$3:$E$160,3,FALSE)</f>
        <v>Americas</v>
      </c>
      <c r="V83" s="125" t="s">
        <v>4736</v>
      </c>
    </row>
    <row r="84" spans="1:22" x14ac:dyDescent="0.3">
      <c r="A84" s="53" t="str">
        <f>'Crisis Indicator Data'!A82</f>
        <v>Hurricane Eta and Iota in Nicaragua</v>
      </c>
      <c r="B84" s="45" t="str">
        <f>Lists!G82</f>
        <v>Hurricane Eta and Iota</v>
      </c>
      <c r="C84" s="53" t="str">
        <f>'Crisis Indicator Data'!C82</f>
        <v>NIC002</v>
      </c>
      <c r="D84" s="53" t="str">
        <f>'Crisis Indicator Data'!D82</f>
        <v>Nicaragua</v>
      </c>
      <c r="E84" s="53" t="str">
        <f>'Crisis Indicator Data'!E82</f>
        <v>NIC</v>
      </c>
      <c r="F84" s="53" t="str">
        <f>'Crisis Indicator Data'!B82</f>
        <v>Tropical cyclone</v>
      </c>
      <c r="G84" s="223">
        <f t="shared" si="10"/>
        <v>2.2000000000000002</v>
      </c>
      <c r="H84" s="54">
        <f t="shared" si="11"/>
        <v>3</v>
      </c>
      <c r="I84" s="117" t="str">
        <f t="shared" si="12"/>
        <v>Medium</v>
      </c>
      <c r="J84" s="224" t="str">
        <f>INDEX(Trends!$D$3:$D$404,MATCH(C84,Trends!$C$3:$C$404,0))</f>
        <v>Stable</v>
      </c>
      <c r="K84" s="109" t="str">
        <f>IF(Reliability!B82="x","x",(IF(ROUNDUP(Reliability!B82,0)=1,"Very High",IF(ROUNDUP(Reliability!B82,0)=2,"High",IF(ROUNDUP(Reliability!B82,0)=3,"Medium",IF(ROUNDUP(Reliability!B82,0)=4,"Low","Very Low"))))))</f>
        <v>High</v>
      </c>
      <c r="L84" s="225">
        <f t="shared" si="13"/>
        <v>2.6</v>
      </c>
      <c r="M84" s="231">
        <f>'Impact of the crisis'!N85</f>
        <v>2.7</v>
      </c>
      <c r="N84" s="231">
        <f>'Impact of the crisis'!AB85</f>
        <v>2.5</v>
      </c>
      <c r="O84" s="225">
        <f>'Conditions of people affected'!R85</f>
        <v>1.7</v>
      </c>
      <c r="P84" s="231">
        <f>'Conditions of people affected'!K85</f>
        <v>1.4</v>
      </c>
      <c r="Q84" s="231">
        <f>'Conditions of people affected'!Q85</f>
        <v>2</v>
      </c>
      <c r="R84" s="226">
        <f t="shared" si="14"/>
        <v>2.7</v>
      </c>
      <c r="S84" s="226">
        <f>'Complexity of the crisis'!X85</f>
        <v>2.9</v>
      </c>
      <c r="T84" s="226">
        <f>'Complexity of the crisis'!AN85</f>
        <v>2.5</v>
      </c>
      <c r="U84" s="124" t="str">
        <f>VLOOKUP(C84,Lists!$C$3:$E$160,3,FALSE)</f>
        <v>Americas</v>
      </c>
      <c r="V84" s="125" t="s">
        <v>4736</v>
      </c>
    </row>
    <row r="85" spans="1:22" x14ac:dyDescent="0.3">
      <c r="A85" s="53" t="str">
        <f>'Crisis Indicator Data'!A83</f>
        <v>Complex crisis in Pakistan</v>
      </c>
      <c r="B85" s="45" t="str">
        <f>Lists!G83</f>
        <v>Complex crisis</v>
      </c>
      <c r="C85" s="53" t="str">
        <f>'Crisis Indicator Data'!C83</f>
        <v>PAK001</v>
      </c>
      <c r="D85" s="53" t="str">
        <f>'Crisis Indicator Data'!D83</f>
        <v>Pakistan</v>
      </c>
      <c r="E85" s="53" t="str">
        <f>'Crisis Indicator Data'!E83</f>
        <v>PAK</v>
      </c>
      <c r="F85" s="53" t="str">
        <f>'Crisis Indicator Data'!B83</f>
        <v>Complex crisis</v>
      </c>
      <c r="G85" s="223">
        <f t="shared" si="10"/>
        <v>3.8</v>
      </c>
      <c r="H85" s="54">
        <f t="shared" si="11"/>
        <v>4</v>
      </c>
      <c r="I85" s="117" t="str">
        <f t="shared" si="12"/>
        <v>High</v>
      </c>
      <c r="J85" s="224" t="str">
        <f>INDEX(Trends!$D$3:$D$404,MATCH(C85,Trends!$C$3:$C$404,0))</f>
        <v>Increasing</v>
      </c>
      <c r="K85" s="109" t="str">
        <f>IF(Reliability!B83="x","x",(IF(ROUNDUP(Reliability!B83,0)=1,"Very High",IF(ROUNDUP(Reliability!B83,0)=2,"High",IF(ROUNDUP(Reliability!B83,0)=3,"Medium",IF(ROUNDUP(Reliability!B83,0)=4,"Low","Very Low"))))))</f>
        <v>High</v>
      </c>
      <c r="L85" s="225">
        <f t="shared" si="13"/>
        <v>4.4000000000000004</v>
      </c>
      <c r="M85" s="231">
        <f>'Impact of the crisis'!N86</f>
        <v>5</v>
      </c>
      <c r="N85" s="231">
        <f>'Impact of the crisis'!AB86</f>
        <v>4</v>
      </c>
      <c r="O85" s="225">
        <f>'Conditions of people affected'!R86</f>
        <v>3.5</v>
      </c>
      <c r="P85" s="231">
        <f>'Conditions of people affected'!K86</f>
        <v>5</v>
      </c>
      <c r="Q85" s="231">
        <f>'Conditions of people affected'!Q86</f>
        <v>2</v>
      </c>
      <c r="R85" s="226">
        <f t="shared" si="14"/>
        <v>3.6</v>
      </c>
      <c r="S85" s="226">
        <f>'Complexity of the crisis'!X86</f>
        <v>3.2</v>
      </c>
      <c r="T85" s="226">
        <f>'Complexity of the crisis'!AN86</f>
        <v>4</v>
      </c>
      <c r="U85" s="124" t="str">
        <f>VLOOKUP(C85,Lists!$C$3:$E$160,3,FALSE)</f>
        <v>Asia</v>
      </c>
      <c r="V85" s="125" t="s">
        <v>7069</v>
      </c>
    </row>
    <row r="86" spans="1:22" x14ac:dyDescent="0.3">
      <c r="A86" s="53" t="str">
        <f>'Crisis Indicator Data'!A84</f>
        <v>Kashmir conflict in Pakistan</v>
      </c>
      <c r="B86" s="45" t="str">
        <f>Lists!G84</f>
        <v>Kashmir conflict</v>
      </c>
      <c r="C86" s="53" t="str">
        <f>'Crisis Indicator Data'!C84</f>
        <v>PAK004</v>
      </c>
      <c r="D86" s="53" t="str">
        <f>'Crisis Indicator Data'!D84</f>
        <v>Pakistan</v>
      </c>
      <c r="E86" s="53" t="str">
        <f>'Crisis Indicator Data'!E84</f>
        <v>PAK</v>
      </c>
      <c r="F86" s="53" t="str">
        <f>'Crisis Indicator Data'!B84</f>
        <v>Conflict</v>
      </c>
      <c r="G86" s="223" t="str">
        <f t="shared" si="10"/>
        <v>x</v>
      </c>
      <c r="H86" s="54" t="str">
        <f t="shared" si="11"/>
        <v>x</v>
      </c>
      <c r="I86" s="117" t="str">
        <f t="shared" si="12"/>
        <v>x</v>
      </c>
      <c r="J86" s="224" t="str">
        <f>INDEX(Trends!$D$3:$D$404,MATCH(C86,Trends!$C$3:$C$404,0))</f>
        <v>-</v>
      </c>
      <c r="K86" s="109" t="str">
        <f>IF(Reliability!B84="x","x",(IF(ROUNDUP(Reliability!B84,0)=1,"Very High",IF(ROUNDUP(Reliability!B84,0)=2,"High",IF(ROUNDUP(Reliability!B84,0)=3,"Medium",IF(ROUNDUP(Reliability!B84,0)=4,"Low","Very Low"))))))</f>
        <v>Low</v>
      </c>
      <c r="L86" s="225">
        <f t="shared" si="13"/>
        <v>1.6</v>
      </c>
      <c r="M86" s="231">
        <f>'Impact of the crisis'!N87</f>
        <v>1</v>
      </c>
      <c r="N86" s="231">
        <f>'Impact of the crisis'!AB87</f>
        <v>1.9</v>
      </c>
      <c r="O86" s="225" t="str">
        <f>'Conditions of people affected'!R87</f>
        <v>x</v>
      </c>
      <c r="P86" s="231" t="str">
        <f>'Conditions of people affected'!K87</f>
        <v>x</v>
      </c>
      <c r="Q86" s="231" t="str">
        <f>'Conditions of people affected'!Q87</f>
        <v>x</v>
      </c>
      <c r="R86" s="226">
        <f t="shared" si="14"/>
        <v>3.1</v>
      </c>
      <c r="S86" s="226">
        <f>'Complexity of the crisis'!X87</f>
        <v>3.2</v>
      </c>
      <c r="T86" s="226">
        <f>'Complexity of the crisis'!AN87</f>
        <v>3</v>
      </c>
      <c r="U86" s="124" t="str">
        <f>VLOOKUP(C86,Lists!$C$3:$E$160,3,FALSE)</f>
        <v>Asia</v>
      </c>
      <c r="V86" s="125" t="s">
        <v>6860</v>
      </c>
    </row>
    <row r="87" spans="1:22" x14ac:dyDescent="0.3">
      <c r="A87" s="53" t="str">
        <f>'Crisis Indicator Data'!A85</f>
        <v>Venezuela displacement in Peru</v>
      </c>
      <c r="B87" s="45" t="str">
        <f>Lists!G85</f>
        <v>Venezuelan refugees</v>
      </c>
      <c r="C87" s="53" t="str">
        <f>'Crisis Indicator Data'!C85</f>
        <v>PER002</v>
      </c>
      <c r="D87" s="53" t="str">
        <f>'Crisis Indicator Data'!D85</f>
        <v>Peru</v>
      </c>
      <c r="E87" s="53" t="str">
        <f>'Crisis Indicator Data'!E85</f>
        <v>PER</v>
      </c>
      <c r="F87" s="53" t="str">
        <f>'Crisis Indicator Data'!B85</f>
        <v>International displacement</v>
      </c>
      <c r="G87" s="223">
        <f t="shared" si="10"/>
        <v>2.7</v>
      </c>
      <c r="H87" s="54">
        <f t="shared" si="11"/>
        <v>3</v>
      </c>
      <c r="I87" s="117" t="str">
        <f t="shared" si="12"/>
        <v>Medium</v>
      </c>
      <c r="J87" s="224" t="str">
        <f>INDEX(Trends!$D$3:$D$404,MATCH(C87,Trends!$C$3:$C$404,0))</f>
        <v>Stable</v>
      </c>
      <c r="K87" s="109" t="str">
        <f>IF(Reliability!B85="x","x",(IF(ROUNDUP(Reliability!B85,0)=1,"Very High",IF(ROUNDUP(Reliability!B85,0)=2,"High",IF(ROUNDUP(Reliability!B85,0)=3,"Medium",IF(ROUNDUP(Reliability!B85,0)=4,"Low","Very Low"))))))</f>
        <v>Medium</v>
      </c>
      <c r="L87" s="225">
        <f t="shared" si="13"/>
        <v>2.6</v>
      </c>
      <c r="M87" s="231">
        <f>'Impact of the crisis'!N88</f>
        <v>2.8</v>
      </c>
      <c r="N87" s="231">
        <f>'Impact of the crisis'!AB88</f>
        <v>2.5</v>
      </c>
      <c r="O87" s="225">
        <f>'Conditions of people affected'!R88</f>
        <v>3.25</v>
      </c>
      <c r="P87" s="231">
        <f>'Conditions of people affected'!K88</f>
        <v>3.5</v>
      </c>
      <c r="Q87" s="231">
        <f>'Conditions of people affected'!Q88</f>
        <v>3</v>
      </c>
      <c r="R87" s="226">
        <f t="shared" si="14"/>
        <v>1.9</v>
      </c>
      <c r="S87" s="226">
        <f>'Complexity of the crisis'!X88</f>
        <v>2.2999999999999998</v>
      </c>
      <c r="T87" s="226">
        <f>'Complexity of the crisis'!AN88</f>
        <v>1.5</v>
      </c>
      <c r="U87" s="124" t="str">
        <f>VLOOKUP(C87,Lists!$C$3:$E$160,3,FALSE)</f>
        <v>Americas</v>
      </c>
      <c r="V87" s="125" t="s">
        <v>5054</v>
      </c>
    </row>
    <row r="88" spans="1:22" x14ac:dyDescent="0.3">
      <c r="A88" s="53" t="str">
        <f>'Crisis Indicator Data'!A86</f>
        <v>Mindanao conflict</v>
      </c>
      <c r="B88" s="45" t="str">
        <f>Lists!G86</f>
        <v>Mindanao Conflict</v>
      </c>
      <c r="C88" s="53" t="str">
        <f>'Crisis Indicator Data'!C86</f>
        <v>PHL003</v>
      </c>
      <c r="D88" s="53" t="str">
        <f>'Crisis Indicator Data'!D86</f>
        <v>Philippines</v>
      </c>
      <c r="E88" s="53" t="str">
        <f>'Crisis Indicator Data'!E86</f>
        <v>PHL</v>
      </c>
      <c r="F88" s="53" t="str">
        <f>'Crisis Indicator Data'!B86</f>
        <v>Conflict</v>
      </c>
      <c r="G88" s="223">
        <f t="shared" si="10"/>
        <v>2.4</v>
      </c>
      <c r="H88" s="54">
        <f t="shared" si="11"/>
        <v>3</v>
      </c>
      <c r="I88" s="117" t="str">
        <f t="shared" si="12"/>
        <v>Medium</v>
      </c>
      <c r="J88" s="224" t="str">
        <f>INDEX(Trends!$D$3:$D$404,MATCH(C88,Trends!$C$3:$C$404,0))</f>
        <v>Increasing</v>
      </c>
      <c r="K88" s="109" t="str">
        <f>IF(Reliability!B86="x","x",(IF(ROUNDUP(Reliability!B86,0)=1,"Very High",IF(ROUNDUP(Reliability!B86,0)=2,"High",IF(ROUNDUP(Reliability!B86,0)=3,"Medium",IF(ROUNDUP(Reliability!B86,0)=4,"Low","Very Low"))))))</f>
        <v>High</v>
      </c>
      <c r="L88" s="225">
        <f t="shared" si="13"/>
        <v>3</v>
      </c>
      <c r="M88" s="231">
        <f>'Impact of the crisis'!N89</f>
        <v>2.9</v>
      </c>
      <c r="N88" s="231">
        <f>'Impact of the crisis'!AB89</f>
        <v>3</v>
      </c>
      <c r="O88" s="225">
        <f>'Conditions of people affected'!R89</f>
        <v>1.75</v>
      </c>
      <c r="P88" s="231">
        <f>'Conditions of people affected'!K89</f>
        <v>2.5</v>
      </c>
      <c r="Q88" s="231">
        <f>'Conditions of people affected'!Q89</f>
        <v>1</v>
      </c>
      <c r="R88" s="226">
        <f t="shared" si="14"/>
        <v>3</v>
      </c>
      <c r="S88" s="226">
        <f>'Complexity of the crisis'!X89</f>
        <v>2.9</v>
      </c>
      <c r="T88" s="226">
        <f>'Complexity of the crisis'!AN89</f>
        <v>3</v>
      </c>
      <c r="U88" s="124" t="str">
        <f>VLOOKUP(C88,Lists!$C$3:$E$160,3,FALSE)</f>
        <v>Asia</v>
      </c>
      <c r="V88" s="125" t="s">
        <v>7069</v>
      </c>
    </row>
    <row r="89" spans="1:22" x14ac:dyDescent="0.3">
      <c r="A89" s="53" t="str">
        <f>'Crisis Indicator Data'!A87</f>
        <v>Complex crisis in DPRK</v>
      </c>
      <c r="B89" s="45" t="str">
        <f>Lists!G87</f>
        <v>Complex crisis</v>
      </c>
      <c r="C89" s="53" t="str">
        <f>'Crisis Indicator Data'!C87</f>
        <v>PRK001</v>
      </c>
      <c r="D89" s="53" t="str">
        <f>'Crisis Indicator Data'!D87</f>
        <v>DPRK</v>
      </c>
      <c r="E89" s="53" t="str">
        <f>'Crisis Indicator Data'!E87</f>
        <v>PRK</v>
      </c>
      <c r="F89" s="53" t="str">
        <f>'Crisis Indicator Data'!B87</f>
        <v>Complex crisis</v>
      </c>
      <c r="G89" s="223">
        <f t="shared" si="10"/>
        <v>3.8</v>
      </c>
      <c r="H89" s="54">
        <f t="shared" si="11"/>
        <v>4</v>
      </c>
      <c r="I89" s="117" t="str">
        <f t="shared" si="12"/>
        <v>High</v>
      </c>
      <c r="J89" s="224" t="str">
        <f>INDEX(Trends!$D$3:$D$404,MATCH(C89,Trends!$C$3:$C$404,0))</f>
        <v>Increasing</v>
      </c>
      <c r="K89" s="109" t="str">
        <f>IF(Reliability!B87="x","x",(IF(ROUNDUP(Reliability!B87,0)=1,"Very High",IF(ROUNDUP(Reliability!B87,0)=2,"High",IF(ROUNDUP(Reliability!B87,0)=3,"Medium",IF(ROUNDUP(Reliability!B87,0)=4,"Low","Very Low"))))))</f>
        <v>Medium</v>
      </c>
      <c r="L89" s="225">
        <f t="shared" si="13"/>
        <v>3.9</v>
      </c>
      <c r="M89" s="231">
        <f>'Impact of the crisis'!N90</f>
        <v>4.5999999999999996</v>
      </c>
      <c r="N89" s="231">
        <f>'Impact of the crisis'!AB90</f>
        <v>3.5</v>
      </c>
      <c r="O89" s="225">
        <f>'Conditions of people affected'!R90</f>
        <v>4.5</v>
      </c>
      <c r="P89" s="231">
        <f>'Conditions of people affected'!K90</f>
        <v>5</v>
      </c>
      <c r="Q89" s="231">
        <f>'Conditions of people affected'!Q90</f>
        <v>4</v>
      </c>
      <c r="R89" s="226">
        <f t="shared" si="14"/>
        <v>2.5</v>
      </c>
      <c r="S89" s="226">
        <f>'Complexity of the crisis'!X90</f>
        <v>2.9</v>
      </c>
      <c r="T89" s="226">
        <f>'Complexity of the crisis'!AN90</f>
        <v>2</v>
      </c>
      <c r="U89" s="124" t="str">
        <f>VLOOKUP(C89,Lists!$C$3:$E$160,3,FALSE)</f>
        <v>Asia</v>
      </c>
      <c r="V89" s="125" t="s">
        <v>5962</v>
      </c>
    </row>
    <row r="90" spans="1:22" x14ac:dyDescent="0.3">
      <c r="A90" s="53" t="str">
        <f>'Crisis Indicator Data'!A88</f>
        <v>Conflict in Palestine</v>
      </c>
      <c r="B90" s="45" t="str">
        <f>Lists!G88</f>
        <v>Conflict</v>
      </c>
      <c r="C90" s="53" t="str">
        <f>'Crisis Indicator Data'!C88</f>
        <v>PSE002</v>
      </c>
      <c r="D90" s="53" t="str">
        <f>'Crisis Indicator Data'!D88</f>
        <v>Palestine</v>
      </c>
      <c r="E90" s="53" t="str">
        <f>'Crisis Indicator Data'!E88</f>
        <v>PSE</v>
      </c>
      <c r="F90" s="53" t="str">
        <f>'Crisis Indicator Data'!B88</f>
        <v>Conflict</v>
      </c>
      <c r="G90" s="223">
        <f t="shared" si="10"/>
        <v>4</v>
      </c>
      <c r="H90" s="54">
        <f t="shared" si="11"/>
        <v>4</v>
      </c>
      <c r="I90" s="117" t="str">
        <f t="shared" si="12"/>
        <v>High</v>
      </c>
      <c r="J90" s="224" t="str">
        <f>INDEX(Trends!$D$3:$D$404,MATCH(C90,Trends!$C$3:$C$404,0))</f>
        <v>Increasing</v>
      </c>
      <c r="K90" s="109" t="str">
        <f>IF(Reliability!B88="x","x",(IF(ROUNDUP(Reliability!B88,0)=1,"Very High",IF(ROUNDUP(Reliability!B88,0)=2,"High",IF(ROUNDUP(Reliability!B88,0)=3,"Medium",IF(ROUNDUP(Reliability!B88,0)=4,"Low","Very Low"))))))</f>
        <v>High</v>
      </c>
      <c r="L90" s="225">
        <f t="shared" si="13"/>
        <v>3.8</v>
      </c>
      <c r="M90" s="231">
        <f>'Impact of the crisis'!N91</f>
        <v>3.4</v>
      </c>
      <c r="N90" s="231">
        <f>'Impact of the crisis'!AB91</f>
        <v>4</v>
      </c>
      <c r="O90" s="225">
        <f>'Conditions of people affected'!R91</f>
        <v>4.5</v>
      </c>
      <c r="P90" s="231">
        <f>'Conditions of people affected'!K91</f>
        <v>4</v>
      </c>
      <c r="Q90" s="231">
        <f>'Conditions of people affected'!Q91</f>
        <v>5</v>
      </c>
      <c r="R90" s="226">
        <f t="shared" si="14"/>
        <v>3.2</v>
      </c>
      <c r="S90" s="226">
        <f>'Complexity of the crisis'!X91</f>
        <v>2.2000000000000002</v>
      </c>
      <c r="T90" s="226">
        <f>'Complexity of the crisis'!AN91</f>
        <v>4</v>
      </c>
      <c r="U90" s="124" t="str">
        <f>VLOOKUP(C90,Lists!$C$3:$E$160,3,FALSE)</f>
        <v>Middle east</v>
      </c>
      <c r="V90" s="125" t="s">
        <v>6557</v>
      </c>
    </row>
    <row r="91" spans="1:22" x14ac:dyDescent="0.3">
      <c r="A91" s="53" t="str">
        <f>'Crisis Indicator Data'!A89</f>
        <v>Regional Boko Haram Crisis</v>
      </c>
      <c r="B91" s="45" t="str">
        <f>Lists!G89</f>
        <v>Regional Boko Haram</v>
      </c>
      <c r="C91" s="53" t="str">
        <f>'Crisis Indicator Data'!C89</f>
        <v>REG001</v>
      </c>
      <c r="D91" s="53" t="str">
        <f>'Crisis Indicator Data'!D89</f>
        <v>Nigeria,Niger,Chad,Cameroon</v>
      </c>
      <c r="E91" s="53" t="str">
        <f>'Crisis Indicator Data'!E89</f>
        <v>NGA,NER,TCD,CMR</v>
      </c>
      <c r="F91" s="53" t="str">
        <f>'Crisis Indicator Data'!B89</f>
        <v>Regional crisis</v>
      </c>
      <c r="G91" s="223">
        <f t="shared" si="10"/>
        <v>4.2</v>
      </c>
      <c r="H91" s="54">
        <f t="shared" si="11"/>
        <v>5</v>
      </c>
      <c r="I91" s="117" t="str">
        <f t="shared" si="12"/>
        <v>Very High</v>
      </c>
      <c r="J91" s="224" t="str">
        <f>INDEX(Trends!$D$3:$D$404,MATCH(C91,Trends!$C$3:$C$404,0))</f>
        <v>Increasing</v>
      </c>
      <c r="K91" s="109" t="str">
        <f>IF(Reliability!B89="x","x",(IF(ROUNDUP(Reliability!B89,0)=1,"Very High",IF(ROUNDUP(Reliability!B89,0)=2,"High",IF(ROUNDUP(Reliability!B89,0)=3,"Medium",IF(ROUNDUP(Reliability!B89,0)=4,"Low","Very Low"))))))</f>
        <v>High</v>
      </c>
      <c r="L91" s="225">
        <f t="shared" si="13"/>
        <v>4</v>
      </c>
      <c r="M91" s="231">
        <f>'Impact of the crisis'!N92</f>
        <v>2.2999999999999998</v>
      </c>
      <c r="N91" s="231">
        <f>'Impact of the crisis'!AB92</f>
        <v>4.5</v>
      </c>
      <c r="O91" s="225">
        <f>'Conditions of people affected'!R92</f>
        <v>4.45</v>
      </c>
      <c r="P91" s="231">
        <f>'Conditions of people affected'!K92</f>
        <v>4.9000000000000004</v>
      </c>
      <c r="Q91" s="231">
        <f>'Conditions of people affected'!Q92</f>
        <v>4</v>
      </c>
      <c r="R91" s="226">
        <f t="shared" si="14"/>
        <v>3.8</v>
      </c>
      <c r="S91" s="226">
        <f>'Complexity of the crisis'!X92</f>
        <v>3.5</v>
      </c>
      <c r="T91" s="226">
        <f>'Complexity of the crisis'!AN92</f>
        <v>4</v>
      </c>
      <c r="U91" s="124" t="str">
        <f>VLOOKUP(C91,Lists!$C$3:$E$160,3,FALSE)</f>
        <v>Africa,Africa,Africa,Africa</v>
      </c>
      <c r="V91" s="125" t="s">
        <v>6101</v>
      </c>
    </row>
    <row r="92" spans="1:22" x14ac:dyDescent="0.3">
      <c r="A92" s="53" t="str">
        <f>'Crisis Indicator Data'!A90</f>
        <v>Venezuela Regional Crisis</v>
      </c>
      <c r="B92" s="45" t="str">
        <f>Lists!G90</f>
        <v>Venezuela Regional Crisis</v>
      </c>
      <c r="C92" s="53" t="str">
        <f>'Crisis Indicator Data'!C90</f>
        <v>REG002</v>
      </c>
      <c r="D92" s="53" t="str">
        <f>'Crisis Indicator Data'!D90</f>
        <v>Venezuela,Brazil,Colombia,Ecuador,Peru,Trinidad and Tobago</v>
      </c>
      <c r="E92" s="53" t="str">
        <f>'Crisis Indicator Data'!E90</f>
        <v>VEN,BRA,COL,ECU,PER,TTO</v>
      </c>
      <c r="F92" s="53" t="str">
        <f>'Crisis Indicator Data'!B90</f>
        <v>Regional crisis</v>
      </c>
      <c r="G92" s="223">
        <f t="shared" si="10"/>
        <v>3.6</v>
      </c>
      <c r="H92" s="54">
        <f t="shared" si="11"/>
        <v>4</v>
      </c>
      <c r="I92" s="117" t="str">
        <f t="shared" si="12"/>
        <v>High</v>
      </c>
      <c r="J92" s="224" t="str">
        <f>INDEX(Trends!$D$3:$D$404,MATCH(C92,Trends!$C$3:$C$404,0))</f>
        <v>Stable</v>
      </c>
      <c r="K92" s="109" t="str">
        <f>IF(Reliability!B90="x","x",(IF(ROUNDUP(Reliability!B90,0)=1,"Very High",IF(ROUNDUP(Reliability!B90,0)=2,"High",IF(ROUNDUP(Reliability!B90,0)=3,"Medium",IF(ROUNDUP(Reliability!B90,0)=4,"Low","Very Low"))))))</f>
        <v>Low</v>
      </c>
      <c r="L92" s="225">
        <f t="shared" si="13"/>
        <v>4.0999999999999996</v>
      </c>
      <c r="M92" s="231">
        <f>'Impact of the crisis'!N93</f>
        <v>2.9</v>
      </c>
      <c r="N92" s="231">
        <f>'Impact of the crisis'!AB93</f>
        <v>4.5</v>
      </c>
      <c r="O92" s="225">
        <f>'Conditions of people affected'!R93</f>
        <v>4</v>
      </c>
      <c r="P92" s="231">
        <f>'Conditions of people affected'!K93</f>
        <v>5</v>
      </c>
      <c r="Q92" s="231">
        <f>'Conditions of people affected'!Q93</f>
        <v>3</v>
      </c>
      <c r="R92" s="226">
        <f t="shared" si="14"/>
        <v>2.6</v>
      </c>
      <c r="S92" s="226">
        <f>'Complexity of the crisis'!X93</f>
        <v>2.6</v>
      </c>
      <c r="T92" s="226">
        <f>'Complexity of the crisis'!AN93</f>
        <v>2.5</v>
      </c>
      <c r="U92" s="124" t="str">
        <f>VLOOKUP(C92,Lists!$C$3:$E$160,3,FALSE)</f>
        <v>Americas,Americas,Americas,Americas,Americas,Americas</v>
      </c>
      <c r="V92" s="125" t="s">
        <v>4736</v>
      </c>
    </row>
    <row r="93" spans="1:22" x14ac:dyDescent="0.3">
      <c r="A93" s="53" t="str">
        <f>'Crisis Indicator Data'!A91</f>
        <v>Regional Kashmir conflict</v>
      </c>
      <c r="B93" s="45" t="str">
        <f>Lists!G91</f>
        <v>Regional Kashmir conflict</v>
      </c>
      <c r="C93" s="53" t="str">
        <f>'Crisis Indicator Data'!C91</f>
        <v>REG003</v>
      </c>
      <c r="D93" s="53" t="str">
        <f>'Crisis Indicator Data'!D91</f>
        <v>India,Pakistan</v>
      </c>
      <c r="E93" s="53" t="str">
        <f>'Crisis Indicator Data'!E91</f>
        <v>IND,PAK</v>
      </c>
      <c r="F93" s="53" t="str">
        <f>'Crisis Indicator Data'!B91</f>
        <v>Regional crisis</v>
      </c>
      <c r="G93" s="223" t="str">
        <f t="shared" si="10"/>
        <v>x</v>
      </c>
      <c r="H93" s="54" t="str">
        <f t="shared" si="11"/>
        <v>x</v>
      </c>
      <c r="I93" s="117" t="str">
        <f t="shared" si="12"/>
        <v>x</v>
      </c>
      <c r="J93" s="224" t="str">
        <f>INDEX(Trends!$D$3:$D$404,MATCH(C93,Trends!$C$3:$C$404,0))</f>
        <v>-</v>
      </c>
      <c r="K93" s="109" t="str">
        <f>IF(Reliability!B91="x","x",(IF(ROUNDUP(Reliability!B91,0)=1,"Very High",IF(ROUNDUP(Reliability!B91,0)=2,"High",IF(ROUNDUP(Reliability!B91,0)=3,"Medium",IF(ROUNDUP(Reliability!B91,0)=4,"Low","Very Low"))))))</f>
        <v>Very Low</v>
      </c>
      <c r="L93" s="225">
        <f t="shared" si="13"/>
        <v>3.5</v>
      </c>
      <c r="M93" s="231">
        <f>'Impact of the crisis'!N94</f>
        <v>2.1</v>
      </c>
      <c r="N93" s="231">
        <f>'Impact of the crisis'!AB94</f>
        <v>4</v>
      </c>
      <c r="O93" s="225" t="str">
        <f>'Conditions of people affected'!R94</f>
        <v>x</v>
      </c>
      <c r="P93" s="231" t="str">
        <f>'Conditions of people affected'!K94</f>
        <v>x</v>
      </c>
      <c r="Q93" s="231" t="str">
        <f>'Conditions of people affected'!Q94</f>
        <v>x</v>
      </c>
      <c r="R93" s="226">
        <f t="shared" si="14"/>
        <v>2.9</v>
      </c>
      <c r="S93" s="226">
        <f>'Complexity of the crisis'!X94</f>
        <v>2.8</v>
      </c>
      <c r="T93" s="226">
        <f>'Complexity of the crisis'!AN94</f>
        <v>3</v>
      </c>
      <c r="U93" s="124" t="str">
        <f>VLOOKUP(C93,Lists!$C$3:$E$160,3,FALSE)</f>
        <v>Asia,Asia</v>
      </c>
      <c r="V93" s="125" t="s">
        <v>5962</v>
      </c>
    </row>
    <row r="94" spans="1:22" x14ac:dyDescent="0.3">
      <c r="A94" s="53" t="str">
        <f>'Crisis Indicator Data'!A92</f>
        <v>Syrian Regional Crisis</v>
      </c>
      <c r="B94" s="45" t="str">
        <f>Lists!G92</f>
        <v>Syrian Regional Crisis</v>
      </c>
      <c r="C94" s="53" t="str">
        <f>'Crisis Indicator Data'!C92</f>
        <v>REG004</v>
      </c>
      <c r="D94" s="53" t="str">
        <f>'Crisis Indicator Data'!D92</f>
        <v>Syria,Turkey,Iraq,Egypt,Jordan,Lebanon</v>
      </c>
      <c r="E94" s="53" t="str">
        <f>'Crisis Indicator Data'!E92</f>
        <v>SYR,TUR,IRQ,EGY,JOR,LBN</v>
      </c>
      <c r="F94" s="53" t="str">
        <f>'Crisis Indicator Data'!B92</f>
        <v>Regional crisis</v>
      </c>
      <c r="G94" s="223">
        <f t="shared" si="10"/>
        <v>4.5</v>
      </c>
      <c r="H94" s="54">
        <f t="shared" si="11"/>
        <v>5</v>
      </c>
      <c r="I94" s="117" t="str">
        <f t="shared" si="12"/>
        <v>Very High</v>
      </c>
      <c r="J94" s="224" t="str">
        <f>INDEX(Trends!$D$3:$D$404,MATCH(C94,Trends!$C$3:$C$404,0))</f>
        <v>Increasing</v>
      </c>
      <c r="K94" s="109" t="str">
        <f>IF(Reliability!B92="x","x",(IF(ROUNDUP(Reliability!B92,0)=1,"Very High",IF(ROUNDUP(Reliability!B92,0)=2,"High",IF(ROUNDUP(Reliability!B92,0)=3,"Medium",IF(ROUNDUP(Reliability!B92,0)=4,"Low","Very Low"))))))</f>
        <v>High</v>
      </c>
      <c r="L94" s="225">
        <f t="shared" si="13"/>
        <v>4</v>
      </c>
      <c r="M94" s="231">
        <f>'Impact of the crisis'!N95</f>
        <v>3.1</v>
      </c>
      <c r="N94" s="231">
        <f>'Impact of the crisis'!AB95</f>
        <v>4.3</v>
      </c>
      <c r="O94" s="225">
        <f>'Conditions of people affected'!R95</f>
        <v>5</v>
      </c>
      <c r="P94" s="231">
        <f>'Conditions of people affected'!K95</f>
        <v>5</v>
      </c>
      <c r="Q94" s="231">
        <f>'Conditions of people affected'!Q95</f>
        <v>5</v>
      </c>
      <c r="R94" s="226">
        <f t="shared" si="14"/>
        <v>4.0999999999999996</v>
      </c>
      <c r="S94" s="226">
        <f>'Complexity of the crisis'!X95</f>
        <v>3.6</v>
      </c>
      <c r="T94" s="226">
        <f>'Complexity of the crisis'!AN95</f>
        <v>4.5</v>
      </c>
      <c r="U94" s="124" t="str">
        <f>VLOOKUP(C94,Lists!$C$3:$E$160,3,FALSE)</f>
        <v>Middle east,Middle east,Middle east,Africa,Middle east,Middle east</v>
      </c>
      <c r="V94" s="125" t="s">
        <v>6557</v>
      </c>
    </row>
    <row r="95" spans="1:22" x14ac:dyDescent="0.3">
      <c r="A95" s="53" t="str">
        <f>'Crisis Indicator Data'!A93</f>
        <v xml:space="preserve">Eastern Mediterranean Route </v>
      </c>
      <c r="B95" s="45" t="str">
        <f>Lists!G93</f>
        <v xml:space="preserve">Eastern Mediterranean Route </v>
      </c>
      <c r="C95" s="53" t="str">
        <f>'Crisis Indicator Data'!C93</f>
        <v>REG006</v>
      </c>
      <c r="D95" s="53" t="str">
        <f>'Crisis Indicator Data'!D93</f>
        <v>Turkey,Greece</v>
      </c>
      <c r="E95" s="53" t="str">
        <f>'Crisis Indicator Data'!E93</f>
        <v>TUR,GRC</v>
      </c>
      <c r="F95" s="53" t="str">
        <f>'Crisis Indicator Data'!B93</f>
        <v>Regional crisis</v>
      </c>
      <c r="G95" s="223" t="str">
        <f t="shared" si="10"/>
        <v>x</v>
      </c>
      <c r="H95" s="54" t="str">
        <f t="shared" si="11"/>
        <v>x</v>
      </c>
      <c r="I95" s="117" t="str">
        <f t="shared" si="12"/>
        <v>x</v>
      </c>
      <c r="J95" s="224" t="str">
        <f>INDEX(Trends!$D$3:$D$404,MATCH(C95,Trends!$C$3:$C$404,0))</f>
        <v>-</v>
      </c>
      <c r="K95" s="109" t="str">
        <f>IF(Reliability!B93="x","x",(IF(ROUNDUP(Reliability!B93,0)=1,"Very High",IF(ROUNDUP(Reliability!B93,0)=2,"High",IF(ROUNDUP(Reliability!B93,0)=3,"Medium",IF(ROUNDUP(Reliability!B93,0)=4,"Low","Very Low"))))))</f>
        <v>Very Low</v>
      </c>
      <c r="L95" s="225" t="str">
        <f t="shared" si="13"/>
        <v>x</v>
      </c>
      <c r="M95" s="231" t="str">
        <f>'Impact of the crisis'!N96</f>
        <v>x</v>
      </c>
      <c r="N95" s="231">
        <f>'Impact of the crisis'!AB96</f>
        <v>2.4</v>
      </c>
      <c r="O95" s="225" t="str">
        <f>'Conditions of people affected'!R96</f>
        <v>x</v>
      </c>
      <c r="P95" s="231" t="str">
        <f>'Conditions of people affected'!K96</f>
        <v>x</v>
      </c>
      <c r="Q95" s="231" t="str">
        <f>'Conditions of people affected'!Q96</f>
        <v>x</v>
      </c>
      <c r="R95" s="226">
        <f t="shared" si="14"/>
        <v>2.5</v>
      </c>
      <c r="S95" s="226">
        <f>'Complexity of the crisis'!X96</f>
        <v>2.5</v>
      </c>
      <c r="T95" s="226">
        <f>'Complexity of the crisis'!AN96</f>
        <v>2.5</v>
      </c>
      <c r="U95" s="124" t="str">
        <f>VLOOKUP(C95,Lists!$C$3:$E$160,3,FALSE)</f>
        <v>Middle east,Europe</v>
      </c>
      <c r="V95" s="125" t="s">
        <v>6557</v>
      </c>
    </row>
    <row r="96" spans="1:22" x14ac:dyDescent="0.3">
      <c r="A96" s="53" t="str">
        <f>'Crisis Indicator Data'!A94</f>
        <v>Central Mediterranean Route</v>
      </c>
      <c r="B96" s="45" t="str">
        <f>Lists!G94</f>
        <v>Central Mediterranean Route</v>
      </c>
      <c r="C96" s="53" t="str">
        <f>'Crisis Indicator Data'!C94</f>
        <v>REG007</v>
      </c>
      <c r="D96" s="53" t="str">
        <f>'Crisis Indicator Data'!D94</f>
        <v>Algeria,Tunisia,Libya,Italy</v>
      </c>
      <c r="E96" s="53" t="str">
        <f>'Crisis Indicator Data'!E94</f>
        <v>DZA,TUN,LBY,ITA</v>
      </c>
      <c r="F96" s="53" t="str">
        <f>'Crisis Indicator Data'!B94</f>
        <v>Regional crisis</v>
      </c>
      <c r="G96" s="223" t="str">
        <f t="shared" si="10"/>
        <v>x</v>
      </c>
      <c r="H96" s="54" t="str">
        <f t="shared" si="11"/>
        <v>x</v>
      </c>
      <c r="I96" s="117" t="str">
        <f t="shared" si="12"/>
        <v>x</v>
      </c>
      <c r="J96" s="224" t="str">
        <f>INDEX(Trends!$D$3:$D$404,MATCH(C96,Trends!$C$3:$C$404,0))</f>
        <v>-</v>
      </c>
      <c r="K96" s="109" t="str">
        <f>IF(Reliability!B94="x","x",(IF(ROUNDUP(Reliability!B94,0)=1,"Very High",IF(ROUNDUP(Reliability!B94,0)=2,"High",IF(ROUNDUP(Reliability!B94,0)=3,"Medium",IF(ROUNDUP(Reliability!B94,0)=4,"Low","Very Low"))))))</f>
        <v>Very Low</v>
      </c>
      <c r="L96" s="225" t="str">
        <f t="shared" si="13"/>
        <v>x</v>
      </c>
      <c r="M96" s="231" t="str">
        <f>'Impact of the crisis'!N97</f>
        <v>x</v>
      </c>
      <c r="N96" s="231">
        <f>'Impact of the crisis'!AB97</f>
        <v>4</v>
      </c>
      <c r="O96" s="225" t="str">
        <f>'Conditions of people affected'!R97</f>
        <v>x</v>
      </c>
      <c r="P96" s="231" t="str">
        <f>'Conditions of people affected'!K97</f>
        <v>x</v>
      </c>
      <c r="Q96" s="231" t="str">
        <f>'Conditions of people affected'!Q97</f>
        <v>x</v>
      </c>
      <c r="R96" s="226">
        <f t="shared" si="14"/>
        <v>3.1</v>
      </c>
      <c r="S96" s="226">
        <f>'Complexity of the crisis'!X97</f>
        <v>2.6</v>
      </c>
      <c r="T96" s="226">
        <f>'Complexity of the crisis'!AN97</f>
        <v>3.5</v>
      </c>
      <c r="U96" s="124" t="str">
        <f>VLOOKUP(C96,Lists!$C$3:$E$160,3,FALSE)</f>
        <v>Africa,Africa,Africa,Europe</v>
      </c>
      <c r="V96" s="125" t="s">
        <v>6418</v>
      </c>
    </row>
    <row r="97" spans="1:22" x14ac:dyDescent="0.3">
      <c r="A97" s="53" t="str">
        <f>'Crisis Indicator Data'!A95</f>
        <v>Western Mediterranean Route</v>
      </c>
      <c r="B97" s="45" t="str">
        <f>Lists!G95</f>
        <v>Western Mediterranean Route</v>
      </c>
      <c r="C97" s="53" t="str">
        <f>'Crisis Indicator Data'!C95</f>
        <v>REG008</v>
      </c>
      <c r="D97" s="53" t="str">
        <f>'Crisis Indicator Data'!D95</f>
        <v>Algeria,Morocco,Spain</v>
      </c>
      <c r="E97" s="53" t="str">
        <f>'Crisis Indicator Data'!E95</f>
        <v>DZA,MAR,ESP</v>
      </c>
      <c r="F97" s="53" t="str">
        <f>'Crisis Indicator Data'!B95</f>
        <v>Regional crisis</v>
      </c>
      <c r="G97" s="223" t="str">
        <f t="shared" si="10"/>
        <v>x</v>
      </c>
      <c r="H97" s="54" t="str">
        <f t="shared" si="11"/>
        <v>x</v>
      </c>
      <c r="I97" s="117" t="str">
        <f t="shared" si="12"/>
        <v>x</v>
      </c>
      <c r="J97" s="224" t="str">
        <f>INDEX(Trends!$D$3:$D$404,MATCH(C97,Trends!$C$3:$C$404,0))</f>
        <v>-</v>
      </c>
      <c r="K97" s="109" t="str">
        <f>IF(Reliability!B95="x","x",(IF(ROUNDUP(Reliability!B95,0)=1,"Very High",IF(ROUNDUP(Reliability!B95,0)=2,"High",IF(ROUNDUP(Reliability!B95,0)=3,"Medium",IF(ROUNDUP(Reliability!B95,0)=4,"Low","Very Low"))))))</f>
        <v>Very Low</v>
      </c>
      <c r="L97" s="225" t="str">
        <f t="shared" si="13"/>
        <v>x</v>
      </c>
      <c r="M97" s="231" t="str">
        <f>'Impact of the crisis'!N98</f>
        <v>x</v>
      </c>
      <c r="N97" s="231">
        <f>'Impact of the crisis'!AB98</f>
        <v>3.2</v>
      </c>
      <c r="O97" s="225" t="str">
        <f>'Conditions of people affected'!R98</f>
        <v>x</v>
      </c>
      <c r="P97" s="231" t="str">
        <f>'Conditions of people affected'!K98</f>
        <v>x</v>
      </c>
      <c r="Q97" s="231" t="str">
        <f>'Conditions of people affected'!Q98</f>
        <v>x</v>
      </c>
      <c r="R97" s="226">
        <f t="shared" si="14"/>
        <v>2.4</v>
      </c>
      <c r="S97" s="226">
        <f>'Complexity of the crisis'!X98</f>
        <v>2.7</v>
      </c>
      <c r="T97" s="226">
        <f>'Complexity of the crisis'!AN98</f>
        <v>2</v>
      </c>
      <c r="U97" s="124" t="str">
        <f>VLOOKUP(C97,Lists!$C$3:$E$160,3,FALSE)</f>
        <v>Africa,Africa,Europe</v>
      </c>
      <c r="V97" s="125" t="s">
        <v>6418</v>
      </c>
    </row>
    <row r="98" spans="1:22" x14ac:dyDescent="0.3">
      <c r="A98" s="53" t="str">
        <f>'Crisis Indicator Data'!A96</f>
        <v>Rohingya Regional Crisis</v>
      </c>
      <c r="B98" s="45" t="str">
        <f>Lists!G96</f>
        <v>Rohingya Regional Crisis</v>
      </c>
      <c r="C98" s="53" t="str">
        <f>'Crisis Indicator Data'!C96</f>
        <v>REG011</v>
      </c>
      <c r="D98" s="53" t="str">
        <f>'Crisis Indicator Data'!D96</f>
        <v>Bangladesh,Myanmar</v>
      </c>
      <c r="E98" s="53" t="str">
        <f>'Crisis Indicator Data'!E96</f>
        <v>BGD,MMR</v>
      </c>
      <c r="F98" s="53" t="str">
        <f>'Crisis Indicator Data'!B96</f>
        <v>Regional crisis</v>
      </c>
      <c r="G98" s="223">
        <f t="shared" si="10"/>
        <v>3.6</v>
      </c>
      <c r="H98" s="54">
        <f t="shared" si="11"/>
        <v>4</v>
      </c>
      <c r="I98" s="117" t="str">
        <f t="shared" si="12"/>
        <v>High</v>
      </c>
      <c r="J98" s="224" t="str">
        <f>INDEX(Trends!$D$3:$D$404,MATCH(C98,Trends!$C$3:$C$404,0))</f>
        <v>Stable</v>
      </c>
      <c r="K98" s="109" t="str">
        <f>IF(Reliability!B96="x","x",(IF(ROUNDUP(Reliability!B96,0)=1,"Very High",IF(ROUNDUP(Reliability!B96,0)=2,"High",IF(ROUNDUP(Reliability!B96,0)=3,"Medium",IF(ROUNDUP(Reliability!B96,0)=4,"Low","Very Low"))))))</f>
        <v>High</v>
      </c>
      <c r="L98" s="225">
        <f t="shared" si="13"/>
        <v>3.1</v>
      </c>
      <c r="M98" s="231">
        <f>'Impact of the crisis'!N99</f>
        <v>1.4</v>
      </c>
      <c r="N98" s="231">
        <f>'Impact of the crisis'!AB99</f>
        <v>3.7</v>
      </c>
      <c r="O98" s="225">
        <f>'Conditions of people affected'!R99</f>
        <v>3.85</v>
      </c>
      <c r="P98" s="231">
        <f>'Conditions of people affected'!K99</f>
        <v>3.7</v>
      </c>
      <c r="Q98" s="231">
        <f>'Conditions of people affected'!Q99</f>
        <v>4</v>
      </c>
      <c r="R98" s="226">
        <f t="shared" si="14"/>
        <v>3.5</v>
      </c>
      <c r="S98" s="226">
        <f>'Complexity of the crisis'!X99</f>
        <v>3</v>
      </c>
      <c r="T98" s="226">
        <f>'Complexity of the crisis'!AN99</f>
        <v>4</v>
      </c>
      <c r="U98" s="124" t="str">
        <f>VLOOKUP(C98,Lists!$C$3:$E$160,3,FALSE)</f>
        <v>Asia,Asia</v>
      </c>
      <c r="V98" s="125" t="s">
        <v>5962</v>
      </c>
    </row>
    <row r="99" spans="1:22" x14ac:dyDescent="0.3">
      <c r="A99" s="53" t="str">
        <f>'Crisis Indicator Data'!A97</f>
        <v>Southern Africa Regional Food Security Crisis</v>
      </c>
      <c r="B99" s="45" t="str">
        <f>Lists!G97</f>
        <v>Southern Africa Regional Food Security Crisis</v>
      </c>
      <c r="C99" s="53" t="str">
        <f>'Crisis Indicator Data'!C97</f>
        <v>REG012</v>
      </c>
      <c r="D99" s="53" t="str">
        <f>'Crisis Indicator Data'!D97</f>
        <v>Lesotho,Madagascar,Malawi,Mozambique,Namibia,Eswatini,Zambia,Zimbabwe</v>
      </c>
      <c r="E99" s="53" t="str">
        <f>'Crisis Indicator Data'!E97</f>
        <v>LSO,MDG,MWI,MOZ,NAM,SWZ,ZMB,ZWE</v>
      </c>
      <c r="F99" s="53" t="str">
        <f>'Crisis Indicator Data'!B97</f>
        <v>Regional crisis</v>
      </c>
      <c r="G99" s="223">
        <f t="shared" si="10"/>
        <v>3.6</v>
      </c>
      <c r="H99" s="54">
        <f t="shared" si="11"/>
        <v>4</v>
      </c>
      <c r="I99" s="117" t="str">
        <f t="shared" si="12"/>
        <v>High</v>
      </c>
      <c r="J99" s="224" t="str">
        <f>INDEX(Trends!$D$3:$D$404,MATCH(C99,Trends!$C$3:$C$404,0))</f>
        <v>Increasing</v>
      </c>
      <c r="K99" s="109" t="str">
        <f>IF(Reliability!B97="x","x",(IF(ROUNDUP(Reliability!B97,0)=1,"Very High",IF(ROUNDUP(Reliability!B97,0)=2,"High",IF(ROUNDUP(Reliability!B97,0)=3,"Medium",IF(ROUNDUP(Reliability!B97,0)=4,"Low","Very Low"))))))</f>
        <v>High</v>
      </c>
      <c r="L99" s="225">
        <f t="shared" si="13"/>
        <v>3.2</v>
      </c>
      <c r="M99" s="231">
        <f>'Impact of the crisis'!N100</f>
        <v>3.8</v>
      </c>
      <c r="N99" s="231">
        <f>'Impact of the crisis'!AB100</f>
        <v>2.9</v>
      </c>
      <c r="O99" s="225">
        <f>'Conditions of people affected'!R100</f>
        <v>4</v>
      </c>
      <c r="P99" s="231">
        <f>'Conditions of people affected'!K100</f>
        <v>5</v>
      </c>
      <c r="Q99" s="231">
        <f>'Conditions of people affected'!Q100</f>
        <v>3</v>
      </c>
      <c r="R99" s="226">
        <f t="shared" si="14"/>
        <v>3.1</v>
      </c>
      <c r="S99" s="226">
        <f>'Complexity of the crisis'!X100</f>
        <v>2.7</v>
      </c>
      <c r="T99" s="226">
        <f>'Complexity of the crisis'!AN100</f>
        <v>3.5</v>
      </c>
      <c r="U99" s="124" t="str">
        <f>VLOOKUP(C99,Lists!$C$3:$E$160,3,FALSE)</f>
        <v>Africa,Africa,Africa,Africa,Africa,Africa,Africa,Africa</v>
      </c>
      <c r="V99" s="125" t="s">
        <v>6101</v>
      </c>
    </row>
    <row r="100" spans="1:22" x14ac:dyDescent="0.3">
      <c r="A100" s="53" t="str">
        <f>'Crisis Indicator Data'!A98</f>
        <v>Nagorno-Karabakh Conflict</v>
      </c>
      <c r="B100" s="45" t="str">
        <f>Lists!G98</f>
        <v>Regional Nagorno-Karabakh Conflict</v>
      </c>
      <c r="C100" s="53" t="str">
        <f>'Crisis Indicator Data'!C98</f>
        <v>REG013</v>
      </c>
      <c r="D100" s="53" t="str">
        <f>'Crisis Indicator Data'!D98</f>
        <v>Armenia,Azerbaijan</v>
      </c>
      <c r="E100" s="53" t="str">
        <f>'Crisis Indicator Data'!E98</f>
        <v>ARM,AZE</v>
      </c>
      <c r="F100" s="53" t="str">
        <f>'Crisis Indicator Data'!B98</f>
        <v>Regional crisis</v>
      </c>
      <c r="G100" s="223" t="str">
        <f t="shared" si="10"/>
        <v>x</v>
      </c>
      <c r="H100" s="54" t="str">
        <f t="shared" si="11"/>
        <v>x</v>
      </c>
      <c r="I100" s="117" t="str">
        <f t="shared" si="12"/>
        <v>x</v>
      </c>
      <c r="J100" s="224" t="str">
        <f>INDEX(Trends!$D$3:$D$404,MATCH(C100,Trends!$C$3:$C$404,0))</f>
        <v>-</v>
      </c>
      <c r="K100" s="109" t="str">
        <f>IF(Reliability!B98="x","x",(IF(ROUNDUP(Reliability!B98,0)=1,"Very High",IF(ROUNDUP(Reliability!B98,0)=2,"High",IF(ROUNDUP(Reliability!B98,0)=3,"Medium",IF(ROUNDUP(Reliability!B98,0)=4,"Low","Very Low"))))))</f>
        <v>Medium</v>
      </c>
      <c r="L100" s="225">
        <f t="shared" si="13"/>
        <v>2.7</v>
      </c>
      <c r="M100" s="231">
        <f>'Impact of the crisis'!N101</f>
        <v>2.6</v>
      </c>
      <c r="N100" s="231">
        <f>'Impact of the crisis'!AB101</f>
        <v>2.7</v>
      </c>
      <c r="O100" s="225" t="str">
        <f>'Conditions of people affected'!R101</f>
        <v>x</v>
      </c>
      <c r="P100" s="231" t="str">
        <f>'Conditions of people affected'!K101</f>
        <v>x</v>
      </c>
      <c r="Q100" s="231" t="str">
        <f>'Conditions of people affected'!Q101</f>
        <v>x</v>
      </c>
      <c r="R100" s="226">
        <f t="shared" si="14"/>
        <v>2.8</v>
      </c>
      <c r="S100" s="226">
        <f>'Complexity of the crisis'!X101</f>
        <v>2.6</v>
      </c>
      <c r="T100" s="226">
        <f>'Complexity of the crisis'!AN101</f>
        <v>3</v>
      </c>
      <c r="U100" s="124" t="str">
        <f>VLOOKUP(C100,Lists!$C$3:$E$160,3,FALSE)</f>
        <v>Middle east,Middle east</v>
      </c>
      <c r="V100" s="125" t="s">
        <v>4658</v>
      </c>
    </row>
    <row r="101" spans="1:22" x14ac:dyDescent="0.3">
      <c r="A101" s="53" t="str">
        <f>'Crisis Indicator Data'!A99</f>
        <v>Burundi and DRC refugees in Rwanda</v>
      </c>
      <c r="B101" s="45" t="str">
        <f>Lists!G99</f>
        <v>Refugees</v>
      </c>
      <c r="C101" s="53" t="str">
        <f>'Crisis Indicator Data'!C99</f>
        <v>RWA002</v>
      </c>
      <c r="D101" s="53" t="str">
        <f>'Crisis Indicator Data'!D99</f>
        <v>Rwanda</v>
      </c>
      <c r="E101" s="53" t="str">
        <f>'Crisis Indicator Data'!E99</f>
        <v>RWA</v>
      </c>
      <c r="F101" s="53" t="str">
        <f>'Crisis Indicator Data'!B99</f>
        <v>International displacement</v>
      </c>
      <c r="G101" s="223">
        <f t="shared" ref="G101:G132" si="15">IF(OR(O101="x",L101="x"),"x",ROUND((5-GEOMEAN(((5-L101)/5*4+1),((5-O101)/5*4+1),((5-O101)/5*4+1)))/4*3.5+R101*0.3,1))</f>
        <v>1.9</v>
      </c>
      <c r="H101" s="54">
        <f t="shared" ref="H101:H132" si="16">IF(G101="x","x",ROUNDUP(G101,0))</f>
        <v>2</v>
      </c>
      <c r="I101" s="117" t="str">
        <f t="shared" ref="I101:I132" si="17">IF(O101="x","x",IF(L101="x","x",(IF(H101=5,"Very High",IF(H101=4,"High",IF(H101=3,"Medium",IF(H101=2,"Low","Very Low")))))))</f>
        <v>Low</v>
      </c>
      <c r="J101" s="224" t="str">
        <f>INDEX(Trends!$D$3:$D$404,MATCH(C101,Trends!$C$3:$C$404,0))</f>
        <v>Stable</v>
      </c>
      <c r="K101" s="109" t="str">
        <f>IF(Reliability!B99="x","x",(IF(ROUNDUP(Reliability!B99,0)=1,"Very High",IF(ROUNDUP(Reliability!B99,0)=2,"High",IF(ROUNDUP(Reliability!B99,0)=3,"Medium",IF(ROUNDUP(Reliability!B99,0)=4,"Low","Very Low"))))))</f>
        <v>Medium</v>
      </c>
      <c r="L101" s="225">
        <f t="shared" ref="L101:L132" si="18">IF(OR(N101="x",M101="x"),"x",ROUND((5-GEOMEAN(((5-M101)/5*4+1),((5-N101)/5*4+1),((5-N101)/5*4+1)))/4*5,1))</f>
        <v>2.6</v>
      </c>
      <c r="M101" s="231">
        <f>'Impact of the crisis'!N102</f>
        <v>2.1</v>
      </c>
      <c r="N101" s="231">
        <f>'Impact of the crisis'!AB102</f>
        <v>2.8</v>
      </c>
      <c r="O101" s="225">
        <f>'Conditions of people affected'!R102</f>
        <v>1.45</v>
      </c>
      <c r="P101" s="231">
        <f>'Conditions of people affected'!K102</f>
        <v>1.9</v>
      </c>
      <c r="Q101" s="231">
        <f>'Conditions of people affected'!Q102</f>
        <v>1</v>
      </c>
      <c r="R101" s="226">
        <f t="shared" ref="R101:R132" si="19">IF(OR(T101="x",S101="x"),S101,ROUND((5-GEOMEAN(((5-S101)/5*4+1),((5-T101)/5*4+1)))/4*5,1))</f>
        <v>2.1</v>
      </c>
      <c r="S101" s="226">
        <f>'Complexity of the crisis'!X102</f>
        <v>2.6</v>
      </c>
      <c r="T101" s="226">
        <f>'Complexity of the crisis'!AN102</f>
        <v>1.5</v>
      </c>
      <c r="U101" s="124" t="str">
        <f>VLOOKUP(C101,Lists!$C$3:$E$160,3,FALSE)</f>
        <v>Africa</v>
      </c>
      <c r="V101" s="125" t="s">
        <v>5054</v>
      </c>
    </row>
    <row r="102" spans="1:22" x14ac:dyDescent="0.3">
      <c r="A102" s="53" t="str">
        <f>'Crisis Indicator Data'!A100</f>
        <v>Complex crisis in Sudan</v>
      </c>
      <c r="B102" s="45" t="str">
        <f>Lists!G100</f>
        <v>Complex crisis</v>
      </c>
      <c r="C102" s="53" t="str">
        <f>'Crisis Indicator Data'!C100</f>
        <v>SDN001</v>
      </c>
      <c r="D102" s="53" t="str">
        <f>'Crisis Indicator Data'!D100</f>
        <v>Sudan</v>
      </c>
      <c r="E102" s="53" t="str">
        <f>'Crisis Indicator Data'!E100</f>
        <v>SDN</v>
      </c>
      <c r="F102" s="53" t="str">
        <f>'Crisis Indicator Data'!B100</f>
        <v>Multiple crises country</v>
      </c>
      <c r="G102" s="223">
        <f t="shared" si="15"/>
        <v>4.2</v>
      </c>
      <c r="H102" s="54">
        <f t="shared" si="16"/>
        <v>5</v>
      </c>
      <c r="I102" s="117" t="str">
        <f t="shared" si="17"/>
        <v>Very High</v>
      </c>
      <c r="J102" s="224" t="str">
        <f>INDEX(Trends!$D$3:$D$404,MATCH(C102,Trends!$C$3:$C$404,0))</f>
        <v>Decreasing</v>
      </c>
      <c r="K102" s="109" t="str">
        <f>IF(Reliability!B100="x","x",(IF(ROUNDUP(Reliability!B100,0)=1,"Very High",IF(ROUNDUP(Reliability!B100,0)=2,"High",IF(ROUNDUP(Reliability!B100,0)=3,"Medium",IF(ROUNDUP(Reliability!B100,0)=4,"Low","Very Low"))))))</f>
        <v>Medium</v>
      </c>
      <c r="L102" s="225">
        <f t="shared" si="18"/>
        <v>4.0999999999999996</v>
      </c>
      <c r="M102" s="231">
        <f>'Impact of the crisis'!N103</f>
        <v>4.8</v>
      </c>
      <c r="N102" s="231">
        <f>'Impact of the crisis'!AB103</f>
        <v>3.7</v>
      </c>
      <c r="O102" s="225">
        <f>'Conditions of people affected'!R103</f>
        <v>4.5</v>
      </c>
      <c r="P102" s="231">
        <f>'Conditions of people affected'!K103</f>
        <v>5</v>
      </c>
      <c r="Q102" s="231">
        <f>'Conditions of people affected'!Q103</f>
        <v>4</v>
      </c>
      <c r="R102" s="226">
        <f t="shared" si="19"/>
        <v>3.7</v>
      </c>
      <c r="S102" s="226">
        <f>'Complexity of the crisis'!X103</f>
        <v>3.3</v>
      </c>
      <c r="T102" s="226">
        <f>'Complexity of the crisis'!AN103</f>
        <v>4</v>
      </c>
      <c r="U102" s="124" t="str">
        <f>VLOOKUP(C102,Lists!$C$3:$E$160,3,FALSE)</f>
        <v>Africa</v>
      </c>
      <c r="V102" s="125" t="s">
        <v>6784</v>
      </c>
    </row>
    <row r="103" spans="1:22" x14ac:dyDescent="0.3">
      <c r="A103" s="53" t="str">
        <f>'Crisis Indicator Data'!A101</f>
        <v>Refugees in Sudan</v>
      </c>
      <c r="B103" s="45" t="str">
        <f>Lists!G101</f>
        <v>Refugees</v>
      </c>
      <c r="C103" s="53" t="str">
        <f>'Crisis Indicator Data'!C101</f>
        <v>SDN005</v>
      </c>
      <c r="D103" s="53" t="str">
        <f>'Crisis Indicator Data'!D101</f>
        <v>Sudan</v>
      </c>
      <c r="E103" s="53" t="str">
        <f>'Crisis Indicator Data'!E101</f>
        <v>SDN</v>
      </c>
      <c r="F103" s="53" t="str">
        <f>'Crisis Indicator Data'!B101</f>
        <v>International displacement</v>
      </c>
      <c r="G103" s="223">
        <f t="shared" si="15"/>
        <v>3.8</v>
      </c>
      <c r="H103" s="54">
        <f t="shared" si="16"/>
        <v>4</v>
      </c>
      <c r="I103" s="117" t="str">
        <f t="shared" si="17"/>
        <v>High</v>
      </c>
      <c r="J103" s="224" t="str">
        <f>INDEX(Trends!$D$3:$D$404,MATCH(C103,Trends!$C$3:$C$404,0))</f>
        <v>Decreasing</v>
      </c>
      <c r="K103" s="109" t="str">
        <f>IF(Reliability!B101="x","x",(IF(ROUNDUP(Reliability!B101,0)=1,"Very High",IF(ROUNDUP(Reliability!B101,0)=2,"High",IF(ROUNDUP(Reliability!B101,0)=3,"Medium",IF(ROUNDUP(Reliability!B101,0)=4,"Low","Very Low"))))))</f>
        <v>High</v>
      </c>
      <c r="L103" s="225">
        <f t="shared" si="18"/>
        <v>4.0999999999999996</v>
      </c>
      <c r="M103" s="231">
        <f>'Impact of the crisis'!N104</f>
        <v>1.8</v>
      </c>
      <c r="N103" s="231">
        <f>'Impact of the crisis'!AB104</f>
        <v>4.8</v>
      </c>
      <c r="O103" s="225">
        <f>'Conditions of people affected'!R104</f>
        <v>3.7</v>
      </c>
      <c r="P103" s="231">
        <f>'Conditions of people affected'!K104</f>
        <v>3.4</v>
      </c>
      <c r="Q103" s="231">
        <f>'Conditions of people affected'!Q104</f>
        <v>4</v>
      </c>
      <c r="R103" s="226">
        <f t="shared" si="19"/>
        <v>3.7</v>
      </c>
      <c r="S103" s="226">
        <f>'Complexity of the crisis'!X104</f>
        <v>3.3</v>
      </c>
      <c r="T103" s="226">
        <f>'Complexity of the crisis'!AN104</f>
        <v>4</v>
      </c>
      <c r="U103" s="124" t="str">
        <f>VLOOKUP(C103,Lists!$C$3:$E$160,3,FALSE)</f>
        <v>Africa</v>
      </c>
      <c r="V103" s="125" t="s">
        <v>6784</v>
      </c>
    </row>
    <row r="104" spans="1:22" x14ac:dyDescent="0.3">
      <c r="A104" s="53" t="str">
        <f>'Crisis Indicator Data'!A102</f>
        <v xml:space="preserve">Floods in Sudan </v>
      </c>
      <c r="B104" s="45" t="str">
        <f>Lists!G102</f>
        <v>Floods</v>
      </c>
      <c r="C104" s="53" t="str">
        <f>'Crisis Indicator Data'!C102</f>
        <v>SDN006</v>
      </c>
      <c r="D104" s="53" t="str">
        <f>'Crisis Indicator Data'!D102</f>
        <v>Sudan</v>
      </c>
      <c r="E104" s="53" t="str">
        <f>'Crisis Indicator Data'!E102</f>
        <v>SDN</v>
      </c>
      <c r="F104" s="53" t="str">
        <f>'Crisis Indicator Data'!B102</f>
        <v>Flood</v>
      </c>
      <c r="G104" s="223">
        <f t="shared" si="15"/>
        <v>2.5</v>
      </c>
      <c r="H104" s="54">
        <f t="shared" si="16"/>
        <v>3</v>
      </c>
      <c r="I104" s="117" t="str">
        <f t="shared" si="17"/>
        <v>Medium</v>
      </c>
      <c r="J104" s="224" t="str">
        <f>INDEX(Trends!$D$3:$D$404,MATCH(C104,Trends!$C$3:$C$404,0))</f>
        <v>Decreasing</v>
      </c>
      <c r="K104" s="109" t="str">
        <f>IF(Reliability!B102="x","x",(IF(ROUNDUP(Reliability!B102,0)=1,"Very High",IF(ROUNDUP(Reliability!B102,0)=2,"High",IF(ROUNDUP(Reliability!B102,0)=3,"Medium",IF(ROUNDUP(Reliability!B102,0)=4,"Low","Very Low"))))))</f>
        <v>Medium</v>
      </c>
      <c r="L104" s="225">
        <f t="shared" si="18"/>
        <v>3.8</v>
      </c>
      <c r="M104" s="231">
        <f>'Impact of the crisis'!N105</f>
        <v>4.8</v>
      </c>
      <c r="N104" s="231">
        <f>'Impact of the crisis'!AB105</f>
        <v>3.1</v>
      </c>
      <c r="O104" s="225">
        <f>'Conditions of people affected'!R105</f>
        <v>1.1000000000000001</v>
      </c>
      <c r="P104" s="231">
        <f>'Conditions of people affected'!K105</f>
        <v>1.2</v>
      </c>
      <c r="Q104" s="231">
        <f>'Conditions of people affected'!Q105</f>
        <v>1</v>
      </c>
      <c r="R104" s="226">
        <f t="shared" si="19"/>
        <v>3.2</v>
      </c>
      <c r="S104" s="226">
        <f>'Complexity of the crisis'!X105</f>
        <v>3.3</v>
      </c>
      <c r="T104" s="226">
        <f>'Complexity of the crisis'!AN105</f>
        <v>3</v>
      </c>
      <c r="U104" s="124" t="str">
        <f>VLOOKUP(C104,Lists!$C$3:$E$160,3,FALSE)</f>
        <v>Africa</v>
      </c>
      <c r="V104" s="125" t="s">
        <v>4736</v>
      </c>
    </row>
    <row r="105" spans="1:22" x14ac:dyDescent="0.3">
      <c r="A105" s="53" t="str">
        <f>'Crisis Indicator Data'!A103</f>
        <v>Refugees from Ethiopia</v>
      </c>
      <c r="B105" s="45" t="str">
        <f>Lists!G103</f>
        <v>Refugee influx from Tigray</v>
      </c>
      <c r="C105" s="53" t="str">
        <f>'Crisis Indicator Data'!C103</f>
        <v>SDN007</v>
      </c>
      <c r="D105" s="53" t="str">
        <f>'Crisis Indicator Data'!D103</f>
        <v>Sudan</v>
      </c>
      <c r="E105" s="53" t="str">
        <f>'Crisis Indicator Data'!E103</f>
        <v>SDN</v>
      </c>
      <c r="F105" s="53" t="str">
        <f>'Crisis Indicator Data'!B103</f>
        <v>International displacement</v>
      </c>
      <c r="G105" s="223">
        <f t="shared" si="15"/>
        <v>2.4</v>
      </c>
      <c r="H105" s="54">
        <f t="shared" si="16"/>
        <v>3</v>
      </c>
      <c r="I105" s="117" t="str">
        <f t="shared" si="17"/>
        <v>Medium</v>
      </c>
      <c r="J105" s="224" t="str">
        <f>INDEX(Trends!$D$3:$D$404,MATCH(C105,Trends!$C$3:$C$404,0))</f>
        <v>Decreasing</v>
      </c>
      <c r="K105" s="109" t="str">
        <f>IF(Reliability!B103="x","x",(IF(ROUNDUP(Reliability!B103,0)=1,"Very High",IF(ROUNDUP(Reliability!B103,0)=2,"High",IF(ROUNDUP(Reliability!B103,0)=3,"Medium",IF(ROUNDUP(Reliability!B103,0)=4,"Low","Very Low"))))))</f>
        <v>High</v>
      </c>
      <c r="L105" s="225">
        <f t="shared" si="18"/>
        <v>3</v>
      </c>
      <c r="M105" s="231">
        <f>'Impact of the crisis'!N106</f>
        <v>2.7</v>
      </c>
      <c r="N105" s="231">
        <f>'Impact of the crisis'!AB106</f>
        <v>3.2</v>
      </c>
      <c r="O105" s="225">
        <f>'Conditions of people affected'!R106</f>
        <v>1.65</v>
      </c>
      <c r="P105" s="231">
        <f>'Conditions of people affected'!K106</f>
        <v>1.3</v>
      </c>
      <c r="Q105" s="231">
        <f>'Conditions of people affected'!Q106</f>
        <v>2</v>
      </c>
      <c r="R105" s="226">
        <f t="shared" si="19"/>
        <v>2.9</v>
      </c>
      <c r="S105" s="226">
        <f>'Complexity of the crisis'!X106</f>
        <v>3.3</v>
      </c>
      <c r="T105" s="226">
        <f>'Complexity of the crisis'!AN106</f>
        <v>2.5</v>
      </c>
      <c r="U105" s="124" t="str">
        <f>VLOOKUP(C105,Lists!$C$3:$E$160,3,FALSE)</f>
        <v>Africa</v>
      </c>
      <c r="V105" s="125" t="s">
        <v>6784</v>
      </c>
    </row>
    <row r="106" spans="1:22" x14ac:dyDescent="0.3">
      <c r="A106" s="53" t="str">
        <f>'Crisis Indicator Data'!A104</f>
        <v>Violence West-Darfur</v>
      </c>
      <c r="B106" s="45" t="str">
        <f>Lists!G104</f>
        <v>West-Darfur Violence</v>
      </c>
      <c r="C106" s="53" t="str">
        <f>'Crisis Indicator Data'!C104</f>
        <v>SDN008</v>
      </c>
      <c r="D106" s="53" t="str">
        <f>'Crisis Indicator Data'!D104</f>
        <v>Sudan</v>
      </c>
      <c r="E106" s="53" t="str">
        <f>'Crisis Indicator Data'!E104</f>
        <v>SDN</v>
      </c>
      <c r="F106" s="53" t="str">
        <f>'Crisis Indicator Data'!B104</f>
        <v>Other type of violence</v>
      </c>
      <c r="G106" s="223">
        <f t="shared" si="15"/>
        <v>2.8</v>
      </c>
      <c r="H106" s="54">
        <f t="shared" si="16"/>
        <v>3</v>
      </c>
      <c r="I106" s="117" t="str">
        <f t="shared" si="17"/>
        <v>Medium</v>
      </c>
      <c r="J106" s="224" t="str">
        <f>INDEX(Trends!$D$3:$D$404,MATCH(C106,Trends!$C$3:$C$404,0))</f>
        <v>-</v>
      </c>
      <c r="K106" s="109" t="str">
        <f>IF(Reliability!B104="x","x",(IF(ROUNDUP(Reliability!B104,0)=1,"Very High",IF(ROUNDUP(Reliability!B104,0)=2,"High",IF(ROUNDUP(Reliability!B104,0)=3,"Medium",IF(ROUNDUP(Reliability!B104,0)=4,"Low","Very Low"))))))</f>
        <v>High</v>
      </c>
      <c r="L106" s="225">
        <f t="shared" si="18"/>
        <v>3.3</v>
      </c>
      <c r="M106" s="231">
        <f>'Impact of the crisis'!N107</f>
        <v>1.1000000000000001</v>
      </c>
      <c r="N106" s="231">
        <f>'Impact of the crisis'!AB107</f>
        <v>4</v>
      </c>
      <c r="O106" s="225">
        <f>'Conditions of people affected'!R107</f>
        <v>2.5</v>
      </c>
      <c r="P106" s="231">
        <f>'Conditions of people affected'!K107</f>
        <v>2</v>
      </c>
      <c r="Q106" s="231">
        <f>'Conditions of people affected'!Q107</f>
        <v>3</v>
      </c>
      <c r="R106" s="226">
        <f t="shared" si="19"/>
        <v>2.7</v>
      </c>
      <c r="S106" s="226">
        <f>'Complexity of the crisis'!X107</f>
        <v>3.3</v>
      </c>
      <c r="T106" s="226">
        <f>'Complexity of the crisis'!AN107</f>
        <v>2</v>
      </c>
      <c r="U106" s="124" t="str">
        <f>VLOOKUP(C106,Lists!$C$3:$E$160,3,FALSE)</f>
        <v>Africa</v>
      </c>
      <c r="V106" s="125" t="s">
        <v>6784</v>
      </c>
    </row>
    <row r="107" spans="1:22" x14ac:dyDescent="0.3">
      <c r="A107" s="53" t="str">
        <f>'Crisis Indicator Data'!A105</f>
        <v>Drought in Senegal</v>
      </c>
      <c r="B107" s="45" t="str">
        <f>Lists!G105</f>
        <v>Drought</v>
      </c>
      <c r="C107" s="53" t="str">
        <f>'Crisis Indicator Data'!C105</f>
        <v>SEN002</v>
      </c>
      <c r="D107" s="53" t="str">
        <f>'Crisis Indicator Data'!D105</f>
        <v>Senegal</v>
      </c>
      <c r="E107" s="53" t="str">
        <f>'Crisis Indicator Data'!E105</f>
        <v>SEN</v>
      </c>
      <c r="F107" s="53" t="str">
        <f>'Crisis Indicator Data'!B105</f>
        <v>Drought</v>
      </c>
      <c r="G107" s="223">
        <f t="shared" si="15"/>
        <v>2.4</v>
      </c>
      <c r="H107" s="54">
        <f t="shared" si="16"/>
        <v>3</v>
      </c>
      <c r="I107" s="117" t="str">
        <f t="shared" si="17"/>
        <v>Medium</v>
      </c>
      <c r="J107" s="224" t="str">
        <f>INDEX(Trends!$D$3:$D$404,MATCH(C107,Trends!$C$3:$C$404,0))</f>
        <v>Stable</v>
      </c>
      <c r="K107" s="109" t="str">
        <f>IF(Reliability!B105="x","x",(IF(ROUNDUP(Reliability!B105,0)=1,"Very High",IF(ROUNDUP(Reliability!B105,0)=2,"High",IF(ROUNDUP(Reliability!B105,0)=3,"Medium",IF(ROUNDUP(Reliability!B105,0)=4,"Low","Very Low"))))))</f>
        <v>Medium</v>
      </c>
      <c r="L107" s="225">
        <f t="shared" si="18"/>
        <v>2.7</v>
      </c>
      <c r="M107" s="231">
        <f>'Impact of the crisis'!N108</f>
        <v>4.5</v>
      </c>
      <c r="N107" s="231">
        <f>'Impact of the crisis'!AB108</f>
        <v>1.2</v>
      </c>
      <c r="O107" s="225">
        <f>'Conditions of people affected'!R108</f>
        <v>2.4</v>
      </c>
      <c r="P107" s="231">
        <f>'Conditions of people affected'!K108</f>
        <v>2.8</v>
      </c>
      <c r="Q107" s="231">
        <f>'Conditions of people affected'!Q108</f>
        <v>2</v>
      </c>
      <c r="R107" s="226">
        <f t="shared" si="19"/>
        <v>2.2000000000000002</v>
      </c>
      <c r="S107" s="226">
        <f>'Complexity of the crisis'!X108</f>
        <v>1.8</v>
      </c>
      <c r="T107" s="226">
        <f>'Complexity of the crisis'!AN108</f>
        <v>2.5</v>
      </c>
      <c r="U107" s="124" t="str">
        <f>VLOOKUP(C107,Lists!$C$3:$E$160,3,FALSE)</f>
        <v>Africa</v>
      </c>
      <c r="V107" s="125" t="s">
        <v>5054</v>
      </c>
    </row>
    <row r="108" spans="1:22" x14ac:dyDescent="0.3">
      <c r="A108" s="53" t="str">
        <f>'Crisis Indicator Data'!A106</f>
        <v>Complex crisis in El Salvador</v>
      </c>
      <c r="B108" s="45" t="str">
        <f>Lists!G106</f>
        <v>Complex crisis</v>
      </c>
      <c r="C108" s="53" t="str">
        <f>'Crisis Indicator Data'!C106</f>
        <v>SLV001</v>
      </c>
      <c r="D108" s="53" t="str">
        <f>'Crisis Indicator Data'!D106</f>
        <v>El Salvador</v>
      </c>
      <c r="E108" s="53" t="str">
        <f>'Crisis Indicator Data'!E106</f>
        <v>SLV</v>
      </c>
      <c r="F108" s="53" t="str">
        <f>'Crisis Indicator Data'!B106</f>
        <v>Complex crisis</v>
      </c>
      <c r="G108" s="223">
        <f t="shared" si="15"/>
        <v>3</v>
      </c>
      <c r="H108" s="54">
        <f t="shared" si="16"/>
        <v>3</v>
      </c>
      <c r="I108" s="117" t="str">
        <f t="shared" si="17"/>
        <v>Medium</v>
      </c>
      <c r="J108" s="224" t="str">
        <f>INDEX(Trends!$D$3:$D$404,MATCH(C108,Trends!$C$3:$C$404,0))</f>
        <v>Stable</v>
      </c>
      <c r="K108" s="109" t="str">
        <f>IF(Reliability!B106="x","x",(IF(ROUNDUP(Reliability!B106,0)=1,"Very High",IF(ROUNDUP(Reliability!B106,0)=2,"High",IF(ROUNDUP(Reliability!B106,0)=3,"Medium",IF(ROUNDUP(Reliability!B106,0)=4,"Low","Very Low"))))))</f>
        <v>High</v>
      </c>
      <c r="L108" s="225">
        <f t="shared" si="18"/>
        <v>3.6</v>
      </c>
      <c r="M108" s="231">
        <f>'Impact of the crisis'!N109</f>
        <v>3.8</v>
      </c>
      <c r="N108" s="231">
        <f>'Impact of the crisis'!AB109</f>
        <v>3.5</v>
      </c>
      <c r="O108" s="225">
        <f>'Conditions of people affected'!R109</f>
        <v>3</v>
      </c>
      <c r="P108" s="231">
        <f>'Conditions of people affected'!K109</f>
        <v>3</v>
      </c>
      <c r="Q108" s="231">
        <f>'Conditions of people affected'!Q109</f>
        <v>3</v>
      </c>
      <c r="R108" s="226">
        <f t="shared" si="19"/>
        <v>2.5</v>
      </c>
      <c r="S108" s="226">
        <f>'Complexity of the crisis'!X109</f>
        <v>2.4</v>
      </c>
      <c r="T108" s="226">
        <f>'Complexity of the crisis'!AN109</f>
        <v>2.5</v>
      </c>
      <c r="U108" s="124" t="str">
        <f>VLOOKUP(C108,Lists!$C$3:$E$160,3,FALSE)</f>
        <v>Americas</v>
      </c>
      <c r="V108" s="125" t="s">
        <v>4736</v>
      </c>
    </row>
    <row r="109" spans="1:22" x14ac:dyDescent="0.3">
      <c r="A109" s="53" t="str">
        <f>'Crisis Indicator Data'!A107</f>
        <v>Complex crisis in Somalia</v>
      </c>
      <c r="B109" s="45" t="str">
        <f>Lists!G107</f>
        <v>Complex crisis</v>
      </c>
      <c r="C109" s="53" t="str">
        <f>'Crisis Indicator Data'!C107</f>
        <v>SOM001</v>
      </c>
      <c r="D109" s="53" t="str">
        <f>'Crisis Indicator Data'!D107</f>
        <v>Somalia</v>
      </c>
      <c r="E109" s="53" t="str">
        <f>'Crisis Indicator Data'!E107</f>
        <v>SOM</v>
      </c>
      <c r="F109" s="53" t="str">
        <f>'Crisis Indicator Data'!B107</f>
        <v>Complex crisis</v>
      </c>
      <c r="G109" s="223">
        <f t="shared" si="15"/>
        <v>4.4000000000000004</v>
      </c>
      <c r="H109" s="54">
        <f t="shared" si="16"/>
        <v>5</v>
      </c>
      <c r="I109" s="117" t="str">
        <f t="shared" si="17"/>
        <v>Very High</v>
      </c>
      <c r="J109" s="224" t="str">
        <f>INDEX(Trends!$D$3:$D$404,MATCH(C109,Trends!$C$3:$C$404,0))</f>
        <v>Increasing</v>
      </c>
      <c r="K109" s="109" t="str">
        <f>IF(Reliability!B107="x","x",(IF(ROUNDUP(Reliability!B107,0)=1,"Very High",IF(ROUNDUP(Reliability!B107,0)=2,"High",IF(ROUNDUP(Reliability!B107,0)=3,"Medium",IF(ROUNDUP(Reliability!B107,0)=4,"Low","Very Low"))))))</f>
        <v>High</v>
      </c>
      <c r="L109" s="225">
        <f t="shared" si="18"/>
        <v>4.7</v>
      </c>
      <c r="M109" s="231">
        <f>'Impact of the crisis'!N110</f>
        <v>4.5999999999999996</v>
      </c>
      <c r="N109" s="231">
        <f>'Impact of the crisis'!AB110</f>
        <v>4.8</v>
      </c>
      <c r="O109" s="225">
        <f>'Conditions of people affected'!R110</f>
        <v>4.3</v>
      </c>
      <c r="P109" s="231">
        <f>'Conditions of people affected'!K110</f>
        <v>4.5999999999999996</v>
      </c>
      <c r="Q109" s="231">
        <f>'Conditions of people affected'!Q110</f>
        <v>4</v>
      </c>
      <c r="R109" s="226">
        <f t="shared" si="19"/>
        <v>4.2</v>
      </c>
      <c r="S109" s="226">
        <f>'Complexity of the crisis'!X110</f>
        <v>3.9</v>
      </c>
      <c r="T109" s="226">
        <f>'Complexity of the crisis'!AN110</f>
        <v>4.5</v>
      </c>
      <c r="U109" s="124" t="str">
        <f>VLOOKUP(C109,Lists!$C$3:$E$160,3,FALSE)</f>
        <v>Africa</v>
      </c>
      <c r="V109" s="125" t="s">
        <v>6035</v>
      </c>
    </row>
    <row r="110" spans="1:22" x14ac:dyDescent="0.3">
      <c r="A110" s="53" t="str">
        <f>'Crisis Indicator Data'!A108</f>
        <v>Mixed Migration Flows in Somalia</v>
      </c>
      <c r="B110" s="45" t="str">
        <f>Lists!G108</f>
        <v>Mixed Migration</v>
      </c>
      <c r="C110" s="53" t="str">
        <f>'Crisis Indicator Data'!C108</f>
        <v>SOM002</v>
      </c>
      <c r="D110" s="53" t="str">
        <f>'Crisis Indicator Data'!D108</f>
        <v>Somalia</v>
      </c>
      <c r="E110" s="53" t="str">
        <f>'Crisis Indicator Data'!E108</f>
        <v>SOM</v>
      </c>
      <c r="F110" s="53" t="str">
        <f>'Crisis Indicator Data'!B108</f>
        <v>International displacement</v>
      </c>
      <c r="G110" s="223">
        <f t="shared" si="15"/>
        <v>1.8</v>
      </c>
      <c r="H110" s="54">
        <f t="shared" si="16"/>
        <v>2</v>
      </c>
      <c r="I110" s="117" t="str">
        <f t="shared" si="17"/>
        <v>Low</v>
      </c>
      <c r="J110" s="224" t="str">
        <f>INDEX(Trends!$D$3:$D$404,MATCH(C110,Trends!$C$3:$C$404,0))</f>
        <v>Stable</v>
      </c>
      <c r="K110" s="109" t="str">
        <f>IF(Reliability!B108="x","x",(IF(ROUNDUP(Reliability!B108,0)=1,"Very High",IF(ROUNDUP(Reliability!B108,0)=2,"High",IF(ROUNDUP(Reliability!B108,0)=3,"Medium",IF(ROUNDUP(Reliability!B108,0)=4,"Low","Very Low"))))))</f>
        <v>Very High</v>
      </c>
      <c r="L110" s="225">
        <f t="shared" si="18"/>
        <v>1.9</v>
      </c>
      <c r="M110" s="231">
        <f>'Impact of the crisis'!N111</f>
        <v>0.9</v>
      </c>
      <c r="N110" s="231">
        <f>'Impact of the crisis'!AB111</f>
        <v>2.2999999999999998</v>
      </c>
      <c r="O110" s="225">
        <f>'Conditions of people affected'!R111</f>
        <v>0.85</v>
      </c>
      <c r="P110" s="231">
        <f>'Conditions of people affected'!K111</f>
        <v>0.7</v>
      </c>
      <c r="Q110" s="231">
        <f>'Conditions of people affected'!Q111</f>
        <v>1</v>
      </c>
      <c r="R110" s="226">
        <f t="shared" si="19"/>
        <v>3.3</v>
      </c>
      <c r="S110" s="226">
        <f>'Complexity of the crisis'!X111</f>
        <v>3.9</v>
      </c>
      <c r="T110" s="226">
        <f>'Complexity of the crisis'!AN111</f>
        <v>2.5</v>
      </c>
      <c r="U110" s="124" t="str">
        <f>VLOOKUP(C110,Lists!$C$3:$E$160,3,FALSE)</f>
        <v>Africa</v>
      </c>
      <c r="V110" s="125" t="s">
        <v>7018</v>
      </c>
    </row>
    <row r="111" spans="1:22" x14ac:dyDescent="0.3">
      <c r="A111" s="53" t="str">
        <f>'Crisis Indicator Data'!A109</f>
        <v>Floods in Somalia</v>
      </c>
      <c r="B111" s="45" t="str">
        <f>Lists!G109</f>
        <v>Floods</v>
      </c>
      <c r="C111" s="53" t="str">
        <f>'Crisis Indicator Data'!C109</f>
        <v>SOM004</v>
      </c>
      <c r="D111" s="53" t="str">
        <f>'Crisis Indicator Data'!D109</f>
        <v>Somalia</v>
      </c>
      <c r="E111" s="53" t="str">
        <f>'Crisis Indicator Data'!E109</f>
        <v>SOM</v>
      </c>
      <c r="F111" s="53" t="str">
        <f>'Crisis Indicator Data'!B109</f>
        <v>Flood</v>
      </c>
      <c r="G111" s="223">
        <f t="shared" si="15"/>
        <v>2.8</v>
      </c>
      <c r="H111" s="54">
        <f t="shared" si="16"/>
        <v>3</v>
      </c>
      <c r="I111" s="117" t="str">
        <f t="shared" si="17"/>
        <v>Medium</v>
      </c>
      <c r="J111" s="224" t="str">
        <f>INDEX(Trends!$D$3:$D$404,MATCH(C111,Trends!$C$3:$C$404,0))</f>
        <v>Decreasing</v>
      </c>
      <c r="K111" s="109" t="str">
        <f>IF(Reliability!B109="x","x",(IF(ROUNDUP(Reliability!B109,0)=1,"Very High",IF(ROUNDUP(Reliability!B109,0)=2,"High",IF(ROUNDUP(Reliability!B109,0)=3,"Medium",IF(ROUNDUP(Reliability!B109,0)=4,"Low","Very Low"))))))</f>
        <v>High</v>
      </c>
      <c r="L111" s="225">
        <f t="shared" si="18"/>
        <v>2.2999999999999998</v>
      </c>
      <c r="M111" s="231">
        <f>'Impact of the crisis'!N112</f>
        <v>2</v>
      </c>
      <c r="N111" s="231">
        <f>'Impact of the crisis'!AB112</f>
        <v>2.5</v>
      </c>
      <c r="O111" s="225">
        <f>'Conditions of people affected'!R112</f>
        <v>2.5</v>
      </c>
      <c r="P111" s="231">
        <f>'Conditions of people affected'!K112</f>
        <v>2</v>
      </c>
      <c r="Q111" s="231">
        <f>'Conditions of people affected'!Q112</f>
        <v>3</v>
      </c>
      <c r="R111" s="226">
        <f t="shared" si="19"/>
        <v>3.5</v>
      </c>
      <c r="S111" s="226">
        <f>'Complexity of the crisis'!X112</f>
        <v>3.9</v>
      </c>
      <c r="T111" s="226">
        <f>'Complexity of the crisis'!AN112</f>
        <v>3</v>
      </c>
      <c r="U111" s="124" t="str">
        <f>VLOOKUP(C111,Lists!$C$3:$E$160,3,FALSE)</f>
        <v>Africa</v>
      </c>
      <c r="V111" s="125" t="s">
        <v>6967</v>
      </c>
    </row>
    <row r="112" spans="1:22" x14ac:dyDescent="0.3">
      <c r="A112" s="53" t="str">
        <f>'Crisis Indicator Data'!A110</f>
        <v>Complex crisis in South Sudan</v>
      </c>
      <c r="B112" s="45" t="str">
        <f>Lists!G110</f>
        <v>Complex crisis</v>
      </c>
      <c r="C112" s="53" t="str">
        <f>'Crisis Indicator Data'!C110</f>
        <v>SSD001</v>
      </c>
      <c r="D112" s="53" t="str">
        <f>'Crisis Indicator Data'!D110</f>
        <v>South Sudan</v>
      </c>
      <c r="E112" s="53" t="str">
        <f>'Crisis Indicator Data'!E110</f>
        <v>SSD</v>
      </c>
      <c r="F112" s="53" t="str">
        <f>'Crisis Indicator Data'!B110</f>
        <v>Complex crisis</v>
      </c>
      <c r="G112" s="223">
        <f t="shared" si="15"/>
        <v>4.3</v>
      </c>
      <c r="H112" s="54">
        <f t="shared" si="16"/>
        <v>5</v>
      </c>
      <c r="I112" s="117" t="str">
        <f t="shared" si="17"/>
        <v>Very High</v>
      </c>
      <c r="J112" s="224" t="str">
        <f>INDEX(Trends!$D$3:$D$404,MATCH(C112,Trends!$C$3:$C$404,0))</f>
        <v>Increasing</v>
      </c>
      <c r="K112" s="109" t="str">
        <f>IF(Reliability!B110="x","x",(IF(ROUNDUP(Reliability!B110,0)=1,"Very High",IF(ROUNDUP(Reliability!B110,0)=2,"High",IF(ROUNDUP(Reliability!B110,0)=3,"Medium",IF(ROUNDUP(Reliability!B110,0)=4,"Low","Very Low"))))))</f>
        <v>High</v>
      </c>
      <c r="L112" s="225">
        <f t="shared" si="18"/>
        <v>4.7</v>
      </c>
      <c r="M112" s="231">
        <f>'Impact of the crisis'!N113</f>
        <v>4.5999999999999996</v>
      </c>
      <c r="N112" s="231">
        <f>'Impact of the crisis'!AB113</f>
        <v>4.7</v>
      </c>
      <c r="O112" s="225">
        <f>'Conditions of people affected'!R113</f>
        <v>4.45</v>
      </c>
      <c r="P112" s="231">
        <f>'Conditions of people affected'!K113</f>
        <v>4.9000000000000004</v>
      </c>
      <c r="Q112" s="231">
        <f>'Conditions of people affected'!Q113</f>
        <v>4</v>
      </c>
      <c r="R112" s="226">
        <f t="shared" si="19"/>
        <v>3.6</v>
      </c>
      <c r="S112" s="226">
        <f>'Complexity of the crisis'!X113</f>
        <v>3.7</v>
      </c>
      <c r="T112" s="226">
        <f>'Complexity of the crisis'!AN113</f>
        <v>3.5</v>
      </c>
      <c r="U112" s="124" t="str">
        <f>VLOOKUP(C112,Lists!$C$3:$E$160,3,FALSE)</f>
        <v>Africa</v>
      </c>
      <c r="V112" s="125" t="s">
        <v>5514</v>
      </c>
    </row>
    <row r="113" spans="1:22" x14ac:dyDescent="0.3">
      <c r="A113" s="53" t="str">
        <f>'Crisis Indicator Data'!A111</f>
        <v>Food Security Crisis in Eswatini</v>
      </c>
      <c r="B113" s="45" t="str">
        <f>Lists!G111</f>
        <v>Food Security Crisis</v>
      </c>
      <c r="C113" s="53" t="str">
        <f>'Crisis Indicator Data'!C111</f>
        <v>SWZ001</v>
      </c>
      <c r="D113" s="53" t="str">
        <f>'Crisis Indicator Data'!D111</f>
        <v>Eswatini</v>
      </c>
      <c r="E113" s="53" t="str">
        <f>'Crisis Indicator Data'!E111</f>
        <v>SWZ</v>
      </c>
      <c r="F113" s="53" t="str">
        <f>'Crisis Indicator Data'!B111</f>
        <v>Food Security</v>
      </c>
      <c r="G113" s="223">
        <f t="shared" si="15"/>
        <v>2.7</v>
      </c>
      <c r="H113" s="54">
        <f t="shared" si="16"/>
        <v>3</v>
      </c>
      <c r="I113" s="117" t="str">
        <f t="shared" si="17"/>
        <v>Medium</v>
      </c>
      <c r="J113" s="224" t="str">
        <f>INDEX(Trends!$D$3:$D$404,MATCH(C113,Trends!$C$3:$C$404,0))</f>
        <v>Stable</v>
      </c>
      <c r="K113" s="109" t="str">
        <f>IF(Reliability!B111="x","x",(IF(ROUNDUP(Reliability!B111,0)=1,"Very High",IF(ROUNDUP(Reliability!B111,0)=2,"High",IF(ROUNDUP(Reliability!B111,0)=3,"Medium",IF(ROUNDUP(Reliability!B111,0)=4,"Low","Very Low"))))))</f>
        <v>Low</v>
      </c>
      <c r="L113" s="225">
        <f t="shared" si="18"/>
        <v>2.2000000000000002</v>
      </c>
      <c r="M113" s="231">
        <f>'Impact of the crisis'!N114</f>
        <v>3.1</v>
      </c>
      <c r="N113" s="231">
        <f>'Impact of the crisis'!AB114</f>
        <v>1.6</v>
      </c>
      <c r="O113" s="225">
        <f>'Conditions of people affected'!R114</f>
        <v>3.3</v>
      </c>
      <c r="P113" s="231">
        <f>'Conditions of people affected'!K114</f>
        <v>2.6</v>
      </c>
      <c r="Q113" s="231">
        <f>'Conditions of people affected'!Q114</f>
        <v>4</v>
      </c>
      <c r="R113" s="226">
        <f t="shared" si="19"/>
        <v>2.1</v>
      </c>
      <c r="S113" s="226">
        <f>'Complexity of the crisis'!X114</f>
        <v>3</v>
      </c>
      <c r="T113" s="226">
        <f>'Complexity of the crisis'!AN114</f>
        <v>1</v>
      </c>
      <c r="U113" s="124" t="str">
        <f>VLOOKUP(C113,Lists!$C$3:$E$160,3,FALSE)</f>
        <v>Africa</v>
      </c>
      <c r="V113" s="125" t="s">
        <v>5544</v>
      </c>
    </row>
    <row r="114" spans="1:22" x14ac:dyDescent="0.3">
      <c r="A114" s="53" t="str">
        <f>'Crisis Indicator Data'!A112</f>
        <v>Syrian conflict</v>
      </c>
      <c r="B114" s="45" t="str">
        <f>Lists!G112</f>
        <v>Conflict</v>
      </c>
      <c r="C114" s="53" t="str">
        <f>'Crisis Indicator Data'!C112</f>
        <v>SYR001</v>
      </c>
      <c r="D114" s="53" t="str">
        <f>'Crisis Indicator Data'!D112</f>
        <v>Syria</v>
      </c>
      <c r="E114" s="53" t="str">
        <f>'Crisis Indicator Data'!E112</f>
        <v>SYR</v>
      </c>
      <c r="F114" s="53" t="str">
        <f>'Crisis Indicator Data'!B112</f>
        <v>Complex crisis</v>
      </c>
      <c r="G114" s="223">
        <f t="shared" si="15"/>
        <v>4.9000000000000004</v>
      </c>
      <c r="H114" s="54">
        <f t="shared" si="16"/>
        <v>5</v>
      </c>
      <c r="I114" s="117" t="str">
        <f t="shared" si="17"/>
        <v>Very High</v>
      </c>
      <c r="J114" s="224" t="str">
        <f>INDEX(Trends!$D$3:$D$404,MATCH(C114,Trends!$C$3:$C$404,0))</f>
        <v>Increasing</v>
      </c>
      <c r="K114" s="109" t="str">
        <f>IF(Reliability!B112="x","x",(IF(ROUNDUP(Reliability!B112,0)=1,"Very High",IF(ROUNDUP(Reliability!B112,0)=2,"High",IF(ROUNDUP(Reliability!B112,0)=3,"Medium",IF(ROUNDUP(Reliability!B112,0)=4,"Low","Very Low"))))))</f>
        <v>High</v>
      </c>
      <c r="L114" s="225">
        <f t="shared" si="18"/>
        <v>4.8</v>
      </c>
      <c r="M114" s="231">
        <f>'Impact of the crisis'!N115</f>
        <v>4.5</v>
      </c>
      <c r="N114" s="231">
        <f>'Impact of the crisis'!AB115</f>
        <v>4.9000000000000004</v>
      </c>
      <c r="O114" s="225">
        <f>'Conditions of people affected'!R115</f>
        <v>5</v>
      </c>
      <c r="P114" s="231">
        <f>'Conditions of people affected'!K115</f>
        <v>5</v>
      </c>
      <c r="Q114" s="231">
        <f>'Conditions of people affected'!Q115</f>
        <v>5</v>
      </c>
      <c r="R114" s="226">
        <f t="shared" si="19"/>
        <v>4.8</v>
      </c>
      <c r="S114" s="226">
        <f>'Complexity of the crisis'!X115</f>
        <v>4.5</v>
      </c>
      <c r="T114" s="226">
        <f>'Complexity of the crisis'!AN115</f>
        <v>5</v>
      </c>
      <c r="U114" s="124" t="str">
        <f>VLOOKUP(C114,Lists!$C$3:$E$160,3,FALSE)</f>
        <v>Middle east</v>
      </c>
      <c r="V114" s="125" t="s">
        <v>6557</v>
      </c>
    </row>
    <row r="115" spans="1:22" x14ac:dyDescent="0.3">
      <c r="A115" s="53" t="str">
        <f>'Crisis Indicator Data'!A113</f>
        <v>Complex crisis in Chad</v>
      </c>
      <c r="B115" s="45" t="str">
        <f>Lists!G113</f>
        <v>Complex crisis</v>
      </c>
      <c r="C115" s="53" t="str">
        <f>'Crisis Indicator Data'!C113</f>
        <v>TCD001</v>
      </c>
      <c r="D115" s="53" t="str">
        <f>'Crisis Indicator Data'!D113</f>
        <v>Chad</v>
      </c>
      <c r="E115" s="53" t="str">
        <f>'Crisis Indicator Data'!E113</f>
        <v>TCD</v>
      </c>
      <c r="F115" s="53" t="str">
        <f>'Crisis Indicator Data'!B113</f>
        <v>Multiple crises country</v>
      </c>
      <c r="G115" s="223">
        <f t="shared" si="15"/>
        <v>4.0999999999999996</v>
      </c>
      <c r="H115" s="54">
        <f t="shared" si="16"/>
        <v>5</v>
      </c>
      <c r="I115" s="117" t="str">
        <f t="shared" si="17"/>
        <v>Very High</v>
      </c>
      <c r="J115" s="224" t="str">
        <f>INDEX(Trends!$D$3:$D$404,MATCH(C115,Trends!$C$3:$C$404,0))</f>
        <v>Stable</v>
      </c>
      <c r="K115" s="109" t="str">
        <f>IF(Reliability!B113="x","x",(IF(ROUNDUP(Reliability!B113,0)=1,"Very High",IF(ROUNDUP(Reliability!B113,0)=2,"High",IF(ROUNDUP(Reliability!B113,0)=3,"Medium",IF(ROUNDUP(Reliability!B113,0)=4,"Low","Very Low"))))))</f>
        <v>High</v>
      </c>
      <c r="L115" s="225">
        <f t="shared" si="18"/>
        <v>3.9</v>
      </c>
      <c r="M115" s="231">
        <f>'Impact of the crisis'!N116</f>
        <v>4.8</v>
      </c>
      <c r="N115" s="231">
        <f>'Impact of the crisis'!AB116</f>
        <v>3.3</v>
      </c>
      <c r="O115" s="225">
        <f>'Conditions of people affected'!R116</f>
        <v>4.3499999999999996</v>
      </c>
      <c r="P115" s="231">
        <f>'Conditions of people affected'!K116</f>
        <v>4.7</v>
      </c>
      <c r="Q115" s="231">
        <f>'Conditions of people affected'!Q116</f>
        <v>4</v>
      </c>
      <c r="R115" s="226">
        <f t="shared" si="19"/>
        <v>3.7</v>
      </c>
      <c r="S115" s="226">
        <f>'Complexity of the crisis'!X116</f>
        <v>3.4</v>
      </c>
      <c r="T115" s="226">
        <f>'Complexity of the crisis'!AN116</f>
        <v>4</v>
      </c>
      <c r="U115" s="124" t="str">
        <f>VLOOKUP(C115,Lists!$C$3:$E$160,3,FALSE)</f>
        <v>Africa</v>
      </c>
      <c r="V115" s="125" t="s">
        <v>6101</v>
      </c>
    </row>
    <row r="116" spans="1:22" x14ac:dyDescent="0.3">
      <c r="A116" s="53" t="str">
        <f>'Crisis Indicator Data'!A114</f>
        <v>Boko Haram in Chad</v>
      </c>
      <c r="B116" s="45" t="str">
        <f>Lists!G114</f>
        <v xml:space="preserve">Boko Haram </v>
      </c>
      <c r="C116" s="53" t="str">
        <f>'Crisis Indicator Data'!C114</f>
        <v>TCD003</v>
      </c>
      <c r="D116" s="53" t="str">
        <f>'Crisis Indicator Data'!D114</f>
        <v>Chad</v>
      </c>
      <c r="E116" s="53" t="str">
        <f>'Crisis Indicator Data'!E114</f>
        <v>TCD</v>
      </c>
      <c r="F116" s="53" t="str">
        <f>'Crisis Indicator Data'!B114</f>
        <v>Conflict</v>
      </c>
      <c r="G116" s="223">
        <f t="shared" si="15"/>
        <v>3.6</v>
      </c>
      <c r="H116" s="54">
        <f t="shared" si="16"/>
        <v>4</v>
      </c>
      <c r="I116" s="117" t="str">
        <f t="shared" si="17"/>
        <v>High</v>
      </c>
      <c r="J116" s="224" t="str">
        <f>INDEX(Trends!$D$3:$D$404,MATCH(C116,Trends!$C$3:$C$404,0))</f>
        <v>Stable</v>
      </c>
      <c r="K116" s="109" t="str">
        <f>IF(Reliability!B114="x","x",(IF(ROUNDUP(Reliability!B114,0)=1,"Very High",IF(ROUNDUP(Reliability!B114,0)=2,"High",IF(ROUNDUP(Reliability!B114,0)=3,"Medium",IF(ROUNDUP(Reliability!B114,0)=4,"Low","Very Low"))))))</f>
        <v>Medium</v>
      </c>
      <c r="L116" s="225">
        <f t="shared" si="18"/>
        <v>3.1</v>
      </c>
      <c r="M116" s="231">
        <f>'Impact of the crisis'!N117</f>
        <v>0.6</v>
      </c>
      <c r="N116" s="231">
        <f>'Impact of the crisis'!AB117</f>
        <v>3.9</v>
      </c>
      <c r="O116" s="225">
        <f>'Conditions of people affected'!R117</f>
        <v>3.8</v>
      </c>
      <c r="P116" s="231">
        <f>'Conditions of people affected'!K117</f>
        <v>2.6</v>
      </c>
      <c r="Q116" s="231">
        <f>'Conditions of people affected'!Q117</f>
        <v>5</v>
      </c>
      <c r="R116" s="226">
        <f t="shared" si="19"/>
        <v>3.7</v>
      </c>
      <c r="S116" s="226">
        <f>'Complexity of the crisis'!X117</f>
        <v>3.4</v>
      </c>
      <c r="T116" s="226">
        <f>'Complexity of the crisis'!AN117</f>
        <v>4</v>
      </c>
      <c r="U116" s="124" t="str">
        <f>VLOOKUP(C116,Lists!$C$3:$E$160,3,FALSE)</f>
        <v>Africa</v>
      </c>
      <c r="V116" s="125" t="s">
        <v>6101</v>
      </c>
    </row>
    <row r="117" spans="1:22" x14ac:dyDescent="0.3">
      <c r="A117" s="53" t="str">
        <f>'Crisis Indicator Data'!A115</f>
        <v>CAR refugees in Chad</v>
      </c>
      <c r="B117" s="45" t="str">
        <f>Lists!G115</f>
        <v>CAR refugees</v>
      </c>
      <c r="C117" s="53" t="str">
        <f>'Crisis Indicator Data'!C115</f>
        <v>TCD004</v>
      </c>
      <c r="D117" s="53" t="str">
        <f>'Crisis Indicator Data'!D115</f>
        <v>Chad</v>
      </c>
      <c r="E117" s="53" t="str">
        <f>'Crisis Indicator Data'!E115</f>
        <v>TCD</v>
      </c>
      <c r="F117" s="53" t="str">
        <f>'Crisis Indicator Data'!B115</f>
        <v>International displacement</v>
      </c>
      <c r="G117" s="223">
        <f t="shared" si="15"/>
        <v>3.3</v>
      </c>
      <c r="H117" s="54">
        <f t="shared" si="16"/>
        <v>4</v>
      </c>
      <c r="I117" s="117" t="str">
        <f t="shared" si="17"/>
        <v>High</v>
      </c>
      <c r="J117" s="224" t="str">
        <f>INDEX(Trends!$D$3:$D$404,MATCH(C117,Trends!$C$3:$C$404,0))</f>
        <v>Stable</v>
      </c>
      <c r="K117" s="109" t="str">
        <f>IF(Reliability!B115="x","x",(IF(ROUNDUP(Reliability!B115,0)=1,"Very High",IF(ROUNDUP(Reliability!B115,0)=2,"High",IF(ROUNDUP(Reliability!B115,0)=3,"Medium",IF(ROUNDUP(Reliability!B115,0)=4,"Low","Very Low"))))))</f>
        <v>Medium</v>
      </c>
      <c r="L117" s="225">
        <f t="shared" si="18"/>
        <v>2.8</v>
      </c>
      <c r="M117" s="231">
        <f>'Impact of the crisis'!N118</f>
        <v>1.9</v>
      </c>
      <c r="N117" s="231">
        <f>'Impact of the crisis'!AB118</f>
        <v>3.2</v>
      </c>
      <c r="O117" s="225">
        <f>'Conditions of people affected'!R118</f>
        <v>3.65</v>
      </c>
      <c r="P117" s="231">
        <f>'Conditions of people affected'!K118</f>
        <v>3.3</v>
      </c>
      <c r="Q117" s="231">
        <f>'Conditions of people affected'!Q118</f>
        <v>4</v>
      </c>
      <c r="R117" s="226">
        <f t="shared" si="19"/>
        <v>3.2</v>
      </c>
      <c r="S117" s="226">
        <f>'Complexity of the crisis'!X118</f>
        <v>3.4</v>
      </c>
      <c r="T117" s="226">
        <f>'Complexity of the crisis'!AN118</f>
        <v>3</v>
      </c>
      <c r="U117" s="124" t="str">
        <f>VLOOKUP(C117,Lists!$C$3:$E$160,3,FALSE)</f>
        <v>Africa</v>
      </c>
      <c r="V117" s="125" t="s">
        <v>6101</v>
      </c>
    </row>
    <row r="118" spans="1:22" x14ac:dyDescent="0.3">
      <c r="A118" s="53" t="str">
        <f>'Crisis Indicator Data'!A116</f>
        <v>Darfur refugees in Chad</v>
      </c>
      <c r="B118" s="45" t="str">
        <f>Lists!G116</f>
        <v>Darfur refugees</v>
      </c>
      <c r="C118" s="53" t="str">
        <f>'Crisis Indicator Data'!C116</f>
        <v>TCD005</v>
      </c>
      <c r="D118" s="53" t="str">
        <f>'Crisis Indicator Data'!D116</f>
        <v>Chad</v>
      </c>
      <c r="E118" s="53" t="str">
        <f>'Crisis Indicator Data'!E116</f>
        <v>TCD</v>
      </c>
      <c r="F118" s="53" t="str">
        <f>'Crisis Indicator Data'!B116</f>
        <v>International displacement</v>
      </c>
      <c r="G118" s="223">
        <f t="shared" si="15"/>
        <v>3.2</v>
      </c>
      <c r="H118" s="54">
        <f t="shared" si="16"/>
        <v>4</v>
      </c>
      <c r="I118" s="117" t="str">
        <f t="shared" si="17"/>
        <v>High</v>
      </c>
      <c r="J118" s="224" t="str">
        <f>INDEX(Trends!$D$3:$D$404,MATCH(C118,Trends!$C$3:$C$404,0))</f>
        <v>Stable</v>
      </c>
      <c r="K118" s="109" t="str">
        <f>IF(Reliability!B116="x","x",(IF(ROUNDUP(Reliability!B116,0)=1,"Very High",IF(ROUNDUP(Reliability!B116,0)=2,"High",IF(ROUNDUP(Reliability!B116,0)=3,"Medium",IF(ROUNDUP(Reliability!B116,0)=4,"Low","Very Low"))))))</f>
        <v>Medium</v>
      </c>
      <c r="L118" s="225">
        <f t="shared" si="18"/>
        <v>2.5</v>
      </c>
      <c r="M118" s="231">
        <f>'Impact of the crisis'!N119</f>
        <v>1.7</v>
      </c>
      <c r="N118" s="231">
        <f>'Impact of the crisis'!AB119</f>
        <v>2.9</v>
      </c>
      <c r="O118" s="225">
        <f>'Conditions of people affected'!R119</f>
        <v>3.7</v>
      </c>
      <c r="P118" s="231">
        <f>'Conditions of people affected'!K119</f>
        <v>3.4</v>
      </c>
      <c r="Q118" s="231">
        <f>'Conditions of people affected'!Q119</f>
        <v>4</v>
      </c>
      <c r="R118" s="226">
        <f t="shared" si="19"/>
        <v>3</v>
      </c>
      <c r="S118" s="226">
        <f>'Complexity of the crisis'!X119</f>
        <v>3.4</v>
      </c>
      <c r="T118" s="226">
        <f>'Complexity of the crisis'!AN119</f>
        <v>2.5</v>
      </c>
      <c r="U118" s="124" t="str">
        <f>VLOOKUP(C118,Lists!$C$3:$E$160,3,FALSE)</f>
        <v>Africa</v>
      </c>
      <c r="V118" s="125" t="s">
        <v>6101</v>
      </c>
    </row>
    <row r="119" spans="1:22" ht="13.5" customHeight="1" x14ac:dyDescent="0.3">
      <c r="A119" s="53" t="str">
        <f>'Crisis Indicator Data'!A117</f>
        <v>Tibesti Conflict in Chad</v>
      </c>
      <c r="B119" s="45" t="str">
        <f>Lists!G117</f>
        <v>Tibesti conflict</v>
      </c>
      <c r="C119" s="53" t="str">
        <f>'Crisis Indicator Data'!C117</f>
        <v>TCD006</v>
      </c>
      <c r="D119" s="53" t="str">
        <f>'Crisis Indicator Data'!D117</f>
        <v>Chad</v>
      </c>
      <c r="E119" s="53" t="str">
        <f>'Crisis Indicator Data'!E117</f>
        <v>TCD</v>
      </c>
      <c r="F119" s="53" t="str">
        <f>'Crisis Indicator Data'!B117</f>
        <v>Conflict</v>
      </c>
      <c r="G119" s="223">
        <f t="shared" si="15"/>
        <v>2.5</v>
      </c>
      <c r="H119" s="54">
        <f t="shared" si="16"/>
        <v>3</v>
      </c>
      <c r="I119" s="117" t="str">
        <f t="shared" si="17"/>
        <v>Medium</v>
      </c>
      <c r="J119" s="224" t="str">
        <f>INDEX(Trends!$D$3:$D$404,MATCH(C119,Trends!$C$3:$C$404,0))</f>
        <v>Stable</v>
      </c>
      <c r="K119" s="109" t="str">
        <f>IF(Reliability!B117="x","x",(IF(ROUNDUP(Reliability!B117,0)=1,"Very High",IF(ROUNDUP(Reliability!B117,0)=2,"High",IF(ROUNDUP(Reliability!B117,0)=3,"Medium",IF(ROUNDUP(Reliability!B117,0)=4,"Low","Very Low"))))))</f>
        <v>Medium</v>
      </c>
      <c r="L119" s="225">
        <f t="shared" si="18"/>
        <v>2.4</v>
      </c>
      <c r="M119" s="231">
        <f>'Impact of the crisis'!N120</f>
        <v>1.3</v>
      </c>
      <c r="N119" s="231">
        <f>'Impact of the crisis'!AB120</f>
        <v>2.8</v>
      </c>
      <c r="O119" s="225">
        <f>'Conditions of people affected'!R120</f>
        <v>2.2000000000000002</v>
      </c>
      <c r="P119" s="231">
        <f>'Conditions of people affected'!K120</f>
        <v>0.4</v>
      </c>
      <c r="Q119" s="231">
        <f>'Conditions of people affected'!Q120</f>
        <v>4</v>
      </c>
      <c r="R119" s="226">
        <f t="shared" si="19"/>
        <v>3</v>
      </c>
      <c r="S119" s="226">
        <f>'Complexity of the crisis'!X120</f>
        <v>3.4</v>
      </c>
      <c r="T119" s="226">
        <f>'Complexity of the crisis'!AN120</f>
        <v>2.5</v>
      </c>
      <c r="U119" s="124" t="str">
        <f>VLOOKUP(C119,Lists!$C$3:$E$160,3,FALSE)</f>
        <v>Africa</v>
      </c>
      <c r="V119" s="125" t="s">
        <v>6101</v>
      </c>
    </row>
    <row r="120" spans="1:22" x14ac:dyDescent="0.3">
      <c r="A120" s="53" t="str">
        <f>'Crisis Indicator Data'!A118</f>
        <v>Multiple situations in Thailand</v>
      </c>
      <c r="B120" s="45" t="str">
        <f>Lists!G118</f>
        <v>Country level</v>
      </c>
      <c r="C120" s="53" t="str">
        <f>'Crisis Indicator Data'!C118</f>
        <v>THA001</v>
      </c>
      <c r="D120" s="53" t="str">
        <f>'Crisis Indicator Data'!D118</f>
        <v>Thailand</v>
      </c>
      <c r="E120" s="53" t="str">
        <f>'Crisis Indicator Data'!E118</f>
        <v>THA</v>
      </c>
      <c r="F120" s="53" t="str">
        <f>'Crisis Indicator Data'!B118</f>
        <v>Multiple crises country</v>
      </c>
      <c r="G120" s="223">
        <f t="shared" si="15"/>
        <v>2</v>
      </c>
      <c r="H120" s="54">
        <f t="shared" si="16"/>
        <v>2</v>
      </c>
      <c r="I120" s="117" t="str">
        <f t="shared" si="17"/>
        <v>Low</v>
      </c>
      <c r="J120" s="224" t="str">
        <f>INDEX(Trends!$D$3:$D$404,MATCH(C120,Trends!$C$3:$C$404,0))</f>
        <v>Stable</v>
      </c>
      <c r="K120" s="109" t="str">
        <f>IF(Reliability!B118="x","x",(IF(ROUNDUP(Reliability!B118,0)=1,"Very High",IF(ROUNDUP(Reliability!B118,0)=2,"High",IF(ROUNDUP(Reliability!B118,0)=3,"Medium",IF(ROUNDUP(Reliability!B118,0)=4,"Low","Very Low"))))))</f>
        <v>High</v>
      </c>
      <c r="L120" s="225">
        <f t="shared" si="18"/>
        <v>2.7</v>
      </c>
      <c r="M120" s="231">
        <f>'Impact of the crisis'!N121</f>
        <v>1.2</v>
      </c>
      <c r="N120" s="231">
        <f>'Impact of the crisis'!AB121</f>
        <v>3.3</v>
      </c>
      <c r="O120" s="225">
        <f>'Conditions of people affected'!R121</f>
        <v>1.3</v>
      </c>
      <c r="P120" s="231">
        <f>'Conditions of people affected'!K121</f>
        <v>1.6</v>
      </c>
      <c r="Q120" s="231">
        <f>'Conditions of people affected'!Q121</f>
        <v>1</v>
      </c>
      <c r="R120" s="226">
        <f t="shared" si="19"/>
        <v>2.2999999999999998</v>
      </c>
      <c r="S120" s="226">
        <f>'Complexity of the crisis'!X121</f>
        <v>2.6</v>
      </c>
      <c r="T120" s="226">
        <f>'Complexity of the crisis'!AN121</f>
        <v>2</v>
      </c>
      <c r="U120" s="124" t="str">
        <f>VLOOKUP(C120,Lists!$C$3:$E$160,3,FALSE)</f>
        <v>Asia</v>
      </c>
      <c r="V120" s="125" t="s">
        <v>5531</v>
      </c>
    </row>
    <row r="121" spans="1:22" x14ac:dyDescent="0.3">
      <c r="A121" s="53" t="str">
        <f>'Crisis Indicator Data'!A119</f>
        <v xml:space="preserve">Conflict in southern Thailand </v>
      </c>
      <c r="B121" s="45" t="str">
        <f>Lists!G119</f>
        <v>Conflict</v>
      </c>
      <c r="C121" s="53" t="str">
        <f>'Crisis Indicator Data'!C119</f>
        <v>THA002</v>
      </c>
      <c r="D121" s="53" t="str">
        <f>'Crisis Indicator Data'!D119</f>
        <v>Thailand</v>
      </c>
      <c r="E121" s="53" t="str">
        <f>'Crisis Indicator Data'!E119</f>
        <v>THA</v>
      </c>
      <c r="F121" s="53" t="str">
        <f>'Crisis Indicator Data'!B119</f>
        <v>Conflict</v>
      </c>
      <c r="G121" s="223" t="str">
        <f t="shared" si="15"/>
        <v>x</v>
      </c>
      <c r="H121" s="54" t="str">
        <f t="shared" si="16"/>
        <v>x</v>
      </c>
      <c r="I121" s="117" t="str">
        <f t="shared" si="17"/>
        <v>x</v>
      </c>
      <c r="J121" s="224" t="str">
        <f>INDEX(Trends!$D$3:$D$404,MATCH(C121,Trends!$C$3:$C$404,0))</f>
        <v>-</v>
      </c>
      <c r="K121" s="109" t="str">
        <f>IF(Reliability!B119="x","x",(IF(ROUNDUP(Reliability!B119,0)=1,"Very High",IF(ROUNDUP(Reliability!B119,0)=2,"High",IF(ROUNDUP(Reliability!B119,0)=3,"Medium",IF(ROUNDUP(Reliability!B119,0)=4,"Low","Very Low"))))))</f>
        <v>Very Low</v>
      </c>
      <c r="L121" s="225">
        <f t="shared" si="18"/>
        <v>2.6</v>
      </c>
      <c r="M121" s="231">
        <f>'Impact of the crisis'!N122</f>
        <v>1.1000000000000001</v>
      </c>
      <c r="N121" s="231">
        <f>'Impact of the crisis'!AB122</f>
        <v>3.2</v>
      </c>
      <c r="O121" s="225" t="str">
        <f>'Conditions of people affected'!R122</f>
        <v>x</v>
      </c>
      <c r="P121" s="231" t="str">
        <f>'Conditions of people affected'!K122</f>
        <v>x</v>
      </c>
      <c r="Q121" s="231" t="str">
        <f>'Conditions of people affected'!Q122</f>
        <v>x</v>
      </c>
      <c r="R121" s="226">
        <f t="shared" si="19"/>
        <v>2.1</v>
      </c>
      <c r="S121" s="226">
        <f>'Complexity of the crisis'!X122</f>
        <v>2.6</v>
      </c>
      <c r="T121" s="226">
        <f>'Complexity of the crisis'!AN122</f>
        <v>1.5</v>
      </c>
      <c r="U121" s="124" t="str">
        <f>VLOOKUP(C121,Lists!$C$3:$E$160,3,FALSE)</f>
        <v>Asia</v>
      </c>
      <c r="V121" s="125" t="s">
        <v>5531</v>
      </c>
    </row>
    <row r="122" spans="1:22" x14ac:dyDescent="0.3">
      <c r="A122" s="53" t="str">
        <f>'Crisis Indicator Data'!A120</f>
        <v>Myanmar refugees in Thailand</v>
      </c>
      <c r="B122" s="45" t="str">
        <f>Lists!G120</f>
        <v>Refugees</v>
      </c>
      <c r="C122" s="53" t="str">
        <f>'Crisis Indicator Data'!C120</f>
        <v>THA003</v>
      </c>
      <c r="D122" s="53" t="str">
        <f>'Crisis Indicator Data'!D120</f>
        <v>Thailand</v>
      </c>
      <c r="E122" s="53" t="str">
        <f>'Crisis Indicator Data'!E120</f>
        <v>THA</v>
      </c>
      <c r="F122" s="53" t="str">
        <f>'Crisis Indicator Data'!B120</f>
        <v>International displacement</v>
      </c>
      <c r="G122" s="223">
        <f t="shared" si="15"/>
        <v>2.2999999999999998</v>
      </c>
      <c r="H122" s="54">
        <f t="shared" si="16"/>
        <v>3</v>
      </c>
      <c r="I122" s="117" t="str">
        <f t="shared" si="17"/>
        <v>Medium</v>
      </c>
      <c r="J122" s="224" t="str">
        <f>INDEX(Trends!$D$3:$D$404,MATCH(C122,Trends!$C$3:$C$404,0))</f>
        <v>Stable</v>
      </c>
      <c r="K122" s="109" t="str">
        <f>IF(Reliability!B120="x","x",(IF(ROUNDUP(Reliability!B120,0)=1,"Very High",IF(ROUNDUP(Reliability!B120,0)=2,"High",IF(ROUNDUP(Reliability!B120,0)=3,"Medium",IF(ROUNDUP(Reliability!B120,0)=4,"Low","Very Low"))))))</f>
        <v>Medium</v>
      </c>
      <c r="L122" s="225">
        <f t="shared" si="18"/>
        <v>2.5</v>
      </c>
      <c r="M122" s="231">
        <f>'Impact of the crisis'!N123</f>
        <v>0</v>
      </c>
      <c r="N122" s="231">
        <f>'Impact of the crisis'!AB123</f>
        <v>3.4</v>
      </c>
      <c r="O122" s="225">
        <f>'Conditions of people affected'!R123</f>
        <v>2.2999999999999998</v>
      </c>
      <c r="P122" s="231">
        <f>'Conditions of people affected'!K123</f>
        <v>1.6</v>
      </c>
      <c r="Q122" s="231">
        <f>'Conditions of people affected'!Q123</f>
        <v>3</v>
      </c>
      <c r="R122" s="226">
        <f t="shared" si="19"/>
        <v>2.1</v>
      </c>
      <c r="S122" s="226">
        <f>'Complexity of the crisis'!X123</f>
        <v>2.6</v>
      </c>
      <c r="T122" s="226">
        <f>'Complexity of the crisis'!AN123</f>
        <v>1.5</v>
      </c>
      <c r="U122" s="124" t="str">
        <f>VLOOKUP(C122,Lists!$C$3:$E$160,3,FALSE)</f>
        <v>Asia</v>
      </c>
      <c r="V122" s="125" t="s">
        <v>5531</v>
      </c>
    </row>
    <row r="123" spans="1:22" x14ac:dyDescent="0.3">
      <c r="A123" s="53" t="str">
        <f>'Crisis Indicator Data'!A121</f>
        <v>Tropical Cyclone Seroja</v>
      </c>
      <c r="B123" s="45" t="str">
        <f>Lists!G121</f>
        <v>Tropical Cyclone Seroja</v>
      </c>
      <c r="C123" s="53" t="str">
        <f>'Crisis Indicator Data'!C121</f>
        <v>TLS002</v>
      </c>
      <c r="D123" s="53" t="str">
        <f>'Crisis Indicator Data'!D121</f>
        <v>Timor Leste</v>
      </c>
      <c r="E123" s="53" t="str">
        <f>'Crisis Indicator Data'!E121</f>
        <v>TLS</v>
      </c>
      <c r="F123" s="53" t="str">
        <f>'Crisis Indicator Data'!B121</f>
        <v>Tropical cyclone</v>
      </c>
      <c r="G123" s="223">
        <f t="shared" si="15"/>
        <v>1.3</v>
      </c>
      <c r="H123" s="54">
        <f t="shared" si="16"/>
        <v>2</v>
      </c>
      <c r="I123" s="117" t="str">
        <f t="shared" si="17"/>
        <v>Low</v>
      </c>
      <c r="J123" s="224" t="str">
        <f>INDEX(Trends!$D$3:$D$404,MATCH(C123,Trends!$C$3:$C$404,0))</f>
        <v>-</v>
      </c>
      <c r="K123" s="109" t="str">
        <f>IF(Reliability!B121="x","x",(IF(ROUNDUP(Reliability!B121,0)=1,"Very High",IF(ROUNDUP(Reliability!B121,0)=2,"High",IF(ROUNDUP(Reliability!B121,0)=3,"Medium",IF(ROUNDUP(Reliability!B121,0)=4,"Low","Very Low"))))))</f>
        <v>Very High</v>
      </c>
      <c r="L123" s="225">
        <f t="shared" si="18"/>
        <v>2.2000000000000002</v>
      </c>
      <c r="M123" s="231">
        <f>'Impact of the crisis'!N124</f>
        <v>3.1</v>
      </c>
      <c r="N123" s="231">
        <f>'Impact of the crisis'!AB124</f>
        <v>1.6</v>
      </c>
      <c r="O123" s="225">
        <f>'Conditions of people affected'!R124</f>
        <v>0.5</v>
      </c>
      <c r="P123" s="231">
        <f>'Conditions of people affected'!K124</f>
        <v>0</v>
      </c>
      <c r="Q123" s="231">
        <f>'Conditions of people affected'!Q124</f>
        <v>1</v>
      </c>
      <c r="R123" s="226">
        <f t="shared" si="19"/>
        <v>1.7</v>
      </c>
      <c r="S123" s="226">
        <f>'Complexity of the crisis'!X124</f>
        <v>1.3</v>
      </c>
      <c r="T123" s="226">
        <f>'Complexity of the crisis'!AN124</f>
        <v>2</v>
      </c>
      <c r="U123" s="124" t="str">
        <f>VLOOKUP(C123,Lists!$C$3:$E$160,3,FALSE)</f>
        <v>Asia</v>
      </c>
      <c r="V123" s="125" t="s">
        <v>7062</v>
      </c>
    </row>
    <row r="124" spans="1:22" x14ac:dyDescent="0.3">
      <c r="A124" s="53" t="str">
        <f>'Crisis Indicator Data'!A122</f>
        <v>Venezuelan refugees in Trinidad and Tobago</v>
      </c>
      <c r="B124" s="45" t="str">
        <f>Lists!G122</f>
        <v>Venezuelan refugees</v>
      </c>
      <c r="C124" s="53" t="str">
        <f>'Crisis Indicator Data'!C122</f>
        <v>TTO002</v>
      </c>
      <c r="D124" s="53" t="str">
        <f>'Crisis Indicator Data'!D122</f>
        <v>Trinidad and Tobago</v>
      </c>
      <c r="E124" s="53" t="str">
        <f>'Crisis Indicator Data'!E122</f>
        <v>TTO</v>
      </c>
      <c r="F124" s="53" t="str">
        <f>'Crisis Indicator Data'!B122</f>
        <v>International displacement</v>
      </c>
      <c r="G124" s="223">
        <f t="shared" si="15"/>
        <v>1.8</v>
      </c>
      <c r="H124" s="54">
        <f t="shared" si="16"/>
        <v>2</v>
      </c>
      <c r="I124" s="117" t="str">
        <f t="shared" si="17"/>
        <v>Low</v>
      </c>
      <c r="J124" s="224" t="str">
        <f>INDEX(Trends!$D$3:$D$404,MATCH(C124,Trends!$C$3:$C$404,0))</f>
        <v>Stable</v>
      </c>
      <c r="K124" s="109" t="str">
        <f>IF(Reliability!B122="x","x",(IF(ROUNDUP(Reliability!B122,0)=1,"Very High",IF(ROUNDUP(Reliability!B122,0)=2,"High",IF(ROUNDUP(Reliability!B122,0)=3,"Medium",IF(ROUNDUP(Reliability!B122,0)=4,"Low","Very Low"))))))</f>
        <v>Medium</v>
      </c>
      <c r="L124" s="225">
        <f t="shared" si="18"/>
        <v>2.6</v>
      </c>
      <c r="M124" s="231">
        <f>'Impact of the crisis'!N125</f>
        <v>2.9</v>
      </c>
      <c r="N124" s="231">
        <f>'Impact of the crisis'!AB125</f>
        <v>2.4</v>
      </c>
      <c r="O124" s="225">
        <f>'Conditions of people affected'!R125</f>
        <v>1.1499999999999999</v>
      </c>
      <c r="P124" s="231">
        <f>'Conditions of people affected'!K125</f>
        <v>1.3</v>
      </c>
      <c r="Q124" s="231">
        <f>'Conditions of people affected'!Q125</f>
        <v>1</v>
      </c>
      <c r="R124" s="226">
        <f t="shared" si="19"/>
        <v>2</v>
      </c>
      <c r="S124" s="226">
        <f>'Complexity of the crisis'!X125</f>
        <v>1.9</v>
      </c>
      <c r="T124" s="226">
        <f>'Complexity of the crisis'!AN125</f>
        <v>2</v>
      </c>
      <c r="U124" s="124" t="str">
        <f>VLOOKUP(C124,Lists!$C$3:$E$160,3,FALSE)</f>
        <v>Americas</v>
      </c>
      <c r="V124" s="125" t="s">
        <v>3928</v>
      </c>
    </row>
    <row r="125" spans="1:22" x14ac:dyDescent="0.3">
      <c r="A125" s="53" t="str">
        <f>'Crisis Indicator Data'!A123</f>
        <v>Mixed migration flows in Tunisia</v>
      </c>
      <c r="B125" s="45" t="str">
        <f>Lists!G123</f>
        <v>Mixed Migration</v>
      </c>
      <c r="C125" s="53" t="str">
        <f>'Crisis Indicator Data'!C123</f>
        <v>TUN002</v>
      </c>
      <c r="D125" s="53" t="str">
        <f>'Crisis Indicator Data'!D123</f>
        <v>Tunisia</v>
      </c>
      <c r="E125" s="53" t="str">
        <f>'Crisis Indicator Data'!E123</f>
        <v>TUN</v>
      </c>
      <c r="F125" s="53" t="str">
        <f>'Crisis Indicator Data'!B123</f>
        <v>International displacement</v>
      </c>
      <c r="G125" s="223" t="str">
        <f t="shared" si="15"/>
        <v>x</v>
      </c>
      <c r="H125" s="54" t="str">
        <f t="shared" si="16"/>
        <v>x</v>
      </c>
      <c r="I125" s="117" t="str">
        <f t="shared" si="17"/>
        <v>x</v>
      </c>
      <c r="J125" s="224" t="str">
        <f>INDEX(Trends!$D$3:$D$404,MATCH(C125,Trends!$C$3:$C$404,0))</f>
        <v>-</v>
      </c>
      <c r="K125" s="109" t="str">
        <f>IF(Reliability!B123="x","x",(IF(ROUNDUP(Reliability!B123,0)=1,"Very High",IF(ROUNDUP(Reliability!B123,0)=2,"High",IF(ROUNDUP(Reliability!B123,0)=3,"Medium",IF(ROUNDUP(Reliability!B123,0)=4,"Low","Very Low"))))))</f>
        <v>Low</v>
      </c>
      <c r="L125" s="225">
        <f t="shared" si="18"/>
        <v>4</v>
      </c>
      <c r="M125" s="231">
        <f>'Impact of the crisis'!N126</f>
        <v>4.3</v>
      </c>
      <c r="N125" s="231">
        <f>'Impact of the crisis'!AB126</f>
        <v>3.9</v>
      </c>
      <c r="O125" s="225" t="str">
        <f>'Conditions of people affected'!R126</f>
        <v>x</v>
      </c>
      <c r="P125" s="231" t="str">
        <f>'Conditions of people affected'!K126</f>
        <v>x</v>
      </c>
      <c r="Q125" s="231" t="str">
        <f>'Conditions of people affected'!Q126</f>
        <v>x</v>
      </c>
      <c r="R125" s="226">
        <f t="shared" si="19"/>
        <v>1.7</v>
      </c>
      <c r="S125" s="226">
        <f>'Complexity of the crisis'!X126</f>
        <v>2.2999999999999998</v>
      </c>
      <c r="T125" s="226">
        <f>'Complexity of the crisis'!AN126</f>
        <v>1</v>
      </c>
      <c r="U125" s="124" t="str">
        <f>VLOOKUP(C125,Lists!$C$3:$E$160,3,FALSE)</f>
        <v>Africa</v>
      </c>
      <c r="V125" s="125" t="s">
        <v>3716</v>
      </c>
    </row>
    <row r="126" spans="1:22" x14ac:dyDescent="0.3">
      <c r="A126" s="53" t="str">
        <f>'Crisis Indicator Data'!A124</f>
        <v>Complex situation in Turkey</v>
      </c>
      <c r="B126" s="45" t="str">
        <f>Lists!G124</f>
        <v>Country level</v>
      </c>
      <c r="C126" s="53" t="str">
        <f>'Crisis Indicator Data'!C124</f>
        <v>TUR001</v>
      </c>
      <c r="D126" s="53" t="str">
        <f>'Crisis Indicator Data'!D124</f>
        <v>Turkey</v>
      </c>
      <c r="E126" s="53" t="str">
        <f>'Crisis Indicator Data'!E124</f>
        <v>TUR</v>
      </c>
      <c r="F126" s="53" t="str">
        <f>'Crisis Indicator Data'!B124</f>
        <v>Multiple crises country</v>
      </c>
      <c r="G126" s="223">
        <f t="shared" si="15"/>
        <v>3.2</v>
      </c>
      <c r="H126" s="54">
        <f t="shared" si="16"/>
        <v>4</v>
      </c>
      <c r="I126" s="117" t="str">
        <f t="shared" si="17"/>
        <v>High</v>
      </c>
      <c r="J126" s="224" t="str">
        <f>INDEX(Trends!$D$3:$D$404,MATCH(C126,Trends!$C$3:$C$404,0))</f>
        <v>Stable</v>
      </c>
      <c r="K126" s="109" t="str">
        <f>IF(Reliability!B124="x","x",(IF(ROUNDUP(Reliability!B124,0)=1,"Very High",IF(ROUNDUP(Reliability!B124,0)=2,"High",IF(ROUNDUP(Reliability!B124,0)=3,"Medium",IF(ROUNDUP(Reliability!B124,0)=4,"Low","Very Low"))))))</f>
        <v>High</v>
      </c>
      <c r="L126" s="225">
        <f t="shared" si="18"/>
        <v>3.4</v>
      </c>
      <c r="M126" s="231">
        <f>'Impact of the crisis'!N127</f>
        <v>3.8</v>
      </c>
      <c r="N126" s="231">
        <f>'Impact of the crisis'!AB127</f>
        <v>3.1</v>
      </c>
      <c r="O126" s="225">
        <f>'Conditions of people affected'!R127</f>
        <v>2.95</v>
      </c>
      <c r="P126" s="231">
        <f>'Conditions of people affected'!K127</f>
        <v>3.9</v>
      </c>
      <c r="Q126" s="231">
        <f>'Conditions of people affected'!Q127</f>
        <v>2</v>
      </c>
      <c r="R126" s="226">
        <f t="shared" si="19"/>
        <v>3.4</v>
      </c>
      <c r="S126" s="226">
        <f>'Complexity of the crisis'!X127</f>
        <v>3.3</v>
      </c>
      <c r="T126" s="226">
        <f>'Complexity of the crisis'!AN127</f>
        <v>3.5</v>
      </c>
      <c r="U126" s="124" t="str">
        <f>VLOOKUP(C126,Lists!$C$3:$E$160,3,FALSE)</f>
        <v>Middle east</v>
      </c>
      <c r="V126" s="125" t="s">
        <v>6557</v>
      </c>
    </row>
    <row r="127" spans="1:22" x14ac:dyDescent="0.3">
      <c r="A127" s="53" t="str">
        <f>'Crisis Indicator Data'!A125</f>
        <v>Syrian Refugees in Turkey</v>
      </c>
      <c r="B127" s="45" t="str">
        <f>Lists!G125</f>
        <v>Syrian refugees</v>
      </c>
      <c r="C127" s="53" t="str">
        <f>'Crisis Indicator Data'!C125</f>
        <v>TUR002</v>
      </c>
      <c r="D127" s="53" t="str">
        <f>'Crisis Indicator Data'!D125</f>
        <v>Turkey</v>
      </c>
      <c r="E127" s="53" t="str">
        <f>'Crisis Indicator Data'!E125</f>
        <v>TUR</v>
      </c>
      <c r="F127" s="53" t="str">
        <f>'Crisis Indicator Data'!B125</f>
        <v>International displacement</v>
      </c>
      <c r="G127" s="223">
        <f t="shared" si="15"/>
        <v>3.3</v>
      </c>
      <c r="H127" s="54">
        <f t="shared" si="16"/>
        <v>4</v>
      </c>
      <c r="I127" s="117" t="str">
        <f t="shared" si="17"/>
        <v>High</v>
      </c>
      <c r="J127" s="224" t="str">
        <f>INDEX(Trends!$D$3:$D$404,MATCH(C127,Trends!$C$3:$C$404,0))</f>
        <v>Stable</v>
      </c>
      <c r="K127" s="109" t="str">
        <f>IF(Reliability!B125="x","x",(IF(ROUNDUP(Reliability!B125,0)=1,"Very High",IF(ROUNDUP(Reliability!B125,0)=2,"High",IF(ROUNDUP(Reliability!B125,0)=3,"Medium",IF(ROUNDUP(Reliability!B125,0)=4,"Low","Very Low"))))))</f>
        <v>Medium</v>
      </c>
      <c r="L127" s="225">
        <f t="shared" si="18"/>
        <v>3.7</v>
      </c>
      <c r="M127" s="231">
        <f>'Impact of the crisis'!N128</f>
        <v>2.9</v>
      </c>
      <c r="N127" s="231">
        <f>'Impact of the crisis'!AB128</f>
        <v>4</v>
      </c>
      <c r="O127" s="225">
        <f>'Conditions of people affected'!R128</f>
        <v>3.4</v>
      </c>
      <c r="P127" s="231">
        <f>'Conditions of people affected'!K128</f>
        <v>3.8</v>
      </c>
      <c r="Q127" s="231">
        <f>'Conditions of people affected'!Q128</f>
        <v>3</v>
      </c>
      <c r="R127" s="226">
        <f t="shared" si="19"/>
        <v>2.9</v>
      </c>
      <c r="S127" s="226">
        <f>'Complexity of the crisis'!X128</f>
        <v>3.3</v>
      </c>
      <c r="T127" s="226">
        <f>'Complexity of the crisis'!AN128</f>
        <v>2.5</v>
      </c>
      <c r="U127" s="124" t="str">
        <f>VLOOKUP(C127,Lists!$C$3:$E$160,3,FALSE)</f>
        <v>Middle east</v>
      </c>
      <c r="V127" s="125" t="s">
        <v>6557</v>
      </c>
    </row>
    <row r="128" spans="1:22" x14ac:dyDescent="0.3">
      <c r="A128" s="53" t="str">
        <f>'Crisis Indicator Data'!A126</f>
        <v>Mixed Migration Flows in Turkey</v>
      </c>
      <c r="B128" s="45" t="str">
        <f>Lists!G126</f>
        <v>Mixed Migration</v>
      </c>
      <c r="C128" s="53" t="str">
        <f>'Crisis Indicator Data'!C126</f>
        <v>TUR003</v>
      </c>
      <c r="D128" s="53" t="str">
        <f>'Crisis Indicator Data'!D126</f>
        <v>Turkey</v>
      </c>
      <c r="E128" s="53" t="str">
        <f>'Crisis Indicator Data'!E126</f>
        <v>TUR</v>
      </c>
      <c r="F128" s="53" t="str">
        <f>'Crisis Indicator Data'!B126</f>
        <v>International displacement</v>
      </c>
      <c r="G128" s="223">
        <f t="shared" si="15"/>
        <v>3.2</v>
      </c>
      <c r="H128" s="54">
        <f t="shared" si="16"/>
        <v>4</v>
      </c>
      <c r="I128" s="117" t="str">
        <f t="shared" si="17"/>
        <v>High</v>
      </c>
      <c r="J128" s="224" t="str">
        <f>INDEX(Trends!$D$3:$D$404,MATCH(C128,Trends!$C$3:$C$404,0))</f>
        <v>Stable</v>
      </c>
      <c r="K128" s="109" t="str">
        <f>IF(Reliability!B126="x","x",(IF(ROUNDUP(Reliability!B126,0)=1,"Very High",IF(ROUNDUP(Reliability!B126,0)=2,"High",IF(ROUNDUP(Reliability!B126,0)=3,"Medium",IF(ROUNDUP(Reliability!B126,0)=4,"Low","Very Low"))))))</f>
        <v>High</v>
      </c>
      <c r="L128" s="225">
        <f t="shared" si="18"/>
        <v>3.1</v>
      </c>
      <c r="M128" s="231">
        <f>'Impact of the crisis'!N129</f>
        <v>3.1</v>
      </c>
      <c r="N128" s="231">
        <f>'Impact of the crisis'!AB129</f>
        <v>3.1</v>
      </c>
      <c r="O128" s="225">
        <f>'Conditions of people affected'!R129</f>
        <v>3.45</v>
      </c>
      <c r="P128" s="231">
        <f>'Conditions of people affected'!K129</f>
        <v>3.9</v>
      </c>
      <c r="Q128" s="231">
        <f>'Conditions of people affected'!Q129</f>
        <v>3</v>
      </c>
      <c r="R128" s="226">
        <f t="shared" si="19"/>
        <v>2.9</v>
      </c>
      <c r="S128" s="226">
        <f>'Complexity of the crisis'!X129</f>
        <v>3.3</v>
      </c>
      <c r="T128" s="226">
        <f>'Complexity of the crisis'!AN129</f>
        <v>2.5</v>
      </c>
      <c r="U128" s="124" t="str">
        <f>VLOOKUP(C128,Lists!$C$3:$E$160,3,FALSE)</f>
        <v>Middle east</v>
      </c>
      <c r="V128" s="125" t="s">
        <v>6557</v>
      </c>
    </row>
    <row r="129" spans="1:22" x14ac:dyDescent="0.3">
      <c r="A129" s="53" t="str">
        <f>'Crisis Indicator Data'!A127</f>
        <v>Kurdish Conflict</v>
      </c>
      <c r="B129" s="45" t="str">
        <f>Lists!G127</f>
        <v>Kurdish conflict</v>
      </c>
      <c r="C129" s="53" t="str">
        <f>'Crisis Indicator Data'!C127</f>
        <v>TUR004</v>
      </c>
      <c r="D129" s="53" t="str">
        <f>'Crisis Indicator Data'!D127</f>
        <v>Turkey</v>
      </c>
      <c r="E129" s="53" t="str">
        <f>'Crisis Indicator Data'!E127</f>
        <v>TUR</v>
      </c>
      <c r="F129" s="53" t="str">
        <f>'Crisis Indicator Data'!B127</f>
        <v>Conflict</v>
      </c>
      <c r="G129" s="223" t="str">
        <f t="shared" si="15"/>
        <v>x</v>
      </c>
      <c r="H129" s="54" t="str">
        <f t="shared" si="16"/>
        <v>x</v>
      </c>
      <c r="I129" s="117" t="str">
        <f t="shared" si="17"/>
        <v>x</v>
      </c>
      <c r="J129" s="224" t="str">
        <f>INDEX(Trends!$D$3:$D$404,MATCH(C129,Trends!$C$3:$C$404,0))</f>
        <v>-</v>
      </c>
      <c r="K129" s="109" t="str">
        <f>IF(Reliability!B127="x","x",(IF(ROUNDUP(Reliability!B127,0)=1,"Very High",IF(ROUNDUP(Reliability!B127,0)=2,"High",IF(ROUNDUP(Reliability!B127,0)=3,"Medium",IF(ROUNDUP(Reliability!B127,0)=4,"Low","Very Low"))))))</f>
        <v>Medium</v>
      </c>
      <c r="L129" s="225">
        <f t="shared" si="18"/>
        <v>2.7</v>
      </c>
      <c r="M129" s="231">
        <f>'Impact of the crisis'!N130</f>
        <v>2.4</v>
      </c>
      <c r="N129" s="231">
        <f>'Impact of the crisis'!AB130</f>
        <v>2.8</v>
      </c>
      <c r="O129" s="225" t="str">
        <f>'Conditions of people affected'!R130</f>
        <v>x</v>
      </c>
      <c r="P129" s="231" t="str">
        <f>'Conditions of people affected'!K130</f>
        <v>x</v>
      </c>
      <c r="Q129" s="231" t="str">
        <f>'Conditions of people affected'!Q130</f>
        <v>x</v>
      </c>
      <c r="R129" s="226">
        <f t="shared" si="19"/>
        <v>3.2</v>
      </c>
      <c r="S129" s="226">
        <f>'Complexity of the crisis'!X130</f>
        <v>3.3</v>
      </c>
      <c r="T129" s="226">
        <f>'Complexity of the crisis'!AN130</f>
        <v>3</v>
      </c>
      <c r="U129" s="124" t="str">
        <f>VLOOKUP(C129,Lists!$C$3:$E$160,3,FALSE)</f>
        <v>Middle east</v>
      </c>
      <c r="V129" s="125" t="s">
        <v>6557</v>
      </c>
    </row>
    <row r="130" spans="1:22" x14ac:dyDescent="0.3">
      <c r="A130" s="53" t="str">
        <f>'Crisis Indicator Data'!A128</f>
        <v>International Displacement in Tanzania</v>
      </c>
      <c r="B130" s="45" t="str">
        <f>Lists!G128</f>
        <v>Refugees</v>
      </c>
      <c r="C130" s="53" t="str">
        <f>'Crisis Indicator Data'!C128</f>
        <v>TZA002</v>
      </c>
      <c r="D130" s="53" t="str">
        <f>'Crisis Indicator Data'!D128</f>
        <v>Tanzania</v>
      </c>
      <c r="E130" s="53" t="str">
        <f>'Crisis Indicator Data'!E128</f>
        <v>TZA</v>
      </c>
      <c r="F130" s="53" t="str">
        <f>'Crisis Indicator Data'!B128</f>
        <v>International displacement</v>
      </c>
      <c r="G130" s="223">
        <f t="shared" si="15"/>
        <v>1.7</v>
      </c>
      <c r="H130" s="54">
        <f t="shared" si="16"/>
        <v>2</v>
      </c>
      <c r="I130" s="117" t="str">
        <f t="shared" si="17"/>
        <v>Low</v>
      </c>
      <c r="J130" s="224" t="str">
        <f>INDEX(Trends!$D$3:$D$404,MATCH(C130,Trends!$C$3:$C$404,0))</f>
        <v>Stable</v>
      </c>
      <c r="K130" s="109" t="str">
        <f>IF(Reliability!B128="x","x",(IF(ROUNDUP(Reliability!B128,0)=1,"Very High",IF(ROUNDUP(Reliability!B128,0)=2,"High",IF(ROUNDUP(Reliability!B128,0)=3,"Medium",IF(ROUNDUP(Reliability!B128,0)=4,"Low","Very Low"))))))</f>
        <v>High</v>
      </c>
      <c r="L130" s="225">
        <f t="shared" si="18"/>
        <v>2</v>
      </c>
      <c r="M130" s="231">
        <f>'Impact of the crisis'!N131</f>
        <v>2.2999999999999998</v>
      </c>
      <c r="N130" s="231">
        <f>'Impact of the crisis'!AB131</f>
        <v>1.9</v>
      </c>
      <c r="O130" s="225">
        <f>'Conditions of people affected'!R131</f>
        <v>1.7</v>
      </c>
      <c r="P130" s="231">
        <f>'Conditions of people affected'!K131</f>
        <v>2.4</v>
      </c>
      <c r="Q130" s="231">
        <f>'Conditions of people affected'!Q131</f>
        <v>1</v>
      </c>
      <c r="R130" s="226">
        <f t="shared" si="19"/>
        <v>1.6</v>
      </c>
      <c r="S130" s="226">
        <f>'Complexity of the crisis'!X131</f>
        <v>1.7</v>
      </c>
      <c r="T130" s="226">
        <f>'Complexity of the crisis'!AN131</f>
        <v>1.5</v>
      </c>
      <c r="U130" s="124" t="str">
        <f>VLOOKUP(C130,Lists!$C$3:$E$160,3,FALSE)</f>
        <v>Africa</v>
      </c>
      <c r="V130" s="125" t="s">
        <v>5054</v>
      </c>
    </row>
    <row r="131" spans="1:22" x14ac:dyDescent="0.3">
      <c r="A131" s="53" t="str">
        <f>'Crisis Indicator Data'!A129</f>
        <v>Multiple crises in Uganda</v>
      </c>
      <c r="B131" s="45" t="str">
        <f>Lists!G129</f>
        <v>Country level</v>
      </c>
      <c r="C131" s="53" t="str">
        <f>'Crisis Indicator Data'!C129</f>
        <v>UGA001</v>
      </c>
      <c r="D131" s="53" t="str">
        <f>'Crisis Indicator Data'!D129</f>
        <v>Uganda</v>
      </c>
      <c r="E131" s="53" t="str">
        <f>'Crisis Indicator Data'!E129</f>
        <v>UGA</v>
      </c>
      <c r="F131" s="53" t="str">
        <f>'Crisis Indicator Data'!B129</f>
        <v>Multiple crises country</v>
      </c>
      <c r="G131" s="223">
        <f t="shared" si="15"/>
        <v>3.1</v>
      </c>
      <c r="H131" s="54">
        <f t="shared" si="16"/>
        <v>4</v>
      </c>
      <c r="I131" s="117" t="str">
        <f t="shared" si="17"/>
        <v>High</v>
      </c>
      <c r="J131" s="224" t="str">
        <f>INDEX(Trends!$D$3:$D$404,MATCH(C131,Trends!$C$3:$C$404,0))</f>
        <v>Stable</v>
      </c>
      <c r="K131" s="109" t="str">
        <f>IF(Reliability!B129="x","x",(IF(ROUNDUP(Reliability!B129,0)=1,"Very High",IF(ROUNDUP(Reliability!B129,0)=2,"High",IF(ROUNDUP(Reliability!B129,0)=3,"Medium",IF(ROUNDUP(Reliability!B129,0)=4,"Low","Very Low"))))))</f>
        <v>High</v>
      </c>
      <c r="L131" s="225">
        <f t="shared" si="18"/>
        <v>3.1</v>
      </c>
      <c r="M131" s="231">
        <f>'Impact of the crisis'!N132</f>
        <v>2.9</v>
      </c>
      <c r="N131" s="231">
        <f>'Impact of the crisis'!AB132</f>
        <v>3.2</v>
      </c>
      <c r="O131" s="225">
        <f>'Conditions of people affected'!R132</f>
        <v>3.3</v>
      </c>
      <c r="P131" s="231">
        <f>'Conditions of people affected'!K132</f>
        <v>3.6</v>
      </c>
      <c r="Q131" s="231">
        <f>'Conditions of people affected'!Q132</f>
        <v>3</v>
      </c>
      <c r="R131" s="226">
        <f t="shared" si="19"/>
        <v>2.8</v>
      </c>
      <c r="S131" s="226">
        <f>'Complexity of the crisis'!X132</f>
        <v>3</v>
      </c>
      <c r="T131" s="226">
        <f>'Complexity of the crisis'!AN132</f>
        <v>2.5</v>
      </c>
      <c r="U131" s="124" t="str">
        <f>VLOOKUP(C131,Lists!$C$3:$E$160,3,FALSE)</f>
        <v>Africa</v>
      </c>
      <c r="V131" s="125" t="s">
        <v>3928</v>
      </c>
    </row>
    <row r="132" spans="1:22" x14ac:dyDescent="0.3">
      <c r="A132" s="53" t="str">
        <f>'Crisis Indicator Data'!A130</f>
        <v>International Displacement in Uganda</v>
      </c>
      <c r="B132" s="45" t="str">
        <f>Lists!G130</f>
        <v>Refugees</v>
      </c>
      <c r="C132" s="53" t="str">
        <f>'Crisis Indicator Data'!C130</f>
        <v>UGA005</v>
      </c>
      <c r="D132" s="53" t="str">
        <f>'Crisis Indicator Data'!D130</f>
        <v>Uganda</v>
      </c>
      <c r="E132" s="53" t="str">
        <f>'Crisis Indicator Data'!E130</f>
        <v>UGA</v>
      </c>
      <c r="F132" s="53" t="str">
        <f>'Crisis Indicator Data'!B130</f>
        <v>International displacement</v>
      </c>
      <c r="G132" s="223">
        <f t="shared" si="15"/>
        <v>3</v>
      </c>
      <c r="H132" s="54">
        <f t="shared" si="16"/>
        <v>3</v>
      </c>
      <c r="I132" s="117" t="str">
        <f t="shared" si="17"/>
        <v>Medium</v>
      </c>
      <c r="J132" s="224" t="str">
        <f>INDEX(Trends!$D$3:$D$404,MATCH(C132,Trends!$C$3:$C$404,0))</f>
        <v>Stable</v>
      </c>
      <c r="K132" s="109" t="str">
        <f>IF(Reliability!B130="x","x",(IF(ROUNDUP(Reliability!B130,0)=1,"Very High",IF(ROUNDUP(Reliability!B130,0)=2,"High",IF(ROUNDUP(Reliability!B130,0)=3,"Medium",IF(ROUNDUP(Reliability!B130,0)=4,"Low","Very Low"))))))</f>
        <v>Medium</v>
      </c>
      <c r="L132" s="225">
        <f t="shared" si="18"/>
        <v>3.3</v>
      </c>
      <c r="M132" s="231">
        <f>'Impact of the crisis'!N133</f>
        <v>2.1</v>
      </c>
      <c r="N132" s="231">
        <f>'Impact of the crisis'!AB133</f>
        <v>3.7</v>
      </c>
      <c r="O132" s="225">
        <f>'Conditions of people affected'!R133</f>
        <v>3.3</v>
      </c>
      <c r="P132" s="231">
        <f>'Conditions of people affected'!K133</f>
        <v>3.6</v>
      </c>
      <c r="Q132" s="231">
        <f>'Conditions of people affected'!Q133</f>
        <v>3</v>
      </c>
      <c r="R132" s="226">
        <f t="shared" si="19"/>
        <v>2.2999999999999998</v>
      </c>
      <c r="S132" s="226">
        <f>'Complexity of the crisis'!X133</f>
        <v>3</v>
      </c>
      <c r="T132" s="226">
        <f>'Complexity of the crisis'!AN133</f>
        <v>1.5</v>
      </c>
      <c r="U132" s="124" t="str">
        <f>VLOOKUP(C132,Lists!$C$3:$E$160,3,FALSE)</f>
        <v>Africa</v>
      </c>
      <c r="V132" s="125" t="s">
        <v>3928</v>
      </c>
    </row>
    <row r="133" spans="1:22" x14ac:dyDescent="0.3">
      <c r="A133" s="53" t="str">
        <f>'Crisis Indicator Data'!A131</f>
        <v>Conflict in Ukraine</v>
      </c>
      <c r="B133" s="45" t="str">
        <f>Lists!G131</f>
        <v>Conflict</v>
      </c>
      <c r="C133" s="53" t="str">
        <f>'Crisis Indicator Data'!C131</f>
        <v>UKR002</v>
      </c>
      <c r="D133" s="53" t="str">
        <f>'Crisis Indicator Data'!D131</f>
        <v>Ukraine</v>
      </c>
      <c r="E133" s="53" t="str">
        <f>'Crisis Indicator Data'!E131</f>
        <v>UKR</v>
      </c>
      <c r="F133" s="53" t="str">
        <f>'Crisis Indicator Data'!B131</f>
        <v>Conflict</v>
      </c>
      <c r="G133" s="223">
        <f t="shared" ref="G133:G139" si="20">IF(OR(O133="x",L133="x"),"x",ROUND((5-GEOMEAN(((5-L133)/5*4+1),((5-O133)/5*4+1),((5-O133)/5*4+1)))/4*3.5+R133*0.3,1))</f>
        <v>3.5</v>
      </c>
      <c r="H133" s="54">
        <f t="shared" ref="H133:H139" si="21">IF(G133="x","x",ROUNDUP(G133,0))</f>
        <v>4</v>
      </c>
      <c r="I133" s="117" t="str">
        <f t="shared" ref="I133:I139" si="22">IF(O133="x","x",IF(L133="x","x",(IF(H133=5,"Very High",IF(H133=4,"High",IF(H133=3,"Medium",IF(H133=2,"Low","Very Low")))))))</f>
        <v>High</v>
      </c>
      <c r="J133" s="224" t="str">
        <f>INDEX(Trends!$D$3:$D$404,MATCH(C133,Trends!$C$3:$C$404,0))</f>
        <v>Stable</v>
      </c>
      <c r="K133" s="109" t="str">
        <f>IF(Reliability!B131="x","x",(IF(ROUNDUP(Reliability!B131,0)=1,"Very High",IF(ROUNDUP(Reliability!B131,0)=2,"High",IF(ROUNDUP(Reliability!B131,0)=3,"Medium",IF(ROUNDUP(Reliability!B131,0)=4,"Low","Very Low"))))))</f>
        <v>High</v>
      </c>
      <c r="L133" s="225">
        <f t="shared" ref="L133:L139" si="23">IF(OR(N133="x",M133="x"),"x",ROUND((5-GEOMEAN(((5-M133)/5*4+1),((5-N133)/5*4+1),((5-N133)/5*4+1)))/4*5,1))</f>
        <v>3.2</v>
      </c>
      <c r="M133" s="231">
        <f>'Impact of the crisis'!N134</f>
        <v>1.7</v>
      </c>
      <c r="N133" s="231">
        <f>'Impact of the crisis'!AB134</f>
        <v>3.7</v>
      </c>
      <c r="O133" s="225">
        <f>'Conditions of people affected'!R134</f>
        <v>4.0999999999999996</v>
      </c>
      <c r="P133" s="231">
        <f>'Conditions of people affected'!K134</f>
        <v>4.2</v>
      </c>
      <c r="Q133" s="231">
        <f>'Conditions of people affected'!Q134</f>
        <v>4</v>
      </c>
      <c r="R133" s="226">
        <f t="shared" ref="R133:R139" si="24">IF(OR(T133="x",S133="x"),S133,ROUND((5-GEOMEAN(((5-S133)/5*4+1),((5-T133)/5*4+1)))/4*5,1))</f>
        <v>2.7</v>
      </c>
      <c r="S133" s="226">
        <f>'Complexity of the crisis'!X134</f>
        <v>2.2999999999999998</v>
      </c>
      <c r="T133" s="226">
        <f>'Complexity of the crisis'!AN134</f>
        <v>3</v>
      </c>
      <c r="U133" s="124" t="str">
        <f>VLOOKUP(C133,Lists!$C$3:$E$160,3,FALSE)</f>
        <v>Europe</v>
      </c>
      <c r="V133" s="125" t="s">
        <v>6418</v>
      </c>
    </row>
    <row r="134" spans="1:22" x14ac:dyDescent="0.3">
      <c r="A134" s="53" t="str">
        <f>'Crisis Indicator Data'!A132</f>
        <v>La Soufrière Volcano Eruption</v>
      </c>
      <c r="B134" s="45" t="str">
        <f>Lists!G132</f>
        <v>La Soufrière Volcano Eruption</v>
      </c>
      <c r="C134" s="53" t="str">
        <f>'Crisis Indicator Data'!C132</f>
        <v>VCT002</v>
      </c>
      <c r="D134" s="53" t="str">
        <f>'Crisis Indicator Data'!D132</f>
        <v>St. Vincent and the Grenadines</v>
      </c>
      <c r="E134" s="53" t="str">
        <f>'Crisis Indicator Data'!E132</f>
        <v>VCT</v>
      </c>
      <c r="F134" s="53" t="str">
        <f>'Crisis Indicator Data'!B132</f>
        <v>Volcano</v>
      </c>
      <c r="G134" s="223">
        <f t="shared" si="20"/>
        <v>1.5</v>
      </c>
      <c r="H134" s="54">
        <f t="shared" si="21"/>
        <v>2</v>
      </c>
      <c r="I134" s="117" t="str">
        <f t="shared" si="22"/>
        <v>Low</v>
      </c>
      <c r="J134" s="224" t="str">
        <f>INDEX(Trends!$D$3:$D$404,MATCH(C134,Trends!$C$3:$C$404,0))</f>
        <v>-</v>
      </c>
      <c r="K134" s="109" t="str">
        <f>IF(Reliability!B132="x","x",(IF(ROUNDUP(Reliability!B132,0)=1,"Very High",IF(ROUNDUP(Reliability!B132,0)=2,"High",IF(ROUNDUP(Reliability!B132,0)=3,"Medium",IF(ROUNDUP(Reliability!B132,0)=4,"Low","Very Low"))))))</f>
        <v>Very High</v>
      </c>
      <c r="L134" s="225">
        <f t="shared" si="23"/>
        <v>1.5</v>
      </c>
      <c r="M134" s="231">
        <f>'Impact of the crisis'!N135</f>
        <v>1.1000000000000001</v>
      </c>
      <c r="N134" s="231">
        <f>'Impact of the crisis'!AB135</f>
        <v>1.7</v>
      </c>
      <c r="O134" s="225">
        <f>'Conditions of people affected'!R135</f>
        <v>1.6</v>
      </c>
      <c r="P134" s="231">
        <f>'Conditions of people affected'!K135</f>
        <v>0.2</v>
      </c>
      <c r="Q134" s="231">
        <f>'Conditions of people affected'!Q135</f>
        <v>3</v>
      </c>
      <c r="R134" s="226">
        <f t="shared" si="24"/>
        <v>1.4</v>
      </c>
      <c r="S134" s="226">
        <f>'Complexity of the crisis'!X135</f>
        <v>0.7</v>
      </c>
      <c r="T134" s="226">
        <f>'Complexity of the crisis'!AN135</f>
        <v>2</v>
      </c>
      <c r="U134" s="124" t="str">
        <f>VLOOKUP(C134,Lists!$C$3:$E$160,3,FALSE)</f>
        <v>Americas</v>
      </c>
      <c r="V134" s="125" t="s">
        <v>6557</v>
      </c>
    </row>
    <row r="135" spans="1:22" x14ac:dyDescent="0.3">
      <c r="A135" s="53" t="str">
        <f>'Crisis Indicator Data'!A133</f>
        <v>Complex crisis in Venezuela</v>
      </c>
      <c r="B135" s="45" t="str">
        <f>Lists!G133</f>
        <v>Complex crisis</v>
      </c>
      <c r="C135" s="53" t="str">
        <f>'Crisis Indicator Data'!C133</f>
        <v>VEN001</v>
      </c>
      <c r="D135" s="53" t="str">
        <f>'Crisis Indicator Data'!D133</f>
        <v>Venezuela</v>
      </c>
      <c r="E135" s="53" t="str">
        <f>'Crisis Indicator Data'!E133</f>
        <v>VEN</v>
      </c>
      <c r="F135" s="53" t="str">
        <f>'Crisis Indicator Data'!B133</f>
        <v>Complex crisis</v>
      </c>
      <c r="G135" s="223">
        <f t="shared" si="20"/>
        <v>4.0999999999999996</v>
      </c>
      <c r="H135" s="54">
        <f t="shared" si="21"/>
        <v>5</v>
      </c>
      <c r="I135" s="117" t="str">
        <f t="shared" si="22"/>
        <v>Very High</v>
      </c>
      <c r="J135" s="224" t="str">
        <f>INDEX(Trends!$D$3:$D$404,MATCH(C135,Trends!$C$3:$C$404,0))</f>
        <v>Stable</v>
      </c>
      <c r="K135" s="109" t="str">
        <f>IF(Reliability!B133="x","x",(IF(ROUNDUP(Reliability!B133,0)=1,"Very High",IF(ROUNDUP(Reliability!B133,0)=2,"High",IF(ROUNDUP(Reliability!B133,0)=3,"Medium",IF(ROUNDUP(Reliability!B133,0)=4,"Low","Very Low"))))))</f>
        <v>Medium</v>
      </c>
      <c r="L135" s="225">
        <f t="shared" si="23"/>
        <v>5</v>
      </c>
      <c r="M135" s="231">
        <f>'Impact of the crisis'!N136</f>
        <v>4.9000000000000004</v>
      </c>
      <c r="N135" s="231">
        <f>'Impact of the crisis'!AB136</f>
        <v>5</v>
      </c>
      <c r="O135" s="225">
        <f>'Conditions of people affected'!R136</f>
        <v>4</v>
      </c>
      <c r="P135" s="231">
        <f>'Conditions of people affected'!K136</f>
        <v>5</v>
      </c>
      <c r="Q135" s="231">
        <f>'Conditions of people affected'!Q136</f>
        <v>3</v>
      </c>
      <c r="R135" s="226">
        <f t="shared" si="24"/>
        <v>3.3</v>
      </c>
      <c r="S135" s="226">
        <f>'Complexity of the crisis'!X136</f>
        <v>3.6</v>
      </c>
      <c r="T135" s="226">
        <f>'Complexity of the crisis'!AN136</f>
        <v>3</v>
      </c>
      <c r="U135" s="124" t="str">
        <f>VLOOKUP(C135,Lists!$C$3:$E$160,3,FALSE)</f>
        <v>Americas</v>
      </c>
      <c r="V135" s="125" t="s">
        <v>4736</v>
      </c>
    </row>
    <row r="136" spans="1:22" x14ac:dyDescent="0.3">
      <c r="A136" s="53" t="str">
        <f>'Crisis Indicator Data'!A134</f>
        <v>Conflict in Yemen</v>
      </c>
      <c r="B136" s="45" t="str">
        <f>Lists!G134</f>
        <v>Complex crisis</v>
      </c>
      <c r="C136" s="53" t="str">
        <f>'Crisis Indicator Data'!C134</f>
        <v>YEM001</v>
      </c>
      <c r="D136" s="53" t="str">
        <f>'Crisis Indicator Data'!D134</f>
        <v>Yemen</v>
      </c>
      <c r="E136" s="53" t="str">
        <f>'Crisis Indicator Data'!E134</f>
        <v>YEM</v>
      </c>
      <c r="F136" s="53" t="str">
        <f>'Crisis Indicator Data'!B134</f>
        <v>Complex crisis</v>
      </c>
      <c r="G136" s="223">
        <f t="shared" si="20"/>
        <v>4.9000000000000004</v>
      </c>
      <c r="H136" s="54">
        <f t="shared" si="21"/>
        <v>5</v>
      </c>
      <c r="I136" s="117" t="str">
        <f t="shared" si="22"/>
        <v>Very High</v>
      </c>
      <c r="J136" s="224" t="str">
        <f>INDEX(Trends!$D$3:$D$404,MATCH(C136,Trends!$C$3:$C$404,0))</f>
        <v>Increasing</v>
      </c>
      <c r="K136" s="109" t="str">
        <f>IF(Reliability!B134="x","x",(IF(ROUNDUP(Reliability!B134,0)=1,"Very High",IF(ROUNDUP(Reliability!B134,0)=2,"High",IF(ROUNDUP(Reliability!B134,0)=3,"Medium",IF(ROUNDUP(Reliability!B134,0)=4,"Low","Very Low"))))))</f>
        <v>High</v>
      </c>
      <c r="L136" s="225">
        <f t="shared" si="23"/>
        <v>5</v>
      </c>
      <c r="M136" s="231">
        <f>'Impact of the crisis'!N137</f>
        <v>4.9000000000000004</v>
      </c>
      <c r="N136" s="231">
        <f>'Impact of the crisis'!AB137</f>
        <v>5</v>
      </c>
      <c r="O136" s="225">
        <f>'Conditions of people affected'!R137</f>
        <v>5</v>
      </c>
      <c r="P136" s="231">
        <f>'Conditions of people affected'!K137</f>
        <v>5</v>
      </c>
      <c r="Q136" s="231">
        <f>'Conditions of people affected'!Q137</f>
        <v>5</v>
      </c>
      <c r="R136" s="226">
        <f t="shared" si="24"/>
        <v>4.5</v>
      </c>
      <c r="S136" s="226">
        <f>'Complexity of the crisis'!X137</f>
        <v>3.8</v>
      </c>
      <c r="T136" s="226">
        <f>'Complexity of the crisis'!AN137</f>
        <v>5</v>
      </c>
      <c r="U136" s="124" t="str">
        <f>VLOOKUP(C136,Lists!$C$3:$E$160,3,FALSE)</f>
        <v>Middle east</v>
      </c>
      <c r="V136" s="125" t="s">
        <v>6899</v>
      </c>
    </row>
    <row r="137" spans="1:22" x14ac:dyDescent="0.3">
      <c r="A137" s="53" t="str">
        <f>'Crisis Indicator Data'!A135</f>
        <v>Mixed migration flows in Yemen</v>
      </c>
      <c r="B137" s="45" t="str">
        <f>Lists!G135</f>
        <v>Mixed Migration</v>
      </c>
      <c r="C137" s="53" t="str">
        <f>'Crisis Indicator Data'!C135</f>
        <v>YEM002</v>
      </c>
      <c r="D137" s="53" t="str">
        <f>'Crisis Indicator Data'!D135</f>
        <v>Yemen</v>
      </c>
      <c r="E137" s="53" t="str">
        <f>'Crisis Indicator Data'!E135</f>
        <v>YEM</v>
      </c>
      <c r="F137" s="53" t="str">
        <f>'Crisis Indicator Data'!B135</f>
        <v>International displacement</v>
      </c>
      <c r="G137" s="223">
        <f t="shared" si="20"/>
        <v>2.5</v>
      </c>
      <c r="H137" s="54">
        <f t="shared" si="21"/>
        <v>3</v>
      </c>
      <c r="I137" s="117" t="str">
        <f t="shared" si="22"/>
        <v>Medium</v>
      </c>
      <c r="J137" s="224" t="str">
        <f>INDEX(Trends!$D$3:$D$404,MATCH(C137,Trends!$C$3:$C$404,0))</f>
        <v>Decreasing</v>
      </c>
      <c r="K137" s="109" t="str">
        <f>IF(Reliability!B135="x","x",(IF(ROUNDUP(Reliability!B135,0)=1,"Very High",IF(ROUNDUP(Reliability!B135,0)=2,"High",IF(ROUNDUP(Reliability!B135,0)=3,"Medium",IF(ROUNDUP(Reliability!B135,0)=4,"Low","Very Low"))))))</f>
        <v>High</v>
      </c>
      <c r="L137" s="225">
        <f t="shared" si="23"/>
        <v>3</v>
      </c>
      <c r="M137" s="231">
        <f>'Impact of the crisis'!N138</f>
        <v>3.5</v>
      </c>
      <c r="N137" s="231">
        <f>'Impact of the crisis'!AB138</f>
        <v>2.7</v>
      </c>
      <c r="O137" s="225">
        <f>'Conditions of people affected'!R138</f>
        <v>1.45</v>
      </c>
      <c r="P137" s="231">
        <f>'Conditions of people affected'!K138</f>
        <v>1.9</v>
      </c>
      <c r="Q137" s="231">
        <f>'Conditions of people affected'!Q138</f>
        <v>1</v>
      </c>
      <c r="R137" s="226">
        <f t="shared" si="24"/>
        <v>3.7</v>
      </c>
      <c r="S137" s="226">
        <f>'Complexity of the crisis'!X138</f>
        <v>3.8</v>
      </c>
      <c r="T137" s="226">
        <f>'Complexity of the crisis'!AN138</f>
        <v>3.5</v>
      </c>
      <c r="U137" s="124" t="str">
        <f>VLOOKUP(C137,Lists!$C$3:$E$160,3,FALSE)</f>
        <v>Middle east</v>
      </c>
      <c r="V137" s="125" t="s">
        <v>7051</v>
      </c>
    </row>
    <row r="138" spans="1:22" x14ac:dyDescent="0.3">
      <c r="A138" s="53" t="str">
        <f>'Crisis Indicator Data'!A136</f>
        <v>Drought in Zambia</v>
      </c>
      <c r="B138" s="45" t="str">
        <f>Lists!G136</f>
        <v>Drought</v>
      </c>
      <c r="C138" s="53" t="str">
        <f>'Crisis Indicator Data'!C136</f>
        <v>ZMB002</v>
      </c>
      <c r="D138" s="53" t="str">
        <f>'Crisis Indicator Data'!D136</f>
        <v>Zambia</v>
      </c>
      <c r="E138" s="53" t="str">
        <f>'Crisis Indicator Data'!E136</f>
        <v>ZMB</v>
      </c>
      <c r="F138" s="53" t="str">
        <f>'Crisis Indicator Data'!B136</f>
        <v>Drought</v>
      </c>
      <c r="G138" s="223">
        <f t="shared" si="20"/>
        <v>2.7</v>
      </c>
      <c r="H138" s="54">
        <f t="shared" si="21"/>
        <v>3</v>
      </c>
      <c r="I138" s="117" t="str">
        <f t="shared" si="22"/>
        <v>Medium</v>
      </c>
      <c r="J138" s="224" t="str">
        <f>INDEX(Trends!$D$3:$D$404,MATCH(C138,Trends!$C$3:$C$404,0))</f>
        <v>Stable</v>
      </c>
      <c r="K138" s="109" t="str">
        <f>IF(Reliability!B136="x","x",(IF(ROUNDUP(Reliability!B136,0)=1,"Very High",IF(ROUNDUP(Reliability!B136,0)=2,"High",IF(ROUNDUP(Reliability!B136,0)=3,"Medium",IF(ROUNDUP(Reliability!B136,0)=4,"Low","Very Low"))))))</f>
        <v>Low</v>
      </c>
      <c r="L138" s="225">
        <f t="shared" si="23"/>
        <v>2.4</v>
      </c>
      <c r="M138" s="231">
        <f>'Impact of the crisis'!N139</f>
        <v>3.1</v>
      </c>
      <c r="N138" s="231">
        <f>'Impact of the crisis'!AB139</f>
        <v>2</v>
      </c>
      <c r="O138" s="225">
        <f>'Conditions of people affected'!R139</f>
        <v>3.35</v>
      </c>
      <c r="P138" s="231">
        <f>'Conditions of people affected'!K139</f>
        <v>3.7</v>
      </c>
      <c r="Q138" s="231">
        <f>'Conditions of people affected'!Q139</f>
        <v>3</v>
      </c>
      <c r="R138" s="226">
        <f t="shared" si="24"/>
        <v>1.7</v>
      </c>
      <c r="S138" s="226">
        <f>'Complexity of the crisis'!X139</f>
        <v>1.8</v>
      </c>
      <c r="T138" s="226">
        <f>'Complexity of the crisis'!AN139</f>
        <v>1.5</v>
      </c>
      <c r="U138" s="124" t="str">
        <f>VLOOKUP(C138,Lists!$C$3:$E$160,3,FALSE)</f>
        <v>Africa</v>
      </c>
      <c r="V138" s="125" t="s">
        <v>4473</v>
      </c>
    </row>
    <row r="139" spans="1:22" x14ac:dyDescent="0.3">
      <c r="A139" s="56" t="str">
        <f>'Crisis Indicator Data'!A137</f>
        <v>Complex crisis in Zimbabwe</v>
      </c>
      <c r="B139" s="45" t="str">
        <f>Lists!G137</f>
        <v>Complex crisis</v>
      </c>
      <c r="C139" s="56" t="str">
        <f>'Crisis Indicator Data'!C137</f>
        <v>ZWE001</v>
      </c>
      <c r="D139" s="56" t="str">
        <f>'Crisis Indicator Data'!D137</f>
        <v>Zimbabwe</v>
      </c>
      <c r="E139" s="56" t="str">
        <f>'Crisis Indicator Data'!E137</f>
        <v>ZWE</v>
      </c>
      <c r="F139" s="56" t="str">
        <f>'Crisis Indicator Data'!B137</f>
        <v>Complex crisis</v>
      </c>
      <c r="G139" s="223">
        <f t="shared" si="20"/>
        <v>3.5</v>
      </c>
      <c r="H139" s="57">
        <f t="shared" si="21"/>
        <v>4</v>
      </c>
      <c r="I139" s="118" t="str">
        <f t="shared" si="22"/>
        <v>High</v>
      </c>
      <c r="J139" s="224" t="str">
        <f>INDEX(Trends!$D$3:$D$404,MATCH(C139,Trends!$C$3:$C$404,0))</f>
        <v>Stable</v>
      </c>
      <c r="K139" s="109" t="str">
        <f>IF(Reliability!B137="x","x",(IF(ROUNDUP(Reliability!B137,0)=1,"Very High",IF(ROUNDUP(Reliability!B137,0)=2,"High",IF(ROUNDUP(Reliability!B137,0)=3,"Medium",IF(ROUNDUP(Reliability!B137,0)=4,"Low","Very Low"))))))</f>
        <v>High</v>
      </c>
      <c r="L139" s="225">
        <f t="shared" si="23"/>
        <v>3.2</v>
      </c>
      <c r="M139" s="232">
        <f>'Impact of the crisis'!N140</f>
        <v>4.5999999999999996</v>
      </c>
      <c r="N139" s="232">
        <f>'Impact of the crisis'!AB140</f>
        <v>2.2000000000000002</v>
      </c>
      <c r="O139" s="225">
        <f>'Conditions of people affected'!R140</f>
        <v>3.85</v>
      </c>
      <c r="P139" s="232">
        <f>'Conditions of people affected'!K140</f>
        <v>4.7</v>
      </c>
      <c r="Q139" s="232">
        <f>'Conditions of people affected'!Q140</f>
        <v>3</v>
      </c>
      <c r="R139" s="226">
        <f t="shared" si="24"/>
        <v>3.2</v>
      </c>
      <c r="S139" s="226">
        <f>'Complexity of the crisis'!X140</f>
        <v>2.9</v>
      </c>
      <c r="T139" s="226">
        <f>'Complexity of the crisis'!AN140</f>
        <v>3.5</v>
      </c>
      <c r="U139" s="124" t="str">
        <f>VLOOKUP(C139,Lists!$C$3:$E$160,3,FALSE)</f>
        <v>Africa</v>
      </c>
      <c r="V139" s="125" t="s">
        <v>6101</v>
      </c>
    </row>
  </sheetData>
  <autoFilter ref="A4:T155" xr:uid="{00000000-0009-0000-0000-000002000000}"/>
  <mergeCells count="1">
    <mergeCell ref="A1:T1"/>
  </mergeCells>
  <conditionalFormatting sqref="L5:L155">
    <cfRule type="cellIs" dxfId="551" priority="81" stopIfTrue="1" operator="between">
      <formula>4</formula>
      <formula>5</formula>
    </cfRule>
    <cfRule type="cellIs" dxfId="550" priority="92" stopIfTrue="1" operator="between">
      <formula>3</formula>
      <formula>4</formula>
    </cfRule>
    <cfRule type="cellIs" dxfId="549" priority="93" stopIfTrue="1" operator="between">
      <formula>2</formula>
      <formula>3</formula>
    </cfRule>
    <cfRule type="cellIs" dxfId="548" priority="94" stopIfTrue="1" operator="between">
      <formula>1</formula>
      <formula>2</formula>
    </cfRule>
    <cfRule type="cellIs" dxfId="547" priority="95" stopIfTrue="1" operator="between">
      <formula>0</formula>
      <formula>1</formula>
    </cfRule>
  </conditionalFormatting>
  <conditionalFormatting sqref="M5:N155">
    <cfRule type="cellIs" dxfId="546" priority="82" stopIfTrue="1" operator="between">
      <formula>4</formula>
      <formula>5</formula>
    </cfRule>
    <cfRule type="cellIs" dxfId="545" priority="88" stopIfTrue="1" operator="between">
      <formula>3</formula>
      <formula>4</formula>
    </cfRule>
    <cfRule type="cellIs" dxfId="544" priority="89" stopIfTrue="1" operator="between">
      <formula>2</formula>
      <formula>3</formula>
    </cfRule>
    <cfRule type="cellIs" dxfId="543" priority="90" stopIfTrue="1" operator="between">
      <formula>1</formula>
      <formula>2</formula>
    </cfRule>
    <cfRule type="cellIs" dxfId="542" priority="91" stopIfTrue="1" operator="between">
      <formula>0</formula>
      <formula>1</formula>
    </cfRule>
  </conditionalFormatting>
  <conditionalFormatting sqref="H5:H155">
    <cfRule type="cellIs" dxfId="541" priority="76" stopIfTrue="1" operator="equal">
      <formula>5</formula>
    </cfRule>
    <cfRule type="cellIs" dxfId="540" priority="77" stopIfTrue="1" operator="equal">
      <formula>4</formula>
    </cfRule>
    <cfRule type="cellIs" dxfId="539" priority="78" stopIfTrue="1" operator="equal">
      <formula>3</formula>
    </cfRule>
    <cfRule type="cellIs" dxfId="538" priority="79" stopIfTrue="1" operator="equal">
      <formula>2</formula>
    </cfRule>
    <cfRule type="cellIs" dxfId="537" priority="80" stopIfTrue="1" operator="equal">
      <formula>1</formula>
    </cfRule>
  </conditionalFormatting>
  <conditionalFormatting sqref="P5:Q155">
    <cfRule type="cellIs" dxfId="536" priority="71" stopIfTrue="1" operator="between">
      <formula>7.1</formula>
      <formula>10</formula>
    </cfRule>
    <cfRule type="cellIs" dxfId="535" priority="72" stopIfTrue="1" operator="between">
      <formula>5.4</formula>
      <formula>7</formula>
    </cfRule>
    <cfRule type="cellIs" dxfId="534" priority="73" stopIfTrue="1" operator="between">
      <formula>3.5</formula>
      <formula>5.3</formula>
    </cfRule>
    <cfRule type="cellIs" dxfId="533" priority="74" stopIfTrue="1" operator="between">
      <formula>1.8</formula>
      <formula>3.4</formula>
    </cfRule>
    <cfRule type="cellIs" dxfId="532" priority="75" stopIfTrue="1" operator="between">
      <formula>0</formula>
      <formula>1.7</formula>
    </cfRule>
  </conditionalFormatting>
  <conditionalFormatting sqref="T5:T155">
    <cfRule type="cellIs" dxfId="531" priority="61" stopIfTrue="1" operator="between">
      <formula>4</formula>
      <formula>5</formula>
    </cfRule>
    <cfRule type="cellIs" dxfId="530" priority="62" stopIfTrue="1" operator="between">
      <formula>3</formula>
      <formula>4</formula>
    </cfRule>
    <cfRule type="cellIs" dxfId="529" priority="63" stopIfTrue="1" operator="between">
      <formula>2</formula>
      <formula>3</formula>
    </cfRule>
    <cfRule type="cellIs" dxfId="528" priority="64" stopIfTrue="1" operator="between">
      <formula>1</formula>
      <formula>2</formula>
    </cfRule>
    <cfRule type="cellIs" dxfId="527" priority="65" stopIfTrue="1" operator="between">
      <formula>0</formula>
      <formula>1</formula>
    </cfRule>
  </conditionalFormatting>
  <conditionalFormatting sqref="R5:R155">
    <cfRule type="cellIs" dxfId="526" priority="31" stopIfTrue="1" operator="between">
      <formula>4</formula>
      <formula>5</formula>
    </cfRule>
    <cfRule type="cellIs" dxfId="525" priority="32" stopIfTrue="1" operator="between">
      <formula>3</formula>
      <formula>4</formula>
    </cfRule>
    <cfRule type="cellIs" dxfId="524" priority="33" stopIfTrue="1" operator="between">
      <formula>2</formula>
      <formula>3</formula>
    </cfRule>
    <cfRule type="cellIs" dxfId="523" priority="34" stopIfTrue="1" operator="between">
      <formula>1</formula>
      <formula>2</formula>
    </cfRule>
    <cfRule type="cellIs" dxfId="522" priority="35" stopIfTrue="1" operator="between">
      <formula>0</formula>
      <formula>1</formula>
    </cfRule>
  </conditionalFormatting>
  <conditionalFormatting sqref="J5:J155">
    <cfRule type="cellIs" dxfId="521" priority="11" operator="equal">
      <formula>"Increasing"</formula>
    </cfRule>
    <cfRule type="cellIs" dxfId="520" priority="12" operator="equal">
      <formula>"Stable"</formula>
    </cfRule>
    <cfRule type="cellIs" dxfId="519" priority="13" operator="equal">
      <formula>"Decreasing"</formula>
    </cfRule>
  </conditionalFormatting>
  <conditionalFormatting sqref="I5:I155">
    <cfRule type="cellIs" dxfId="518" priority="41" stopIfTrue="1" operator="equal">
      <formula>"Very High"</formula>
    </cfRule>
    <cfRule type="cellIs" dxfId="517" priority="42" stopIfTrue="1" operator="equal">
      <formula>"High"</formula>
    </cfRule>
    <cfRule type="cellIs" dxfId="516" priority="43" stopIfTrue="1" operator="equal">
      <formula>"Medium"</formula>
    </cfRule>
    <cfRule type="cellIs" dxfId="515" priority="44" stopIfTrue="1" operator="equal">
      <formula>"Low"</formula>
    </cfRule>
    <cfRule type="cellIs" dxfId="514" priority="45" stopIfTrue="1" operator="equal">
      <formula>"Very Low"</formula>
    </cfRule>
  </conditionalFormatting>
  <conditionalFormatting sqref="O5:O155">
    <cfRule type="cellIs" dxfId="513" priority="6" stopIfTrue="1" operator="between">
      <formula>5</formula>
      <formula>5.9</formula>
    </cfRule>
    <cfRule type="cellIs" dxfId="512" priority="7" stopIfTrue="1" operator="between">
      <formula>4</formula>
      <formula>4.9</formula>
    </cfRule>
    <cfRule type="cellIs" dxfId="511" priority="8" stopIfTrue="1" operator="between">
      <formula>3</formula>
      <formula>3.9</formula>
    </cfRule>
    <cfRule type="cellIs" dxfId="510" priority="9" stopIfTrue="1" operator="between">
      <formula>2</formula>
      <formula>2.9</formula>
    </cfRule>
    <cfRule type="cellIs" dxfId="509" priority="10" stopIfTrue="1" operator="between">
      <formula>0</formula>
      <formula>1.9</formula>
    </cfRule>
  </conditionalFormatting>
  <conditionalFormatting sqref="S5:T155">
    <cfRule type="cellIs" dxfId="508" priority="51" stopIfTrue="1" operator="between">
      <formula>4</formula>
      <formula>5</formula>
    </cfRule>
    <cfRule type="cellIs" dxfId="507" priority="52" stopIfTrue="1" operator="between">
      <formula>3</formula>
      <formula>4</formula>
    </cfRule>
    <cfRule type="cellIs" dxfId="506" priority="53" stopIfTrue="1" operator="between">
      <formula>2</formula>
      <formula>3</formula>
    </cfRule>
    <cfRule type="cellIs" dxfId="505" priority="54" stopIfTrue="1" operator="between">
      <formula>1</formula>
      <formula>2</formula>
    </cfRule>
    <cfRule type="cellIs" dxfId="504" priority="55" stopIfTrue="1" operator="between">
      <formula>0</formula>
      <formula>1</formula>
    </cfRule>
  </conditionalFormatting>
  <conditionalFormatting sqref="K5:K155">
    <cfRule type="cellIs" dxfId="503" priority="1" stopIfTrue="1" operator="equal">
      <formula>"Very Low"</formula>
    </cfRule>
    <cfRule type="cellIs" dxfId="502" priority="2" stopIfTrue="1" operator="equal">
      <formula>"Low"</formula>
    </cfRule>
    <cfRule type="cellIs" dxfId="501" priority="3" stopIfTrue="1" operator="equal">
      <formula>"Medium"</formula>
    </cfRule>
    <cfRule type="cellIs" dxfId="500" priority="4" stopIfTrue="1" operator="equal">
      <formula>"High"</formula>
    </cfRule>
    <cfRule type="cellIs" dxfId="499" priority="5" stopIfTrue="1" operator="equal">
      <formula>"Very High"</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defaultColWidth="9.44140625" defaultRowHeight="14.4" x14ac:dyDescent="0.3"/>
  <cols>
    <col min="2" max="52" width="5" style="211" bestFit="1" customWidth="1"/>
  </cols>
  <sheetData>
    <row r="1" spans="1:57" ht="278.7" customHeight="1" x14ac:dyDescent="0.3">
      <c r="A1" t="s">
        <v>7138</v>
      </c>
      <c r="B1" s="206" t="s">
        <v>8182</v>
      </c>
      <c r="C1" s="206" t="s">
        <v>8183</v>
      </c>
      <c r="D1" s="206" t="s">
        <v>8184</v>
      </c>
      <c r="E1" s="206" t="s">
        <v>8185</v>
      </c>
      <c r="F1" s="206" t="s">
        <v>8186</v>
      </c>
      <c r="G1" s="206" t="s">
        <v>8187</v>
      </c>
      <c r="H1" s="206" t="s">
        <v>8188</v>
      </c>
      <c r="I1" s="206" t="s">
        <v>8189</v>
      </c>
      <c r="J1" s="206" t="s">
        <v>8190</v>
      </c>
      <c r="K1" s="206" t="s">
        <v>8191</v>
      </c>
      <c r="L1" s="206" t="s">
        <v>8192</v>
      </c>
      <c r="M1" s="206" t="s">
        <v>8193</v>
      </c>
      <c r="N1" s="206" t="s">
        <v>8194</v>
      </c>
      <c r="O1" s="206" t="s">
        <v>8195</v>
      </c>
      <c r="P1" s="206" t="s">
        <v>8196</v>
      </c>
      <c r="Q1" s="206" t="s">
        <v>8197</v>
      </c>
      <c r="R1" s="206" t="s">
        <v>8198</v>
      </c>
      <c r="S1" s="206" t="s">
        <v>8199</v>
      </c>
      <c r="T1" s="206" t="s">
        <v>8199</v>
      </c>
      <c r="U1" s="206" t="s">
        <v>8200</v>
      </c>
      <c r="V1" s="206" t="s">
        <v>8201</v>
      </c>
      <c r="W1" s="206" t="s">
        <v>8202</v>
      </c>
      <c r="X1" s="206" t="s">
        <v>8203</v>
      </c>
      <c r="Y1" s="206" t="s">
        <v>8204</v>
      </c>
      <c r="Z1" s="206" t="s">
        <v>8205</v>
      </c>
      <c r="AA1" s="206" t="s">
        <v>8206</v>
      </c>
      <c r="AB1" s="206" t="s">
        <v>8207</v>
      </c>
      <c r="AC1" s="206" t="s">
        <v>8208</v>
      </c>
      <c r="AD1" s="206" t="s">
        <v>8209</v>
      </c>
      <c r="AE1" s="206" t="s">
        <v>7285</v>
      </c>
      <c r="AF1" s="206" t="s">
        <v>7200</v>
      </c>
      <c r="AG1" s="206" t="s">
        <v>8210</v>
      </c>
      <c r="AH1" s="206" t="s">
        <v>8210</v>
      </c>
      <c r="AI1" s="206" t="s">
        <v>8210</v>
      </c>
      <c r="AJ1" s="206" t="s">
        <v>8211</v>
      </c>
      <c r="AK1" s="206" t="s">
        <v>8212</v>
      </c>
      <c r="AL1" s="206" t="s">
        <v>8213</v>
      </c>
      <c r="AM1" s="206" t="s">
        <v>8214</v>
      </c>
      <c r="AN1" s="206" t="s">
        <v>8215</v>
      </c>
      <c r="AO1" s="206" t="s">
        <v>8216</v>
      </c>
      <c r="AP1" s="206" t="s">
        <v>8217</v>
      </c>
      <c r="AQ1" s="206" t="s">
        <v>8218</v>
      </c>
      <c r="AR1" s="206" t="s">
        <v>8219</v>
      </c>
      <c r="AS1" s="206" t="s">
        <v>8220</v>
      </c>
      <c r="AT1" s="206" t="s">
        <v>8221</v>
      </c>
      <c r="AU1" s="206" t="s">
        <v>8222</v>
      </c>
      <c r="AV1" s="206" t="s">
        <v>8223</v>
      </c>
      <c r="AW1" s="206" t="s">
        <v>8224</v>
      </c>
      <c r="AX1" s="206" t="s">
        <v>8225</v>
      </c>
      <c r="AY1" s="206" t="s">
        <v>8226</v>
      </c>
      <c r="AZ1" s="206" t="s">
        <v>8227</v>
      </c>
    </row>
    <row r="2" spans="1:57" x14ac:dyDescent="0.3">
      <c r="A2" t="s">
        <v>8230</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8248</v>
      </c>
      <c r="BB2" t="s">
        <v>8249</v>
      </c>
      <c r="BC2" t="s">
        <v>8250</v>
      </c>
      <c r="BD2" t="s">
        <v>8251</v>
      </c>
      <c r="BE2" t="s">
        <v>8252</v>
      </c>
    </row>
    <row r="3" spans="1:57" x14ac:dyDescent="0.3">
      <c r="A3" t="s">
        <v>7303</v>
      </c>
      <c r="B3" s="208">
        <f>IF('Indicator Date hidden'!C4="x","x",$B$2-'Indicator Date hidden'!C4)</f>
        <v>0</v>
      </c>
      <c r="C3" s="208">
        <f>IF('Indicator Date hidden'!D4="x","x",$C$2-'Indicator Date hidden'!D4)</f>
        <v>0</v>
      </c>
      <c r="D3" s="208">
        <f>IF('Indicator Date hidden'!E4="x","x",$D$2-'Indicator Date hidden'!E4)</f>
        <v>0</v>
      </c>
      <c r="E3" s="208">
        <f>IF('Indicator Date hidden'!F4="x","x",$E$2-'Indicator Date hidden'!F4)</f>
        <v>0</v>
      </c>
      <c r="F3" s="208">
        <f>IF('Indicator Date hidden'!G4="x","x",$F$2-'Indicator Date hidden'!G4)</f>
        <v>0</v>
      </c>
      <c r="G3" s="208">
        <f>IF('Indicator Date hidden'!H4="x","x",$G$2-'Indicator Date hidden'!H4)</f>
        <v>0</v>
      </c>
      <c r="H3" s="208">
        <f>IF('Indicator Date hidden'!I4="x","x",$H$2-'Indicator Date hidden'!I4)</f>
        <v>0</v>
      </c>
      <c r="I3" s="208">
        <f>IF('Indicator Date hidden'!J4="x","x",$I$2-'Indicator Date hidden'!J4)</f>
        <v>0</v>
      </c>
      <c r="J3" s="208">
        <f>IF('Indicator Date hidden'!K4="x","x",$J$2-'Indicator Date hidden'!K4)</f>
        <v>0</v>
      </c>
      <c r="K3" s="208">
        <f>IF('Indicator Date hidden'!L4="x","x",$K$2-'Indicator Date hidden'!L4)</f>
        <v>0</v>
      </c>
      <c r="L3" s="208">
        <f>IF('Indicator Date hidden'!M4="x","x",$L$2-'Indicator Date hidden'!M4)</f>
        <v>0</v>
      </c>
      <c r="M3" s="208">
        <f>IF('Indicator Date hidden'!N4="x","x",$M$2-'Indicator Date hidden'!N4)</f>
        <v>0</v>
      </c>
      <c r="N3" s="208">
        <f>IF('Indicator Date hidden'!O4="x","x",$N$2-'Indicator Date hidden'!O4)</f>
        <v>0</v>
      </c>
      <c r="O3" s="208">
        <f>IF('Indicator Date hidden'!P4="x","x",$O$2-'Indicator Date hidden'!P4)</f>
        <v>0</v>
      </c>
      <c r="P3" s="208">
        <f>IF('Indicator Date hidden'!Q4="x","x",$P$2-'Indicator Date hidden'!Q4)</f>
        <v>0</v>
      </c>
      <c r="Q3" s="208">
        <f>IF('Indicator Date hidden'!R4="x","x",$Q$2-'Indicator Date hidden'!R4)</f>
        <v>3</v>
      </c>
      <c r="R3" s="208">
        <f>IF('Indicator Date hidden'!S4="x","x",$R$2-'Indicator Date hidden'!S4)</f>
        <v>0</v>
      </c>
      <c r="S3" s="208">
        <f>IF('Indicator Date hidden'!T4="x","x",$S$2-'Indicator Date hidden'!T4)</f>
        <v>0</v>
      </c>
      <c r="T3" s="208">
        <f>IF('Indicator Date hidden'!U4="x","x",$T$2-'Indicator Date hidden'!U4)</f>
        <v>0</v>
      </c>
      <c r="U3" s="208">
        <f>IF('Indicator Date hidden'!V4="x","x",$U$2-'Indicator Date hidden'!V4)</f>
        <v>0</v>
      </c>
      <c r="V3" s="208">
        <f>IF('Indicator Date hidden'!W4="x","x",$V$2-'Indicator Date hidden'!W4)</f>
        <v>0</v>
      </c>
      <c r="W3" s="208">
        <f>IF('Indicator Date hidden'!X4="x","x",$W$2-'Indicator Date hidden'!X4)</f>
        <v>10</v>
      </c>
      <c r="X3" s="208">
        <f>IF('Indicator Date hidden'!Y4="x","x",$X$2-'Indicator Date hidden'!Y4)</f>
        <v>1</v>
      </c>
      <c r="Y3" s="208">
        <f>IF('Indicator Date hidden'!Z4="x","x",$Y$2-'Indicator Date hidden'!Z4)</f>
        <v>0</v>
      </c>
      <c r="Z3" s="208">
        <f>IF('Indicator Date hidden'!AA4="x","x",$Z$2-'Indicator Date hidden'!AA4)</f>
        <v>0</v>
      </c>
      <c r="AA3" s="208">
        <f>IF('Indicator Date hidden'!AB4="x","x",$AA$2-'Indicator Date hidden'!AB4)</f>
        <v>0</v>
      </c>
      <c r="AB3" s="208">
        <f>IF('Indicator Date hidden'!AC4="x","x",$AB$2-'Indicator Date hidden'!AC4)</f>
        <v>0</v>
      </c>
      <c r="AC3" s="208">
        <f>IF('Indicator Date hidden'!AD4="x","x",$AC$2-'Indicator Date hidden'!AD4)</f>
        <v>0</v>
      </c>
      <c r="AD3" s="208">
        <f>IF('Indicator Date hidden'!AE4="x","x",$AD$2-'Indicator Date hidden'!AE4)</f>
        <v>0</v>
      </c>
      <c r="AE3" s="208">
        <f>IF('Indicator Date hidden'!AF4="x","x",$AE$2-'Indicator Date hidden'!AF4)</f>
        <v>0</v>
      </c>
      <c r="AF3" s="208">
        <f>IF('Indicator Date hidden'!AG4="x","x",$AF$2-'Indicator Date hidden'!AG4)</f>
        <v>6</v>
      </c>
      <c r="AG3" s="208">
        <f>IF('Indicator Date hidden'!AH4="x","x",$AG$2-'Indicator Date hidden'!AH4)</f>
        <v>0</v>
      </c>
      <c r="AH3" s="208">
        <f>IF('Indicator Date hidden'!AI4="x","x",$AH$2-'Indicator Date hidden'!AI4)</f>
        <v>0</v>
      </c>
      <c r="AI3" s="208">
        <f>IF('Indicator Date hidden'!AJ4="x","x",$AI$2-'Indicator Date hidden'!AJ4)</f>
        <v>0</v>
      </c>
      <c r="AJ3" s="208">
        <f>IF('Indicator Date hidden'!AK4="x","x",$AJ$2-'Indicator Date hidden'!AK4)</f>
        <v>1</v>
      </c>
      <c r="AK3" s="208">
        <f>IF('Indicator Date hidden'!AL4="x","x",$AK$2-'Indicator Date hidden'!AL4)</f>
        <v>1</v>
      </c>
      <c r="AL3" s="208">
        <f>IF('Indicator Date hidden'!AM4="x","x",$AL$2-'Indicator Date hidden'!AM4)</f>
        <v>0</v>
      </c>
      <c r="AM3" s="208">
        <f>IF('Indicator Date hidden'!AN4="x","x",$AM$2-'Indicator Date hidden'!AN4)</f>
        <v>0</v>
      </c>
      <c r="AN3" s="208">
        <f>IF('Indicator Date hidden'!AO4="x","x",$AN$2-'Indicator Date hidden'!AO4)</f>
        <v>0</v>
      </c>
      <c r="AO3" s="208" t="str">
        <f>IF('Indicator Date hidden'!AP4="x","x",$AO$2-'Indicator Date hidden'!AP4)</f>
        <v>x</v>
      </c>
      <c r="AP3" s="208" t="str">
        <f>IF('Indicator Date hidden'!AQ4="x","x",$AP$2-'Indicator Date hidden'!AQ4)</f>
        <v>x</v>
      </c>
      <c r="AQ3" s="208">
        <f>IF('Indicator Date hidden'!AR4="x","x",$AQ$2-'Indicator Date hidden'!AR4)</f>
        <v>0</v>
      </c>
      <c r="AR3" s="208">
        <f>IF('Indicator Date hidden'!AS4="x","x",$AR$2-'Indicator Date hidden'!AS4)</f>
        <v>0</v>
      </c>
      <c r="AS3" s="208">
        <f>IF('Indicator Date hidden'!AT4="x","x",$AS$2-'Indicator Date hidden'!AT4)</f>
        <v>0</v>
      </c>
      <c r="AT3" s="208">
        <f>IF('Indicator Date hidden'!AU4="x","x",$AT$2-'Indicator Date hidden'!AU4)</f>
        <v>0</v>
      </c>
      <c r="AU3" s="208">
        <f>IF('Indicator Date hidden'!AV4="x","x",$AU$2-'Indicator Date hidden'!AV4)</f>
        <v>3</v>
      </c>
      <c r="AV3" s="208">
        <f>IF('Indicator Date hidden'!AW4="x","x",$AV$2-'Indicator Date hidden'!AW4)</f>
        <v>0</v>
      </c>
      <c r="AW3" s="208">
        <f>IF('Indicator Date hidden'!AX4="x","x",$AW$2-'Indicator Date hidden'!AX4)</f>
        <v>0</v>
      </c>
      <c r="AX3" s="208">
        <f>IF('Indicator Date hidden'!AY4="x","x",$AX$2-'Indicator Date hidden'!AY4)</f>
        <v>0</v>
      </c>
      <c r="AY3" s="208">
        <f>IF('Indicator Date hidden'!AZ4="x","x",$AY$2-'Indicator Date hidden'!AZ4)</f>
        <v>0</v>
      </c>
      <c r="AZ3" s="208">
        <f>IF('Indicator Date hidden'!BA4="x","x",$AZ$2-'Indicator Date hidden'!BA4)</f>
        <v>0</v>
      </c>
      <c r="BA3">
        <f t="shared" ref="BA3:BA34" si="0">SUM(B3:AZ3)</f>
        <v>25</v>
      </c>
      <c r="BB3" s="21">
        <f t="shared" ref="BB3:BB34" si="1">BA3/COUNT(B3:AZ3)</f>
        <v>0.51020408163265307</v>
      </c>
      <c r="BC3">
        <f t="shared" ref="BC3:BC34" si="2">COUNTIF(B3:AZ3,"&gt;0")</f>
        <v>7</v>
      </c>
      <c r="BD3" s="21">
        <f t="shared" ref="BD3:BD34" si="3">_xlfn.STDEV.P(B3:AZ3)</f>
        <v>1.7157428209782613</v>
      </c>
      <c r="BE3" s="278">
        <f t="shared" ref="BE3:BE34" si="4">MEDIAN(B3:AZ3)</f>
        <v>0</v>
      </c>
    </row>
    <row r="4" spans="1:57" x14ac:dyDescent="0.3">
      <c r="A4" t="s">
        <v>7305</v>
      </c>
      <c r="B4" s="208">
        <f>IF('Indicator Date hidden'!C5="x","x",$B$2-'Indicator Date hidden'!C5)</f>
        <v>0</v>
      </c>
      <c r="C4" s="208">
        <f>IF('Indicator Date hidden'!D5="x","x",$C$2-'Indicator Date hidden'!D5)</f>
        <v>0</v>
      </c>
      <c r="D4" s="208">
        <f>IF('Indicator Date hidden'!E5="x","x",$D$2-'Indicator Date hidden'!E5)</f>
        <v>0</v>
      </c>
      <c r="E4" s="208">
        <f>IF('Indicator Date hidden'!F5="x","x",$E$2-'Indicator Date hidden'!F5)</f>
        <v>0</v>
      </c>
      <c r="F4" s="208">
        <f>IF('Indicator Date hidden'!G5="x","x",$F$2-'Indicator Date hidden'!G5)</f>
        <v>0</v>
      </c>
      <c r="G4" s="208">
        <f>IF('Indicator Date hidden'!H5="x","x",$G$2-'Indicator Date hidden'!H5)</f>
        <v>0</v>
      </c>
      <c r="H4" s="208">
        <f>IF('Indicator Date hidden'!I5="x","x",$H$2-'Indicator Date hidden'!I5)</f>
        <v>0</v>
      </c>
      <c r="I4" s="208">
        <f>IF('Indicator Date hidden'!J5="x","x",$I$2-'Indicator Date hidden'!J5)</f>
        <v>0</v>
      </c>
      <c r="J4" s="208">
        <f>IF('Indicator Date hidden'!K5="x","x",$J$2-'Indicator Date hidden'!K5)</f>
        <v>0</v>
      </c>
      <c r="K4" s="208">
        <f>IF('Indicator Date hidden'!L5="x","x",$K$2-'Indicator Date hidden'!L5)</f>
        <v>0</v>
      </c>
      <c r="L4" s="208">
        <f>IF('Indicator Date hidden'!M5="x","x",$L$2-'Indicator Date hidden'!M5)</f>
        <v>0</v>
      </c>
      <c r="M4" s="208">
        <f>IF('Indicator Date hidden'!N5="x","x",$M$2-'Indicator Date hidden'!N5)</f>
        <v>0</v>
      </c>
      <c r="N4" s="208">
        <f>IF('Indicator Date hidden'!O5="x","x",$N$2-'Indicator Date hidden'!O5)</f>
        <v>0</v>
      </c>
      <c r="O4" s="208">
        <f>IF('Indicator Date hidden'!P5="x","x",$O$2-'Indicator Date hidden'!P5)</f>
        <v>0</v>
      </c>
      <c r="P4" s="208">
        <f>IF('Indicator Date hidden'!Q5="x","x",$P$2-'Indicator Date hidden'!Q5)</f>
        <v>0</v>
      </c>
      <c r="Q4" s="208">
        <f>IF('Indicator Date hidden'!R5="x","x",$Q$2-'Indicator Date hidden'!R5)</f>
        <v>5</v>
      </c>
      <c r="R4" s="208">
        <f>IF('Indicator Date hidden'!S5="x","x",$R$2-'Indicator Date hidden'!S5)</f>
        <v>0</v>
      </c>
      <c r="S4" s="208">
        <f>IF('Indicator Date hidden'!T5="x","x",$S$2-'Indicator Date hidden'!T5)</f>
        <v>0</v>
      </c>
      <c r="T4" s="208">
        <f>IF('Indicator Date hidden'!U5="x","x",$T$2-'Indicator Date hidden'!U5)</f>
        <v>0</v>
      </c>
      <c r="U4" s="208">
        <f>IF('Indicator Date hidden'!V5="x","x",$U$2-'Indicator Date hidden'!V5)</f>
        <v>0</v>
      </c>
      <c r="V4" s="208">
        <f>IF('Indicator Date hidden'!W5="x","x",$V$2-'Indicator Date hidden'!W5)</f>
        <v>0</v>
      </c>
      <c r="W4" s="208">
        <f>IF('Indicator Date hidden'!X5="x","x",$W$2-'Indicator Date hidden'!X5)</f>
        <v>5</v>
      </c>
      <c r="X4" s="208">
        <f>IF('Indicator Date hidden'!Y5="x","x",$X$2-'Indicator Date hidden'!Y5)</f>
        <v>1</v>
      </c>
      <c r="Y4" s="208">
        <f>IF('Indicator Date hidden'!Z5="x","x",$Y$2-'Indicator Date hidden'!Z5)</f>
        <v>0</v>
      </c>
      <c r="Z4" s="208">
        <f>IF('Indicator Date hidden'!AA5="x","x",$Z$2-'Indicator Date hidden'!AA5)</f>
        <v>0</v>
      </c>
      <c r="AA4" s="208">
        <f>IF('Indicator Date hidden'!AB5="x","x",$AA$2-'Indicator Date hidden'!AB5)</f>
        <v>1</v>
      </c>
      <c r="AB4" s="208">
        <f>IF('Indicator Date hidden'!AC5="x","x",$AB$2-'Indicator Date hidden'!AC5)</f>
        <v>0</v>
      </c>
      <c r="AC4" s="208">
        <f>IF('Indicator Date hidden'!AD5="x","x",$AC$2-'Indicator Date hidden'!AD5)</f>
        <v>0</v>
      </c>
      <c r="AD4" s="208" t="str">
        <f>IF('Indicator Date hidden'!AE5="x","x",$AD$2-'Indicator Date hidden'!AE5)</f>
        <v>x</v>
      </c>
      <c r="AE4" s="208">
        <f>IF('Indicator Date hidden'!AF5="x","x",$AE$2-'Indicator Date hidden'!AF5)</f>
        <v>0</v>
      </c>
      <c r="AF4" s="208">
        <f>IF('Indicator Date hidden'!AG5="x","x",$AF$2-'Indicator Date hidden'!AG5)</f>
        <v>1</v>
      </c>
      <c r="AG4" s="208">
        <f>IF('Indicator Date hidden'!AH5="x","x",$AG$2-'Indicator Date hidden'!AH5)</f>
        <v>0</v>
      </c>
      <c r="AH4" s="208">
        <f>IF('Indicator Date hidden'!AI5="x","x",$AH$2-'Indicator Date hidden'!AI5)</f>
        <v>0</v>
      </c>
      <c r="AI4" s="208">
        <f>IF('Indicator Date hidden'!AJ5="x","x",$AI$2-'Indicator Date hidden'!AJ5)</f>
        <v>0</v>
      </c>
      <c r="AJ4" s="208" t="str">
        <f>IF('Indicator Date hidden'!AK5="x","x",$AJ$2-'Indicator Date hidden'!AK5)</f>
        <v>x</v>
      </c>
      <c r="AK4" s="208">
        <f>IF('Indicator Date hidden'!AL5="x","x",$AK$2-'Indicator Date hidden'!AL5)</f>
        <v>1</v>
      </c>
      <c r="AL4" s="208">
        <f>IF('Indicator Date hidden'!AM5="x","x",$AL$2-'Indicator Date hidden'!AM5)</f>
        <v>0</v>
      </c>
      <c r="AM4" s="208">
        <f>IF('Indicator Date hidden'!AN5="x","x",$AM$2-'Indicator Date hidden'!AN5)</f>
        <v>0</v>
      </c>
      <c r="AN4" s="208">
        <f>IF('Indicator Date hidden'!AO5="x","x",$AN$2-'Indicator Date hidden'!AO5)</f>
        <v>0</v>
      </c>
      <c r="AO4" s="208">
        <f>IF('Indicator Date hidden'!AP5="x","x",$AO$2-'Indicator Date hidden'!AP5)</f>
        <v>0</v>
      </c>
      <c r="AP4" s="208">
        <f>IF('Indicator Date hidden'!AQ5="x","x",$AP$2-'Indicator Date hidden'!AQ5)</f>
        <v>0</v>
      </c>
      <c r="AQ4" s="208" t="str">
        <f>IF('Indicator Date hidden'!AR5="x","x",$AQ$2-'Indicator Date hidden'!AR5)</f>
        <v>x</v>
      </c>
      <c r="AR4" s="208">
        <f>IF('Indicator Date hidden'!AS5="x","x",$AR$2-'Indicator Date hidden'!AS5)</f>
        <v>0</v>
      </c>
      <c r="AS4" s="208">
        <f>IF('Indicator Date hidden'!AT5="x","x",$AS$2-'Indicator Date hidden'!AT5)</f>
        <v>0</v>
      </c>
      <c r="AT4" s="208">
        <f>IF('Indicator Date hidden'!AU5="x","x",$AT$2-'Indicator Date hidden'!AU5)</f>
        <v>0</v>
      </c>
      <c r="AU4" s="208">
        <f>IF('Indicator Date hidden'!AV5="x","x",$AU$2-'Indicator Date hidden'!AV5)</f>
        <v>2</v>
      </c>
      <c r="AV4" s="208">
        <f>IF('Indicator Date hidden'!AW5="x","x",$AV$2-'Indicator Date hidden'!AW5)</f>
        <v>0</v>
      </c>
      <c r="AW4" s="208">
        <f>IF('Indicator Date hidden'!AX5="x","x",$AW$2-'Indicator Date hidden'!AX5)</f>
        <v>0</v>
      </c>
      <c r="AX4" s="208">
        <f>IF('Indicator Date hidden'!AY5="x","x",$AX$2-'Indicator Date hidden'!AY5)</f>
        <v>0</v>
      </c>
      <c r="AY4" s="208">
        <f>IF('Indicator Date hidden'!AZ5="x","x",$AY$2-'Indicator Date hidden'!AZ5)</f>
        <v>0</v>
      </c>
      <c r="AZ4" s="208">
        <f>IF('Indicator Date hidden'!BA5="x","x",$AZ$2-'Indicator Date hidden'!BA5)</f>
        <v>0</v>
      </c>
      <c r="BA4">
        <f t="shared" si="0"/>
        <v>16</v>
      </c>
      <c r="BB4" s="21">
        <f t="shared" si="1"/>
        <v>0.33333333333333331</v>
      </c>
      <c r="BC4">
        <f t="shared" si="2"/>
        <v>7</v>
      </c>
      <c r="BD4" s="21">
        <f t="shared" si="3"/>
        <v>1.0474837574980447</v>
      </c>
      <c r="BE4" s="278">
        <f t="shared" si="4"/>
        <v>0</v>
      </c>
    </row>
    <row r="5" spans="1:57" x14ac:dyDescent="0.3">
      <c r="A5" t="s">
        <v>7306</v>
      </c>
      <c r="B5" s="208">
        <f>IF('Indicator Date hidden'!C6="x","x",$B$2-'Indicator Date hidden'!C6)</f>
        <v>0</v>
      </c>
      <c r="C5" s="208">
        <f>IF('Indicator Date hidden'!D6="x","x",$C$2-'Indicator Date hidden'!D6)</f>
        <v>0</v>
      </c>
      <c r="D5" s="208">
        <f>IF('Indicator Date hidden'!E6="x","x",$D$2-'Indicator Date hidden'!E6)</f>
        <v>0</v>
      </c>
      <c r="E5" s="208">
        <f>IF('Indicator Date hidden'!F6="x","x",$E$2-'Indicator Date hidden'!F6)</f>
        <v>0</v>
      </c>
      <c r="F5" s="208">
        <f>IF('Indicator Date hidden'!G6="x","x",$F$2-'Indicator Date hidden'!G6)</f>
        <v>0</v>
      </c>
      <c r="G5" s="208">
        <f>IF('Indicator Date hidden'!H6="x","x",$G$2-'Indicator Date hidden'!H6)</f>
        <v>0</v>
      </c>
      <c r="H5" s="208">
        <f>IF('Indicator Date hidden'!I6="x","x",$H$2-'Indicator Date hidden'!I6)</f>
        <v>0</v>
      </c>
      <c r="I5" s="208">
        <f>IF('Indicator Date hidden'!J6="x","x",$I$2-'Indicator Date hidden'!J6)</f>
        <v>0</v>
      </c>
      <c r="J5" s="208">
        <f>IF('Indicator Date hidden'!K6="x","x",$J$2-'Indicator Date hidden'!K6)</f>
        <v>0</v>
      </c>
      <c r="K5" s="208">
        <f>IF('Indicator Date hidden'!L6="x","x",$K$2-'Indicator Date hidden'!L6)</f>
        <v>0</v>
      </c>
      <c r="L5" s="208">
        <f>IF('Indicator Date hidden'!M6="x","x",$L$2-'Indicator Date hidden'!M6)</f>
        <v>0</v>
      </c>
      <c r="M5" s="208">
        <f>IF('Indicator Date hidden'!N6="x","x",$M$2-'Indicator Date hidden'!N6)</f>
        <v>0</v>
      </c>
      <c r="N5" s="208">
        <f>IF('Indicator Date hidden'!O6="x","x",$N$2-'Indicator Date hidden'!O6)</f>
        <v>0</v>
      </c>
      <c r="O5" s="208">
        <f>IF('Indicator Date hidden'!P6="x","x",$O$2-'Indicator Date hidden'!P6)</f>
        <v>0</v>
      </c>
      <c r="P5" s="208">
        <f>IF('Indicator Date hidden'!Q6="x","x",$P$2-'Indicator Date hidden'!Q6)</f>
        <v>0</v>
      </c>
      <c r="Q5" s="208" t="str">
        <f>IF('Indicator Date hidden'!R6="x","x",$Q$2-'Indicator Date hidden'!R6)</f>
        <v>x</v>
      </c>
      <c r="R5" s="208">
        <f>IF('Indicator Date hidden'!S6="x","x",$R$2-'Indicator Date hidden'!S6)</f>
        <v>0</v>
      </c>
      <c r="S5" s="208">
        <f>IF('Indicator Date hidden'!T6="x","x",$S$2-'Indicator Date hidden'!T6)</f>
        <v>0</v>
      </c>
      <c r="T5" s="208">
        <f>IF('Indicator Date hidden'!U6="x","x",$T$2-'Indicator Date hidden'!U6)</f>
        <v>0</v>
      </c>
      <c r="U5" s="208">
        <f>IF('Indicator Date hidden'!V6="x","x",$U$2-'Indicator Date hidden'!V6)</f>
        <v>0</v>
      </c>
      <c r="V5" s="208">
        <f>IF('Indicator Date hidden'!W6="x","x",$V$2-'Indicator Date hidden'!W6)</f>
        <v>0</v>
      </c>
      <c r="W5" s="208">
        <f>IF('Indicator Date hidden'!X6="x","x",$W$2-'Indicator Date hidden'!X6)</f>
        <v>2</v>
      </c>
      <c r="X5" s="208">
        <f>IF('Indicator Date hidden'!Y6="x","x",$X$2-'Indicator Date hidden'!Y6)</f>
        <v>4</v>
      </c>
      <c r="Y5" s="208">
        <f>IF('Indicator Date hidden'!Z6="x","x",$Y$2-'Indicator Date hidden'!Z6)</f>
        <v>0</v>
      </c>
      <c r="Z5" s="208">
        <f>IF('Indicator Date hidden'!AA6="x","x",$Z$2-'Indicator Date hidden'!AA6)</f>
        <v>0</v>
      </c>
      <c r="AA5" s="208">
        <f>IF('Indicator Date hidden'!AB6="x","x",$AA$2-'Indicator Date hidden'!AB6)</f>
        <v>0</v>
      </c>
      <c r="AB5" s="208">
        <f>IF('Indicator Date hidden'!AC6="x","x",$AB$2-'Indicator Date hidden'!AC6)</f>
        <v>0</v>
      </c>
      <c r="AC5" s="208">
        <f>IF('Indicator Date hidden'!AD6="x","x",$AC$2-'Indicator Date hidden'!AD6)</f>
        <v>0</v>
      </c>
      <c r="AD5" s="208">
        <f>IF('Indicator Date hidden'!AE6="x","x",$AD$2-'Indicator Date hidden'!AE6)</f>
        <v>0</v>
      </c>
      <c r="AE5" s="208">
        <f>IF('Indicator Date hidden'!AF6="x","x",$AE$2-'Indicator Date hidden'!AF6)</f>
        <v>0</v>
      </c>
      <c r="AF5" s="208" t="str">
        <f>IF('Indicator Date hidden'!AG6="x","x",$AF$2-'Indicator Date hidden'!AG6)</f>
        <v>x</v>
      </c>
      <c r="AG5" s="208">
        <f>IF('Indicator Date hidden'!AH6="x","x",$AG$2-'Indicator Date hidden'!AH6)</f>
        <v>0</v>
      </c>
      <c r="AH5" s="208">
        <f>IF('Indicator Date hidden'!AI6="x","x",$AH$2-'Indicator Date hidden'!AI6)</f>
        <v>0</v>
      </c>
      <c r="AI5" s="208">
        <f>IF('Indicator Date hidden'!AJ6="x","x",$AI$2-'Indicator Date hidden'!AJ6)</f>
        <v>0</v>
      </c>
      <c r="AJ5" s="208">
        <f>IF('Indicator Date hidden'!AK6="x","x",$AJ$2-'Indicator Date hidden'!AK6)</f>
        <v>1</v>
      </c>
      <c r="AK5" s="208">
        <f>IF('Indicator Date hidden'!AL6="x","x",$AK$2-'Indicator Date hidden'!AL6)</f>
        <v>1</v>
      </c>
      <c r="AL5" s="208">
        <f>IF('Indicator Date hidden'!AM6="x","x",$AL$2-'Indicator Date hidden'!AM6)</f>
        <v>0</v>
      </c>
      <c r="AM5" s="208">
        <f>IF('Indicator Date hidden'!AN6="x","x",$AM$2-'Indicator Date hidden'!AN6)</f>
        <v>0</v>
      </c>
      <c r="AN5" s="208">
        <f>IF('Indicator Date hidden'!AO6="x","x",$AN$2-'Indicator Date hidden'!AO6)</f>
        <v>0</v>
      </c>
      <c r="AO5" s="208">
        <f>IF('Indicator Date hidden'!AP6="x","x",$AO$2-'Indicator Date hidden'!AP6)</f>
        <v>0</v>
      </c>
      <c r="AP5" s="208">
        <f>IF('Indicator Date hidden'!AQ6="x","x",$AP$2-'Indicator Date hidden'!AQ6)</f>
        <v>0</v>
      </c>
      <c r="AQ5" s="208">
        <f>IF('Indicator Date hidden'!AR6="x","x",$AQ$2-'Indicator Date hidden'!AR6)</f>
        <v>4</v>
      </c>
      <c r="AR5" s="208">
        <f>IF('Indicator Date hidden'!AS6="x","x",$AR$2-'Indicator Date hidden'!AS6)</f>
        <v>0</v>
      </c>
      <c r="AS5" s="208">
        <f>IF('Indicator Date hidden'!AT6="x","x",$AS$2-'Indicator Date hidden'!AT6)</f>
        <v>0</v>
      </c>
      <c r="AT5" s="208">
        <f>IF('Indicator Date hidden'!AU6="x","x",$AT$2-'Indicator Date hidden'!AU6)</f>
        <v>0</v>
      </c>
      <c r="AU5" s="208">
        <f>IF('Indicator Date hidden'!AV6="x","x",$AU$2-'Indicator Date hidden'!AV6)</f>
        <v>8</v>
      </c>
      <c r="AV5" s="208">
        <f>IF('Indicator Date hidden'!AW6="x","x",$AV$2-'Indicator Date hidden'!AW6)</f>
        <v>0</v>
      </c>
      <c r="AW5" s="208">
        <f>IF('Indicator Date hidden'!AX6="x","x",$AW$2-'Indicator Date hidden'!AX6)</f>
        <v>0</v>
      </c>
      <c r="AX5" s="208">
        <f>IF('Indicator Date hidden'!AY6="x","x",$AX$2-'Indicator Date hidden'!AY6)</f>
        <v>0</v>
      </c>
      <c r="AY5" s="208">
        <f>IF('Indicator Date hidden'!AZ6="x","x",$AY$2-'Indicator Date hidden'!AZ6)</f>
        <v>0</v>
      </c>
      <c r="AZ5" s="208">
        <f>IF('Indicator Date hidden'!BA6="x","x",$AZ$2-'Indicator Date hidden'!BA6)</f>
        <v>0</v>
      </c>
      <c r="BA5">
        <f t="shared" si="0"/>
        <v>20</v>
      </c>
      <c r="BB5" s="21">
        <f t="shared" si="1"/>
        <v>0.40816326530612246</v>
      </c>
      <c r="BC5">
        <f t="shared" si="2"/>
        <v>6</v>
      </c>
      <c r="BD5" s="21">
        <f t="shared" si="3"/>
        <v>1.3838480414828314</v>
      </c>
      <c r="BE5" s="278">
        <f t="shared" si="4"/>
        <v>0</v>
      </c>
    </row>
    <row r="6" spans="1:57" x14ac:dyDescent="0.3">
      <c r="A6" t="s">
        <v>7308</v>
      </c>
      <c r="B6" s="208">
        <f>IF('Indicator Date hidden'!C7="x","x",$B$2-'Indicator Date hidden'!C7)</f>
        <v>0</v>
      </c>
      <c r="C6" s="208">
        <f>IF('Indicator Date hidden'!D7="x","x",$C$2-'Indicator Date hidden'!D7)</f>
        <v>0</v>
      </c>
      <c r="D6" s="208">
        <f>IF('Indicator Date hidden'!E7="x","x",$D$2-'Indicator Date hidden'!E7)</f>
        <v>0</v>
      </c>
      <c r="E6" s="208">
        <f>IF('Indicator Date hidden'!F7="x","x",$E$2-'Indicator Date hidden'!F7)</f>
        <v>0</v>
      </c>
      <c r="F6" s="208">
        <f>IF('Indicator Date hidden'!G7="x","x",$F$2-'Indicator Date hidden'!G7)</f>
        <v>0</v>
      </c>
      <c r="G6" s="208">
        <f>IF('Indicator Date hidden'!H7="x","x",$G$2-'Indicator Date hidden'!H7)</f>
        <v>0</v>
      </c>
      <c r="H6" s="208">
        <f>IF('Indicator Date hidden'!I7="x","x",$H$2-'Indicator Date hidden'!I7)</f>
        <v>0</v>
      </c>
      <c r="I6" s="208">
        <f>IF('Indicator Date hidden'!J7="x","x",$I$2-'Indicator Date hidden'!J7)</f>
        <v>0</v>
      </c>
      <c r="J6" s="208">
        <f>IF('Indicator Date hidden'!K7="x","x",$J$2-'Indicator Date hidden'!K7)</f>
        <v>0</v>
      </c>
      <c r="K6" s="208">
        <f>IF('Indicator Date hidden'!L7="x","x",$K$2-'Indicator Date hidden'!L7)</f>
        <v>0</v>
      </c>
      <c r="L6" s="208">
        <f>IF('Indicator Date hidden'!M7="x","x",$L$2-'Indicator Date hidden'!M7)</f>
        <v>0</v>
      </c>
      <c r="M6" s="208">
        <f>IF('Indicator Date hidden'!N7="x","x",$M$2-'Indicator Date hidden'!N7)</f>
        <v>0</v>
      </c>
      <c r="N6" s="208">
        <f>IF('Indicator Date hidden'!O7="x","x",$N$2-'Indicator Date hidden'!O7)</f>
        <v>0</v>
      </c>
      <c r="O6" s="208">
        <f>IF('Indicator Date hidden'!P7="x","x",$O$2-'Indicator Date hidden'!P7)</f>
        <v>0</v>
      </c>
      <c r="P6" s="208">
        <f>IF('Indicator Date hidden'!Q7="x","x",$P$2-'Indicator Date hidden'!Q7)</f>
        <v>0</v>
      </c>
      <c r="Q6" s="208" t="str">
        <f>IF('Indicator Date hidden'!R7="x","x",$Q$2-'Indicator Date hidden'!R7)</f>
        <v>x</v>
      </c>
      <c r="R6" s="208">
        <f>IF('Indicator Date hidden'!S7="x","x",$R$2-'Indicator Date hidden'!S7)</f>
        <v>0</v>
      </c>
      <c r="S6" s="208">
        <f>IF('Indicator Date hidden'!T7="x","x",$S$2-'Indicator Date hidden'!T7)</f>
        <v>0</v>
      </c>
      <c r="T6" s="208">
        <f>IF('Indicator Date hidden'!U7="x","x",$T$2-'Indicator Date hidden'!U7)</f>
        <v>0</v>
      </c>
      <c r="U6" s="208">
        <f>IF('Indicator Date hidden'!V7="x","x",$U$2-'Indicator Date hidden'!V7)</f>
        <v>0</v>
      </c>
      <c r="V6" s="208">
        <f>IF('Indicator Date hidden'!W7="x","x",$V$2-'Indicator Date hidden'!W7)</f>
        <v>0</v>
      </c>
      <c r="W6" s="208">
        <f>IF('Indicator Date hidden'!X7="x","x",$W$2-'Indicator Date hidden'!X7)</f>
        <v>7</v>
      </c>
      <c r="X6" s="208">
        <f>IF('Indicator Date hidden'!Y7="x","x",$X$2-'Indicator Date hidden'!Y7)</f>
        <v>5</v>
      </c>
      <c r="Y6" s="208">
        <f>IF('Indicator Date hidden'!Z7="x","x",$Y$2-'Indicator Date hidden'!Z7)</f>
        <v>0</v>
      </c>
      <c r="Z6" s="208">
        <f>IF('Indicator Date hidden'!AA7="x","x",$Z$2-'Indicator Date hidden'!AA7)</f>
        <v>0</v>
      </c>
      <c r="AA6" s="208">
        <f>IF('Indicator Date hidden'!AB7="x","x",$AA$2-'Indicator Date hidden'!AB7)</f>
        <v>0</v>
      </c>
      <c r="AB6" s="208">
        <f>IF('Indicator Date hidden'!AC7="x","x",$AB$2-'Indicator Date hidden'!AC7)</f>
        <v>0</v>
      </c>
      <c r="AC6" s="208">
        <f>IF('Indicator Date hidden'!AD7="x","x",$AC$2-'Indicator Date hidden'!AD7)</f>
        <v>0</v>
      </c>
      <c r="AD6" s="208">
        <f>IF('Indicator Date hidden'!AE7="x","x",$AD$2-'Indicator Date hidden'!AE7)</f>
        <v>0</v>
      </c>
      <c r="AE6" s="208" t="str">
        <f>IF('Indicator Date hidden'!AF7="x","x",$AE$2-'Indicator Date hidden'!AF7)</f>
        <v>x</v>
      </c>
      <c r="AF6" s="208">
        <f>IF('Indicator Date hidden'!AG7="x","x",$AF$2-'Indicator Date hidden'!AG7)</f>
        <v>5</v>
      </c>
      <c r="AG6" s="208">
        <f>IF('Indicator Date hidden'!AH7="x","x",$AG$2-'Indicator Date hidden'!AH7)</f>
        <v>0</v>
      </c>
      <c r="AH6" s="208">
        <f>IF('Indicator Date hidden'!AI7="x","x",$AH$2-'Indicator Date hidden'!AI7)</f>
        <v>0</v>
      </c>
      <c r="AI6" s="208">
        <f>IF('Indicator Date hidden'!AJ7="x","x",$AI$2-'Indicator Date hidden'!AJ7)</f>
        <v>0</v>
      </c>
      <c r="AJ6" s="208" t="str">
        <f>IF('Indicator Date hidden'!AK7="x","x",$AJ$2-'Indicator Date hidden'!AK7)</f>
        <v>x</v>
      </c>
      <c r="AK6" s="208">
        <f>IF('Indicator Date hidden'!AL7="x","x",$AK$2-'Indicator Date hidden'!AL7)</f>
        <v>1</v>
      </c>
      <c r="AL6" s="208">
        <f>IF('Indicator Date hidden'!AM7="x","x",$AL$2-'Indicator Date hidden'!AM7)</f>
        <v>0</v>
      </c>
      <c r="AM6" s="208">
        <f>IF('Indicator Date hidden'!AN7="x","x",$AM$2-'Indicator Date hidden'!AN7)</f>
        <v>0</v>
      </c>
      <c r="AN6" s="208">
        <f>IF('Indicator Date hidden'!AO7="x","x",$AN$2-'Indicator Date hidden'!AO7)</f>
        <v>0</v>
      </c>
      <c r="AO6" s="208">
        <f>IF('Indicator Date hidden'!AP7="x","x",$AO$2-'Indicator Date hidden'!AP7)</f>
        <v>1</v>
      </c>
      <c r="AP6" s="208">
        <f>IF('Indicator Date hidden'!AQ7="x","x",$AP$2-'Indicator Date hidden'!AQ7)</f>
        <v>1</v>
      </c>
      <c r="AQ6" s="208">
        <f>IF('Indicator Date hidden'!AR7="x","x",$AQ$2-'Indicator Date hidden'!AR7)</f>
        <v>8</v>
      </c>
      <c r="AR6" s="208">
        <f>IF('Indicator Date hidden'!AS7="x","x",$AR$2-'Indicator Date hidden'!AS7)</f>
        <v>0</v>
      </c>
      <c r="AS6" s="208">
        <f>IF('Indicator Date hidden'!AT7="x","x",$AS$2-'Indicator Date hidden'!AT7)</f>
        <v>0</v>
      </c>
      <c r="AT6" s="208">
        <f>IF('Indicator Date hidden'!AU7="x","x",$AT$2-'Indicator Date hidden'!AU7)</f>
        <v>0</v>
      </c>
      <c r="AU6" s="208">
        <f>IF('Indicator Date hidden'!AV7="x","x",$AU$2-'Indicator Date hidden'!AV7)</f>
        <v>1</v>
      </c>
      <c r="AV6" s="208">
        <f>IF('Indicator Date hidden'!AW7="x","x",$AV$2-'Indicator Date hidden'!AW7)</f>
        <v>0</v>
      </c>
      <c r="AW6" s="208">
        <f>IF('Indicator Date hidden'!AX7="x","x",$AW$2-'Indicator Date hidden'!AX7)</f>
        <v>0</v>
      </c>
      <c r="AX6" s="208">
        <f>IF('Indicator Date hidden'!AY7="x","x",$AX$2-'Indicator Date hidden'!AY7)</f>
        <v>0</v>
      </c>
      <c r="AY6" s="208">
        <f>IF('Indicator Date hidden'!AZ7="x","x",$AY$2-'Indicator Date hidden'!AZ7)</f>
        <v>0</v>
      </c>
      <c r="AZ6" s="208">
        <f>IF('Indicator Date hidden'!BA7="x","x",$AZ$2-'Indicator Date hidden'!BA7)</f>
        <v>0</v>
      </c>
      <c r="BA6">
        <f t="shared" si="0"/>
        <v>29</v>
      </c>
      <c r="BB6" s="21">
        <f t="shared" si="1"/>
        <v>0.60416666666666663</v>
      </c>
      <c r="BC6">
        <f t="shared" si="2"/>
        <v>8</v>
      </c>
      <c r="BD6" s="21">
        <f t="shared" si="3"/>
        <v>1.7646952443851476</v>
      </c>
      <c r="BE6" s="278">
        <f t="shared" si="4"/>
        <v>0</v>
      </c>
    </row>
    <row r="7" spans="1:57" x14ac:dyDescent="0.3">
      <c r="A7" t="s">
        <v>7310</v>
      </c>
      <c r="B7" s="208">
        <f>IF('Indicator Date hidden'!C8="x","x",$B$2-'Indicator Date hidden'!C8)</f>
        <v>0</v>
      </c>
      <c r="C7" s="208">
        <f>IF('Indicator Date hidden'!D8="x","x",$C$2-'Indicator Date hidden'!D8)</f>
        <v>0</v>
      </c>
      <c r="D7" s="208">
        <f>IF('Indicator Date hidden'!E8="x","x",$D$2-'Indicator Date hidden'!E8)</f>
        <v>0</v>
      </c>
      <c r="E7" s="208">
        <f>IF('Indicator Date hidden'!F8="x","x",$E$2-'Indicator Date hidden'!F8)</f>
        <v>0</v>
      </c>
      <c r="F7" s="208">
        <f>IF('Indicator Date hidden'!G8="x","x",$F$2-'Indicator Date hidden'!G8)</f>
        <v>0</v>
      </c>
      <c r="G7" s="208">
        <f>IF('Indicator Date hidden'!H8="x","x",$G$2-'Indicator Date hidden'!H8)</f>
        <v>0</v>
      </c>
      <c r="H7" s="208">
        <f>IF('Indicator Date hidden'!I8="x","x",$H$2-'Indicator Date hidden'!I8)</f>
        <v>0</v>
      </c>
      <c r="I7" s="208">
        <f>IF('Indicator Date hidden'!J8="x","x",$I$2-'Indicator Date hidden'!J8)</f>
        <v>0</v>
      </c>
      <c r="J7" s="208">
        <f>IF('Indicator Date hidden'!K8="x","x",$J$2-'Indicator Date hidden'!K8)</f>
        <v>0</v>
      </c>
      <c r="K7" s="208">
        <f>IF('Indicator Date hidden'!L8="x","x",$K$2-'Indicator Date hidden'!L8)</f>
        <v>0</v>
      </c>
      <c r="L7" s="208">
        <f>IF('Indicator Date hidden'!M8="x","x",$L$2-'Indicator Date hidden'!M8)</f>
        <v>0</v>
      </c>
      <c r="M7" s="208">
        <f>IF('Indicator Date hidden'!N8="x","x",$M$2-'Indicator Date hidden'!N8)</f>
        <v>0</v>
      </c>
      <c r="N7" s="208">
        <f>IF('Indicator Date hidden'!O8="x","x",$N$2-'Indicator Date hidden'!O8)</f>
        <v>0</v>
      </c>
      <c r="O7" s="208">
        <f>IF('Indicator Date hidden'!P8="x","x",$O$2-'Indicator Date hidden'!P8)</f>
        <v>0</v>
      </c>
      <c r="P7" s="208">
        <f>IF('Indicator Date hidden'!Q8="x","x",$P$2-'Indicator Date hidden'!Q8)</f>
        <v>0</v>
      </c>
      <c r="Q7" s="208" t="str">
        <f>IF('Indicator Date hidden'!R8="x","x",$Q$2-'Indicator Date hidden'!R8)</f>
        <v>x</v>
      </c>
      <c r="R7" s="208">
        <f>IF('Indicator Date hidden'!S8="x","x",$R$2-'Indicator Date hidden'!S8)</f>
        <v>0</v>
      </c>
      <c r="S7" s="208">
        <f>IF('Indicator Date hidden'!T8="x","x",$S$2-'Indicator Date hidden'!T8)</f>
        <v>0</v>
      </c>
      <c r="T7" s="208">
        <f>IF('Indicator Date hidden'!U8="x","x",$T$2-'Indicator Date hidden'!U8)</f>
        <v>0</v>
      </c>
      <c r="U7" s="208">
        <f>IF('Indicator Date hidden'!V8="x","x",$U$2-'Indicator Date hidden'!V8)</f>
        <v>0</v>
      </c>
      <c r="V7" s="208">
        <f>IF('Indicator Date hidden'!W8="x","x",$V$2-'Indicator Date hidden'!W8)</f>
        <v>0</v>
      </c>
      <c r="W7" s="208" t="str">
        <f>IF('Indicator Date hidden'!X8="x","x",$W$2-'Indicator Date hidden'!X8)</f>
        <v>x</v>
      </c>
      <c r="X7" s="208" t="str">
        <f>IF('Indicator Date hidden'!Y8="x","x",$X$2-'Indicator Date hidden'!Y8)</f>
        <v>x</v>
      </c>
      <c r="Y7" s="208">
        <f>IF('Indicator Date hidden'!Z8="x","x",$Y$2-'Indicator Date hidden'!Z8)</f>
        <v>0</v>
      </c>
      <c r="Z7" s="208">
        <f>IF('Indicator Date hidden'!AA8="x","x",$Z$2-'Indicator Date hidden'!AA8)</f>
        <v>0</v>
      </c>
      <c r="AA7" s="208" t="str">
        <f>IF('Indicator Date hidden'!AB8="x","x",$AA$2-'Indicator Date hidden'!AB8)</f>
        <v>x</v>
      </c>
      <c r="AB7" s="208">
        <f>IF('Indicator Date hidden'!AC8="x","x",$AB$2-'Indicator Date hidden'!AC8)</f>
        <v>0</v>
      </c>
      <c r="AC7" s="208">
        <f>IF('Indicator Date hidden'!AD8="x","x",$AC$2-'Indicator Date hidden'!AD8)</f>
        <v>0</v>
      </c>
      <c r="AD7" s="208" t="str">
        <f>IF('Indicator Date hidden'!AE8="x","x",$AD$2-'Indicator Date hidden'!AE8)</f>
        <v>x</v>
      </c>
      <c r="AE7" s="208" t="str">
        <f>IF('Indicator Date hidden'!AF8="x","x",$AE$2-'Indicator Date hidden'!AF8)</f>
        <v>x</v>
      </c>
      <c r="AF7" s="208" t="str">
        <f>IF('Indicator Date hidden'!AG8="x","x",$AF$2-'Indicator Date hidden'!AG8)</f>
        <v>x</v>
      </c>
      <c r="AG7" s="208">
        <f>IF('Indicator Date hidden'!AH8="x","x",$AG$2-'Indicator Date hidden'!AH8)</f>
        <v>0</v>
      </c>
      <c r="AH7" s="208">
        <f>IF('Indicator Date hidden'!AI8="x","x",$AH$2-'Indicator Date hidden'!AI8)</f>
        <v>0</v>
      </c>
      <c r="AI7" s="208">
        <f>IF('Indicator Date hidden'!AJ8="x","x",$AI$2-'Indicator Date hidden'!AJ8)</f>
        <v>0</v>
      </c>
      <c r="AJ7" s="208" t="str">
        <f>IF('Indicator Date hidden'!AK8="x","x",$AJ$2-'Indicator Date hidden'!AK8)</f>
        <v>x</v>
      </c>
      <c r="AK7" s="208">
        <f>IF('Indicator Date hidden'!AL8="x","x",$AK$2-'Indicator Date hidden'!AL8)</f>
        <v>1</v>
      </c>
      <c r="AL7" s="208">
        <f>IF('Indicator Date hidden'!AM8="x","x",$AL$2-'Indicator Date hidden'!AM8)</f>
        <v>0</v>
      </c>
      <c r="AM7" s="208">
        <f>IF('Indicator Date hidden'!AN8="x","x",$AM$2-'Indicator Date hidden'!AN8)</f>
        <v>0</v>
      </c>
      <c r="AN7" s="208">
        <f>IF('Indicator Date hidden'!AO8="x","x",$AN$2-'Indicator Date hidden'!AO8)</f>
        <v>0</v>
      </c>
      <c r="AO7" s="208">
        <f>IF('Indicator Date hidden'!AP8="x","x",$AO$2-'Indicator Date hidden'!AP8)</f>
        <v>0</v>
      </c>
      <c r="AP7" s="208" t="str">
        <f>IF('Indicator Date hidden'!AQ8="x","x",$AP$2-'Indicator Date hidden'!AQ8)</f>
        <v>x</v>
      </c>
      <c r="AQ7" s="208">
        <f>IF('Indicator Date hidden'!AR8="x","x",$AQ$2-'Indicator Date hidden'!AR8)</f>
        <v>6</v>
      </c>
      <c r="AR7" s="208">
        <f>IF('Indicator Date hidden'!AS8="x","x",$AR$2-'Indicator Date hidden'!AS8)</f>
        <v>0</v>
      </c>
      <c r="AS7" s="208" t="str">
        <f>IF('Indicator Date hidden'!AT8="x","x",$AS$2-'Indicator Date hidden'!AT8)</f>
        <v>x</v>
      </c>
      <c r="AT7" s="208">
        <f>IF('Indicator Date hidden'!AU8="x","x",$AT$2-'Indicator Date hidden'!AU8)</f>
        <v>0</v>
      </c>
      <c r="AU7" s="208">
        <f>IF('Indicator Date hidden'!AV8="x","x",$AU$2-'Indicator Date hidden'!AV8)</f>
        <v>1</v>
      </c>
      <c r="AV7" s="208">
        <f>IF('Indicator Date hidden'!AW8="x","x",$AV$2-'Indicator Date hidden'!AW8)</f>
        <v>0</v>
      </c>
      <c r="AW7" s="208">
        <f>IF('Indicator Date hidden'!AX8="x","x",$AW$2-'Indicator Date hidden'!AX8)</f>
        <v>0</v>
      </c>
      <c r="AX7" s="208">
        <f>IF('Indicator Date hidden'!AY8="x","x",$AX$2-'Indicator Date hidden'!AY8)</f>
        <v>0</v>
      </c>
      <c r="AY7" s="208">
        <f>IF('Indicator Date hidden'!AZ8="x","x",$AY$2-'Indicator Date hidden'!AZ8)</f>
        <v>4</v>
      </c>
      <c r="AZ7" s="208">
        <f>IF('Indicator Date hidden'!BA8="x","x",$AZ$2-'Indicator Date hidden'!BA8)</f>
        <v>0</v>
      </c>
      <c r="BA7">
        <f t="shared" si="0"/>
        <v>12</v>
      </c>
      <c r="BB7" s="21">
        <f t="shared" si="1"/>
        <v>0.29268292682926828</v>
      </c>
      <c r="BC7">
        <f t="shared" si="2"/>
        <v>4</v>
      </c>
      <c r="BD7" s="21">
        <f t="shared" si="3"/>
        <v>1.1096890893733977</v>
      </c>
      <c r="BE7" s="278">
        <f t="shared" si="4"/>
        <v>0</v>
      </c>
    </row>
    <row r="8" spans="1:57" x14ac:dyDescent="0.3">
      <c r="A8" t="s">
        <v>7312</v>
      </c>
      <c r="B8" s="208">
        <f>IF('Indicator Date hidden'!C9="x","x",$B$2-'Indicator Date hidden'!C9)</f>
        <v>0</v>
      </c>
      <c r="C8" s="208">
        <f>IF('Indicator Date hidden'!D9="x","x",$C$2-'Indicator Date hidden'!D9)</f>
        <v>0</v>
      </c>
      <c r="D8" s="208">
        <f>IF('Indicator Date hidden'!E9="x","x",$D$2-'Indicator Date hidden'!E9)</f>
        <v>0</v>
      </c>
      <c r="E8" s="208">
        <f>IF('Indicator Date hidden'!F9="x","x",$E$2-'Indicator Date hidden'!F9)</f>
        <v>0</v>
      </c>
      <c r="F8" s="208">
        <f>IF('Indicator Date hidden'!G9="x","x",$F$2-'Indicator Date hidden'!G9)</f>
        <v>0</v>
      </c>
      <c r="G8" s="208">
        <f>IF('Indicator Date hidden'!H9="x","x",$G$2-'Indicator Date hidden'!H9)</f>
        <v>0</v>
      </c>
      <c r="H8" s="208">
        <f>IF('Indicator Date hidden'!I9="x","x",$H$2-'Indicator Date hidden'!I9)</f>
        <v>0</v>
      </c>
      <c r="I8" s="208">
        <f>IF('Indicator Date hidden'!J9="x","x",$I$2-'Indicator Date hidden'!J9)</f>
        <v>0</v>
      </c>
      <c r="J8" s="208">
        <f>IF('Indicator Date hidden'!K9="x","x",$J$2-'Indicator Date hidden'!K9)</f>
        <v>0</v>
      </c>
      <c r="K8" s="208">
        <f>IF('Indicator Date hidden'!L9="x","x",$K$2-'Indicator Date hidden'!L9)</f>
        <v>0</v>
      </c>
      <c r="L8" s="208">
        <f>IF('Indicator Date hidden'!M9="x","x",$L$2-'Indicator Date hidden'!M9)</f>
        <v>0</v>
      </c>
      <c r="M8" s="208">
        <f>IF('Indicator Date hidden'!N9="x","x",$M$2-'Indicator Date hidden'!N9)</f>
        <v>0</v>
      </c>
      <c r="N8" s="208">
        <f>IF('Indicator Date hidden'!O9="x","x",$N$2-'Indicator Date hidden'!O9)</f>
        <v>0</v>
      </c>
      <c r="O8" s="208">
        <f>IF('Indicator Date hidden'!P9="x","x",$O$2-'Indicator Date hidden'!P9)</f>
        <v>0</v>
      </c>
      <c r="P8" s="208">
        <f>IF('Indicator Date hidden'!Q9="x","x",$P$2-'Indicator Date hidden'!Q9)</f>
        <v>0</v>
      </c>
      <c r="Q8" s="208">
        <f>IF('Indicator Date hidden'!R9="x","x",$Q$2-'Indicator Date hidden'!R9)</f>
        <v>9</v>
      </c>
      <c r="R8" s="208">
        <f>IF('Indicator Date hidden'!S9="x","x",$R$2-'Indicator Date hidden'!S9)</f>
        <v>0</v>
      </c>
      <c r="S8" s="208">
        <f>IF('Indicator Date hidden'!T9="x","x",$S$2-'Indicator Date hidden'!T9)</f>
        <v>0</v>
      </c>
      <c r="T8" s="208">
        <f>IF('Indicator Date hidden'!U9="x","x",$T$2-'Indicator Date hidden'!U9)</f>
        <v>0</v>
      </c>
      <c r="U8" s="208">
        <f>IF('Indicator Date hidden'!V9="x","x",$U$2-'Indicator Date hidden'!V9)</f>
        <v>0</v>
      </c>
      <c r="V8" s="208">
        <f>IF('Indicator Date hidden'!W9="x","x",$V$2-'Indicator Date hidden'!W9)</f>
        <v>0</v>
      </c>
      <c r="W8" s="208">
        <f>IF('Indicator Date hidden'!X9="x","x",$W$2-'Indicator Date hidden'!X9)</f>
        <v>9</v>
      </c>
      <c r="X8" s="208">
        <f>IF('Indicator Date hidden'!Y9="x","x",$X$2-'Indicator Date hidden'!Y9)</f>
        <v>1</v>
      </c>
      <c r="Y8" s="208">
        <f>IF('Indicator Date hidden'!Z9="x","x",$Y$2-'Indicator Date hidden'!Z9)</f>
        <v>0</v>
      </c>
      <c r="Z8" s="208">
        <f>IF('Indicator Date hidden'!AA9="x","x",$Z$2-'Indicator Date hidden'!AA9)</f>
        <v>0</v>
      </c>
      <c r="AA8" s="208">
        <f>IF('Indicator Date hidden'!AB9="x","x",$AA$2-'Indicator Date hidden'!AB9)</f>
        <v>0</v>
      </c>
      <c r="AB8" s="208">
        <f>IF('Indicator Date hidden'!AC9="x","x",$AB$2-'Indicator Date hidden'!AC9)</f>
        <v>0</v>
      </c>
      <c r="AC8" s="208">
        <f>IF('Indicator Date hidden'!AD9="x","x",$AC$2-'Indicator Date hidden'!AD9)</f>
        <v>0</v>
      </c>
      <c r="AD8" s="208" t="str">
        <f>IF('Indicator Date hidden'!AE9="x","x",$AD$2-'Indicator Date hidden'!AE9)</f>
        <v>x</v>
      </c>
      <c r="AE8" s="208">
        <f>IF('Indicator Date hidden'!AF9="x","x",$AE$2-'Indicator Date hidden'!AF9)</f>
        <v>0</v>
      </c>
      <c r="AF8" s="208">
        <f>IF('Indicator Date hidden'!AG9="x","x",$AF$2-'Indicator Date hidden'!AG9)</f>
        <v>0</v>
      </c>
      <c r="AG8" s="208">
        <f>IF('Indicator Date hidden'!AH9="x","x",$AG$2-'Indicator Date hidden'!AH9)</f>
        <v>0</v>
      </c>
      <c r="AH8" s="208">
        <f>IF('Indicator Date hidden'!AI9="x","x",$AH$2-'Indicator Date hidden'!AI9)</f>
        <v>0</v>
      </c>
      <c r="AI8" s="208">
        <f>IF('Indicator Date hidden'!AJ9="x","x",$AI$2-'Indicator Date hidden'!AJ9)</f>
        <v>0</v>
      </c>
      <c r="AJ8" s="208" t="str">
        <f>IF('Indicator Date hidden'!AK9="x","x",$AJ$2-'Indicator Date hidden'!AK9)</f>
        <v>x</v>
      </c>
      <c r="AK8" s="208">
        <f>IF('Indicator Date hidden'!AL9="x","x",$AK$2-'Indicator Date hidden'!AL9)</f>
        <v>1</v>
      </c>
      <c r="AL8" s="208">
        <f>IF('Indicator Date hidden'!AM9="x","x",$AL$2-'Indicator Date hidden'!AM9)</f>
        <v>0</v>
      </c>
      <c r="AM8" s="208">
        <f>IF('Indicator Date hidden'!AN9="x","x",$AM$2-'Indicator Date hidden'!AN9)</f>
        <v>0</v>
      </c>
      <c r="AN8" s="208">
        <f>IF('Indicator Date hidden'!AO9="x","x",$AN$2-'Indicator Date hidden'!AO9)</f>
        <v>0</v>
      </c>
      <c r="AO8" s="208" t="str">
        <f>IF('Indicator Date hidden'!AP9="x","x",$AO$2-'Indicator Date hidden'!AP9)</f>
        <v>x</v>
      </c>
      <c r="AP8" s="208" t="str">
        <f>IF('Indicator Date hidden'!AQ9="x","x",$AP$2-'Indicator Date hidden'!AQ9)</f>
        <v>x</v>
      </c>
      <c r="AQ8" s="208">
        <f>IF('Indicator Date hidden'!AR9="x","x",$AQ$2-'Indicator Date hidden'!AR9)</f>
        <v>0</v>
      </c>
      <c r="AR8" s="208">
        <f>IF('Indicator Date hidden'!AS9="x","x",$AR$2-'Indicator Date hidden'!AS9)</f>
        <v>0</v>
      </c>
      <c r="AS8" s="208">
        <f>IF('Indicator Date hidden'!AT9="x","x",$AS$2-'Indicator Date hidden'!AT9)</f>
        <v>0</v>
      </c>
      <c r="AT8" s="208">
        <f>IF('Indicator Date hidden'!AU9="x","x",$AT$2-'Indicator Date hidden'!AU9)</f>
        <v>0</v>
      </c>
      <c r="AU8" s="208">
        <f>IF('Indicator Date hidden'!AV9="x","x",$AU$2-'Indicator Date hidden'!AV9)</f>
        <v>1</v>
      </c>
      <c r="AV8" s="208">
        <f>IF('Indicator Date hidden'!AW9="x","x",$AV$2-'Indicator Date hidden'!AW9)</f>
        <v>0</v>
      </c>
      <c r="AW8" s="208">
        <f>IF('Indicator Date hidden'!AX9="x","x",$AW$2-'Indicator Date hidden'!AX9)</f>
        <v>0</v>
      </c>
      <c r="AX8" s="208">
        <f>IF('Indicator Date hidden'!AY9="x","x",$AX$2-'Indicator Date hidden'!AY9)</f>
        <v>0</v>
      </c>
      <c r="AY8" s="208">
        <f>IF('Indicator Date hidden'!AZ9="x","x",$AY$2-'Indicator Date hidden'!AZ9)</f>
        <v>0</v>
      </c>
      <c r="AZ8" s="208">
        <f>IF('Indicator Date hidden'!BA9="x","x",$AZ$2-'Indicator Date hidden'!BA9)</f>
        <v>0</v>
      </c>
      <c r="BA8">
        <f t="shared" si="0"/>
        <v>21</v>
      </c>
      <c r="BB8" s="21">
        <f t="shared" si="1"/>
        <v>0.44680851063829785</v>
      </c>
      <c r="BC8">
        <f t="shared" si="2"/>
        <v>5</v>
      </c>
      <c r="BD8" s="21">
        <f t="shared" si="3"/>
        <v>1.8196154683596</v>
      </c>
      <c r="BE8" s="278">
        <f t="shared" si="4"/>
        <v>0</v>
      </c>
    </row>
    <row r="9" spans="1:57" x14ac:dyDescent="0.3">
      <c r="A9" t="s">
        <v>7313</v>
      </c>
      <c r="B9" s="208">
        <f>IF('Indicator Date hidden'!C10="x","x",$B$2-'Indicator Date hidden'!C10)</f>
        <v>0</v>
      </c>
      <c r="C9" s="208">
        <f>IF('Indicator Date hidden'!D10="x","x",$C$2-'Indicator Date hidden'!D10)</f>
        <v>0</v>
      </c>
      <c r="D9" s="208">
        <f>IF('Indicator Date hidden'!E10="x","x",$D$2-'Indicator Date hidden'!E10)</f>
        <v>0</v>
      </c>
      <c r="E9" s="208">
        <f>IF('Indicator Date hidden'!F10="x","x",$E$2-'Indicator Date hidden'!F10)</f>
        <v>0</v>
      </c>
      <c r="F9" s="208">
        <f>IF('Indicator Date hidden'!G10="x","x",$F$2-'Indicator Date hidden'!G10)</f>
        <v>0</v>
      </c>
      <c r="G9" s="208">
        <f>IF('Indicator Date hidden'!H10="x","x",$G$2-'Indicator Date hidden'!H10)</f>
        <v>0</v>
      </c>
      <c r="H9" s="208">
        <f>IF('Indicator Date hidden'!I10="x","x",$H$2-'Indicator Date hidden'!I10)</f>
        <v>0</v>
      </c>
      <c r="I9" s="208">
        <f>IF('Indicator Date hidden'!J10="x","x",$I$2-'Indicator Date hidden'!J10)</f>
        <v>0</v>
      </c>
      <c r="J9" s="208">
        <f>IF('Indicator Date hidden'!K10="x","x",$J$2-'Indicator Date hidden'!K10)</f>
        <v>0</v>
      </c>
      <c r="K9" s="208">
        <f>IF('Indicator Date hidden'!L10="x","x",$K$2-'Indicator Date hidden'!L10)</f>
        <v>0</v>
      </c>
      <c r="L9" s="208">
        <f>IF('Indicator Date hidden'!M10="x","x",$L$2-'Indicator Date hidden'!M10)</f>
        <v>0</v>
      </c>
      <c r="M9" s="208">
        <f>IF('Indicator Date hidden'!N10="x","x",$M$2-'Indicator Date hidden'!N10)</f>
        <v>0</v>
      </c>
      <c r="N9" s="208">
        <f>IF('Indicator Date hidden'!O10="x","x",$N$2-'Indicator Date hidden'!O10)</f>
        <v>0</v>
      </c>
      <c r="O9" s="208">
        <f>IF('Indicator Date hidden'!P10="x","x",$O$2-'Indicator Date hidden'!P10)</f>
        <v>0</v>
      </c>
      <c r="P9" s="208">
        <f>IF('Indicator Date hidden'!Q10="x","x",$P$2-'Indicator Date hidden'!Q10)</f>
        <v>0</v>
      </c>
      <c r="Q9" s="208">
        <f>IF('Indicator Date hidden'!R10="x","x",$Q$2-'Indicator Date hidden'!R10)</f>
        <v>4</v>
      </c>
      <c r="R9" s="208">
        <f>IF('Indicator Date hidden'!S10="x","x",$R$2-'Indicator Date hidden'!S10)</f>
        <v>0</v>
      </c>
      <c r="S9" s="208">
        <f>IF('Indicator Date hidden'!T10="x","x",$S$2-'Indicator Date hidden'!T10)</f>
        <v>0</v>
      </c>
      <c r="T9" s="208">
        <f>IF('Indicator Date hidden'!U10="x","x",$T$2-'Indicator Date hidden'!U10)</f>
        <v>0</v>
      </c>
      <c r="U9" s="208">
        <f>IF('Indicator Date hidden'!V10="x","x",$U$2-'Indicator Date hidden'!V10)</f>
        <v>0</v>
      </c>
      <c r="V9" s="208">
        <f>IF('Indicator Date hidden'!W10="x","x",$V$2-'Indicator Date hidden'!W10)</f>
        <v>0</v>
      </c>
      <c r="W9" s="208">
        <f>IF('Indicator Date hidden'!X10="x","x",$W$2-'Indicator Date hidden'!X10)</f>
        <v>4</v>
      </c>
      <c r="X9" s="208">
        <f>IF('Indicator Date hidden'!Y10="x","x",$X$2-'Indicator Date hidden'!Y10)</f>
        <v>1</v>
      </c>
      <c r="Y9" s="208">
        <f>IF('Indicator Date hidden'!Z10="x","x",$Y$2-'Indicator Date hidden'!Z10)</f>
        <v>0</v>
      </c>
      <c r="Z9" s="208">
        <f>IF('Indicator Date hidden'!AA10="x","x",$Z$2-'Indicator Date hidden'!AA10)</f>
        <v>0</v>
      </c>
      <c r="AA9" s="208">
        <f>IF('Indicator Date hidden'!AB10="x","x",$AA$2-'Indicator Date hidden'!AB10)</f>
        <v>0</v>
      </c>
      <c r="AB9" s="208">
        <f>IF('Indicator Date hidden'!AC10="x","x",$AB$2-'Indicator Date hidden'!AC10)</f>
        <v>0</v>
      </c>
      <c r="AC9" s="208">
        <f>IF('Indicator Date hidden'!AD10="x","x",$AC$2-'Indicator Date hidden'!AD10)</f>
        <v>0</v>
      </c>
      <c r="AD9" s="208" t="str">
        <f>IF('Indicator Date hidden'!AE10="x","x",$AD$2-'Indicator Date hidden'!AE10)</f>
        <v>x</v>
      </c>
      <c r="AE9" s="208">
        <f>IF('Indicator Date hidden'!AF10="x","x",$AE$2-'Indicator Date hidden'!AF10)</f>
        <v>0</v>
      </c>
      <c r="AF9" s="208">
        <f>IF('Indicator Date hidden'!AG10="x","x",$AF$2-'Indicator Date hidden'!AG10)</f>
        <v>0</v>
      </c>
      <c r="AG9" s="208">
        <f>IF('Indicator Date hidden'!AH10="x","x",$AG$2-'Indicator Date hidden'!AH10)</f>
        <v>0</v>
      </c>
      <c r="AH9" s="208">
        <f>IF('Indicator Date hidden'!AI10="x","x",$AH$2-'Indicator Date hidden'!AI10)</f>
        <v>0</v>
      </c>
      <c r="AI9" s="208">
        <f>IF('Indicator Date hidden'!AJ10="x","x",$AI$2-'Indicator Date hidden'!AJ10)</f>
        <v>0</v>
      </c>
      <c r="AJ9" s="208">
        <f>IF('Indicator Date hidden'!AK10="x","x",$AJ$2-'Indicator Date hidden'!AK10)</f>
        <v>1</v>
      </c>
      <c r="AK9" s="208">
        <f>IF('Indicator Date hidden'!AL10="x","x",$AK$2-'Indicator Date hidden'!AL10)</f>
        <v>1</v>
      </c>
      <c r="AL9" s="208">
        <f>IF('Indicator Date hidden'!AM10="x","x",$AL$2-'Indicator Date hidden'!AM10)</f>
        <v>0</v>
      </c>
      <c r="AM9" s="208">
        <f>IF('Indicator Date hidden'!AN10="x","x",$AM$2-'Indicator Date hidden'!AN10)</f>
        <v>0</v>
      </c>
      <c r="AN9" s="208">
        <f>IF('Indicator Date hidden'!AO10="x","x",$AN$2-'Indicator Date hidden'!AO10)</f>
        <v>0</v>
      </c>
      <c r="AO9" s="208">
        <f>IF('Indicator Date hidden'!AP10="x","x",$AO$2-'Indicator Date hidden'!AP10)</f>
        <v>0</v>
      </c>
      <c r="AP9" s="208">
        <f>IF('Indicator Date hidden'!AQ10="x","x",$AP$2-'Indicator Date hidden'!AQ10)</f>
        <v>0</v>
      </c>
      <c r="AQ9" s="208">
        <f>IF('Indicator Date hidden'!AR10="x","x",$AQ$2-'Indicator Date hidden'!AR10)</f>
        <v>4</v>
      </c>
      <c r="AR9" s="208">
        <f>IF('Indicator Date hidden'!AS10="x","x",$AR$2-'Indicator Date hidden'!AS10)</f>
        <v>0</v>
      </c>
      <c r="AS9" s="208">
        <f>IF('Indicator Date hidden'!AT10="x","x",$AS$2-'Indicator Date hidden'!AT10)</f>
        <v>0</v>
      </c>
      <c r="AT9" s="208">
        <f>IF('Indicator Date hidden'!AU10="x","x",$AT$2-'Indicator Date hidden'!AU10)</f>
        <v>0</v>
      </c>
      <c r="AU9" s="208">
        <f>IF('Indicator Date hidden'!AV10="x","x",$AU$2-'Indicator Date hidden'!AV10)</f>
        <v>3</v>
      </c>
      <c r="AV9" s="208">
        <f>IF('Indicator Date hidden'!AW10="x","x",$AV$2-'Indicator Date hidden'!AW10)</f>
        <v>0</v>
      </c>
      <c r="AW9" s="208">
        <f>IF('Indicator Date hidden'!AX10="x","x",$AW$2-'Indicator Date hidden'!AX10)</f>
        <v>0</v>
      </c>
      <c r="AX9" s="208">
        <f>IF('Indicator Date hidden'!AY10="x","x",$AX$2-'Indicator Date hidden'!AY10)</f>
        <v>0</v>
      </c>
      <c r="AY9" s="208">
        <f>IF('Indicator Date hidden'!AZ10="x","x",$AY$2-'Indicator Date hidden'!AZ10)</f>
        <v>0</v>
      </c>
      <c r="AZ9" s="208">
        <f>IF('Indicator Date hidden'!BA10="x","x",$AZ$2-'Indicator Date hidden'!BA10)</f>
        <v>0</v>
      </c>
      <c r="BA9">
        <f t="shared" si="0"/>
        <v>18</v>
      </c>
      <c r="BB9" s="21">
        <f t="shared" si="1"/>
        <v>0.36</v>
      </c>
      <c r="BC9">
        <f t="shared" si="2"/>
        <v>7</v>
      </c>
      <c r="BD9" s="21">
        <f t="shared" si="3"/>
        <v>1.034601372510205</v>
      </c>
      <c r="BE9" s="278">
        <f t="shared" si="4"/>
        <v>0</v>
      </c>
    </row>
    <row r="10" spans="1:57" x14ac:dyDescent="0.3">
      <c r="A10" t="s">
        <v>7315</v>
      </c>
      <c r="B10" s="208">
        <f>IF('Indicator Date hidden'!C11="x","x",$B$2-'Indicator Date hidden'!C11)</f>
        <v>0</v>
      </c>
      <c r="C10" s="208">
        <f>IF('Indicator Date hidden'!D11="x","x",$C$2-'Indicator Date hidden'!D11)</f>
        <v>0</v>
      </c>
      <c r="D10" s="208">
        <f>IF('Indicator Date hidden'!E11="x","x",$D$2-'Indicator Date hidden'!E11)</f>
        <v>0</v>
      </c>
      <c r="E10" s="208">
        <f>IF('Indicator Date hidden'!F11="x","x",$E$2-'Indicator Date hidden'!F11)</f>
        <v>0</v>
      </c>
      <c r="F10" s="208">
        <f>IF('Indicator Date hidden'!G11="x","x",$F$2-'Indicator Date hidden'!G11)</f>
        <v>0</v>
      </c>
      <c r="G10" s="208">
        <f>IF('Indicator Date hidden'!H11="x","x",$G$2-'Indicator Date hidden'!H11)</f>
        <v>0</v>
      </c>
      <c r="H10" s="208">
        <f>IF('Indicator Date hidden'!I11="x","x",$H$2-'Indicator Date hidden'!I11)</f>
        <v>0</v>
      </c>
      <c r="I10" s="208">
        <f>IF('Indicator Date hidden'!J11="x","x",$I$2-'Indicator Date hidden'!J11)</f>
        <v>0</v>
      </c>
      <c r="J10" s="208">
        <f>IF('Indicator Date hidden'!K11="x","x",$J$2-'Indicator Date hidden'!K11)</f>
        <v>0</v>
      </c>
      <c r="K10" s="208">
        <f>IF('Indicator Date hidden'!L11="x","x",$K$2-'Indicator Date hidden'!L11)</f>
        <v>0</v>
      </c>
      <c r="L10" s="208">
        <f>IF('Indicator Date hidden'!M11="x","x",$L$2-'Indicator Date hidden'!M11)</f>
        <v>0</v>
      </c>
      <c r="M10" s="208">
        <f>IF('Indicator Date hidden'!N11="x","x",$M$2-'Indicator Date hidden'!N11)</f>
        <v>0</v>
      </c>
      <c r="N10" s="208">
        <f>IF('Indicator Date hidden'!O11="x","x",$N$2-'Indicator Date hidden'!O11)</f>
        <v>0</v>
      </c>
      <c r="O10" s="208">
        <f>IF('Indicator Date hidden'!P11="x","x",$O$2-'Indicator Date hidden'!P11)</f>
        <v>0</v>
      </c>
      <c r="P10" s="208">
        <f>IF('Indicator Date hidden'!Q11="x","x",$P$2-'Indicator Date hidden'!Q11)</f>
        <v>0</v>
      </c>
      <c r="Q10" s="208" t="str">
        <f>IF('Indicator Date hidden'!R11="x","x",$Q$2-'Indicator Date hidden'!R11)</f>
        <v>x</v>
      </c>
      <c r="R10" s="208">
        <f>IF('Indicator Date hidden'!S11="x","x",$R$2-'Indicator Date hidden'!S11)</f>
        <v>0</v>
      </c>
      <c r="S10" s="208">
        <f>IF('Indicator Date hidden'!T11="x","x",$S$2-'Indicator Date hidden'!T11)</f>
        <v>0</v>
      </c>
      <c r="T10" s="208">
        <f>IF('Indicator Date hidden'!U11="x","x",$T$2-'Indicator Date hidden'!U11)</f>
        <v>0</v>
      </c>
      <c r="U10" s="208" t="str">
        <f>IF('Indicator Date hidden'!V11="x","x",$U$2-'Indicator Date hidden'!V11)</f>
        <v>x</v>
      </c>
      <c r="V10" s="208">
        <f>IF('Indicator Date hidden'!W11="x","x",$V$2-'Indicator Date hidden'!W11)</f>
        <v>0</v>
      </c>
      <c r="W10" s="208">
        <f>IF('Indicator Date hidden'!X11="x","x",$W$2-'Indicator Date hidden'!X11)</f>
        <v>7</v>
      </c>
      <c r="X10" s="208">
        <f>IF('Indicator Date hidden'!Y11="x","x",$X$2-'Indicator Date hidden'!Y11)</f>
        <v>3</v>
      </c>
      <c r="Y10" s="208">
        <f>IF('Indicator Date hidden'!Z11="x","x",$Y$2-'Indicator Date hidden'!Z11)</f>
        <v>0</v>
      </c>
      <c r="Z10" s="208">
        <f>IF('Indicator Date hidden'!AA11="x","x",$Z$2-'Indicator Date hidden'!AA11)</f>
        <v>0</v>
      </c>
      <c r="AA10" s="208">
        <f>IF('Indicator Date hidden'!AB11="x","x",$AA$2-'Indicator Date hidden'!AB11)</f>
        <v>1</v>
      </c>
      <c r="AB10" s="208">
        <f>IF('Indicator Date hidden'!AC11="x","x",$AB$2-'Indicator Date hidden'!AC11)</f>
        <v>0</v>
      </c>
      <c r="AC10" s="208">
        <f>IF('Indicator Date hidden'!AD11="x","x",$AC$2-'Indicator Date hidden'!AD11)</f>
        <v>0</v>
      </c>
      <c r="AD10" s="208" t="str">
        <f>IF('Indicator Date hidden'!AE11="x","x",$AD$2-'Indicator Date hidden'!AE11)</f>
        <v>x</v>
      </c>
      <c r="AE10" s="208">
        <f>IF('Indicator Date hidden'!AF11="x","x",$AE$2-'Indicator Date hidden'!AF11)</f>
        <v>0</v>
      </c>
      <c r="AF10" s="208">
        <f>IF('Indicator Date hidden'!AG11="x","x",$AF$2-'Indicator Date hidden'!AG11)</f>
        <v>3</v>
      </c>
      <c r="AG10" s="208">
        <f>IF('Indicator Date hidden'!AH11="x","x",$AG$2-'Indicator Date hidden'!AH11)</f>
        <v>0</v>
      </c>
      <c r="AH10" s="208">
        <f>IF('Indicator Date hidden'!AI11="x","x",$AH$2-'Indicator Date hidden'!AI11)</f>
        <v>0</v>
      </c>
      <c r="AI10" s="208">
        <f>IF('Indicator Date hidden'!AJ11="x","x",$AI$2-'Indicator Date hidden'!AJ11)</f>
        <v>0</v>
      </c>
      <c r="AJ10" s="208" t="str">
        <f>IF('Indicator Date hidden'!AK11="x","x",$AJ$2-'Indicator Date hidden'!AK11)</f>
        <v>x</v>
      </c>
      <c r="AK10" s="208">
        <f>IF('Indicator Date hidden'!AL11="x","x",$AK$2-'Indicator Date hidden'!AL11)</f>
        <v>1</v>
      </c>
      <c r="AL10" s="208">
        <f>IF('Indicator Date hidden'!AM11="x","x",$AL$2-'Indicator Date hidden'!AM11)</f>
        <v>0</v>
      </c>
      <c r="AM10" s="208">
        <f>IF('Indicator Date hidden'!AN11="x","x",$AM$2-'Indicator Date hidden'!AN11)</f>
        <v>0</v>
      </c>
      <c r="AN10" s="208">
        <f>IF('Indicator Date hidden'!AO11="x","x",$AN$2-'Indicator Date hidden'!AO11)</f>
        <v>0</v>
      </c>
      <c r="AO10" s="208">
        <f>IF('Indicator Date hidden'!AP11="x","x",$AO$2-'Indicator Date hidden'!AP11)</f>
        <v>0</v>
      </c>
      <c r="AP10" s="208" t="str">
        <f>IF('Indicator Date hidden'!AQ11="x","x",$AP$2-'Indicator Date hidden'!AQ11)</f>
        <v>x</v>
      </c>
      <c r="AQ10" s="208">
        <f>IF('Indicator Date hidden'!AR11="x","x",$AQ$2-'Indicator Date hidden'!AR11)</f>
        <v>0</v>
      </c>
      <c r="AR10" s="208">
        <f>IF('Indicator Date hidden'!AS11="x","x",$AR$2-'Indicator Date hidden'!AS11)</f>
        <v>0</v>
      </c>
      <c r="AS10" s="208">
        <f>IF('Indicator Date hidden'!AT11="x","x",$AS$2-'Indicator Date hidden'!AT11)</f>
        <v>0</v>
      </c>
      <c r="AT10" s="208">
        <f>IF('Indicator Date hidden'!AU11="x","x",$AT$2-'Indicator Date hidden'!AU11)</f>
        <v>0</v>
      </c>
      <c r="AU10" s="208" t="str">
        <f>IF('Indicator Date hidden'!AV11="x","x",$AU$2-'Indicator Date hidden'!AV11)</f>
        <v>x</v>
      </c>
      <c r="AV10" s="208">
        <f>IF('Indicator Date hidden'!AW11="x","x",$AV$2-'Indicator Date hidden'!AW11)</f>
        <v>0</v>
      </c>
      <c r="AW10" s="208">
        <f>IF('Indicator Date hidden'!AX11="x","x",$AW$2-'Indicator Date hidden'!AX11)</f>
        <v>0</v>
      </c>
      <c r="AX10" s="208">
        <f>IF('Indicator Date hidden'!AY11="x","x",$AX$2-'Indicator Date hidden'!AY11)</f>
        <v>0</v>
      </c>
      <c r="AY10" s="208">
        <f>IF('Indicator Date hidden'!AZ11="x","x",$AY$2-'Indicator Date hidden'!AZ11)</f>
        <v>0</v>
      </c>
      <c r="AZ10" s="208">
        <f>IF('Indicator Date hidden'!BA11="x","x",$AZ$2-'Indicator Date hidden'!BA11)</f>
        <v>0</v>
      </c>
      <c r="BA10">
        <f t="shared" si="0"/>
        <v>15</v>
      </c>
      <c r="BB10" s="21">
        <f t="shared" si="1"/>
        <v>0.33333333333333331</v>
      </c>
      <c r="BC10">
        <f t="shared" si="2"/>
        <v>5</v>
      </c>
      <c r="BD10" s="21">
        <f t="shared" si="3"/>
        <v>1.1925695879998879</v>
      </c>
      <c r="BE10" s="278">
        <f t="shared" si="4"/>
        <v>0</v>
      </c>
    </row>
    <row r="11" spans="1:57" x14ac:dyDescent="0.3">
      <c r="A11" t="s">
        <v>7317</v>
      </c>
      <c r="B11" s="208">
        <f>IF('Indicator Date hidden'!C12="x","x",$B$2-'Indicator Date hidden'!C12)</f>
        <v>0</v>
      </c>
      <c r="C11" s="208">
        <f>IF('Indicator Date hidden'!D12="x","x",$C$2-'Indicator Date hidden'!D12)</f>
        <v>0</v>
      </c>
      <c r="D11" s="208">
        <f>IF('Indicator Date hidden'!E12="x","x",$D$2-'Indicator Date hidden'!E12)</f>
        <v>0</v>
      </c>
      <c r="E11" s="208">
        <f>IF('Indicator Date hidden'!F12="x","x",$E$2-'Indicator Date hidden'!F12)</f>
        <v>0</v>
      </c>
      <c r="F11" s="208">
        <f>IF('Indicator Date hidden'!G12="x","x",$F$2-'Indicator Date hidden'!G12)</f>
        <v>0</v>
      </c>
      <c r="G11" s="208">
        <f>IF('Indicator Date hidden'!H12="x","x",$G$2-'Indicator Date hidden'!H12)</f>
        <v>0</v>
      </c>
      <c r="H11" s="208">
        <f>IF('Indicator Date hidden'!I12="x","x",$H$2-'Indicator Date hidden'!I12)</f>
        <v>0</v>
      </c>
      <c r="I11" s="208">
        <f>IF('Indicator Date hidden'!J12="x","x",$I$2-'Indicator Date hidden'!J12)</f>
        <v>0</v>
      </c>
      <c r="J11" s="208">
        <f>IF('Indicator Date hidden'!K12="x","x",$J$2-'Indicator Date hidden'!K12)</f>
        <v>0</v>
      </c>
      <c r="K11" s="208">
        <f>IF('Indicator Date hidden'!L12="x","x",$K$2-'Indicator Date hidden'!L12)</f>
        <v>0</v>
      </c>
      <c r="L11" s="208">
        <f>IF('Indicator Date hidden'!M12="x","x",$L$2-'Indicator Date hidden'!M12)</f>
        <v>0</v>
      </c>
      <c r="M11" s="208">
        <f>IF('Indicator Date hidden'!N12="x","x",$M$2-'Indicator Date hidden'!N12)</f>
        <v>0</v>
      </c>
      <c r="N11" s="208">
        <f>IF('Indicator Date hidden'!O12="x","x",$N$2-'Indicator Date hidden'!O12)</f>
        <v>0</v>
      </c>
      <c r="O11" s="208">
        <f>IF('Indicator Date hidden'!P12="x","x",$O$2-'Indicator Date hidden'!P12)</f>
        <v>0</v>
      </c>
      <c r="P11" s="208">
        <f>IF('Indicator Date hidden'!Q12="x","x",$P$2-'Indicator Date hidden'!Q12)</f>
        <v>0</v>
      </c>
      <c r="Q11" s="208" t="str">
        <f>IF('Indicator Date hidden'!R12="x","x",$Q$2-'Indicator Date hidden'!R12)</f>
        <v>x</v>
      </c>
      <c r="R11" s="208">
        <f>IF('Indicator Date hidden'!S12="x","x",$R$2-'Indicator Date hidden'!S12)</f>
        <v>0</v>
      </c>
      <c r="S11" s="208">
        <f>IF('Indicator Date hidden'!T12="x","x",$S$2-'Indicator Date hidden'!T12)</f>
        <v>0</v>
      </c>
      <c r="T11" s="208">
        <f>IF('Indicator Date hidden'!U12="x","x",$T$2-'Indicator Date hidden'!U12)</f>
        <v>0</v>
      </c>
      <c r="U11" s="208" t="str">
        <f>IF('Indicator Date hidden'!V12="x","x",$U$2-'Indicator Date hidden'!V12)</f>
        <v>x</v>
      </c>
      <c r="V11" s="208">
        <f>IF('Indicator Date hidden'!W12="x","x",$V$2-'Indicator Date hidden'!W12)</f>
        <v>0</v>
      </c>
      <c r="W11" s="208" t="str">
        <f>IF('Indicator Date hidden'!X12="x","x",$W$2-'Indicator Date hidden'!X12)</f>
        <v>x</v>
      </c>
      <c r="X11" s="208">
        <f>IF('Indicator Date hidden'!Y12="x","x",$X$2-'Indicator Date hidden'!Y12)</f>
        <v>3</v>
      </c>
      <c r="Y11" s="208">
        <f>IF('Indicator Date hidden'!Z12="x","x",$Y$2-'Indicator Date hidden'!Z12)</f>
        <v>0</v>
      </c>
      <c r="Z11" s="208">
        <f>IF('Indicator Date hidden'!AA12="x","x",$Z$2-'Indicator Date hidden'!AA12)</f>
        <v>0</v>
      </c>
      <c r="AA11" s="208" t="str">
        <f>IF('Indicator Date hidden'!AB12="x","x",$AA$2-'Indicator Date hidden'!AB12)</f>
        <v>x</v>
      </c>
      <c r="AB11" s="208">
        <f>IF('Indicator Date hidden'!AC12="x","x",$AB$2-'Indicator Date hidden'!AC12)</f>
        <v>0</v>
      </c>
      <c r="AC11" s="208">
        <f>IF('Indicator Date hidden'!AD12="x","x",$AC$2-'Indicator Date hidden'!AD12)</f>
        <v>0</v>
      </c>
      <c r="AD11" s="208" t="str">
        <f>IF('Indicator Date hidden'!AE12="x","x",$AD$2-'Indicator Date hidden'!AE12)</f>
        <v>x</v>
      </c>
      <c r="AE11" s="208">
        <f>IF('Indicator Date hidden'!AF12="x","x",$AE$2-'Indicator Date hidden'!AF12)</f>
        <v>0</v>
      </c>
      <c r="AF11" s="208">
        <f>IF('Indicator Date hidden'!AG12="x","x",$AF$2-'Indicator Date hidden'!AG12)</f>
        <v>1</v>
      </c>
      <c r="AG11" s="208">
        <f>IF('Indicator Date hidden'!AH12="x","x",$AG$2-'Indicator Date hidden'!AH12)</f>
        <v>0</v>
      </c>
      <c r="AH11" s="208">
        <f>IF('Indicator Date hidden'!AI12="x","x",$AH$2-'Indicator Date hidden'!AI12)</f>
        <v>0</v>
      </c>
      <c r="AI11" s="208">
        <f>IF('Indicator Date hidden'!AJ12="x","x",$AI$2-'Indicator Date hidden'!AJ12)</f>
        <v>0</v>
      </c>
      <c r="AJ11" s="208" t="str">
        <f>IF('Indicator Date hidden'!AK12="x","x",$AJ$2-'Indicator Date hidden'!AK12)</f>
        <v>x</v>
      </c>
      <c r="AK11" s="208">
        <f>IF('Indicator Date hidden'!AL12="x","x",$AK$2-'Indicator Date hidden'!AL12)</f>
        <v>1</v>
      </c>
      <c r="AL11" s="208">
        <f>IF('Indicator Date hidden'!AM12="x","x",$AL$2-'Indicator Date hidden'!AM12)</f>
        <v>0</v>
      </c>
      <c r="AM11" s="208">
        <f>IF('Indicator Date hidden'!AN12="x","x",$AM$2-'Indicator Date hidden'!AN12)</f>
        <v>0</v>
      </c>
      <c r="AN11" s="208">
        <f>IF('Indicator Date hidden'!AO12="x","x",$AN$2-'Indicator Date hidden'!AO12)</f>
        <v>0</v>
      </c>
      <c r="AO11" s="208">
        <f>IF('Indicator Date hidden'!AP12="x","x",$AO$2-'Indicator Date hidden'!AP12)</f>
        <v>0</v>
      </c>
      <c r="AP11" s="208">
        <f>IF('Indicator Date hidden'!AQ12="x","x",$AP$2-'Indicator Date hidden'!AQ12)</f>
        <v>0</v>
      </c>
      <c r="AQ11" s="208">
        <f>IF('Indicator Date hidden'!AR12="x","x",$AQ$2-'Indicator Date hidden'!AR12)</f>
        <v>0</v>
      </c>
      <c r="AR11" s="208">
        <f>IF('Indicator Date hidden'!AS12="x","x",$AR$2-'Indicator Date hidden'!AS12)</f>
        <v>0</v>
      </c>
      <c r="AS11" s="208">
        <f>IF('Indicator Date hidden'!AT12="x","x",$AS$2-'Indicator Date hidden'!AT12)</f>
        <v>0</v>
      </c>
      <c r="AT11" s="208">
        <f>IF('Indicator Date hidden'!AU12="x","x",$AT$2-'Indicator Date hidden'!AU12)</f>
        <v>0</v>
      </c>
      <c r="AU11" s="208" t="str">
        <f>IF('Indicator Date hidden'!AV12="x","x",$AU$2-'Indicator Date hidden'!AV12)</f>
        <v>x</v>
      </c>
      <c r="AV11" s="208">
        <f>IF('Indicator Date hidden'!AW12="x","x",$AV$2-'Indicator Date hidden'!AW12)</f>
        <v>0</v>
      </c>
      <c r="AW11" s="208">
        <f>IF('Indicator Date hidden'!AX12="x","x",$AW$2-'Indicator Date hidden'!AX12)</f>
        <v>0</v>
      </c>
      <c r="AX11" s="208">
        <f>IF('Indicator Date hidden'!AY12="x","x",$AX$2-'Indicator Date hidden'!AY12)</f>
        <v>0</v>
      </c>
      <c r="AY11" s="208">
        <f>IF('Indicator Date hidden'!AZ12="x","x",$AY$2-'Indicator Date hidden'!AZ12)</f>
        <v>0</v>
      </c>
      <c r="AZ11" s="208">
        <f>IF('Indicator Date hidden'!BA12="x","x",$AZ$2-'Indicator Date hidden'!BA12)</f>
        <v>0</v>
      </c>
      <c r="BA11">
        <f t="shared" si="0"/>
        <v>5</v>
      </c>
      <c r="BB11" s="21">
        <f t="shared" si="1"/>
        <v>0.11363636363636363</v>
      </c>
      <c r="BC11">
        <f t="shared" si="2"/>
        <v>3</v>
      </c>
      <c r="BD11" s="21">
        <f t="shared" si="3"/>
        <v>0.48691557467337615</v>
      </c>
      <c r="BE11" s="278">
        <f t="shared" si="4"/>
        <v>0</v>
      </c>
    </row>
    <row r="12" spans="1:57" x14ac:dyDescent="0.3">
      <c r="A12" t="s">
        <v>7318</v>
      </c>
      <c r="B12" s="208">
        <f>IF('Indicator Date hidden'!C13="x","x",$B$2-'Indicator Date hidden'!C13)</f>
        <v>0</v>
      </c>
      <c r="C12" s="208">
        <f>IF('Indicator Date hidden'!D13="x","x",$C$2-'Indicator Date hidden'!D13)</f>
        <v>0</v>
      </c>
      <c r="D12" s="208">
        <f>IF('Indicator Date hidden'!E13="x","x",$D$2-'Indicator Date hidden'!E13)</f>
        <v>0</v>
      </c>
      <c r="E12" s="208">
        <f>IF('Indicator Date hidden'!F13="x","x",$E$2-'Indicator Date hidden'!F13)</f>
        <v>0</v>
      </c>
      <c r="F12" s="208">
        <f>IF('Indicator Date hidden'!G13="x","x",$F$2-'Indicator Date hidden'!G13)</f>
        <v>0</v>
      </c>
      <c r="G12" s="208">
        <f>IF('Indicator Date hidden'!H13="x","x",$G$2-'Indicator Date hidden'!H13)</f>
        <v>0</v>
      </c>
      <c r="H12" s="208">
        <f>IF('Indicator Date hidden'!I13="x","x",$H$2-'Indicator Date hidden'!I13)</f>
        <v>0</v>
      </c>
      <c r="I12" s="208">
        <f>IF('Indicator Date hidden'!J13="x","x",$I$2-'Indicator Date hidden'!J13)</f>
        <v>0</v>
      </c>
      <c r="J12" s="208">
        <f>IF('Indicator Date hidden'!K13="x","x",$J$2-'Indicator Date hidden'!K13)</f>
        <v>0</v>
      </c>
      <c r="K12" s="208">
        <f>IF('Indicator Date hidden'!L13="x","x",$K$2-'Indicator Date hidden'!L13)</f>
        <v>0</v>
      </c>
      <c r="L12" s="208">
        <f>IF('Indicator Date hidden'!M13="x","x",$L$2-'Indicator Date hidden'!M13)</f>
        <v>0</v>
      </c>
      <c r="M12" s="208">
        <f>IF('Indicator Date hidden'!N13="x","x",$M$2-'Indicator Date hidden'!N13)</f>
        <v>0</v>
      </c>
      <c r="N12" s="208">
        <f>IF('Indicator Date hidden'!O13="x","x",$N$2-'Indicator Date hidden'!O13)</f>
        <v>0</v>
      </c>
      <c r="O12" s="208">
        <f>IF('Indicator Date hidden'!P13="x","x",$O$2-'Indicator Date hidden'!P13)</f>
        <v>0</v>
      </c>
      <c r="P12" s="208">
        <f>IF('Indicator Date hidden'!Q13="x","x",$P$2-'Indicator Date hidden'!Q13)</f>
        <v>0</v>
      </c>
      <c r="Q12" s="208">
        <f>IF('Indicator Date hidden'!R13="x","x",$Q$2-'Indicator Date hidden'!R13)</f>
        <v>8</v>
      </c>
      <c r="R12" s="208">
        <f>IF('Indicator Date hidden'!S13="x","x",$R$2-'Indicator Date hidden'!S13)</f>
        <v>0</v>
      </c>
      <c r="S12" s="208">
        <f>IF('Indicator Date hidden'!T13="x","x",$S$2-'Indicator Date hidden'!T13)</f>
        <v>0</v>
      </c>
      <c r="T12" s="208">
        <f>IF('Indicator Date hidden'!U13="x","x",$T$2-'Indicator Date hidden'!U13)</f>
        <v>0</v>
      </c>
      <c r="U12" s="208">
        <f>IF('Indicator Date hidden'!V13="x","x",$U$2-'Indicator Date hidden'!V13)</f>
        <v>0</v>
      </c>
      <c r="V12" s="208">
        <f>IF('Indicator Date hidden'!W13="x","x",$V$2-'Indicator Date hidden'!W13)</f>
        <v>0</v>
      </c>
      <c r="W12" s="208">
        <f>IF('Indicator Date hidden'!X13="x","x",$W$2-'Indicator Date hidden'!X13)</f>
        <v>1</v>
      </c>
      <c r="X12" s="208">
        <f>IF('Indicator Date hidden'!Y13="x","x",$X$2-'Indicator Date hidden'!Y13)</f>
        <v>1</v>
      </c>
      <c r="Y12" s="208">
        <f>IF('Indicator Date hidden'!Z13="x","x",$Y$2-'Indicator Date hidden'!Z13)</f>
        <v>0</v>
      </c>
      <c r="Z12" s="208">
        <f>IF('Indicator Date hidden'!AA13="x","x",$Z$2-'Indicator Date hidden'!AA13)</f>
        <v>0</v>
      </c>
      <c r="AA12" s="208">
        <f>IF('Indicator Date hidden'!AB13="x","x",$AA$2-'Indicator Date hidden'!AB13)</f>
        <v>0</v>
      </c>
      <c r="AB12" s="208">
        <f>IF('Indicator Date hidden'!AC13="x","x",$AB$2-'Indicator Date hidden'!AC13)</f>
        <v>0</v>
      </c>
      <c r="AC12" s="208">
        <f>IF('Indicator Date hidden'!AD13="x","x",$AC$2-'Indicator Date hidden'!AD13)</f>
        <v>0</v>
      </c>
      <c r="AD12" s="208">
        <f>IF('Indicator Date hidden'!AE13="x","x",$AD$2-'Indicator Date hidden'!AE13)</f>
        <v>0</v>
      </c>
      <c r="AE12" s="208">
        <f>IF('Indicator Date hidden'!AF13="x","x",$AE$2-'Indicator Date hidden'!AF13)</f>
        <v>0</v>
      </c>
      <c r="AF12" s="208">
        <f>IF('Indicator Date hidden'!AG13="x","x",$AF$2-'Indicator Date hidden'!AG13)</f>
        <v>5</v>
      </c>
      <c r="AG12" s="208">
        <f>IF('Indicator Date hidden'!AH13="x","x",$AG$2-'Indicator Date hidden'!AH13)</f>
        <v>0</v>
      </c>
      <c r="AH12" s="208">
        <f>IF('Indicator Date hidden'!AI13="x","x",$AH$2-'Indicator Date hidden'!AI13)</f>
        <v>0</v>
      </c>
      <c r="AI12" s="208">
        <f>IF('Indicator Date hidden'!AJ13="x","x",$AI$2-'Indicator Date hidden'!AJ13)</f>
        <v>0</v>
      </c>
      <c r="AJ12" s="208">
        <f>IF('Indicator Date hidden'!AK13="x","x",$AJ$2-'Indicator Date hidden'!AK13)</f>
        <v>1</v>
      </c>
      <c r="AK12" s="208">
        <f>IF('Indicator Date hidden'!AL13="x","x",$AK$2-'Indicator Date hidden'!AL13)</f>
        <v>1</v>
      </c>
      <c r="AL12" s="208">
        <f>IF('Indicator Date hidden'!AM13="x","x",$AL$2-'Indicator Date hidden'!AM13)</f>
        <v>0</v>
      </c>
      <c r="AM12" s="208">
        <f>IF('Indicator Date hidden'!AN13="x","x",$AM$2-'Indicator Date hidden'!AN13)</f>
        <v>0</v>
      </c>
      <c r="AN12" s="208">
        <f>IF('Indicator Date hidden'!AO13="x","x",$AN$2-'Indicator Date hidden'!AO13)</f>
        <v>0</v>
      </c>
      <c r="AO12" s="208" t="str">
        <f>IF('Indicator Date hidden'!AP13="x","x",$AO$2-'Indicator Date hidden'!AP13)</f>
        <v>x</v>
      </c>
      <c r="AP12" s="208" t="str">
        <f>IF('Indicator Date hidden'!AQ13="x","x",$AP$2-'Indicator Date hidden'!AQ13)</f>
        <v>x</v>
      </c>
      <c r="AQ12" s="208" t="str">
        <f>IF('Indicator Date hidden'!AR13="x","x",$AQ$2-'Indicator Date hidden'!AR13)</f>
        <v>x</v>
      </c>
      <c r="AR12" s="208">
        <f>IF('Indicator Date hidden'!AS13="x","x",$AR$2-'Indicator Date hidden'!AS13)</f>
        <v>0</v>
      </c>
      <c r="AS12" s="208">
        <f>IF('Indicator Date hidden'!AT13="x","x",$AS$2-'Indicator Date hidden'!AT13)</f>
        <v>0</v>
      </c>
      <c r="AT12" s="208">
        <f>IF('Indicator Date hidden'!AU13="x","x",$AT$2-'Indicator Date hidden'!AU13)</f>
        <v>0</v>
      </c>
      <c r="AU12" s="208">
        <f>IF('Indicator Date hidden'!AV13="x","x",$AU$2-'Indicator Date hidden'!AV13)</f>
        <v>0</v>
      </c>
      <c r="AV12" s="208">
        <f>IF('Indicator Date hidden'!AW13="x","x",$AV$2-'Indicator Date hidden'!AW13)</f>
        <v>0</v>
      </c>
      <c r="AW12" s="208">
        <f>IF('Indicator Date hidden'!AX13="x","x",$AW$2-'Indicator Date hidden'!AX13)</f>
        <v>0</v>
      </c>
      <c r="AX12" s="208">
        <f>IF('Indicator Date hidden'!AY13="x","x",$AX$2-'Indicator Date hidden'!AY13)</f>
        <v>0</v>
      </c>
      <c r="AY12" s="208">
        <f>IF('Indicator Date hidden'!AZ13="x","x",$AY$2-'Indicator Date hidden'!AZ13)</f>
        <v>0</v>
      </c>
      <c r="AZ12" s="208">
        <f>IF('Indicator Date hidden'!BA13="x","x",$AZ$2-'Indicator Date hidden'!BA13)</f>
        <v>0</v>
      </c>
      <c r="BA12">
        <f t="shared" si="0"/>
        <v>17</v>
      </c>
      <c r="BB12" s="21">
        <f t="shared" si="1"/>
        <v>0.35416666666666669</v>
      </c>
      <c r="BC12">
        <f t="shared" si="2"/>
        <v>6</v>
      </c>
      <c r="BD12" s="21">
        <f t="shared" si="3"/>
        <v>1.346129998262509</v>
      </c>
      <c r="BE12" s="278">
        <f t="shared" si="4"/>
        <v>0</v>
      </c>
    </row>
    <row r="13" spans="1:57" x14ac:dyDescent="0.3">
      <c r="A13" t="s">
        <v>7320</v>
      </c>
      <c r="B13" s="208">
        <f>IF('Indicator Date hidden'!C14="x","x",$B$2-'Indicator Date hidden'!C14)</f>
        <v>0</v>
      </c>
      <c r="C13" s="208">
        <f>IF('Indicator Date hidden'!D14="x","x",$C$2-'Indicator Date hidden'!D14)</f>
        <v>0</v>
      </c>
      <c r="D13" s="208">
        <f>IF('Indicator Date hidden'!E14="x","x",$D$2-'Indicator Date hidden'!E14)</f>
        <v>0</v>
      </c>
      <c r="E13" s="208">
        <f>IF('Indicator Date hidden'!F14="x","x",$E$2-'Indicator Date hidden'!F14)</f>
        <v>0</v>
      </c>
      <c r="F13" s="208">
        <f>IF('Indicator Date hidden'!G14="x","x",$F$2-'Indicator Date hidden'!G14)</f>
        <v>0</v>
      </c>
      <c r="G13" s="208">
        <f>IF('Indicator Date hidden'!H14="x","x",$G$2-'Indicator Date hidden'!H14)</f>
        <v>0</v>
      </c>
      <c r="H13" s="208">
        <f>IF('Indicator Date hidden'!I14="x","x",$H$2-'Indicator Date hidden'!I14)</f>
        <v>0</v>
      </c>
      <c r="I13" s="208">
        <f>IF('Indicator Date hidden'!J14="x","x",$I$2-'Indicator Date hidden'!J14)</f>
        <v>0</v>
      </c>
      <c r="J13" s="208">
        <f>IF('Indicator Date hidden'!K14="x","x",$J$2-'Indicator Date hidden'!K14)</f>
        <v>0</v>
      </c>
      <c r="K13" s="208">
        <f>IF('Indicator Date hidden'!L14="x","x",$K$2-'Indicator Date hidden'!L14)</f>
        <v>0</v>
      </c>
      <c r="L13" s="208">
        <f>IF('Indicator Date hidden'!M14="x","x",$L$2-'Indicator Date hidden'!M14)</f>
        <v>0</v>
      </c>
      <c r="M13" s="208">
        <f>IF('Indicator Date hidden'!N14="x","x",$M$2-'Indicator Date hidden'!N14)</f>
        <v>0</v>
      </c>
      <c r="N13" s="208">
        <f>IF('Indicator Date hidden'!O14="x","x",$N$2-'Indicator Date hidden'!O14)</f>
        <v>0</v>
      </c>
      <c r="O13" s="208">
        <f>IF('Indicator Date hidden'!P14="x","x",$O$2-'Indicator Date hidden'!P14)</f>
        <v>0</v>
      </c>
      <c r="P13" s="208">
        <f>IF('Indicator Date hidden'!Q14="x","x",$P$2-'Indicator Date hidden'!Q14)</f>
        <v>0</v>
      </c>
      <c r="Q13" s="208" t="str">
        <f>IF('Indicator Date hidden'!R14="x","x",$Q$2-'Indicator Date hidden'!R14)</f>
        <v>x</v>
      </c>
      <c r="R13" s="208">
        <f>IF('Indicator Date hidden'!S14="x","x",$R$2-'Indicator Date hidden'!S14)</f>
        <v>0</v>
      </c>
      <c r="S13" s="208">
        <f>IF('Indicator Date hidden'!T14="x","x",$S$2-'Indicator Date hidden'!T14)</f>
        <v>0</v>
      </c>
      <c r="T13" s="208">
        <f>IF('Indicator Date hidden'!U14="x","x",$T$2-'Indicator Date hidden'!U14)</f>
        <v>0</v>
      </c>
      <c r="U13" s="208" t="str">
        <f>IF('Indicator Date hidden'!V14="x","x",$U$2-'Indicator Date hidden'!V14)</f>
        <v>x</v>
      </c>
      <c r="V13" s="208">
        <f>IF('Indicator Date hidden'!W14="x","x",$V$2-'Indicator Date hidden'!W14)</f>
        <v>0</v>
      </c>
      <c r="W13" s="208" t="str">
        <f>IF('Indicator Date hidden'!X14="x","x",$W$2-'Indicator Date hidden'!X14)</f>
        <v>x</v>
      </c>
      <c r="X13" s="208">
        <f>IF('Indicator Date hidden'!Y14="x","x",$X$2-'Indicator Date hidden'!Y14)</f>
        <v>6</v>
      </c>
      <c r="Y13" s="208">
        <f>IF('Indicator Date hidden'!Z14="x","x",$Y$2-'Indicator Date hidden'!Z14)</f>
        <v>0</v>
      </c>
      <c r="Z13" s="208">
        <f>IF('Indicator Date hidden'!AA14="x","x",$Z$2-'Indicator Date hidden'!AA14)</f>
        <v>0</v>
      </c>
      <c r="AA13" s="208">
        <f>IF('Indicator Date hidden'!AB14="x","x",$AA$2-'Indicator Date hidden'!AB14)</f>
        <v>1</v>
      </c>
      <c r="AB13" s="208">
        <f>IF('Indicator Date hidden'!AC14="x","x",$AB$2-'Indicator Date hidden'!AC14)</f>
        <v>0</v>
      </c>
      <c r="AC13" s="208">
        <f>IF('Indicator Date hidden'!AD14="x","x",$AC$2-'Indicator Date hidden'!AD14)</f>
        <v>0</v>
      </c>
      <c r="AD13" s="208" t="str">
        <f>IF('Indicator Date hidden'!AE14="x","x",$AD$2-'Indicator Date hidden'!AE14)</f>
        <v>x</v>
      </c>
      <c r="AE13" s="208">
        <f>IF('Indicator Date hidden'!AF14="x","x",$AE$2-'Indicator Date hidden'!AF14)</f>
        <v>0</v>
      </c>
      <c r="AF13" s="208" t="str">
        <f>IF('Indicator Date hidden'!AG14="x","x",$AF$2-'Indicator Date hidden'!AG14)</f>
        <v>x</v>
      </c>
      <c r="AG13" s="208">
        <f>IF('Indicator Date hidden'!AH14="x","x",$AG$2-'Indicator Date hidden'!AH14)</f>
        <v>0</v>
      </c>
      <c r="AH13" s="208">
        <f>IF('Indicator Date hidden'!AI14="x","x",$AH$2-'Indicator Date hidden'!AI14)</f>
        <v>0</v>
      </c>
      <c r="AI13" s="208">
        <f>IF('Indicator Date hidden'!AJ14="x","x",$AI$2-'Indicator Date hidden'!AJ14)</f>
        <v>0</v>
      </c>
      <c r="AJ13" s="208" t="str">
        <f>IF('Indicator Date hidden'!AK14="x","x",$AJ$2-'Indicator Date hidden'!AK14)</f>
        <v>x</v>
      </c>
      <c r="AK13" s="208">
        <f>IF('Indicator Date hidden'!AL14="x","x",$AK$2-'Indicator Date hidden'!AL14)</f>
        <v>1</v>
      </c>
      <c r="AL13" s="208">
        <f>IF('Indicator Date hidden'!AM14="x","x",$AL$2-'Indicator Date hidden'!AM14)</f>
        <v>0</v>
      </c>
      <c r="AM13" s="208">
        <f>IF('Indicator Date hidden'!AN14="x","x",$AM$2-'Indicator Date hidden'!AN14)</f>
        <v>0</v>
      </c>
      <c r="AN13" s="208">
        <f>IF('Indicator Date hidden'!AO14="x","x",$AN$2-'Indicator Date hidden'!AO14)</f>
        <v>0</v>
      </c>
      <c r="AO13" s="208">
        <f>IF('Indicator Date hidden'!AP14="x","x",$AO$2-'Indicator Date hidden'!AP14)</f>
        <v>0</v>
      </c>
      <c r="AP13" s="208">
        <f>IF('Indicator Date hidden'!AQ14="x","x",$AP$2-'Indicator Date hidden'!AQ14)</f>
        <v>0</v>
      </c>
      <c r="AQ13" s="208" t="str">
        <f>IF('Indicator Date hidden'!AR14="x","x",$AQ$2-'Indicator Date hidden'!AR14)</f>
        <v>x</v>
      </c>
      <c r="AR13" s="208">
        <f>IF('Indicator Date hidden'!AS14="x","x",$AR$2-'Indicator Date hidden'!AS14)</f>
        <v>0</v>
      </c>
      <c r="AS13" s="208">
        <f>IF('Indicator Date hidden'!AT14="x","x",$AS$2-'Indicator Date hidden'!AT14)</f>
        <v>0</v>
      </c>
      <c r="AT13" s="208">
        <f>IF('Indicator Date hidden'!AU14="x","x",$AT$2-'Indicator Date hidden'!AU14)</f>
        <v>0</v>
      </c>
      <c r="AU13" s="208" t="str">
        <f>IF('Indicator Date hidden'!AV14="x","x",$AU$2-'Indicator Date hidden'!AV14)</f>
        <v>x</v>
      </c>
      <c r="AV13" s="208">
        <f>IF('Indicator Date hidden'!AW14="x","x",$AV$2-'Indicator Date hidden'!AW14)</f>
        <v>0</v>
      </c>
      <c r="AW13" s="208">
        <f>IF('Indicator Date hidden'!AX14="x","x",$AW$2-'Indicator Date hidden'!AX14)</f>
        <v>0</v>
      </c>
      <c r="AX13" s="208">
        <f>IF('Indicator Date hidden'!AY14="x","x",$AX$2-'Indicator Date hidden'!AY14)</f>
        <v>0</v>
      </c>
      <c r="AY13" s="208">
        <f>IF('Indicator Date hidden'!AZ14="x","x",$AY$2-'Indicator Date hidden'!AZ14)</f>
        <v>0</v>
      </c>
      <c r="AZ13" s="208">
        <f>IF('Indicator Date hidden'!BA14="x","x",$AZ$2-'Indicator Date hidden'!BA14)</f>
        <v>0</v>
      </c>
      <c r="BA13">
        <f t="shared" si="0"/>
        <v>8</v>
      </c>
      <c r="BB13" s="21">
        <f t="shared" si="1"/>
        <v>0.18604651162790697</v>
      </c>
      <c r="BC13">
        <f t="shared" si="2"/>
        <v>3</v>
      </c>
      <c r="BD13" s="21">
        <f t="shared" si="3"/>
        <v>0.92147036075157907</v>
      </c>
      <c r="BE13" s="278">
        <f t="shared" si="4"/>
        <v>0</v>
      </c>
    </row>
    <row r="14" spans="1:57" x14ac:dyDescent="0.3">
      <c r="A14" t="s">
        <v>7322</v>
      </c>
      <c r="B14" s="208">
        <f>IF('Indicator Date hidden'!C15="x","x",$B$2-'Indicator Date hidden'!C15)</f>
        <v>0</v>
      </c>
      <c r="C14" s="208">
        <f>IF('Indicator Date hidden'!D15="x","x",$C$2-'Indicator Date hidden'!D15)</f>
        <v>0</v>
      </c>
      <c r="D14" s="208">
        <f>IF('Indicator Date hidden'!E15="x","x",$D$2-'Indicator Date hidden'!E15)</f>
        <v>0</v>
      </c>
      <c r="E14" s="208">
        <f>IF('Indicator Date hidden'!F15="x","x",$E$2-'Indicator Date hidden'!F15)</f>
        <v>0</v>
      </c>
      <c r="F14" s="208">
        <f>IF('Indicator Date hidden'!G15="x","x",$F$2-'Indicator Date hidden'!G15)</f>
        <v>0</v>
      </c>
      <c r="G14" s="208">
        <f>IF('Indicator Date hidden'!H15="x","x",$G$2-'Indicator Date hidden'!H15)</f>
        <v>0</v>
      </c>
      <c r="H14" s="208">
        <f>IF('Indicator Date hidden'!I15="x","x",$H$2-'Indicator Date hidden'!I15)</f>
        <v>0</v>
      </c>
      <c r="I14" s="208">
        <f>IF('Indicator Date hidden'!J15="x","x",$I$2-'Indicator Date hidden'!J15)</f>
        <v>0</v>
      </c>
      <c r="J14" s="208">
        <f>IF('Indicator Date hidden'!K15="x","x",$J$2-'Indicator Date hidden'!K15)</f>
        <v>0</v>
      </c>
      <c r="K14" s="208">
        <f>IF('Indicator Date hidden'!L15="x","x",$K$2-'Indicator Date hidden'!L15)</f>
        <v>0</v>
      </c>
      <c r="L14" s="208">
        <f>IF('Indicator Date hidden'!M15="x","x",$L$2-'Indicator Date hidden'!M15)</f>
        <v>0</v>
      </c>
      <c r="M14" s="208">
        <f>IF('Indicator Date hidden'!N15="x","x",$M$2-'Indicator Date hidden'!N15)</f>
        <v>0</v>
      </c>
      <c r="N14" s="208">
        <f>IF('Indicator Date hidden'!O15="x","x",$N$2-'Indicator Date hidden'!O15)</f>
        <v>0</v>
      </c>
      <c r="O14" s="208">
        <f>IF('Indicator Date hidden'!P15="x","x",$O$2-'Indicator Date hidden'!P15)</f>
        <v>0</v>
      </c>
      <c r="P14" s="208">
        <f>IF('Indicator Date hidden'!Q15="x","x",$P$2-'Indicator Date hidden'!Q15)</f>
        <v>0</v>
      </c>
      <c r="Q14" s="208" t="str">
        <f>IF('Indicator Date hidden'!R15="x","x",$Q$2-'Indicator Date hidden'!R15)</f>
        <v>x</v>
      </c>
      <c r="R14" s="208">
        <f>IF('Indicator Date hidden'!S15="x","x",$R$2-'Indicator Date hidden'!S15)</f>
        <v>0</v>
      </c>
      <c r="S14" s="208">
        <f>IF('Indicator Date hidden'!T15="x","x",$S$2-'Indicator Date hidden'!T15)</f>
        <v>0</v>
      </c>
      <c r="T14" s="208">
        <f>IF('Indicator Date hidden'!U15="x","x",$T$2-'Indicator Date hidden'!U15)</f>
        <v>0</v>
      </c>
      <c r="U14" s="208" t="str">
        <f>IF('Indicator Date hidden'!V15="x","x",$U$2-'Indicator Date hidden'!V15)</f>
        <v>x</v>
      </c>
      <c r="V14" s="208">
        <f>IF('Indicator Date hidden'!W15="x","x",$V$2-'Indicator Date hidden'!W15)</f>
        <v>0</v>
      </c>
      <c r="W14" s="208" t="str">
        <f>IF('Indicator Date hidden'!X15="x","x",$W$2-'Indicator Date hidden'!X15)</f>
        <v>x</v>
      </c>
      <c r="X14" s="208">
        <f>IF('Indicator Date hidden'!Y15="x","x",$X$2-'Indicator Date hidden'!Y15)</f>
        <v>2</v>
      </c>
      <c r="Y14" s="208">
        <f>IF('Indicator Date hidden'!Z15="x","x",$Y$2-'Indicator Date hidden'!Z15)</f>
        <v>0</v>
      </c>
      <c r="Z14" s="208">
        <f>IF('Indicator Date hidden'!AA15="x","x",$Z$2-'Indicator Date hidden'!AA15)</f>
        <v>0</v>
      </c>
      <c r="AA14" s="208" t="str">
        <f>IF('Indicator Date hidden'!AB15="x","x",$AA$2-'Indicator Date hidden'!AB15)</f>
        <v>x</v>
      </c>
      <c r="AB14" s="208">
        <f>IF('Indicator Date hidden'!AC15="x","x",$AB$2-'Indicator Date hidden'!AC15)</f>
        <v>0</v>
      </c>
      <c r="AC14" s="208">
        <f>IF('Indicator Date hidden'!AD15="x","x",$AC$2-'Indicator Date hidden'!AD15)</f>
        <v>0</v>
      </c>
      <c r="AD14" s="208" t="str">
        <f>IF('Indicator Date hidden'!AE15="x","x",$AD$2-'Indicator Date hidden'!AE15)</f>
        <v>x</v>
      </c>
      <c r="AE14" s="208">
        <f>IF('Indicator Date hidden'!AF15="x","x",$AE$2-'Indicator Date hidden'!AF15)</f>
        <v>0</v>
      </c>
      <c r="AF14" s="208" t="str">
        <f>IF('Indicator Date hidden'!AG15="x","x",$AF$2-'Indicator Date hidden'!AG15)</f>
        <v>x</v>
      </c>
      <c r="AG14" s="208">
        <f>IF('Indicator Date hidden'!AH15="x","x",$AG$2-'Indicator Date hidden'!AH15)</f>
        <v>0</v>
      </c>
      <c r="AH14" s="208">
        <f>IF('Indicator Date hidden'!AI15="x","x",$AH$2-'Indicator Date hidden'!AI15)</f>
        <v>0</v>
      </c>
      <c r="AI14" s="208">
        <f>IF('Indicator Date hidden'!AJ15="x","x",$AI$2-'Indicator Date hidden'!AJ15)</f>
        <v>0</v>
      </c>
      <c r="AJ14" s="208" t="str">
        <f>IF('Indicator Date hidden'!AK15="x","x",$AJ$2-'Indicator Date hidden'!AK15)</f>
        <v>x</v>
      </c>
      <c r="AK14" s="208">
        <f>IF('Indicator Date hidden'!AL15="x","x",$AK$2-'Indicator Date hidden'!AL15)</f>
        <v>1</v>
      </c>
      <c r="AL14" s="208">
        <f>IF('Indicator Date hidden'!AM15="x","x",$AL$2-'Indicator Date hidden'!AM15)</f>
        <v>0</v>
      </c>
      <c r="AM14" s="208">
        <f>IF('Indicator Date hidden'!AN15="x","x",$AM$2-'Indicator Date hidden'!AN15)</f>
        <v>0</v>
      </c>
      <c r="AN14" s="208">
        <f>IF('Indicator Date hidden'!AO15="x","x",$AN$2-'Indicator Date hidden'!AO15)</f>
        <v>0</v>
      </c>
      <c r="AO14" s="208">
        <f>IF('Indicator Date hidden'!AP15="x","x",$AO$2-'Indicator Date hidden'!AP15)</f>
        <v>0</v>
      </c>
      <c r="AP14" s="208">
        <f>IF('Indicator Date hidden'!AQ15="x","x",$AP$2-'Indicator Date hidden'!AQ15)</f>
        <v>0</v>
      </c>
      <c r="AQ14" s="208">
        <f>IF('Indicator Date hidden'!AR15="x","x",$AQ$2-'Indicator Date hidden'!AR15)</f>
        <v>4</v>
      </c>
      <c r="AR14" s="208">
        <f>IF('Indicator Date hidden'!AS15="x","x",$AR$2-'Indicator Date hidden'!AS15)</f>
        <v>0</v>
      </c>
      <c r="AS14" s="208">
        <f>IF('Indicator Date hidden'!AT15="x","x",$AS$2-'Indicator Date hidden'!AT15)</f>
        <v>0</v>
      </c>
      <c r="AT14" s="208">
        <f>IF('Indicator Date hidden'!AU15="x","x",$AT$2-'Indicator Date hidden'!AU15)</f>
        <v>0</v>
      </c>
      <c r="AU14" s="208">
        <f>IF('Indicator Date hidden'!AV15="x","x",$AU$2-'Indicator Date hidden'!AV15)</f>
        <v>4</v>
      </c>
      <c r="AV14" s="208">
        <f>IF('Indicator Date hidden'!AW15="x","x",$AV$2-'Indicator Date hidden'!AW15)</f>
        <v>0</v>
      </c>
      <c r="AW14" s="208">
        <f>IF('Indicator Date hidden'!AX15="x","x",$AW$2-'Indicator Date hidden'!AX15)</f>
        <v>0</v>
      </c>
      <c r="AX14" s="208">
        <f>IF('Indicator Date hidden'!AY15="x","x",$AX$2-'Indicator Date hidden'!AY15)</f>
        <v>0</v>
      </c>
      <c r="AY14" s="208">
        <f>IF('Indicator Date hidden'!AZ15="x","x",$AY$2-'Indicator Date hidden'!AZ15)</f>
        <v>0</v>
      </c>
      <c r="AZ14" s="208">
        <f>IF('Indicator Date hidden'!BA15="x","x",$AZ$2-'Indicator Date hidden'!BA15)</f>
        <v>0</v>
      </c>
      <c r="BA14">
        <f t="shared" si="0"/>
        <v>11</v>
      </c>
      <c r="BB14" s="21">
        <f t="shared" si="1"/>
        <v>0.25</v>
      </c>
      <c r="BC14">
        <f t="shared" si="2"/>
        <v>4</v>
      </c>
      <c r="BD14" s="21">
        <f t="shared" si="3"/>
        <v>0.882274951990076</v>
      </c>
      <c r="BE14" s="278">
        <f t="shared" si="4"/>
        <v>0</v>
      </c>
    </row>
    <row r="15" spans="1:57" x14ac:dyDescent="0.3">
      <c r="A15" t="s">
        <v>7323</v>
      </c>
      <c r="B15" s="208">
        <f>IF('Indicator Date hidden'!C16="x","x",$B$2-'Indicator Date hidden'!C16)</f>
        <v>0</v>
      </c>
      <c r="C15" s="208">
        <f>IF('Indicator Date hidden'!D16="x","x",$C$2-'Indicator Date hidden'!D16)</f>
        <v>0</v>
      </c>
      <c r="D15" s="208">
        <f>IF('Indicator Date hidden'!E16="x","x",$D$2-'Indicator Date hidden'!E16)</f>
        <v>0</v>
      </c>
      <c r="E15" s="208">
        <f>IF('Indicator Date hidden'!F16="x","x",$E$2-'Indicator Date hidden'!F16)</f>
        <v>0</v>
      </c>
      <c r="F15" s="208">
        <f>IF('Indicator Date hidden'!G16="x","x",$F$2-'Indicator Date hidden'!G16)</f>
        <v>0</v>
      </c>
      <c r="G15" s="208">
        <f>IF('Indicator Date hidden'!H16="x","x",$G$2-'Indicator Date hidden'!H16)</f>
        <v>0</v>
      </c>
      <c r="H15" s="208">
        <f>IF('Indicator Date hidden'!I16="x","x",$H$2-'Indicator Date hidden'!I16)</f>
        <v>0</v>
      </c>
      <c r="I15" s="208">
        <f>IF('Indicator Date hidden'!J16="x","x",$I$2-'Indicator Date hidden'!J16)</f>
        <v>0</v>
      </c>
      <c r="J15" s="208">
        <f>IF('Indicator Date hidden'!K16="x","x",$J$2-'Indicator Date hidden'!K16)</f>
        <v>0</v>
      </c>
      <c r="K15" s="208">
        <f>IF('Indicator Date hidden'!L16="x","x",$K$2-'Indicator Date hidden'!L16)</f>
        <v>0</v>
      </c>
      <c r="L15" s="208">
        <f>IF('Indicator Date hidden'!M16="x","x",$L$2-'Indicator Date hidden'!M16)</f>
        <v>0</v>
      </c>
      <c r="M15" s="208">
        <f>IF('Indicator Date hidden'!N16="x","x",$M$2-'Indicator Date hidden'!N16)</f>
        <v>0</v>
      </c>
      <c r="N15" s="208">
        <f>IF('Indicator Date hidden'!O16="x","x",$N$2-'Indicator Date hidden'!O16)</f>
        <v>0</v>
      </c>
      <c r="O15" s="208">
        <f>IF('Indicator Date hidden'!P16="x","x",$O$2-'Indicator Date hidden'!P16)</f>
        <v>0</v>
      </c>
      <c r="P15" s="208">
        <f>IF('Indicator Date hidden'!Q16="x","x",$P$2-'Indicator Date hidden'!Q16)</f>
        <v>0</v>
      </c>
      <c r="Q15" s="208">
        <f>IF('Indicator Date hidden'!R16="x","x",$Q$2-'Indicator Date hidden'!R16)</f>
        <v>3</v>
      </c>
      <c r="R15" s="208">
        <f>IF('Indicator Date hidden'!S16="x","x",$R$2-'Indicator Date hidden'!S16)</f>
        <v>0</v>
      </c>
      <c r="S15" s="208">
        <f>IF('Indicator Date hidden'!T16="x","x",$S$2-'Indicator Date hidden'!T16)</f>
        <v>0</v>
      </c>
      <c r="T15" s="208">
        <f>IF('Indicator Date hidden'!U16="x","x",$T$2-'Indicator Date hidden'!U16)</f>
        <v>0</v>
      </c>
      <c r="U15" s="208">
        <f>IF('Indicator Date hidden'!V16="x","x",$U$2-'Indicator Date hidden'!V16)</f>
        <v>0</v>
      </c>
      <c r="V15" s="208">
        <f>IF('Indicator Date hidden'!W16="x","x",$V$2-'Indicator Date hidden'!W16)</f>
        <v>0</v>
      </c>
      <c r="W15" s="208">
        <f>IF('Indicator Date hidden'!X16="x","x",$W$2-'Indicator Date hidden'!X16)</f>
        <v>0</v>
      </c>
      <c r="X15" s="208">
        <f>IF('Indicator Date hidden'!Y16="x","x",$X$2-'Indicator Date hidden'!Y16)</f>
        <v>3</v>
      </c>
      <c r="Y15" s="208">
        <f>IF('Indicator Date hidden'!Z16="x","x",$Y$2-'Indicator Date hidden'!Z16)</f>
        <v>0</v>
      </c>
      <c r="Z15" s="208">
        <f>IF('Indicator Date hidden'!AA16="x","x",$Z$2-'Indicator Date hidden'!AA16)</f>
        <v>0</v>
      </c>
      <c r="AA15" s="208">
        <f>IF('Indicator Date hidden'!AB16="x","x",$AA$2-'Indicator Date hidden'!AB16)</f>
        <v>0</v>
      </c>
      <c r="AB15" s="208">
        <f>IF('Indicator Date hidden'!AC16="x","x",$AB$2-'Indicator Date hidden'!AC16)</f>
        <v>0</v>
      </c>
      <c r="AC15" s="208">
        <f>IF('Indicator Date hidden'!AD16="x","x",$AC$2-'Indicator Date hidden'!AD16)</f>
        <v>0</v>
      </c>
      <c r="AD15" s="208">
        <f>IF('Indicator Date hidden'!AE16="x","x",$AD$2-'Indicator Date hidden'!AE16)</f>
        <v>0</v>
      </c>
      <c r="AE15" s="208">
        <f>IF('Indicator Date hidden'!AF16="x","x",$AE$2-'Indicator Date hidden'!AF16)</f>
        <v>0</v>
      </c>
      <c r="AF15" s="208">
        <f>IF('Indicator Date hidden'!AG16="x","x",$AF$2-'Indicator Date hidden'!AG16)</f>
        <v>3</v>
      </c>
      <c r="AG15" s="208">
        <f>IF('Indicator Date hidden'!AH16="x","x",$AG$2-'Indicator Date hidden'!AH16)</f>
        <v>0</v>
      </c>
      <c r="AH15" s="208">
        <f>IF('Indicator Date hidden'!AI16="x","x",$AH$2-'Indicator Date hidden'!AI16)</f>
        <v>0</v>
      </c>
      <c r="AI15" s="208">
        <f>IF('Indicator Date hidden'!AJ16="x","x",$AI$2-'Indicator Date hidden'!AJ16)</f>
        <v>0</v>
      </c>
      <c r="AJ15" s="208">
        <f>IF('Indicator Date hidden'!AK16="x","x",$AJ$2-'Indicator Date hidden'!AK16)</f>
        <v>1</v>
      </c>
      <c r="AK15" s="208">
        <f>IF('Indicator Date hidden'!AL16="x","x",$AK$2-'Indicator Date hidden'!AL16)</f>
        <v>1</v>
      </c>
      <c r="AL15" s="208">
        <f>IF('Indicator Date hidden'!AM16="x","x",$AL$2-'Indicator Date hidden'!AM16)</f>
        <v>0</v>
      </c>
      <c r="AM15" s="208">
        <f>IF('Indicator Date hidden'!AN16="x","x",$AM$2-'Indicator Date hidden'!AN16)</f>
        <v>0</v>
      </c>
      <c r="AN15" s="208">
        <f>IF('Indicator Date hidden'!AO16="x","x",$AN$2-'Indicator Date hidden'!AO16)</f>
        <v>0</v>
      </c>
      <c r="AO15" s="208">
        <f>IF('Indicator Date hidden'!AP16="x","x",$AO$2-'Indicator Date hidden'!AP16)</f>
        <v>0</v>
      </c>
      <c r="AP15" s="208">
        <f>IF('Indicator Date hidden'!AQ16="x","x",$AP$2-'Indicator Date hidden'!AQ16)</f>
        <v>0</v>
      </c>
      <c r="AQ15" s="208">
        <f>IF('Indicator Date hidden'!AR16="x","x",$AQ$2-'Indicator Date hidden'!AR16)</f>
        <v>0</v>
      </c>
      <c r="AR15" s="208">
        <f>IF('Indicator Date hidden'!AS16="x","x",$AR$2-'Indicator Date hidden'!AS16)</f>
        <v>0</v>
      </c>
      <c r="AS15" s="208">
        <f>IF('Indicator Date hidden'!AT16="x","x",$AS$2-'Indicator Date hidden'!AT16)</f>
        <v>0</v>
      </c>
      <c r="AT15" s="208">
        <f>IF('Indicator Date hidden'!AU16="x","x",$AT$2-'Indicator Date hidden'!AU16)</f>
        <v>0</v>
      </c>
      <c r="AU15" s="208">
        <f>IF('Indicator Date hidden'!AV16="x","x",$AU$2-'Indicator Date hidden'!AV16)</f>
        <v>1</v>
      </c>
      <c r="AV15" s="208">
        <f>IF('Indicator Date hidden'!AW16="x","x",$AV$2-'Indicator Date hidden'!AW16)</f>
        <v>0</v>
      </c>
      <c r="AW15" s="208">
        <f>IF('Indicator Date hidden'!AX16="x","x",$AW$2-'Indicator Date hidden'!AX16)</f>
        <v>0</v>
      </c>
      <c r="AX15" s="208">
        <f>IF('Indicator Date hidden'!AY16="x","x",$AX$2-'Indicator Date hidden'!AY16)</f>
        <v>0</v>
      </c>
      <c r="AY15" s="208">
        <f>IF('Indicator Date hidden'!AZ16="x","x",$AY$2-'Indicator Date hidden'!AZ16)</f>
        <v>0</v>
      </c>
      <c r="AZ15" s="208">
        <f>IF('Indicator Date hidden'!BA16="x","x",$AZ$2-'Indicator Date hidden'!BA16)</f>
        <v>0</v>
      </c>
      <c r="BA15">
        <f t="shared" si="0"/>
        <v>12</v>
      </c>
      <c r="BB15" s="21">
        <f t="shared" si="1"/>
        <v>0.23529411764705882</v>
      </c>
      <c r="BC15">
        <f t="shared" si="2"/>
        <v>6</v>
      </c>
      <c r="BD15" s="21">
        <f t="shared" si="3"/>
        <v>0.72998080270534449</v>
      </c>
      <c r="BE15" s="278">
        <f t="shared" si="4"/>
        <v>0</v>
      </c>
    </row>
    <row r="16" spans="1:57" x14ac:dyDescent="0.3">
      <c r="A16" t="s">
        <v>7325</v>
      </c>
      <c r="B16" s="208">
        <f>IF('Indicator Date hidden'!C17="x","x",$B$2-'Indicator Date hidden'!C17)</f>
        <v>0</v>
      </c>
      <c r="C16" s="208">
        <f>IF('Indicator Date hidden'!D17="x","x",$C$2-'Indicator Date hidden'!D17)</f>
        <v>0</v>
      </c>
      <c r="D16" s="208">
        <f>IF('Indicator Date hidden'!E17="x","x",$D$2-'Indicator Date hidden'!E17)</f>
        <v>0</v>
      </c>
      <c r="E16" s="208">
        <f>IF('Indicator Date hidden'!F17="x","x",$E$2-'Indicator Date hidden'!F17)</f>
        <v>0</v>
      </c>
      <c r="F16" s="208">
        <f>IF('Indicator Date hidden'!G17="x","x",$F$2-'Indicator Date hidden'!G17)</f>
        <v>0</v>
      </c>
      <c r="G16" s="208">
        <f>IF('Indicator Date hidden'!H17="x","x",$G$2-'Indicator Date hidden'!H17)</f>
        <v>0</v>
      </c>
      <c r="H16" s="208">
        <f>IF('Indicator Date hidden'!I17="x","x",$H$2-'Indicator Date hidden'!I17)</f>
        <v>0</v>
      </c>
      <c r="I16" s="208">
        <f>IF('Indicator Date hidden'!J17="x","x",$I$2-'Indicator Date hidden'!J17)</f>
        <v>0</v>
      </c>
      <c r="J16" s="208">
        <f>IF('Indicator Date hidden'!K17="x","x",$J$2-'Indicator Date hidden'!K17)</f>
        <v>0</v>
      </c>
      <c r="K16" s="208">
        <f>IF('Indicator Date hidden'!L17="x","x",$K$2-'Indicator Date hidden'!L17)</f>
        <v>0</v>
      </c>
      <c r="L16" s="208">
        <f>IF('Indicator Date hidden'!M17="x","x",$L$2-'Indicator Date hidden'!M17)</f>
        <v>0</v>
      </c>
      <c r="M16" s="208">
        <f>IF('Indicator Date hidden'!N17="x","x",$M$2-'Indicator Date hidden'!N17)</f>
        <v>0</v>
      </c>
      <c r="N16" s="208">
        <f>IF('Indicator Date hidden'!O17="x","x",$N$2-'Indicator Date hidden'!O17)</f>
        <v>0</v>
      </c>
      <c r="O16" s="208">
        <f>IF('Indicator Date hidden'!P17="x","x",$O$2-'Indicator Date hidden'!P17)</f>
        <v>0</v>
      </c>
      <c r="P16" s="208">
        <f>IF('Indicator Date hidden'!Q17="x","x",$P$2-'Indicator Date hidden'!Q17)</f>
        <v>0</v>
      </c>
      <c r="Q16" s="208">
        <f>IF('Indicator Date hidden'!R17="x","x",$Q$2-'Indicator Date hidden'!R17)</f>
        <v>2</v>
      </c>
      <c r="R16" s="208">
        <f>IF('Indicator Date hidden'!S17="x","x",$R$2-'Indicator Date hidden'!S17)</f>
        <v>0</v>
      </c>
      <c r="S16" s="208">
        <f>IF('Indicator Date hidden'!T17="x","x",$S$2-'Indicator Date hidden'!T17)</f>
        <v>0</v>
      </c>
      <c r="T16" s="208">
        <f>IF('Indicator Date hidden'!U17="x","x",$T$2-'Indicator Date hidden'!U17)</f>
        <v>0</v>
      </c>
      <c r="U16" s="208" t="str">
        <f>IF('Indicator Date hidden'!V17="x","x",$U$2-'Indicator Date hidden'!V17)</f>
        <v>x</v>
      </c>
      <c r="V16" s="208">
        <f>IF('Indicator Date hidden'!W17="x","x",$V$2-'Indicator Date hidden'!W17)</f>
        <v>0</v>
      </c>
      <c r="W16" s="208">
        <f>IF('Indicator Date hidden'!X17="x","x",$W$2-'Indicator Date hidden'!X17)</f>
        <v>1</v>
      </c>
      <c r="X16" s="208">
        <f>IF('Indicator Date hidden'!Y17="x","x",$X$2-'Indicator Date hidden'!Y17)</f>
        <v>4</v>
      </c>
      <c r="Y16" s="208">
        <f>IF('Indicator Date hidden'!Z17="x","x",$Y$2-'Indicator Date hidden'!Z17)</f>
        <v>0</v>
      </c>
      <c r="Z16" s="208">
        <f>IF('Indicator Date hidden'!AA17="x","x",$Z$2-'Indicator Date hidden'!AA17)</f>
        <v>0</v>
      </c>
      <c r="AA16" s="208">
        <f>IF('Indicator Date hidden'!AB17="x","x",$AA$2-'Indicator Date hidden'!AB17)</f>
        <v>1</v>
      </c>
      <c r="AB16" s="208">
        <f>IF('Indicator Date hidden'!AC17="x","x",$AB$2-'Indicator Date hidden'!AC17)</f>
        <v>0</v>
      </c>
      <c r="AC16" s="208">
        <f>IF('Indicator Date hidden'!AD17="x","x",$AC$2-'Indicator Date hidden'!AD17)</f>
        <v>0</v>
      </c>
      <c r="AD16" s="208" t="str">
        <f>IF('Indicator Date hidden'!AE17="x","x",$AD$2-'Indicator Date hidden'!AE17)</f>
        <v>x</v>
      </c>
      <c r="AE16" s="208">
        <f>IF('Indicator Date hidden'!AF17="x","x",$AE$2-'Indicator Date hidden'!AF17)</f>
        <v>0</v>
      </c>
      <c r="AF16" s="208" t="str">
        <f>IF('Indicator Date hidden'!AG17="x","x",$AF$2-'Indicator Date hidden'!AG17)</f>
        <v>x</v>
      </c>
      <c r="AG16" s="208">
        <f>IF('Indicator Date hidden'!AH17="x","x",$AG$2-'Indicator Date hidden'!AH17)</f>
        <v>0</v>
      </c>
      <c r="AH16" s="208">
        <f>IF('Indicator Date hidden'!AI17="x","x",$AH$2-'Indicator Date hidden'!AI17)</f>
        <v>0</v>
      </c>
      <c r="AI16" s="208">
        <f>IF('Indicator Date hidden'!AJ17="x","x",$AI$2-'Indicator Date hidden'!AJ17)</f>
        <v>0</v>
      </c>
      <c r="AJ16" s="208" t="str">
        <f>IF('Indicator Date hidden'!AK17="x","x",$AJ$2-'Indicator Date hidden'!AK17)</f>
        <v>x</v>
      </c>
      <c r="AK16" s="208">
        <f>IF('Indicator Date hidden'!AL17="x","x",$AK$2-'Indicator Date hidden'!AL17)</f>
        <v>1</v>
      </c>
      <c r="AL16" s="208">
        <f>IF('Indicator Date hidden'!AM17="x","x",$AL$2-'Indicator Date hidden'!AM17)</f>
        <v>0</v>
      </c>
      <c r="AM16" s="208">
        <f>IF('Indicator Date hidden'!AN17="x","x",$AM$2-'Indicator Date hidden'!AN17)</f>
        <v>0</v>
      </c>
      <c r="AN16" s="208">
        <f>IF('Indicator Date hidden'!AO17="x","x",$AN$2-'Indicator Date hidden'!AO17)</f>
        <v>0</v>
      </c>
      <c r="AO16" s="208">
        <f>IF('Indicator Date hidden'!AP17="x","x",$AO$2-'Indicator Date hidden'!AP17)</f>
        <v>0</v>
      </c>
      <c r="AP16" s="208">
        <f>IF('Indicator Date hidden'!AQ17="x","x",$AP$2-'Indicator Date hidden'!AQ17)</f>
        <v>0</v>
      </c>
      <c r="AQ16" s="208">
        <f>IF('Indicator Date hidden'!AR17="x","x",$AQ$2-'Indicator Date hidden'!AR17)</f>
        <v>4</v>
      </c>
      <c r="AR16" s="208">
        <f>IF('Indicator Date hidden'!AS17="x","x",$AR$2-'Indicator Date hidden'!AS17)</f>
        <v>0</v>
      </c>
      <c r="AS16" s="208">
        <f>IF('Indicator Date hidden'!AT17="x","x",$AS$2-'Indicator Date hidden'!AT17)</f>
        <v>0</v>
      </c>
      <c r="AT16" s="208">
        <f>IF('Indicator Date hidden'!AU17="x","x",$AT$2-'Indicator Date hidden'!AU17)</f>
        <v>0</v>
      </c>
      <c r="AU16" s="208" t="str">
        <f>IF('Indicator Date hidden'!AV17="x","x",$AU$2-'Indicator Date hidden'!AV17)</f>
        <v>x</v>
      </c>
      <c r="AV16" s="208">
        <f>IF('Indicator Date hidden'!AW17="x","x",$AV$2-'Indicator Date hidden'!AW17)</f>
        <v>0</v>
      </c>
      <c r="AW16" s="208">
        <f>IF('Indicator Date hidden'!AX17="x","x",$AW$2-'Indicator Date hidden'!AX17)</f>
        <v>0</v>
      </c>
      <c r="AX16" s="208">
        <f>IF('Indicator Date hidden'!AY17="x","x",$AX$2-'Indicator Date hidden'!AY17)</f>
        <v>0</v>
      </c>
      <c r="AY16" s="208">
        <f>IF('Indicator Date hidden'!AZ17="x","x",$AY$2-'Indicator Date hidden'!AZ17)</f>
        <v>0</v>
      </c>
      <c r="AZ16" s="208">
        <f>IF('Indicator Date hidden'!BA17="x","x",$AZ$2-'Indicator Date hidden'!BA17)</f>
        <v>0</v>
      </c>
      <c r="BA16">
        <f t="shared" si="0"/>
        <v>13</v>
      </c>
      <c r="BB16" s="21">
        <f t="shared" si="1"/>
        <v>0.28260869565217389</v>
      </c>
      <c r="BC16">
        <f t="shared" si="2"/>
        <v>6</v>
      </c>
      <c r="BD16" s="21">
        <f t="shared" si="3"/>
        <v>0.87633236394549452</v>
      </c>
      <c r="BE16" s="278">
        <f t="shared" si="4"/>
        <v>0</v>
      </c>
    </row>
    <row r="17" spans="1:57" x14ac:dyDescent="0.3">
      <c r="A17" t="s">
        <v>7327</v>
      </c>
      <c r="B17" s="208">
        <f>IF('Indicator Date hidden'!C18="x","x",$B$2-'Indicator Date hidden'!C18)</f>
        <v>0</v>
      </c>
      <c r="C17" s="208">
        <f>IF('Indicator Date hidden'!D18="x","x",$C$2-'Indicator Date hidden'!D18)</f>
        <v>0</v>
      </c>
      <c r="D17" s="208">
        <f>IF('Indicator Date hidden'!E18="x","x",$D$2-'Indicator Date hidden'!E18)</f>
        <v>0</v>
      </c>
      <c r="E17" s="208">
        <f>IF('Indicator Date hidden'!F18="x","x",$E$2-'Indicator Date hidden'!F18)</f>
        <v>0</v>
      </c>
      <c r="F17" s="208">
        <f>IF('Indicator Date hidden'!G18="x","x",$F$2-'Indicator Date hidden'!G18)</f>
        <v>0</v>
      </c>
      <c r="G17" s="208">
        <f>IF('Indicator Date hidden'!H18="x","x",$G$2-'Indicator Date hidden'!H18)</f>
        <v>0</v>
      </c>
      <c r="H17" s="208">
        <f>IF('Indicator Date hidden'!I18="x","x",$H$2-'Indicator Date hidden'!I18)</f>
        <v>0</v>
      </c>
      <c r="I17" s="208">
        <f>IF('Indicator Date hidden'!J18="x","x",$I$2-'Indicator Date hidden'!J18)</f>
        <v>0</v>
      </c>
      <c r="J17" s="208">
        <f>IF('Indicator Date hidden'!K18="x","x",$J$2-'Indicator Date hidden'!K18)</f>
        <v>0</v>
      </c>
      <c r="K17" s="208">
        <f>IF('Indicator Date hidden'!L18="x","x",$K$2-'Indicator Date hidden'!L18)</f>
        <v>0</v>
      </c>
      <c r="L17" s="208">
        <f>IF('Indicator Date hidden'!M18="x","x",$L$2-'Indicator Date hidden'!M18)</f>
        <v>0</v>
      </c>
      <c r="M17" s="208">
        <f>IF('Indicator Date hidden'!N18="x","x",$M$2-'Indicator Date hidden'!N18)</f>
        <v>0</v>
      </c>
      <c r="N17" s="208">
        <f>IF('Indicator Date hidden'!O18="x","x",$N$2-'Indicator Date hidden'!O18)</f>
        <v>0</v>
      </c>
      <c r="O17" s="208">
        <f>IF('Indicator Date hidden'!P18="x","x",$O$2-'Indicator Date hidden'!P18)</f>
        <v>0</v>
      </c>
      <c r="P17" s="208">
        <f>IF('Indicator Date hidden'!Q18="x","x",$P$2-'Indicator Date hidden'!Q18)</f>
        <v>0</v>
      </c>
      <c r="Q17" s="208">
        <f>IF('Indicator Date hidden'!R18="x","x",$Q$2-'Indicator Date hidden'!R18)</f>
        <v>9</v>
      </c>
      <c r="R17" s="208">
        <f>IF('Indicator Date hidden'!S18="x","x",$R$2-'Indicator Date hidden'!S18)</f>
        <v>0</v>
      </c>
      <c r="S17" s="208">
        <f>IF('Indicator Date hidden'!T18="x","x",$S$2-'Indicator Date hidden'!T18)</f>
        <v>0</v>
      </c>
      <c r="T17" s="208">
        <f>IF('Indicator Date hidden'!U18="x","x",$T$2-'Indicator Date hidden'!U18)</f>
        <v>0</v>
      </c>
      <c r="U17" s="208">
        <f>IF('Indicator Date hidden'!V18="x","x",$U$2-'Indicator Date hidden'!V18)</f>
        <v>0</v>
      </c>
      <c r="V17" s="208">
        <f>IF('Indicator Date hidden'!W18="x","x",$V$2-'Indicator Date hidden'!W18)</f>
        <v>0</v>
      </c>
      <c r="W17" s="208">
        <f>IF('Indicator Date hidden'!X18="x","x",$W$2-'Indicator Date hidden'!X18)</f>
        <v>9</v>
      </c>
      <c r="X17" s="208">
        <f>IF('Indicator Date hidden'!Y18="x","x",$X$2-'Indicator Date hidden'!Y18)</f>
        <v>1</v>
      </c>
      <c r="Y17" s="208">
        <f>IF('Indicator Date hidden'!Z18="x","x",$Y$2-'Indicator Date hidden'!Z18)</f>
        <v>0</v>
      </c>
      <c r="Z17" s="208">
        <f>IF('Indicator Date hidden'!AA18="x","x",$Z$2-'Indicator Date hidden'!AA18)</f>
        <v>0</v>
      </c>
      <c r="AA17" s="208">
        <f>IF('Indicator Date hidden'!AB18="x","x",$AA$2-'Indicator Date hidden'!AB18)</f>
        <v>0</v>
      </c>
      <c r="AB17" s="208">
        <f>IF('Indicator Date hidden'!AC18="x","x",$AB$2-'Indicator Date hidden'!AC18)</f>
        <v>0</v>
      </c>
      <c r="AC17" s="208">
        <f>IF('Indicator Date hidden'!AD18="x","x",$AC$2-'Indicator Date hidden'!AD18)</f>
        <v>0</v>
      </c>
      <c r="AD17" s="208" t="str">
        <f>IF('Indicator Date hidden'!AE18="x","x",$AD$2-'Indicator Date hidden'!AE18)</f>
        <v>x</v>
      </c>
      <c r="AE17" s="208">
        <f>IF('Indicator Date hidden'!AF18="x","x",$AE$2-'Indicator Date hidden'!AF18)</f>
        <v>0</v>
      </c>
      <c r="AF17" s="208">
        <f>IF('Indicator Date hidden'!AG18="x","x",$AF$2-'Indicator Date hidden'!AG18)</f>
        <v>1</v>
      </c>
      <c r="AG17" s="208">
        <f>IF('Indicator Date hidden'!AH18="x","x",$AG$2-'Indicator Date hidden'!AH18)</f>
        <v>0</v>
      </c>
      <c r="AH17" s="208">
        <f>IF('Indicator Date hidden'!AI18="x","x",$AH$2-'Indicator Date hidden'!AI18)</f>
        <v>0</v>
      </c>
      <c r="AI17" s="208">
        <f>IF('Indicator Date hidden'!AJ18="x","x",$AI$2-'Indicator Date hidden'!AJ18)</f>
        <v>0</v>
      </c>
      <c r="AJ17" s="208" t="str">
        <f>IF('Indicator Date hidden'!AK18="x","x",$AJ$2-'Indicator Date hidden'!AK18)</f>
        <v>x</v>
      </c>
      <c r="AK17" s="208">
        <f>IF('Indicator Date hidden'!AL18="x","x",$AK$2-'Indicator Date hidden'!AL18)</f>
        <v>1</v>
      </c>
      <c r="AL17" s="208">
        <f>IF('Indicator Date hidden'!AM18="x","x",$AL$2-'Indicator Date hidden'!AM18)</f>
        <v>0</v>
      </c>
      <c r="AM17" s="208">
        <f>IF('Indicator Date hidden'!AN18="x","x",$AM$2-'Indicator Date hidden'!AN18)</f>
        <v>0</v>
      </c>
      <c r="AN17" s="208">
        <f>IF('Indicator Date hidden'!AO18="x","x",$AN$2-'Indicator Date hidden'!AO18)</f>
        <v>0</v>
      </c>
      <c r="AO17" s="208" t="str">
        <f>IF('Indicator Date hidden'!AP18="x","x",$AO$2-'Indicator Date hidden'!AP18)</f>
        <v>x</v>
      </c>
      <c r="AP17" s="208" t="str">
        <f>IF('Indicator Date hidden'!AQ18="x","x",$AP$2-'Indicator Date hidden'!AQ18)</f>
        <v>x</v>
      </c>
      <c r="AQ17" s="208">
        <f>IF('Indicator Date hidden'!AR18="x","x",$AQ$2-'Indicator Date hidden'!AR18)</f>
        <v>0</v>
      </c>
      <c r="AR17" s="208">
        <f>IF('Indicator Date hidden'!AS18="x","x",$AR$2-'Indicator Date hidden'!AS18)</f>
        <v>0</v>
      </c>
      <c r="AS17" s="208">
        <f>IF('Indicator Date hidden'!AT18="x","x",$AS$2-'Indicator Date hidden'!AT18)</f>
        <v>0</v>
      </c>
      <c r="AT17" s="208">
        <f>IF('Indicator Date hidden'!AU18="x","x",$AT$2-'Indicator Date hidden'!AU18)</f>
        <v>0</v>
      </c>
      <c r="AU17" s="208">
        <f>IF('Indicator Date hidden'!AV18="x","x",$AU$2-'Indicator Date hidden'!AV18)</f>
        <v>5</v>
      </c>
      <c r="AV17" s="208">
        <f>IF('Indicator Date hidden'!AW18="x","x",$AV$2-'Indicator Date hidden'!AW18)</f>
        <v>0</v>
      </c>
      <c r="AW17" s="208">
        <f>IF('Indicator Date hidden'!AX18="x","x",$AW$2-'Indicator Date hidden'!AX18)</f>
        <v>0</v>
      </c>
      <c r="AX17" s="208">
        <f>IF('Indicator Date hidden'!AY18="x","x",$AX$2-'Indicator Date hidden'!AY18)</f>
        <v>0</v>
      </c>
      <c r="AY17" s="208">
        <f>IF('Indicator Date hidden'!AZ18="x","x",$AY$2-'Indicator Date hidden'!AZ18)</f>
        <v>0</v>
      </c>
      <c r="AZ17" s="208">
        <f>IF('Indicator Date hidden'!BA18="x","x",$AZ$2-'Indicator Date hidden'!BA18)</f>
        <v>0</v>
      </c>
      <c r="BA17">
        <f t="shared" si="0"/>
        <v>26</v>
      </c>
      <c r="BB17" s="21">
        <f t="shared" si="1"/>
        <v>0.55319148936170215</v>
      </c>
      <c r="BC17">
        <f t="shared" si="2"/>
        <v>6</v>
      </c>
      <c r="BD17" s="21">
        <f t="shared" si="3"/>
        <v>1.9330112176568308</v>
      </c>
      <c r="BE17" s="278">
        <f t="shared" si="4"/>
        <v>0</v>
      </c>
    </row>
    <row r="18" spans="1:57" x14ac:dyDescent="0.3">
      <c r="A18" t="s">
        <v>7329</v>
      </c>
      <c r="B18" s="208">
        <f>IF('Indicator Date hidden'!C19="x","x",$B$2-'Indicator Date hidden'!C19)</f>
        <v>0</v>
      </c>
      <c r="C18" s="208">
        <f>IF('Indicator Date hidden'!D19="x","x",$C$2-'Indicator Date hidden'!D19)</f>
        <v>0</v>
      </c>
      <c r="D18" s="208">
        <f>IF('Indicator Date hidden'!E19="x","x",$D$2-'Indicator Date hidden'!E19)</f>
        <v>0</v>
      </c>
      <c r="E18" s="208">
        <f>IF('Indicator Date hidden'!F19="x","x",$E$2-'Indicator Date hidden'!F19)</f>
        <v>0</v>
      </c>
      <c r="F18" s="208">
        <f>IF('Indicator Date hidden'!G19="x","x",$F$2-'Indicator Date hidden'!G19)</f>
        <v>0</v>
      </c>
      <c r="G18" s="208">
        <f>IF('Indicator Date hidden'!H19="x","x",$G$2-'Indicator Date hidden'!H19)</f>
        <v>0</v>
      </c>
      <c r="H18" s="208">
        <f>IF('Indicator Date hidden'!I19="x","x",$H$2-'Indicator Date hidden'!I19)</f>
        <v>0</v>
      </c>
      <c r="I18" s="208">
        <f>IF('Indicator Date hidden'!J19="x","x",$I$2-'Indicator Date hidden'!J19)</f>
        <v>0</v>
      </c>
      <c r="J18" s="208">
        <f>IF('Indicator Date hidden'!K19="x","x",$J$2-'Indicator Date hidden'!K19)</f>
        <v>0</v>
      </c>
      <c r="K18" s="208">
        <f>IF('Indicator Date hidden'!L19="x","x",$K$2-'Indicator Date hidden'!L19)</f>
        <v>0</v>
      </c>
      <c r="L18" s="208">
        <f>IF('Indicator Date hidden'!M19="x","x",$L$2-'Indicator Date hidden'!M19)</f>
        <v>0</v>
      </c>
      <c r="M18" s="208">
        <f>IF('Indicator Date hidden'!N19="x","x",$M$2-'Indicator Date hidden'!N19)</f>
        <v>0</v>
      </c>
      <c r="N18" s="208">
        <f>IF('Indicator Date hidden'!O19="x","x",$N$2-'Indicator Date hidden'!O19)</f>
        <v>0</v>
      </c>
      <c r="O18" s="208">
        <f>IF('Indicator Date hidden'!P19="x","x",$O$2-'Indicator Date hidden'!P19)</f>
        <v>0</v>
      </c>
      <c r="P18" s="208">
        <f>IF('Indicator Date hidden'!Q19="x","x",$P$2-'Indicator Date hidden'!Q19)</f>
        <v>0</v>
      </c>
      <c r="Q18" s="208" t="str">
        <f>IF('Indicator Date hidden'!R19="x","x",$Q$2-'Indicator Date hidden'!R19)</f>
        <v>x</v>
      </c>
      <c r="R18" s="208">
        <f>IF('Indicator Date hidden'!S19="x","x",$R$2-'Indicator Date hidden'!S19)</f>
        <v>0</v>
      </c>
      <c r="S18" s="208">
        <f>IF('Indicator Date hidden'!T19="x","x",$S$2-'Indicator Date hidden'!T19)</f>
        <v>0</v>
      </c>
      <c r="T18" s="208">
        <f>IF('Indicator Date hidden'!U19="x","x",$T$2-'Indicator Date hidden'!U19)</f>
        <v>0</v>
      </c>
      <c r="U18" s="208" t="str">
        <f>IF('Indicator Date hidden'!V19="x","x",$U$2-'Indicator Date hidden'!V19)</f>
        <v>x</v>
      </c>
      <c r="V18" s="208">
        <f>IF('Indicator Date hidden'!W19="x","x",$V$2-'Indicator Date hidden'!W19)</f>
        <v>0</v>
      </c>
      <c r="W18" s="208" t="str">
        <f>IF('Indicator Date hidden'!X19="x","x",$W$2-'Indicator Date hidden'!X19)</f>
        <v>x</v>
      </c>
      <c r="X18" s="208">
        <f>IF('Indicator Date hidden'!Y19="x","x",$X$2-'Indicator Date hidden'!Y19)</f>
        <v>1</v>
      </c>
      <c r="Y18" s="208">
        <f>IF('Indicator Date hidden'!Z19="x","x",$Y$2-'Indicator Date hidden'!Z19)</f>
        <v>0</v>
      </c>
      <c r="Z18" s="208">
        <f>IF('Indicator Date hidden'!AA19="x","x",$Z$2-'Indicator Date hidden'!AA19)</f>
        <v>0</v>
      </c>
      <c r="AA18" s="208" t="str">
        <f>IF('Indicator Date hidden'!AB19="x","x",$AA$2-'Indicator Date hidden'!AB19)</f>
        <v>x</v>
      </c>
      <c r="AB18" s="208">
        <f>IF('Indicator Date hidden'!AC19="x","x",$AB$2-'Indicator Date hidden'!AC19)</f>
        <v>0</v>
      </c>
      <c r="AC18" s="208">
        <f>IF('Indicator Date hidden'!AD19="x","x",$AC$2-'Indicator Date hidden'!AD19)</f>
        <v>0</v>
      </c>
      <c r="AD18" s="208" t="str">
        <f>IF('Indicator Date hidden'!AE19="x","x",$AD$2-'Indicator Date hidden'!AE19)</f>
        <v>x</v>
      </c>
      <c r="AE18" s="208">
        <f>IF('Indicator Date hidden'!AF19="x","x",$AE$2-'Indicator Date hidden'!AF19)</f>
        <v>0</v>
      </c>
      <c r="AF18" s="208">
        <f>IF('Indicator Date hidden'!AG19="x","x",$AF$2-'Indicator Date hidden'!AG19)</f>
        <v>1</v>
      </c>
      <c r="AG18" s="208">
        <f>IF('Indicator Date hidden'!AH19="x","x",$AG$2-'Indicator Date hidden'!AH19)</f>
        <v>0</v>
      </c>
      <c r="AH18" s="208">
        <f>IF('Indicator Date hidden'!AI19="x","x",$AH$2-'Indicator Date hidden'!AI19)</f>
        <v>0</v>
      </c>
      <c r="AI18" s="208">
        <f>IF('Indicator Date hidden'!AJ19="x","x",$AI$2-'Indicator Date hidden'!AJ19)</f>
        <v>0</v>
      </c>
      <c r="AJ18" s="208" t="str">
        <f>IF('Indicator Date hidden'!AK19="x","x",$AJ$2-'Indicator Date hidden'!AK19)</f>
        <v>x</v>
      </c>
      <c r="AK18" s="208">
        <f>IF('Indicator Date hidden'!AL19="x","x",$AK$2-'Indicator Date hidden'!AL19)</f>
        <v>1</v>
      </c>
      <c r="AL18" s="208">
        <f>IF('Indicator Date hidden'!AM19="x","x",$AL$2-'Indicator Date hidden'!AM19)</f>
        <v>0</v>
      </c>
      <c r="AM18" s="208">
        <f>IF('Indicator Date hidden'!AN19="x","x",$AM$2-'Indicator Date hidden'!AN19)</f>
        <v>0</v>
      </c>
      <c r="AN18" s="208">
        <f>IF('Indicator Date hidden'!AO19="x","x",$AN$2-'Indicator Date hidden'!AO19)</f>
        <v>0</v>
      </c>
      <c r="AO18" s="208">
        <f>IF('Indicator Date hidden'!AP19="x","x",$AO$2-'Indicator Date hidden'!AP19)</f>
        <v>0</v>
      </c>
      <c r="AP18" s="208">
        <f>IF('Indicator Date hidden'!AQ19="x","x",$AP$2-'Indicator Date hidden'!AQ19)</f>
        <v>0</v>
      </c>
      <c r="AQ18" s="208" t="str">
        <f>IF('Indicator Date hidden'!AR19="x","x",$AQ$2-'Indicator Date hidden'!AR19)</f>
        <v>x</v>
      </c>
      <c r="AR18" s="208">
        <f>IF('Indicator Date hidden'!AS19="x","x",$AR$2-'Indicator Date hidden'!AS19)</f>
        <v>0</v>
      </c>
      <c r="AS18" s="208">
        <f>IF('Indicator Date hidden'!AT19="x","x",$AS$2-'Indicator Date hidden'!AT19)</f>
        <v>0</v>
      </c>
      <c r="AT18" s="208">
        <f>IF('Indicator Date hidden'!AU19="x","x",$AT$2-'Indicator Date hidden'!AU19)</f>
        <v>0</v>
      </c>
      <c r="AU18" s="208" t="str">
        <f>IF('Indicator Date hidden'!AV19="x","x",$AU$2-'Indicator Date hidden'!AV19)</f>
        <v>x</v>
      </c>
      <c r="AV18" s="208">
        <f>IF('Indicator Date hidden'!AW19="x","x",$AV$2-'Indicator Date hidden'!AW19)</f>
        <v>0</v>
      </c>
      <c r="AW18" s="208">
        <f>IF('Indicator Date hidden'!AX19="x","x",$AW$2-'Indicator Date hidden'!AX19)</f>
        <v>0</v>
      </c>
      <c r="AX18" s="208">
        <f>IF('Indicator Date hidden'!AY19="x","x",$AX$2-'Indicator Date hidden'!AY19)</f>
        <v>0</v>
      </c>
      <c r="AY18" s="208">
        <f>IF('Indicator Date hidden'!AZ19="x","x",$AY$2-'Indicator Date hidden'!AZ19)</f>
        <v>0</v>
      </c>
      <c r="AZ18" s="208">
        <f>IF('Indicator Date hidden'!BA19="x","x",$AZ$2-'Indicator Date hidden'!BA19)</f>
        <v>0</v>
      </c>
      <c r="BA18">
        <f t="shared" si="0"/>
        <v>3</v>
      </c>
      <c r="BB18" s="21">
        <f t="shared" si="1"/>
        <v>6.9767441860465115E-2</v>
      </c>
      <c r="BC18">
        <f t="shared" si="2"/>
        <v>3</v>
      </c>
      <c r="BD18" s="21">
        <f t="shared" si="3"/>
        <v>0.25475467790937961</v>
      </c>
      <c r="BE18" s="278">
        <f t="shared" si="4"/>
        <v>0</v>
      </c>
    </row>
    <row r="19" spans="1:57" x14ac:dyDescent="0.3">
      <c r="A19" t="s">
        <v>7331</v>
      </c>
      <c r="B19" s="208">
        <f>IF('Indicator Date hidden'!C20="x","x",$B$2-'Indicator Date hidden'!C20)</f>
        <v>0</v>
      </c>
      <c r="C19" s="208">
        <f>IF('Indicator Date hidden'!D20="x","x",$C$2-'Indicator Date hidden'!D20)</f>
        <v>0</v>
      </c>
      <c r="D19" s="208">
        <f>IF('Indicator Date hidden'!E20="x","x",$D$2-'Indicator Date hidden'!E20)</f>
        <v>0</v>
      </c>
      <c r="E19" s="208">
        <f>IF('Indicator Date hidden'!F20="x","x",$E$2-'Indicator Date hidden'!F20)</f>
        <v>0</v>
      </c>
      <c r="F19" s="208">
        <f>IF('Indicator Date hidden'!G20="x","x",$F$2-'Indicator Date hidden'!G20)</f>
        <v>0</v>
      </c>
      <c r="G19" s="208">
        <f>IF('Indicator Date hidden'!H20="x","x",$G$2-'Indicator Date hidden'!H20)</f>
        <v>0</v>
      </c>
      <c r="H19" s="208">
        <f>IF('Indicator Date hidden'!I20="x","x",$H$2-'Indicator Date hidden'!I20)</f>
        <v>0</v>
      </c>
      <c r="I19" s="208">
        <f>IF('Indicator Date hidden'!J20="x","x",$I$2-'Indicator Date hidden'!J20)</f>
        <v>0</v>
      </c>
      <c r="J19" s="208">
        <f>IF('Indicator Date hidden'!K20="x","x",$J$2-'Indicator Date hidden'!K20)</f>
        <v>0</v>
      </c>
      <c r="K19" s="208">
        <f>IF('Indicator Date hidden'!L20="x","x",$K$2-'Indicator Date hidden'!L20)</f>
        <v>0</v>
      </c>
      <c r="L19" s="208">
        <f>IF('Indicator Date hidden'!M20="x","x",$L$2-'Indicator Date hidden'!M20)</f>
        <v>0</v>
      </c>
      <c r="M19" s="208">
        <f>IF('Indicator Date hidden'!N20="x","x",$M$2-'Indicator Date hidden'!N20)</f>
        <v>0</v>
      </c>
      <c r="N19" s="208">
        <f>IF('Indicator Date hidden'!O20="x","x",$N$2-'Indicator Date hidden'!O20)</f>
        <v>0</v>
      </c>
      <c r="O19" s="208">
        <f>IF('Indicator Date hidden'!P20="x","x",$O$2-'Indicator Date hidden'!P20)</f>
        <v>0</v>
      </c>
      <c r="P19" s="208">
        <f>IF('Indicator Date hidden'!Q20="x","x",$P$2-'Indicator Date hidden'!Q20)</f>
        <v>0</v>
      </c>
      <c r="Q19" s="208">
        <f>IF('Indicator Date hidden'!R20="x","x",$Q$2-'Indicator Date hidden'!R20)</f>
        <v>3</v>
      </c>
      <c r="R19" s="208">
        <f>IF('Indicator Date hidden'!S20="x","x",$R$2-'Indicator Date hidden'!S20)</f>
        <v>0</v>
      </c>
      <c r="S19" s="208">
        <f>IF('Indicator Date hidden'!T20="x","x",$S$2-'Indicator Date hidden'!T20)</f>
        <v>0</v>
      </c>
      <c r="T19" s="208">
        <f>IF('Indicator Date hidden'!U20="x","x",$T$2-'Indicator Date hidden'!U20)</f>
        <v>0</v>
      </c>
      <c r="U19" s="208">
        <f>IF('Indicator Date hidden'!V20="x","x",$U$2-'Indicator Date hidden'!V20)</f>
        <v>0</v>
      </c>
      <c r="V19" s="208">
        <f>IF('Indicator Date hidden'!W20="x","x",$V$2-'Indicator Date hidden'!W20)</f>
        <v>0</v>
      </c>
      <c r="W19" s="208">
        <f>IF('Indicator Date hidden'!X20="x","x",$W$2-'Indicator Date hidden'!X20)</f>
        <v>3</v>
      </c>
      <c r="X19" s="208">
        <f>IF('Indicator Date hidden'!Y20="x","x",$X$2-'Indicator Date hidden'!Y20)</f>
        <v>4</v>
      </c>
      <c r="Y19" s="208">
        <f>IF('Indicator Date hidden'!Z20="x","x",$Y$2-'Indicator Date hidden'!Z20)</f>
        <v>0</v>
      </c>
      <c r="Z19" s="208">
        <f>IF('Indicator Date hidden'!AA20="x","x",$Z$2-'Indicator Date hidden'!AA20)</f>
        <v>0</v>
      </c>
      <c r="AA19" s="208">
        <f>IF('Indicator Date hidden'!AB20="x","x",$AA$2-'Indicator Date hidden'!AB20)</f>
        <v>0</v>
      </c>
      <c r="AB19" s="208">
        <f>IF('Indicator Date hidden'!AC20="x","x",$AB$2-'Indicator Date hidden'!AC20)</f>
        <v>0</v>
      </c>
      <c r="AC19" s="208">
        <f>IF('Indicator Date hidden'!AD20="x","x",$AC$2-'Indicator Date hidden'!AD20)</f>
        <v>0</v>
      </c>
      <c r="AD19" s="208">
        <f>IF('Indicator Date hidden'!AE20="x","x",$AD$2-'Indicator Date hidden'!AE20)</f>
        <v>0</v>
      </c>
      <c r="AE19" s="208">
        <f>IF('Indicator Date hidden'!AF20="x","x",$AE$2-'Indicator Date hidden'!AF20)</f>
        <v>0</v>
      </c>
      <c r="AF19" s="208" t="str">
        <f>IF('Indicator Date hidden'!AG20="x","x",$AF$2-'Indicator Date hidden'!AG20)</f>
        <v>x</v>
      </c>
      <c r="AG19" s="208">
        <f>IF('Indicator Date hidden'!AH20="x","x",$AG$2-'Indicator Date hidden'!AH20)</f>
        <v>0</v>
      </c>
      <c r="AH19" s="208">
        <f>IF('Indicator Date hidden'!AI20="x","x",$AH$2-'Indicator Date hidden'!AI20)</f>
        <v>0</v>
      </c>
      <c r="AI19" s="208">
        <f>IF('Indicator Date hidden'!AJ20="x","x",$AI$2-'Indicator Date hidden'!AJ20)</f>
        <v>0</v>
      </c>
      <c r="AJ19" s="208" t="str">
        <f>IF('Indicator Date hidden'!AK20="x","x",$AJ$2-'Indicator Date hidden'!AK20)</f>
        <v>x</v>
      </c>
      <c r="AK19" s="208">
        <f>IF('Indicator Date hidden'!AL20="x","x",$AK$2-'Indicator Date hidden'!AL20)</f>
        <v>1</v>
      </c>
      <c r="AL19" s="208">
        <f>IF('Indicator Date hidden'!AM20="x","x",$AL$2-'Indicator Date hidden'!AM20)</f>
        <v>0</v>
      </c>
      <c r="AM19" s="208">
        <f>IF('Indicator Date hidden'!AN20="x","x",$AM$2-'Indicator Date hidden'!AN20)</f>
        <v>0</v>
      </c>
      <c r="AN19" s="208">
        <f>IF('Indicator Date hidden'!AO20="x","x",$AN$2-'Indicator Date hidden'!AO20)</f>
        <v>0</v>
      </c>
      <c r="AO19" s="208" t="str">
        <f>IF('Indicator Date hidden'!AP20="x","x",$AO$2-'Indicator Date hidden'!AP20)</f>
        <v>x</v>
      </c>
      <c r="AP19" s="208">
        <f>IF('Indicator Date hidden'!AQ20="x","x",$AP$2-'Indicator Date hidden'!AQ20)</f>
        <v>2</v>
      </c>
      <c r="AQ19" s="208" t="str">
        <f>IF('Indicator Date hidden'!AR20="x","x",$AQ$2-'Indicator Date hidden'!AR20)</f>
        <v>x</v>
      </c>
      <c r="AR19" s="208">
        <f>IF('Indicator Date hidden'!AS20="x","x",$AR$2-'Indicator Date hidden'!AS20)</f>
        <v>0</v>
      </c>
      <c r="AS19" s="208" t="str">
        <f>IF('Indicator Date hidden'!AT20="x","x",$AS$2-'Indicator Date hidden'!AT20)</f>
        <v>x</v>
      </c>
      <c r="AT19" s="208">
        <f>IF('Indicator Date hidden'!AU20="x","x",$AT$2-'Indicator Date hidden'!AU20)</f>
        <v>0</v>
      </c>
      <c r="AU19" s="208" t="str">
        <f>IF('Indicator Date hidden'!AV20="x","x",$AU$2-'Indicator Date hidden'!AV20)</f>
        <v>x</v>
      </c>
      <c r="AV19" s="208">
        <f>IF('Indicator Date hidden'!AW20="x","x",$AV$2-'Indicator Date hidden'!AW20)</f>
        <v>0</v>
      </c>
      <c r="AW19" s="208">
        <f>IF('Indicator Date hidden'!AX20="x","x",$AW$2-'Indicator Date hidden'!AX20)</f>
        <v>0</v>
      </c>
      <c r="AX19" s="208">
        <f>IF('Indicator Date hidden'!AY20="x","x",$AX$2-'Indicator Date hidden'!AY20)</f>
        <v>0</v>
      </c>
      <c r="AY19" s="208">
        <f>IF('Indicator Date hidden'!AZ20="x","x",$AY$2-'Indicator Date hidden'!AZ20)</f>
        <v>0</v>
      </c>
      <c r="AZ19" s="208">
        <f>IF('Indicator Date hidden'!BA20="x","x",$AZ$2-'Indicator Date hidden'!BA20)</f>
        <v>0</v>
      </c>
      <c r="BA19">
        <f t="shared" si="0"/>
        <v>13</v>
      </c>
      <c r="BB19" s="21">
        <f t="shared" si="1"/>
        <v>0.28888888888888886</v>
      </c>
      <c r="BC19">
        <f t="shared" si="2"/>
        <v>5</v>
      </c>
      <c r="BD19" s="21">
        <f t="shared" si="3"/>
        <v>0.88499145563288339</v>
      </c>
      <c r="BE19" s="278">
        <f t="shared" si="4"/>
        <v>0</v>
      </c>
    </row>
    <row r="20" spans="1:57" x14ac:dyDescent="0.3">
      <c r="A20" t="s">
        <v>7333</v>
      </c>
      <c r="B20" s="208">
        <f>IF('Indicator Date hidden'!C21="x","x",$B$2-'Indicator Date hidden'!C21)</f>
        <v>0</v>
      </c>
      <c r="C20" s="208">
        <f>IF('Indicator Date hidden'!D21="x","x",$C$2-'Indicator Date hidden'!D21)</f>
        <v>0</v>
      </c>
      <c r="D20" s="208">
        <f>IF('Indicator Date hidden'!E21="x","x",$D$2-'Indicator Date hidden'!E21)</f>
        <v>0</v>
      </c>
      <c r="E20" s="208">
        <f>IF('Indicator Date hidden'!F21="x","x",$E$2-'Indicator Date hidden'!F21)</f>
        <v>0</v>
      </c>
      <c r="F20" s="208">
        <f>IF('Indicator Date hidden'!G21="x","x",$F$2-'Indicator Date hidden'!G21)</f>
        <v>0</v>
      </c>
      <c r="G20" s="208">
        <f>IF('Indicator Date hidden'!H21="x","x",$G$2-'Indicator Date hidden'!H21)</f>
        <v>0</v>
      </c>
      <c r="H20" s="208">
        <f>IF('Indicator Date hidden'!I21="x","x",$H$2-'Indicator Date hidden'!I21)</f>
        <v>0</v>
      </c>
      <c r="I20" s="208">
        <f>IF('Indicator Date hidden'!J21="x","x",$I$2-'Indicator Date hidden'!J21)</f>
        <v>0</v>
      </c>
      <c r="J20" s="208">
        <f>IF('Indicator Date hidden'!K21="x","x",$J$2-'Indicator Date hidden'!K21)</f>
        <v>0</v>
      </c>
      <c r="K20" s="208">
        <f>IF('Indicator Date hidden'!L21="x","x",$K$2-'Indicator Date hidden'!L21)</f>
        <v>0</v>
      </c>
      <c r="L20" s="208">
        <f>IF('Indicator Date hidden'!M21="x","x",$L$2-'Indicator Date hidden'!M21)</f>
        <v>0</v>
      </c>
      <c r="M20" s="208">
        <f>IF('Indicator Date hidden'!N21="x","x",$M$2-'Indicator Date hidden'!N21)</f>
        <v>0</v>
      </c>
      <c r="N20" s="208">
        <f>IF('Indicator Date hidden'!O21="x","x",$N$2-'Indicator Date hidden'!O21)</f>
        <v>0</v>
      </c>
      <c r="O20" s="208">
        <f>IF('Indicator Date hidden'!P21="x","x",$O$2-'Indicator Date hidden'!P21)</f>
        <v>0</v>
      </c>
      <c r="P20" s="208">
        <f>IF('Indicator Date hidden'!Q21="x","x",$P$2-'Indicator Date hidden'!Q21)</f>
        <v>0</v>
      </c>
      <c r="Q20" s="208">
        <f>IF('Indicator Date hidden'!R21="x","x",$Q$2-'Indicator Date hidden'!R21)</f>
        <v>2</v>
      </c>
      <c r="R20" s="208">
        <f>IF('Indicator Date hidden'!S21="x","x",$R$2-'Indicator Date hidden'!S21)</f>
        <v>0</v>
      </c>
      <c r="S20" s="208">
        <f>IF('Indicator Date hidden'!T21="x","x",$S$2-'Indicator Date hidden'!T21)</f>
        <v>0</v>
      </c>
      <c r="T20" s="208">
        <f>IF('Indicator Date hidden'!U21="x","x",$T$2-'Indicator Date hidden'!U21)</f>
        <v>0</v>
      </c>
      <c r="U20" s="208">
        <f>IF('Indicator Date hidden'!V21="x","x",$U$2-'Indicator Date hidden'!V21)</f>
        <v>0</v>
      </c>
      <c r="V20" s="208">
        <f>IF('Indicator Date hidden'!W21="x","x",$V$2-'Indicator Date hidden'!W21)</f>
        <v>0</v>
      </c>
      <c r="W20" s="208">
        <f>IF('Indicator Date hidden'!X21="x","x",$W$2-'Indicator Date hidden'!X21)</f>
        <v>0</v>
      </c>
      <c r="X20" s="208">
        <f>IF('Indicator Date hidden'!Y21="x","x",$X$2-'Indicator Date hidden'!Y21)</f>
        <v>4</v>
      </c>
      <c r="Y20" s="208">
        <f>IF('Indicator Date hidden'!Z21="x","x",$Y$2-'Indicator Date hidden'!Z21)</f>
        <v>0</v>
      </c>
      <c r="Z20" s="208">
        <f>IF('Indicator Date hidden'!AA21="x","x",$Z$2-'Indicator Date hidden'!AA21)</f>
        <v>0</v>
      </c>
      <c r="AA20" s="208">
        <f>IF('Indicator Date hidden'!AB21="x","x",$AA$2-'Indicator Date hidden'!AB21)</f>
        <v>0</v>
      </c>
      <c r="AB20" s="208">
        <f>IF('Indicator Date hidden'!AC21="x","x",$AB$2-'Indicator Date hidden'!AC21)</f>
        <v>0</v>
      </c>
      <c r="AC20" s="208">
        <f>IF('Indicator Date hidden'!AD21="x","x",$AC$2-'Indicator Date hidden'!AD21)</f>
        <v>0</v>
      </c>
      <c r="AD20" s="208">
        <f>IF('Indicator Date hidden'!AE21="x","x",$AD$2-'Indicator Date hidden'!AE21)</f>
        <v>0</v>
      </c>
      <c r="AE20" s="208">
        <f>IF('Indicator Date hidden'!AF21="x","x",$AE$2-'Indicator Date hidden'!AF21)</f>
        <v>0</v>
      </c>
      <c r="AF20" s="208">
        <f>IF('Indicator Date hidden'!AG21="x","x",$AF$2-'Indicator Date hidden'!AG21)</f>
        <v>2</v>
      </c>
      <c r="AG20" s="208">
        <f>IF('Indicator Date hidden'!AH21="x","x",$AG$2-'Indicator Date hidden'!AH21)</f>
        <v>0</v>
      </c>
      <c r="AH20" s="208">
        <f>IF('Indicator Date hidden'!AI21="x","x",$AH$2-'Indicator Date hidden'!AI21)</f>
        <v>0</v>
      </c>
      <c r="AI20" s="208">
        <f>IF('Indicator Date hidden'!AJ21="x","x",$AI$2-'Indicator Date hidden'!AJ21)</f>
        <v>0</v>
      </c>
      <c r="AJ20" s="208" t="str">
        <f>IF('Indicator Date hidden'!AK21="x","x",$AJ$2-'Indicator Date hidden'!AK21)</f>
        <v>x</v>
      </c>
      <c r="AK20" s="208">
        <f>IF('Indicator Date hidden'!AL21="x","x",$AK$2-'Indicator Date hidden'!AL21)</f>
        <v>1</v>
      </c>
      <c r="AL20" s="208">
        <f>IF('Indicator Date hidden'!AM21="x","x",$AL$2-'Indicator Date hidden'!AM21)</f>
        <v>0</v>
      </c>
      <c r="AM20" s="208">
        <f>IF('Indicator Date hidden'!AN21="x","x",$AM$2-'Indicator Date hidden'!AN21)</f>
        <v>0</v>
      </c>
      <c r="AN20" s="208">
        <f>IF('Indicator Date hidden'!AO21="x","x",$AN$2-'Indicator Date hidden'!AO21)</f>
        <v>0</v>
      </c>
      <c r="AO20" s="208">
        <f>IF('Indicator Date hidden'!AP21="x","x",$AO$2-'Indicator Date hidden'!AP21)</f>
        <v>0</v>
      </c>
      <c r="AP20" s="208">
        <f>IF('Indicator Date hidden'!AQ21="x","x",$AP$2-'Indicator Date hidden'!AQ21)</f>
        <v>0</v>
      </c>
      <c r="AQ20" s="208">
        <f>IF('Indicator Date hidden'!AR21="x","x",$AQ$2-'Indicator Date hidden'!AR21)</f>
        <v>0</v>
      </c>
      <c r="AR20" s="208">
        <f>IF('Indicator Date hidden'!AS21="x","x",$AR$2-'Indicator Date hidden'!AS21)</f>
        <v>0</v>
      </c>
      <c r="AS20" s="208">
        <f>IF('Indicator Date hidden'!AT21="x","x",$AS$2-'Indicator Date hidden'!AT21)</f>
        <v>0</v>
      </c>
      <c r="AT20" s="208">
        <f>IF('Indicator Date hidden'!AU21="x","x",$AT$2-'Indicator Date hidden'!AU21)</f>
        <v>0</v>
      </c>
      <c r="AU20" s="208">
        <f>IF('Indicator Date hidden'!AV21="x","x",$AU$2-'Indicator Date hidden'!AV21)</f>
        <v>8</v>
      </c>
      <c r="AV20" s="208">
        <f>IF('Indicator Date hidden'!AW21="x","x",$AV$2-'Indicator Date hidden'!AW21)</f>
        <v>0</v>
      </c>
      <c r="AW20" s="208">
        <f>IF('Indicator Date hidden'!AX21="x","x",$AW$2-'Indicator Date hidden'!AX21)</f>
        <v>0</v>
      </c>
      <c r="AX20" s="208">
        <f>IF('Indicator Date hidden'!AY21="x","x",$AX$2-'Indicator Date hidden'!AY21)</f>
        <v>0</v>
      </c>
      <c r="AY20" s="208">
        <f>IF('Indicator Date hidden'!AZ21="x","x",$AY$2-'Indicator Date hidden'!AZ21)</f>
        <v>0</v>
      </c>
      <c r="AZ20" s="208">
        <f>IF('Indicator Date hidden'!BA21="x","x",$AZ$2-'Indicator Date hidden'!BA21)</f>
        <v>0</v>
      </c>
      <c r="BA20">
        <f t="shared" si="0"/>
        <v>17</v>
      </c>
      <c r="BB20" s="21">
        <f t="shared" si="1"/>
        <v>0.34</v>
      </c>
      <c r="BC20">
        <f t="shared" si="2"/>
        <v>5</v>
      </c>
      <c r="BD20" s="21">
        <f t="shared" si="3"/>
        <v>1.290116273829611</v>
      </c>
      <c r="BE20" s="278">
        <f t="shared" si="4"/>
        <v>0</v>
      </c>
    </row>
    <row r="21" spans="1:57" x14ac:dyDescent="0.3">
      <c r="A21" t="s">
        <v>7335</v>
      </c>
      <c r="B21" s="208">
        <f>IF('Indicator Date hidden'!C22="x","x",$B$2-'Indicator Date hidden'!C22)</f>
        <v>0</v>
      </c>
      <c r="C21" s="208">
        <f>IF('Indicator Date hidden'!D22="x","x",$C$2-'Indicator Date hidden'!D22)</f>
        <v>0</v>
      </c>
      <c r="D21" s="208">
        <f>IF('Indicator Date hidden'!E22="x","x",$D$2-'Indicator Date hidden'!E22)</f>
        <v>0</v>
      </c>
      <c r="E21" s="208">
        <f>IF('Indicator Date hidden'!F22="x","x",$E$2-'Indicator Date hidden'!F22)</f>
        <v>0</v>
      </c>
      <c r="F21" s="208">
        <f>IF('Indicator Date hidden'!G22="x","x",$F$2-'Indicator Date hidden'!G22)</f>
        <v>0</v>
      </c>
      <c r="G21" s="208">
        <f>IF('Indicator Date hidden'!H22="x","x",$G$2-'Indicator Date hidden'!H22)</f>
        <v>0</v>
      </c>
      <c r="H21" s="208">
        <f>IF('Indicator Date hidden'!I22="x","x",$H$2-'Indicator Date hidden'!I22)</f>
        <v>0</v>
      </c>
      <c r="I21" s="208">
        <f>IF('Indicator Date hidden'!J22="x","x",$I$2-'Indicator Date hidden'!J22)</f>
        <v>0</v>
      </c>
      <c r="J21" s="208">
        <f>IF('Indicator Date hidden'!K22="x","x",$J$2-'Indicator Date hidden'!K22)</f>
        <v>0</v>
      </c>
      <c r="K21" s="208">
        <f>IF('Indicator Date hidden'!L22="x","x",$K$2-'Indicator Date hidden'!L22)</f>
        <v>0</v>
      </c>
      <c r="L21" s="208">
        <f>IF('Indicator Date hidden'!M22="x","x",$L$2-'Indicator Date hidden'!M22)</f>
        <v>0</v>
      </c>
      <c r="M21" s="208">
        <f>IF('Indicator Date hidden'!N22="x","x",$M$2-'Indicator Date hidden'!N22)</f>
        <v>0</v>
      </c>
      <c r="N21" s="208">
        <f>IF('Indicator Date hidden'!O22="x","x",$N$2-'Indicator Date hidden'!O22)</f>
        <v>0</v>
      </c>
      <c r="O21" s="208">
        <f>IF('Indicator Date hidden'!P22="x","x",$O$2-'Indicator Date hidden'!P22)</f>
        <v>0</v>
      </c>
      <c r="P21" s="208">
        <f>IF('Indicator Date hidden'!Q22="x","x",$P$2-'Indicator Date hidden'!Q22)</f>
        <v>0</v>
      </c>
      <c r="Q21" s="208">
        <f>IF('Indicator Date hidden'!R22="x","x",$Q$2-'Indicator Date hidden'!R22)</f>
        <v>4</v>
      </c>
      <c r="R21" s="208">
        <f>IF('Indicator Date hidden'!S22="x","x",$R$2-'Indicator Date hidden'!S22)</f>
        <v>0</v>
      </c>
      <c r="S21" s="208">
        <f>IF('Indicator Date hidden'!T22="x","x",$S$2-'Indicator Date hidden'!T22)</f>
        <v>0</v>
      </c>
      <c r="T21" s="208">
        <f>IF('Indicator Date hidden'!U22="x","x",$T$2-'Indicator Date hidden'!U22)</f>
        <v>0</v>
      </c>
      <c r="U21" s="208">
        <f>IF('Indicator Date hidden'!V22="x","x",$U$2-'Indicator Date hidden'!V22)</f>
        <v>0</v>
      </c>
      <c r="V21" s="208">
        <f>IF('Indicator Date hidden'!W22="x","x",$V$2-'Indicator Date hidden'!W22)</f>
        <v>0</v>
      </c>
      <c r="W21" s="208">
        <f>IF('Indicator Date hidden'!X22="x","x",$W$2-'Indicator Date hidden'!X22)</f>
        <v>4</v>
      </c>
      <c r="X21" s="208">
        <f>IF('Indicator Date hidden'!Y22="x","x",$X$2-'Indicator Date hidden'!Y22)</f>
        <v>2</v>
      </c>
      <c r="Y21" s="208">
        <f>IF('Indicator Date hidden'!Z22="x","x",$Y$2-'Indicator Date hidden'!Z22)</f>
        <v>0</v>
      </c>
      <c r="Z21" s="208">
        <f>IF('Indicator Date hidden'!AA22="x","x",$Z$2-'Indicator Date hidden'!AA22)</f>
        <v>0</v>
      </c>
      <c r="AA21" s="208">
        <f>IF('Indicator Date hidden'!AB22="x","x",$AA$2-'Indicator Date hidden'!AB22)</f>
        <v>1</v>
      </c>
      <c r="AB21" s="208">
        <f>IF('Indicator Date hidden'!AC22="x","x",$AB$2-'Indicator Date hidden'!AC22)</f>
        <v>0</v>
      </c>
      <c r="AC21" s="208">
        <f>IF('Indicator Date hidden'!AD22="x","x",$AC$2-'Indicator Date hidden'!AD22)</f>
        <v>0</v>
      </c>
      <c r="AD21" s="208">
        <f>IF('Indicator Date hidden'!AE22="x","x",$AD$2-'Indicator Date hidden'!AE22)</f>
        <v>0</v>
      </c>
      <c r="AE21" s="208">
        <f>IF('Indicator Date hidden'!AF22="x","x",$AE$2-'Indicator Date hidden'!AF22)</f>
        <v>0</v>
      </c>
      <c r="AF21" s="208">
        <f>IF('Indicator Date hidden'!AG22="x","x",$AF$2-'Indicator Date hidden'!AG22)</f>
        <v>1</v>
      </c>
      <c r="AG21" s="208">
        <f>IF('Indicator Date hidden'!AH22="x","x",$AG$2-'Indicator Date hidden'!AH22)</f>
        <v>0</v>
      </c>
      <c r="AH21" s="208">
        <f>IF('Indicator Date hidden'!AI22="x","x",$AH$2-'Indicator Date hidden'!AI22)</f>
        <v>0</v>
      </c>
      <c r="AI21" s="208">
        <f>IF('Indicator Date hidden'!AJ22="x","x",$AI$2-'Indicator Date hidden'!AJ22)</f>
        <v>0</v>
      </c>
      <c r="AJ21" s="208" t="str">
        <f>IF('Indicator Date hidden'!AK22="x","x",$AJ$2-'Indicator Date hidden'!AK22)</f>
        <v>x</v>
      </c>
      <c r="AK21" s="208" t="str">
        <f>IF('Indicator Date hidden'!AL22="x","x",$AK$2-'Indicator Date hidden'!AL22)</f>
        <v>x</v>
      </c>
      <c r="AL21" s="208">
        <f>IF('Indicator Date hidden'!AM22="x","x",$AL$2-'Indicator Date hidden'!AM22)</f>
        <v>0</v>
      </c>
      <c r="AM21" s="208">
        <f>IF('Indicator Date hidden'!AN22="x","x",$AM$2-'Indicator Date hidden'!AN22)</f>
        <v>0</v>
      </c>
      <c r="AN21" s="208">
        <f>IF('Indicator Date hidden'!AO22="x","x",$AN$2-'Indicator Date hidden'!AO22)</f>
        <v>0</v>
      </c>
      <c r="AO21" s="208">
        <f>IF('Indicator Date hidden'!AP22="x","x",$AO$2-'Indicator Date hidden'!AP22)</f>
        <v>0</v>
      </c>
      <c r="AP21" s="208">
        <f>IF('Indicator Date hidden'!AQ22="x","x",$AP$2-'Indicator Date hidden'!AQ22)</f>
        <v>0</v>
      </c>
      <c r="AQ21" s="208">
        <f>IF('Indicator Date hidden'!AR22="x","x",$AQ$2-'Indicator Date hidden'!AR22)</f>
        <v>0</v>
      </c>
      <c r="AR21" s="208">
        <f>IF('Indicator Date hidden'!AS22="x","x",$AR$2-'Indicator Date hidden'!AS22)</f>
        <v>0</v>
      </c>
      <c r="AS21" s="208">
        <f>IF('Indicator Date hidden'!AT22="x","x",$AS$2-'Indicator Date hidden'!AT22)</f>
        <v>0</v>
      </c>
      <c r="AT21" s="208">
        <f>IF('Indicator Date hidden'!AU22="x","x",$AT$2-'Indicator Date hidden'!AU22)</f>
        <v>0</v>
      </c>
      <c r="AU21" s="208" t="str">
        <f>IF('Indicator Date hidden'!AV22="x","x",$AU$2-'Indicator Date hidden'!AV22)</f>
        <v>x</v>
      </c>
      <c r="AV21" s="208">
        <f>IF('Indicator Date hidden'!AW22="x","x",$AV$2-'Indicator Date hidden'!AW22)</f>
        <v>0</v>
      </c>
      <c r="AW21" s="208">
        <f>IF('Indicator Date hidden'!AX22="x","x",$AW$2-'Indicator Date hidden'!AX22)</f>
        <v>0</v>
      </c>
      <c r="AX21" s="208">
        <f>IF('Indicator Date hidden'!AY22="x","x",$AX$2-'Indicator Date hidden'!AY22)</f>
        <v>0</v>
      </c>
      <c r="AY21" s="208">
        <f>IF('Indicator Date hidden'!AZ22="x","x",$AY$2-'Indicator Date hidden'!AZ22)</f>
        <v>0</v>
      </c>
      <c r="AZ21" s="208">
        <f>IF('Indicator Date hidden'!BA22="x","x",$AZ$2-'Indicator Date hidden'!BA22)</f>
        <v>0</v>
      </c>
      <c r="BA21">
        <f t="shared" si="0"/>
        <v>12</v>
      </c>
      <c r="BB21" s="21">
        <f t="shared" si="1"/>
        <v>0.25</v>
      </c>
      <c r="BC21">
        <f t="shared" si="2"/>
        <v>5</v>
      </c>
      <c r="BD21" s="21">
        <f t="shared" si="3"/>
        <v>0.8539125638299665</v>
      </c>
      <c r="BE21" s="278">
        <f t="shared" si="4"/>
        <v>0</v>
      </c>
    </row>
    <row r="22" spans="1:57" x14ac:dyDescent="0.3">
      <c r="A22" t="s">
        <v>7337</v>
      </c>
      <c r="B22" s="208">
        <f>IF('Indicator Date hidden'!C23="x","x",$B$2-'Indicator Date hidden'!C23)</f>
        <v>0</v>
      </c>
      <c r="C22" s="208">
        <f>IF('Indicator Date hidden'!D23="x","x",$C$2-'Indicator Date hidden'!D23)</f>
        <v>0</v>
      </c>
      <c r="D22" s="208">
        <f>IF('Indicator Date hidden'!E23="x","x",$D$2-'Indicator Date hidden'!E23)</f>
        <v>0</v>
      </c>
      <c r="E22" s="208">
        <f>IF('Indicator Date hidden'!F23="x","x",$E$2-'Indicator Date hidden'!F23)</f>
        <v>0</v>
      </c>
      <c r="F22" s="208">
        <f>IF('Indicator Date hidden'!G23="x","x",$F$2-'Indicator Date hidden'!G23)</f>
        <v>0</v>
      </c>
      <c r="G22" s="208">
        <f>IF('Indicator Date hidden'!H23="x","x",$G$2-'Indicator Date hidden'!H23)</f>
        <v>0</v>
      </c>
      <c r="H22" s="208">
        <f>IF('Indicator Date hidden'!I23="x","x",$H$2-'Indicator Date hidden'!I23)</f>
        <v>0</v>
      </c>
      <c r="I22" s="208">
        <f>IF('Indicator Date hidden'!J23="x","x",$I$2-'Indicator Date hidden'!J23)</f>
        <v>0</v>
      </c>
      <c r="J22" s="208">
        <f>IF('Indicator Date hidden'!K23="x","x",$J$2-'Indicator Date hidden'!K23)</f>
        <v>0</v>
      </c>
      <c r="K22" s="208">
        <f>IF('Indicator Date hidden'!L23="x","x",$K$2-'Indicator Date hidden'!L23)</f>
        <v>0</v>
      </c>
      <c r="L22" s="208">
        <f>IF('Indicator Date hidden'!M23="x","x",$L$2-'Indicator Date hidden'!M23)</f>
        <v>0</v>
      </c>
      <c r="M22" s="208">
        <f>IF('Indicator Date hidden'!N23="x","x",$M$2-'Indicator Date hidden'!N23)</f>
        <v>0</v>
      </c>
      <c r="N22" s="208">
        <f>IF('Indicator Date hidden'!O23="x","x",$N$2-'Indicator Date hidden'!O23)</f>
        <v>0</v>
      </c>
      <c r="O22" s="208">
        <f>IF('Indicator Date hidden'!P23="x","x",$O$2-'Indicator Date hidden'!P23)</f>
        <v>0</v>
      </c>
      <c r="P22" s="208">
        <f>IF('Indicator Date hidden'!Q23="x","x",$P$2-'Indicator Date hidden'!Q23)</f>
        <v>0</v>
      </c>
      <c r="Q22" s="208">
        <f>IF('Indicator Date hidden'!R23="x","x",$Q$2-'Indicator Date hidden'!R23)</f>
        <v>6</v>
      </c>
      <c r="R22" s="208">
        <f>IF('Indicator Date hidden'!S23="x","x",$R$2-'Indicator Date hidden'!S23)</f>
        <v>0</v>
      </c>
      <c r="S22" s="208">
        <f>IF('Indicator Date hidden'!T23="x","x",$S$2-'Indicator Date hidden'!T23)</f>
        <v>0</v>
      </c>
      <c r="T22" s="208">
        <f>IF('Indicator Date hidden'!U23="x","x",$T$2-'Indicator Date hidden'!U23)</f>
        <v>0</v>
      </c>
      <c r="U22" s="208">
        <f>IF('Indicator Date hidden'!V23="x","x",$U$2-'Indicator Date hidden'!V23)</f>
        <v>0</v>
      </c>
      <c r="V22" s="208">
        <f>IF('Indicator Date hidden'!W23="x","x",$V$2-'Indicator Date hidden'!W23)</f>
        <v>0</v>
      </c>
      <c r="W22" s="208">
        <f>IF('Indicator Date hidden'!X23="x","x",$W$2-'Indicator Date hidden'!X23)</f>
        <v>6</v>
      </c>
      <c r="X22" s="208">
        <f>IF('Indicator Date hidden'!Y23="x","x",$X$2-'Indicator Date hidden'!Y23)</f>
        <v>2</v>
      </c>
      <c r="Y22" s="208">
        <f>IF('Indicator Date hidden'!Z23="x","x",$Y$2-'Indicator Date hidden'!Z23)</f>
        <v>0</v>
      </c>
      <c r="Z22" s="208">
        <f>IF('Indicator Date hidden'!AA23="x","x",$Z$2-'Indicator Date hidden'!AA23)</f>
        <v>0</v>
      </c>
      <c r="AA22" s="208">
        <f>IF('Indicator Date hidden'!AB23="x","x",$AA$2-'Indicator Date hidden'!AB23)</f>
        <v>0</v>
      </c>
      <c r="AB22" s="208">
        <f>IF('Indicator Date hidden'!AC23="x","x",$AB$2-'Indicator Date hidden'!AC23)</f>
        <v>0</v>
      </c>
      <c r="AC22" s="208">
        <f>IF('Indicator Date hidden'!AD23="x","x",$AC$2-'Indicator Date hidden'!AD23)</f>
        <v>0</v>
      </c>
      <c r="AD22" s="208">
        <f>IF('Indicator Date hidden'!AE23="x","x",$AD$2-'Indicator Date hidden'!AE23)</f>
        <v>0</v>
      </c>
      <c r="AE22" s="208">
        <f>IF('Indicator Date hidden'!AF23="x","x",$AE$2-'Indicator Date hidden'!AF23)</f>
        <v>0</v>
      </c>
      <c r="AF22" s="208">
        <f>IF('Indicator Date hidden'!AG23="x","x",$AF$2-'Indicator Date hidden'!AG23)</f>
        <v>0</v>
      </c>
      <c r="AG22" s="208">
        <f>IF('Indicator Date hidden'!AH23="x","x",$AG$2-'Indicator Date hidden'!AH23)</f>
        <v>0</v>
      </c>
      <c r="AH22" s="208">
        <f>IF('Indicator Date hidden'!AI23="x","x",$AH$2-'Indicator Date hidden'!AI23)</f>
        <v>0</v>
      </c>
      <c r="AI22" s="208">
        <f>IF('Indicator Date hidden'!AJ23="x","x",$AI$2-'Indicator Date hidden'!AJ23)</f>
        <v>0</v>
      </c>
      <c r="AJ22" s="208" t="str">
        <f>IF('Indicator Date hidden'!AK23="x","x",$AJ$2-'Indicator Date hidden'!AK23)</f>
        <v>x</v>
      </c>
      <c r="AK22" s="208">
        <f>IF('Indicator Date hidden'!AL23="x","x",$AK$2-'Indicator Date hidden'!AL23)</f>
        <v>1</v>
      </c>
      <c r="AL22" s="208">
        <f>IF('Indicator Date hidden'!AM23="x","x",$AL$2-'Indicator Date hidden'!AM23)</f>
        <v>0</v>
      </c>
      <c r="AM22" s="208">
        <f>IF('Indicator Date hidden'!AN23="x","x",$AM$2-'Indicator Date hidden'!AN23)</f>
        <v>0</v>
      </c>
      <c r="AN22" s="208">
        <f>IF('Indicator Date hidden'!AO23="x","x",$AN$2-'Indicator Date hidden'!AO23)</f>
        <v>0</v>
      </c>
      <c r="AO22" s="208">
        <f>IF('Indicator Date hidden'!AP23="x","x",$AO$2-'Indicator Date hidden'!AP23)</f>
        <v>0</v>
      </c>
      <c r="AP22" s="208">
        <f>IF('Indicator Date hidden'!AQ23="x","x",$AP$2-'Indicator Date hidden'!AQ23)</f>
        <v>0</v>
      </c>
      <c r="AQ22" s="208">
        <f>IF('Indicator Date hidden'!AR23="x","x",$AQ$2-'Indicator Date hidden'!AR23)</f>
        <v>4</v>
      </c>
      <c r="AR22" s="208">
        <f>IF('Indicator Date hidden'!AS23="x","x",$AR$2-'Indicator Date hidden'!AS23)</f>
        <v>0</v>
      </c>
      <c r="AS22" s="208">
        <f>IF('Indicator Date hidden'!AT23="x","x",$AS$2-'Indicator Date hidden'!AT23)</f>
        <v>0</v>
      </c>
      <c r="AT22" s="208">
        <f>IF('Indicator Date hidden'!AU23="x","x",$AT$2-'Indicator Date hidden'!AU23)</f>
        <v>0</v>
      </c>
      <c r="AU22" s="208">
        <f>IF('Indicator Date hidden'!AV23="x","x",$AU$2-'Indicator Date hidden'!AV23)</f>
        <v>2</v>
      </c>
      <c r="AV22" s="208">
        <f>IF('Indicator Date hidden'!AW23="x","x",$AV$2-'Indicator Date hidden'!AW23)</f>
        <v>0</v>
      </c>
      <c r="AW22" s="208">
        <f>IF('Indicator Date hidden'!AX23="x","x",$AW$2-'Indicator Date hidden'!AX23)</f>
        <v>0</v>
      </c>
      <c r="AX22" s="208">
        <f>IF('Indicator Date hidden'!AY23="x","x",$AX$2-'Indicator Date hidden'!AY23)</f>
        <v>0</v>
      </c>
      <c r="AY22" s="208">
        <f>IF('Indicator Date hidden'!AZ23="x","x",$AY$2-'Indicator Date hidden'!AZ23)</f>
        <v>0</v>
      </c>
      <c r="AZ22" s="208">
        <f>IF('Indicator Date hidden'!BA23="x","x",$AZ$2-'Indicator Date hidden'!BA23)</f>
        <v>0</v>
      </c>
      <c r="BA22">
        <f t="shared" si="0"/>
        <v>21</v>
      </c>
      <c r="BB22" s="21">
        <f t="shared" si="1"/>
        <v>0.42</v>
      </c>
      <c r="BC22">
        <f t="shared" si="2"/>
        <v>6</v>
      </c>
      <c r="BD22" s="21">
        <f t="shared" si="3"/>
        <v>1.3280060240827223</v>
      </c>
      <c r="BE22" s="278">
        <f t="shared" si="4"/>
        <v>0</v>
      </c>
    </row>
    <row r="23" spans="1:57" x14ac:dyDescent="0.3">
      <c r="A23" t="s">
        <v>7339</v>
      </c>
      <c r="B23" s="208">
        <f>IF('Indicator Date hidden'!C24="x","x",$B$2-'Indicator Date hidden'!C24)</f>
        <v>0</v>
      </c>
      <c r="C23" s="208">
        <f>IF('Indicator Date hidden'!D24="x","x",$C$2-'Indicator Date hidden'!D24)</f>
        <v>0</v>
      </c>
      <c r="D23" s="208">
        <f>IF('Indicator Date hidden'!E24="x","x",$D$2-'Indicator Date hidden'!E24)</f>
        <v>0</v>
      </c>
      <c r="E23" s="208">
        <f>IF('Indicator Date hidden'!F24="x","x",$E$2-'Indicator Date hidden'!F24)</f>
        <v>0</v>
      </c>
      <c r="F23" s="208">
        <f>IF('Indicator Date hidden'!G24="x","x",$F$2-'Indicator Date hidden'!G24)</f>
        <v>0</v>
      </c>
      <c r="G23" s="208">
        <f>IF('Indicator Date hidden'!H24="x","x",$G$2-'Indicator Date hidden'!H24)</f>
        <v>0</v>
      </c>
      <c r="H23" s="208">
        <f>IF('Indicator Date hidden'!I24="x","x",$H$2-'Indicator Date hidden'!I24)</f>
        <v>0</v>
      </c>
      <c r="I23" s="208">
        <f>IF('Indicator Date hidden'!J24="x","x",$I$2-'Indicator Date hidden'!J24)</f>
        <v>0</v>
      </c>
      <c r="J23" s="208">
        <f>IF('Indicator Date hidden'!K24="x","x",$J$2-'Indicator Date hidden'!K24)</f>
        <v>0</v>
      </c>
      <c r="K23" s="208">
        <f>IF('Indicator Date hidden'!L24="x","x",$K$2-'Indicator Date hidden'!L24)</f>
        <v>0</v>
      </c>
      <c r="L23" s="208">
        <f>IF('Indicator Date hidden'!M24="x","x",$L$2-'Indicator Date hidden'!M24)</f>
        <v>0</v>
      </c>
      <c r="M23" s="208">
        <f>IF('Indicator Date hidden'!N24="x","x",$M$2-'Indicator Date hidden'!N24)</f>
        <v>0</v>
      </c>
      <c r="N23" s="208">
        <f>IF('Indicator Date hidden'!O24="x","x",$N$2-'Indicator Date hidden'!O24)</f>
        <v>0</v>
      </c>
      <c r="O23" s="208">
        <f>IF('Indicator Date hidden'!P24="x","x",$O$2-'Indicator Date hidden'!P24)</f>
        <v>0</v>
      </c>
      <c r="P23" s="208">
        <f>IF('Indicator Date hidden'!Q24="x","x",$P$2-'Indicator Date hidden'!Q24)</f>
        <v>0</v>
      </c>
      <c r="Q23" s="208">
        <f>IF('Indicator Date hidden'!R24="x","x",$Q$2-'Indicator Date hidden'!R24)</f>
        <v>2</v>
      </c>
      <c r="R23" s="208">
        <f>IF('Indicator Date hidden'!S24="x","x",$R$2-'Indicator Date hidden'!S24)</f>
        <v>0</v>
      </c>
      <c r="S23" s="208">
        <f>IF('Indicator Date hidden'!T24="x","x",$S$2-'Indicator Date hidden'!T24)</f>
        <v>0</v>
      </c>
      <c r="T23" s="208">
        <f>IF('Indicator Date hidden'!U24="x","x",$T$2-'Indicator Date hidden'!U24)</f>
        <v>0</v>
      </c>
      <c r="U23" s="208">
        <f>IF('Indicator Date hidden'!V24="x","x",$U$2-'Indicator Date hidden'!V24)</f>
        <v>0</v>
      </c>
      <c r="V23" s="208">
        <f>IF('Indicator Date hidden'!W24="x","x",$V$2-'Indicator Date hidden'!W24)</f>
        <v>0</v>
      </c>
      <c r="W23" s="208">
        <f>IF('Indicator Date hidden'!X24="x","x",$W$2-'Indicator Date hidden'!X24)</f>
        <v>2</v>
      </c>
      <c r="X23" s="208">
        <f>IF('Indicator Date hidden'!Y24="x","x",$X$2-'Indicator Date hidden'!Y24)</f>
        <v>1</v>
      </c>
      <c r="Y23" s="208">
        <f>IF('Indicator Date hidden'!Z24="x","x",$Y$2-'Indicator Date hidden'!Z24)</f>
        <v>0</v>
      </c>
      <c r="Z23" s="208">
        <f>IF('Indicator Date hidden'!AA24="x","x",$Z$2-'Indicator Date hidden'!AA24)</f>
        <v>0</v>
      </c>
      <c r="AA23" s="208" t="str">
        <f>IF('Indicator Date hidden'!AB24="x","x",$AA$2-'Indicator Date hidden'!AB24)</f>
        <v>x</v>
      </c>
      <c r="AB23" s="208">
        <f>IF('Indicator Date hidden'!AC24="x","x",$AB$2-'Indicator Date hidden'!AC24)</f>
        <v>0</v>
      </c>
      <c r="AC23" s="208">
        <f>IF('Indicator Date hidden'!AD24="x","x",$AC$2-'Indicator Date hidden'!AD24)</f>
        <v>0</v>
      </c>
      <c r="AD23" s="208" t="str">
        <f>IF('Indicator Date hidden'!AE24="x","x",$AD$2-'Indicator Date hidden'!AE24)</f>
        <v>x</v>
      </c>
      <c r="AE23" s="208">
        <f>IF('Indicator Date hidden'!AF24="x","x",$AE$2-'Indicator Date hidden'!AF24)</f>
        <v>0</v>
      </c>
      <c r="AF23" s="208">
        <f>IF('Indicator Date hidden'!AG24="x","x",$AF$2-'Indicator Date hidden'!AG24)</f>
        <v>6</v>
      </c>
      <c r="AG23" s="208">
        <f>IF('Indicator Date hidden'!AH24="x","x",$AG$2-'Indicator Date hidden'!AH24)</f>
        <v>0</v>
      </c>
      <c r="AH23" s="208">
        <f>IF('Indicator Date hidden'!AI24="x","x",$AH$2-'Indicator Date hidden'!AI24)</f>
        <v>0</v>
      </c>
      <c r="AI23" s="208">
        <f>IF('Indicator Date hidden'!AJ24="x","x",$AI$2-'Indicator Date hidden'!AJ24)</f>
        <v>0</v>
      </c>
      <c r="AJ23" s="208">
        <f>IF('Indicator Date hidden'!AK24="x","x",$AJ$2-'Indicator Date hidden'!AK24)</f>
        <v>1</v>
      </c>
      <c r="AK23" s="208">
        <f>IF('Indicator Date hidden'!AL24="x","x",$AK$2-'Indicator Date hidden'!AL24)</f>
        <v>1</v>
      </c>
      <c r="AL23" s="208">
        <f>IF('Indicator Date hidden'!AM24="x","x",$AL$2-'Indicator Date hidden'!AM24)</f>
        <v>0</v>
      </c>
      <c r="AM23" s="208">
        <f>IF('Indicator Date hidden'!AN24="x","x",$AM$2-'Indicator Date hidden'!AN24)</f>
        <v>0</v>
      </c>
      <c r="AN23" s="208">
        <f>IF('Indicator Date hidden'!AO24="x","x",$AN$2-'Indicator Date hidden'!AO24)</f>
        <v>0</v>
      </c>
      <c r="AO23" s="208" t="str">
        <f>IF('Indicator Date hidden'!AP24="x","x",$AO$2-'Indicator Date hidden'!AP24)</f>
        <v>x</v>
      </c>
      <c r="AP23" s="208">
        <f>IF('Indicator Date hidden'!AQ24="x","x",$AP$2-'Indicator Date hidden'!AQ24)</f>
        <v>2</v>
      </c>
      <c r="AQ23" s="208" t="str">
        <f>IF('Indicator Date hidden'!AR24="x","x",$AQ$2-'Indicator Date hidden'!AR24)</f>
        <v>x</v>
      </c>
      <c r="AR23" s="208">
        <f>IF('Indicator Date hidden'!AS24="x","x",$AR$2-'Indicator Date hidden'!AS24)</f>
        <v>0</v>
      </c>
      <c r="AS23" s="208">
        <f>IF('Indicator Date hidden'!AT24="x","x",$AS$2-'Indicator Date hidden'!AT24)</f>
        <v>0</v>
      </c>
      <c r="AT23" s="208">
        <f>IF('Indicator Date hidden'!AU24="x","x",$AT$2-'Indicator Date hidden'!AU24)</f>
        <v>0</v>
      </c>
      <c r="AU23" s="208">
        <f>IF('Indicator Date hidden'!AV24="x","x",$AU$2-'Indicator Date hidden'!AV24)</f>
        <v>1</v>
      </c>
      <c r="AV23" s="208">
        <f>IF('Indicator Date hidden'!AW24="x","x",$AV$2-'Indicator Date hidden'!AW24)</f>
        <v>0</v>
      </c>
      <c r="AW23" s="208">
        <f>IF('Indicator Date hidden'!AX24="x","x",$AW$2-'Indicator Date hidden'!AX24)</f>
        <v>0</v>
      </c>
      <c r="AX23" s="208">
        <f>IF('Indicator Date hidden'!AY24="x","x",$AX$2-'Indicator Date hidden'!AY24)</f>
        <v>0</v>
      </c>
      <c r="AY23" s="208">
        <f>IF('Indicator Date hidden'!AZ24="x","x",$AY$2-'Indicator Date hidden'!AZ24)</f>
        <v>0</v>
      </c>
      <c r="AZ23" s="208">
        <f>IF('Indicator Date hidden'!BA24="x","x",$AZ$2-'Indicator Date hidden'!BA24)</f>
        <v>0</v>
      </c>
      <c r="BA23">
        <f t="shared" si="0"/>
        <v>16</v>
      </c>
      <c r="BB23" s="21">
        <f t="shared" si="1"/>
        <v>0.34042553191489361</v>
      </c>
      <c r="BC23">
        <f t="shared" si="2"/>
        <v>8</v>
      </c>
      <c r="BD23" s="21">
        <f t="shared" si="3"/>
        <v>0.99523536710863825</v>
      </c>
      <c r="BE23" s="278">
        <f t="shared" si="4"/>
        <v>0</v>
      </c>
    </row>
    <row r="24" spans="1:57" x14ac:dyDescent="0.3">
      <c r="A24" t="s">
        <v>7341</v>
      </c>
      <c r="B24" s="208">
        <f>IF('Indicator Date hidden'!C25="x","x",$B$2-'Indicator Date hidden'!C25)</f>
        <v>0</v>
      </c>
      <c r="C24" s="208">
        <f>IF('Indicator Date hidden'!D25="x","x",$C$2-'Indicator Date hidden'!D25)</f>
        <v>0</v>
      </c>
      <c r="D24" s="208">
        <f>IF('Indicator Date hidden'!E25="x","x",$D$2-'Indicator Date hidden'!E25)</f>
        <v>0</v>
      </c>
      <c r="E24" s="208">
        <f>IF('Indicator Date hidden'!F25="x","x",$E$2-'Indicator Date hidden'!F25)</f>
        <v>0</v>
      </c>
      <c r="F24" s="208">
        <f>IF('Indicator Date hidden'!G25="x","x",$F$2-'Indicator Date hidden'!G25)</f>
        <v>0</v>
      </c>
      <c r="G24" s="208">
        <f>IF('Indicator Date hidden'!H25="x","x",$G$2-'Indicator Date hidden'!H25)</f>
        <v>0</v>
      </c>
      <c r="H24" s="208">
        <f>IF('Indicator Date hidden'!I25="x","x",$H$2-'Indicator Date hidden'!I25)</f>
        <v>0</v>
      </c>
      <c r="I24" s="208">
        <f>IF('Indicator Date hidden'!J25="x","x",$I$2-'Indicator Date hidden'!J25)</f>
        <v>0</v>
      </c>
      <c r="J24" s="208">
        <f>IF('Indicator Date hidden'!K25="x","x",$J$2-'Indicator Date hidden'!K25)</f>
        <v>0</v>
      </c>
      <c r="K24" s="208">
        <f>IF('Indicator Date hidden'!L25="x","x",$K$2-'Indicator Date hidden'!L25)</f>
        <v>0</v>
      </c>
      <c r="L24" s="208">
        <f>IF('Indicator Date hidden'!M25="x","x",$L$2-'Indicator Date hidden'!M25)</f>
        <v>0</v>
      </c>
      <c r="M24" s="208">
        <f>IF('Indicator Date hidden'!N25="x","x",$M$2-'Indicator Date hidden'!N25)</f>
        <v>0</v>
      </c>
      <c r="N24" s="208">
        <f>IF('Indicator Date hidden'!O25="x","x",$N$2-'Indicator Date hidden'!O25)</f>
        <v>0</v>
      </c>
      <c r="O24" s="208">
        <f>IF('Indicator Date hidden'!P25="x","x",$O$2-'Indicator Date hidden'!P25)</f>
        <v>0</v>
      </c>
      <c r="P24" s="208">
        <f>IF('Indicator Date hidden'!Q25="x","x",$P$2-'Indicator Date hidden'!Q25)</f>
        <v>0</v>
      </c>
      <c r="Q24" s="208" t="str">
        <f>IF('Indicator Date hidden'!R25="x","x",$Q$2-'Indicator Date hidden'!R25)</f>
        <v>x</v>
      </c>
      <c r="R24" s="208">
        <f>IF('Indicator Date hidden'!S25="x","x",$R$2-'Indicator Date hidden'!S25)</f>
        <v>0</v>
      </c>
      <c r="S24" s="208">
        <f>IF('Indicator Date hidden'!T25="x","x",$S$2-'Indicator Date hidden'!T25)</f>
        <v>0</v>
      </c>
      <c r="T24" s="208">
        <f>IF('Indicator Date hidden'!U25="x","x",$T$2-'Indicator Date hidden'!U25)</f>
        <v>0</v>
      </c>
      <c r="U24" s="208">
        <f>IF('Indicator Date hidden'!V25="x","x",$U$2-'Indicator Date hidden'!V25)</f>
        <v>0</v>
      </c>
      <c r="V24" s="208">
        <f>IF('Indicator Date hidden'!W25="x","x",$V$2-'Indicator Date hidden'!W25)</f>
        <v>0</v>
      </c>
      <c r="W24" s="208">
        <f>IF('Indicator Date hidden'!X25="x","x",$W$2-'Indicator Date hidden'!X25)</f>
        <v>7</v>
      </c>
      <c r="X24" s="208">
        <f>IF('Indicator Date hidden'!Y25="x","x",$X$2-'Indicator Date hidden'!Y25)</f>
        <v>4</v>
      </c>
      <c r="Y24" s="208">
        <f>IF('Indicator Date hidden'!Z25="x","x",$Y$2-'Indicator Date hidden'!Z25)</f>
        <v>0</v>
      </c>
      <c r="Z24" s="208">
        <f>IF('Indicator Date hidden'!AA25="x","x",$Z$2-'Indicator Date hidden'!AA25)</f>
        <v>0</v>
      </c>
      <c r="AA24" s="208">
        <f>IF('Indicator Date hidden'!AB25="x","x",$AA$2-'Indicator Date hidden'!AB25)</f>
        <v>0</v>
      </c>
      <c r="AB24" s="208">
        <f>IF('Indicator Date hidden'!AC25="x","x",$AB$2-'Indicator Date hidden'!AC25)</f>
        <v>0</v>
      </c>
      <c r="AC24" s="208">
        <f>IF('Indicator Date hidden'!AD25="x","x",$AC$2-'Indicator Date hidden'!AD25)</f>
        <v>0</v>
      </c>
      <c r="AD24" s="208">
        <f>IF('Indicator Date hidden'!AE25="x","x",$AD$2-'Indicator Date hidden'!AE25)</f>
        <v>0</v>
      </c>
      <c r="AE24" s="208">
        <f>IF('Indicator Date hidden'!AF25="x","x",$AE$2-'Indicator Date hidden'!AF25)</f>
        <v>0</v>
      </c>
      <c r="AF24" s="208">
        <f>IF('Indicator Date hidden'!AG25="x","x",$AF$2-'Indicator Date hidden'!AG25)</f>
        <v>4</v>
      </c>
      <c r="AG24" s="208">
        <f>IF('Indicator Date hidden'!AH25="x","x",$AG$2-'Indicator Date hidden'!AH25)</f>
        <v>0</v>
      </c>
      <c r="AH24" s="208">
        <f>IF('Indicator Date hidden'!AI25="x","x",$AH$2-'Indicator Date hidden'!AI25)</f>
        <v>0</v>
      </c>
      <c r="AI24" s="208">
        <f>IF('Indicator Date hidden'!AJ25="x","x",$AI$2-'Indicator Date hidden'!AJ25)</f>
        <v>0</v>
      </c>
      <c r="AJ24" s="208" t="str">
        <f>IF('Indicator Date hidden'!AK25="x","x",$AJ$2-'Indicator Date hidden'!AK25)</f>
        <v>x</v>
      </c>
      <c r="AK24" s="208">
        <f>IF('Indicator Date hidden'!AL25="x","x",$AK$2-'Indicator Date hidden'!AL25)</f>
        <v>1</v>
      </c>
      <c r="AL24" s="208">
        <f>IF('Indicator Date hidden'!AM25="x","x",$AL$2-'Indicator Date hidden'!AM25)</f>
        <v>0</v>
      </c>
      <c r="AM24" s="208">
        <f>IF('Indicator Date hidden'!AN25="x","x",$AM$2-'Indicator Date hidden'!AN25)</f>
        <v>0</v>
      </c>
      <c r="AN24" s="208">
        <f>IF('Indicator Date hidden'!AO25="x","x",$AN$2-'Indicator Date hidden'!AO25)</f>
        <v>0</v>
      </c>
      <c r="AO24" s="208">
        <f>IF('Indicator Date hidden'!AP25="x","x",$AO$2-'Indicator Date hidden'!AP25)</f>
        <v>0</v>
      </c>
      <c r="AP24" s="208">
        <f>IF('Indicator Date hidden'!AQ25="x","x",$AP$2-'Indicator Date hidden'!AQ25)</f>
        <v>0</v>
      </c>
      <c r="AQ24" s="208">
        <f>IF('Indicator Date hidden'!AR25="x","x",$AQ$2-'Indicator Date hidden'!AR25)</f>
        <v>0</v>
      </c>
      <c r="AR24" s="208">
        <f>IF('Indicator Date hidden'!AS25="x","x",$AR$2-'Indicator Date hidden'!AS25)</f>
        <v>0</v>
      </c>
      <c r="AS24" s="208">
        <f>IF('Indicator Date hidden'!AT25="x","x",$AS$2-'Indicator Date hidden'!AT25)</f>
        <v>0</v>
      </c>
      <c r="AT24" s="208">
        <f>IF('Indicator Date hidden'!AU25="x","x",$AT$2-'Indicator Date hidden'!AU25)</f>
        <v>0</v>
      </c>
      <c r="AU24" s="208">
        <f>IF('Indicator Date hidden'!AV25="x","x",$AU$2-'Indicator Date hidden'!AV25)</f>
        <v>1</v>
      </c>
      <c r="AV24" s="208">
        <f>IF('Indicator Date hidden'!AW25="x","x",$AV$2-'Indicator Date hidden'!AW25)</f>
        <v>0</v>
      </c>
      <c r="AW24" s="208">
        <f>IF('Indicator Date hidden'!AX25="x","x",$AW$2-'Indicator Date hidden'!AX25)</f>
        <v>0</v>
      </c>
      <c r="AX24" s="208">
        <f>IF('Indicator Date hidden'!AY25="x","x",$AX$2-'Indicator Date hidden'!AY25)</f>
        <v>0</v>
      </c>
      <c r="AY24" s="208">
        <f>IF('Indicator Date hidden'!AZ25="x","x",$AY$2-'Indicator Date hidden'!AZ25)</f>
        <v>0</v>
      </c>
      <c r="AZ24" s="208">
        <f>IF('Indicator Date hidden'!BA25="x","x",$AZ$2-'Indicator Date hidden'!BA25)</f>
        <v>0</v>
      </c>
      <c r="BA24">
        <f t="shared" si="0"/>
        <v>17</v>
      </c>
      <c r="BB24" s="21">
        <f t="shared" si="1"/>
        <v>0.34693877551020408</v>
      </c>
      <c r="BC24">
        <f t="shared" si="2"/>
        <v>5</v>
      </c>
      <c r="BD24" s="21">
        <f t="shared" si="3"/>
        <v>1.2543966825003519</v>
      </c>
      <c r="BE24" s="278">
        <f t="shared" si="4"/>
        <v>0</v>
      </c>
    </row>
    <row r="25" spans="1:57" x14ac:dyDescent="0.3">
      <c r="A25" t="s">
        <v>7342</v>
      </c>
      <c r="B25" s="208">
        <f>IF('Indicator Date hidden'!C26="x","x",$B$2-'Indicator Date hidden'!C26)</f>
        <v>0</v>
      </c>
      <c r="C25" s="208">
        <f>IF('Indicator Date hidden'!D26="x","x",$C$2-'Indicator Date hidden'!D26)</f>
        <v>0</v>
      </c>
      <c r="D25" s="208">
        <f>IF('Indicator Date hidden'!E26="x","x",$D$2-'Indicator Date hidden'!E26)</f>
        <v>0</v>
      </c>
      <c r="E25" s="208">
        <f>IF('Indicator Date hidden'!F26="x","x",$E$2-'Indicator Date hidden'!F26)</f>
        <v>0</v>
      </c>
      <c r="F25" s="208">
        <f>IF('Indicator Date hidden'!G26="x","x",$F$2-'Indicator Date hidden'!G26)</f>
        <v>0</v>
      </c>
      <c r="G25" s="208">
        <f>IF('Indicator Date hidden'!H26="x","x",$G$2-'Indicator Date hidden'!H26)</f>
        <v>0</v>
      </c>
      <c r="H25" s="208">
        <f>IF('Indicator Date hidden'!I26="x","x",$H$2-'Indicator Date hidden'!I26)</f>
        <v>0</v>
      </c>
      <c r="I25" s="208">
        <f>IF('Indicator Date hidden'!J26="x","x",$I$2-'Indicator Date hidden'!J26)</f>
        <v>0</v>
      </c>
      <c r="J25" s="208">
        <f>IF('Indicator Date hidden'!K26="x","x",$J$2-'Indicator Date hidden'!K26)</f>
        <v>0</v>
      </c>
      <c r="K25" s="208">
        <f>IF('Indicator Date hidden'!L26="x","x",$K$2-'Indicator Date hidden'!L26)</f>
        <v>0</v>
      </c>
      <c r="L25" s="208">
        <f>IF('Indicator Date hidden'!M26="x","x",$L$2-'Indicator Date hidden'!M26)</f>
        <v>0</v>
      </c>
      <c r="M25" s="208">
        <f>IF('Indicator Date hidden'!N26="x","x",$M$2-'Indicator Date hidden'!N26)</f>
        <v>0</v>
      </c>
      <c r="N25" s="208">
        <f>IF('Indicator Date hidden'!O26="x","x",$N$2-'Indicator Date hidden'!O26)</f>
        <v>0</v>
      </c>
      <c r="O25" s="208">
        <f>IF('Indicator Date hidden'!P26="x","x",$O$2-'Indicator Date hidden'!P26)</f>
        <v>0</v>
      </c>
      <c r="P25" s="208">
        <f>IF('Indicator Date hidden'!Q26="x","x",$P$2-'Indicator Date hidden'!Q26)</f>
        <v>0</v>
      </c>
      <c r="Q25" s="208">
        <f>IF('Indicator Date hidden'!R26="x","x",$Q$2-'Indicator Date hidden'!R26)</f>
        <v>1</v>
      </c>
      <c r="R25" s="208">
        <f>IF('Indicator Date hidden'!S26="x","x",$R$2-'Indicator Date hidden'!S26)</f>
        <v>0</v>
      </c>
      <c r="S25" s="208">
        <f>IF('Indicator Date hidden'!T26="x","x",$S$2-'Indicator Date hidden'!T26)</f>
        <v>0</v>
      </c>
      <c r="T25" s="208">
        <f>IF('Indicator Date hidden'!U26="x","x",$T$2-'Indicator Date hidden'!U26)</f>
        <v>0</v>
      </c>
      <c r="U25" s="208">
        <f>IF('Indicator Date hidden'!V26="x","x",$U$2-'Indicator Date hidden'!V26)</f>
        <v>0</v>
      </c>
      <c r="V25" s="208">
        <f>IF('Indicator Date hidden'!W26="x","x",$V$2-'Indicator Date hidden'!W26)</f>
        <v>0</v>
      </c>
      <c r="W25" s="208">
        <f>IF('Indicator Date hidden'!X26="x","x",$W$2-'Indicator Date hidden'!X26)</f>
        <v>7</v>
      </c>
      <c r="X25" s="208">
        <f>IF('Indicator Date hidden'!Y26="x","x",$X$2-'Indicator Date hidden'!Y26)</f>
        <v>1</v>
      </c>
      <c r="Y25" s="208">
        <f>IF('Indicator Date hidden'!Z26="x","x",$Y$2-'Indicator Date hidden'!Z26)</f>
        <v>0</v>
      </c>
      <c r="Z25" s="208">
        <f>IF('Indicator Date hidden'!AA26="x","x",$Z$2-'Indicator Date hidden'!AA26)</f>
        <v>0</v>
      </c>
      <c r="AA25" s="208">
        <f>IF('Indicator Date hidden'!AB26="x","x",$AA$2-'Indicator Date hidden'!AB26)</f>
        <v>1</v>
      </c>
      <c r="AB25" s="208">
        <f>IF('Indicator Date hidden'!AC26="x","x",$AB$2-'Indicator Date hidden'!AC26)</f>
        <v>0</v>
      </c>
      <c r="AC25" s="208">
        <f>IF('Indicator Date hidden'!AD26="x","x",$AC$2-'Indicator Date hidden'!AD26)</f>
        <v>0</v>
      </c>
      <c r="AD25" s="208">
        <f>IF('Indicator Date hidden'!AE26="x","x",$AD$2-'Indicator Date hidden'!AE26)</f>
        <v>0</v>
      </c>
      <c r="AE25" s="208">
        <f>IF('Indicator Date hidden'!AF26="x","x",$AE$2-'Indicator Date hidden'!AF26)</f>
        <v>0</v>
      </c>
      <c r="AF25" s="208">
        <f>IF('Indicator Date hidden'!AG26="x","x",$AF$2-'Indicator Date hidden'!AG26)</f>
        <v>0</v>
      </c>
      <c r="AG25" s="208">
        <f>IF('Indicator Date hidden'!AH26="x","x",$AG$2-'Indicator Date hidden'!AH26)</f>
        <v>0</v>
      </c>
      <c r="AH25" s="208">
        <f>IF('Indicator Date hidden'!AI26="x","x",$AH$2-'Indicator Date hidden'!AI26)</f>
        <v>0</v>
      </c>
      <c r="AI25" s="208">
        <f>IF('Indicator Date hidden'!AJ26="x","x",$AI$2-'Indicator Date hidden'!AJ26)</f>
        <v>0</v>
      </c>
      <c r="AJ25" s="208" t="str">
        <f>IF('Indicator Date hidden'!AK26="x","x",$AJ$2-'Indicator Date hidden'!AK26)</f>
        <v>x</v>
      </c>
      <c r="AK25" s="208">
        <f>IF('Indicator Date hidden'!AL26="x","x",$AK$2-'Indicator Date hidden'!AL26)</f>
        <v>1</v>
      </c>
      <c r="AL25" s="208">
        <f>IF('Indicator Date hidden'!AM26="x","x",$AL$2-'Indicator Date hidden'!AM26)</f>
        <v>0</v>
      </c>
      <c r="AM25" s="208">
        <f>IF('Indicator Date hidden'!AN26="x","x",$AM$2-'Indicator Date hidden'!AN26)</f>
        <v>0</v>
      </c>
      <c r="AN25" s="208">
        <f>IF('Indicator Date hidden'!AO26="x","x",$AN$2-'Indicator Date hidden'!AO26)</f>
        <v>0</v>
      </c>
      <c r="AO25" s="208">
        <f>IF('Indicator Date hidden'!AP26="x","x",$AO$2-'Indicator Date hidden'!AP26)</f>
        <v>0</v>
      </c>
      <c r="AP25" s="208">
        <f>IF('Indicator Date hidden'!AQ26="x","x",$AP$2-'Indicator Date hidden'!AQ26)</f>
        <v>0</v>
      </c>
      <c r="AQ25" s="208">
        <f>IF('Indicator Date hidden'!AR26="x","x",$AQ$2-'Indicator Date hidden'!AR26)</f>
        <v>4</v>
      </c>
      <c r="AR25" s="208">
        <f>IF('Indicator Date hidden'!AS26="x","x",$AR$2-'Indicator Date hidden'!AS26)</f>
        <v>0</v>
      </c>
      <c r="AS25" s="208">
        <f>IF('Indicator Date hidden'!AT26="x","x",$AS$2-'Indicator Date hidden'!AT26)</f>
        <v>0</v>
      </c>
      <c r="AT25" s="208">
        <f>IF('Indicator Date hidden'!AU26="x","x",$AT$2-'Indicator Date hidden'!AU26)</f>
        <v>0</v>
      </c>
      <c r="AU25" s="208">
        <f>IF('Indicator Date hidden'!AV26="x","x",$AU$2-'Indicator Date hidden'!AV26)</f>
        <v>1</v>
      </c>
      <c r="AV25" s="208">
        <f>IF('Indicator Date hidden'!AW26="x","x",$AV$2-'Indicator Date hidden'!AW26)</f>
        <v>0</v>
      </c>
      <c r="AW25" s="208">
        <f>IF('Indicator Date hidden'!AX26="x","x",$AW$2-'Indicator Date hidden'!AX26)</f>
        <v>0</v>
      </c>
      <c r="AX25" s="208">
        <f>IF('Indicator Date hidden'!AY26="x","x",$AX$2-'Indicator Date hidden'!AY26)</f>
        <v>0</v>
      </c>
      <c r="AY25" s="208">
        <f>IF('Indicator Date hidden'!AZ26="x","x",$AY$2-'Indicator Date hidden'!AZ26)</f>
        <v>0</v>
      </c>
      <c r="AZ25" s="208">
        <f>IF('Indicator Date hidden'!BA26="x","x",$AZ$2-'Indicator Date hidden'!BA26)</f>
        <v>0</v>
      </c>
      <c r="BA25">
        <f t="shared" si="0"/>
        <v>16</v>
      </c>
      <c r="BB25" s="21">
        <f t="shared" si="1"/>
        <v>0.32</v>
      </c>
      <c r="BC25">
        <f t="shared" si="2"/>
        <v>7</v>
      </c>
      <c r="BD25" s="21">
        <f t="shared" si="3"/>
        <v>1.1391224692718513</v>
      </c>
      <c r="BE25" s="278">
        <f t="shared" si="4"/>
        <v>0</v>
      </c>
    </row>
    <row r="26" spans="1:57" x14ac:dyDescent="0.3">
      <c r="A26" t="s">
        <v>7344</v>
      </c>
      <c r="B26" s="208">
        <f>IF('Indicator Date hidden'!C27="x","x",$B$2-'Indicator Date hidden'!C27)</f>
        <v>0</v>
      </c>
      <c r="C26" s="208">
        <f>IF('Indicator Date hidden'!D27="x","x",$C$2-'Indicator Date hidden'!D27)</f>
        <v>0</v>
      </c>
      <c r="D26" s="208">
        <f>IF('Indicator Date hidden'!E27="x","x",$D$2-'Indicator Date hidden'!E27)</f>
        <v>0</v>
      </c>
      <c r="E26" s="208">
        <f>IF('Indicator Date hidden'!F27="x","x",$E$2-'Indicator Date hidden'!F27)</f>
        <v>0</v>
      </c>
      <c r="F26" s="208">
        <f>IF('Indicator Date hidden'!G27="x","x",$F$2-'Indicator Date hidden'!G27)</f>
        <v>0</v>
      </c>
      <c r="G26" s="208">
        <f>IF('Indicator Date hidden'!H27="x","x",$G$2-'Indicator Date hidden'!H27)</f>
        <v>0</v>
      </c>
      <c r="H26" s="208">
        <f>IF('Indicator Date hidden'!I27="x","x",$H$2-'Indicator Date hidden'!I27)</f>
        <v>0</v>
      </c>
      <c r="I26" s="208">
        <f>IF('Indicator Date hidden'!J27="x","x",$I$2-'Indicator Date hidden'!J27)</f>
        <v>0</v>
      </c>
      <c r="J26" s="208">
        <f>IF('Indicator Date hidden'!K27="x","x",$J$2-'Indicator Date hidden'!K27)</f>
        <v>0</v>
      </c>
      <c r="K26" s="208">
        <f>IF('Indicator Date hidden'!L27="x","x",$K$2-'Indicator Date hidden'!L27)</f>
        <v>0</v>
      </c>
      <c r="L26" s="208">
        <f>IF('Indicator Date hidden'!M27="x","x",$L$2-'Indicator Date hidden'!M27)</f>
        <v>0</v>
      </c>
      <c r="M26" s="208">
        <f>IF('Indicator Date hidden'!N27="x","x",$M$2-'Indicator Date hidden'!N27)</f>
        <v>0</v>
      </c>
      <c r="N26" s="208">
        <f>IF('Indicator Date hidden'!O27="x","x",$N$2-'Indicator Date hidden'!O27)</f>
        <v>0</v>
      </c>
      <c r="O26" s="208">
        <f>IF('Indicator Date hidden'!P27="x","x",$O$2-'Indicator Date hidden'!P27)</f>
        <v>0</v>
      </c>
      <c r="P26" s="208">
        <f>IF('Indicator Date hidden'!Q27="x","x",$P$2-'Indicator Date hidden'!Q27)</f>
        <v>0</v>
      </c>
      <c r="Q26" s="208" t="str">
        <f>IF('Indicator Date hidden'!R27="x","x",$Q$2-'Indicator Date hidden'!R27)</f>
        <v>x</v>
      </c>
      <c r="R26" s="208">
        <f>IF('Indicator Date hidden'!S27="x","x",$R$2-'Indicator Date hidden'!S27)</f>
        <v>0</v>
      </c>
      <c r="S26" s="208">
        <f>IF('Indicator Date hidden'!T27="x","x",$S$2-'Indicator Date hidden'!T27)</f>
        <v>0</v>
      </c>
      <c r="T26" s="208">
        <f>IF('Indicator Date hidden'!U27="x","x",$T$2-'Indicator Date hidden'!U27)</f>
        <v>0</v>
      </c>
      <c r="U26" s="208" t="str">
        <f>IF('Indicator Date hidden'!V27="x","x",$U$2-'Indicator Date hidden'!V27)</f>
        <v>x</v>
      </c>
      <c r="V26" s="208">
        <f>IF('Indicator Date hidden'!W27="x","x",$V$2-'Indicator Date hidden'!W27)</f>
        <v>0</v>
      </c>
      <c r="W26" s="208">
        <f>IF('Indicator Date hidden'!X27="x","x",$W$2-'Indicator Date hidden'!X27)</f>
        <v>5</v>
      </c>
      <c r="X26" s="208">
        <f>IF('Indicator Date hidden'!Y27="x","x",$X$2-'Indicator Date hidden'!Y27)</f>
        <v>2</v>
      </c>
      <c r="Y26" s="208">
        <f>IF('Indicator Date hidden'!Z27="x","x",$Y$2-'Indicator Date hidden'!Z27)</f>
        <v>0</v>
      </c>
      <c r="Z26" s="208">
        <f>IF('Indicator Date hidden'!AA27="x","x",$Z$2-'Indicator Date hidden'!AA27)</f>
        <v>0</v>
      </c>
      <c r="AA26" s="208" t="str">
        <f>IF('Indicator Date hidden'!AB27="x","x",$AA$2-'Indicator Date hidden'!AB27)</f>
        <v>x</v>
      </c>
      <c r="AB26" s="208">
        <f>IF('Indicator Date hidden'!AC27="x","x",$AB$2-'Indicator Date hidden'!AC27)</f>
        <v>0</v>
      </c>
      <c r="AC26" s="208">
        <f>IF('Indicator Date hidden'!AD27="x","x",$AC$2-'Indicator Date hidden'!AD27)</f>
        <v>0</v>
      </c>
      <c r="AD26" s="208" t="str">
        <f>IF('Indicator Date hidden'!AE27="x","x",$AD$2-'Indicator Date hidden'!AE27)</f>
        <v>x</v>
      </c>
      <c r="AE26" s="208" t="str">
        <f>IF('Indicator Date hidden'!AF27="x","x",$AE$2-'Indicator Date hidden'!AF27)</f>
        <v>x</v>
      </c>
      <c r="AF26" s="208" t="str">
        <f>IF('Indicator Date hidden'!AG27="x","x",$AF$2-'Indicator Date hidden'!AG27)</f>
        <v>x</v>
      </c>
      <c r="AG26" s="208">
        <f>IF('Indicator Date hidden'!AH27="x","x",$AG$2-'Indicator Date hidden'!AH27)</f>
        <v>0</v>
      </c>
      <c r="AH26" s="208">
        <f>IF('Indicator Date hidden'!AI27="x","x",$AH$2-'Indicator Date hidden'!AI27)</f>
        <v>0</v>
      </c>
      <c r="AI26" s="208">
        <f>IF('Indicator Date hidden'!AJ27="x","x",$AI$2-'Indicator Date hidden'!AJ27)</f>
        <v>0</v>
      </c>
      <c r="AJ26" s="208" t="str">
        <f>IF('Indicator Date hidden'!AK27="x","x",$AJ$2-'Indicator Date hidden'!AK27)</f>
        <v>x</v>
      </c>
      <c r="AK26" s="208">
        <f>IF('Indicator Date hidden'!AL27="x","x",$AK$2-'Indicator Date hidden'!AL27)</f>
        <v>1</v>
      </c>
      <c r="AL26" s="208">
        <f>IF('Indicator Date hidden'!AM27="x","x",$AL$2-'Indicator Date hidden'!AM27)</f>
        <v>0</v>
      </c>
      <c r="AM26" s="208">
        <f>IF('Indicator Date hidden'!AN27="x","x",$AM$2-'Indicator Date hidden'!AN27)</f>
        <v>0</v>
      </c>
      <c r="AN26" s="208">
        <f>IF('Indicator Date hidden'!AO27="x","x",$AN$2-'Indicator Date hidden'!AO27)</f>
        <v>0</v>
      </c>
      <c r="AO26" s="208">
        <f>IF('Indicator Date hidden'!AP27="x","x",$AO$2-'Indicator Date hidden'!AP27)</f>
        <v>0</v>
      </c>
      <c r="AP26" s="208">
        <f>IF('Indicator Date hidden'!AQ27="x","x",$AP$2-'Indicator Date hidden'!AQ27)</f>
        <v>0</v>
      </c>
      <c r="AQ26" s="208">
        <f>IF('Indicator Date hidden'!AR27="x","x",$AQ$2-'Indicator Date hidden'!AR27)</f>
        <v>6</v>
      </c>
      <c r="AR26" s="208">
        <f>IF('Indicator Date hidden'!AS27="x","x",$AR$2-'Indicator Date hidden'!AS27)</f>
        <v>0</v>
      </c>
      <c r="AS26" s="208">
        <f>IF('Indicator Date hidden'!AT27="x","x",$AS$2-'Indicator Date hidden'!AT27)</f>
        <v>2</v>
      </c>
      <c r="AT26" s="208">
        <f>IF('Indicator Date hidden'!AU27="x","x",$AT$2-'Indicator Date hidden'!AU27)</f>
        <v>0</v>
      </c>
      <c r="AU26" s="208">
        <f>IF('Indicator Date hidden'!AV27="x","x",$AU$2-'Indicator Date hidden'!AV27)</f>
        <v>3</v>
      </c>
      <c r="AV26" s="208">
        <f>IF('Indicator Date hidden'!AW27="x","x",$AV$2-'Indicator Date hidden'!AW27)</f>
        <v>0</v>
      </c>
      <c r="AW26" s="208">
        <f>IF('Indicator Date hidden'!AX27="x","x",$AW$2-'Indicator Date hidden'!AX27)</f>
        <v>0</v>
      </c>
      <c r="AX26" s="208">
        <f>IF('Indicator Date hidden'!AY27="x","x",$AX$2-'Indicator Date hidden'!AY27)</f>
        <v>0</v>
      </c>
      <c r="AY26" s="208" t="str">
        <f>IF('Indicator Date hidden'!AZ27="x","x",$AY$2-'Indicator Date hidden'!AZ27)</f>
        <v>x</v>
      </c>
      <c r="AZ26" s="208" t="str">
        <f>IF('Indicator Date hidden'!BA27="x","x",$AZ$2-'Indicator Date hidden'!BA27)</f>
        <v>x</v>
      </c>
      <c r="BA26">
        <f t="shared" si="0"/>
        <v>19</v>
      </c>
      <c r="BB26" s="21">
        <f t="shared" si="1"/>
        <v>0.45238095238095238</v>
      </c>
      <c r="BC26">
        <f t="shared" si="2"/>
        <v>6</v>
      </c>
      <c r="BD26" s="21">
        <f t="shared" si="3"/>
        <v>1.2947215356497641</v>
      </c>
      <c r="BE26" s="278">
        <f t="shared" si="4"/>
        <v>0</v>
      </c>
    </row>
    <row r="27" spans="1:57" x14ac:dyDescent="0.3">
      <c r="A27" t="s">
        <v>7346</v>
      </c>
      <c r="B27" s="208">
        <f>IF('Indicator Date hidden'!C28="x","x",$B$2-'Indicator Date hidden'!C28)</f>
        <v>0</v>
      </c>
      <c r="C27" s="208">
        <f>IF('Indicator Date hidden'!D28="x","x",$C$2-'Indicator Date hidden'!D28)</f>
        <v>0</v>
      </c>
      <c r="D27" s="208">
        <f>IF('Indicator Date hidden'!E28="x","x",$D$2-'Indicator Date hidden'!E28)</f>
        <v>0</v>
      </c>
      <c r="E27" s="208">
        <f>IF('Indicator Date hidden'!F28="x","x",$E$2-'Indicator Date hidden'!F28)</f>
        <v>0</v>
      </c>
      <c r="F27" s="208">
        <f>IF('Indicator Date hidden'!G28="x","x",$F$2-'Indicator Date hidden'!G28)</f>
        <v>0</v>
      </c>
      <c r="G27" s="208">
        <f>IF('Indicator Date hidden'!H28="x","x",$G$2-'Indicator Date hidden'!H28)</f>
        <v>0</v>
      </c>
      <c r="H27" s="208">
        <f>IF('Indicator Date hidden'!I28="x","x",$H$2-'Indicator Date hidden'!I28)</f>
        <v>0</v>
      </c>
      <c r="I27" s="208">
        <f>IF('Indicator Date hidden'!J28="x","x",$I$2-'Indicator Date hidden'!J28)</f>
        <v>0</v>
      </c>
      <c r="J27" s="208">
        <f>IF('Indicator Date hidden'!K28="x","x",$J$2-'Indicator Date hidden'!K28)</f>
        <v>0</v>
      </c>
      <c r="K27" s="208">
        <f>IF('Indicator Date hidden'!L28="x","x",$K$2-'Indicator Date hidden'!L28)</f>
        <v>0</v>
      </c>
      <c r="L27" s="208">
        <f>IF('Indicator Date hidden'!M28="x","x",$L$2-'Indicator Date hidden'!M28)</f>
        <v>0</v>
      </c>
      <c r="M27" s="208">
        <f>IF('Indicator Date hidden'!N28="x","x",$M$2-'Indicator Date hidden'!N28)</f>
        <v>0</v>
      </c>
      <c r="N27" s="208">
        <f>IF('Indicator Date hidden'!O28="x","x",$N$2-'Indicator Date hidden'!O28)</f>
        <v>0</v>
      </c>
      <c r="O27" s="208">
        <f>IF('Indicator Date hidden'!P28="x","x",$O$2-'Indicator Date hidden'!P28)</f>
        <v>0</v>
      </c>
      <c r="P27" s="208">
        <f>IF('Indicator Date hidden'!Q28="x","x",$P$2-'Indicator Date hidden'!Q28)</f>
        <v>0</v>
      </c>
      <c r="Q27" s="208" t="str">
        <f>IF('Indicator Date hidden'!R28="x","x",$Q$2-'Indicator Date hidden'!R28)</f>
        <v>x</v>
      </c>
      <c r="R27" s="208">
        <f>IF('Indicator Date hidden'!S28="x","x",$R$2-'Indicator Date hidden'!S28)</f>
        <v>0</v>
      </c>
      <c r="S27" s="208">
        <f>IF('Indicator Date hidden'!T28="x","x",$S$2-'Indicator Date hidden'!T28)</f>
        <v>0</v>
      </c>
      <c r="T27" s="208">
        <f>IF('Indicator Date hidden'!U28="x","x",$T$2-'Indicator Date hidden'!U28)</f>
        <v>0</v>
      </c>
      <c r="U27" s="208" t="str">
        <f>IF('Indicator Date hidden'!V28="x","x",$U$2-'Indicator Date hidden'!V28)</f>
        <v>x</v>
      </c>
      <c r="V27" s="208">
        <f>IF('Indicator Date hidden'!W28="x","x",$V$2-'Indicator Date hidden'!W28)</f>
        <v>0</v>
      </c>
      <c r="W27" s="208">
        <f>IF('Indicator Date hidden'!X28="x","x",$W$2-'Indicator Date hidden'!X28)</f>
        <v>10</v>
      </c>
      <c r="X27" s="208">
        <f>IF('Indicator Date hidden'!Y28="x","x",$X$2-'Indicator Date hidden'!Y28)</f>
        <v>2</v>
      </c>
      <c r="Y27" s="208">
        <f>IF('Indicator Date hidden'!Z28="x","x",$Y$2-'Indicator Date hidden'!Z28)</f>
        <v>0</v>
      </c>
      <c r="Z27" s="208">
        <f>IF('Indicator Date hidden'!AA28="x","x",$Z$2-'Indicator Date hidden'!AA28)</f>
        <v>0</v>
      </c>
      <c r="AA27" s="208" t="str">
        <f>IF('Indicator Date hidden'!AB28="x","x",$AA$2-'Indicator Date hidden'!AB28)</f>
        <v>x</v>
      </c>
      <c r="AB27" s="208">
        <f>IF('Indicator Date hidden'!AC28="x","x",$AB$2-'Indicator Date hidden'!AC28)</f>
        <v>0</v>
      </c>
      <c r="AC27" s="208">
        <f>IF('Indicator Date hidden'!AD28="x","x",$AC$2-'Indicator Date hidden'!AD28)</f>
        <v>0</v>
      </c>
      <c r="AD27" s="208" t="str">
        <f>IF('Indicator Date hidden'!AE28="x","x",$AD$2-'Indicator Date hidden'!AE28)</f>
        <v>x</v>
      </c>
      <c r="AE27" s="208">
        <f>IF('Indicator Date hidden'!AF28="x","x",$AE$2-'Indicator Date hidden'!AF28)</f>
        <v>0</v>
      </c>
      <c r="AF27" s="208">
        <f>IF('Indicator Date hidden'!AG28="x","x",$AF$2-'Indicator Date hidden'!AG28)</f>
        <v>1</v>
      </c>
      <c r="AG27" s="208">
        <f>IF('Indicator Date hidden'!AH28="x","x",$AG$2-'Indicator Date hidden'!AH28)</f>
        <v>0</v>
      </c>
      <c r="AH27" s="208">
        <f>IF('Indicator Date hidden'!AI28="x","x",$AH$2-'Indicator Date hidden'!AI28)</f>
        <v>0</v>
      </c>
      <c r="AI27" s="208">
        <f>IF('Indicator Date hidden'!AJ28="x","x",$AI$2-'Indicator Date hidden'!AJ28)</f>
        <v>0</v>
      </c>
      <c r="AJ27" s="208" t="str">
        <f>IF('Indicator Date hidden'!AK28="x","x",$AJ$2-'Indicator Date hidden'!AK28)</f>
        <v>x</v>
      </c>
      <c r="AK27" s="208">
        <f>IF('Indicator Date hidden'!AL28="x","x",$AK$2-'Indicator Date hidden'!AL28)</f>
        <v>1</v>
      </c>
      <c r="AL27" s="208">
        <f>IF('Indicator Date hidden'!AM28="x","x",$AL$2-'Indicator Date hidden'!AM28)</f>
        <v>0</v>
      </c>
      <c r="AM27" s="208">
        <f>IF('Indicator Date hidden'!AN28="x","x",$AM$2-'Indicator Date hidden'!AN28)</f>
        <v>0</v>
      </c>
      <c r="AN27" s="208">
        <f>IF('Indicator Date hidden'!AO28="x","x",$AN$2-'Indicator Date hidden'!AO28)</f>
        <v>0</v>
      </c>
      <c r="AO27" s="208">
        <f>IF('Indicator Date hidden'!AP28="x","x",$AO$2-'Indicator Date hidden'!AP28)</f>
        <v>0</v>
      </c>
      <c r="AP27" s="208">
        <f>IF('Indicator Date hidden'!AQ28="x","x",$AP$2-'Indicator Date hidden'!AQ28)</f>
        <v>0</v>
      </c>
      <c r="AQ27" s="208">
        <f>IF('Indicator Date hidden'!AR28="x","x",$AQ$2-'Indicator Date hidden'!AR28)</f>
        <v>0</v>
      </c>
      <c r="AR27" s="208">
        <f>IF('Indicator Date hidden'!AS28="x","x",$AR$2-'Indicator Date hidden'!AS28)</f>
        <v>0</v>
      </c>
      <c r="AS27" s="208">
        <f>IF('Indicator Date hidden'!AT28="x","x",$AS$2-'Indicator Date hidden'!AT28)</f>
        <v>0</v>
      </c>
      <c r="AT27" s="208">
        <f>IF('Indicator Date hidden'!AU28="x","x",$AT$2-'Indicator Date hidden'!AU28)</f>
        <v>0</v>
      </c>
      <c r="AU27" s="208">
        <f>IF('Indicator Date hidden'!AV28="x","x",$AU$2-'Indicator Date hidden'!AV28)</f>
        <v>3</v>
      </c>
      <c r="AV27" s="208">
        <f>IF('Indicator Date hidden'!AW28="x","x",$AV$2-'Indicator Date hidden'!AW28)</f>
        <v>0</v>
      </c>
      <c r="AW27" s="208">
        <f>IF('Indicator Date hidden'!AX28="x","x",$AW$2-'Indicator Date hidden'!AX28)</f>
        <v>0</v>
      </c>
      <c r="AX27" s="208">
        <f>IF('Indicator Date hidden'!AY28="x","x",$AX$2-'Indicator Date hidden'!AY28)</f>
        <v>0</v>
      </c>
      <c r="AY27" s="208">
        <f>IF('Indicator Date hidden'!AZ28="x","x",$AY$2-'Indicator Date hidden'!AZ28)</f>
        <v>0</v>
      </c>
      <c r="AZ27" s="208">
        <f>IF('Indicator Date hidden'!BA28="x","x",$AZ$2-'Indicator Date hidden'!BA28)</f>
        <v>0</v>
      </c>
      <c r="BA27">
        <f t="shared" si="0"/>
        <v>17</v>
      </c>
      <c r="BB27" s="21">
        <f t="shared" si="1"/>
        <v>0.36956521739130432</v>
      </c>
      <c r="BC27">
        <f t="shared" si="2"/>
        <v>5</v>
      </c>
      <c r="BD27" s="21">
        <f t="shared" si="3"/>
        <v>1.5373423659336649</v>
      </c>
      <c r="BE27" s="278">
        <f t="shared" si="4"/>
        <v>0</v>
      </c>
    </row>
    <row r="28" spans="1:57" x14ac:dyDescent="0.3">
      <c r="A28" t="s">
        <v>7347</v>
      </c>
      <c r="B28" s="208">
        <f>IF('Indicator Date hidden'!C29="x","x",$B$2-'Indicator Date hidden'!C29)</f>
        <v>0</v>
      </c>
      <c r="C28" s="208">
        <f>IF('Indicator Date hidden'!D29="x","x",$C$2-'Indicator Date hidden'!D29)</f>
        <v>0</v>
      </c>
      <c r="D28" s="208">
        <f>IF('Indicator Date hidden'!E29="x","x",$D$2-'Indicator Date hidden'!E29)</f>
        <v>0</v>
      </c>
      <c r="E28" s="208">
        <f>IF('Indicator Date hidden'!F29="x","x",$E$2-'Indicator Date hidden'!F29)</f>
        <v>0</v>
      </c>
      <c r="F28" s="208">
        <f>IF('Indicator Date hidden'!G29="x","x",$F$2-'Indicator Date hidden'!G29)</f>
        <v>0</v>
      </c>
      <c r="G28" s="208">
        <f>IF('Indicator Date hidden'!H29="x","x",$G$2-'Indicator Date hidden'!H29)</f>
        <v>0</v>
      </c>
      <c r="H28" s="208">
        <f>IF('Indicator Date hidden'!I29="x","x",$H$2-'Indicator Date hidden'!I29)</f>
        <v>0</v>
      </c>
      <c r="I28" s="208">
        <f>IF('Indicator Date hidden'!J29="x","x",$I$2-'Indicator Date hidden'!J29)</f>
        <v>0</v>
      </c>
      <c r="J28" s="208">
        <f>IF('Indicator Date hidden'!K29="x","x",$J$2-'Indicator Date hidden'!K29)</f>
        <v>0</v>
      </c>
      <c r="K28" s="208">
        <f>IF('Indicator Date hidden'!L29="x","x",$K$2-'Indicator Date hidden'!L29)</f>
        <v>0</v>
      </c>
      <c r="L28" s="208">
        <f>IF('Indicator Date hidden'!M29="x","x",$L$2-'Indicator Date hidden'!M29)</f>
        <v>0</v>
      </c>
      <c r="M28" s="208">
        <f>IF('Indicator Date hidden'!N29="x","x",$M$2-'Indicator Date hidden'!N29)</f>
        <v>0</v>
      </c>
      <c r="N28" s="208">
        <f>IF('Indicator Date hidden'!O29="x","x",$N$2-'Indicator Date hidden'!O29)</f>
        <v>0</v>
      </c>
      <c r="O28" s="208">
        <f>IF('Indicator Date hidden'!P29="x","x",$O$2-'Indicator Date hidden'!P29)</f>
        <v>0</v>
      </c>
      <c r="P28" s="208">
        <f>IF('Indicator Date hidden'!Q29="x","x",$P$2-'Indicator Date hidden'!Q29)</f>
        <v>0</v>
      </c>
      <c r="Q28" s="208">
        <f>IF('Indicator Date hidden'!R29="x","x",$Q$2-'Indicator Date hidden'!R29)</f>
        <v>4</v>
      </c>
      <c r="R28" s="208">
        <f>IF('Indicator Date hidden'!S29="x","x",$R$2-'Indicator Date hidden'!S29)</f>
        <v>0</v>
      </c>
      <c r="S28" s="208">
        <f>IF('Indicator Date hidden'!T29="x","x",$S$2-'Indicator Date hidden'!T29)</f>
        <v>0</v>
      </c>
      <c r="T28" s="208">
        <f>IF('Indicator Date hidden'!U29="x","x",$T$2-'Indicator Date hidden'!U29)</f>
        <v>0</v>
      </c>
      <c r="U28" s="208">
        <f>IF('Indicator Date hidden'!V29="x","x",$U$2-'Indicator Date hidden'!V29)</f>
        <v>0</v>
      </c>
      <c r="V28" s="208">
        <f>IF('Indicator Date hidden'!W29="x","x",$V$2-'Indicator Date hidden'!W29)</f>
        <v>0</v>
      </c>
      <c r="W28" s="208">
        <f>IF('Indicator Date hidden'!X29="x","x",$W$2-'Indicator Date hidden'!X29)</f>
        <v>4</v>
      </c>
      <c r="X28" s="208">
        <f>IF('Indicator Date hidden'!Y29="x","x",$X$2-'Indicator Date hidden'!Y29)</f>
        <v>4</v>
      </c>
      <c r="Y28" s="208">
        <f>IF('Indicator Date hidden'!Z29="x","x",$Y$2-'Indicator Date hidden'!Z29)</f>
        <v>0</v>
      </c>
      <c r="Z28" s="208">
        <f>IF('Indicator Date hidden'!AA29="x","x",$Z$2-'Indicator Date hidden'!AA29)</f>
        <v>0</v>
      </c>
      <c r="AA28" s="208">
        <f>IF('Indicator Date hidden'!AB29="x","x",$AA$2-'Indicator Date hidden'!AB29)</f>
        <v>0</v>
      </c>
      <c r="AB28" s="208">
        <f>IF('Indicator Date hidden'!AC29="x","x",$AB$2-'Indicator Date hidden'!AC29)</f>
        <v>0</v>
      </c>
      <c r="AC28" s="208">
        <f>IF('Indicator Date hidden'!AD29="x","x",$AC$2-'Indicator Date hidden'!AD29)</f>
        <v>0</v>
      </c>
      <c r="AD28" s="208">
        <f>IF('Indicator Date hidden'!AE29="x","x",$AD$2-'Indicator Date hidden'!AE29)</f>
        <v>0</v>
      </c>
      <c r="AE28" s="208">
        <f>IF('Indicator Date hidden'!AF29="x","x",$AE$2-'Indicator Date hidden'!AF29)</f>
        <v>0</v>
      </c>
      <c r="AF28" s="208">
        <f>IF('Indicator Date hidden'!AG29="x","x",$AF$2-'Indicator Date hidden'!AG29)</f>
        <v>4</v>
      </c>
      <c r="AG28" s="208">
        <f>IF('Indicator Date hidden'!AH29="x","x",$AG$2-'Indicator Date hidden'!AH29)</f>
        <v>0</v>
      </c>
      <c r="AH28" s="208">
        <f>IF('Indicator Date hidden'!AI29="x","x",$AH$2-'Indicator Date hidden'!AI29)</f>
        <v>0</v>
      </c>
      <c r="AI28" s="208">
        <f>IF('Indicator Date hidden'!AJ29="x","x",$AI$2-'Indicator Date hidden'!AJ29)</f>
        <v>0</v>
      </c>
      <c r="AJ28" s="208" t="str">
        <f>IF('Indicator Date hidden'!AK29="x","x",$AJ$2-'Indicator Date hidden'!AK29)</f>
        <v>x</v>
      </c>
      <c r="AK28" s="208">
        <f>IF('Indicator Date hidden'!AL29="x","x",$AK$2-'Indicator Date hidden'!AL29)</f>
        <v>0</v>
      </c>
      <c r="AL28" s="208">
        <f>IF('Indicator Date hidden'!AM29="x","x",$AL$2-'Indicator Date hidden'!AM29)</f>
        <v>0</v>
      </c>
      <c r="AM28" s="208">
        <f>IF('Indicator Date hidden'!AN29="x","x",$AM$2-'Indicator Date hidden'!AN29)</f>
        <v>0</v>
      </c>
      <c r="AN28" s="208">
        <f>IF('Indicator Date hidden'!AO29="x","x",$AN$2-'Indicator Date hidden'!AO29)</f>
        <v>0</v>
      </c>
      <c r="AO28" s="208">
        <f>IF('Indicator Date hidden'!AP29="x","x",$AO$2-'Indicator Date hidden'!AP29)</f>
        <v>0</v>
      </c>
      <c r="AP28" s="208">
        <f>IF('Indicator Date hidden'!AQ29="x","x",$AP$2-'Indicator Date hidden'!AQ29)</f>
        <v>0</v>
      </c>
      <c r="AQ28" s="208">
        <f>IF('Indicator Date hidden'!AR29="x","x",$AQ$2-'Indicator Date hidden'!AR29)</f>
        <v>0</v>
      </c>
      <c r="AR28" s="208">
        <f>IF('Indicator Date hidden'!AS29="x","x",$AR$2-'Indicator Date hidden'!AS29)</f>
        <v>0</v>
      </c>
      <c r="AS28" s="208">
        <f>IF('Indicator Date hidden'!AT29="x","x",$AS$2-'Indicator Date hidden'!AT29)</f>
        <v>0</v>
      </c>
      <c r="AT28" s="208">
        <f>IF('Indicator Date hidden'!AU29="x","x",$AT$2-'Indicator Date hidden'!AU29)</f>
        <v>0</v>
      </c>
      <c r="AU28" s="208">
        <f>IF('Indicator Date hidden'!AV29="x","x",$AU$2-'Indicator Date hidden'!AV29)</f>
        <v>7</v>
      </c>
      <c r="AV28" s="208">
        <f>IF('Indicator Date hidden'!AW29="x","x",$AV$2-'Indicator Date hidden'!AW29)</f>
        <v>0</v>
      </c>
      <c r="AW28" s="208">
        <f>IF('Indicator Date hidden'!AX29="x","x",$AW$2-'Indicator Date hidden'!AX29)</f>
        <v>0</v>
      </c>
      <c r="AX28" s="208">
        <f>IF('Indicator Date hidden'!AY29="x","x",$AX$2-'Indicator Date hidden'!AY29)</f>
        <v>0</v>
      </c>
      <c r="AY28" s="208">
        <f>IF('Indicator Date hidden'!AZ29="x","x",$AY$2-'Indicator Date hidden'!AZ29)</f>
        <v>0</v>
      </c>
      <c r="AZ28" s="208">
        <f>IF('Indicator Date hidden'!BA29="x","x",$AZ$2-'Indicator Date hidden'!BA29)</f>
        <v>0</v>
      </c>
      <c r="BA28">
        <f t="shared" si="0"/>
        <v>23</v>
      </c>
      <c r="BB28" s="21">
        <f t="shared" si="1"/>
        <v>0.46</v>
      </c>
      <c r="BC28">
        <f t="shared" si="2"/>
        <v>5</v>
      </c>
      <c r="BD28" s="21">
        <f t="shared" si="3"/>
        <v>1.4312232530251876</v>
      </c>
      <c r="BE28" s="278">
        <f t="shared" si="4"/>
        <v>0</v>
      </c>
    </row>
    <row r="29" spans="1:57" x14ac:dyDescent="0.3">
      <c r="A29" t="s">
        <v>7348</v>
      </c>
      <c r="B29" s="208">
        <f>IF('Indicator Date hidden'!C30="x","x",$B$2-'Indicator Date hidden'!C30)</f>
        <v>0</v>
      </c>
      <c r="C29" s="208">
        <f>IF('Indicator Date hidden'!D30="x","x",$C$2-'Indicator Date hidden'!D30)</f>
        <v>0</v>
      </c>
      <c r="D29" s="208">
        <f>IF('Indicator Date hidden'!E30="x","x",$D$2-'Indicator Date hidden'!E30)</f>
        <v>0</v>
      </c>
      <c r="E29" s="208">
        <f>IF('Indicator Date hidden'!F30="x","x",$E$2-'Indicator Date hidden'!F30)</f>
        <v>0</v>
      </c>
      <c r="F29" s="208">
        <f>IF('Indicator Date hidden'!G30="x","x",$F$2-'Indicator Date hidden'!G30)</f>
        <v>0</v>
      </c>
      <c r="G29" s="208">
        <f>IF('Indicator Date hidden'!H30="x","x",$G$2-'Indicator Date hidden'!H30)</f>
        <v>0</v>
      </c>
      <c r="H29" s="208">
        <f>IF('Indicator Date hidden'!I30="x","x",$H$2-'Indicator Date hidden'!I30)</f>
        <v>0</v>
      </c>
      <c r="I29" s="208">
        <f>IF('Indicator Date hidden'!J30="x","x",$I$2-'Indicator Date hidden'!J30)</f>
        <v>0</v>
      </c>
      <c r="J29" s="208">
        <f>IF('Indicator Date hidden'!K30="x","x",$J$2-'Indicator Date hidden'!K30)</f>
        <v>0</v>
      </c>
      <c r="K29" s="208">
        <f>IF('Indicator Date hidden'!L30="x","x",$K$2-'Indicator Date hidden'!L30)</f>
        <v>0</v>
      </c>
      <c r="L29" s="208">
        <f>IF('Indicator Date hidden'!M30="x","x",$L$2-'Indicator Date hidden'!M30)</f>
        <v>0</v>
      </c>
      <c r="M29" s="208">
        <f>IF('Indicator Date hidden'!N30="x","x",$M$2-'Indicator Date hidden'!N30)</f>
        <v>0</v>
      </c>
      <c r="N29" s="208">
        <f>IF('Indicator Date hidden'!O30="x","x",$N$2-'Indicator Date hidden'!O30)</f>
        <v>0</v>
      </c>
      <c r="O29" s="208">
        <f>IF('Indicator Date hidden'!P30="x","x",$O$2-'Indicator Date hidden'!P30)</f>
        <v>0</v>
      </c>
      <c r="P29" s="208">
        <f>IF('Indicator Date hidden'!Q30="x","x",$P$2-'Indicator Date hidden'!Q30)</f>
        <v>0</v>
      </c>
      <c r="Q29" s="208">
        <f>IF('Indicator Date hidden'!R30="x","x",$Q$2-'Indicator Date hidden'!R30)</f>
        <v>4</v>
      </c>
      <c r="R29" s="208">
        <f>IF('Indicator Date hidden'!S30="x","x",$R$2-'Indicator Date hidden'!S30)</f>
        <v>0</v>
      </c>
      <c r="S29" s="208">
        <f>IF('Indicator Date hidden'!T30="x","x",$S$2-'Indicator Date hidden'!T30)</f>
        <v>0</v>
      </c>
      <c r="T29" s="208">
        <f>IF('Indicator Date hidden'!U30="x","x",$T$2-'Indicator Date hidden'!U30)</f>
        <v>0</v>
      </c>
      <c r="U29" s="208">
        <f>IF('Indicator Date hidden'!V30="x","x",$U$2-'Indicator Date hidden'!V30)</f>
        <v>0</v>
      </c>
      <c r="V29" s="208">
        <f>IF('Indicator Date hidden'!W30="x","x",$V$2-'Indicator Date hidden'!W30)</f>
        <v>0</v>
      </c>
      <c r="W29" s="208">
        <f>IF('Indicator Date hidden'!X30="x","x",$W$2-'Indicator Date hidden'!X30)</f>
        <v>4</v>
      </c>
      <c r="X29" s="208" t="str">
        <f>IF('Indicator Date hidden'!Y30="x","x",$X$2-'Indicator Date hidden'!Y30)</f>
        <v>x</v>
      </c>
      <c r="Y29" s="208">
        <f>IF('Indicator Date hidden'!Z30="x","x",$Y$2-'Indicator Date hidden'!Z30)</f>
        <v>0</v>
      </c>
      <c r="Z29" s="208">
        <f>IF('Indicator Date hidden'!AA30="x","x",$Z$2-'Indicator Date hidden'!AA30)</f>
        <v>0</v>
      </c>
      <c r="AA29" s="208">
        <f>IF('Indicator Date hidden'!AB30="x","x",$AA$2-'Indicator Date hidden'!AB30)</f>
        <v>0</v>
      </c>
      <c r="AB29" s="208">
        <f>IF('Indicator Date hidden'!AC30="x","x",$AB$2-'Indicator Date hidden'!AC30)</f>
        <v>0</v>
      </c>
      <c r="AC29" s="208">
        <f>IF('Indicator Date hidden'!AD30="x","x",$AC$2-'Indicator Date hidden'!AD30)</f>
        <v>0</v>
      </c>
      <c r="AD29" s="208">
        <f>IF('Indicator Date hidden'!AE30="x","x",$AD$2-'Indicator Date hidden'!AE30)</f>
        <v>0</v>
      </c>
      <c r="AE29" s="208">
        <f>IF('Indicator Date hidden'!AF30="x","x",$AE$2-'Indicator Date hidden'!AF30)</f>
        <v>0</v>
      </c>
      <c r="AF29" s="208">
        <f>IF('Indicator Date hidden'!AG30="x","x",$AF$2-'Indicator Date hidden'!AG30)</f>
        <v>7</v>
      </c>
      <c r="AG29" s="208">
        <f>IF('Indicator Date hidden'!AH30="x","x",$AG$2-'Indicator Date hidden'!AH30)</f>
        <v>0</v>
      </c>
      <c r="AH29" s="208">
        <f>IF('Indicator Date hidden'!AI30="x","x",$AH$2-'Indicator Date hidden'!AI30)</f>
        <v>0</v>
      </c>
      <c r="AI29" s="208">
        <f>IF('Indicator Date hidden'!AJ30="x","x",$AI$2-'Indicator Date hidden'!AJ30)</f>
        <v>0</v>
      </c>
      <c r="AJ29" s="208">
        <f>IF('Indicator Date hidden'!AK30="x","x",$AJ$2-'Indicator Date hidden'!AK30)</f>
        <v>1</v>
      </c>
      <c r="AK29" s="208">
        <f>IF('Indicator Date hidden'!AL30="x","x",$AK$2-'Indicator Date hidden'!AL30)</f>
        <v>0</v>
      </c>
      <c r="AL29" s="208">
        <f>IF('Indicator Date hidden'!AM30="x","x",$AL$2-'Indicator Date hidden'!AM30)</f>
        <v>0</v>
      </c>
      <c r="AM29" s="208">
        <f>IF('Indicator Date hidden'!AN30="x","x",$AM$2-'Indicator Date hidden'!AN30)</f>
        <v>0</v>
      </c>
      <c r="AN29" s="208">
        <f>IF('Indicator Date hidden'!AO30="x","x",$AN$2-'Indicator Date hidden'!AO30)</f>
        <v>0</v>
      </c>
      <c r="AO29" s="208">
        <f>IF('Indicator Date hidden'!AP30="x","x",$AO$2-'Indicator Date hidden'!AP30)</f>
        <v>0</v>
      </c>
      <c r="AP29" s="208">
        <f>IF('Indicator Date hidden'!AQ30="x","x",$AP$2-'Indicator Date hidden'!AQ30)</f>
        <v>0</v>
      </c>
      <c r="AQ29" s="208">
        <f>IF('Indicator Date hidden'!AR30="x","x",$AQ$2-'Indicator Date hidden'!AR30)</f>
        <v>0</v>
      </c>
      <c r="AR29" s="208">
        <f>IF('Indicator Date hidden'!AS30="x","x",$AR$2-'Indicator Date hidden'!AS30)</f>
        <v>0</v>
      </c>
      <c r="AS29" s="208">
        <f>IF('Indicator Date hidden'!AT30="x","x",$AS$2-'Indicator Date hidden'!AT30)</f>
        <v>0</v>
      </c>
      <c r="AT29" s="208">
        <f>IF('Indicator Date hidden'!AU30="x","x",$AT$2-'Indicator Date hidden'!AU30)</f>
        <v>0</v>
      </c>
      <c r="AU29" s="208">
        <f>IF('Indicator Date hidden'!AV30="x","x",$AU$2-'Indicator Date hidden'!AV30)</f>
        <v>6</v>
      </c>
      <c r="AV29" s="208">
        <f>IF('Indicator Date hidden'!AW30="x","x",$AV$2-'Indicator Date hidden'!AW30)</f>
        <v>0</v>
      </c>
      <c r="AW29" s="208">
        <f>IF('Indicator Date hidden'!AX30="x","x",$AW$2-'Indicator Date hidden'!AX30)</f>
        <v>0</v>
      </c>
      <c r="AX29" s="208">
        <f>IF('Indicator Date hidden'!AY30="x","x",$AX$2-'Indicator Date hidden'!AY30)</f>
        <v>0</v>
      </c>
      <c r="AY29" s="208">
        <f>IF('Indicator Date hidden'!AZ30="x","x",$AY$2-'Indicator Date hidden'!AZ30)</f>
        <v>0</v>
      </c>
      <c r="AZ29" s="208">
        <f>IF('Indicator Date hidden'!BA30="x","x",$AZ$2-'Indicator Date hidden'!BA30)</f>
        <v>0</v>
      </c>
      <c r="BA29">
        <f t="shared" si="0"/>
        <v>22</v>
      </c>
      <c r="BB29" s="21">
        <f t="shared" si="1"/>
        <v>0.44</v>
      </c>
      <c r="BC29">
        <f t="shared" si="2"/>
        <v>5</v>
      </c>
      <c r="BD29" s="21">
        <f t="shared" si="3"/>
        <v>1.4718695594379279</v>
      </c>
      <c r="BE29" s="278">
        <f t="shared" si="4"/>
        <v>0</v>
      </c>
    </row>
    <row r="30" spans="1:57" x14ac:dyDescent="0.3">
      <c r="A30" t="s">
        <v>7356</v>
      </c>
      <c r="B30" s="208">
        <f>IF('Indicator Date hidden'!C31="x","x",$B$2-'Indicator Date hidden'!C31)</f>
        <v>0</v>
      </c>
      <c r="C30" s="208">
        <f>IF('Indicator Date hidden'!D31="x","x",$C$2-'Indicator Date hidden'!D31)</f>
        <v>0</v>
      </c>
      <c r="D30" s="208">
        <f>IF('Indicator Date hidden'!E31="x","x",$D$2-'Indicator Date hidden'!E31)</f>
        <v>0</v>
      </c>
      <c r="E30" s="208">
        <f>IF('Indicator Date hidden'!F31="x","x",$E$2-'Indicator Date hidden'!F31)</f>
        <v>0</v>
      </c>
      <c r="F30" s="208">
        <f>IF('Indicator Date hidden'!G31="x","x",$F$2-'Indicator Date hidden'!G31)</f>
        <v>0</v>
      </c>
      <c r="G30" s="208">
        <f>IF('Indicator Date hidden'!H31="x","x",$G$2-'Indicator Date hidden'!H31)</f>
        <v>0</v>
      </c>
      <c r="H30" s="208">
        <f>IF('Indicator Date hidden'!I31="x","x",$H$2-'Indicator Date hidden'!I31)</f>
        <v>0</v>
      </c>
      <c r="I30" s="208">
        <f>IF('Indicator Date hidden'!J31="x","x",$I$2-'Indicator Date hidden'!J31)</f>
        <v>0</v>
      </c>
      <c r="J30" s="208">
        <f>IF('Indicator Date hidden'!K31="x","x",$J$2-'Indicator Date hidden'!K31)</f>
        <v>0</v>
      </c>
      <c r="K30" s="208">
        <f>IF('Indicator Date hidden'!L31="x","x",$K$2-'Indicator Date hidden'!L31)</f>
        <v>0</v>
      </c>
      <c r="L30" s="208">
        <f>IF('Indicator Date hidden'!M31="x","x",$L$2-'Indicator Date hidden'!M31)</f>
        <v>0</v>
      </c>
      <c r="M30" s="208">
        <f>IF('Indicator Date hidden'!N31="x","x",$M$2-'Indicator Date hidden'!N31)</f>
        <v>0</v>
      </c>
      <c r="N30" s="208">
        <f>IF('Indicator Date hidden'!O31="x","x",$N$2-'Indicator Date hidden'!O31)</f>
        <v>0</v>
      </c>
      <c r="O30" s="208">
        <f>IF('Indicator Date hidden'!P31="x","x",$O$2-'Indicator Date hidden'!P31)</f>
        <v>0</v>
      </c>
      <c r="P30" s="208">
        <f>IF('Indicator Date hidden'!Q31="x","x",$P$2-'Indicator Date hidden'!Q31)</f>
        <v>0</v>
      </c>
      <c r="Q30" s="208" t="str">
        <f>IF('Indicator Date hidden'!R31="x","x",$Q$2-'Indicator Date hidden'!R31)</f>
        <v>x</v>
      </c>
      <c r="R30" s="208">
        <f>IF('Indicator Date hidden'!S31="x","x",$R$2-'Indicator Date hidden'!S31)</f>
        <v>0</v>
      </c>
      <c r="S30" s="208">
        <f>IF('Indicator Date hidden'!T31="x","x",$S$2-'Indicator Date hidden'!T31)</f>
        <v>0</v>
      </c>
      <c r="T30" s="208">
        <f>IF('Indicator Date hidden'!U31="x","x",$T$2-'Indicator Date hidden'!U31)</f>
        <v>0</v>
      </c>
      <c r="U30" s="208">
        <f>IF('Indicator Date hidden'!V31="x","x",$U$2-'Indicator Date hidden'!V31)</f>
        <v>0</v>
      </c>
      <c r="V30" s="208">
        <f>IF('Indicator Date hidden'!W31="x","x",$V$2-'Indicator Date hidden'!W31)</f>
        <v>0</v>
      </c>
      <c r="W30" s="208" t="str">
        <f>IF('Indicator Date hidden'!X31="x","x",$W$2-'Indicator Date hidden'!X31)</f>
        <v>x</v>
      </c>
      <c r="X30" s="208">
        <f>IF('Indicator Date hidden'!Y31="x","x",$X$2-'Indicator Date hidden'!Y31)</f>
        <v>3</v>
      </c>
      <c r="Y30" s="208">
        <f>IF('Indicator Date hidden'!Z31="x","x",$Y$2-'Indicator Date hidden'!Z31)</f>
        <v>0</v>
      </c>
      <c r="Z30" s="208">
        <f>IF('Indicator Date hidden'!AA31="x","x",$Z$2-'Indicator Date hidden'!AA31)</f>
        <v>0</v>
      </c>
      <c r="AA30" s="208">
        <f>IF('Indicator Date hidden'!AB31="x","x",$AA$2-'Indicator Date hidden'!AB31)</f>
        <v>0</v>
      </c>
      <c r="AB30" s="208">
        <f>IF('Indicator Date hidden'!AC31="x","x",$AB$2-'Indicator Date hidden'!AC31)</f>
        <v>0</v>
      </c>
      <c r="AC30" s="208">
        <f>IF('Indicator Date hidden'!AD31="x","x",$AC$2-'Indicator Date hidden'!AD31)</f>
        <v>0</v>
      </c>
      <c r="AD30" s="208">
        <f>IF('Indicator Date hidden'!AE31="x","x",$AD$2-'Indicator Date hidden'!AE31)</f>
        <v>0</v>
      </c>
      <c r="AE30" s="208" t="str">
        <f>IF('Indicator Date hidden'!AF31="x","x",$AE$2-'Indicator Date hidden'!AF31)</f>
        <v>x</v>
      </c>
      <c r="AF30" s="208">
        <f>IF('Indicator Date hidden'!AG31="x","x",$AF$2-'Indicator Date hidden'!AG31)</f>
        <v>6</v>
      </c>
      <c r="AG30" s="208">
        <f>IF('Indicator Date hidden'!AH31="x","x",$AG$2-'Indicator Date hidden'!AH31)</f>
        <v>0</v>
      </c>
      <c r="AH30" s="208">
        <f>IF('Indicator Date hidden'!AI31="x","x",$AH$2-'Indicator Date hidden'!AI31)</f>
        <v>0</v>
      </c>
      <c r="AI30" s="208">
        <f>IF('Indicator Date hidden'!AJ31="x","x",$AI$2-'Indicator Date hidden'!AJ31)</f>
        <v>0</v>
      </c>
      <c r="AJ30" s="208" t="str">
        <f>IF('Indicator Date hidden'!AK31="x","x",$AJ$2-'Indicator Date hidden'!AK31)</f>
        <v>x</v>
      </c>
      <c r="AK30" s="208" t="str">
        <f>IF('Indicator Date hidden'!AL31="x","x",$AK$2-'Indicator Date hidden'!AL31)</f>
        <v>x</v>
      </c>
      <c r="AL30" s="208">
        <f>IF('Indicator Date hidden'!AM31="x","x",$AL$2-'Indicator Date hidden'!AM31)</f>
        <v>0</v>
      </c>
      <c r="AM30" s="208">
        <f>IF('Indicator Date hidden'!AN31="x","x",$AM$2-'Indicator Date hidden'!AN31)</f>
        <v>0</v>
      </c>
      <c r="AN30" s="208">
        <f>IF('Indicator Date hidden'!AO31="x","x",$AN$2-'Indicator Date hidden'!AO31)</f>
        <v>0</v>
      </c>
      <c r="AO30" s="208">
        <f>IF('Indicator Date hidden'!AP31="x","x",$AO$2-'Indicator Date hidden'!AP31)</f>
        <v>0</v>
      </c>
      <c r="AP30" s="208">
        <f>IF('Indicator Date hidden'!AQ31="x","x",$AP$2-'Indicator Date hidden'!AQ31)</f>
        <v>0</v>
      </c>
      <c r="AQ30" s="208">
        <f>IF('Indicator Date hidden'!AR31="x","x",$AQ$2-'Indicator Date hidden'!AR31)</f>
        <v>0</v>
      </c>
      <c r="AR30" s="208">
        <f>IF('Indicator Date hidden'!AS31="x","x",$AR$2-'Indicator Date hidden'!AS31)</f>
        <v>0</v>
      </c>
      <c r="AS30" s="208">
        <f>IF('Indicator Date hidden'!AT31="x","x",$AS$2-'Indicator Date hidden'!AT31)</f>
        <v>0</v>
      </c>
      <c r="AT30" s="208">
        <f>IF('Indicator Date hidden'!AU31="x","x",$AT$2-'Indicator Date hidden'!AU31)</f>
        <v>0</v>
      </c>
      <c r="AU30" s="208">
        <f>IF('Indicator Date hidden'!AV31="x","x",$AU$2-'Indicator Date hidden'!AV31)</f>
        <v>2</v>
      </c>
      <c r="AV30" s="208">
        <f>IF('Indicator Date hidden'!AW31="x","x",$AV$2-'Indicator Date hidden'!AW31)</f>
        <v>0</v>
      </c>
      <c r="AW30" s="208">
        <f>IF('Indicator Date hidden'!AX31="x","x",$AW$2-'Indicator Date hidden'!AX31)</f>
        <v>0</v>
      </c>
      <c r="AX30" s="208">
        <f>IF('Indicator Date hidden'!AY31="x","x",$AX$2-'Indicator Date hidden'!AY31)</f>
        <v>0</v>
      </c>
      <c r="AY30" s="208">
        <f>IF('Indicator Date hidden'!AZ31="x","x",$AY$2-'Indicator Date hidden'!AZ31)</f>
        <v>0</v>
      </c>
      <c r="AZ30" s="208">
        <f>IF('Indicator Date hidden'!BA31="x","x",$AZ$2-'Indicator Date hidden'!BA31)</f>
        <v>0</v>
      </c>
      <c r="BA30">
        <f t="shared" si="0"/>
        <v>11</v>
      </c>
      <c r="BB30" s="21">
        <f t="shared" si="1"/>
        <v>0.2391304347826087</v>
      </c>
      <c r="BC30">
        <f t="shared" si="2"/>
        <v>3</v>
      </c>
      <c r="BD30" s="21">
        <f t="shared" si="3"/>
        <v>1.004008977283086</v>
      </c>
      <c r="BE30" s="278">
        <f t="shared" si="4"/>
        <v>0</v>
      </c>
    </row>
    <row r="31" spans="1:57" x14ac:dyDescent="0.3">
      <c r="A31" t="s">
        <v>7351</v>
      </c>
      <c r="B31" s="208">
        <f>IF('Indicator Date hidden'!C32="x","x",$B$2-'Indicator Date hidden'!C32)</f>
        <v>0</v>
      </c>
      <c r="C31" s="208">
        <f>IF('Indicator Date hidden'!D32="x","x",$C$2-'Indicator Date hidden'!D32)</f>
        <v>0</v>
      </c>
      <c r="D31" s="208">
        <f>IF('Indicator Date hidden'!E32="x","x",$D$2-'Indicator Date hidden'!E32)</f>
        <v>0</v>
      </c>
      <c r="E31" s="208">
        <f>IF('Indicator Date hidden'!F32="x","x",$E$2-'Indicator Date hidden'!F32)</f>
        <v>0</v>
      </c>
      <c r="F31" s="208">
        <f>IF('Indicator Date hidden'!G32="x","x",$F$2-'Indicator Date hidden'!G32)</f>
        <v>0</v>
      </c>
      <c r="G31" s="208">
        <f>IF('Indicator Date hidden'!H32="x","x",$G$2-'Indicator Date hidden'!H32)</f>
        <v>0</v>
      </c>
      <c r="H31" s="208">
        <f>IF('Indicator Date hidden'!I32="x","x",$H$2-'Indicator Date hidden'!I32)</f>
        <v>0</v>
      </c>
      <c r="I31" s="208">
        <f>IF('Indicator Date hidden'!J32="x","x",$I$2-'Indicator Date hidden'!J32)</f>
        <v>0</v>
      </c>
      <c r="J31" s="208">
        <f>IF('Indicator Date hidden'!K32="x","x",$J$2-'Indicator Date hidden'!K32)</f>
        <v>0</v>
      </c>
      <c r="K31" s="208">
        <f>IF('Indicator Date hidden'!L32="x","x",$K$2-'Indicator Date hidden'!L32)</f>
        <v>0</v>
      </c>
      <c r="L31" s="208">
        <f>IF('Indicator Date hidden'!M32="x","x",$L$2-'Indicator Date hidden'!M32)</f>
        <v>0</v>
      </c>
      <c r="M31" s="208">
        <f>IF('Indicator Date hidden'!N32="x","x",$M$2-'Indicator Date hidden'!N32)</f>
        <v>0</v>
      </c>
      <c r="N31" s="208">
        <f>IF('Indicator Date hidden'!O32="x","x",$N$2-'Indicator Date hidden'!O32)</f>
        <v>0</v>
      </c>
      <c r="O31" s="208">
        <f>IF('Indicator Date hidden'!P32="x","x",$O$2-'Indicator Date hidden'!P32)</f>
        <v>0</v>
      </c>
      <c r="P31" s="208">
        <f>IF('Indicator Date hidden'!Q32="x","x",$P$2-'Indicator Date hidden'!Q32)</f>
        <v>0</v>
      </c>
      <c r="Q31" s="208">
        <f>IF('Indicator Date hidden'!R32="x","x",$Q$2-'Indicator Date hidden'!R32)</f>
        <v>4</v>
      </c>
      <c r="R31" s="208">
        <f>IF('Indicator Date hidden'!S32="x","x",$R$2-'Indicator Date hidden'!S32)</f>
        <v>0</v>
      </c>
      <c r="S31" s="208">
        <f>IF('Indicator Date hidden'!T32="x","x",$S$2-'Indicator Date hidden'!T32)</f>
        <v>0</v>
      </c>
      <c r="T31" s="208">
        <f>IF('Indicator Date hidden'!U32="x","x",$T$2-'Indicator Date hidden'!U32)</f>
        <v>0</v>
      </c>
      <c r="U31" s="208">
        <f>IF('Indicator Date hidden'!V32="x","x",$U$2-'Indicator Date hidden'!V32)</f>
        <v>0</v>
      </c>
      <c r="V31" s="208">
        <f>IF('Indicator Date hidden'!W32="x","x",$V$2-'Indicator Date hidden'!W32)</f>
        <v>0</v>
      </c>
      <c r="W31" s="208">
        <f>IF('Indicator Date hidden'!X32="x","x",$W$2-'Indicator Date hidden'!X32)</f>
        <v>0</v>
      </c>
      <c r="X31" s="208">
        <f>IF('Indicator Date hidden'!Y32="x","x",$X$2-'Indicator Date hidden'!Y32)</f>
        <v>2</v>
      </c>
      <c r="Y31" s="208">
        <f>IF('Indicator Date hidden'!Z32="x","x",$Y$2-'Indicator Date hidden'!Z32)</f>
        <v>0</v>
      </c>
      <c r="Z31" s="208">
        <f>IF('Indicator Date hidden'!AA32="x","x",$Z$2-'Indicator Date hidden'!AA32)</f>
        <v>0</v>
      </c>
      <c r="AA31" s="208">
        <f>IF('Indicator Date hidden'!AB32="x","x",$AA$2-'Indicator Date hidden'!AB32)</f>
        <v>0</v>
      </c>
      <c r="AB31" s="208">
        <f>IF('Indicator Date hidden'!AC32="x","x",$AB$2-'Indicator Date hidden'!AC32)</f>
        <v>0</v>
      </c>
      <c r="AC31" s="208">
        <f>IF('Indicator Date hidden'!AD32="x","x",$AC$2-'Indicator Date hidden'!AD32)</f>
        <v>0</v>
      </c>
      <c r="AD31" s="208">
        <f>IF('Indicator Date hidden'!AE32="x","x",$AD$2-'Indicator Date hidden'!AE32)</f>
        <v>0</v>
      </c>
      <c r="AE31" s="208">
        <f>IF('Indicator Date hidden'!AF32="x","x",$AE$2-'Indicator Date hidden'!AF32)</f>
        <v>0</v>
      </c>
      <c r="AF31" s="208">
        <f>IF('Indicator Date hidden'!AG32="x","x",$AF$2-'Indicator Date hidden'!AG32)</f>
        <v>1</v>
      </c>
      <c r="AG31" s="208">
        <f>IF('Indicator Date hidden'!AH32="x","x",$AG$2-'Indicator Date hidden'!AH32)</f>
        <v>0</v>
      </c>
      <c r="AH31" s="208">
        <f>IF('Indicator Date hidden'!AI32="x","x",$AH$2-'Indicator Date hidden'!AI32)</f>
        <v>0</v>
      </c>
      <c r="AI31" s="208">
        <f>IF('Indicator Date hidden'!AJ32="x","x",$AI$2-'Indicator Date hidden'!AJ32)</f>
        <v>0</v>
      </c>
      <c r="AJ31" s="208" t="str">
        <f>IF('Indicator Date hidden'!AK32="x","x",$AJ$2-'Indicator Date hidden'!AK32)</f>
        <v>x</v>
      </c>
      <c r="AK31" s="208">
        <f>IF('Indicator Date hidden'!AL32="x","x",$AK$2-'Indicator Date hidden'!AL32)</f>
        <v>1</v>
      </c>
      <c r="AL31" s="208">
        <f>IF('Indicator Date hidden'!AM32="x","x",$AL$2-'Indicator Date hidden'!AM32)</f>
        <v>0</v>
      </c>
      <c r="AM31" s="208">
        <f>IF('Indicator Date hidden'!AN32="x","x",$AM$2-'Indicator Date hidden'!AN32)</f>
        <v>0</v>
      </c>
      <c r="AN31" s="208">
        <f>IF('Indicator Date hidden'!AO32="x","x",$AN$2-'Indicator Date hidden'!AO32)</f>
        <v>0</v>
      </c>
      <c r="AO31" s="208">
        <f>IF('Indicator Date hidden'!AP32="x","x",$AO$2-'Indicator Date hidden'!AP32)</f>
        <v>0</v>
      </c>
      <c r="AP31" s="208">
        <f>IF('Indicator Date hidden'!AQ32="x","x",$AP$2-'Indicator Date hidden'!AQ32)</f>
        <v>0</v>
      </c>
      <c r="AQ31" s="208">
        <f>IF('Indicator Date hidden'!AR32="x","x",$AQ$2-'Indicator Date hidden'!AR32)</f>
        <v>8</v>
      </c>
      <c r="AR31" s="208">
        <f>IF('Indicator Date hidden'!AS32="x","x",$AR$2-'Indicator Date hidden'!AS32)</f>
        <v>0</v>
      </c>
      <c r="AS31" s="208">
        <f>IF('Indicator Date hidden'!AT32="x","x",$AS$2-'Indicator Date hidden'!AT32)</f>
        <v>0</v>
      </c>
      <c r="AT31" s="208">
        <f>IF('Indicator Date hidden'!AU32="x","x",$AT$2-'Indicator Date hidden'!AU32)</f>
        <v>0</v>
      </c>
      <c r="AU31" s="208">
        <f>IF('Indicator Date hidden'!AV32="x","x",$AU$2-'Indicator Date hidden'!AV32)</f>
        <v>5</v>
      </c>
      <c r="AV31" s="208">
        <f>IF('Indicator Date hidden'!AW32="x","x",$AV$2-'Indicator Date hidden'!AW32)</f>
        <v>0</v>
      </c>
      <c r="AW31" s="208">
        <f>IF('Indicator Date hidden'!AX32="x","x",$AW$2-'Indicator Date hidden'!AX32)</f>
        <v>0</v>
      </c>
      <c r="AX31" s="208">
        <f>IF('Indicator Date hidden'!AY32="x","x",$AX$2-'Indicator Date hidden'!AY32)</f>
        <v>0</v>
      </c>
      <c r="AY31" s="208">
        <f>IF('Indicator Date hidden'!AZ32="x","x",$AY$2-'Indicator Date hidden'!AZ32)</f>
        <v>0</v>
      </c>
      <c r="AZ31" s="208">
        <f>IF('Indicator Date hidden'!BA32="x","x",$AZ$2-'Indicator Date hidden'!BA32)</f>
        <v>0</v>
      </c>
      <c r="BA31">
        <f t="shared" si="0"/>
        <v>21</v>
      </c>
      <c r="BB31" s="21">
        <f t="shared" si="1"/>
        <v>0.42</v>
      </c>
      <c r="BC31">
        <f t="shared" si="2"/>
        <v>6</v>
      </c>
      <c r="BD31" s="21">
        <f t="shared" si="3"/>
        <v>1.4295453822806745</v>
      </c>
      <c r="BE31" s="278">
        <f t="shared" si="4"/>
        <v>0</v>
      </c>
    </row>
    <row r="32" spans="1:57" x14ac:dyDescent="0.3">
      <c r="A32" t="s">
        <v>7352</v>
      </c>
      <c r="B32" s="208">
        <f>IF('Indicator Date hidden'!C33="x","x",$B$2-'Indicator Date hidden'!C33)</f>
        <v>0</v>
      </c>
      <c r="C32" s="208">
        <f>IF('Indicator Date hidden'!D33="x","x",$C$2-'Indicator Date hidden'!D33)</f>
        <v>0</v>
      </c>
      <c r="D32" s="208">
        <f>IF('Indicator Date hidden'!E33="x","x",$D$2-'Indicator Date hidden'!E33)</f>
        <v>0</v>
      </c>
      <c r="E32" s="208">
        <f>IF('Indicator Date hidden'!F33="x","x",$E$2-'Indicator Date hidden'!F33)</f>
        <v>0</v>
      </c>
      <c r="F32" s="208">
        <f>IF('Indicator Date hidden'!G33="x","x",$F$2-'Indicator Date hidden'!G33)</f>
        <v>0</v>
      </c>
      <c r="G32" s="208">
        <f>IF('Indicator Date hidden'!H33="x","x",$G$2-'Indicator Date hidden'!H33)</f>
        <v>0</v>
      </c>
      <c r="H32" s="208">
        <f>IF('Indicator Date hidden'!I33="x","x",$H$2-'Indicator Date hidden'!I33)</f>
        <v>0</v>
      </c>
      <c r="I32" s="208">
        <f>IF('Indicator Date hidden'!J33="x","x",$I$2-'Indicator Date hidden'!J33)</f>
        <v>0</v>
      </c>
      <c r="J32" s="208">
        <f>IF('Indicator Date hidden'!K33="x","x",$J$2-'Indicator Date hidden'!K33)</f>
        <v>0</v>
      </c>
      <c r="K32" s="208">
        <f>IF('Indicator Date hidden'!L33="x","x",$K$2-'Indicator Date hidden'!L33)</f>
        <v>0</v>
      </c>
      <c r="L32" s="208">
        <f>IF('Indicator Date hidden'!M33="x","x",$L$2-'Indicator Date hidden'!M33)</f>
        <v>0</v>
      </c>
      <c r="M32" s="208">
        <f>IF('Indicator Date hidden'!N33="x","x",$M$2-'Indicator Date hidden'!N33)</f>
        <v>0</v>
      </c>
      <c r="N32" s="208">
        <f>IF('Indicator Date hidden'!O33="x","x",$N$2-'Indicator Date hidden'!O33)</f>
        <v>0</v>
      </c>
      <c r="O32" s="208">
        <f>IF('Indicator Date hidden'!P33="x","x",$O$2-'Indicator Date hidden'!P33)</f>
        <v>0</v>
      </c>
      <c r="P32" s="208">
        <f>IF('Indicator Date hidden'!Q33="x","x",$P$2-'Indicator Date hidden'!Q33)</f>
        <v>0</v>
      </c>
      <c r="Q32" s="208">
        <f>IF('Indicator Date hidden'!R33="x","x",$Q$2-'Indicator Date hidden'!R33)</f>
        <v>3</v>
      </c>
      <c r="R32" s="208">
        <f>IF('Indicator Date hidden'!S33="x","x",$R$2-'Indicator Date hidden'!S33)</f>
        <v>0</v>
      </c>
      <c r="S32" s="208">
        <f>IF('Indicator Date hidden'!T33="x","x",$S$2-'Indicator Date hidden'!T33)</f>
        <v>0</v>
      </c>
      <c r="T32" s="208">
        <f>IF('Indicator Date hidden'!U33="x","x",$T$2-'Indicator Date hidden'!U33)</f>
        <v>0</v>
      </c>
      <c r="U32" s="208">
        <f>IF('Indicator Date hidden'!V33="x","x",$U$2-'Indicator Date hidden'!V33)</f>
        <v>0</v>
      </c>
      <c r="V32" s="208">
        <f>IF('Indicator Date hidden'!W33="x","x",$V$2-'Indicator Date hidden'!W33)</f>
        <v>0</v>
      </c>
      <c r="W32" s="208">
        <f>IF('Indicator Date hidden'!X33="x","x",$W$2-'Indicator Date hidden'!X33)</f>
        <v>3</v>
      </c>
      <c r="X32" s="208">
        <f>IF('Indicator Date hidden'!Y33="x","x",$X$2-'Indicator Date hidden'!Y33)</f>
        <v>5</v>
      </c>
      <c r="Y32" s="208">
        <f>IF('Indicator Date hidden'!Z33="x","x",$Y$2-'Indicator Date hidden'!Z33)</f>
        <v>0</v>
      </c>
      <c r="Z32" s="208">
        <f>IF('Indicator Date hidden'!AA33="x","x",$Z$2-'Indicator Date hidden'!AA33)</f>
        <v>0</v>
      </c>
      <c r="AA32" s="208">
        <f>IF('Indicator Date hidden'!AB33="x","x",$AA$2-'Indicator Date hidden'!AB33)</f>
        <v>0</v>
      </c>
      <c r="AB32" s="208">
        <f>IF('Indicator Date hidden'!AC33="x","x",$AB$2-'Indicator Date hidden'!AC33)</f>
        <v>0</v>
      </c>
      <c r="AC32" s="208">
        <f>IF('Indicator Date hidden'!AD33="x","x",$AC$2-'Indicator Date hidden'!AD33)</f>
        <v>0</v>
      </c>
      <c r="AD32" s="208">
        <f>IF('Indicator Date hidden'!AE33="x","x",$AD$2-'Indicator Date hidden'!AE33)</f>
        <v>0</v>
      </c>
      <c r="AE32" s="208">
        <f>IF('Indicator Date hidden'!AF33="x","x",$AE$2-'Indicator Date hidden'!AF33)</f>
        <v>0</v>
      </c>
      <c r="AF32" s="208">
        <f>IF('Indicator Date hidden'!AG33="x","x",$AF$2-'Indicator Date hidden'!AG33)</f>
        <v>6</v>
      </c>
      <c r="AG32" s="208">
        <f>IF('Indicator Date hidden'!AH33="x","x",$AG$2-'Indicator Date hidden'!AH33)</f>
        <v>0</v>
      </c>
      <c r="AH32" s="208">
        <f>IF('Indicator Date hidden'!AI33="x","x",$AH$2-'Indicator Date hidden'!AI33)</f>
        <v>0</v>
      </c>
      <c r="AI32" s="208">
        <f>IF('Indicator Date hidden'!AJ33="x","x",$AI$2-'Indicator Date hidden'!AJ33)</f>
        <v>0</v>
      </c>
      <c r="AJ32" s="208">
        <f>IF('Indicator Date hidden'!AK33="x","x",$AJ$2-'Indicator Date hidden'!AK33)</f>
        <v>0</v>
      </c>
      <c r="AK32" s="208">
        <f>IF('Indicator Date hidden'!AL33="x","x",$AK$2-'Indicator Date hidden'!AL33)</f>
        <v>0</v>
      </c>
      <c r="AL32" s="208">
        <f>IF('Indicator Date hidden'!AM33="x","x",$AL$2-'Indicator Date hidden'!AM33)</f>
        <v>0</v>
      </c>
      <c r="AM32" s="208">
        <f>IF('Indicator Date hidden'!AN33="x","x",$AM$2-'Indicator Date hidden'!AN33)</f>
        <v>0</v>
      </c>
      <c r="AN32" s="208">
        <f>IF('Indicator Date hidden'!AO33="x","x",$AN$2-'Indicator Date hidden'!AO33)</f>
        <v>0</v>
      </c>
      <c r="AO32" s="208">
        <f>IF('Indicator Date hidden'!AP33="x","x",$AO$2-'Indicator Date hidden'!AP33)</f>
        <v>0</v>
      </c>
      <c r="AP32" s="208">
        <f>IF('Indicator Date hidden'!AQ33="x","x",$AP$2-'Indicator Date hidden'!AQ33)</f>
        <v>0</v>
      </c>
      <c r="AQ32" s="208">
        <f>IF('Indicator Date hidden'!AR33="x","x",$AQ$2-'Indicator Date hidden'!AR33)</f>
        <v>0</v>
      </c>
      <c r="AR32" s="208">
        <f>IF('Indicator Date hidden'!AS33="x","x",$AR$2-'Indicator Date hidden'!AS33)</f>
        <v>0</v>
      </c>
      <c r="AS32" s="208">
        <f>IF('Indicator Date hidden'!AT33="x","x",$AS$2-'Indicator Date hidden'!AT33)</f>
        <v>0</v>
      </c>
      <c r="AT32" s="208">
        <f>IF('Indicator Date hidden'!AU33="x","x",$AT$2-'Indicator Date hidden'!AU33)</f>
        <v>0</v>
      </c>
      <c r="AU32" s="208">
        <f>IF('Indicator Date hidden'!AV33="x","x",$AU$2-'Indicator Date hidden'!AV33)</f>
        <v>4</v>
      </c>
      <c r="AV32" s="208">
        <f>IF('Indicator Date hidden'!AW33="x","x",$AV$2-'Indicator Date hidden'!AW33)</f>
        <v>0</v>
      </c>
      <c r="AW32" s="208">
        <f>IF('Indicator Date hidden'!AX33="x","x",$AW$2-'Indicator Date hidden'!AX33)</f>
        <v>0</v>
      </c>
      <c r="AX32" s="208">
        <f>IF('Indicator Date hidden'!AY33="x","x",$AX$2-'Indicator Date hidden'!AY33)</f>
        <v>0</v>
      </c>
      <c r="AY32" s="208">
        <f>IF('Indicator Date hidden'!AZ33="x","x",$AY$2-'Indicator Date hidden'!AZ33)</f>
        <v>0</v>
      </c>
      <c r="AZ32" s="208">
        <f>IF('Indicator Date hidden'!BA33="x","x",$AZ$2-'Indicator Date hidden'!BA33)</f>
        <v>0</v>
      </c>
      <c r="BA32">
        <f t="shared" si="0"/>
        <v>21</v>
      </c>
      <c r="BB32" s="21">
        <f t="shared" si="1"/>
        <v>0.41176470588235292</v>
      </c>
      <c r="BC32">
        <f t="shared" si="2"/>
        <v>5</v>
      </c>
      <c r="BD32" s="21">
        <f t="shared" si="3"/>
        <v>1.3012282371009458</v>
      </c>
      <c r="BE32" s="278">
        <f t="shared" si="4"/>
        <v>0</v>
      </c>
    </row>
    <row r="33" spans="1:57" x14ac:dyDescent="0.3">
      <c r="A33" t="s">
        <v>7354</v>
      </c>
      <c r="B33" s="208">
        <f>IF('Indicator Date hidden'!C34="x","x",$B$2-'Indicator Date hidden'!C34)</f>
        <v>0</v>
      </c>
      <c r="C33" s="208">
        <f>IF('Indicator Date hidden'!D34="x","x",$C$2-'Indicator Date hidden'!D34)</f>
        <v>0</v>
      </c>
      <c r="D33" s="208">
        <f>IF('Indicator Date hidden'!E34="x","x",$D$2-'Indicator Date hidden'!E34)</f>
        <v>0</v>
      </c>
      <c r="E33" s="208">
        <f>IF('Indicator Date hidden'!F34="x","x",$E$2-'Indicator Date hidden'!F34)</f>
        <v>0</v>
      </c>
      <c r="F33" s="208">
        <f>IF('Indicator Date hidden'!G34="x","x",$F$2-'Indicator Date hidden'!G34)</f>
        <v>0</v>
      </c>
      <c r="G33" s="208">
        <f>IF('Indicator Date hidden'!H34="x","x",$G$2-'Indicator Date hidden'!H34)</f>
        <v>0</v>
      </c>
      <c r="H33" s="208">
        <f>IF('Indicator Date hidden'!I34="x","x",$H$2-'Indicator Date hidden'!I34)</f>
        <v>0</v>
      </c>
      <c r="I33" s="208">
        <f>IF('Indicator Date hidden'!J34="x","x",$I$2-'Indicator Date hidden'!J34)</f>
        <v>0</v>
      </c>
      <c r="J33" s="208">
        <f>IF('Indicator Date hidden'!K34="x","x",$J$2-'Indicator Date hidden'!K34)</f>
        <v>0</v>
      </c>
      <c r="K33" s="208">
        <f>IF('Indicator Date hidden'!L34="x","x",$K$2-'Indicator Date hidden'!L34)</f>
        <v>0</v>
      </c>
      <c r="L33" s="208">
        <f>IF('Indicator Date hidden'!M34="x","x",$L$2-'Indicator Date hidden'!M34)</f>
        <v>0</v>
      </c>
      <c r="M33" s="208">
        <f>IF('Indicator Date hidden'!N34="x","x",$M$2-'Indicator Date hidden'!N34)</f>
        <v>0</v>
      </c>
      <c r="N33" s="208">
        <f>IF('Indicator Date hidden'!O34="x","x",$N$2-'Indicator Date hidden'!O34)</f>
        <v>0</v>
      </c>
      <c r="O33" s="208">
        <f>IF('Indicator Date hidden'!P34="x","x",$O$2-'Indicator Date hidden'!P34)</f>
        <v>0</v>
      </c>
      <c r="P33" s="208">
        <f>IF('Indicator Date hidden'!Q34="x","x",$P$2-'Indicator Date hidden'!Q34)</f>
        <v>0</v>
      </c>
      <c r="Q33" s="208" t="str">
        <f>IF('Indicator Date hidden'!R34="x","x",$Q$2-'Indicator Date hidden'!R34)</f>
        <v>x</v>
      </c>
      <c r="R33" s="208">
        <f>IF('Indicator Date hidden'!S34="x","x",$R$2-'Indicator Date hidden'!S34)</f>
        <v>0</v>
      </c>
      <c r="S33" s="208">
        <f>IF('Indicator Date hidden'!T34="x","x",$S$2-'Indicator Date hidden'!T34)</f>
        <v>0</v>
      </c>
      <c r="T33" s="208">
        <f>IF('Indicator Date hidden'!U34="x","x",$T$2-'Indicator Date hidden'!U34)</f>
        <v>0</v>
      </c>
      <c r="U33" s="208" t="str">
        <f>IF('Indicator Date hidden'!V34="x","x",$U$2-'Indicator Date hidden'!V34)</f>
        <v>x</v>
      </c>
      <c r="V33" s="208">
        <f>IF('Indicator Date hidden'!W34="x","x",$V$2-'Indicator Date hidden'!W34)</f>
        <v>0</v>
      </c>
      <c r="W33" s="208" t="str">
        <f>IF('Indicator Date hidden'!X34="x","x",$W$2-'Indicator Date hidden'!X34)</f>
        <v>x</v>
      </c>
      <c r="X33" s="208">
        <f>IF('Indicator Date hidden'!Y34="x","x",$X$2-'Indicator Date hidden'!Y34)</f>
        <v>4</v>
      </c>
      <c r="Y33" s="208">
        <f>IF('Indicator Date hidden'!Z34="x","x",$Y$2-'Indicator Date hidden'!Z34)</f>
        <v>0</v>
      </c>
      <c r="Z33" s="208">
        <f>IF('Indicator Date hidden'!AA34="x","x",$Z$2-'Indicator Date hidden'!AA34)</f>
        <v>0</v>
      </c>
      <c r="AA33" s="208" t="str">
        <f>IF('Indicator Date hidden'!AB34="x","x",$AA$2-'Indicator Date hidden'!AB34)</f>
        <v>x</v>
      </c>
      <c r="AB33" s="208">
        <f>IF('Indicator Date hidden'!AC34="x","x",$AB$2-'Indicator Date hidden'!AC34)</f>
        <v>0</v>
      </c>
      <c r="AC33" s="208">
        <f>IF('Indicator Date hidden'!AD34="x","x",$AC$2-'Indicator Date hidden'!AD34)</f>
        <v>0</v>
      </c>
      <c r="AD33" s="208" t="str">
        <f>IF('Indicator Date hidden'!AE34="x","x",$AD$2-'Indicator Date hidden'!AE34)</f>
        <v>x</v>
      </c>
      <c r="AE33" s="208">
        <f>IF('Indicator Date hidden'!AF34="x","x",$AE$2-'Indicator Date hidden'!AF34)</f>
        <v>0</v>
      </c>
      <c r="AF33" s="208">
        <f>IF('Indicator Date hidden'!AG34="x","x",$AF$2-'Indicator Date hidden'!AG34)</f>
        <v>3</v>
      </c>
      <c r="AG33" s="208">
        <f>IF('Indicator Date hidden'!AH34="x","x",$AG$2-'Indicator Date hidden'!AH34)</f>
        <v>0</v>
      </c>
      <c r="AH33" s="208">
        <f>IF('Indicator Date hidden'!AI34="x","x",$AH$2-'Indicator Date hidden'!AI34)</f>
        <v>0</v>
      </c>
      <c r="AI33" s="208">
        <f>IF('Indicator Date hidden'!AJ34="x","x",$AI$2-'Indicator Date hidden'!AJ34)</f>
        <v>0</v>
      </c>
      <c r="AJ33" s="208" t="str">
        <f>IF('Indicator Date hidden'!AK34="x","x",$AJ$2-'Indicator Date hidden'!AK34)</f>
        <v>x</v>
      </c>
      <c r="AK33" s="208">
        <f>IF('Indicator Date hidden'!AL34="x","x",$AK$2-'Indicator Date hidden'!AL34)</f>
        <v>1</v>
      </c>
      <c r="AL33" s="208">
        <f>IF('Indicator Date hidden'!AM34="x","x",$AL$2-'Indicator Date hidden'!AM34)</f>
        <v>0</v>
      </c>
      <c r="AM33" s="208">
        <f>IF('Indicator Date hidden'!AN34="x","x",$AM$2-'Indicator Date hidden'!AN34)</f>
        <v>0</v>
      </c>
      <c r="AN33" s="208">
        <f>IF('Indicator Date hidden'!AO34="x","x",$AN$2-'Indicator Date hidden'!AO34)</f>
        <v>0</v>
      </c>
      <c r="AO33" s="208">
        <f>IF('Indicator Date hidden'!AP34="x","x",$AO$2-'Indicator Date hidden'!AP34)</f>
        <v>0</v>
      </c>
      <c r="AP33" s="208">
        <f>IF('Indicator Date hidden'!AQ34="x","x",$AP$2-'Indicator Date hidden'!AQ34)</f>
        <v>0</v>
      </c>
      <c r="AQ33" s="208">
        <f>IF('Indicator Date hidden'!AR34="x","x",$AQ$2-'Indicator Date hidden'!AR34)</f>
        <v>4</v>
      </c>
      <c r="AR33" s="208">
        <f>IF('Indicator Date hidden'!AS34="x","x",$AR$2-'Indicator Date hidden'!AS34)</f>
        <v>0</v>
      </c>
      <c r="AS33" s="208">
        <f>IF('Indicator Date hidden'!AT34="x","x",$AS$2-'Indicator Date hidden'!AT34)</f>
        <v>0</v>
      </c>
      <c r="AT33" s="208">
        <f>IF('Indicator Date hidden'!AU34="x","x",$AT$2-'Indicator Date hidden'!AU34)</f>
        <v>0</v>
      </c>
      <c r="AU33" s="208" t="str">
        <f>IF('Indicator Date hidden'!AV34="x","x",$AU$2-'Indicator Date hidden'!AV34)</f>
        <v>x</v>
      </c>
      <c r="AV33" s="208">
        <f>IF('Indicator Date hidden'!AW34="x","x",$AV$2-'Indicator Date hidden'!AW34)</f>
        <v>0</v>
      </c>
      <c r="AW33" s="208">
        <f>IF('Indicator Date hidden'!AX34="x","x",$AW$2-'Indicator Date hidden'!AX34)</f>
        <v>0</v>
      </c>
      <c r="AX33" s="208">
        <f>IF('Indicator Date hidden'!AY34="x","x",$AX$2-'Indicator Date hidden'!AY34)</f>
        <v>0</v>
      </c>
      <c r="AY33" s="208">
        <f>IF('Indicator Date hidden'!AZ34="x","x",$AY$2-'Indicator Date hidden'!AZ34)</f>
        <v>0</v>
      </c>
      <c r="AZ33" s="208">
        <f>IF('Indicator Date hidden'!BA34="x","x",$AZ$2-'Indicator Date hidden'!BA34)</f>
        <v>0</v>
      </c>
      <c r="BA33">
        <f t="shared" si="0"/>
        <v>12</v>
      </c>
      <c r="BB33" s="21">
        <f t="shared" si="1"/>
        <v>0.27272727272727271</v>
      </c>
      <c r="BC33">
        <f t="shared" si="2"/>
        <v>4</v>
      </c>
      <c r="BD33" s="21">
        <f t="shared" si="3"/>
        <v>0.9381712472977406</v>
      </c>
      <c r="BE33" s="278">
        <f t="shared" si="4"/>
        <v>0</v>
      </c>
    </row>
    <row r="34" spans="1:57" x14ac:dyDescent="0.3">
      <c r="A34" t="s">
        <v>7349</v>
      </c>
      <c r="B34" s="208">
        <f>IF('Indicator Date hidden'!C35="x","x",$B$2-'Indicator Date hidden'!C35)</f>
        <v>0</v>
      </c>
      <c r="C34" s="208">
        <f>IF('Indicator Date hidden'!D35="x","x",$C$2-'Indicator Date hidden'!D35)</f>
        <v>0</v>
      </c>
      <c r="D34" s="208">
        <f>IF('Indicator Date hidden'!E35="x","x",$D$2-'Indicator Date hidden'!E35)</f>
        <v>0</v>
      </c>
      <c r="E34" s="208">
        <f>IF('Indicator Date hidden'!F35="x","x",$E$2-'Indicator Date hidden'!F35)</f>
        <v>0</v>
      </c>
      <c r="F34" s="208">
        <f>IF('Indicator Date hidden'!G35="x","x",$F$2-'Indicator Date hidden'!G35)</f>
        <v>0</v>
      </c>
      <c r="G34" s="208">
        <f>IF('Indicator Date hidden'!H35="x","x",$G$2-'Indicator Date hidden'!H35)</f>
        <v>0</v>
      </c>
      <c r="H34" s="208">
        <f>IF('Indicator Date hidden'!I35="x","x",$H$2-'Indicator Date hidden'!I35)</f>
        <v>0</v>
      </c>
      <c r="I34" s="208">
        <f>IF('Indicator Date hidden'!J35="x","x",$I$2-'Indicator Date hidden'!J35)</f>
        <v>0</v>
      </c>
      <c r="J34" s="208">
        <f>IF('Indicator Date hidden'!K35="x","x",$J$2-'Indicator Date hidden'!K35)</f>
        <v>0</v>
      </c>
      <c r="K34" s="208">
        <f>IF('Indicator Date hidden'!L35="x","x",$K$2-'Indicator Date hidden'!L35)</f>
        <v>0</v>
      </c>
      <c r="L34" s="208">
        <f>IF('Indicator Date hidden'!M35="x","x",$L$2-'Indicator Date hidden'!M35)</f>
        <v>0</v>
      </c>
      <c r="M34" s="208">
        <f>IF('Indicator Date hidden'!N35="x","x",$M$2-'Indicator Date hidden'!N35)</f>
        <v>0</v>
      </c>
      <c r="N34" s="208">
        <f>IF('Indicator Date hidden'!O35="x","x",$N$2-'Indicator Date hidden'!O35)</f>
        <v>0</v>
      </c>
      <c r="O34" s="208">
        <f>IF('Indicator Date hidden'!P35="x","x",$O$2-'Indicator Date hidden'!P35)</f>
        <v>0</v>
      </c>
      <c r="P34" s="208">
        <f>IF('Indicator Date hidden'!Q35="x","x",$P$2-'Indicator Date hidden'!Q35)</f>
        <v>0</v>
      </c>
      <c r="Q34" s="208">
        <f>IF('Indicator Date hidden'!R35="x","x",$Q$2-'Indicator Date hidden'!R35)</f>
        <v>4</v>
      </c>
      <c r="R34" s="208">
        <f>IF('Indicator Date hidden'!S35="x","x",$R$2-'Indicator Date hidden'!S35)</f>
        <v>0</v>
      </c>
      <c r="S34" s="208">
        <f>IF('Indicator Date hidden'!T35="x","x",$S$2-'Indicator Date hidden'!T35)</f>
        <v>0</v>
      </c>
      <c r="T34" s="208">
        <f>IF('Indicator Date hidden'!U35="x","x",$T$2-'Indicator Date hidden'!U35)</f>
        <v>0</v>
      </c>
      <c r="U34" s="208">
        <f>IF('Indicator Date hidden'!V35="x","x",$U$2-'Indicator Date hidden'!V35)</f>
        <v>0</v>
      </c>
      <c r="V34" s="208">
        <f>IF('Indicator Date hidden'!W35="x","x",$V$2-'Indicator Date hidden'!W35)</f>
        <v>0</v>
      </c>
      <c r="W34" s="208">
        <f>IF('Indicator Date hidden'!X35="x","x",$W$2-'Indicator Date hidden'!X35)</f>
        <v>4</v>
      </c>
      <c r="X34" s="208">
        <f>IF('Indicator Date hidden'!Y35="x","x",$X$2-'Indicator Date hidden'!Y35)</f>
        <v>5</v>
      </c>
      <c r="Y34" s="208">
        <f>IF('Indicator Date hidden'!Z35="x","x",$Y$2-'Indicator Date hidden'!Z35)</f>
        <v>0</v>
      </c>
      <c r="Z34" s="208">
        <f>IF('Indicator Date hidden'!AA35="x","x",$Z$2-'Indicator Date hidden'!AA35)</f>
        <v>0</v>
      </c>
      <c r="AA34" s="208">
        <f>IF('Indicator Date hidden'!AB35="x","x",$AA$2-'Indicator Date hidden'!AB35)</f>
        <v>0</v>
      </c>
      <c r="AB34" s="208">
        <f>IF('Indicator Date hidden'!AC35="x","x",$AB$2-'Indicator Date hidden'!AC35)</f>
        <v>0</v>
      </c>
      <c r="AC34" s="208">
        <f>IF('Indicator Date hidden'!AD35="x","x",$AC$2-'Indicator Date hidden'!AD35)</f>
        <v>0</v>
      </c>
      <c r="AD34" s="208">
        <f>IF('Indicator Date hidden'!AE35="x","x",$AD$2-'Indicator Date hidden'!AE35)</f>
        <v>0</v>
      </c>
      <c r="AE34" s="208">
        <f>IF('Indicator Date hidden'!AF35="x","x",$AE$2-'Indicator Date hidden'!AF35)</f>
        <v>0</v>
      </c>
      <c r="AF34" s="208">
        <f>IF('Indicator Date hidden'!AG35="x","x",$AF$2-'Indicator Date hidden'!AG35)</f>
        <v>5</v>
      </c>
      <c r="AG34" s="208">
        <f>IF('Indicator Date hidden'!AH35="x","x",$AG$2-'Indicator Date hidden'!AH35)</f>
        <v>0</v>
      </c>
      <c r="AH34" s="208">
        <f>IF('Indicator Date hidden'!AI35="x","x",$AH$2-'Indicator Date hidden'!AI35)</f>
        <v>0</v>
      </c>
      <c r="AI34" s="208">
        <f>IF('Indicator Date hidden'!AJ35="x","x",$AI$2-'Indicator Date hidden'!AJ35)</f>
        <v>0</v>
      </c>
      <c r="AJ34" s="208">
        <f>IF('Indicator Date hidden'!AK35="x","x",$AJ$2-'Indicator Date hidden'!AK35)</f>
        <v>0</v>
      </c>
      <c r="AK34" s="208">
        <f>IF('Indicator Date hidden'!AL35="x","x",$AK$2-'Indicator Date hidden'!AL35)</f>
        <v>1</v>
      </c>
      <c r="AL34" s="208">
        <f>IF('Indicator Date hidden'!AM35="x","x",$AL$2-'Indicator Date hidden'!AM35)</f>
        <v>0</v>
      </c>
      <c r="AM34" s="208">
        <f>IF('Indicator Date hidden'!AN35="x","x",$AM$2-'Indicator Date hidden'!AN35)</f>
        <v>0</v>
      </c>
      <c r="AN34" s="208">
        <f>IF('Indicator Date hidden'!AO35="x","x",$AN$2-'Indicator Date hidden'!AO35)</f>
        <v>0</v>
      </c>
      <c r="AO34" s="208" t="str">
        <f>IF('Indicator Date hidden'!AP35="x","x",$AO$2-'Indicator Date hidden'!AP35)</f>
        <v>x</v>
      </c>
      <c r="AP34" s="208" t="str">
        <f>IF('Indicator Date hidden'!AQ35="x","x",$AP$2-'Indicator Date hidden'!AQ35)</f>
        <v>x</v>
      </c>
      <c r="AQ34" s="208" t="str">
        <f>IF('Indicator Date hidden'!AR35="x","x",$AQ$2-'Indicator Date hidden'!AR35)</f>
        <v>x</v>
      </c>
      <c r="AR34" s="208">
        <f>IF('Indicator Date hidden'!AS35="x","x",$AR$2-'Indicator Date hidden'!AS35)</f>
        <v>0</v>
      </c>
      <c r="AS34" s="208">
        <f>IF('Indicator Date hidden'!AT35="x","x",$AS$2-'Indicator Date hidden'!AT35)</f>
        <v>0</v>
      </c>
      <c r="AT34" s="208">
        <f>IF('Indicator Date hidden'!AU35="x","x",$AT$2-'Indicator Date hidden'!AU35)</f>
        <v>0</v>
      </c>
      <c r="AU34" s="208">
        <f>IF('Indicator Date hidden'!AV35="x","x",$AU$2-'Indicator Date hidden'!AV35)</f>
        <v>4</v>
      </c>
      <c r="AV34" s="208">
        <f>IF('Indicator Date hidden'!AW35="x","x",$AV$2-'Indicator Date hidden'!AW35)</f>
        <v>0</v>
      </c>
      <c r="AW34" s="208">
        <f>IF('Indicator Date hidden'!AX35="x","x",$AW$2-'Indicator Date hidden'!AX35)</f>
        <v>0</v>
      </c>
      <c r="AX34" s="208">
        <f>IF('Indicator Date hidden'!AY35="x","x",$AX$2-'Indicator Date hidden'!AY35)</f>
        <v>0</v>
      </c>
      <c r="AY34" s="208">
        <f>IF('Indicator Date hidden'!AZ35="x","x",$AY$2-'Indicator Date hidden'!AZ35)</f>
        <v>0</v>
      </c>
      <c r="AZ34" s="208">
        <f>IF('Indicator Date hidden'!BA35="x","x",$AZ$2-'Indicator Date hidden'!BA35)</f>
        <v>0</v>
      </c>
      <c r="BA34">
        <f t="shared" si="0"/>
        <v>23</v>
      </c>
      <c r="BB34" s="21">
        <f t="shared" si="1"/>
        <v>0.47916666666666669</v>
      </c>
      <c r="BC34">
        <f t="shared" si="2"/>
        <v>6</v>
      </c>
      <c r="BD34" s="21">
        <f t="shared" si="3"/>
        <v>1.3538461159066622</v>
      </c>
      <c r="BE34" s="278">
        <f t="shared" si="4"/>
        <v>0</v>
      </c>
    </row>
    <row r="35" spans="1:57" x14ac:dyDescent="0.3">
      <c r="A35" t="s">
        <v>7357</v>
      </c>
      <c r="B35" s="208">
        <f>IF('Indicator Date hidden'!C36="x","x",$B$2-'Indicator Date hidden'!C36)</f>
        <v>0</v>
      </c>
      <c r="C35" s="208">
        <f>IF('Indicator Date hidden'!D36="x","x",$C$2-'Indicator Date hidden'!D36)</f>
        <v>0</v>
      </c>
      <c r="D35" s="208">
        <f>IF('Indicator Date hidden'!E36="x","x",$D$2-'Indicator Date hidden'!E36)</f>
        <v>0</v>
      </c>
      <c r="E35" s="208">
        <f>IF('Indicator Date hidden'!F36="x","x",$E$2-'Indicator Date hidden'!F36)</f>
        <v>0</v>
      </c>
      <c r="F35" s="208">
        <f>IF('Indicator Date hidden'!G36="x","x",$F$2-'Indicator Date hidden'!G36)</f>
        <v>0</v>
      </c>
      <c r="G35" s="208">
        <f>IF('Indicator Date hidden'!H36="x","x",$G$2-'Indicator Date hidden'!H36)</f>
        <v>0</v>
      </c>
      <c r="H35" s="208">
        <f>IF('Indicator Date hidden'!I36="x","x",$H$2-'Indicator Date hidden'!I36)</f>
        <v>0</v>
      </c>
      <c r="I35" s="208">
        <f>IF('Indicator Date hidden'!J36="x","x",$I$2-'Indicator Date hidden'!J36)</f>
        <v>0</v>
      </c>
      <c r="J35" s="208">
        <f>IF('Indicator Date hidden'!K36="x","x",$J$2-'Indicator Date hidden'!K36)</f>
        <v>0</v>
      </c>
      <c r="K35" s="208">
        <f>IF('Indicator Date hidden'!L36="x","x",$K$2-'Indicator Date hidden'!L36)</f>
        <v>0</v>
      </c>
      <c r="L35" s="208">
        <f>IF('Indicator Date hidden'!M36="x","x",$L$2-'Indicator Date hidden'!M36)</f>
        <v>0</v>
      </c>
      <c r="M35" s="208">
        <f>IF('Indicator Date hidden'!N36="x","x",$M$2-'Indicator Date hidden'!N36)</f>
        <v>0</v>
      </c>
      <c r="N35" s="208">
        <f>IF('Indicator Date hidden'!O36="x","x",$N$2-'Indicator Date hidden'!O36)</f>
        <v>0</v>
      </c>
      <c r="O35" s="208">
        <f>IF('Indicator Date hidden'!P36="x","x",$O$2-'Indicator Date hidden'!P36)</f>
        <v>0</v>
      </c>
      <c r="P35" s="208">
        <f>IF('Indicator Date hidden'!Q36="x","x",$P$2-'Indicator Date hidden'!Q36)</f>
        <v>0</v>
      </c>
      <c r="Q35" s="208">
        <f>IF('Indicator Date hidden'!R36="x","x",$Q$2-'Indicator Date hidden'!R36)</f>
        <v>4</v>
      </c>
      <c r="R35" s="208">
        <f>IF('Indicator Date hidden'!S36="x","x",$R$2-'Indicator Date hidden'!S36)</f>
        <v>0</v>
      </c>
      <c r="S35" s="208">
        <f>IF('Indicator Date hidden'!T36="x","x",$S$2-'Indicator Date hidden'!T36)</f>
        <v>0</v>
      </c>
      <c r="T35" s="208">
        <f>IF('Indicator Date hidden'!U36="x","x",$T$2-'Indicator Date hidden'!U36)</f>
        <v>0</v>
      </c>
      <c r="U35" s="208">
        <f>IF('Indicator Date hidden'!V36="x","x",$U$2-'Indicator Date hidden'!V36)</f>
        <v>0</v>
      </c>
      <c r="V35" s="208">
        <f>IF('Indicator Date hidden'!W36="x","x",$V$2-'Indicator Date hidden'!W36)</f>
        <v>0</v>
      </c>
      <c r="W35" s="208">
        <f>IF('Indicator Date hidden'!X36="x","x",$W$2-'Indicator Date hidden'!X36)</f>
        <v>4</v>
      </c>
      <c r="X35" s="208" t="str">
        <f>IF('Indicator Date hidden'!Y36="x","x",$X$2-'Indicator Date hidden'!Y36)</f>
        <v>x</v>
      </c>
      <c r="Y35" s="208">
        <f>IF('Indicator Date hidden'!Z36="x","x",$Y$2-'Indicator Date hidden'!Z36)</f>
        <v>0</v>
      </c>
      <c r="Z35" s="208">
        <f>IF('Indicator Date hidden'!AA36="x","x",$Z$2-'Indicator Date hidden'!AA36)</f>
        <v>0</v>
      </c>
      <c r="AA35" s="208">
        <f>IF('Indicator Date hidden'!AB36="x","x",$AA$2-'Indicator Date hidden'!AB36)</f>
        <v>0</v>
      </c>
      <c r="AB35" s="208">
        <f>IF('Indicator Date hidden'!AC36="x","x",$AB$2-'Indicator Date hidden'!AC36)</f>
        <v>0</v>
      </c>
      <c r="AC35" s="208">
        <f>IF('Indicator Date hidden'!AD36="x","x",$AC$2-'Indicator Date hidden'!AD36)</f>
        <v>0</v>
      </c>
      <c r="AD35" s="208">
        <f>IF('Indicator Date hidden'!AE36="x","x",$AD$2-'Indicator Date hidden'!AE36)</f>
        <v>0</v>
      </c>
      <c r="AE35" s="208">
        <f>IF('Indicator Date hidden'!AF36="x","x",$AE$2-'Indicator Date hidden'!AF36)</f>
        <v>0</v>
      </c>
      <c r="AF35" s="208">
        <f>IF('Indicator Date hidden'!AG36="x","x",$AF$2-'Indicator Date hidden'!AG36)</f>
        <v>2</v>
      </c>
      <c r="AG35" s="208">
        <f>IF('Indicator Date hidden'!AH36="x","x",$AG$2-'Indicator Date hidden'!AH36)</f>
        <v>0</v>
      </c>
      <c r="AH35" s="208">
        <f>IF('Indicator Date hidden'!AI36="x","x",$AH$2-'Indicator Date hidden'!AI36)</f>
        <v>0</v>
      </c>
      <c r="AI35" s="208">
        <f>IF('Indicator Date hidden'!AJ36="x","x",$AI$2-'Indicator Date hidden'!AJ36)</f>
        <v>0</v>
      </c>
      <c r="AJ35" s="208">
        <f>IF('Indicator Date hidden'!AK36="x","x",$AJ$2-'Indicator Date hidden'!AK36)</f>
        <v>1</v>
      </c>
      <c r="AK35" s="208">
        <f>IF('Indicator Date hidden'!AL36="x","x",$AK$2-'Indicator Date hidden'!AL36)</f>
        <v>0</v>
      </c>
      <c r="AL35" s="208">
        <f>IF('Indicator Date hidden'!AM36="x","x",$AL$2-'Indicator Date hidden'!AM36)</f>
        <v>0</v>
      </c>
      <c r="AM35" s="208">
        <f>IF('Indicator Date hidden'!AN36="x","x",$AM$2-'Indicator Date hidden'!AN36)</f>
        <v>0</v>
      </c>
      <c r="AN35" s="208">
        <f>IF('Indicator Date hidden'!AO36="x","x",$AN$2-'Indicator Date hidden'!AO36)</f>
        <v>0</v>
      </c>
      <c r="AO35" s="208" t="str">
        <f>IF('Indicator Date hidden'!AP36="x","x",$AO$2-'Indicator Date hidden'!AP36)</f>
        <v>x</v>
      </c>
      <c r="AP35" s="208" t="str">
        <f>IF('Indicator Date hidden'!AQ36="x","x",$AP$2-'Indicator Date hidden'!AQ36)</f>
        <v>x</v>
      </c>
      <c r="AQ35" s="208" t="str">
        <f>IF('Indicator Date hidden'!AR36="x","x",$AQ$2-'Indicator Date hidden'!AR36)</f>
        <v>x</v>
      </c>
      <c r="AR35" s="208">
        <f>IF('Indicator Date hidden'!AS36="x","x",$AR$2-'Indicator Date hidden'!AS36)</f>
        <v>0</v>
      </c>
      <c r="AS35" s="208">
        <f>IF('Indicator Date hidden'!AT36="x","x",$AS$2-'Indicator Date hidden'!AT36)</f>
        <v>0</v>
      </c>
      <c r="AT35" s="208">
        <f>IF('Indicator Date hidden'!AU36="x","x",$AT$2-'Indicator Date hidden'!AU36)</f>
        <v>0</v>
      </c>
      <c r="AU35" s="208">
        <f>IF('Indicator Date hidden'!AV36="x","x",$AU$2-'Indicator Date hidden'!AV36)</f>
        <v>1</v>
      </c>
      <c r="AV35" s="208">
        <f>IF('Indicator Date hidden'!AW36="x","x",$AV$2-'Indicator Date hidden'!AW36)</f>
        <v>0</v>
      </c>
      <c r="AW35" s="208">
        <f>IF('Indicator Date hidden'!AX36="x","x",$AW$2-'Indicator Date hidden'!AX36)</f>
        <v>0</v>
      </c>
      <c r="AX35" s="208">
        <f>IF('Indicator Date hidden'!AY36="x","x",$AX$2-'Indicator Date hidden'!AY36)</f>
        <v>0</v>
      </c>
      <c r="AY35" s="208">
        <f>IF('Indicator Date hidden'!AZ36="x","x",$AY$2-'Indicator Date hidden'!AZ36)</f>
        <v>0</v>
      </c>
      <c r="AZ35" s="208">
        <f>IF('Indicator Date hidden'!BA36="x","x",$AZ$2-'Indicator Date hidden'!BA36)</f>
        <v>0</v>
      </c>
      <c r="BA35">
        <f t="shared" ref="BA35:BA66" si="5">SUM(B35:AZ35)</f>
        <v>12</v>
      </c>
      <c r="BB35" s="21">
        <f t="shared" ref="BB35:BB66" si="6">BA35/COUNT(B35:AZ35)</f>
        <v>0.25531914893617019</v>
      </c>
      <c r="BC35">
        <f t="shared" ref="BC35:BC66" si="7">COUNTIF(B35:AZ35,"&gt;0")</f>
        <v>5</v>
      </c>
      <c r="BD35" s="21">
        <f t="shared" ref="BD35:BD66" si="8">_xlfn.STDEV.P(B35:AZ35)</f>
        <v>0.86216168465339615</v>
      </c>
      <c r="BE35" s="278">
        <f t="shared" ref="BE35:BE66" si="9">MEDIAN(B35:AZ35)</f>
        <v>0</v>
      </c>
    </row>
    <row r="36" spans="1:57" x14ac:dyDescent="0.3">
      <c r="A36" t="s">
        <v>7359</v>
      </c>
      <c r="B36" s="208">
        <f>IF('Indicator Date hidden'!C37="x","x",$B$2-'Indicator Date hidden'!C37)</f>
        <v>0</v>
      </c>
      <c r="C36" s="208">
        <f>IF('Indicator Date hidden'!D37="x","x",$C$2-'Indicator Date hidden'!D37)</f>
        <v>0</v>
      </c>
      <c r="D36" s="208">
        <f>IF('Indicator Date hidden'!E37="x","x",$D$2-'Indicator Date hidden'!E37)</f>
        <v>0</v>
      </c>
      <c r="E36" s="208">
        <f>IF('Indicator Date hidden'!F37="x","x",$E$2-'Indicator Date hidden'!F37)</f>
        <v>0</v>
      </c>
      <c r="F36" s="208">
        <f>IF('Indicator Date hidden'!G37="x","x",$F$2-'Indicator Date hidden'!G37)</f>
        <v>0</v>
      </c>
      <c r="G36" s="208">
        <f>IF('Indicator Date hidden'!H37="x","x",$G$2-'Indicator Date hidden'!H37)</f>
        <v>0</v>
      </c>
      <c r="H36" s="208">
        <f>IF('Indicator Date hidden'!I37="x","x",$H$2-'Indicator Date hidden'!I37)</f>
        <v>0</v>
      </c>
      <c r="I36" s="208">
        <f>IF('Indicator Date hidden'!J37="x","x",$I$2-'Indicator Date hidden'!J37)</f>
        <v>0</v>
      </c>
      <c r="J36" s="208">
        <f>IF('Indicator Date hidden'!K37="x","x",$J$2-'Indicator Date hidden'!K37)</f>
        <v>0</v>
      </c>
      <c r="K36" s="208">
        <f>IF('Indicator Date hidden'!L37="x","x",$K$2-'Indicator Date hidden'!L37)</f>
        <v>0</v>
      </c>
      <c r="L36" s="208">
        <f>IF('Indicator Date hidden'!M37="x","x",$L$2-'Indicator Date hidden'!M37)</f>
        <v>0</v>
      </c>
      <c r="M36" s="208">
        <f>IF('Indicator Date hidden'!N37="x","x",$M$2-'Indicator Date hidden'!N37)</f>
        <v>0</v>
      </c>
      <c r="N36" s="208">
        <f>IF('Indicator Date hidden'!O37="x","x",$N$2-'Indicator Date hidden'!O37)</f>
        <v>0</v>
      </c>
      <c r="O36" s="208">
        <f>IF('Indicator Date hidden'!P37="x","x",$O$2-'Indicator Date hidden'!P37)</f>
        <v>0</v>
      </c>
      <c r="P36" s="208">
        <f>IF('Indicator Date hidden'!Q37="x","x",$P$2-'Indicator Date hidden'!Q37)</f>
        <v>0</v>
      </c>
      <c r="Q36" s="208" t="str">
        <f>IF('Indicator Date hidden'!R37="x","x",$Q$2-'Indicator Date hidden'!R37)</f>
        <v>x</v>
      </c>
      <c r="R36" s="208">
        <f>IF('Indicator Date hidden'!S37="x","x",$R$2-'Indicator Date hidden'!S37)</f>
        <v>0</v>
      </c>
      <c r="S36" s="208">
        <f>IF('Indicator Date hidden'!T37="x","x",$S$2-'Indicator Date hidden'!T37)</f>
        <v>0</v>
      </c>
      <c r="T36" s="208">
        <f>IF('Indicator Date hidden'!U37="x","x",$T$2-'Indicator Date hidden'!U37)</f>
        <v>0</v>
      </c>
      <c r="U36" s="208">
        <f>IF('Indicator Date hidden'!V37="x","x",$U$2-'Indicator Date hidden'!V37)</f>
        <v>0</v>
      </c>
      <c r="V36" s="208">
        <f>IF('Indicator Date hidden'!W37="x","x",$V$2-'Indicator Date hidden'!W37)</f>
        <v>0</v>
      </c>
      <c r="W36" s="208">
        <f>IF('Indicator Date hidden'!X37="x","x",$W$2-'Indicator Date hidden'!X37)</f>
        <v>0</v>
      </c>
      <c r="X36" s="208">
        <f>IF('Indicator Date hidden'!Y37="x","x",$X$2-'Indicator Date hidden'!Y37)</f>
        <v>4</v>
      </c>
      <c r="Y36" s="208">
        <f>IF('Indicator Date hidden'!Z37="x","x",$Y$2-'Indicator Date hidden'!Z37)</f>
        <v>0</v>
      </c>
      <c r="Z36" s="208">
        <f>IF('Indicator Date hidden'!AA37="x","x",$Z$2-'Indicator Date hidden'!AA37)</f>
        <v>0</v>
      </c>
      <c r="AA36" s="208">
        <f>IF('Indicator Date hidden'!AB37="x","x",$AA$2-'Indicator Date hidden'!AB37)</f>
        <v>0</v>
      </c>
      <c r="AB36" s="208">
        <f>IF('Indicator Date hidden'!AC37="x","x",$AB$2-'Indicator Date hidden'!AC37)</f>
        <v>0</v>
      </c>
      <c r="AC36" s="208">
        <f>IF('Indicator Date hidden'!AD37="x","x",$AC$2-'Indicator Date hidden'!AD37)</f>
        <v>0</v>
      </c>
      <c r="AD36" s="208" t="str">
        <f>IF('Indicator Date hidden'!AE37="x","x",$AD$2-'Indicator Date hidden'!AE37)</f>
        <v>x</v>
      </c>
      <c r="AE36" s="208">
        <f>IF('Indicator Date hidden'!AF37="x","x",$AE$2-'Indicator Date hidden'!AF37)</f>
        <v>0</v>
      </c>
      <c r="AF36" s="208">
        <f>IF('Indicator Date hidden'!AG37="x","x",$AF$2-'Indicator Date hidden'!AG37)</f>
        <v>0</v>
      </c>
      <c r="AG36" s="208">
        <f>IF('Indicator Date hidden'!AH37="x","x",$AG$2-'Indicator Date hidden'!AH37)</f>
        <v>0</v>
      </c>
      <c r="AH36" s="208">
        <f>IF('Indicator Date hidden'!AI37="x","x",$AH$2-'Indicator Date hidden'!AI37)</f>
        <v>0</v>
      </c>
      <c r="AI36" s="208">
        <f>IF('Indicator Date hidden'!AJ37="x","x",$AI$2-'Indicator Date hidden'!AJ37)</f>
        <v>0</v>
      </c>
      <c r="AJ36" s="208" t="str">
        <f>IF('Indicator Date hidden'!AK37="x","x",$AJ$2-'Indicator Date hidden'!AK37)</f>
        <v>x</v>
      </c>
      <c r="AK36" s="208">
        <f>IF('Indicator Date hidden'!AL37="x","x",$AK$2-'Indicator Date hidden'!AL37)</f>
        <v>1</v>
      </c>
      <c r="AL36" s="208">
        <f>IF('Indicator Date hidden'!AM37="x","x",$AL$2-'Indicator Date hidden'!AM37)</f>
        <v>0</v>
      </c>
      <c r="AM36" s="208">
        <f>IF('Indicator Date hidden'!AN37="x","x",$AM$2-'Indicator Date hidden'!AN37)</f>
        <v>0</v>
      </c>
      <c r="AN36" s="208">
        <f>IF('Indicator Date hidden'!AO37="x","x",$AN$2-'Indicator Date hidden'!AO37)</f>
        <v>0</v>
      </c>
      <c r="AO36" s="208">
        <f>IF('Indicator Date hidden'!AP37="x","x",$AO$2-'Indicator Date hidden'!AP37)</f>
        <v>0</v>
      </c>
      <c r="AP36" s="208">
        <f>IF('Indicator Date hidden'!AQ37="x","x",$AP$2-'Indicator Date hidden'!AQ37)</f>
        <v>0</v>
      </c>
      <c r="AQ36" s="208">
        <f>IF('Indicator Date hidden'!AR37="x","x",$AQ$2-'Indicator Date hidden'!AR37)</f>
        <v>4</v>
      </c>
      <c r="AR36" s="208">
        <f>IF('Indicator Date hidden'!AS37="x","x",$AR$2-'Indicator Date hidden'!AS37)</f>
        <v>0</v>
      </c>
      <c r="AS36" s="208">
        <f>IF('Indicator Date hidden'!AT37="x","x",$AS$2-'Indicator Date hidden'!AT37)</f>
        <v>0</v>
      </c>
      <c r="AT36" s="208">
        <f>IF('Indicator Date hidden'!AU37="x","x",$AT$2-'Indicator Date hidden'!AU37)</f>
        <v>0</v>
      </c>
      <c r="AU36" s="208">
        <f>IF('Indicator Date hidden'!AV37="x","x",$AU$2-'Indicator Date hidden'!AV37)</f>
        <v>3</v>
      </c>
      <c r="AV36" s="208">
        <f>IF('Indicator Date hidden'!AW37="x","x",$AV$2-'Indicator Date hidden'!AW37)</f>
        <v>0</v>
      </c>
      <c r="AW36" s="208">
        <f>IF('Indicator Date hidden'!AX37="x","x",$AW$2-'Indicator Date hidden'!AX37)</f>
        <v>0</v>
      </c>
      <c r="AX36" s="208">
        <f>IF('Indicator Date hidden'!AY37="x","x",$AX$2-'Indicator Date hidden'!AY37)</f>
        <v>0</v>
      </c>
      <c r="AY36" s="208">
        <f>IF('Indicator Date hidden'!AZ37="x","x",$AY$2-'Indicator Date hidden'!AZ37)</f>
        <v>0</v>
      </c>
      <c r="AZ36" s="208">
        <f>IF('Indicator Date hidden'!BA37="x","x",$AZ$2-'Indicator Date hidden'!BA37)</f>
        <v>0</v>
      </c>
      <c r="BA36">
        <f t="shared" si="5"/>
        <v>12</v>
      </c>
      <c r="BB36" s="21">
        <f t="shared" si="6"/>
        <v>0.25</v>
      </c>
      <c r="BC36">
        <f t="shared" si="7"/>
        <v>4</v>
      </c>
      <c r="BD36" s="21">
        <f t="shared" si="8"/>
        <v>0.90138781886599728</v>
      </c>
      <c r="BE36" s="278">
        <f t="shared" si="9"/>
        <v>0</v>
      </c>
    </row>
    <row r="37" spans="1:57" x14ac:dyDescent="0.3">
      <c r="A37" t="s">
        <v>7361</v>
      </c>
      <c r="B37" s="208">
        <f>IF('Indicator Date hidden'!C38="x","x",$B$2-'Indicator Date hidden'!C38)</f>
        <v>0</v>
      </c>
      <c r="C37" s="208">
        <f>IF('Indicator Date hidden'!D38="x","x",$C$2-'Indicator Date hidden'!D38)</f>
        <v>0</v>
      </c>
      <c r="D37" s="208">
        <f>IF('Indicator Date hidden'!E38="x","x",$D$2-'Indicator Date hidden'!E38)</f>
        <v>0</v>
      </c>
      <c r="E37" s="208">
        <f>IF('Indicator Date hidden'!F38="x","x",$E$2-'Indicator Date hidden'!F38)</f>
        <v>0</v>
      </c>
      <c r="F37" s="208">
        <f>IF('Indicator Date hidden'!G38="x","x",$F$2-'Indicator Date hidden'!G38)</f>
        <v>0</v>
      </c>
      <c r="G37" s="208">
        <f>IF('Indicator Date hidden'!H38="x","x",$G$2-'Indicator Date hidden'!H38)</f>
        <v>0</v>
      </c>
      <c r="H37" s="208">
        <f>IF('Indicator Date hidden'!I38="x","x",$H$2-'Indicator Date hidden'!I38)</f>
        <v>0</v>
      </c>
      <c r="I37" s="208">
        <f>IF('Indicator Date hidden'!J38="x","x",$I$2-'Indicator Date hidden'!J38)</f>
        <v>0</v>
      </c>
      <c r="J37" s="208">
        <f>IF('Indicator Date hidden'!K38="x","x",$J$2-'Indicator Date hidden'!K38)</f>
        <v>0</v>
      </c>
      <c r="K37" s="208">
        <f>IF('Indicator Date hidden'!L38="x","x",$K$2-'Indicator Date hidden'!L38)</f>
        <v>0</v>
      </c>
      <c r="L37" s="208">
        <f>IF('Indicator Date hidden'!M38="x","x",$L$2-'Indicator Date hidden'!M38)</f>
        <v>0</v>
      </c>
      <c r="M37" s="208">
        <f>IF('Indicator Date hidden'!N38="x","x",$M$2-'Indicator Date hidden'!N38)</f>
        <v>0</v>
      </c>
      <c r="N37" s="208">
        <f>IF('Indicator Date hidden'!O38="x","x",$N$2-'Indicator Date hidden'!O38)</f>
        <v>0</v>
      </c>
      <c r="O37" s="208">
        <f>IF('Indicator Date hidden'!P38="x","x",$O$2-'Indicator Date hidden'!P38)</f>
        <v>0</v>
      </c>
      <c r="P37" s="208">
        <f>IF('Indicator Date hidden'!Q38="x","x",$P$2-'Indicator Date hidden'!Q38)</f>
        <v>0</v>
      </c>
      <c r="Q37" s="208">
        <f>IF('Indicator Date hidden'!R38="x","x",$Q$2-'Indicator Date hidden'!R38)</f>
        <v>2</v>
      </c>
      <c r="R37" s="208">
        <f>IF('Indicator Date hidden'!S38="x","x",$R$2-'Indicator Date hidden'!S38)</f>
        <v>0</v>
      </c>
      <c r="S37" s="208">
        <f>IF('Indicator Date hidden'!T38="x","x",$S$2-'Indicator Date hidden'!T38)</f>
        <v>0</v>
      </c>
      <c r="T37" s="208">
        <f>IF('Indicator Date hidden'!U38="x","x",$T$2-'Indicator Date hidden'!U38)</f>
        <v>0</v>
      </c>
      <c r="U37" s="208">
        <f>IF('Indicator Date hidden'!V38="x","x",$U$2-'Indicator Date hidden'!V38)</f>
        <v>0</v>
      </c>
      <c r="V37" s="208">
        <f>IF('Indicator Date hidden'!W38="x","x",$V$2-'Indicator Date hidden'!W38)</f>
        <v>0</v>
      </c>
      <c r="W37" s="208">
        <f>IF('Indicator Date hidden'!X38="x","x",$W$2-'Indicator Date hidden'!X38)</f>
        <v>4</v>
      </c>
      <c r="X37" s="208">
        <f>IF('Indicator Date hidden'!Y38="x","x",$X$2-'Indicator Date hidden'!Y38)</f>
        <v>2</v>
      </c>
      <c r="Y37" s="208">
        <f>IF('Indicator Date hidden'!Z38="x","x",$Y$2-'Indicator Date hidden'!Z38)</f>
        <v>0</v>
      </c>
      <c r="Z37" s="208">
        <f>IF('Indicator Date hidden'!AA38="x","x",$Z$2-'Indicator Date hidden'!AA38)</f>
        <v>0</v>
      </c>
      <c r="AA37" s="208">
        <f>IF('Indicator Date hidden'!AB38="x","x",$AA$2-'Indicator Date hidden'!AB38)</f>
        <v>3</v>
      </c>
      <c r="AB37" s="208">
        <f>IF('Indicator Date hidden'!AC38="x","x",$AB$2-'Indicator Date hidden'!AC38)</f>
        <v>0</v>
      </c>
      <c r="AC37" s="208">
        <f>IF('Indicator Date hidden'!AD38="x","x",$AC$2-'Indicator Date hidden'!AD38)</f>
        <v>0</v>
      </c>
      <c r="AD37" s="208">
        <f>IF('Indicator Date hidden'!AE38="x","x",$AD$2-'Indicator Date hidden'!AE38)</f>
        <v>0</v>
      </c>
      <c r="AE37" s="208">
        <f>IF('Indicator Date hidden'!AF38="x","x",$AE$2-'Indicator Date hidden'!AF38)</f>
        <v>0</v>
      </c>
      <c r="AF37" s="208">
        <f>IF('Indicator Date hidden'!AG38="x","x",$AF$2-'Indicator Date hidden'!AG38)</f>
        <v>2</v>
      </c>
      <c r="AG37" s="208">
        <f>IF('Indicator Date hidden'!AH38="x","x",$AG$2-'Indicator Date hidden'!AH38)</f>
        <v>0</v>
      </c>
      <c r="AH37" s="208">
        <f>IF('Indicator Date hidden'!AI38="x","x",$AH$2-'Indicator Date hidden'!AI38)</f>
        <v>0</v>
      </c>
      <c r="AI37" s="208">
        <f>IF('Indicator Date hidden'!AJ38="x","x",$AI$2-'Indicator Date hidden'!AJ38)</f>
        <v>0</v>
      </c>
      <c r="AJ37" s="208" t="str">
        <f>IF('Indicator Date hidden'!AK38="x","x",$AJ$2-'Indicator Date hidden'!AK38)</f>
        <v>x</v>
      </c>
      <c r="AK37" s="208">
        <f>IF('Indicator Date hidden'!AL38="x","x",$AK$2-'Indicator Date hidden'!AL38)</f>
        <v>1</v>
      </c>
      <c r="AL37" s="208">
        <f>IF('Indicator Date hidden'!AM38="x","x",$AL$2-'Indicator Date hidden'!AM38)</f>
        <v>0</v>
      </c>
      <c r="AM37" s="208">
        <f>IF('Indicator Date hidden'!AN38="x","x",$AM$2-'Indicator Date hidden'!AN38)</f>
        <v>0</v>
      </c>
      <c r="AN37" s="208">
        <f>IF('Indicator Date hidden'!AO38="x","x",$AN$2-'Indicator Date hidden'!AO38)</f>
        <v>0</v>
      </c>
      <c r="AO37" s="208">
        <f>IF('Indicator Date hidden'!AP38="x","x",$AO$2-'Indicator Date hidden'!AP38)</f>
        <v>0</v>
      </c>
      <c r="AP37" s="208">
        <f>IF('Indicator Date hidden'!AQ38="x","x",$AP$2-'Indicator Date hidden'!AQ38)</f>
        <v>0</v>
      </c>
      <c r="AQ37" s="208">
        <f>IF('Indicator Date hidden'!AR38="x","x",$AQ$2-'Indicator Date hidden'!AR38)</f>
        <v>4</v>
      </c>
      <c r="AR37" s="208">
        <f>IF('Indicator Date hidden'!AS38="x","x",$AR$2-'Indicator Date hidden'!AS38)</f>
        <v>0</v>
      </c>
      <c r="AS37" s="208">
        <f>IF('Indicator Date hidden'!AT38="x","x",$AS$2-'Indicator Date hidden'!AT38)</f>
        <v>0</v>
      </c>
      <c r="AT37" s="208">
        <f>IF('Indicator Date hidden'!AU38="x","x",$AT$2-'Indicator Date hidden'!AU38)</f>
        <v>0</v>
      </c>
      <c r="AU37" s="208">
        <f>IF('Indicator Date hidden'!AV38="x","x",$AU$2-'Indicator Date hidden'!AV38)</f>
        <v>4</v>
      </c>
      <c r="AV37" s="208">
        <f>IF('Indicator Date hidden'!AW38="x","x",$AV$2-'Indicator Date hidden'!AW38)</f>
        <v>0</v>
      </c>
      <c r="AW37" s="208">
        <f>IF('Indicator Date hidden'!AX38="x","x",$AW$2-'Indicator Date hidden'!AX38)</f>
        <v>0</v>
      </c>
      <c r="AX37" s="208">
        <f>IF('Indicator Date hidden'!AY38="x","x",$AX$2-'Indicator Date hidden'!AY38)</f>
        <v>0</v>
      </c>
      <c r="AY37" s="208">
        <f>IF('Indicator Date hidden'!AZ38="x","x",$AY$2-'Indicator Date hidden'!AZ38)</f>
        <v>0</v>
      </c>
      <c r="AZ37" s="208">
        <f>IF('Indicator Date hidden'!BA38="x","x",$AZ$2-'Indicator Date hidden'!BA38)</f>
        <v>0</v>
      </c>
      <c r="BA37">
        <f t="shared" si="5"/>
        <v>22</v>
      </c>
      <c r="BB37" s="21">
        <f t="shared" si="6"/>
        <v>0.44</v>
      </c>
      <c r="BC37">
        <f t="shared" si="7"/>
        <v>8</v>
      </c>
      <c r="BD37" s="21">
        <f t="shared" si="8"/>
        <v>1.0983624174196784</v>
      </c>
      <c r="BE37" s="278">
        <f t="shared" si="9"/>
        <v>0</v>
      </c>
    </row>
    <row r="38" spans="1:57" x14ac:dyDescent="0.3">
      <c r="A38" t="s">
        <v>7362</v>
      </c>
      <c r="B38" s="208">
        <f>IF('Indicator Date hidden'!C39="x","x",$B$2-'Indicator Date hidden'!C39)</f>
        <v>0</v>
      </c>
      <c r="C38" s="208">
        <f>IF('Indicator Date hidden'!D39="x","x",$C$2-'Indicator Date hidden'!D39)</f>
        <v>0</v>
      </c>
      <c r="D38" s="208">
        <f>IF('Indicator Date hidden'!E39="x","x",$D$2-'Indicator Date hidden'!E39)</f>
        <v>0</v>
      </c>
      <c r="E38" s="208">
        <f>IF('Indicator Date hidden'!F39="x","x",$E$2-'Indicator Date hidden'!F39)</f>
        <v>0</v>
      </c>
      <c r="F38" s="208">
        <f>IF('Indicator Date hidden'!G39="x","x",$F$2-'Indicator Date hidden'!G39)</f>
        <v>0</v>
      </c>
      <c r="G38" s="208">
        <f>IF('Indicator Date hidden'!H39="x","x",$G$2-'Indicator Date hidden'!H39)</f>
        <v>0</v>
      </c>
      <c r="H38" s="208">
        <f>IF('Indicator Date hidden'!I39="x","x",$H$2-'Indicator Date hidden'!I39)</f>
        <v>0</v>
      </c>
      <c r="I38" s="208">
        <f>IF('Indicator Date hidden'!J39="x","x",$I$2-'Indicator Date hidden'!J39)</f>
        <v>0</v>
      </c>
      <c r="J38" s="208">
        <f>IF('Indicator Date hidden'!K39="x","x",$J$2-'Indicator Date hidden'!K39)</f>
        <v>0</v>
      </c>
      <c r="K38" s="208">
        <f>IF('Indicator Date hidden'!L39="x","x",$K$2-'Indicator Date hidden'!L39)</f>
        <v>0</v>
      </c>
      <c r="L38" s="208">
        <f>IF('Indicator Date hidden'!M39="x","x",$L$2-'Indicator Date hidden'!M39)</f>
        <v>0</v>
      </c>
      <c r="M38" s="208">
        <f>IF('Indicator Date hidden'!N39="x","x",$M$2-'Indicator Date hidden'!N39)</f>
        <v>0</v>
      </c>
      <c r="N38" s="208">
        <f>IF('Indicator Date hidden'!O39="x","x",$N$2-'Indicator Date hidden'!O39)</f>
        <v>0</v>
      </c>
      <c r="O38" s="208">
        <f>IF('Indicator Date hidden'!P39="x","x",$O$2-'Indicator Date hidden'!P39)</f>
        <v>0</v>
      </c>
      <c r="P38" s="208">
        <f>IF('Indicator Date hidden'!Q39="x","x",$P$2-'Indicator Date hidden'!Q39)</f>
        <v>0</v>
      </c>
      <c r="Q38" s="208">
        <f>IF('Indicator Date hidden'!R39="x","x",$Q$2-'Indicator Date hidden'!R39)</f>
        <v>4</v>
      </c>
      <c r="R38" s="208">
        <f>IF('Indicator Date hidden'!S39="x","x",$R$2-'Indicator Date hidden'!S39)</f>
        <v>0</v>
      </c>
      <c r="S38" s="208">
        <f>IF('Indicator Date hidden'!T39="x","x",$S$2-'Indicator Date hidden'!T39)</f>
        <v>0</v>
      </c>
      <c r="T38" s="208">
        <f>IF('Indicator Date hidden'!U39="x","x",$T$2-'Indicator Date hidden'!U39)</f>
        <v>0</v>
      </c>
      <c r="U38" s="208">
        <f>IF('Indicator Date hidden'!V39="x","x",$U$2-'Indicator Date hidden'!V39)</f>
        <v>0</v>
      </c>
      <c r="V38" s="208">
        <f>IF('Indicator Date hidden'!W39="x","x",$V$2-'Indicator Date hidden'!W39)</f>
        <v>0</v>
      </c>
      <c r="W38" s="208">
        <f>IF('Indicator Date hidden'!X39="x","x",$W$2-'Indicator Date hidden'!X39)</f>
        <v>4</v>
      </c>
      <c r="X38" s="208">
        <f>IF('Indicator Date hidden'!Y39="x","x",$X$2-'Indicator Date hidden'!Y39)</f>
        <v>4</v>
      </c>
      <c r="Y38" s="208">
        <f>IF('Indicator Date hidden'!Z39="x","x",$Y$2-'Indicator Date hidden'!Z39)</f>
        <v>0</v>
      </c>
      <c r="Z38" s="208">
        <f>IF('Indicator Date hidden'!AA39="x","x",$Z$2-'Indicator Date hidden'!AA39)</f>
        <v>0</v>
      </c>
      <c r="AA38" s="208">
        <f>IF('Indicator Date hidden'!AB39="x","x",$AA$2-'Indicator Date hidden'!AB39)</f>
        <v>0</v>
      </c>
      <c r="AB38" s="208">
        <f>IF('Indicator Date hidden'!AC39="x","x",$AB$2-'Indicator Date hidden'!AC39)</f>
        <v>0</v>
      </c>
      <c r="AC38" s="208">
        <f>IF('Indicator Date hidden'!AD39="x","x",$AC$2-'Indicator Date hidden'!AD39)</f>
        <v>0</v>
      </c>
      <c r="AD38" s="208">
        <f>IF('Indicator Date hidden'!AE39="x","x",$AD$2-'Indicator Date hidden'!AE39)</f>
        <v>0</v>
      </c>
      <c r="AE38" s="208">
        <f>IF('Indicator Date hidden'!AF39="x","x",$AE$2-'Indicator Date hidden'!AF39)</f>
        <v>0</v>
      </c>
      <c r="AF38" s="208">
        <f>IF('Indicator Date hidden'!AG39="x","x",$AF$2-'Indicator Date hidden'!AG39)</f>
        <v>0</v>
      </c>
      <c r="AG38" s="208">
        <f>IF('Indicator Date hidden'!AH39="x","x",$AG$2-'Indicator Date hidden'!AH39)</f>
        <v>0</v>
      </c>
      <c r="AH38" s="208">
        <f>IF('Indicator Date hidden'!AI39="x","x",$AH$2-'Indicator Date hidden'!AI39)</f>
        <v>0</v>
      </c>
      <c r="AI38" s="208">
        <f>IF('Indicator Date hidden'!AJ39="x","x",$AI$2-'Indicator Date hidden'!AJ39)</f>
        <v>0</v>
      </c>
      <c r="AJ38" s="208">
        <f>IF('Indicator Date hidden'!AK39="x","x",$AJ$2-'Indicator Date hidden'!AK39)</f>
        <v>1</v>
      </c>
      <c r="AK38" s="208">
        <f>IF('Indicator Date hidden'!AL39="x","x",$AK$2-'Indicator Date hidden'!AL39)</f>
        <v>1</v>
      </c>
      <c r="AL38" s="208">
        <f>IF('Indicator Date hidden'!AM39="x","x",$AL$2-'Indicator Date hidden'!AM39)</f>
        <v>0</v>
      </c>
      <c r="AM38" s="208">
        <f>IF('Indicator Date hidden'!AN39="x","x",$AM$2-'Indicator Date hidden'!AN39)</f>
        <v>0</v>
      </c>
      <c r="AN38" s="208">
        <f>IF('Indicator Date hidden'!AO39="x","x",$AN$2-'Indicator Date hidden'!AO39)</f>
        <v>0</v>
      </c>
      <c r="AO38" s="208">
        <f>IF('Indicator Date hidden'!AP39="x","x",$AO$2-'Indicator Date hidden'!AP39)</f>
        <v>0</v>
      </c>
      <c r="AP38" s="208">
        <f>IF('Indicator Date hidden'!AQ39="x","x",$AP$2-'Indicator Date hidden'!AQ39)</f>
        <v>0</v>
      </c>
      <c r="AQ38" s="208">
        <f>IF('Indicator Date hidden'!AR39="x","x",$AQ$2-'Indicator Date hidden'!AR39)</f>
        <v>0</v>
      </c>
      <c r="AR38" s="208">
        <f>IF('Indicator Date hidden'!AS39="x","x",$AR$2-'Indicator Date hidden'!AS39)</f>
        <v>0</v>
      </c>
      <c r="AS38" s="208">
        <f>IF('Indicator Date hidden'!AT39="x","x",$AS$2-'Indicator Date hidden'!AT39)</f>
        <v>0</v>
      </c>
      <c r="AT38" s="208">
        <f>IF('Indicator Date hidden'!AU39="x","x",$AT$2-'Indicator Date hidden'!AU39)</f>
        <v>0</v>
      </c>
      <c r="AU38" s="208">
        <f>IF('Indicator Date hidden'!AV39="x","x",$AU$2-'Indicator Date hidden'!AV39)</f>
        <v>3</v>
      </c>
      <c r="AV38" s="208">
        <f>IF('Indicator Date hidden'!AW39="x","x",$AV$2-'Indicator Date hidden'!AW39)</f>
        <v>0</v>
      </c>
      <c r="AW38" s="208">
        <f>IF('Indicator Date hidden'!AX39="x","x",$AW$2-'Indicator Date hidden'!AX39)</f>
        <v>0</v>
      </c>
      <c r="AX38" s="208">
        <f>IF('Indicator Date hidden'!AY39="x","x",$AX$2-'Indicator Date hidden'!AY39)</f>
        <v>0</v>
      </c>
      <c r="AY38" s="208">
        <f>IF('Indicator Date hidden'!AZ39="x","x",$AY$2-'Indicator Date hidden'!AZ39)</f>
        <v>0</v>
      </c>
      <c r="AZ38" s="208">
        <f>IF('Indicator Date hidden'!BA39="x","x",$AZ$2-'Indicator Date hidden'!BA39)</f>
        <v>0</v>
      </c>
      <c r="BA38">
        <f t="shared" si="5"/>
        <v>17</v>
      </c>
      <c r="BB38" s="21">
        <f t="shared" si="6"/>
        <v>0.33333333333333331</v>
      </c>
      <c r="BC38">
        <f t="shared" si="7"/>
        <v>6</v>
      </c>
      <c r="BD38" s="21">
        <f t="shared" si="8"/>
        <v>1.0226199851298272</v>
      </c>
      <c r="BE38" s="278">
        <f t="shared" si="9"/>
        <v>0</v>
      </c>
    </row>
    <row r="39" spans="1:57" x14ac:dyDescent="0.3">
      <c r="A39" t="s">
        <v>7364</v>
      </c>
      <c r="B39" s="208">
        <f>IF('Indicator Date hidden'!C40="x","x",$B$2-'Indicator Date hidden'!C40)</f>
        <v>0</v>
      </c>
      <c r="C39" s="208">
        <f>IF('Indicator Date hidden'!D40="x","x",$C$2-'Indicator Date hidden'!D40)</f>
        <v>0</v>
      </c>
      <c r="D39" s="208">
        <f>IF('Indicator Date hidden'!E40="x","x",$D$2-'Indicator Date hidden'!E40)</f>
        <v>0</v>
      </c>
      <c r="E39" s="208">
        <f>IF('Indicator Date hidden'!F40="x","x",$E$2-'Indicator Date hidden'!F40)</f>
        <v>0</v>
      </c>
      <c r="F39" s="208">
        <f>IF('Indicator Date hidden'!G40="x","x",$F$2-'Indicator Date hidden'!G40)</f>
        <v>0</v>
      </c>
      <c r="G39" s="208">
        <f>IF('Indicator Date hidden'!H40="x","x",$G$2-'Indicator Date hidden'!H40)</f>
        <v>0</v>
      </c>
      <c r="H39" s="208">
        <f>IF('Indicator Date hidden'!I40="x","x",$H$2-'Indicator Date hidden'!I40)</f>
        <v>0</v>
      </c>
      <c r="I39" s="208">
        <f>IF('Indicator Date hidden'!J40="x","x",$I$2-'Indicator Date hidden'!J40)</f>
        <v>0</v>
      </c>
      <c r="J39" s="208">
        <f>IF('Indicator Date hidden'!K40="x","x",$J$2-'Indicator Date hidden'!K40)</f>
        <v>0</v>
      </c>
      <c r="K39" s="208">
        <f>IF('Indicator Date hidden'!L40="x","x",$K$2-'Indicator Date hidden'!L40)</f>
        <v>0</v>
      </c>
      <c r="L39" s="208">
        <f>IF('Indicator Date hidden'!M40="x","x",$L$2-'Indicator Date hidden'!M40)</f>
        <v>0</v>
      </c>
      <c r="M39" s="208">
        <f>IF('Indicator Date hidden'!N40="x","x",$M$2-'Indicator Date hidden'!N40)</f>
        <v>0</v>
      </c>
      <c r="N39" s="208">
        <f>IF('Indicator Date hidden'!O40="x","x",$N$2-'Indicator Date hidden'!O40)</f>
        <v>0</v>
      </c>
      <c r="O39" s="208">
        <f>IF('Indicator Date hidden'!P40="x","x",$O$2-'Indicator Date hidden'!P40)</f>
        <v>0</v>
      </c>
      <c r="P39" s="208">
        <f>IF('Indicator Date hidden'!Q40="x","x",$P$2-'Indicator Date hidden'!Q40)</f>
        <v>0</v>
      </c>
      <c r="Q39" s="208">
        <f>IF('Indicator Date hidden'!R40="x","x",$Q$2-'Indicator Date hidden'!R40)</f>
        <v>2</v>
      </c>
      <c r="R39" s="208">
        <f>IF('Indicator Date hidden'!S40="x","x",$R$2-'Indicator Date hidden'!S40)</f>
        <v>0</v>
      </c>
      <c r="S39" s="208">
        <f>IF('Indicator Date hidden'!T40="x","x",$S$2-'Indicator Date hidden'!T40)</f>
        <v>0</v>
      </c>
      <c r="T39" s="208">
        <f>IF('Indicator Date hidden'!U40="x","x",$T$2-'Indicator Date hidden'!U40)</f>
        <v>0</v>
      </c>
      <c r="U39" s="208">
        <f>IF('Indicator Date hidden'!V40="x","x",$U$2-'Indicator Date hidden'!V40)</f>
        <v>0</v>
      </c>
      <c r="V39" s="208">
        <f>IF('Indicator Date hidden'!W40="x","x",$V$2-'Indicator Date hidden'!W40)</f>
        <v>0</v>
      </c>
      <c r="W39" s="208">
        <f>IF('Indicator Date hidden'!X40="x","x",$W$2-'Indicator Date hidden'!X40)</f>
        <v>2</v>
      </c>
      <c r="X39" s="208" t="str">
        <f>IF('Indicator Date hidden'!Y40="x","x",$X$2-'Indicator Date hidden'!Y40)</f>
        <v>x</v>
      </c>
      <c r="Y39" s="208">
        <f>IF('Indicator Date hidden'!Z40="x","x",$Y$2-'Indicator Date hidden'!Z40)</f>
        <v>0</v>
      </c>
      <c r="Z39" s="208">
        <f>IF('Indicator Date hidden'!AA40="x","x",$Z$2-'Indicator Date hidden'!AA40)</f>
        <v>0</v>
      </c>
      <c r="AA39" s="208" t="str">
        <f>IF('Indicator Date hidden'!AB40="x","x",$AA$2-'Indicator Date hidden'!AB40)</f>
        <v>x</v>
      </c>
      <c r="AB39" s="208">
        <f>IF('Indicator Date hidden'!AC40="x","x",$AB$2-'Indicator Date hidden'!AC40)</f>
        <v>0</v>
      </c>
      <c r="AC39" s="208">
        <f>IF('Indicator Date hidden'!AD40="x","x",$AC$2-'Indicator Date hidden'!AD40)</f>
        <v>0</v>
      </c>
      <c r="AD39" s="208">
        <f>IF('Indicator Date hidden'!AE40="x","x",$AD$2-'Indicator Date hidden'!AE40)</f>
        <v>0</v>
      </c>
      <c r="AE39" s="208" t="str">
        <f>IF('Indicator Date hidden'!AF40="x","x",$AE$2-'Indicator Date hidden'!AF40)</f>
        <v>x</v>
      </c>
      <c r="AF39" s="208">
        <f>IF('Indicator Date hidden'!AG40="x","x",$AF$2-'Indicator Date hidden'!AG40)</f>
        <v>9</v>
      </c>
      <c r="AG39" s="208">
        <f>IF('Indicator Date hidden'!AH40="x","x",$AG$2-'Indicator Date hidden'!AH40)</f>
        <v>0</v>
      </c>
      <c r="AH39" s="208">
        <f>IF('Indicator Date hidden'!AI40="x","x",$AH$2-'Indicator Date hidden'!AI40)</f>
        <v>0</v>
      </c>
      <c r="AI39" s="208">
        <f>IF('Indicator Date hidden'!AJ40="x","x",$AI$2-'Indicator Date hidden'!AJ40)</f>
        <v>0</v>
      </c>
      <c r="AJ39" s="208" t="str">
        <f>IF('Indicator Date hidden'!AK40="x","x",$AJ$2-'Indicator Date hidden'!AK40)</f>
        <v>x</v>
      </c>
      <c r="AK39" s="208">
        <f>IF('Indicator Date hidden'!AL40="x","x",$AK$2-'Indicator Date hidden'!AL40)</f>
        <v>1</v>
      </c>
      <c r="AL39" s="208">
        <f>IF('Indicator Date hidden'!AM40="x","x",$AL$2-'Indicator Date hidden'!AM40)</f>
        <v>0</v>
      </c>
      <c r="AM39" s="208">
        <f>IF('Indicator Date hidden'!AN40="x","x",$AM$2-'Indicator Date hidden'!AN40)</f>
        <v>0</v>
      </c>
      <c r="AN39" s="208">
        <f>IF('Indicator Date hidden'!AO40="x","x",$AN$2-'Indicator Date hidden'!AO40)</f>
        <v>0</v>
      </c>
      <c r="AO39" s="208" t="str">
        <f>IF('Indicator Date hidden'!AP40="x","x",$AO$2-'Indicator Date hidden'!AP40)</f>
        <v>x</v>
      </c>
      <c r="AP39" s="208" t="str">
        <f>IF('Indicator Date hidden'!AQ40="x","x",$AP$2-'Indicator Date hidden'!AQ40)</f>
        <v>x</v>
      </c>
      <c r="AQ39" s="208">
        <f>IF('Indicator Date hidden'!AR40="x","x",$AQ$2-'Indicator Date hidden'!AR40)</f>
        <v>6</v>
      </c>
      <c r="AR39" s="208">
        <f>IF('Indicator Date hidden'!AS40="x","x",$AR$2-'Indicator Date hidden'!AS40)</f>
        <v>0</v>
      </c>
      <c r="AS39" s="208">
        <f>IF('Indicator Date hidden'!AT40="x","x",$AS$2-'Indicator Date hidden'!AT40)</f>
        <v>0</v>
      </c>
      <c r="AT39" s="208">
        <f>IF('Indicator Date hidden'!AU40="x","x",$AT$2-'Indicator Date hidden'!AU40)</f>
        <v>0</v>
      </c>
      <c r="AU39" s="208">
        <f>IF('Indicator Date hidden'!AV40="x","x",$AU$2-'Indicator Date hidden'!AV40)</f>
        <v>1</v>
      </c>
      <c r="AV39" s="208">
        <f>IF('Indicator Date hidden'!AW40="x","x",$AV$2-'Indicator Date hidden'!AW40)</f>
        <v>0</v>
      </c>
      <c r="AW39" s="208">
        <f>IF('Indicator Date hidden'!AX40="x","x",$AW$2-'Indicator Date hidden'!AX40)</f>
        <v>0</v>
      </c>
      <c r="AX39" s="208">
        <f>IF('Indicator Date hidden'!AY40="x","x",$AX$2-'Indicator Date hidden'!AY40)</f>
        <v>0</v>
      </c>
      <c r="AY39" s="208">
        <f>IF('Indicator Date hidden'!AZ40="x","x",$AY$2-'Indicator Date hidden'!AZ40)</f>
        <v>0</v>
      </c>
      <c r="AZ39" s="208">
        <f>IF('Indicator Date hidden'!BA40="x","x",$AZ$2-'Indicator Date hidden'!BA40)</f>
        <v>0</v>
      </c>
      <c r="BA39">
        <f t="shared" si="5"/>
        <v>21</v>
      </c>
      <c r="BB39" s="21">
        <f t="shared" si="6"/>
        <v>0.46666666666666667</v>
      </c>
      <c r="BC39">
        <f t="shared" si="7"/>
        <v>6</v>
      </c>
      <c r="BD39" s="21">
        <f t="shared" si="8"/>
        <v>1.6138291249213605</v>
      </c>
      <c r="BE39" s="278">
        <f t="shared" si="9"/>
        <v>0</v>
      </c>
    </row>
    <row r="40" spans="1:57" x14ac:dyDescent="0.3">
      <c r="A40" t="s">
        <v>7365</v>
      </c>
      <c r="B40" s="208">
        <f>IF('Indicator Date hidden'!C41="x","x",$B$2-'Indicator Date hidden'!C41)</f>
        <v>0</v>
      </c>
      <c r="C40" s="208">
        <f>IF('Indicator Date hidden'!D41="x","x",$C$2-'Indicator Date hidden'!D41)</f>
        <v>0</v>
      </c>
      <c r="D40" s="208">
        <f>IF('Indicator Date hidden'!E41="x","x",$D$2-'Indicator Date hidden'!E41)</f>
        <v>0</v>
      </c>
      <c r="E40" s="208">
        <f>IF('Indicator Date hidden'!F41="x","x",$E$2-'Indicator Date hidden'!F41)</f>
        <v>0</v>
      </c>
      <c r="F40" s="208">
        <f>IF('Indicator Date hidden'!G41="x","x",$F$2-'Indicator Date hidden'!G41)</f>
        <v>0</v>
      </c>
      <c r="G40" s="208">
        <f>IF('Indicator Date hidden'!H41="x","x",$G$2-'Indicator Date hidden'!H41)</f>
        <v>0</v>
      </c>
      <c r="H40" s="208">
        <f>IF('Indicator Date hidden'!I41="x","x",$H$2-'Indicator Date hidden'!I41)</f>
        <v>0</v>
      </c>
      <c r="I40" s="208">
        <f>IF('Indicator Date hidden'!J41="x","x",$I$2-'Indicator Date hidden'!J41)</f>
        <v>0</v>
      </c>
      <c r="J40" s="208">
        <f>IF('Indicator Date hidden'!K41="x","x",$J$2-'Indicator Date hidden'!K41)</f>
        <v>0</v>
      </c>
      <c r="K40" s="208">
        <f>IF('Indicator Date hidden'!L41="x","x",$K$2-'Indicator Date hidden'!L41)</f>
        <v>0</v>
      </c>
      <c r="L40" s="208">
        <f>IF('Indicator Date hidden'!M41="x","x",$L$2-'Indicator Date hidden'!M41)</f>
        <v>0</v>
      </c>
      <c r="M40" s="208">
        <f>IF('Indicator Date hidden'!N41="x","x",$M$2-'Indicator Date hidden'!N41)</f>
        <v>0</v>
      </c>
      <c r="N40" s="208">
        <f>IF('Indicator Date hidden'!O41="x","x",$N$2-'Indicator Date hidden'!O41)</f>
        <v>0</v>
      </c>
      <c r="O40" s="208">
        <f>IF('Indicator Date hidden'!P41="x","x",$O$2-'Indicator Date hidden'!P41)</f>
        <v>0</v>
      </c>
      <c r="P40" s="208">
        <f>IF('Indicator Date hidden'!Q41="x","x",$P$2-'Indicator Date hidden'!Q41)</f>
        <v>0</v>
      </c>
      <c r="Q40" s="208">
        <f>IF('Indicator Date hidden'!R41="x","x",$Q$2-'Indicator Date hidden'!R41)</f>
        <v>2</v>
      </c>
      <c r="R40" s="208">
        <f>IF('Indicator Date hidden'!S41="x","x",$R$2-'Indicator Date hidden'!S41)</f>
        <v>0</v>
      </c>
      <c r="S40" s="208">
        <f>IF('Indicator Date hidden'!T41="x","x",$S$2-'Indicator Date hidden'!T41)</f>
        <v>0</v>
      </c>
      <c r="T40" s="208">
        <f>IF('Indicator Date hidden'!U41="x","x",$T$2-'Indicator Date hidden'!U41)</f>
        <v>0</v>
      </c>
      <c r="U40" s="208">
        <f>IF('Indicator Date hidden'!V41="x","x",$U$2-'Indicator Date hidden'!V41)</f>
        <v>0</v>
      </c>
      <c r="V40" s="208">
        <f>IF('Indicator Date hidden'!W41="x","x",$V$2-'Indicator Date hidden'!W41)</f>
        <v>0</v>
      </c>
      <c r="W40" s="208">
        <f>IF('Indicator Date hidden'!X41="x","x",$W$2-'Indicator Date hidden'!X41)</f>
        <v>3</v>
      </c>
      <c r="X40" s="208">
        <f>IF('Indicator Date hidden'!Y41="x","x",$X$2-'Indicator Date hidden'!Y41)</f>
        <v>4</v>
      </c>
      <c r="Y40" s="208">
        <f>IF('Indicator Date hidden'!Z41="x","x",$Y$2-'Indicator Date hidden'!Z41)</f>
        <v>0</v>
      </c>
      <c r="Z40" s="208">
        <f>IF('Indicator Date hidden'!AA41="x","x",$Z$2-'Indicator Date hidden'!AA41)</f>
        <v>0</v>
      </c>
      <c r="AA40" s="208">
        <f>IF('Indicator Date hidden'!AB41="x","x",$AA$2-'Indicator Date hidden'!AB41)</f>
        <v>0</v>
      </c>
      <c r="AB40" s="208">
        <f>IF('Indicator Date hidden'!AC41="x","x",$AB$2-'Indicator Date hidden'!AC41)</f>
        <v>0</v>
      </c>
      <c r="AC40" s="208">
        <f>IF('Indicator Date hidden'!AD41="x","x",$AC$2-'Indicator Date hidden'!AD41)</f>
        <v>0</v>
      </c>
      <c r="AD40" s="208">
        <f>IF('Indicator Date hidden'!AE41="x","x",$AD$2-'Indicator Date hidden'!AE41)</f>
        <v>0</v>
      </c>
      <c r="AE40" s="208">
        <f>IF('Indicator Date hidden'!AF41="x","x",$AE$2-'Indicator Date hidden'!AF41)</f>
        <v>0</v>
      </c>
      <c r="AF40" s="208">
        <f>IF('Indicator Date hidden'!AG41="x","x",$AF$2-'Indicator Date hidden'!AG41)</f>
        <v>2</v>
      </c>
      <c r="AG40" s="208">
        <f>IF('Indicator Date hidden'!AH41="x","x",$AG$2-'Indicator Date hidden'!AH41)</f>
        <v>0</v>
      </c>
      <c r="AH40" s="208">
        <f>IF('Indicator Date hidden'!AI41="x","x",$AH$2-'Indicator Date hidden'!AI41)</f>
        <v>0</v>
      </c>
      <c r="AI40" s="208">
        <f>IF('Indicator Date hidden'!AJ41="x","x",$AI$2-'Indicator Date hidden'!AJ41)</f>
        <v>0</v>
      </c>
      <c r="AJ40" s="208">
        <f>IF('Indicator Date hidden'!AK41="x","x",$AJ$2-'Indicator Date hidden'!AK41)</f>
        <v>1</v>
      </c>
      <c r="AK40" s="208">
        <f>IF('Indicator Date hidden'!AL41="x","x",$AK$2-'Indicator Date hidden'!AL41)</f>
        <v>0</v>
      </c>
      <c r="AL40" s="208">
        <f>IF('Indicator Date hidden'!AM41="x","x",$AL$2-'Indicator Date hidden'!AM41)</f>
        <v>0</v>
      </c>
      <c r="AM40" s="208">
        <f>IF('Indicator Date hidden'!AN41="x","x",$AM$2-'Indicator Date hidden'!AN41)</f>
        <v>0</v>
      </c>
      <c r="AN40" s="208">
        <f>IF('Indicator Date hidden'!AO41="x","x",$AN$2-'Indicator Date hidden'!AO41)</f>
        <v>0</v>
      </c>
      <c r="AO40" s="208">
        <f>IF('Indicator Date hidden'!AP41="x","x",$AO$2-'Indicator Date hidden'!AP41)</f>
        <v>0</v>
      </c>
      <c r="AP40" s="208">
        <f>IF('Indicator Date hidden'!AQ41="x","x",$AP$2-'Indicator Date hidden'!AQ41)</f>
        <v>0</v>
      </c>
      <c r="AQ40" s="208" t="str">
        <f>IF('Indicator Date hidden'!AR41="x","x",$AQ$2-'Indicator Date hidden'!AR41)</f>
        <v>x</v>
      </c>
      <c r="AR40" s="208">
        <f>IF('Indicator Date hidden'!AS41="x","x",$AR$2-'Indicator Date hidden'!AS41)</f>
        <v>0</v>
      </c>
      <c r="AS40" s="208">
        <f>IF('Indicator Date hidden'!AT41="x","x",$AS$2-'Indicator Date hidden'!AT41)</f>
        <v>0</v>
      </c>
      <c r="AT40" s="208">
        <f>IF('Indicator Date hidden'!AU41="x","x",$AT$2-'Indicator Date hidden'!AU41)</f>
        <v>0</v>
      </c>
      <c r="AU40" s="208">
        <f>IF('Indicator Date hidden'!AV41="x","x",$AU$2-'Indicator Date hidden'!AV41)</f>
        <v>3</v>
      </c>
      <c r="AV40" s="208">
        <f>IF('Indicator Date hidden'!AW41="x","x",$AV$2-'Indicator Date hidden'!AW41)</f>
        <v>0</v>
      </c>
      <c r="AW40" s="208">
        <f>IF('Indicator Date hidden'!AX41="x","x",$AW$2-'Indicator Date hidden'!AX41)</f>
        <v>0</v>
      </c>
      <c r="AX40" s="208">
        <f>IF('Indicator Date hidden'!AY41="x","x",$AX$2-'Indicator Date hidden'!AY41)</f>
        <v>0</v>
      </c>
      <c r="AY40" s="208">
        <f>IF('Indicator Date hidden'!AZ41="x","x",$AY$2-'Indicator Date hidden'!AZ41)</f>
        <v>0</v>
      </c>
      <c r="AZ40" s="208">
        <f>IF('Indicator Date hidden'!BA41="x","x",$AZ$2-'Indicator Date hidden'!BA41)</f>
        <v>0</v>
      </c>
      <c r="BA40">
        <f t="shared" si="5"/>
        <v>15</v>
      </c>
      <c r="BB40" s="21">
        <f t="shared" si="6"/>
        <v>0.3</v>
      </c>
      <c r="BC40">
        <f t="shared" si="7"/>
        <v>6</v>
      </c>
      <c r="BD40" s="21">
        <f t="shared" si="8"/>
        <v>0.87749643873921224</v>
      </c>
      <c r="BE40" s="278">
        <f t="shared" si="9"/>
        <v>0</v>
      </c>
    </row>
    <row r="41" spans="1:57" x14ac:dyDescent="0.3">
      <c r="A41" t="s">
        <v>7378</v>
      </c>
      <c r="B41" s="208">
        <f>IF('Indicator Date hidden'!C42="x","x",$B$2-'Indicator Date hidden'!C42)</f>
        <v>0</v>
      </c>
      <c r="C41" s="208">
        <f>IF('Indicator Date hidden'!D42="x","x",$C$2-'Indicator Date hidden'!D42)</f>
        <v>0</v>
      </c>
      <c r="D41" s="208">
        <f>IF('Indicator Date hidden'!E42="x","x",$D$2-'Indicator Date hidden'!E42)</f>
        <v>0</v>
      </c>
      <c r="E41" s="208">
        <f>IF('Indicator Date hidden'!F42="x","x",$E$2-'Indicator Date hidden'!F42)</f>
        <v>0</v>
      </c>
      <c r="F41" s="208">
        <f>IF('Indicator Date hidden'!G42="x","x",$F$2-'Indicator Date hidden'!G42)</f>
        <v>0</v>
      </c>
      <c r="G41" s="208">
        <f>IF('Indicator Date hidden'!H42="x","x",$G$2-'Indicator Date hidden'!H42)</f>
        <v>0</v>
      </c>
      <c r="H41" s="208">
        <f>IF('Indicator Date hidden'!I42="x","x",$H$2-'Indicator Date hidden'!I42)</f>
        <v>0</v>
      </c>
      <c r="I41" s="208">
        <f>IF('Indicator Date hidden'!J42="x","x",$I$2-'Indicator Date hidden'!J42)</f>
        <v>0</v>
      </c>
      <c r="J41" s="208">
        <f>IF('Indicator Date hidden'!K42="x","x",$J$2-'Indicator Date hidden'!K42)</f>
        <v>0</v>
      </c>
      <c r="K41" s="208">
        <f>IF('Indicator Date hidden'!L42="x","x",$K$2-'Indicator Date hidden'!L42)</f>
        <v>0</v>
      </c>
      <c r="L41" s="208">
        <f>IF('Indicator Date hidden'!M42="x","x",$L$2-'Indicator Date hidden'!M42)</f>
        <v>0</v>
      </c>
      <c r="M41" s="208">
        <f>IF('Indicator Date hidden'!N42="x","x",$M$2-'Indicator Date hidden'!N42)</f>
        <v>0</v>
      </c>
      <c r="N41" s="208">
        <f>IF('Indicator Date hidden'!O42="x","x",$N$2-'Indicator Date hidden'!O42)</f>
        <v>0</v>
      </c>
      <c r="O41" s="208">
        <f>IF('Indicator Date hidden'!P42="x","x",$O$2-'Indicator Date hidden'!P42)</f>
        <v>0</v>
      </c>
      <c r="P41" s="208">
        <f>IF('Indicator Date hidden'!Q42="x","x",$P$2-'Indicator Date hidden'!Q42)</f>
        <v>0</v>
      </c>
      <c r="Q41" s="208">
        <f>IF('Indicator Date hidden'!R42="x","x",$Q$2-'Indicator Date hidden'!R42)</f>
        <v>0</v>
      </c>
      <c r="R41" s="208">
        <f>IF('Indicator Date hidden'!S42="x","x",$R$2-'Indicator Date hidden'!S42)</f>
        <v>0</v>
      </c>
      <c r="S41" s="208">
        <f>IF('Indicator Date hidden'!T42="x","x",$S$2-'Indicator Date hidden'!T42)</f>
        <v>0</v>
      </c>
      <c r="T41" s="208">
        <f>IF('Indicator Date hidden'!U42="x","x",$T$2-'Indicator Date hidden'!U42)</f>
        <v>0</v>
      </c>
      <c r="U41" s="208">
        <f>IF('Indicator Date hidden'!V42="x","x",$U$2-'Indicator Date hidden'!V42)</f>
        <v>0</v>
      </c>
      <c r="V41" s="208">
        <f>IF('Indicator Date hidden'!W42="x","x",$V$2-'Indicator Date hidden'!W42)</f>
        <v>0</v>
      </c>
      <c r="W41" s="208">
        <f>IF('Indicator Date hidden'!X42="x","x",$W$2-'Indicator Date hidden'!X42)</f>
        <v>1</v>
      </c>
      <c r="X41" s="208" t="str">
        <f>IF('Indicator Date hidden'!Y42="x","x",$X$2-'Indicator Date hidden'!Y42)</f>
        <v>x</v>
      </c>
      <c r="Y41" s="208">
        <f>IF('Indicator Date hidden'!Z42="x","x",$Y$2-'Indicator Date hidden'!Z42)</f>
        <v>0</v>
      </c>
      <c r="Z41" s="208">
        <f>IF('Indicator Date hidden'!AA42="x","x",$Z$2-'Indicator Date hidden'!AA42)</f>
        <v>0</v>
      </c>
      <c r="AA41" s="208">
        <f>IF('Indicator Date hidden'!AB42="x","x",$AA$2-'Indicator Date hidden'!AB42)</f>
        <v>0</v>
      </c>
      <c r="AB41" s="208">
        <f>IF('Indicator Date hidden'!AC42="x","x",$AB$2-'Indicator Date hidden'!AC42)</f>
        <v>0</v>
      </c>
      <c r="AC41" s="208">
        <f>IF('Indicator Date hidden'!AD42="x","x",$AC$2-'Indicator Date hidden'!AD42)</f>
        <v>0</v>
      </c>
      <c r="AD41" s="208">
        <f>IF('Indicator Date hidden'!AE42="x","x",$AD$2-'Indicator Date hidden'!AE42)</f>
        <v>0</v>
      </c>
      <c r="AE41" s="208">
        <f>IF('Indicator Date hidden'!AF42="x","x",$AE$2-'Indicator Date hidden'!AF42)</f>
        <v>0</v>
      </c>
      <c r="AF41" s="208">
        <f>IF('Indicator Date hidden'!AG42="x","x",$AF$2-'Indicator Date hidden'!AG42)</f>
        <v>1</v>
      </c>
      <c r="AG41" s="208">
        <f>IF('Indicator Date hidden'!AH42="x","x",$AG$2-'Indicator Date hidden'!AH42)</f>
        <v>0</v>
      </c>
      <c r="AH41" s="208">
        <f>IF('Indicator Date hidden'!AI42="x","x",$AH$2-'Indicator Date hidden'!AI42)</f>
        <v>0</v>
      </c>
      <c r="AI41" s="208">
        <f>IF('Indicator Date hidden'!AJ42="x","x",$AI$2-'Indicator Date hidden'!AJ42)</f>
        <v>0</v>
      </c>
      <c r="AJ41" s="208">
        <f>IF('Indicator Date hidden'!AK42="x","x",$AJ$2-'Indicator Date hidden'!AK42)</f>
        <v>1</v>
      </c>
      <c r="AK41" s="208">
        <f>IF('Indicator Date hidden'!AL42="x","x",$AK$2-'Indicator Date hidden'!AL42)</f>
        <v>0</v>
      </c>
      <c r="AL41" s="208">
        <f>IF('Indicator Date hidden'!AM42="x","x",$AL$2-'Indicator Date hidden'!AM42)</f>
        <v>0</v>
      </c>
      <c r="AM41" s="208">
        <f>IF('Indicator Date hidden'!AN42="x","x",$AM$2-'Indicator Date hidden'!AN42)</f>
        <v>0</v>
      </c>
      <c r="AN41" s="208">
        <f>IF('Indicator Date hidden'!AO42="x","x",$AN$2-'Indicator Date hidden'!AO42)</f>
        <v>0</v>
      </c>
      <c r="AO41" s="208" t="str">
        <f>IF('Indicator Date hidden'!AP42="x","x",$AO$2-'Indicator Date hidden'!AP42)</f>
        <v>x</v>
      </c>
      <c r="AP41" s="208" t="str">
        <f>IF('Indicator Date hidden'!AQ42="x","x",$AP$2-'Indicator Date hidden'!AQ42)</f>
        <v>x</v>
      </c>
      <c r="AQ41" s="208">
        <f>IF('Indicator Date hidden'!AR42="x","x",$AQ$2-'Indicator Date hidden'!AR42)</f>
        <v>0</v>
      </c>
      <c r="AR41" s="208">
        <f>IF('Indicator Date hidden'!AS42="x","x",$AR$2-'Indicator Date hidden'!AS42)</f>
        <v>0</v>
      </c>
      <c r="AS41" s="208">
        <f>IF('Indicator Date hidden'!AT42="x","x",$AS$2-'Indicator Date hidden'!AT42)</f>
        <v>0</v>
      </c>
      <c r="AT41" s="208">
        <f>IF('Indicator Date hidden'!AU42="x","x",$AT$2-'Indicator Date hidden'!AU42)</f>
        <v>0</v>
      </c>
      <c r="AU41" s="208">
        <f>IF('Indicator Date hidden'!AV42="x","x",$AU$2-'Indicator Date hidden'!AV42)</f>
        <v>2</v>
      </c>
      <c r="AV41" s="208">
        <f>IF('Indicator Date hidden'!AW42="x","x",$AV$2-'Indicator Date hidden'!AW42)</f>
        <v>0</v>
      </c>
      <c r="AW41" s="208">
        <f>IF('Indicator Date hidden'!AX42="x","x",$AW$2-'Indicator Date hidden'!AX42)</f>
        <v>0</v>
      </c>
      <c r="AX41" s="208">
        <f>IF('Indicator Date hidden'!AY42="x","x",$AX$2-'Indicator Date hidden'!AY42)</f>
        <v>0</v>
      </c>
      <c r="AY41" s="208">
        <f>IF('Indicator Date hidden'!AZ42="x","x",$AY$2-'Indicator Date hidden'!AZ42)</f>
        <v>0</v>
      </c>
      <c r="AZ41" s="208">
        <f>IF('Indicator Date hidden'!BA42="x","x",$AZ$2-'Indicator Date hidden'!BA42)</f>
        <v>0</v>
      </c>
      <c r="BA41">
        <f t="shared" si="5"/>
        <v>5</v>
      </c>
      <c r="BB41" s="21">
        <f t="shared" si="6"/>
        <v>0.10416666666666667</v>
      </c>
      <c r="BC41">
        <f t="shared" si="7"/>
        <v>4</v>
      </c>
      <c r="BD41" s="21">
        <f t="shared" si="8"/>
        <v>0.3673998351780916</v>
      </c>
      <c r="BE41" s="278">
        <f t="shared" si="9"/>
        <v>0</v>
      </c>
    </row>
    <row r="42" spans="1:57" x14ac:dyDescent="0.3">
      <c r="A42" t="s">
        <v>7366</v>
      </c>
      <c r="B42" s="208">
        <f>IF('Indicator Date hidden'!C43="x","x",$B$2-'Indicator Date hidden'!C43)</f>
        <v>0</v>
      </c>
      <c r="C42" s="208">
        <f>IF('Indicator Date hidden'!D43="x","x",$C$2-'Indicator Date hidden'!D43)</f>
        <v>0</v>
      </c>
      <c r="D42" s="208">
        <f>IF('Indicator Date hidden'!E43="x","x",$D$2-'Indicator Date hidden'!E43)</f>
        <v>0</v>
      </c>
      <c r="E42" s="208">
        <f>IF('Indicator Date hidden'!F43="x","x",$E$2-'Indicator Date hidden'!F43)</f>
        <v>0</v>
      </c>
      <c r="F42" s="208">
        <f>IF('Indicator Date hidden'!G43="x","x",$F$2-'Indicator Date hidden'!G43)</f>
        <v>0</v>
      </c>
      <c r="G42" s="208">
        <f>IF('Indicator Date hidden'!H43="x","x",$G$2-'Indicator Date hidden'!H43)</f>
        <v>0</v>
      </c>
      <c r="H42" s="208">
        <f>IF('Indicator Date hidden'!I43="x","x",$H$2-'Indicator Date hidden'!I43)</f>
        <v>0</v>
      </c>
      <c r="I42" s="208">
        <f>IF('Indicator Date hidden'!J43="x","x",$I$2-'Indicator Date hidden'!J43)</f>
        <v>0</v>
      </c>
      <c r="J42" s="208">
        <f>IF('Indicator Date hidden'!K43="x","x",$J$2-'Indicator Date hidden'!K43)</f>
        <v>0</v>
      </c>
      <c r="K42" s="208">
        <f>IF('Indicator Date hidden'!L43="x","x",$K$2-'Indicator Date hidden'!L43)</f>
        <v>0</v>
      </c>
      <c r="L42" s="208">
        <f>IF('Indicator Date hidden'!M43="x","x",$L$2-'Indicator Date hidden'!M43)</f>
        <v>0</v>
      </c>
      <c r="M42" s="208">
        <f>IF('Indicator Date hidden'!N43="x","x",$M$2-'Indicator Date hidden'!N43)</f>
        <v>0</v>
      </c>
      <c r="N42" s="208">
        <f>IF('Indicator Date hidden'!O43="x","x",$N$2-'Indicator Date hidden'!O43)</f>
        <v>0</v>
      </c>
      <c r="O42" s="208">
        <f>IF('Indicator Date hidden'!P43="x","x",$O$2-'Indicator Date hidden'!P43)</f>
        <v>0</v>
      </c>
      <c r="P42" s="208">
        <f>IF('Indicator Date hidden'!Q43="x","x",$P$2-'Indicator Date hidden'!Q43)</f>
        <v>0</v>
      </c>
      <c r="Q42" s="208" t="str">
        <f>IF('Indicator Date hidden'!R43="x","x",$Q$2-'Indicator Date hidden'!R43)</f>
        <v>x</v>
      </c>
      <c r="R42" s="208">
        <f>IF('Indicator Date hidden'!S43="x","x",$R$2-'Indicator Date hidden'!S43)</f>
        <v>0</v>
      </c>
      <c r="S42" s="208">
        <f>IF('Indicator Date hidden'!T43="x","x",$S$2-'Indicator Date hidden'!T43)</f>
        <v>0</v>
      </c>
      <c r="T42" s="208">
        <f>IF('Indicator Date hidden'!U43="x","x",$T$2-'Indicator Date hidden'!U43)</f>
        <v>0</v>
      </c>
      <c r="U42" s="208">
        <f>IF('Indicator Date hidden'!V43="x","x",$U$2-'Indicator Date hidden'!V43)</f>
        <v>0</v>
      </c>
      <c r="V42" s="208">
        <f>IF('Indicator Date hidden'!W43="x","x",$V$2-'Indicator Date hidden'!W43)</f>
        <v>0</v>
      </c>
      <c r="W42" s="208">
        <f>IF('Indicator Date hidden'!X43="x","x",$W$2-'Indicator Date hidden'!X43)</f>
        <v>6</v>
      </c>
      <c r="X42" s="208">
        <f>IF('Indicator Date hidden'!Y43="x","x",$X$2-'Indicator Date hidden'!Y43)</f>
        <v>1</v>
      </c>
      <c r="Y42" s="208">
        <f>IF('Indicator Date hidden'!Z43="x","x",$Y$2-'Indicator Date hidden'!Z43)</f>
        <v>0</v>
      </c>
      <c r="Z42" s="208">
        <f>IF('Indicator Date hidden'!AA43="x","x",$Z$2-'Indicator Date hidden'!AA43)</f>
        <v>0</v>
      </c>
      <c r="AA42" s="208">
        <f>IF('Indicator Date hidden'!AB43="x","x",$AA$2-'Indicator Date hidden'!AB43)</f>
        <v>0</v>
      </c>
      <c r="AB42" s="208">
        <f>IF('Indicator Date hidden'!AC43="x","x",$AB$2-'Indicator Date hidden'!AC43)</f>
        <v>0</v>
      </c>
      <c r="AC42" s="208">
        <f>IF('Indicator Date hidden'!AD43="x","x",$AC$2-'Indicator Date hidden'!AD43)</f>
        <v>0</v>
      </c>
      <c r="AD42" s="208">
        <f>IF('Indicator Date hidden'!AE43="x","x",$AD$2-'Indicator Date hidden'!AE43)</f>
        <v>0</v>
      </c>
      <c r="AE42" s="208">
        <f>IF('Indicator Date hidden'!AF43="x","x",$AE$2-'Indicator Date hidden'!AF43)</f>
        <v>0</v>
      </c>
      <c r="AF42" s="208">
        <f>IF('Indicator Date hidden'!AG43="x","x",$AF$2-'Indicator Date hidden'!AG43)</f>
        <v>0</v>
      </c>
      <c r="AG42" s="208">
        <f>IF('Indicator Date hidden'!AH43="x","x",$AG$2-'Indicator Date hidden'!AH43)</f>
        <v>0</v>
      </c>
      <c r="AH42" s="208">
        <f>IF('Indicator Date hidden'!AI43="x","x",$AH$2-'Indicator Date hidden'!AI43)</f>
        <v>0</v>
      </c>
      <c r="AI42" s="208">
        <f>IF('Indicator Date hidden'!AJ43="x","x",$AI$2-'Indicator Date hidden'!AJ43)</f>
        <v>0</v>
      </c>
      <c r="AJ42" s="208" t="str">
        <f>IF('Indicator Date hidden'!AK43="x","x",$AJ$2-'Indicator Date hidden'!AK43)</f>
        <v>x</v>
      </c>
      <c r="AK42" s="208">
        <f>IF('Indicator Date hidden'!AL43="x","x",$AK$2-'Indicator Date hidden'!AL43)</f>
        <v>1</v>
      </c>
      <c r="AL42" s="208">
        <f>IF('Indicator Date hidden'!AM43="x","x",$AL$2-'Indicator Date hidden'!AM43)</f>
        <v>0</v>
      </c>
      <c r="AM42" s="208">
        <f>IF('Indicator Date hidden'!AN43="x","x",$AM$2-'Indicator Date hidden'!AN43)</f>
        <v>0</v>
      </c>
      <c r="AN42" s="208">
        <f>IF('Indicator Date hidden'!AO43="x","x",$AN$2-'Indicator Date hidden'!AO43)</f>
        <v>0</v>
      </c>
      <c r="AO42" s="208">
        <f>IF('Indicator Date hidden'!AP43="x","x",$AO$2-'Indicator Date hidden'!AP43)</f>
        <v>0</v>
      </c>
      <c r="AP42" s="208">
        <f>IF('Indicator Date hidden'!AQ43="x","x",$AP$2-'Indicator Date hidden'!AQ43)</f>
        <v>0</v>
      </c>
      <c r="AQ42" s="208">
        <f>IF('Indicator Date hidden'!AR43="x","x",$AQ$2-'Indicator Date hidden'!AR43)</f>
        <v>4</v>
      </c>
      <c r="AR42" s="208">
        <f>IF('Indicator Date hidden'!AS43="x","x",$AR$2-'Indicator Date hidden'!AS43)</f>
        <v>0</v>
      </c>
      <c r="AS42" s="208">
        <f>IF('Indicator Date hidden'!AT43="x","x",$AS$2-'Indicator Date hidden'!AT43)</f>
        <v>0</v>
      </c>
      <c r="AT42" s="208">
        <f>IF('Indicator Date hidden'!AU43="x","x",$AT$2-'Indicator Date hidden'!AU43)</f>
        <v>0</v>
      </c>
      <c r="AU42" s="208">
        <f>IF('Indicator Date hidden'!AV43="x","x",$AU$2-'Indicator Date hidden'!AV43)</f>
        <v>3</v>
      </c>
      <c r="AV42" s="208">
        <f>IF('Indicator Date hidden'!AW43="x","x",$AV$2-'Indicator Date hidden'!AW43)</f>
        <v>0</v>
      </c>
      <c r="AW42" s="208">
        <f>IF('Indicator Date hidden'!AX43="x","x",$AW$2-'Indicator Date hidden'!AX43)</f>
        <v>0</v>
      </c>
      <c r="AX42" s="208">
        <f>IF('Indicator Date hidden'!AY43="x","x",$AX$2-'Indicator Date hidden'!AY43)</f>
        <v>0</v>
      </c>
      <c r="AY42" s="208">
        <f>IF('Indicator Date hidden'!AZ43="x","x",$AY$2-'Indicator Date hidden'!AZ43)</f>
        <v>0</v>
      </c>
      <c r="AZ42" s="208">
        <f>IF('Indicator Date hidden'!BA43="x","x",$AZ$2-'Indicator Date hidden'!BA43)</f>
        <v>0</v>
      </c>
      <c r="BA42">
        <f t="shared" si="5"/>
        <v>15</v>
      </c>
      <c r="BB42" s="21">
        <f t="shared" si="6"/>
        <v>0.30612244897959184</v>
      </c>
      <c r="BC42">
        <f t="shared" si="7"/>
        <v>5</v>
      </c>
      <c r="BD42" s="21">
        <f t="shared" si="8"/>
        <v>1.0917890510281842</v>
      </c>
      <c r="BE42" s="278">
        <f t="shared" si="9"/>
        <v>0</v>
      </c>
    </row>
    <row r="43" spans="1:57" x14ac:dyDescent="0.3">
      <c r="A43" t="s">
        <v>7376</v>
      </c>
      <c r="B43" s="208">
        <f>IF('Indicator Date hidden'!C44="x","x",$B$2-'Indicator Date hidden'!C44)</f>
        <v>0</v>
      </c>
      <c r="C43" s="208">
        <f>IF('Indicator Date hidden'!D44="x","x",$C$2-'Indicator Date hidden'!D44)</f>
        <v>0</v>
      </c>
      <c r="D43" s="208">
        <f>IF('Indicator Date hidden'!E44="x","x",$D$2-'Indicator Date hidden'!E44)</f>
        <v>0</v>
      </c>
      <c r="E43" s="208">
        <f>IF('Indicator Date hidden'!F44="x","x",$E$2-'Indicator Date hidden'!F44)</f>
        <v>0</v>
      </c>
      <c r="F43" s="208">
        <f>IF('Indicator Date hidden'!G44="x","x",$F$2-'Indicator Date hidden'!G44)</f>
        <v>0</v>
      </c>
      <c r="G43" s="208">
        <f>IF('Indicator Date hidden'!H44="x","x",$G$2-'Indicator Date hidden'!H44)</f>
        <v>0</v>
      </c>
      <c r="H43" s="208">
        <f>IF('Indicator Date hidden'!I44="x","x",$H$2-'Indicator Date hidden'!I44)</f>
        <v>0</v>
      </c>
      <c r="I43" s="208">
        <f>IF('Indicator Date hidden'!J44="x","x",$I$2-'Indicator Date hidden'!J44)</f>
        <v>0</v>
      </c>
      <c r="J43" s="208">
        <f>IF('Indicator Date hidden'!K44="x","x",$J$2-'Indicator Date hidden'!K44)</f>
        <v>0</v>
      </c>
      <c r="K43" s="208">
        <f>IF('Indicator Date hidden'!L44="x","x",$K$2-'Indicator Date hidden'!L44)</f>
        <v>0</v>
      </c>
      <c r="L43" s="208">
        <f>IF('Indicator Date hidden'!M44="x","x",$L$2-'Indicator Date hidden'!M44)</f>
        <v>0</v>
      </c>
      <c r="M43" s="208">
        <f>IF('Indicator Date hidden'!N44="x","x",$M$2-'Indicator Date hidden'!N44)</f>
        <v>0</v>
      </c>
      <c r="N43" s="208">
        <f>IF('Indicator Date hidden'!O44="x","x",$N$2-'Indicator Date hidden'!O44)</f>
        <v>0</v>
      </c>
      <c r="O43" s="208">
        <f>IF('Indicator Date hidden'!P44="x","x",$O$2-'Indicator Date hidden'!P44)</f>
        <v>0</v>
      </c>
      <c r="P43" s="208">
        <f>IF('Indicator Date hidden'!Q44="x","x",$P$2-'Indicator Date hidden'!Q44)</f>
        <v>0</v>
      </c>
      <c r="Q43" s="208">
        <f>IF('Indicator Date hidden'!R44="x","x",$Q$2-'Indicator Date hidden'!R44)</f>
        <v>2</v>
      </c>
      <c r="R43" s="208">
        <f>IF('Indicator Date hidden'!S44="x","x",$R$2-'Indicator Date hidden'!S44)</f>
        <v>0</v>
      </c>
      <c r="S43" s="208">
        <f>IF('Indicator Date hidden'!T44="x","x",$S$2-'Indicator Date hidden'!T44)</f>
        <v>0</v>
      </c>
      <c r="T43" s="208">
        <f>IF('Indicator Date hidden'!U44="x","x",$T$2-'Indicator Date hidden'!U44)</f>
        <v>0</v>
      </c>
      <c r="U43" s="208">
        <f>IF('Indicator Date hidden'!V44="x","x",$U$2-'Indicator Date hidden'!V44)</f>
        <v>0</v>
      </c>
      <c r="V43" s="208">
        <f>IF('Indicator Date hidden'!W44="x","x",$V$2-'Indicator Date hidden'!W44)</f>
        <v>0</v>
      </c>
      <c r="W43" s="208">
        <f>IF('Indicator Date hidden'!X44="x","x",$W$2-'Indicator Date hidden'!X44)</f>
        <v>2</v>
      </c>
      <c r="X43" s="208">
        <f>IF('Indicator Date hidden'!Y44="x","x",$X$2-'Indicator Date hidden'!Y44)</f>
        <v>4</v>
      </c>
      <c r="Y43" s="208">
        <f>IF('Indicator Date hidden'!Z44="x","x",$Y$2-'Indicator Date hidden'!Z44)</f>
        <v>0</v>
      </c>
      <c r="Z43" s="208">
        <f>IF('Indicator Date hidden'!AA44="x","x",$Z$2-'Indicator Date hidden'!AA44)</f>
        <v>0</v>
      </c>
      <c r="AA43" s="208">
        <f>IF('Indicator Date hidden'!AB44="x","x",$AA$2-'Indicator Date hidden'!AB44)</f>
        <v>0</v>
      </c>
      <c r="AB43" s="208">
        <f>IF('Indicator Date hidden'!AC44="x","x",$AB$2-'Indicator Date hidden'!AC44)</f>
        <v>0</v>
      </c>
      <c r="AC43" s="208">
        <f>IF('Indicator Date hidden'!AD44="x","x",$AC$2-'Indicator Date hidden'!AD44)</f>
        <v>0</v>
      </c>
      <c r="AD43" s="208">
        <f>IF('Indicator Date hidden'!AE44="x","x",$AD$2-'Indicator Date hidden'!AE44)</f>
        <v>0</v>
      </c>
      <c r="AE43" s="208">
        <f>IF('Indicator Date hidden'!AF44="x","x",$AE$2-'Indicator Date hidden'!AF44)</f>
        <v>0</v>
      </c>
      <c r="AF43" s="208">
        <f>IF('Indicator Date hidden'!AG44="x","x",$AF$2-'Indicator Date hidden'!AG44)</f>
        <v>5</v>
      </c>
      <c r="AG43" s="208">
        <f>IF('Indicator Date hidden'!AH44="x","x",$AG$2-'Indicator Date hidden'!AH44)</f>
        <v>0</v>
      </c>
      <c r="AH43" s="208">
        <f>IF('Indicator Date hidden'!AI44="x","x",$AH$2-'Indicator Date hidden'!AI44)</f>
        <v>0</v>
      </c>
      <c r="AI43" s="208">
        <f>IF('Indicator Date hidden'!AJ44="x","x",$AI$2-'Indicator Date hidden'!AJ44)</f>
        <v>0</v>
      </c>
      <c r="AJ43" s="208">
        <f>IF('Indicator Date hidden'!AK44="x","x",$AJ$2-'Indicator Date hidden'!AK44)</f>
        <v>1</v>
      </c>
      <c r="AK43" s="208">
        <f>IF('Indicator Date hidden'!AL44="x","x",$AK$2-'Indicator Date hidden'!AL44)</f>
        <v>1</v>
      </c>
      <c r="AL43" s="208">
        <f>IF('Indicator Date hidden'!AM44="x","x",$AL$2-'Indicator Date hidden'!AM44)</f>
        <v>0</v>
      </c>
      <c r="AM43" s="208">
        <f>IF('Indicator Date hidden'!AN44="x","x",$AM$2-'Indicator Date hidden'!AN44)</f>
        <v>0</v>
      </c>
      <c r="AN43" s="208">
        <f>IF('Indicator Date hidden'!AO44="x","x",$AN$2-'Indicator Date hidden'!AO44)</f>
        <v>0</v>
      </c>
      <c r="AO43" s="208">
        <f>IF('Indicator Date hidden'!AP44="x","x",$AO$2-'Indicator Date hidden'!AP44)</f>
        <v>0</v>
      </c>
      <c r="AP43" s="208">
        <f>IF('Indicator Date hidden'!AQ44="x","x",$AP$2-'Indicator Date hidden'!AQ44)</f>
        <v>0</v>
      </c>
      <c r="AQ43" s="208">
        <f>IF('Indicator Date hidden'!AR44="x","x",$AQ$2-'Indicator Date hidden'!AR44)</f>
        <v>0</v>
      </c>
      <c r="AR43" s="208">
        <f>IF('Indicator Date hidden'!AS44="x","x",$AR$2-'Indicator Date hidden'!AS44)</f>
        <v>0</v>
      </c>
      <c r="AS43" s="208">
        <f>IF('Indicator Date hidden'!AT44="x","x",$AS$2-'Indicator Date hidden'!AT44)</f>
        <v>0</v>
      </c>
      <c r="AT43" s="208">
        <f>IF('Indicator Date hidden'!AU44="x","x",$AT$2-'Indicator Date hidden'!AU44)</f>
        <v>0</v>
      </c>
      <c r="AU43" s="208">
        <f>IF('Indicator Date hidden'!AV44="x","x",$AU$2-'Indicator Date hidden'!AV44)</f>
        <v>2</v>
      </c>
      <c r="AV43" s="208">
        <f>IF('Indicator Date hidden'!AW44="x","x",$AV$2-'Indicator Date hidden'!AW44)</f>
        <v>0</v>
      </c>
      <c r="AW43" s="208">
        <f>IF('Indicator Date hidden'!AX44="x","x",$AW$2-'Indicator Date hidden'!AX44)</f>
        <v>0</v>
      </c>
      <c r="AX43" s="208">
        <f>IF('Indicator Date hidden'!AY44="x","x",$AX$2-'Indicator Date hidden'!AY44)</f>
        <v>0</v>
      </c>
      <c r="AY43" s="208">
        <f>IF('Indicator Date hidden'!AZ44="x","x",$AY$2-'Indicator Date hidden'!AZ44)</f>
        <v>0</v>
      </c>
      <c r="AZ43" s="208">
        <f>IF('Indicator Date hidden'!BA44="x","x",$AZ$2-'Indicator Date hidden'!BA44)</f>
        <v>0</v>
      </c>
      <c r="BA43">
        <f t="shared" si="5"/>
        <v>17</v>
      </c>
      <c r="BB43" s="21">
        <f t="shared" si="6"/>
        <v>0.33333333333333331</v>
      </c>
      <c r="BC43">
        <f t="shared" si="7"/>
        <v>7</v>
      </c>
      <c r="BD43" s="21">
        <f t="shared" si="8"/>
        <v>0.98352440815564335</v>
      </c>
      <c r="BE43" s="278">
        <f t="shared" si="9"/>
        <v>0</v>
      </c>
    </row>
    <row r="44" spans="1:57" x14ac:dyDescent="0.3">
      <c r="A44" t="s">
        <v>7368</v>
      </c>
      <c r="B44" s="208">
        <f>IF('Indicator Date hidden'!C45="x","x",$B$2-'Indicator Date hidden'!C45)</f>
        <v>0</v>
      </c>
      <c r="C44" s="208">
        <f>IF('Indicator Date hidden'!D45="x","x",$C$2-'Indicator Date hidden'!D45)</f>
        <v>0</v>
      </c>
      <c r="D44" s="208">
        <f>IF('Indicator Date hidden'!E45="x","x",$D$2-'Indicator Date hidden'!E45)</f>
        <v>0</v>
      </c>
      <c r="E44" s="208">
        <f>IF('Indicator Date hidden'!F45="x","x",$E$2-'Indicator Date hidden'!F45)</f>
        <v>0</v>
      </c>
      <c r="F44" s="208">
        <f>IF('Indicator Date hidden'!G45="x","x",$F$2-'Indicator Date hidden'!G45)</f>
        <v>0</v>
      </c>
      <c r="G44" s="208">
        <f>IF('Indicator Date hidden'!H45="x","x",$G$2-'Indicator Date hidden'!H45)</f>
        <v>0</v>
      </c>
      <c r="H44" s="208">
        <f>IF('Indicator Date hidden'!I45="x","x",$H$2-'Indicator Date hidden'!I45)</f>
        <v>0</v>
      </c>
      <c r="I44" s="208">
        <f>IF('Indicator Date hidden'!J45="x","x",$I$2-'Indicator Date hidden'!J45)</f>
        <v>0</v>
      </c>
      <c r="J44" s="208">
        <f>IF('Indicator Date hidden'!K45="x","x",$J$2-'Indicator Date hidden'!K45)</f>
        <v>0</v>
      </c>
      <c r="K44" s="208">
        <f>IF('Indicator Date hidden'!L45="x","x",$K$2-'Indicator Date hidden'!L45)</f>
        <v>0</v>
      </c>
      <c r="L44" s="208">
        <f>IF('Indicator Date hidden'!M45="x","x",$L$2-'Indicator Date hidden'!M45)</f>
        <v>0</v>
      </c>
      <c r="M44" s="208">
        <f>IF('Indicator Date hidden'!N45="x","x",$M$2-'Indicator Date hidden'!N45)</f>
        <v>0</v>
      </c>
      <c r="N44" s="208">
        <f>IF('Indicator Date hidden'!O45="x","x",$N$2-'Indicator Date hidden'!O45)</f>
        <v>0</v>
      </c>
      <c r="O44" s="208">
        <f>IF('Indicator Date hidden'!P45="x","x",$O$2-'Indicator Date hidden'!P45)</f>
        <v>0</v>
      </c>
      <c r="P44" s="208">
        <f>IF('Indicator Date hidden'!Q45="x","x",$P$2-'Indicator Date hidden'!Q45)</f>
        <v>0</v>
      </c>
      <c r="Q44" s="208" t="str">
        <f>IF('Indicator Date hidden'!R45="x","x",$Q$2-'Indicator Date hidden'!R45)</f>
        <v>x</v>
      </c>
      <c r="R44" s="208">
        <f>IF('Indicator Date hidden'!S45="x","x",$R$2-'Indicator Date hidden'!S45)</f>
        <v>0</v>
      </c>
      <c r="S44" s="208">
        <f>IF('Indicator Date hidden'!T45="x","x",$S$2-'Indicator Date hidden'!T45)</f>
        <v>0</v>
      </c>
      <c r="T44" s="208">
        <f>IF('Indicator Date hidden'!U45="x","x",$T$2-'Indicator Date hidden'!U45)</f>
        <v>0</v>
      </c>
      <c r="U44" s="208" t="str">
        <f>IF('Indicator Date hidden'!V45="x","x",$U$2-'Indicator Date hidden'!V45)</f>
        <v>x</v>
      </c>
      <c r="V44" s="208">
        <f>IF('Indicator Date hidden'!W45="x","x",$V$2-'Indicator Date hidden'!W45)</f>
        <v>0</v>
      </c>
      <c r="W44" s="208" t="str">
        <f>IF('Indicator Date hidden'!X45="x","x",$W$2-'Indicator Date hidden'!X45)</f>
        <v>x</v>
      </c>
      <c r="X44" s="208">
        <f>IF('Indicator Date hidden'!Y45="x","x",$X$2-'Indicator Date hidden'!Y45)</f>
        <v>2</v>
      </c>
      <c r="Y44" s="208">
        <f>IF('Indicator Date hidden'!Z45="x","x",$Y$2-'Indicator Date hidden'!Z45)</f>
        <v>0</v>
      </c>
      <c r="Z44" s="208">
        <f>IF('Indicator Date hidden'!AA45="x","x",$Z$2-'Indicator Date hidden'!AA45)</f>
        <v>0</v>
      </c>
      <c r="AA44" s="208" t="str">
        <f>IF('Indicator Date hidden'!AB45="x","x",$AA$2-'Indicator Date hidden'!AB45)</f>
        <v>x</v>
      </c>
      <c r="AB44" s="208">
        <f>IF('Indicator Date hidden'!AC45="x","x",$AB$2-'Indicator Date hidden'!AC45)</f>
        <v>0</v>
      </c>
      <c r="AC44" s="208">
        <f>IF('Indicator Date hidden'!AD45="x","x",$AC$2-'Indicator Date hidden'!AD45)</f>
        <v>0</v>
      </c>
      <c r="AD44" s="208" t="str">
        <f>IF('Indicator Date hidden'!AE45="x","x",$AD$2-'Indicator Date hidden'!AE45)</f>
        <v>x</v>
      </c>
      <c r="AE44" s="208">
        <f>IF('Indicator Date hidden'!AF45="x","x",$AE$2-'Indicator Date hidden'!AF45)</f>
        <v>0</v>
      </c>
      <c r="AF44" s="208">
        <f>IF('Indicator Date hidden'!AG45="x","x",$AF$2-'Indicator Date hidden'!AG45)</f>
        <v>2</v>
      </c>
      <c r="AG44" s="208">
        <f>IF('Indicator Date hidden'!AH45="x","x",$AG$2-'Indicator Date hidden'!AH45)</f>
        <v>0</v>
      </c>
      <c r="AH44" s="208">
        <f>IF('Indicator Date hidden'!AI45="x","x",$AH$2-'Indicator Date hidden'!AI45)</f>
        <v>0</v>
      </c>
      <c r="AI44" s="208">
        <f>IF('Indicator Date hidden'!AJ45="x","x",$AI$2-'Indicator Date hidden'!AJ45)</f>
        <v>0</v>
      </c>
      <c r="AJ44" s="208" t="str">
        <f>IF('Indicator Date hidden'!AK45="x","x",$AJ$2-'Indicator Date hidden'!AK45)</f>
        <v>x</v>
      </c>
      <c r="AK44" s="208">
        <f>IF('Indicator Date hidden'!AL45="x","x",$AK$2-'Indicator Date hidden'!AL45)</f>
        <v>1</v>
      </c>
      <c r="AL44" s="208">
        <f>IF('Indicator Date hidden'!AM45="x","x",$AL$2-'Indicator Date hidden'!AM45)</f>
        <v>0</v>
      </c>
      <c r="AM44" s="208">
        <f>IF('Indicator Date hidden'!AN45="x","x",$AM$2-'Indicator Date hidden'!AN45)</f>
        <v>0</v>
      </c>
      <c r="AN44" s="208">
        <f>IF('Indicator Date hidden'!AO45="x","x",$AN$2-'Indicator Date hidden'!AO45)</f>
        <v>0</v>
      </c>
      <c r="AO44" s="208">
        <f>IF('Indicator Date hidden'!AP45="x","x",$AO$2-'Indicator Date hidden'!AP45)</f>
        <v>0</v>
      </c>
      <c r="AP44" s="208">
        <f>IF('Indicator Date hidden'!AQ45="x","x",$AP$2-'Indicator Date hidden'!AQ45)</f>
        <v>0</v>
      </c>
      <c r="AQ44" s="208">
        <f>IF('Indicator Date hidden'!AR45="x","x",$AQ$2-'Indicator Date hidden'!AR45)</f>
        <v>0</v>
      </c>
      <c r="AR44" s="208">
        <f>IF('Indicator Date hidden'!AS45="x","x",$AR$2-'Indicator Date hidden'!AS45)</f>
        <v>0</v>
      </c>
      <c r="AS44" s="208">
        <f>IF('Indicator Date hidden'!AT45="x","x",$AS$2-'Indicator Date hidden'!AT45)</f>
        <v>0</v>
      </c>
      <c r="AT44" s="208">
        <f>IF('Indicator Date hidden'!AU45="x","x",$AT$2-'Indicator Date hidden'!AU45)</f>
        <v>0</v>
      </c>
      <c r="AU44" s="208">
        <f>IF('Indicator Date hidden'!AV45="x","x",$AU$2-'Indicator Date hidden'!AV45)</f>
        <v>3</v>
      </c>
      <c r="AV44" s="208">
        <f>IF('Indicator Date hidden'!AW45="x","x",$AV$2-'Indicator Date hidden'!AW45)</f>
        <v>0</v>
      </c>
      <c r="AW44" s="208">
        <f>IF('Indicator Date hidden'!AX45="x","x",$AW$2-'Indicator Date hidden'!AX45)</f>
        <v>0</v>
      </c>
      <c r="AX44" s="208">
        <f>IF('Indicator Date hidden'!AY45="x","x",$AX$2-'Indicator Date hidden'!AY45)</f>
        <v>0</v>
      </c>
      <c r="AY44" s="208">
        <f>IF('Indicator Date hidden'!AZ45="x","x",$AY$2-'Indicator Date hidden'!AZ45)</f>
        <v>0</v>
      </c>
      <c r="AZ44" s="208">
        <f>IF('Indicator Date hidden'!BA45="x","x",$AZ$2-'Indicator Date hidden'!BA45)</f>
        <v>0</v>
      </c>
      <c r="BA44">
        <f t="shared" si="5"/>
        <v>8</v>
      </c>
      <c r="BB44" s="21">
        <f t="shared" si="6"/>
        <v>0.17777777777777778</v>
      </c>
      <c r="BC44">
        <f t="shared" si="7"/>
        <v>4</v>
      </c>
      <c r="BD44" s="21">
        <f t="shared" si="8"/>
        <v>0.60695556816656282</v>
      </c>
      <c r="BE44" s="278">
        <f t="shared" si="9"/>
        <v>0</v>
      </c>
    </row>
    <row r="45" spans="1:57" x14ac:dyDescent="0.3">
      <c r="A45" t="s">
        <v>7370</v>
      </c>
      <c r="B45" s="208">
        <f>IF('Indicator Date hidden'!C46="x","x",$B$2-'Indicator Date hidden'!C46)</f>
        <v>0</v>
      </c>
      <c r="C45" s="208">
        <f>IF('Indicator Date hidden'!D46="x","x",$C$2-'Indicator Date hidden'!D46)</f>
        <v>0</v>
      </c>
      <c r="D45" s="208">
        <f>IF('Indicator Date hidden'!E46="x","x",$D$2-'Indicator Date hidden'!E46)</f>
        <v>0</v>
      </c>
      <c r="E45" s="208">
        <f>IF('Indicator Date hidden'!F46="x","x",$E$2-'Indicator Date hidden'!F46)</f>
        <v>0</v>
      </c>
      <c r="F45" s="208">
        <f>IF('Indicator Date hidden'!G46="x","x",$F$2-'Indicator Date hidden'!G46)</f>
        <v>0</v>
      </c>
      <c r="G45" s="208">
        <f>IF('Indicator Date hidden'!H46="x","x",$G$2-'Indicator Date hidden'!H46)</f>
        <v>0</v>
      </c>
      <c r="H45" s="208">
        <f>IF('Indicator Date hidden'!I46="x","x",$H$2-'Indicator Date hidden'!I46)</f>
        <v>0</v>
      </c>
      <c r="I45" s="208">
        <f>IF('Indicator Date hidden'!J46="x","x",$I$2-'Indicator Date hidden'!J46)</f>
        <v>0</v>
      </c>
      <c r="J45" s="208">
        <f>IF('Indicator Date hidden'!K46="x","x",$J$2-'Indicator Date hidden'!K46)</f>
        <v>0</v>
      </c>
      <c r="K45" s="208">
        <f>IF('Indicator Date hidden'!L46="x","x",$K$2-'Indicator Date hidden'!L46)</f>
        <v>0</v>
      </c>
      <c r="L45" s="208">
        <f>IF('Indicator Date hidden'!M46="x","x",$L$2-'Indicator Date hidden'!M46)</f>
        <v>0</v>
      </c>
      <c r="M45" s="208">
        <f>IF('Indicator Date hidden'!N46="x","x",$M$2-'Indicator Date hidden'!N46)</f>
        <v>0</v>
      </c>
      <c r="N45" s="208">
        <f>IF('Indicator Date hidden'!O46="x","x",$N$2-'Indicator Date hidden'!O46)</f>
        <v>0</v>
      </c>
      <c r="O45" s="208">
        <f>IF('Indicator Date hidden'!P46="x","x",$O$2-'Indicator Date hidden'!P46)</f>
        <v>0</v>
      </c>
      <c r="P45" s="208">
        <f>IF('Indicator Date hidden'!Q46="x","x",$P$2-'Indicator Date hidden'!Q46)</f>
        <v>0</v>
      </c>
      <c r="Q45" s="208" t="str">
        <f>IF('Indicator Date hidden'!R46="x","x",$Q$2-'Indicator Date hidden'!R46)</f>
        <v>x</v>
      </c>
      <c r="R45" s="208">
        <f>IF('Indicator Date hidden'!S46="x","x",$R$2-'Indicator Date hidden'!S46)</f>
        <v>0</v>
      </c>
      <c r="S45" s="208">
        <f>IF('Indicator Date hidden'!T46="x","x",$S$2-'Indicator Date hidden'!T46)</f>
        <v>0</v>
      </c>
      <c r="T45" s="208">
        <f>IF('Indicator Date hidden'!U46="x","x",$T$2-'Indicator Date hidden'!U46)</f>
        <v>0</v>
      </c>
      <c r="U45" s="208" t="str">
        <f>IF('Indicator Date hidden'!V46="x","x",$U$2-'Indicator Date hidden'!V46)</f>
        <v>x</v>
      </c>
      <c r="V45" s="208">
        <f>IF('Indicator Date hidden'!W46="x","x",$V$2-'Indicator Date hidden'!W46)</f>
        <v>0</v>
      </c>
      <c r="W45" s="208" t="str">
        <f>IF('Indicator Date hidden'!X46="x","x",$W$2-'Indicator Date hidden'!X46)</f>
        <v>x</v>
      </c>
      <c r="X45" s="208">
        <f>IF('Indicator Date hidden'!Y46="x","x",$X$2-'Indicator Date hidden'!Y46)</f>
        <v>4</v>
      </c>
      <c r="Y45" s="208">
        <f>IF('Indicator Date hidden'!Z46="x","x",$Y$2-'Indicator Date hidden'!Z46)</f>
        <v>0</v>
      </c>
      <c r="Z45" s="208">
        <f>IF('Indicator Date hidden'!AA46="x","x",$Z$2-'Indicator Date hidden'!AA46)</f>
        <v>0</v>
      </c>
      <c r="AA45" s="208">
        <f>IF('Indicator Date hidden'!AB46="x","x",$AA$2-'Indicator Date hidden'!AB46)</f>
        <v>0</v>
      </c>
      <c r="AB45" s="208">
        <f>IF('Indicator Date hidden'!AC46="x","x",$AB$2-'Indicator Date hidden'!AC46)</f>
        <v>0</v>
      </c>
      <c r="AC45" s="208">
        <f>IF('Indicator Date hidden'!AD46="x","x",$AC$2-'Indicator Date hidden'!AD46)</f>
        <v>0</v>
      </c>
      <c r="AD45" s="208" t="str">
        <f>IF('Indicator Date hidden'!AE46="x","x",$AD$2-'Indicator Date hidden'!AE46)</f>
        <v>x</v>
      </c>
      <c r="AE45" s="208">
        <f>IF('Indicator Date hidden'!AF46="x","x",$AE$2-'Indicator Date hidden'!AF46)</f>
        <v>0</v>
      </c>
      <c r="AF45" s="208" t="str">
        <f>IF('Indicator Date hidden'!AG46="x","x",$AF$2-'Indicator Date hidden'!AG46)</f>
        <v>x</v>
      </c>
      <c r="AG45" s="208">
        <f>IF('Indicator Date hidden'!AH46="x","x",$AG$2-'Indicator Date hidden'!AH46)</f>
        <v>0</v>
      </c>
      <c r="AH45" s="208">
        <f>IF('Indicator Date hidden'!AI46="x","x",$AH$2-'Indicator Date hidden'!AI46)</f>
        <v>0</v>
      </c>
      <c r="AI45" s="208">
        <f>IF('Indicator Date hidden'!AJ46="x","x",$AI$2-'Indicator Date hidden'!AJ46)</f>
        <v>0</v>
      </c>
      <c r="AJ45" s="208" t="str">
        <f>IF('Indicator Date hidden'!AK46="x","x",$AJ$2-'Indicator Date hidden'!AK46)</f>
        <v>x</v>
      </c>
      <c r="AK45" s="208">
        <f>IF('Indicator Date hidden'!AL46="x","x",$AK$2-'Indicator Date hidden'!AL46)</f>
        <v>1</v>
      </c>
      <c r="AL45" s="208">
        <f>IF('Indicator Date hidden'!AM46="x","x",$AL$2-'Indicator Date hidden'!AM46)</f>
        <v>0</v>
      </c>
      <c r="AM45" s="208">
        <f>IF('Indicator Date hidden'!AN46="x","x",$AM$2-'Indicator Date hidden'!AN46)</f>
        <v>0</v>
      </c>
      <c r="AN45" s="208">
        <f>IF('Indicator Date hidden'!AO46="x","x",$AN$2-'Indicator Date hidden'!AO46)</f>
        <v>0</v>
      </c>
      <c r="AO45" s="208" t="str">
        <f>IF('Indicator Date hidden'!AP46="x","x",$AO$2-'Indicator Date hidden'!AP46)</f>
        <v>x</v>
      </c>
      <c r="AP45" s="208" t="str">
        <f>IF('Indicator Date hidden'!AQ46="x","x",$AP$2-'Indicator Date hidden'!AQ46)</f>
        <v>x</v>
      </c>
      <c r="AQ45" s="208">
        <f>IF('Indicator Date hidden'!AR46="x","x",$AQ$2-'Indicator Date hidden'!AR46)</f>
        <v>4</v>
      </c>
      <c r="AR45" s="208">
        <f>IF('Indicator Date hidden'!AS46="x","x",$AR$2-'Indicator Date hidden'!AS46)</f>
        <v>0</v>
      </c>
      <c r="AS45" s="208">
        <f>IF('Indicator Date hidden'!AT46="x","x",$AS$2-'Indicator Date hidden'!AT46)</f>
        <v>0</v>
      </c>
      <c r="AT45" s="208">
        <f>IF('Indicator Date hidden'!AU46="x","x",$AT$2-'Indicator Date hidden'!AU46)</f>
        <v>0</v>
      </c>
      <c r="AU45" s="208">
        <f>IF('Indicator Date hidden'!AV46="x","x",$AU$2-'Indicator Date hidden'!AV46)</f>
        <v>2</v>
      </c>
      <c r="AV45" s="208">
        <f>IF('Indicator Date hidden'!AW46="x","x",$AV$2-'Indicator Date hidden'!AW46)</f>
        <v>0</v>
      </c>
      <c r="AW45" s="208">
        <f>IF('Indicator Date hidden'!AX46="x","x",$AW$2-'Indicator Date hidden'!AX46)</f>
        <v>0</v>
      </c>
      <c r="AX45" s="208">
        <f>IF('Indicator Date hidden'!AY46="x","x",$AX$2-'Indicator Date hidden'!AY46)</f>
        <v>0</v>
      </c>
      <c r="AY45" s="208">
        <f>IF('Indicator Date hidden'!AZ46="x","x",$AY$2-'Indicator Date hidden'!AZ46)</f>
        <v>0</v>
      </c>
      <c r="AZ45" s="208">
        <f>IF('Indicator Date hidden'!BA46="x","x",$AZ$2-'Indicator Date hidden'!BA46)</f>
        <v>0</v>
      </c>
      <c r="BA45">
        <f t="shared" si="5"/>
        <v>11</v>
      </c>
      <c r="BB45" s="21">
        <f t="shared" si="6"/>
        <v>0.2558139534883721</v>
      </c>
      <c r="BC45">
        <f t="shared" si="7"/>
        <v>4</v>
      </c>
      <c r="BD45" s="21">
        <f t="shared" si="8"/>
        <v>0.89164137268282861</v>
      </c>
      <c r="BE45" s="278">
        <f t="shared" si="9"/>
        <v>0</v>
      </c>
    </row>
    <row r="46" spans="1:57" x14ac:dyDescent="0.3">
      <c r="A46" t="s">
        <v>7372</v>
      </c>
      <c r="B46" s="208">
        <f>IF('Indicator Date hidden'!C47="x","x",$B$2-'Indicator Date hidden'!C47)</f>
        <v>0</v>
      </c>
      <c r="C46" s="208">
        <f>IF('Indicator Date hidden'!D47="x","x",$C$2-'Indicator Date hidden'!D47)</f>
        <v>0</v>
      </c>
      <c r="D46" s="208">
        <f>IF('Indicator Date hidden'!E47="x","x",$D$2-'Indicator Date hidden'!E47)</f>
        <v>0</v>
      </c>
      <c r="E46" s="208">
        <f>IF('Indicator Date hidden'!F47="x","x",$E$2-'Indicator Date hidden'!F47)</f>
        <v>0</v>
      </c>
      <c r="F46" s="208">
        <f>IF('Indicator Date hidden'!G47="x","x",$F$2-'Indicator Date hidden'!G47)</f>
        <v>0</v>
      </c>
      <c r="G46" s="208">
        <f>IF('Indicator Date hidden'!H47="x","x",$G$2-'Indicator Date hidden'!H47)</f>
        <v>0</v>
      </c>
      <c r="H46" s="208">
        <f>IF('Indicator Date hidden'!I47="x","x",$H$2-'Indicator Date hidden'!I47)</f>
        <v>0</v>
      </c>
      <c r="I46" s="208">
        <f>IF('Indicator Date hidden'!J47="x","x",$I$2-'Indicator Date hidden'!J47)</f>
        <v>0</v>
      </c>
      <c r="J46" s="208">
        <f>IF('Indicator Date hidden'!K47="x","x",$J$2-'Indicator Date hidden'!K47)</f>
        <v>0</v>
      </c>
      <c r="K46" s="208">
        <f>IF('Indicator Date hidden'!L47="x","x",$K$2-'Indicator Date hidden'!L47)</f>
        <v>0</v>
      </c>
      <c r="L46" s="208">
        <f>IF('Indicator Date hidden'!M47="x","x",$L$2-'Indicator Date hidden'!M47)</f>
        <v>0</v>
      </c>
      <c r="M46" s="208">
        <f>IF('Indicator Date hidden'!N47="x","x",$M$2-'Indicator Date hidden'!N47)</f>
        <v>0</v>
      </c>
      <c r="N46" s="208">
        <f>IF('Indicator Date hidden'!O47="x","x",$N$2-'Indicator Date hidden'!O47)</f>
        <v>0</v>
      </c>
      <c r="O46" s="208">
        <f>IF('Indicator Date hidden'!P47="x","x",$O$2-'Indicator Date hidden'!P47)</f>
        <v>0</v>
      </c>
      <c r="P46" s="208">
        <f>IF('Indicator Date hidden'!Q47="x","x",$P$2-'Indicator Date hidden'!Q47)</f>
        <v>0</v>
      </c>
      <c r="Q46" s="208" t="str">
        <f>IF('Indicator Date hidden'!R47="x","x",$Q$2-'Indicator Date hidden'!R47)</f>
        <v>x</v>
      </c>
      <c r="R46" s="208">
        <f>IF('Indicator Date hidden'!S47="x","x",$R$2-'Indicator Date hidden'!S47)</f>
        <v>0</v>
      </c>
      <c r="S46" s="208">
        <f>IF('Indicator Date hidden'!T47="x","x",$S$2-'Indicator Date hidden'!T47)</f>
        <v>0</v>
      </c>
      <c r="T46" s="208">
        <f>IF('Indicator Date hidden'!U47="x","x",$T$2-'Indicator Date hidden'!U47)</f>
        <v>0</v>
      </c>
      <c r="U46" s="208" t="str">
        <f>IF('Indicator Date hidden'!V47="x","x",$U$2-'Indicator Date hidden'!V47)</f>
        <v>x</v>
      </c>
      <c r="V46" s="208">
        <f>IF('Indicator Date hidden'!W47="x","x",$V$2-'Indicator Date hidden'!W47)</f>
        <v>0</v>
      </c>
      <c r="W46" s="208" t="str">
        <f>IF('Indicator Date hidden'!X47="x","x",$W$2-'Indicator Date hidden'!X47)</f>
        <v>x</v>
      </c>
      <c r="X46" s="208">
        <f>IF('Indicator Date hidden'!Y47="x","x",$X$2-'Indicator Date hidden'!Y47)</f>
        <v>2</v>
      </c>
      <c r="Y46" s="208">
        <f>IF('Indicator Date hidden'!Z47="x","x",$Y$2-'Indicator Date hidden'!Z47)</f>
        <v>0</v>
      </c>
      <c r="Z46" s="208">
        <f>IF('Indicator Date hidden'!AA47="x","x",$Z$2-'Indicator Date hidden'!AA47)</f>
        <v>0</v>
      </c>
      <c r="AA46" s="208">
        <f>IF('Indicator Date hidden'!AB47="x","x",$AA$2-'Indicator Date hidden'!AB47)</f>
        <v>1</v>
      </c>
      <c r="AB46" s="208">
        <f>IF('Indicator Date hidden'!AC47="x","x",$AB$2-'Indicator Date hidden'!AC47)</f>
        <v>0</v>
      </c>
      <c r="AC46" s="208">
        <f>IF('Indicator Date hidden'!AD47="x","x",$AC$2-'Indicator Date hidden'!AD47)</f>
        <v>0</v>
      </c>
      <c r="AD46" s="208" t="str">
        <f>IF('Indicator Date hidden'!AE47="x","x",$AD$2-'Indicator Date hidden'!AE47)</f>
        <v>x</v>
      </c>
      <c r="AE46" s="208">
        <f>IF('Indicator Date hidden'!AF47="x","x",$AE$2-'Indicator Date hidden'!AF47)</f>
        <v>0</v>
      </c>
      <c r="AF46" s="208">
        <f>IF('Indicator Date hidden'!AG47="x","x",$AF$2-'Indicator Date hidden'!AG47)</f>
        <v>1</v>
      </c>
      <c r="AG46" s="208">
        <f>IF('Indicator Date hidden'!AH47="x","x",$AG$2-'Indicator Date hidden'!AH47)</f>
        <v>0</v>
      </c>
      <c r="AH46" s="208">
        <f>IF('Indicator Date hidden'!AI47="x","x",$AH$2-'Indicator Date hidden'!AI47)</f>
        <v>0</v>
      </c>
      <c r="AI46" s="208">
        <f>IF('Indicator Date hidden'!AJ47="x","x",$AI$2-'Indicator Date hidden'!AJ47)</f>
        <v>0</v>
      </c>
      <c r="AJ46" s="208">
        <f>IF('Indicator Date hidden'!AK47="x","x",$AJ$2-'Indicator Date hidden'!AK47)</f>
        <v>1</v>
      </c>
      <c r="AK46" s="208">
        <f>IF('Indicator Date hidden'!AL47="x","x",$AK$2-'Indicator Date hidden'!AL47)</f>
        <v>1</v>
      </c>
      <c r="AL46" s="208">
        <f>IF('Indicator Date hidden'!AM47="x","x",$AL$2-'Indicator Date hidden'!AM47)</f>
        <v>0</v>
      </c>
      <c r="AM46" s="208">
        <f>IF('Indicator Date hidden'!AN47="x","x",$AM$2-'Indicator Date hidden'!AN47)</f>
        <v>0</v>
      </c>
      <c r="AN46" s="208">
        <f>IF('Indicator Date hidden'!AO47="x","x",$AN$2-'Indicator Date hidden'!AO47)</f>
        <v>0</v>
      </c>
      <c r="AO46" s="208">
        <f>IF('Indicator Date hidden'!AP47="x","x",$AO$2-'Indicator Date hidden'!AP47)</f>
        <v>0</v>
      </c>
      <c r="AP46" s="208">
        <f>IF('Indicator Date hidden'!AQ47="x","x",$AP$2-'Indicator Date hidden'!AQ47)</f>
        <v>0</v>
      </c>
      <c r="AQ46" s="208" t="str">
        <f>IF('Indicator Date hidden'!AR47="x","x",$AQ$2-'Indicator Date hidden'!AR47)</f>
        <v>x</v>
      </c>
      <c r="AR46" s="208">
        <f>IF('Indicator Date hidden'!AS47="x","x",$AR$2-'Indicator Date hidden'!AS47)</f>
        <v>0</v>
      </c>
      <c r="AS46" s="208">
        <f>IF('Indicator Date hidden'!AT47="x","x",$AS$2-'Indicator Date hidden'!AT47)</f>
        <v>0</v>
      </c>
      <c r="AT46" s="208">
        <f>IF('Indicator Date hidden'!AU47="x","x",$AT$2-'Indicator Date hidden'!AU47)</f>
        <v>0</v>
      </c>
      <c r="AU46" s="208">
        <f>IF('Indicator Date hidden'!AV47="x","x",$AU$2-'Indicator Date hidden'!AV47)</f>
        <v>3</v>
      </c>
      <c r="AV46" s="208">
        <f>IF('Indicator Date hidden'!AW47="x","x",$AV$2-'Indicator Date hidden'!AW47)</f>
        <v>0</v>
      </c>
      <c r="AW46" s="208">
        <f>IF('Indicator Date hidden'!AX47="x","x",$AW$2-'Indicator Date hidden'!AX47)</f>
        <v>0</v>
      </c>
      <c r="AX46" s="208">
        <f>IF('Indicator Date hidden'!AY47="x","x",$AX$2-'Indicator Date hidden'!AY47)</f>
        <v>0</v>
      </c>
      <c r="AY46" s="208">
        <f>IF('Indicator Date hidden'!AZ47="x","x",$AY$2-'Indicator Date hidden'!AZ47)</f>
        <v>0</v>
      </c>
      <c r="AZ46" s="208">
        <f>IF('Indicator Date hidden'!BA47="x","x",$AZ$2-'Indicator Date hidden'!BA47)</f>
        <v>0</v>
      </c>
      <c r="BA46">
        <f t="shared" si="5"/>
        <v>9</v>
      </c>
      <c r="BB46" s="21">
        <f t="shared" si="6"/>
        <v>0.19565217391304349</v>
      </c>
      <c r="BC46">
        <f t="shared" si="7"/>
        <v>6</v>
      </c>
      <c r="BD46" s="21">
        <f t="shared" si="8"/>
        <v>0.57557401282059684</v>
      </c>
      <c r="BE46" s="278">
        <f t="shared" si="9"/>
        <v>0</v>
      </c>
    </row>
    <row r="47" spans="1:57" x14ac:dyDescent="0.3">
      <c r="A47" t="s">
        <v>7374</v>
      </c>
      <c r="B47" s="208">
        <f>IF('Indicator Date hidden'!C48="x","x",$B$2-'Indicator Date hidden'!C48)</f>
        <v>0</v>
      </c>
      <c r="C47" s="208">
        <f>IF('Indicator Date hidden'!D48="x","x",$C$2-'Indicator Date hidden'!D48)</f>
        <v>0</v>
      </c>
      <c r="D47" s="208">
        <f>IF('Indicator Date hidden'!E48="x","x",$D$2-'Indicator Date hidden'!E48)</f>
        <v>0</v>
      </c>
      <c r="E47" s="208">
        <f>IF('Indicator Date hidden'!F48="x","x",$E$2-'Indicator Date hidden'!F48)</f>
        <v>0</v>
      </c>
      <c r="F47" s="208">
        <f>IF('Indicator Date hidden'!G48="x","x",$F$2-'Indicator Date hidden'!G48)</f>
        <v>0</v>
      </c>
      <c r="G47" s="208">
        <f>IF('Indicator Date hidden'!H48="x","x",$G$2-'Indicator Date hidden'!H48)</f>
        <v>0</v>
      </c>
      <c r="H47" s="208">
        <f>IF('Indicator Date hidden'!I48="x","x",$H$2-'Indicator Date hidden'!I48)</f>
        <v>0</v>
      </c>
      <c r="I47" s="208">
        <f>IF('Indicator Date hidden'!J48="x","x",$I$2-'Indicator Date hidden'!J48)</f>
        <v>0</v>
      </c>
      <c r="J47" s="208">
        <f>IF('Indicator Date hidden'!K48="x","x",$J$2-'Indicator Date hidden'!K48)</f>
        <v>0</v>
      </c>
      <c r="K47" s="208">
        <f>IF('Indicator Date hidden'!L48="x","x",$K$2-'Indicator Date hidden'!L48)</f>
        <v>0</v>
      </c>
      <c r="L47" s="208">
        <f>IF('Indicator Date hidden'!M48="x","x",$L$2-'Indicator Date hidden'!M48)</f>
        <v>0</v>
      </c>
      <c r="M47" s="208">
        <f>IF('Indicator Date hidden'!N48="x","x",$M$2-'Indicator Date hidden'!N48)</f>
        <v>0</v>
      </c>
      <c r="N47" s="208">
        <f>IF('Indicator Date hidden'!O48="x","x",$N$2-'Indicator Date hidden'!O48)</f>
        <v>0</v>
      </c>
      <c r="O47" s="208">
        <f>IF('Indicator Date hidden'!P48="x","x",$O$2-'Indicator Date hidden'!P48)</f>
        <v>0</v>
      </c>
      <c r="P47" s="208">
        <f>IF('Indicator Date hidden'!Q48="x","x",$P$2-'Indicator Date hidden'!Q48)</f>
        <v>0</v>
      </c>
      <c r="Q47" s="208" t="str">
        <f>IF('Indicator Date hidden'!R48="x","x",$Q$2-'Indicator Date hidden'!R48)</f>
        <v>x</v>
      </c>
      <c r="R47" s="208">
        <f>IF('Indicator Date hidden'!S48="x","x",$R$2-'Indicator Date hidden'!S48)</f>
        <v>0</v>
      </c>
      <c r="S47" s="208">
        <f>IF('Indicator Date hidden'!T48="x","x",$S$2-'Indicator Date hidden'!T48)</f>
        <v>0</v>
      </c>
      <c r="T47" s="208">
        <f>IF('Indicator Date hidden'!U48="x","x",$T$2-'Indicator Date hidden'!U48)</f>
        <v>0</v>
      </c>
      <c r="U47" s="208" t="str">
        <f>IF('Indicator Date hidden'!V48="x","x",$U$2-'Indicator Date hidden'!V48)</f>
        <v>x</v>
      </c>
      <c r="V47" s="208">
        <f>IF('Indicator Date hidden'!W48="x","x",$V$2-'Indicator Date hidden'!W48)</f>
        <v>0</v>
      </c>
      <c r="W47" s="208" t="str">
        <f>IF('Indicator Date hidden'!X48="x","x",$W$2-'Indicator Date hidden'!X48)</f>
        <v>x</v>
      </c>
      <c r="X47" s="208">
        <f>IF('Indicator Date hidden'!Y48="x","x",$X$2-'Indicator Date hidden'!Y48)</f>
        <v>3</v>
      </c>
      <c r="Y47" s="208">
        <f>IF('Indicator Date hidden'!Z48="x","x",$Y$2-'Indicator Date hidden'!Z48)</f>
        <v>0</v>
      </c>
      <c r="Z47" s="208">
        <f>IF('Indicator Date hidden'!AA48="x","x",$Z$2-'Indicator Date hidden'!AA48)</f>
        <v>0</v>
      </c>
      <c r="AA47" s="208">
        <f>IF('Indicator Date hidden'!AB48="x","x",$AA$2-'Indicator Date hidden'!AB48)</f>
        <v>1</v>
      </c>
      <c r="AB47" s="208">
        <f>IF('Indicator Date hidden'!AC48="x","x",$AB$2-'Indicator Date hidden'!AC48)</f>
        <v>0</v>
      </c>
      <c r="AC47" s="208">
        <f>IF('Indicator Date hidden'!AD48="x","x",$AC$2-'Indicator Date hidden'!AD48)</f>
        <v>0</v>
      </c>
      <c r="AD47" s="208" t="str">
        <f>IF('Indicator Date hidden'!AE48="x","x",$AD$2-'Indicator Date hidden'!AE48)</f>
        <v>x</v>
      </c>
      <c r="AE47" s="208">
        <f>IF('Indicator Date hidden'!AF48="x","x",$AE$2-'Indicator Date hidden'!AF48)</f>
        <v>0</v>
      </c>
      <c r="AF47" s="208">
        <f>IF('Indicator Date hidden'!AG48="x","x",$AF$2-'Indicator Date hidden'!AG48)</f>
        <v>1</v>
      </c>
      <c r="AG47" s="208">
        <f>IF('Indicator Date hidden'!AH48="x","x",$AG$2-'Indicator Date hidden'!AH48)</f>
        <v>0</v>
      </c>
      <c r="AH47" s="208">
        <f>IF('Indicator Date hidden'!AI48="x","x",$AH$2-'Indicator Date hidden'!AI48)</f>
        <v>0</v>
      </c>
      <c r="AI47" s="208">
        <f>IF('Indicator Date hidden'!AJ48="x","x",$AI$2-'Indicator Date hidden'!AJ48)</f>
        <v>0</v>
      </c>
      <c r="AJ47" s="208" t="str">
        <f>IF('Indicator Date hidden'!AK48="x","x",$AJ$2-'Indicator Date hidden'!AK48)</f>
        <v>x</v>
      </c>
      <c r="AK47" s="208">
        <f>IF('Indicator Date hidden'!AL48="x","x",$AK$2-'Indicator Date hidden'!AL48)</f>
        <v>1</v>
      </c>
      <c r="AL47" s="208">
        <f>IF('Indicator Date hidden'!AM48="x","x",$AL$2-'Indicator Date hidden'!AM48)</f>
        <v>0</v>
      </c>
      <c r="AM47" s="208">
        <f>IF('Indicator Date hidden'!AN48="x","x",$AM$2-'Indicator Date hidden'!AN48)</f>
        <v>0</v>
      </c>
      <c r="AN47" s="208">
        <f>IF('Indicator Date hidden'!AO48="x","x",$AN$2-'Indicator Date hidden'!AO48)</f>
        <v>0</v>
      </c>
      <c r="AO47" s="208">
        <f>IF('Indicator Date hidden'!AP48="x","x",$AO$2-'Indicator Date hidden'!AP48)</f>
        <v>0</v>
      </c>
      <c r="AP47" s="208">
        <f>IF('Indicator Date hidden'!AQ48="x","x",$AP$2-'Indicator Date hidden'!AQ48)</f>
        <v>0</v>
      </c>
      <c r="AQ47" s="208">
        <f>IF('Indicator Date hidden'!AR48="x","x",$AQ$2-'Indicator Date hidden'!AR48)</f>
        <v>0</v>
      </c>
      <c r="AR47" s="208">
        <f>IF('Indicator Date hidden'!AS48="x","x",$AR$2-'Indicator Date hidden'!AS48)</f>
        <v>0</v>
      </c>
      <c r="AS47" s="208">
        <f>IF('Indicator Date hidden'!AT48="x","x",$AS$2-'Indicator Date hidden'!AT48)</f>
        <v>0</v>
      </c>
      <c r="AT47" s="208">
        <f>IF('Indicator Date hidden'!AU48="x","x",$AT$2-'Indicator Date hidden'!AU48)</f>
        <v>0</v>
      </c>
      <c r="AU47" s="208" t="str">
        <f>IF('Indicator Date hidden'!AV48="x","x",$AU$2-'Indicator Date hidden'!AV48)</f>
        <v>x</v>
      </c>
      <c r="AV47" s="208">
        <f>IF('Indicator Date hidden'!AW48="x","x",$AV$2-'Indicator Date hidden'!AW48)</f>
        <v>0</v>
      </c>
      <c r="AW47" s="208">
        <f>IF('Indicator Date hidden'!AX48="x","x",$AW$2-'Indicator Date hidden'!AX48)</f>
        <v>0</v>
      </c>
      <c r="AX47" s="208">
        <f>IF('Indicator Date hidden'!AY48="x","x",$AX$2-'Indicator Date hidden'!AY48)</f>
        <v>0</v>
      </c>
      <c r="AY47" s="208">
        <f>IF('Indicator Date hidden'!AZ48="x","x",$AY$2-'Indicator Date hidden'!AZ48)</f>
        <v>0</v>
      </c>
      <c r="AZ47" s="208">
        <f>IF('Indicator Date hidden'!BA48="x","x",$AZ$2-'Indicator Date hidden'!BA48)</f>
        <v>0</v>
      </c>
      <c r="BA47">
        <f t="shared" si="5"/>
        <v>6</v>
      </c>
      <c r="BB47" s="21">
        <f t="shared" si="6"/>
        <v>0.13333333333333333</v>
      </c>
      <c r="BC47">
        <f t="shared" si="7"/>
        <v>4</v>
      </c>
      <c r="BD47" s="21">
        <f t="shared" si="8"/>
        <v>0.49888765156985887</v>
      </c>
      <c r="BE47" s="278">
        <f t="shared" si="9"/>
        <v>0</v>
      </c>
    </row>
    <row r="48" spans="1:57" x14ac:dyDescent="0.3">
      <c r="A48" t="s">
        <v>7380</v>
      </c>
      <c r="B48" s="208">
        <f>IF('Indicator Date hidden'!C49="x","x",$B$2-'Indicator Date hidden'!C49)</f>
        <v>0</v>
      </c>
      <c r="C48" s="208">
        <f>IF('Indicator Date hidden'!D49="x","x",$C$2-'Indicator Date hidden'!D49)</f>
        <v>0</v>
      </c>
      <c r="D48" s="208">
        <f>IF('Indicator Date hidden'!E49="x","x",$D$2-'Indicator Date hidden'!E49)</f>
        <v>0</v>
      </c>
      <c r="E48" s="208">
        <f>IF('Indicator Date hidden'!F49="x","x",$E$2-'Indicator Date hidden'!F49)</f>
        <v>0</v>
      </c>
      <c r="F48" s="208">
        <f>IF('Indicator Date hidden'!G49="x","x",$F$2-'Indicator Date hidden'!G49)</f>
        <v>0</v>
      </c>
      <c r="G48" s="208">
        <f>IF('Indicator Date hidden'!H49="x","x",$G$2-'Indicator Date hidden'!H49)</f>
        <v>0</v>
      </c>
      <c r="H48" s="208">
        <f>IF('Indicator Date hidden'!I49="x","x",$H$2-'Indicator Date hidden'!I49)</f>
        <v>0</v>
      </c>
      <c r="I48" s="208">
        <f>IF('Indicator Date hidden'!J49="x","x",$I$2-'Indicator Date hidden'!J49)</f>
        <v>0</v>
      </c>
      <c r="J48" s="208">
        <f>IF('Indicator Date hidden'!K49="x","x",$J$2-'Indicator Date hidden'!K49)</f>
        <v>0</v>
      </c>
      <c r="K48" s="208">
        <f>IF('Indicator Date hidden'!L49="x","x",$K$2-'Indicator Date hidden'!L49)</f>
        <v>0</v>
      </c>
      <c r="L48" s="208">
        <f>IF('Indicator Date hidden'!M49="x","x",$L$2-'Indicator Date hidden'!M49)</f>
        <v>0</v>
      </c>
      <c r="M48" s="208">
        <f>IF('Indicator Date hidden'!N49="x","x",$M$2-'Indicator Date hidden'!N49)</f>
        <v>0</v>
      </c>
      <c r="N48" s="208">
        <f>IF('Indicator Date hidden'!O49="x","x",$N$2-'Indicator Date hidden'!O49)</f>
        <v>0</v>
      </c>
      <c r="O48" s="208">
        <f>IF('Indicator Date hidden'!P49="x","x",$O$2-'Indicator Date hidden'!P49)</f>
        <v>0</v>
      </c>
      <c r="P48" s="208">
        <f>IF('Indicator Date hidden'!Q49="x","x",$P$2-'Indicator Date hidden'!Q49)</f>
        <v>0</v>
      </c>
      <c r="Q48" s="208" t="str">
        <f>IF('Indicator Date hidden'!R49="x","x",$Q$2-'Indicator Date hidden'!R49)</f>
        <v>x</v>
      </c>
      <c r="R48" s="208">
        <f>IF('Indicator Date hidden'!S49="x","x",$R$2-'Indicator Date hidden'!S49)</f>
        <v>0</v>
      </c>
      <c r="S48" s="208">
        <f>IF('Indicator Date hidden'!T49="x","x",$S$2-'Indicator Date hidden'!T49)</f>
        <v>0</v>
      </c>
      <c r="T48" s="208">
        <f>IF('Indicator Date hidden'!U49="x","x",$T$2-'Indicator Date hidden'!U49)</f>
        <v>0</v>
      </c>
      <c r="U48" s="208" t="str">
        <f>IF('Indicator Date hidden'!V49="x","x",$U$2-'Indicator Date hidden'!V49)</f>
        <v>x</v>
      </c>
      <c r="V48" s="208">
        <f>IF('Indicator Date hidden'!W49="x","x",$V$2-'Indicator Date hidden'!W49)</f>
        <v>0</v>
      </c>
      <c r="W48" s="208" t="str">
        <f>IF('Indicator Date hidden'!X49="x","x",$W$2-'Indicator Date hidden'!X49)</f>
        <v>x</v>
      </c>
      <c r="X48" s="208">
        <f>IF('Indicator Date hidden'!Y49="x","x",$X$2-'Indicator Date hidden'!Y49)</f>
        <v>4</v>
      </c>
      <c r="Y48" s="208">
        <f>IF('Indicator Date hidden'!Z49="x","x",$Y$2-'Indicator Date hidden'!Z49)</f>
        <v>0</v>
      </c>
      <c r="Z48" s="208">
        <f>IF('Indicator Date hidden'!AA49="x","x",$Z$2-'Indicator Date hidden'!AA49)</f>
        <v>0</v>
      </c>
      <c r="AA48" s="208">
        <f>IF('Indicator Date hidden'!AB49="x","x",$AA$2-'Indicator Date hidden'!AB49)</f>
        <v>0</v>
      </c>
      <c r="AB48" s="208">
        <f>IF('Indicator Date hidden'!AC49="x","x",$AB$2-'Indicator Date hidden'!AC49)</f>
        <v>0</v>
      </c>
      <c r="AC48" s="208">
        <f>IF('Indicator Date hidden'!AD49="x","x",$AC$2-'Indicator Date hidden'!AD49)</f>
        <v>0</v>
      </c>
      <c r="AD48" s="208" t="str">
        <f>IF('Indicator Date hidden'!AE49="x","x",$AD$2-'Indicator Date hidden'!AE49)</f>
        <v>x</v>
      </c>
      <c r="AE48" s="208">
        <f>IF('Indicator Date hidden'!AF49="x","x",$AE$2-'Indicator Date hidden'!AF49)</f>
        <v>0</v>
      </c>
      <c r="AF48" s="208">
        <f>IF('Indicator Date hidden'!AG49="x","x",$AF$2-'Indicator Date hidden'!AG49)</f>
        <v>1</v>
      </c>
      <c r="AG48" s="208">
        <f>IF('Indicator Date hidden'!AH49="x","x",$AG$2-'Indicator Date hidden'!AH49)</f>
        <v>0</v>
      </c>
      <c r="AH48" s="208">
        <f>IF('Indicator Date hidden'!AI49="x","x",$AH$2-'Indicator Date hidden'!AI49)</f>
        <v>0</v>
      </c>
      <c r="AI48" s="208">
        <f>IF('Indicator Date hidden'!AJ49="x","x",$AI$2-'Indicator Date hidden'!AJ49)</f>
        <v>0</v>
      </c>
      <c r="AJ48" s="208" t="str">
        <f>IF('Indicator Date hidden'!AK49="x","x",$AJ$2-'Indicator Date hidden'!AK49)</f>
        <v>x</v>
      </c>
      <c r="AK48" s="208">
        <f>IF('Indicator Date hidden'!AL49="x","x",$AK$2-'Indicator Date hidden'!AL49)</f>
        <v>1</v>
      </c>
      <c r="AL48" s="208">
        <f>IF('Indicator Date hidden'!AM49="x","x",$AL$2-'Indicator Date hidden'!AM49)</f>
        <v>0</v>
      </c>
      <c r="AM48" s="208">
        <f>IF('Indicator Date hidden'!AN49="x","x",$AM$2-'Indicator Date hidden'!AN49)</f>
        <v>0</v>
      </c>
      <c r="AN48" s="208">
        <f>IF('Indicator Date hidden'!AO49="x","x",$AN$2-'Indicator Date hidden'!AO49)</f>
        <v>0</v>
      </c>
      <c r="AO48" s="208">
        <f>IF('Indicator Date hidden'!AP49="x","x",$AO$2-'Indicator Date hidden'!AP49)</f>
        <v>0</v>
      </c>
      <c r="AP48" s="208">
        <f>IF('Indicator Date hidden'!AQ49="x","x",$AP$2-'Indicator Date hidden'!AQ49)</f>
        <v>0</v>
      </c>
      <c r="AQ48" s="208">
        <f>IF('Indicator Date hidden'!AR49="x","x",$AQ$2-'Indicator Date hidden'!AR49)</f>
        <v>0</v>
      </c>
      <c r="AR48" s="208">
        <f>IF('Indicator Date hidden'!AS49="x","x",$AR$2-'Indicator Date hidden'!AS49)</f>
        <v>0</v>
      </c>
      <c r="AS48" s="208">
        <f>IF('Indicator Date hidden'!AT49="x","x",$AS$2-'Indicator Date hidden'!AT49)</f>
        <v>0</v>
      </c>
      <c r="AT48" s="208">
        <f>IF('Indicator Date hidden'!AU49="x","x",$AT$2-'Indicator Date hidden'!AU49)</f>
        <v>0</v>
      </c>
      <c r="AU48" s="208" t="str">
        <f>IF('Indicator Date hidden'!AV49="x","x",$AU$2-'Indicator Date hidden'!AV49)</f>
        <v>x</v>
      </c>
      <c r="AV48" s="208">
        <f>IF('Indicator Date hidden'!AW49="x","x",$AV$2-'Indicator Date hidden'!AW49)</f>
        <v>0</v>
      </c>
      <c r="AW48" s="208">
        <f>IF('Indicator Date hidden'!AX49="x","x",$AW$2-'Indicator Date hidden'!AX49)</f>
        <v>0</v>
      </c>
      <c r="AX48" s="208">
        <f>IF('Indicator Date hidden'!AY49="x","x",$AX$2-'Indicator Date hidden'!AY49)</f>
        <v>0</v>
      </c>
      <c r="AY48" s="208">
        <f>IF('Indicator Date hidden'!AZ49="x","x",$AY$2-'Indicator Date hidden'!AZ49)</f>
        <v>0</v>
      </c>
      <c r="AZ48" s="208">
        <f>IF('Indicator Date hidden'!BA49="x","x",$AZ$2-'Indicator Date hidden'!BA49)</f>
        <v>0</v>
      </c>
      <c r="BA48">
        <f t="shared" si="5"/>
        <v>6</v>
      </c>
      <c r="BB48" s="21">
        <f t="shared" si="6"/>
        <v>0.13333333333333333</v>
      </c>
      <c r="BC48">
        <f t="shared" si="7"/>
        <v>3</v>
      </c>
      <c r="BD48" s="21">
        <f t="shared" si="8"/>
        <v>0.6182412330330469</v>
      </c>
      <c r="BE48" s="278">
        <f t="shared" si="9"/>
        <v>0</v>
      </c>
    </row>
    <row r="49" spans="1:57" x14ac:dyDescent="0.3">
      <c r="A49" t="s">
        <v>7381</v>
      </c>
      <c r="B49" s="208">
        <f>IF('Indicator Date hidden'!C50="x","x",$B$2-'Indicator Date hidden'!C50)</f>
        <v>0</v>
      </c>
      <c r="C49" s="208">
        <f>IF('Indicator Date hidden'!D50="x","x",$C$2-'Indicator Date hidden'!D50)</f>
        <v>0</v>
      </c>
      <c r="D49" s="208">
        <f>IF('Indicator Date hidden'!E50="x","x",$D$2-'Indicator Date hidden'!E50)</f>
        <v>0</v>
      </c>
      <c r="E49" s="208">
        <f>IF('Indicator Date hidden'!F50="x","x",$E$2-'Indicator Date hidden'!F50)</f>
        <v>0</v>
      </c>
      <c r="F49" s="208">
        <f>IF('Indicator Date hidden'!G50="x","x",$F$2-'Indicator Date hidden'!G50)</f>
        <v>0</v>
      </c>
      <c r="G49" s="208">
        <f>IF('Indicator Date hidden'!H50="x","x",$G$2-'Indicator Date hidden'!H50)</f>
        <v>0</v>
      </c>
      <c r="H49" s="208">
        <f>IF('Indicator Date hidden'!I50="x","x",$H$2-'Indicator Date hidden'!I50)</f>
        <v>0</v>
      </c>
      <c r="I49" s="208">
        <f>IF('Indicator Date hidden'!J50="x","x",$I$2-'Indicator Date hidden'!J50)</f>
        <v>0</v>
      </c>
      <c r="J49" s="208">
        <f>IF('Indicator Date hidden'!K50="x","x",$J$2-'Indicator Date hidden'!K50)</f>
        <v>0</v>
      </c>
      <c r="K49" s="208">
        <f>IF('Indicator Date hidden'!L50="x","x",$K$2-'Indicator Date hidden'!L50)</f>
        <v>0</v>
      </c>
      <c r="L49" s="208">
        <f>IF('Indicator Date hidden'!M50="x","x",$L$2-'Indicator Date hidden'!M50)</f>
        <v>0</v>
      </c>
      <c r="M49" s="208">
        <f>IF('Indicator Date hidden'!N50="x","x",$M$2-'Indicator Date hidden'!N50)</f>
        <v>0</v>
      </c>
      <c r="N49" s="208">
        <f>IF('Indicator Date hidden'!O50="x","x",$N$2-'Indicator Date hidden'!O50)</f>
        <v>0</v>
      </c>
      <c r="O49" s="208">
        <f>IF('Indicator Date hidden'!P50="x","x",$O$2-'Indicator Date hidden'!P50)</f>
        <v>0</v>
      </c>
      <c r="P49" s="208">
        <f>IF('Indicator Date hidden'!Q50="x","x",$P$2-'Indicator Date hidden'!Q50)</f>
        <v>0</v>
      </c>
      <c r="Q49" s="208">
        <f>IF('Indicator Date hidden'!R50="x","x",$Q$2-'Indicator Date hidden'!R50)</f>
        <v>8</v>
      </c>
      <c r="R49" s="208">
        <f>IF('Indicator Date hidden'!S50="x","x",$R$2-'Indicator Date hidden'!S50)</f>
        <v>0</v>
      </c>
      <c r="S49" s="208">
        <f>IF('Indicator Date hidden'!T50="x","x",$S$2-'Indicator Date hidden'!T50)</f>
        <v>0</v>
      </c>
      <c r="T49" s="208">
        <f>IF('Indicator Date hidden'!U50="x","x",$T$2-'Indicator Date hidden'!U50)</f>
        <v>0</v>
      </c>
      <c r="U49" s="208" t="str">
        <f>IF('Indicator Date hidden'!V50="x","x",$U$2-'Indicator Date hidden'!V50)</f>
        <v>x</v>
      </c>
      <c r="V49" s="208">
        <f>IF('Indicator Date hidden'!W50="x","x",$V$2-'Indicator Date hidden'!W50)</f>
        <v>0</v>
      </c>
      <c r="W49" s="208">
        <f>IF('Indicator Date hidden'!X50="x","x",$W$2-'Indicator Date hidden'!X50)</f>
        <v>2</v>
      </c>
      <c r="X49" s="208">
        <f>IF('Indicator Date hidden'!Y50="x","x",$X$2-'Indicator Date hidden'!Y50)</f>
        <v>4</v>
      </c>
      <c r="Y49" s="208">
        <f>IF('Indicator Date hidden'!Z50="x","x",$Y$2-'Indicator Date hidden'!Z50)</f>
        <v>0</v>
      </c>
      <c r="Z49" s="208">
        <f>IF('Indicator Date hidden'!AA50="x","x",$Z$2-'Indicator Date hidden'!AA50)</f>
        <v>0</v>
      </c>
      <c r="AA49" s="208">
        <f>IF('Indicator Date hidden'!AB50="x","x",$AA$2-'Indicator Date hidden'!AB50)</f>
        <v>0</v>
      </c>
      <c r="AB49" s="208">
        <f>IF('Indicator Date hidden'!AC50="x","x",$AB$2-'Indicator Date hidden'!AC50)</f>
        <v>0</v>
      </c>
      <c r="AC49" s="208">
        <f>IF('Indicator Date hidden'!AD50="x","x",$AC$2-'Indicator Date hidden'!AD50)</f>
        <v>0</v>
      </c>
      <c r="AD49" s="208">
        <f>IF('Indicator Date hidden'!AE50="x","x",$AD$2-'Indicator Date hidden'!AE50)</f>
        <v>0</v>
      </c>
      <c r="AE49" s="208" t="str">
        <f>IF('Indicator Date hidden'!AF50="x","x",$AE$2-'Indicator Date hidden'!AF50)</f>
        <v>x</v>
      </c>
      <c r="AF49" s="208">
        <f>IF('Indicator Date hidden'!AG50="x","x",$AF$2-'Indicator Date hidden'!AG50)</f>
        <v>1</v>
      </c>
      <c r="AG49" s="208">
        <f>IF('Indicator Date hidden'!AH50="x","x",$AG$2-'Indicator Date hidden'!AH50)</f>
        <v>0</v>
      </c>
      <c r="AH49" s="208">
        <f>IF('Indicator Date hidden'!AI50="x","x",$AH$2-'Indicator Date hidden'!AI50)</f>
        <v>0</v>
      </c>
      <c r="AI49" s="208">
        <f>IF('Indicator Date hidden'!AJ50="x","x",$AI$2-'Indicator Date hidden'!AJ50)</f>
        <v>0</v>
      </c>
      <c r="AJ49" s="208" t="str">
        <f>IF('Indicator Date hidden'!AK50="x","x",$AJ$2-'Indicator Date hidden'!AK50)</f>
        <v>x</v>
      </c>
      <c r="AK49" s="208">
        <f>IF('Indicator Date hidden'!AL50="x","x",$AK$2-'Indicator Date hidden'!AL50)</f>
        <v>0</v>
      </c>
      <c r="AL49" s="208">
        <f>IF('Indicator Date hidden'!AM50="x","x",$AL$2-'Indicator Date hidden'!AM50)</f>
        <v>0</v>
      </c>
      <c r="AM49" s="208">
        <f>IF('Indicator Date hidden'!AN50="x","x",$AM$2-'Indicator Date hidden'!AN50)</f>
        <v>0</v>
      </c>
      <c r="AN49" s="208">
        <f>IF('Indicator Date hidden'!AO50="x","x",$AN$2-'Indicator Date hidden'!AO50)</f>
        <v>0</v>
      </c>
      <c r="AO49" s="208" t="str">
        <f>IF('Indicator Date hidden'!AP50="x","x",$AO$2-'Indicator Date hidden'!AP50)</f>
        <v>x</v>
      </c>
      <c r="AP49" s="208" t="str">
        <f>IF('Indicator Date hidden'!AQ50="x","x",$AP$2-'Indicator Date hidden'!AQ50)</f>
        <v>x</v>
      </c>
      <c r="AQ49" s="208">
        <f>IF('Indicator Date hidden'!AR50="x","x",$AQ$2-'Indicator Date hidden'!AR50)</f>
        <v>4</v>
      </c>
      <c r="AR49" s="208">
        <f>IF('Indicator Date hidden'!AS50="x","x",$AR$2-'Indicator Date hidden'!AS50)</f>
        <v>0</v>
      </c>
      <c r="AS49" s="208">
        <f>IF('Indicator Date hidden'!AT50="x","x",$AS$2-'Indicator Date hidden'!AT50)</f>
        <v>0</v>
      </c>
      <c r="AT49" s="208">
        <f>IF('Indicator Date hidden'!AU50="x","x",$AT$2-'Indicator Date hidden'!AU50)</f>
        <v>0</v>
      </c>
      <c r="AU49" s="208" t="str">
        <f>IF('Indicator Date hidden'!AV50="x","x",$AU$2-'Indicator Date hidden'!AV50)</f>
        <v>x</v>
      </c>
      <c r="AV49" s="208">
        <f>IF('Indicator Date hidden'!AW50="x","x",$AV$2-'Indicator Date hidden'!AW50)</f>
        <v>0</v>
      </c>
      <c r="AW49" s="208">
        <f>IF('Indicator Date hidden'!AX50="x","x",$AW$2-'Indicator Date hidden'!AX50)</f>
        <v>0</v>
      </c>
      <c r="AX49" s="208">
        <f>IF('Indicator Date hidden'!AY50="x","x",$AX$2-'Indicator Date hidden'!AY50)</f>
        <v>0</v>
      </c>
      <c r="AY49" s="208">
        <f>IF('Indicator Date hidden'!AZ50="x","x",$AY$2-'Indicator Date hidden'!AZ50)</f>
        <v>0</v>
      </c>
      <c r="AZ49" s="208">
        <f>IF('Indicator Date hidden'!BA50="x","x",$AZ$2-'Indicator Date hidden'!BA50)</f>
        <v>0</v>
      </c>
      <c r="BA49">
        <f t="shared" si="5"/>
        <v>19</v>
      </c>
      <c r="BB49" s="21">
        <f t="shared" si="6"/>
        <v>0.42222222222222222</v>
      </c>
      <c r="BC49">
        <f t="shared" si="7"/>
        <v>5</v>
      </c>
      <c r="BD49" s="21">
        <f t="shared" si="8"/>
        <v>1.4374188114485538</v>
      </c>
      <c r="BE49" s="278">
        <f t="shared" si="9"/>
        <v>0</v>
      </c>
    </row>
    <row r="50" spans="1:57" x14ac:dyDescent="0.3">
      <c r="A50" t="s">
        <v>7383</v>
      </c>
      <c r="B50" s="208">
        <f>IF('Indicator Date hidden'!C51="x","x",$B$2-'Indicator Date hidden'!C51)</f>
        <v>0</v>
      </c>
      <c r="C50" s="208">
        <f>IF('Indicator Date hidden'!D51="x","x",$C$2-'Indicator Date hidden'!D51)</f>
        <v>0</v>
      </c>
      <c r="D50" s="208">
        <f>IF('Indicator Date hidden'!E51="x","x",$D$2-'Indicator Date hidden'!E51)</f>
        <v>0</v>
      </c>
      <c r="E50" s="208">
        <f>IF('Indicator Date hidden'!F51="x","x",$E$2-'Indicator Date hidden'!F51)</f>
        <v>0</v>
      </c>
      <c r="F50" s="208">
        <f>IF('Indicator Date hidden'!G51="x","x",$F$2-'Indicator Date hidden'!G51)</f>
        <v>0</v>
      </c>
      <c r="G50" s="208">
        <f>IF('Indicator Date hidden'!H51="x","x",$G$2-'Indicator Date hidden'!H51)</f>
        <v>0</v>
      </c>
      <c r="H50" s="208">
        <f>IF('Indicator Date hidden'!I51="x","x",$H$2-'Indicator Date hidden'!I51)</f>
        <v>0</v>
      </c>
      <c r="I50" s="208">
        <f>IF('Indicator Date hidden'!J51="x","x",$I$2-'Indicator Date hidden'!J51)</f>
        <v>0</v>
      </c>
      <c r="J50" s="208">
        <f>IF('Indicator Date hidden'!K51="x","x",$J$2-'Indicator Date hidden'!K51)</f>
        <v>0</v>
      </c>
      <c r="K50" s="208">
        <f>IF('Indicator Date hidden'!L51="x","x",$K$2-'Indicator Date hidden'!L51)</f>
        <v>0</v>
      </c>
      <c r="L50" s="208">
        <f>IF('Indicator Date hidden'!M51="x","x",$L$2-'Indicator Date hidden'!M51)</f>
        <v>0</v>
      </c>
      <c r="M50" s="208">
        <f>IF('Indicator Date hidden'!N51="x","x",$M$2-'Indicator Date hidden'!N51)</f>
        <v>0</v>
      </c>
      <c r="N50" s="208">
        <f>IF('Indicator Date hidden'!O51="x","x",$N$2-'Indicator Date hidden'!O51)</f>
        <v>0</v>
      </c>
      <c r="O50" s="208">
        <f>IF('Indicator Date hidden'!P51="x","x",$O$2-'Indicator Date hidden'!P51)</f>
        <v>0</v>
      </c>
      <c r="P50" s="208">
        <f>IF('Indicator Date hidden'!Q51="x","x",$P$2-'Indicator Date hidden'!Q51)</f>
        <v>0</v>
      </c>
      <c r="Q50" s="208" t="str">
        <f>IF('Indicator Date hidden'!R51="x","x",$Q$2-'Indicator Date hidden'!R51)</f>
        <v>x</v>
      </c>
      <c r="R50" s="208">
        <f>IF('Indicator Date hidden'!S51="x","x",$R$2-'Indicator Date hidden'!S51)</f>
        <v>0</v>
      </c>
      <c r="S50" s="208">
        <f>IF('Indicator Date hidden'!T51="x","x",$S$2-'Indicator Date hidden'!T51)</f>
        <v>0</v>
      </c>
      <c r="T50" s="208">
        <f>IF('Indicator Date hidden'!U51="x","x",$T$2-'Indicator Date hidden'!U51)</f>
        <v>0</v>
      </c>
      <c r="U50" s="208">
        <f>IF('Indicator Date hidden'!V51="x","x",$U$2-'Indicator Date hidden'!V51)</f>
        <v>0</v>
      </c>
      <c r="V50" s="208">
        <f>IF('Indicator Date hidden'!W51="x","x",$V$2-'Indicator Date hidden'!W51)</f>
        <v>0</v>
      </c>
      <c r="W50" s="208" t="str">
        <f>IF('Indicator Date hidden'!X51="x","x",$W$2-'Indicator Date hidden'!X51)</f>
        <v>x</v>
      </c>
      <c r="X50" s="208">
        <f>IF('Indicator Date hidden'!Y51="x","x",$X$2-'Indicator Date hidden'!Y51)</f>
        <v>3</v>
      </c>
      <c r="Y50" s="208">
        <f>IF('Indicator Date hidden'!Z51="x","x",$Y$2-'Indicator Date hidden'!Z51)</f>
        <v>0</v>
      </c>
      <c r="Z50" s="208">
        <f>IF('Indicator Date hidden'!AA51="x","x",$Z$2-'Indicator Date hidden'!AA51)</f>
        <v>0</v>
      </c>
      <c r="AA50" s="208" t="str">
        <f>IF('Indicator Date hidden'!AB51="x","x",$AA$2-'Indicator Date hidden'!AB51)</f>
        <v>x</v>
      </c>
      <c r="AB50" s="208">
        <f>IF('Indicator Date hidden'!AC51="x","x",$AB$2-'Indicator Date hidden'!AC51)</f>
        <v>0</v>
      </c>
      <c r="AC50" s="208">
        <f>IF('Indicator Date hidden'!AD51="x","x",$AC$2-'Indicator Date hidden'!AD51)</f>
        <v>0</v>
      </c>
      <c r="AD50" s="208" t="str">
        <f>IF('Indicator Date hidden'!AE51="x","x",$AD$2-'Indicator Date hidden'!AE51)</f>
        <v>x</v>
      </c>
      <c r="AE50" s="208" t="str">
        <f>IF('Indicator Date hidden'!AF51="x","x",$AE$2-'Indicator Date hidden'!AF51)</f>
        <v>x</v>
      </c>
      <c r="AF50" s="208" t="str">
        <f>IF('Indicator Date hidden'!AG51="x","x",$AF$2-'Indicator Date hidden'!AG51)</f>
        <v>x</v>
      </c>
      <c r="AG50" s="208">
        <f>IF('Indicator Date hidden'!AH51="x","x",$AG$2-'Indicator Date hidden'!AH51)</f>
        <v>0</v>
      </c>
      <c r="AH50" s="208">
        <f>IF('Indicator Date hidden'!AI51="x","x",$AH$2-'Indicator Date hidden'!AI51)</f>
        <v>0</v>
      </c>
      <c r="AI50" s="208">
        <f>IF('Indicator Date hidden'!AJ51="x","x",$AI$2-'Indicator Date hidden'!AJ51)</f>
        <v>0</v>
      </c>
      <c r="AJ50" s="208" t="str">
        <f>IF('Indicator Date hidden'!AK51="x","x",$AJ$2-'Indicator Date hidden'!AK51)</f>
        <v>x</v>
      </c>
      <c r="AK50" s="208">
        <f>IF('Indicator Date hidden'!AL51="x","x",$AK$2-'Indicator Date hidden'!AL51)</f>
        <v>1</v>
      </c>
      <c r="AL50" s="208">
        <f>IF('Indicator Date hidden'!AM51="x","x",$AL$2-'Indicator Date hidden'!AM51)</f>
        <v>0</v>
      </c>
      <c r="AM50" s="208">
        <f>IF('Indicator Date hidden'!AN51="x","x",$AM$2-'Indicator Date hidden'!AN51)</f>
        <v>0</v>
      </c>
      <c r="AN50" s="208">
        <f>IF('Indicator Date hidden'!AO51="x","x",$AN$2-'Indicator Date hidden'!AO51)</f>
        <v>0</v>
      </c>
      <c r="AO50" s="208" t="str">
        <f>IF('Indicator Date hidden'!AP51="x","x",$AO$2-'Indicator Date hidden'!AP51)</f>
        <v>x</v>
      </c>
      <c r="AP50" s="208" t="str">
        <f>IF('Indicator Date hidden'!AQ51="x","x",$AP$2-'Indicator Date hidden'!AQ51)</f>
        <v>x</v>
      </c>
      <c r="AQ50" s="208" t="str">
        <f>IF('Indicator Date hidden'!AR51="x","x",$AQ$2-'Indicator Date hidden'!AR51)</f>
        <v>x</v>
      </c>
      <c r="AR50" s="208">
        <f>IF('Indicator Date hidden'!AS51="x","x",$AR$2-'Indicator Date hidden'!AS51)</f>
        <v>0</v>
      </c>
      <c r="AS50" s="208">
        <f>IF('Indicator Date hidden'!AT51="x","x",$AS$2-'Indicator Date hidden'!AT51)</f>
        <v>0</v>
      </c>
      <c r="AT50" s="208">
        <f>IF('Indicator Date hidden'!AU51="x","x",$AT$2-'Indicator Date hidden'!AU51)</f>
        <v>0</v>
      </c>
      <c r="AU50" s="208" t="str">
        <f>IF('Indicator Date hidden'!AV51="x","x",$AU$2-'Indicator Date hidden'!AV51)</f>
        <v>x</v>
      </c>
      <c r="AV50" s="208">
        <f>IF('Indicator Date hidden'!AW51="x","x",$AV$2-'Indicator Date hidden'!AW51)</f>
        <v>0</v>
      </c>
      <c r="AW50" s="208">
        <f>IF('Indicator Date hidden'!AX51="x","x",$AW$2-'Indicator Date hidden'!AX51)</f>
        <v>0</v>
      </c>
      <c r="AX50" s="208">
        <f>IF('Indicator Date hidden'!AY51="x","x",$AX$2-'Indicator Date hidden'!AY51)</f>
        <v>0</v>
      </c>
      <c r="AY50" s="208">
        <f>IF('Indicator Date hidden'!AZ51="x","x",$AY$2-'Indicator Date hidden'!AZ51)</f>
        <v>8</v>
      </c>
      <c r="AZ50" s="208">
        <f>IF('Indicator Date hidden'!BA51="x","x",$AZ$2-'Indicator Date hidden'!BA51)</f>
        <v>8</v>
      </c>
      <c r="BA50">
        <f t="shared" si="5"/>
        <v>20</v>
      </c>
      <c r="BB50" s="21">
        <f t="shared" si="6"/>
        <v>0.5</v>
      </c>
      <c r="BC50">
        <f t="shared" si="7"/>
        <v>4</v>
      </c>
      <c r="BD50" s="21">
        <f t="shared" si="8"/>
        <v>1.7888543819998317</v>
      </c>
      <c r="BE50" s="278">
        <f t="shared" si="9"/>
        <v>0</v>
      </c>
    </row>
    <row r="51" spans="1:57" x14ac:dyDescent="0.3">
      <c r="A51" t="s">
        <v>7385</v>
      </c>
      <c r="B51" s="208">
        <f>IF('Indicator Date hidden'!C52="x","x",$B$2-'Indicator Date hidden'!C52)</f>
        <v>0</v>
      </c>
      <c r="C51" s="208">
        <f>IF('Indicator Date hidden'!D52="x","x",$C$2-'Indicator Date hidden'!D52)</f>
        <v>0</v>
      </c>
      <c r="D51" s="208">
        <f>IF('Indicator Date hidden'!E52="x","x",$D$2-'Indicator Date hidden'!E52)</f>
        <v>0</v>
      </c>
      <c r="E51" s="208">
        <f>IF('Indicator Date hidden'!F52="x","x",$E$2-'Indicator Date hidden'!F52)</f>
        <v>0</v>
      </c>
      <c r="F51" s="208">
        <f>IF('Indicator Date hidden'!G52="x","x",$F$2-'Indicator Date hidden'!G52)</f>
        <v>0</v>
      </c>
      <c r="G51" s="208">
        <f>IF('Indicator Date hidden'!H52="x","x",$G$2-'Indicator Date hidden'!H52)</f>
        <v>0</v>
      </c>
      <c r="H51" s="208">
        <f>IF('Indicator Date hidden'!I52="x","x",$H$2-'Indicator Date hidden'!I52)</f>
        <v>0</v>
      </c>
      <c r="I51" s="208">
        <f>IF('Indicator Date hidden'!J52="x","x",$I$2-'Indicator Date hidden'!J52)</f>
        <v>0</v>
      </c>
      <c r="J51" s="208">
        <f>IF('Indicator Date hidden'!K52="x","x",$J$2-'Indicator Date hidden'!K52)</f>
        <v>0</v>
      </c>
      <c r="K51" s="208">
        <f>IF('Indicator Date hidden'!L52="x","x",$K$2-'Indicator Date hidden'!L52)</f>
        <v>0</v>
      </c>
      <c r="L51" s="208">
        <f>IF('Indicator Date hidden'!M52="x","x",$L$2-'Indicator Date hidden'!M52)</f>
        <v>0</v>
      </c>
      <c r="M51" s="208">
        <f>IF('Indicator Date hidden'!N52="x","x",$M$2-'Indicator Date hidden'!N52)</f>
        <v>0</v>
      </c>
      <c r="N51" s="208">
        <f>IF('Indicator Date hidden'!O52="x","x",$N$2-'Indicator Date hidden'!O52)</f>
        <v>0</v>
      </c>
      <c r="O51" s="208">
        <f>IF('Indicator Date hidden'!P52="x","x",$O$2-'Indicator Date hidden'!P52)</f>
        <v>0</v>
      </c>
      <c r="P51" s="208">
        <f>IF('Indicator Date hidden'!Q52="x","x",$P$2-'Indicator Date hidden'!Q52)</f>
        <v>0</v>
      </c>
      <c r="Q51" s="208">
        <f>IF('Indicator Date hidden'!R52="x","x",$Q$2-'Indicator Date hidden'!R52)</f>
        <v>1</v>
      </c>
      <c r="R51" s="208">
        <f>IF('Indicator Date hidden'!S52="x","x",$R$2-'Indicator Date hidden'!S52)</f>
        <v>0</v>
      </c>
      <c r="S51" s="208">
        <f>IF('Indicator Date hidden'!T52="x","x",$S$2-'Indicator Date hidden'!T52)</f>
        <v>0</v>
      </c>
      <c r="T51" s="208">
        <f>IF('Indicator Date hidden'!U52="x","x",$T$2-'Indicator Date hidden'!U52)</f>
        <v>0</v>
      </c>
      <c r="U51" s="208">
        <f>IF('Indicator Date hidden'!V52="x","x",$U$2-'Indicator Date hidden'!V52)</f>
        <v>0</v>
      </c>
      <c r="V51" s="208">
        <f>IF('Indicator Date hidden'!W52="x","x",$V$2-'Indicator Date hidden'!W52)</f>
        <v>0</v>
      </c>
      <c r="W51" s="208">
        <f>IF('Indicator Date hidden'!X52="x","x",$W$2-'Indicator Date hidden'!X52)</f>
        <v>1</v>
      </c>
      <c r="X51" s="208">
        <f>IF('Indicator Date hidden'!Y52="x","x",$X$2-'Indicator Date hidden'!Y52)</f>
        <v>2</v>
      </c>
      <c r="Y51" s="208">
        <f>IF('Indicator Date hidden'!Z52="x","x",$Y$2-'Indicator Date hidden'!Z52)</f>
        <v>0</v>
      </c>
      <c r="Z51" s="208">
        <f>IF('Indicator Date hidden'!AA52="x","x",$Z$2-'Indicator Date hidden'!AA52)</f>
        <v>0</v>
      </c>
      <c r="AA51" s="208">
        <f>IF('Indicator Date hidden'!AB52="x","x",$AA$2-'Indicator Date hidden'!AB52)</f>
        <v>0</v>
      </c>
      <c r="AB51" s="208">
        <f>IF('Indicator Date hidden'!AC52="x","x",$AB$2-'Indicator Date hidden'!AC52)</f>
        <v>0</v>
      </c>
      <c r="AC51" s="208">
        <f>IF('Indicator Date hidden'!AD52="x","x",$AC$2-'Indicator Date hidden'!AD52)</f>
        <v>0</v>
      </c>
      <c r="AD51" s="208">
        <f>IF('Indicator Date hidden'!AE52="x","x",$AD$2-'Indicator Date hidden'!AE52)</f>
        <v>0</v>
      </c>
      <c r="AE51" s="208">
        <f>IF('Indicator Date hidden'!AF52="x","x",$AE$2-'Indicator Date hidden'!AF52)</f>
        <v>0</v>
      </c>
      <c r="AF51" s="208">
        <f>IF('Indicator Date hidden'!AG52="x","x",$AF$2-'Indicator Date hidden'!AG52)</f>
        <v>0</v>
      </c>
      <c r="AG51" s="208">
        <f>IF('Indicator Date hidden'!AH52="x","x",$AG$2-'Indicator Date hidden'!AH52)</f>
        <v>0</v>
      </c>
      <c r="AH51" s="208">
        <f>IF('Indicator Date hidden'!AI52="x","x",$AH$2-'Indicator Date hidden'!AI52)</f>
        <v>0</v>
      </c>
      <c r="AI51" s="208">
        <f>IF('Indicator Date hidden'!AJ52="x","x",$AI$2-'Indicator Date hidden'!AJ52)</f>
        <v>0</v>
      </c>
      <c r="AJ51" s="208" t="str">
        <f>IF('Indicator Date hidden'!AK52="x","x",$AJ$2-'Indicator Date hidden'!AK52)</f>
        <v>x</v>
      </c>
      <c r="AK51" s="208">
        <f>IF('Indicator Date hidden'!AL52="x","x",$AK$2-'Indicator Date hidden'!AL52)</f>
        <v>1</v>
      </c>
      <c r="AL51" s="208">
        <f>IF('Indicator Date hidden'!AM52="x","x",$AL$2-'Indicator Date hidden'!AM52)</f>
        <v>0</v>
      </c>
      <c r="AM51" s="208">
        <f>IF('Indicator Date hidden'!AN52="x","x",$AM$2-'Indicator Date hidden'!AN52)</f>
        <v>0</v>
      </c>
      <c r="AN51" s="208">
        <f>IF('Indicator Date hidden'!AO52="x","x",$AN$2-'Indicator Date hidden'!AO52)</f>
        <v>0</v>
      </c>
      <c r="AO51" s="208">
        <f>IF('Indicator Date hidden'!AP52="x","x",$AO$2-'Indicator Date hidden'!AP52)</f>
        <v>0</v>
      </c>
      <c r="AP51" s="208">
        <f>IF('Indicator Date hidden'!AQ52="x","x",$AP$2-'Indicator Date hidden'!AQ52)</f>
        <v>0</v>
      </c>
      <c r="AQ51" s="208">
        <f>IF('Indicator Date hidden'!AR52="x","x",$AQ$2-'Indicator Date hidden'!AR52)</f>
        <v>0</v>
      </c>
      <c r="AR51" s="208">
        <f>IF('Indicator Date hidden'!AS52="x","x",$AR$2-'Indicator Date hidden'!AS52)</f>
        <v>0</v>
      </c>
      <c r="AS51" s="208">
        <f>IF('Indicator Date hidden'!AT52="x","x",$AS$2-'Indicator Date hidden'!AT52)</f>
        <v>0</v>
      </c>
      <c r="AT51" s="208">
        <f>IF('Indicator Date hidden'!AU52="x","x",$AT$2-'Indicator Date hidden'!AU52)</f>
        <v>0</v>
      </c>
      <c r="AU51" s="208">
        <f>IF('Indicator Date hidden'!AV52="x","x",$AU$2-'Indicator Date hidden'!AV52)</f>
        <v>1</v>
      </c>
      <c r="AV51" s="208">
        <f>IF('Indicator Date hidden'!AW52="x","x",$AV$2-'Indicator Date hidden'!AW52)</f>
        <v>0</v>
      </c>
      <c r="AW51" s="208">
        <f>IF('Indicator Date hidden'!AX52="x","x",$AW$2-'Indicator Date hidden'!AX52)</f>
        <v>0</v>
      </c>
      <c r="AX51" s="208">
        <f>IF('Indicator Date hidden'!AY52="x","x",$AX$2-'Indicator Date hidden'!AY52)</f>
        <v>0</v>
      </c>
      <c r="AY51" s="208">
        <f>IF('Indicator Date hidden'!AZ52="x","x",$AY$2-'Indicator Date hidden'!AZ52)</f>
        <v>0</v>
      </c>
      <c r="AZ51" s="208">
        <f>IF('Indicator Date hidden'!BA52="x","x",$AZ$2-'Indicator Date hidden'!BA52)</f>
        <v>0</v>
      </c>
      <c r="BA51">
        <f t="shared" si="5"/>
        <v>6</v>
      </c>
      <c r="BB51" s="21">
        <f t="shared" si="6"/>
        <v>0.12</v>
      </c>
      <c r="BC51">
        <f t="shared" si="7"/>
        <v>5</v>
      </c>
      <c r="BD51" s="21">
        <f t="shared" si="8"/>
        <v>0.38157568056677826</v>
      </c>
      <c r="BE51" s="278">
        <f t="shared" si="9"/>
        <v>0</v>
      </c>
    </row>
    <row r="52" spans="1:57" x14ac:dyDescent="0.3">
      <c r="A52" t="s">
        <v>7386</v>
      </c>
      <c r="B52" s="208">
        <f>IF('Indicator Date hidden'!C53="x","x",$B$2-'Indicator Date hidden'!C53)</f>
        <v>0</v>
      </c>
      <c r="C52" s="208">
        <f>IF('Indicator Date hidden'!D53="x","x",$C$2-'Indicator Date hidden'!D53)</f>
        <v>0</v>
      </c>
      <c r="D52" s="208">
        <f>IF('Indicator Date hidden'!E53="x","x",$D$2-'Indicator Date hidden'!E53)</f>
        <v>0</v>
      </c>
      <c r="E52" s="208">
        <f>IF('Indicator Date hidden'!F53="x","x",$E$2-'Indicator Date hidden'!F53)</f>
        <v>0</v>
      </c>
      <c r="F52" s="208">
        <f>IF('Indicator Date hidden'!G53="x","x",$F$2-'Indicator Date hidden'!G53)</f>
        <v>0</v>
      </c>
      <c r="G52" s="208">
        <f>IF('Indicator Date hidden'!H53="x","x",$G$2-'Indicator Date hidden'!H53)</f>
        <v>0</v>
      </c>
      <c r="H52" s="208">
        <f>IF('Indicator Date hidden'!I53="x","x",$H$2-'Indicator Date hidden'!I53)</f>
        <v>0</v>
      </c>
      <c r="I52" s="208">
        <f>IF('Indicator Date hidden'!J53="x","x",$I$2-'Indicator Date hidden'!J53)</f>
        <v>0</v>
      </c>
      <c r="J52" s="208">
        <f>IF('Indicator Date hidden'!K53="x","x",$J$2-'Indicator Date hidden'!K53)</f>
        <v>0</v>
      </c>
      <c r="K52" s="208">
        <f>IF('Indicator Date hidden'!L53="x","x",$K$2-'Indicator Date hidden'!L53)</f>
        <v>0</v>
      </c>
      <c r="L52" s="208">
        <f>IF('Indicator Date hidden'!M53="x","x",$L$2-'Indicator Date hidden'!M53)</f>
        <v>0</v>
      </c>
      <c r="M52" s="208">
        <f>IF('Indicator Date hidden'!N53="x","x",$M$2-'Indicator Date hidden'!N53)</f>
        <v>0</v>
      </c>
      <c r="N52" s="208">
        <f>IF('Indicator Date hidden'!O53="x","x",$N$2-'Indicator Date hidden'!O53)</f>
        <v>0</v>
      </c>
      <c r="O52" s="208">
        <f>IF('Indicator Date hidden'!P53="x","x",$O$2-'Indicator Date hidden'!P53)</f>
        <v>0</v>
      </c>
      <c r="P52" s="208">
        <f>IF('Indicator Date hidden'!Q53="x","x",$P$2-'Indicator Date hidden'!Q53)</f>
        <v>0</v>
      </c>
      <c r="Q52" s="208">
        <f>IF('Indicator Date hidden'!R53="x","x",$Q$2-'Indicator Date hidden'!R53)</f>
        <v>0</v>
      </c>
      <c r="R52" s="208">
        <f>IF('Indicator Date hidden'!S53="x","x",$R$2-'Indicator Date hidden'!S53)</f>
        <v>0</v>
      </c>
      <c r="S52" s="208">
        <f>IF('Indicator Date hidden'!T53="x","x",$S$2-'Indicator Date hidden'!T53)</f>
        <v>0</v>
      </c>
      <c r="T52" s="208">
        <f>IF('Indicator Date hidden'!U53="x","x",$T$2-'Indicator Date hidden'!U53)</f>
        <v>0</v>
      </c>
      <c r="U52" s="208">
        <f>IF('Indicator Date hidden'!V53="x","x",$U$2-'Indicator Date hidden'!V53)</f>
        <v>0</v>
      </c>
      <c r="V52" s="208">
        <f>IF('Indicator Date hidden'!W53="x","x",$V$2-'Indicator Date hidden'!W53)</f>
        <v>0</v>
      </c>
      <c r="W52" s="208">
        <f>IF('Indicator Date hidden'!X53="x","x",$W$2-'Indicator Date hidden'!X53)</f>
        <v>2</v>
      </c>
      <c r="X52" s="208">
        <f>IF('Indicator Date hidden'!Y53="x","x",$X$2-'Indicator Date hidden'!Y53)</f>
        <v>3</v>
      </c>
      <c r="Y52" s="208">
        <f>IF('Indicator Date hidden'!Z53="x","x",$Y$2-'Indicator Date hidden'!Z53)</f>
        <v>0</v>
      </c>
      <c r="Z52" s="208">
        <f>IF('Indicator Date hidden'!AA53="x","x",$Z$2-'Indicator Date hidden'!AA53)</f>
        <v>0</v>
      </c>
      <c r="AA52" s="208">
        <f>IF('Indicator Date hidden'!AB53="x","x",$AA$2-'Indicator Date hidden'!AB53)</f>
        <v>0</v>
      </c>
      <c r="AB52" s="208">
        <f>IF('Indicator Date hidden'!AC53="x","x",$AB$2-'Indicator Date hidden'!AC53)</f>
        <v>0</v>
      </c>
      <c r="AC52" s="208">
        <f>IF('Indicator Date hidden'!AD53="x","x",$AC$2-'Indicator Date hidden'!AD53)</f>
        <v>0</v>
      </c>
      <c r="AD52" s="208">
        <f>IF('Indicator Date hidden'!AE53="x","x",$AD$2-'Indicator Date hidden'!AE53)</f>
        <v>0</v>
      </c>
      <c r="AE52" s="208">
        <f>IF('Indicator Date hidden'!AF53="x","x",$AE$2-'Indicator Date hidden'!AF53)</f>
        <v>0</v>
      </c>
      <c r="AF52" s="208">
        <f>IF('Indicator Date hidden'!AG53="x","x",$AF$2-'Indicator Date hidden'!AG53)</f>
        <v>0</v>
      </c>
      <c r="AG52" s="208">
        <f>IF('Indicator Date hidden'!AH53="x","x",$AG$2-'Indicator Date hidden'!AH53)</f>
        <v>0</v>
      </c>
      <c r="AH52" s="208">
        <f>IF('Indicator Date hidden'!AI53="x","x",$AH$2-'Indicator Date hidden'!AI53)</f>
        <v>0</v>
      </c>
      <c r="AI52" s="208">
        <f>IF('Indicator Date hidden'!AJ53="x","x",$AI$2-'Indicator Date hidden'!AJ53)</f>
        <v>0</v>
      </c>
      <c r="AJ52" s="208" t="str">
        <f>IF('Indicator Date hidden'!AK53="x","x",$AJ$2-'Indicator Date hidden'!AK53)</f>
        <v>x</v>
      </c>
      <c r="AK52" s="208">
        <f>IF('Indicator Date hidden'!AL53="x","x",$AK$2-'Indicator Date hidden'!AL53)</f>
        <v>1</v>
      </c>
      <c r="AL52" s="208">
        <f>IF('Indicator Date hidden'!AM53="x","x",$AL$2-'Indicator Date hidden'!AM53)</f>
        <v>0</v>
      </c>
      <c r="AM52" s="208">
        <f>IF('Indicator Date hidden'!AN53="x","x",$AM$2-'Indicator Date hidden'!AN53)</f>
        <v>0</v>
      </c>
      <c r="AN52" s="208">
        <f>IF('Indicator Date hidden'!AO53="x","x",$AN$2-'Indicator Date hidden'!AO53)</f>
        <v>0</v>
      </c>
      <c r="AO52" s="208">
        <f>IF('Indicator Date hidden'!AP53="x","x",$AO$2-'Indicator Date hidden'!AP53)</f>
        <v>0</v>
      </c>
      <c r="AP52" s="208">
        <f>IF('Indicator Date hidden'!AQ53="x","x",$AP$2-'Indicator Date hidden'!AQ53)</f>
        <v>0</v>
      </c>
      <c r="AQ52" s="208">
        <f>IF('Indicator Date hidden'!AR53="x","x",$AQ$2-'Indicator Date hidden'!AR53)</f>
        <v>0</v>
      </c>
      <c r="AR52" s="208">
        <f>IF('Indicator Date hidden'!AS53="x","x",$AR$2-'Indicator Date hidden'!AS53)</f>
        <v>0</v>
      </c>
      <c r="AS52" s="208">
        <f>IF('Indicator Date hidden'!AT53="x","x",$AS$2-'Indicator Date hidden'!AT53)</f>
        <v>0</v>
      </c>
      <c r="AT52" s="208">
        <f>IF('Indicator Date hidden'!AU53="x","x",$AT$2-'Indicator Date hidden'!AU53)</f>
        <v>0</v>
      </c>
      <c r="AU52" s="208">
        <f>IF('Indicator Date hidden'!AV53="x","x",$AU$2-'Indicator Date hidden'!AV53)</f>
        <v>1</v>
      </c>
      <c r="AV52" s="208">
        <f>IF('Indicator Date hidden'!AW53="x","x",$AV$2-'Indicator Date hidden'!AW53)</f>
        <v>0</v>
      </c>
      <c r="AW52" s="208">
        <f>IF('Indicator Date hidden'!AX53="x","x",$AW$2-'Indicator Date hidden'!AX53)</f>
        <v>0</v>
      </c>
      <c r="AX52" s="208">
        <f>IF('Indicator Date hidden'!AY53="x","x",$AX$2-'Indicator Date hidden'!AY53)</f>
        <v>0</v>
      </c>
      <c r="AY52" s="208">
        <f>IF('Indicator Date hidden'!AZ53="x","x",$AY$2-'Indicator Date hidden'!AZ53)</f>
        <v>0</v>
      </c>
      <c r="AZ52" s="208">
        <f>IF('Indicator Date hidden'!BA53="x","x",$AZ$2-'Indicator Date hidden'!BA53)</f>
        <v>0</v>
      </c>
      <c r="BA52">
        <f t="shared" si="5"/>
        <v>7</v>
      </c>
      <c r="BB52" s="21">
        <f t="shared" si="6"/>
        <v>0.14000000000000001</v>
      </c>
      <c r="BC52">
        <f t="shared" si="7"/>
        <v>4</v>
      </c>
      <c r="BD52" s="21">
        <f t="shared" si="8"/>
        <v>0.52952809179494909</v>
      </c>
      <c r="BE52" s="278">
        <f t="shared" si="9"/>
        <v>0</v>
      </c>
    </row>
    <row r="53" spans="1:57" x14ac:dyDescent="0.3">
      <c r="A53" t="s">
        <v>7387</v>
      </c>
      <c r="B53" s="208">
        <f>IF('Indicator Date hidden'!C54="x","x",$B$2-'Indicator Date hidden'!C54)</f>
        <v>0</v>
      </c>
      <c r="C53" s="208">
        <f>IF('Indicator Date hidden'!D54="x","x",$C$2-'Indicator Date hidden'!D54)</f>
        <v>0</v>
      </c>
      <c r="D53" s="208">
        <f>IF('Indicator Date hidden'!E54="x","x",$D$2-'Indicator Date hidden'!E54)</f>
        <v>0</v>
      </c>
      <c r="E53" s="208">
        <f>IF('Indicator Date hidden'!F54="x","x",$E$2-'Indicator Date hidden'!F54)</f>
        <v>0</v>
      </c>
      <c r="F53" s="208">
        <f>IF('Indicator Date hidden'!G54="x","x",$F$2-'Indicator Date hidden'!G54)</f>
        <v>0</v>
      </c>
      <c r="G53" s="208">
        <f>IF('Indicator Date hidden'!H54="x","x",$G$2-'Indicator Date hidden'!H54)</f>
        <v>0</v>
      </c>
      <c r="H53" s="208">
        <f>IF('Indicator Date hidden'!I54="x","x",$H$2-'Indicator Date hidden'!I54)</f>
        <v>0</v>
      </c>
      <c r="I53" s="208">
        <f>IF('Indicator Date hidden'!J54="x","x",$I$2-'Indicator Date hidden'!J54)</f>
        <v>0</v>
      </c>
      <c r="J53" s="208">
        <f>IF('Indicator Date hidden'!K54="x","x",$J$2-'Indicator Date hidden'!K54)</f>
        <v>0</v>
      </c>
      <c r="K53" s="208">
        <f>IF('Indicator Date hidden'!L54="x","x",$K$2-'Indicator Date hidden'!L54)</f>
        <v>0</v>
      </c>
      <c r="L53" s="208">
        <f>IF('Indicator Date hidden'!M54="x","x",$L$2-'Indicator Date hidden'!M54)</f>
        <v>0</v>
      </c>
      <c r="M53" s="208">
        <f>IF('Indicator Date hidden'!N54="x","x",$M$2-'Indicator Date hidden'!N54)</f>
        <v>0</v>
      </c>
      <c r="N53" s="208">
        <f>IF('Indicator Date hidden'!O54="x","x",$N$2-'Indicator Date hidden'!O54)</f>
        <v>0</v>
      </c>
      <c r="O53" s="208">
        <f>IF('Indicator Date hidden'!P54="x","x",$O$2-'Indicator Date hidden'!P54)</f>
        <v>0</v>
      </c>
      <c r="P53" s="208">
        <f>IF('Indicator Date hidden'!Q54="x","x",$P$2-'Indicator Date hidden'!Q54)</f>
        <v>0</v>
      </c>
      <c r="Q53" s="208">
        <f>IF('Indicator Date hidden'!R54="x","x",$Q$2-'Indicator Date hidden'!R54)</f>
        <v>0</v>
      </c>
      <c r="R53" s="208">
        <f>IF('Indicator Date hidden'!S54="x","x",$R$2-'Indicator Date hidden'!S54)</f>
        <v>0</v>
      </c>
      <c r="S53" s="208">
        <f>IF('Indicator Date hidden'!T54="x","x",$S$2-'Indicator Date hidden'!T54)</f>
        <v>0</v>
      </c>
      <c r="T53" s="208">
        <f>IF('Indicator Date hidden'!U54="x","x",$T$2-'Indicator Date hidden'!U54)</f>
        <v>0</v>
      </c>
      <c r="U53" s="208">
        <f>IF('Indicator Date hidden'!V54="x","x",$U$2-'Indicator Date hidden'!V54)</f>
        <v>0</v>
      </c>
      <c r="V53" s="208">
        <f>IF('Indicator Date hidden'!W54="x","x",$V$2-'Indicator Date hidden'!W54)</f>
        <v>0</v>
      </c>
      <c r="W53" s="208">
        <f>IF('Indicator Date hidden'!X54="x","x",$W$2-'Indicator Date hidden'!X54)</f>
        <v>0</v>
      </c>
      <c r="X53" s="208">
        <f>IF('Indicator Date hidden'!Y54="x","x",$X$2-'Indicator Date hidden'!Y54)</f>
        <v>4</v>
      </c>
      <c r="Y53" s="208">
        <f>IF('Indicator Date hidden'!Z54="x","x",$Y$2-'Indicator Date hidden'!Z54)</f>
        <v>0</v>
      </c>
      <c r="Z53" s="208">
        <f>IF('Indicator Date hidden'!AA54="x","x",$Z$2-'Indicator Date hidden'!AA54)</f>
        <v>0</v>
      </c>
      <c r="AA53" s="208">
        <f>IF('Indicator Date hidden'!AB54="x","x",$AA$2-'Indicator Date hidden'!AB54)</f>
        <v>0</v>
      </c>
      <c r="AB53" s="208">
        <f>IF('Indicator Date hidden'!AC54="x","x",$AB$2-'Indicator Date hidden'!AC54)</f>
        <v>0</v>
      </c>
      <c r="AC53" s="208">
        <f>IF('Indicator Date hidden'!AD54="x","x",$AC$2-'Indicator Date hidden'!AD54)</f>
        <v>0</v>
      </c>
      <c r="AD53" s="208" t="str">
        <f>IF('Indicator Date hidden'!AE54="x","x",$AD$2-'Indicator Date hidden'!AE54)</f>
        <v>x</v>
      </c>
      <c r="AE53" s="208">
        <f>IF('Indicator Date hidden'!AF54="x","x",$AE$2-'Indicator Date hidden'!AF54)</f>
        <v>0</v>
      </c>
      <c r="AF53" s="208">
        <f>IF('Indicator Date hidden'!AG54="x","x",$AF$2-'Indicator Date hidden'!AG54)</f>
        <v>5</v>
      </c>
      <c r="AG53" s="208">
        <f>IF('Indicator Date hidden'!AH54="x","x",$AG$2-'Indicator Date hidden'!AH54)</f>
        <v>0</v>
      </c>
      <c r="AH53" s="208">
        <f>IF('Indicator Date hidden'!AI54="x","x",$AH$2-'Indicator Date hidden'!AI54)</f>
        <v>0</v>
      </c>
      <c r="AI53" s="208">
        <f>IF('Indicator Date hidden'!AJ54="x","x",$AI$2-'Indicator Date hidden'!AJ54)</f>
        <v>0</v>
      </c>
      <c r="AJ53" s="208">
        <f>IF('Indicator Date hidden'!AK54="x","x",$AJ$2-'Indicator Date hidden'!AK54)</f>
        <v>1</v>
      </c>
      <c r="AK53" s="208">
        <f>IF('Indicator Date hidden'!AL54="x","x",$AK$2-'Indicator Date hidden'!AL54)</f>
        <v>0</v>
      </c>
      <c r="AL53" s="208">
        <f>IF('Indicator Date hidden'!AM54="x","x",$AL$2-'Indicator Date hidden'!AM54)</f>
        <v>0</v>
      </c>
      <c r="AM53" s="208">
        <f>IF('Indicator Date hidden'!AN54="x","x",$AM$2-'Indicator Date hidden'!AN54)</f>
        <v>0</v>
      </c>
      <c r="AN53" s="208">
        <f>IF('Indicator Date hidden'!AO54="x","x",$AN$2-'Indicator Date hidden'!AO54)</f>
        <v>0</v>
      </c>
      <c r="AO53" s="208">
        <f>IF('Indicator Date hidden'!AP54="x","x",$AO$2-'Indicator Date hidden'!AP54)</f>
        <v>0</v>
      </c>
      <c r="AP53" s="208">
        <f>IF('Indicator Date hidden'!AQ54="x","x",$AP$2-'Indicator Date hidden'!AQ54)</f>
        <v>0</v>
      </c>
      <c r="AQ53" s="208">
        <f>IF('Indicator Date hidden'!AR54="x","x",$AQ$2-'Indicator Date hidden'!AR54)</f>
        <v>0</v>
      </c>
      <c r="AR53" s="208">
        <f>IF('Indicator Date hidden'!AS54="x","x",$AR$2-'Indicator Date hidden'!AS54)</f>
        <v>0</v>
      </c>
      <c r="AS53" s="208">
        <f>IF('Indicator Date hidden'!AT54="x","x",$AS$2-'Indicator Date hidden'!AT54)</f>
        <v>0</v>
      </c>
      <c r="AT53" s="208">
        <f>IF('Indicator Date hidden'!AU54="x","x",$AT$2-'Indicator Date hidden'!AU54)</f>
        <v>0</v>
      </c>
      <c r="AU53" s="208">
        <f>IF('Indicator Date hidden'!AV54="x","x",$AU$2-'Indicator Date hidden'!AV54)</f>
        <v>1</v>
      </c>
      <c r="AV53" s="208">
        <f>IF('Indicator Date hidden'!AW54="x","x",$AV$2-'Indicator Date hidden'!AW54)</f>
        <v>0</v>
      </c>
      <c r="AW53" s="208">
        <f>IF('Indicator Date hidden'!AX54="x","x",$AW$2-'Indicator Date hidden'!AX54)</f>
        <v>0</v>
      </c>
      <c r="AX53" s="208">
        <f>IF('Indicator Date hidden'!AY54="x","x",$AX$2-'Indicator Date hidden'!AY54)</f>
        <v>0</v>
      </c>
      <c r="AY53" s="208">
        <f>IF('Indicator Date hidden'!AZ54="x","x",$AY$2-'Indicator Date hidden'!AZ54)</f>
        <v>0</v>
      </c>
      <c r="AZ53" s="208">
        <f>IF('Indicator Date hidden'!BA54="x","x",$AZ$2-'Indicator Date hidden'!BA54)</f>
        <v>0</v>
      </c>
      <c r="BA53">
        <f t="shared" si="5"/>
        <v>11</v>
      </c>
      <c r="BB53" s="21">
        <f t="shared" si="6"/>
        <v>0.22</v>
      </c>
      <c r="BC53">
        <f t="shared" si="7"/>
        <v>4</v>
      </c>
      <c r="BD53" s="21">
        <f t="shared" si="8"/>
        <v>0.90088845036441667</v>
      </c>
      <c r="BE53" s="278">
        <f t="shared" si="9"/>
        <v>0</v>
      </c>
    </row>
    <row r="54" spans="1:57" x14ac:dyDescent="0.3">
      <c r="A54" t="s">
        <v>7388</v>
      </c>
      <c r="B54" s="208">
        <f>IF('Indicator Date hidden'!C55="x","x",$B$2-'Indicator Date hidden'!C55)</f>
        <v>0</v>
      </c>
      <c r="C54" s="208">
        <f>IF('Indicator Date hidden'!D55="x","x",$C$2-'Indicator Date hidden'!D55)</f>
        <v>0</v>
      </c>
      <c r="D54" s="208">
        <f>IF('Indicator Date hidden'!E55="x","x",$D$2-'Indicator Date hidden'!E55)</f>
        <v>0</v>
      </c>
      <c r="E54" s="208">
        <f>IF('Indicator Date hidden'!F55="x","x",$E$2-'Indicator Date hidden'!F55)</f>
        <v>0</v>
      </c>
      <c r="F54" s="208">
        <f>IF('Indicator Date hidden'!G55="x","x",$F$2-'Indicator Date hidden'!G55)</f>
        <v>0</v>
      </c>
      <c r="G54" s="208">
        <f>IF('Indicator Date hidden'!H55="x","x",$G$2-'Indicator Date hidden'!H55)</f>
        <v>0</v>
      </c>
      <c r="H54" s="208">
        <f>IF('Indicator Date hidden'!I55="x","x",$H$2-'Indicator Date hidden'!I55)</f>
        <v>0</v>
      </c>
      <c r="I54" s="208">
        <f>IF('Indicator Date hidden'!J55="x","x",$I$2-'Indicator Date hidden'!J55)</f>
        <v>0</v>
      </c>
      <c r="J54" s="208">
        <f>IF('Indicator Date hidden'!K55="x","x",$J$2-'Indicator Date hidden'!K55)</f>
        <v>0</v>
      </c>
      <c r="K54" s="208">
        <f>IF('Indicator Date hidden'!L55="x","x",$K$2-'Indicator Date hidden'!L55)</f>
        <v>0</v>
      </c>
      <c r="L54" s="208">
        <f>IF('Indicator Date hidden'!M55="x","x",$L$2-'Indicator Date hidden'!M55)</f>
        <v>0</v>
      </c>
      <c r="M54" s="208">
        <f>IF('Indicator Date hidden'!N55="x","x",$M$2-'Indicator Date hidden'!N55)</f>
        <v>0</v>
      </c>
      <c r="N54" s="208">
        <f>IF('Indicator Date hidden'!O55="x","x",$N$2-'Indicator Date hidden'!O55)</f>
        <v>0</v>
      </c>
      <c r="O54" s="208">
        <f>IF('Indicator Date hidden'!P55="x","x",$O$2-'Indicator Date hidden'!P55)</f>
        <v>0</v>
      </c>
      <c r="P54" s="208">
        <f>IF('Indicator Date hidden'!Q55="x","x",$P$2-'Indicator Date hidden'!Q55)</f>
        <v>0</v>
      </c>
      <c r="Q54" s="208" t="str">
        <f>IF('Indicator Date hidden'!R55="x","x",$Q$2-'Indicator Date hidden'!R55)</f>
        <v>x</v>
      </c>
      <c r="R54" s="208">
        <f>IF('Indicator Date hidden'!S55="x","x",$R$2-'Indicator Date hidden'!S55)</f>
        <v>0</v>
      </c>
      <c r="S54" s="208">
        <f>IF('Indicator Date hidden'!T55="x","x",$S$2-'Indicator Date hidden'!T55)</f>
        <v>0</v>
      </c>
      <c r="T54" s="208">
        <f>IF('Indicator Date hidden'!U55="x","x",$T$2-'Indicator Date hidden'!U55)</f>
        <v>0</v>
      </c>
      <c r="U54" s="208">
        <f>IF('Indicator Date hidden'!V55="x","x",$U$2-'Indicator Date hidden'!V55)</f>
        <v>0</v>
      </c>
      <c r="V54" s="208">
        <f>IF('Indicator Date hidden'!W55="x","x",$V$2-'Indicator Date hidden'!W55)</f>
        <v>0</v>
      </c>
      <c r="W54" s="208">
        <f>IF('Indicator Date hidden'!X55="x","x",$W$2-'Indicator Date hidden'!X55)</f>
        <v>6</v>
      </c>
      <c r="X54" s="208">
        <f>IF('Indicator Date hidden'!Y55="x","x",$X$2-'Indicator Date hidden'!Y55)</f>
        <v>4</v>
      </c>
      <c r="Y54" s="208">
        <f>IF('Indicator Date hidden'!Z55="x","x",$Y$2-'Indicator Date hidden'!Z55)</f>
        <v>0</v>
      </c>
      <c r="Z54" s="208">
        <f>IF('Indicator Date hidden'!AA55="x","x",$Z$2-'Indicator Date hidden'!AA55)</f>
        <v>0</v>
      </c>
      <c r="AA54" s="208">
        <f>IF('Indicator Date hidden'!AB55="x","x",$AA$2-'Indicator Date hidden'!AB55)</f>
        <v>0</v>
      </c>
      <c r="AB54" s="208">
        <f>IF('Indicator Date hidden'!AC55="x","x",$AB$2-'Indicator Date hidden'!AC55)</f>
        <v>0</v>
      </c>
      <c r="AC54" s="208">
        <f>IF('Indicator Date hidden'!AD55="x","x",$AC$2-'Indicator Date hidden'!AD55)</f>
        <v>0</v>
      </c>
      <c r="AD54" s="208">
        <f>IF('Indicator Date hidden'!AE55="x","x",$AD$2-'Indicator Date hidden'!AE55)</f>
        <v>0</v>
      </c>
      <c r="AE54" s="208">
        <f>IF('Indicator Date hidden'!AF55="x","x",$AE$2-'Indicator Date hidden'!AF55)</f>
        <v>0</v>
      </c>
      <c r="AF54" s="208">
        <f>IF('Indicator Date hidden'!AG55="x","x",$AF$2-'Indicator Date hidden'!AG55)</f>
        <v>0</v>
      </c>
      <c r="AG54" s="208">
        <f>IF('Indicator Date hidden'!AH55="x","x",$AG$2-'Indicator Date hidden'!AH55)</f>
        <v>0</v>
      </c>
      <c r="AH54" s="208">
        <f>IF('Indicator Date hidden'!AI55="x","x",$AH$2-'Indicator Date hidden'!AI55)</f>
        <v>0</v>
      </c>
      <c r="AI54" s="208">
        <f>IF('Indicator Date hidden'!AJ55="x","x",$AI$2-'Indicator Date hidden'!AJ55)</f>
        <v>0</v>
      </c>
      <c r="AJ54" s="208">
        <f>IF('Indicator Date hidden'!AK55="x","x",$AJ$2-'Indicator Date hidden'!AK55)</f>
        <v>1</v>
      </c>
      <c r="AK54" s="208">
        <f>IF('Indicator Date hidden'!AL55="x","x",$AK$2-'Indicator Date hidden'!AL55)</f>
        <v>1</v>
      </c>
      <c r="AL54" s="208">
        <f>IF('Indicator Date hidden'!AM55="x","x",$AL$2-'Indicator Date hidden'!AM55)</f>
        <v>0</v>
      </c>
      <c r="AM54" s="208">
        <f>IF('Indicator Date hidden'!AN55="x","x",$AM$2-'Indicator Date hidden'!AN55)</f>
        <v>0</v>
      </c>
      <c r="AN54" s="208">
        <f>IF('Indicator Date hidden'!AO55="x","x",$AN$2-'Indicator Date hidden'!AO55)</f>
        <v>0</v>
      </c>
      <c r="AO54" s="208">
        <f>IF('Indicator Date hidden'!AP55="x","x",$AO$2-'Indicator Date hidden'!AP55)</f>
        <v>0</v>
      </c>
      <c r="AP54" s="208">
        <f>IF('Indicator Date hidden'!AQ55="x","x",$AP$2-'Indicator Date hidden'!AQ55)</f>
        <v>0</v>
      </c>
      <c r="AQ54" s="208">
        <f>IF('Indicator Date hidden'!AR55="x","x",$AQ$2-'Indicator Date hidden'!AR55)</f>
        <v>6</v>
      </c>
      <c r="AR54" s="208">
        <f>IF('Indicator Date hidden'!AS55="x","x",$AR$2-'Indicator Date hidden'!AS55)</f>
        <v>0</v>
      </c>
      <c r="AS54" s="208">
        <f>IF('Indicator Date hidden'!AT55="x","x",$AS$2-'Indicator Date hidden'!AT55)</f>
        <v>0</v>
      </c>
      <c r="AT54" s="208">
        <f>IF('Indicator Date hidden'!AU55="x","x",$AT$2-'Indicator Date hidden'!AU55)</f>
        <v>0</v>
      </c>
      <c r="AU54" s="208">
        <f>IF('Indicator Date hidden'!AV55="x","x",$AU$2-'Indicator Date hidden'!AV55)</f>
        <v>1</v>
      </c>
      <c r="AV54" s="208">
        <f>IF('Indicator Date hidden'!AW55="x","x",$AV$2-'Indicator Date hidden'!AW55)</f>
        <v>0</v>
      </c>
      <c r="AW54" s="208">
        <f>IF('Indicator Date hidden'!AX55="x","x",$AW$2-'Indicator Date hidden'!AX55)</f>
        <v>0</v>
      </c>
      <c r="AX54" s="208">
        <f>IF('Indicator Date hidden'!AY55="x","x",$AX$2-'Indicator Date hidden'!AY55)</f>
        <v>0</v>
      </c>
      <c r="AY54" s="208">
        <f>IF('Indicator Date hidden'!AZ55="x","x",$AY$2-'Indicator Date hidden'!AZ55)</f>
        <v>0</v>
      </c>
      <c r="AZ54" s="208">
        <f>IF('Indicator Date hidden'!BA55="x","x",$AZ$2-'Indicator Date hidden'!BA55)</f>
        <v>0</v>
      </c>
      <c r="BA54">
        <f t="shared" si="5"/>
        <v>19</v>
      </c>
      <c r="BB54" s="21">
        <f t="shared" si="6"/>
        <v>0.38</v>
      </c>
      <c r="BC54">
        <f t="shared" si="7"/>
        <v>6</v>
      </c>
      <c r="BD54" s="21">
        <f t="shared" si="8"/>
        <v>1.2944496900227525</v>
      </c>
      <c r="BE54" s="278">
        <f t="shared" si="9"/>
        <v>0</v>
      </c>
    </row>
    <row r="55" spans="1:57" x14ac:dyDescent="0.3">
      <c r="A55" t="s">
        <v>7390</v>
      </c>
      <c r="B55" s="208">
        <f>IF('Indicator Date hidden'!C56="x","x",$B$2-'Indicator Date hidden'!C56)</f>
        <v>0</v>
      </c>
      <c r="C55" s="208">
        <f>IF('Indicator Date hidden'!D56="x","x",$C$2-'Indicator Date hidden'!D56)</f>
        <v>0</v>
      </c>
      <c r="D55" s="208">
        <f>IF('Indicator Date hidden'!E56="x","x",$D$2-'Indicator Date hidden'!E56)</f>
        <v>0</v>
      </c>
      <c r="E55" s="208">
        <f>IF('Indicator Date hidden'!F56="x","x",$E$2-'Indicator Date hidden'!F56)</f>
        <v>0</v>
      </c>
      <c r="F55" s="208">
        <f>IF('Indicator Date hidden'!G56="x","x",$F$2-'Indicator Date hidden'!G56)</f>
        <v>0</v>
      </c>
      <c r="G55" s="208">
        <f>IF('Indicator Date hidden'!H56="x","x",$G$2-'Indicator Date hidden'!H56)</f>
        <v>0</v>
      </c>
      <c r="H55" s="208">
        <f>IF('Indicator Date hidden'!I56="x","x",$H$2-'Indicator Date hidden'!I56)</f>
        <v>0</v>
      </c>
      <c r="I55" s="208">
        <f>IF('Indicator Date hidden'!J56="x","x",$I$2-'Indicator Date hidden'!J56)</f>
        <v>0</v>
      </c>
      <c r="J55" s="208">
        <f>IF('Indicator Date hidden'!K56="x","x",$J$2-'Indicator Date hidden'!K56)</f>
        <v>0</v>
      </c>
      <c r="K55" s="208">
        <f>IF('Indicator Date hidden'!L56="x","x",$K$2-'Indicator Date hidden'!L56)</f>
        <v>0</v>
      </c>
      <c r="L55" s="208">
        <f>IF('Indicator Date hidden'!M56="x","x",$L$2-'Indicator Date hidden'!M56)</f>
        <v>0</v>
      </c>
      <c r="M55" s="208">
        <f>IF('Indicator Date hidden'!N56="x","x",$M$2-'Indicator Date hidden'!N56)</f>
        <v>0</v>
      </c>
      <c r="N55" s="208">
        <f>IF('Indicator Date hidden'!O56="x","x",$N$2-'Indicator Date hidden'!O56)</f>
        <v>0</v>
      </c>
      <c r="O55" s="208">
        <f>IF('Indicator Date hidden'!P56="x","x",$O$2-'Indicator Date hidden'!P56)</f>
        <v>0</v>
      </c>
      <c r="P55" s="208">
        <f>IF('Indicator Date hidden'!Q56="x","x",$P$2-'Indicator Date hidden'!Q56)</f>
        <v>0</v>
      </c>
      <c r="Q55" s="208" t="str">
        <f>IF('Indicator Date hidden'!R56="x","x",$Q$2-'Indicator Date hidden'!R56)</f>
        <v>x</v>
      </c>
      <c r="R55" s="208">
        <f>IF('Indicator Date hidden'!S56="x","x",$R$2-'Indicator Date hidden'!S56)</f>
        <v>0</v>
      </c>
      <c r="S55" s="208">
        <f>IF('Indicator Date hidden'!T56="x","x",$S$2-'Indicator Date hidden'!T56)</f>
        <v>0</v>
      </c>
      <c r="T55" s="208">
        <f>IF('Indicator Date hidden'!U56="x","x",$T$2-'Indicator Date hidden'!U56)</f>
        <v>0</v>
      </c>
      <c r="U55" s="208">
        <f>IF('Indicator Date hidden'!V56="x","x",$U$2-'Indicator Date hidden'!V56)</f>
        <v>0</v>
      </c>
      <c r="V55" s="208">
        <f>IF('Indicator Date hidden'!W56="x","x",$V$2-'Indicator Date hidden'!W56)</f>
        <v>0</v>
      </c>
      <c r="W55" s="208">
        <f>IF('Indicator Date hidden'!X56="x","x",$W$2-'Indicator Date hidden'!X56)</f>
        <v>4</v>
      </c>
      <c r="X55" s="208" t="str">
        <f>IF('Indicator Date hidden'!Y56="x","x",$X$2-'Indicator Date hidden'!Y56)</f>
        <v>x</v>
      </c>
      <c r="Y55" s="208">
        <f>IF('Indicator Date hidden'!Z56="x","x",$Y$2-'Indicator Date hidden'!Z56)</f>
        <v>0</v>
      </c>
      <c r="Z55" s="208">
        <f>IF('Indicator Date hidden'!AA56="x","x",$Z$2-'Indicator Date hidden'!AA56)</f>
        <v>0</v>
      </c>
      <c r="AA55" s="208">
        <f>IF('Indicator Date hidden'!AB56="x","x",$AA$2-'Indicator Date hidden'!AB56)</f>
        <v>0</v>
      </c>
      <c r="AB55" s="208">
        <f>IF('Indicator Date hidden'!AC56="x","x",$AB$2-'Indicator Date hidden'!AC56)</f>
        <v>0</v>
      </c>
      <c r="AC55" s="208">
        <f>IF('Indicator Date hidden'!AD56="x","x",$AC$2-'Indicator Date hidden'!AD56)</f>
        <v>0</v>
      </c>
      <c r="AD55" s="208">
        <f>IF('Indicator Date hidden'!AE56="x","x",$AD$2-'Indicator Date hidden'!AE56)</f>
        <v>0</v>
      </c>
      <c r="AE55" s="208" t="str">
        <f>IF('Indicator Date hidden'!AF56="x","x",$AE$2-'Indicator Date hidden'!AF56)</f>
        <v>x</v>
      </c>
      <c r="AF55" s="208" t="str">
        <f>IF('Indicator Date hidden'!AG56="x","x",$AF$2-'Indicator Date hidden'!AG56)</f>
        <v>x</v>
      </c>
      <c r="AG55" s="208">
        <f>IF('Indicator Date hidden'!AH56="x","x",$AG$2-'Indicator Date hidden'!AH56)</f>
        <v>0</v>
      </c>
      <c r="AH55" s="208">
        <f>IF('Indicator Date hidden'!AI56="x","x",$AH$2-'Indicator Date hidden'!AI56)</f>
        <v>0</v>
      </c>
      <c r="AI55" s="208">
        <f>IF('Indicator Date hidden'!AJ56="x","x",$AI$2-'Indicator Date hidden'!AJ56)</f>
        <v>0</v>
      </c>
      <c r="AJ55" s="208" t="str">
        <f>IF('Indicator Date hidden'!AK56="x","x",$AJ$2-'Indicator Date hidden'!AK56)</f>
        <v>x</v>
      </c>
      <c r="AK55" s="208">
        <f>IF('Indicator Date hidden'!AL56="x","x",$AK$2-'Indicator Date hidden'!AL56)</f>
        <v>1</v>
      </c>
      <c r="AL55" s="208">
        <f>IF('Indicator Date hidden'!AM56="x","x",$AL$2-'Indicator Date hidden'!AM56)</f>
        <v>0</v>
      </c>
      <c r="AM55" s="208">
        <f>IF('Indicator Date hidden'!AN56="x","x",$AM$2-'Indicator Date hidden'!AN56)</f>
        <v>0</v>
      </c>
      <c r="AN55" s="208">
        <f>IF('Indicator Date hidden'!AO56="x","x",$AN$2-'Indicator Date hidden'!AO56)</f>
        <v>0</v>
      </c>
      <c r="AO55" s="208" t="str">
        <f>IF('Indicator Date hidden'!AP56="x","x",$AO$2-'Indicator Date hidden'!AP56)</f>
        <v>x</v>
      </c>
      <c r="AP55" s="208" t="str">
        <f>IF('Indicator Date hidden'!AQ56="x","x",$AP$2-'Indicator Date hidden'!AQ56)</f>
        <v>x</v>
      </c>
      <c r="AQ55" s="208" t="str">
        <f>IF('Indicator Date hidden'!AR56="x","x",$AQ$2-'Indicator Date hidden'!AR56)</f>
        <v>x</v>
      </c>
      <c r="AR55" s="208">
        <f>IF('Indicator Date hidden'!AS56="x","x",$AR$2-'Indicator Date hidden'!AS56)</f>
        <v>0</v>
      </c>
      <c r="AS55" s="208">
        <f>IF('Indicator Date hidden'!AT56="x","x",$AS$2-'Indicator Date hidden'!AT56)</f>
        <v>2</v>
      </c>
      <c r="AT55" s="208">
        <f>IF('Indicator Date hidden'!AU56="x","x",$AT$2-'Indicator Date hidden'!AU56)</f>
        <v>0</v>
      </c>
      <c r="AU55" s="208">
        <f>IF('Indicator Date hidden'!AV56="x","x",$AU$2-'Indicator Date hidden'!AV56)</f>
        <v>1</v>
      </c>
      <c r="AV55" s="208">
        <f>IF('Indicator Date hidden'!AW56="x","x",$AV$2-'Indicator Date hidden'!AW56)</f>
        <v>0</v>
      </c>
      <c r="AW55" s="208">
        <f>IF('Indicator Date hidden'!AX56="x","x",$AW$2-'Indicator Date hidden'!AX56)</f>
        <v>0</v>
      </c>
      <c r="AX55" s="208">
        <f>IF('Indicator Date hidden'!AY56="x","x",$AX$2-'Indicator Date hidden'!AY56)</f>
        <v>0</v>
      </c>
      <c r="AY55" s="208">
        <f>IF('Indicator Date hidden'!AZ56="x","x",$AY$2-'Indicator Date hidden'!AZ56)</f>
        <v>0</v>
      </c>
      <c r="AZ55" s="208">
        <f>IF('Indicator Date hidden'!BA56="x","x",$AZ$2-'Indicator Date hidden'!BA56)</f>
        <v>0</v>
      </c>
      <c r="BA55">
        <f t="shared" si="5"/>
        <v>8</v>
      </c>
      <c r="BB55" s="21">
        <f t="shared" si="6"/>
        <v>0.18604651162790697</v>
      </c>
      <c r="BC55">
        <f t="shared" si="7"/>
        <v>4</v>
      </c>
      <c r="BD55" s="21">
        <f t="shared" si="8"/>
        <v>0.69066243743802314</v>
      </c>
      <c r="BE55" s="278">
        <f t="shared" si="9"/>
        <v>0</v>
      </c>
    </row>
    <row r="56" spans="1:57" x14ac:dyDescent="0.3">
      <c r="A56" t="s">
        <v>7391</v>
      </c>
      <c r="B56" s="208">
        <f>IF('Indicator Date hidden'!C57="x","x",$B$2-'Indicator Date hidden'!C57)</f>
        <v>0</v>
      </c>
      <c r="C56" s="208">
        <f>IF('Indicator Date hidden'!D57="x","x",$C$2-'Indicator Date hidden'!D57)</f>
        <v>0</v>
      </c>
      <c r="D56" s="208">
        <f>IF('Indicator Date hidden'!E57="x","x",$D$2-'Indicator Date hidden'!E57)</f>
        <v>0</v>
      </c>
      <c r="E56" s="208">
        <f>IF('Indicator Date hidden'!F57="x","x",$E$2-'Indicator Date hidden'!F57)</f>
        <v>0</v>
      </c>
      <c r="F56" s="208">
        <f>IF('Indicator Date hidden'!G57="x","x",$F$2-'Indicator Date hidden'!G57)</f>
        <v>0</v>
      </c>
      <c r="G56" s="208">
        <f>IF('Indicator Date hidden'!H57="x","x",$G$2-'Indicator Date hidden'!H57)</f>
        <v>0</v>
      </c>
      <c r="H56" s="208">
        <f>IF('Indicator Date hidden'!I57="x","x",$H$2-'Indicator Date hidden'!I57)</f>
        <v>0</v>
      </c>
      <c r="I56" s="208">
        <f>IF('Indicator Date hidden'!J57="x","x",$I$2-'Indicator Date hidden'!J57)</f>
        <v>0</v>
      </c>
      <c r="J56" s="208">
        <f>IF('Indicator Date hidden'!K57="x","x",$J$2-'Indicator Date hidden'!K57)</f>
        <v>0</v>
      </c>
      <c r="K56" s="208">
        <f>IF('Indicator Date hidden'!L57="x","x",$K$2-'Indicator Date hidden'!L57)</f>
        <v>0</v>
      </c>
      <c r="L56" s="208">
        <f>IF('Indicator Date hidden'!M57="x","x",$L$2-'Indicator Date hidden'!M57)</f>
        <v>0</v>
      </c>
      <c r="M56" s="208">
        <f>IF('Indicator Date hidden'!N57="x","x",$M$2-'Indicator Date hidden'!N57)</f>
        <v>0</v>
      </c>
      <c r="N56" s="208">
        <f>IF('Indicator Date hidden'!O57="x","x",$N$2-'Indicator Date hidden'!O57)</f>
        <v>0</v>
      </c>
      <c r="O56" s="208">
        <f>IF('Indicator Date hidden'!P57="x","x",$O$2-'Indicator Date hidden'!P57)</f>
        <v>0</v>
      </c>
      <c r="P56" s="208">
        <f>IF('Indicator Date hidden'!Q57="x","x",$P$2-'Indicator Date hidden'!Q57)</f>
        <v>0</v>
      </c>
      <c r="Q56" s="208" t="str">
        <f>IF('Indicator Date hidden'!R57="x","x",$Q$2-'Indicator Date hidden'!R57)</f>
        <v>x</v>
      </c>
      <c r="R56" s="208">
        <f>IF('Indicator Date hidden'!S57="x","x",$R$2-'Indicator Date hidden'!S57)</f>
        <v>0</v>
      </c>
      <c r="S56" s="208">
        <f>IF('Indicator Date hidden'!T57="x","x",$S$2-'Indicator Date hidden'!T57)</f>
        <v>0</v>
      </c>
      <c r="T56" s="208">
        <f>IF('Indicator Date hidden'!U57="x","x",$T$2-'Indicator Date hidden'!U57)</f>
        <v>0</v>
      </c>
      <c r="U56" s="208" t="str">
        <f>IF('Indicator Date hidden'!V57="x","x",$U$2-'Indicator Date hidden'!V57)</f>
        <v>x</v>
      </c>
      <c r="V56" s="208">
        <f>IF('Indicator Date hidden'!W57="x","x",$V$2-'Indicator Date hidden'!W57)</f>
        <v>0</v>
      </c>
      <c r="W56" s="208">
        <f>IF('Indicator Date hidden'!X57="x","x",$W$2-'Indicator Date hidden'!X57)</f>
        <v>4</v>
      </c>
      <c r="X56" s="208" t="str">
        <f>IF('Indicator Date hidden'!Y57="x","x",$X$2-'Indicator Date hidden'!Y57)</f>
        <v>x</v>
      </c>
      <c r="Y56" s="208">
        <f>IF('Indicator Date hidden'!Z57="x","x",$Y$2-'Indicator Date hidden'!Z57)</f>
        <v>0</v>
      </c>
      <c r="Z56" s="208">
        <f>IF('Indicator Date hidden'!AA57="x","x",$Z$2-'Indicator Date hidden'!AA57)</f>
        <v>0</v>
      </c>
      <c r="AA56" s="208">
        <f>IF('Indicator Date hidden'!AB57="x","x",$AA$2-'Indicator Date hidden'!AB57)</f>
        <v>0</v>
      </c>
      <c r="AB56" s="208">
        <f>IF('Indicator Date hidden'!AC57="x","x",$AB$2-'Indicator Date hidden'!AC57)</f>
        <v>0</v>
      </c>
      <c r="AC56" s="208">
        <f>IF('Indicator Date hidden'!AD57="x","x",$AC$2-'Indicator Date hidden'!AD57)</f>
        <v>0</v>
      </c>
      <c r="AD56" s="208">
        <f>IF('Indicator Date hidden'!AE57="x","x",$AD$2-'Indicator Date hidden'!AE57)</f>
        <v>0</v>
      </c>
      <c r="AE56" s="208" t="str">
        <f>IF('Indicator Date hidden'!AF57="x","x",$AE$2-'Indicator Date hidden'!AF57)</f>
        <v>x</v>
      </c>
      <c r="AF56" s="208" t="str">
        <f>IF('Indicator Date hidden'!AG57="x","x",$AF$2-'Indicator Date hidden'!AG57)</f>
        <v>x</v>
      </c>
      <c r="AG56" s="208">
        <f>IF('Indicator Date hidden'!AH57="x","x",$AG$2-'Indicator Date hidden'!AH57)</f>
        <v>0</v>
      </c>
      <c r="AH56" s="208">
        <f>IF('Indicator Date hidden'!AI57="x","x",$AH$2-'Indicator Date hidden'!AI57)</f>
        <v>0</v>
      </c>
      <c r="AI56" s="208">
        <f>IF('Indicator Date hidden'!AJ57="x","x",$AI$2-'Indicator Date hidden'!AJ57)</f>
        <v>0</v>
      </c>
      <c r="AJ56" s="208" t="str">
        <f>IF('Indicator Date hidden'!AK57="x","x",$AJ$2-'Indicator Date hidden'!AK57)</f>
        <v>x</v>
      </c>
      <c r="AK56" s="208">
        <f>IF('Indicator Date hidden'!AL57="x","x",$AK$2-'Indicator Date hidden'!AL57)</f>
        <v>1</v>
      </c>
      <c r="AL56" s="208">
        <f>IF('Indicator Date hidden'!AM57="x","x",$AL$2-'Indicator Date hidden'!AM57)</f>
        <v>0</v>
      </c>
      <c r="AM56" s="208">
        <f>IF('Indicator Date hidden'!AN57="x","x",$AM$2-'Indicator Date hidden'!AN57)</f>
        <v>0</v>
      </c>
      <c r="AN56" s="208">
        <f>IF('Indicator Date hidden'!AO57="x","x",$AN$2-'Indicator Date hidden'!AO57)</f>
        <v>0</v>
      </c>
      <c r="AO56" s="208" t="str">
        <f>IF('Indicator Date hidden'!AP57="x","x",$AO$2-'Indicator Date hidden'!AP57)</f>
        <v>x</v>
      </c>
      <c r="AP56" s="208" t="str">
        <f>IF('Indicator Date hidden'!AQ57="x","x",$AP$2-'Indicator Date hidden'!AQ57)</f>
        <v>x</v>
      </c>
      <c r="AQ56" s="208" t="str">
        <f>IF('Indicator Date hidden'!AR57="x","x",$AQ$2-'Indicator Date hidden'!AR57)</f>
        <v>x</v>
      </c>
      <c r="AR56" s="208">
        <f>IF('Indicator Date hidden'!AS57="x","x",$AR$2-'Indicator Date hidden'!AS57)</f>
        <v>0</v>
      </c>
      <c r="AS56" s="208">
        <f>IF('Indicator Date hidden'!AT57="x","x",$AS$2-'Indicator Date hidden'!AT57)</f>
        <v>0</v>
      </c>
      <c r="AT56" s="208">
        <f>IF('Indicator Date hidden'!AU57="x","x",$AT$2-'Indicator Date hidden'!AU57)</f>
        <v>0</v>
      </c>
      <c r="AU56" s="208">
        <f>IF('Indicator Date hidden'!AV57="x","x",$AU$2-'Indicator Date hidden'!AV57)</f>
        <v>1</v>
      </c>
      <c r="AV56" s="208">
        <f>IF('Indicator Date hidden'!AW57="x","x",$AV$2-'Indicator Date hidden'!AW57)</f>
        <v>0</v>
      </c>
      <c r="AW56" s="208">
        <f>IF('Indicator Date hidden'!AX57="x","x",$AW$2-'Indicator Date hidden'!AX57)</f>
        <v>0</v>
      </c>
      <c r="AX56" s="208">
        <f>IF('Indicator Date hidden'!AY57="x","x",$AX$2-'Indicator Date hidden'!AY57)</f>
        <v>0</v>
      </c>
      <c r="AY56" s="208">
        <f>IF('Indicator Date hidden'!AZ57="x","x",$AY$2-'Indicator Date hidden'!AZ57)</f>
        <v>0</v>
      </c>
      <c r="AZ56" s="208">
        <f>IF('Indicator Date hidden'!BA57="x","x",$AZ$2-'Indicator Date hidden'!BA57)</f>
        <v>0</v>
      </c>
      <c r="BA56">
        <f t="shared" si="5"/>
        <v>6</v>
      </c>
      <c r="BB56" s="21">
        <f t="shared" si="6"/>
        <v>0.14285714285714285</v>
      </c>
      <c r="BC56">
        <f t="shared" si="7"/>
        <v>3</v>
      </c>
      <c r="BD56" s="21">
        <f t="shared" si="8"/>
        <v>0.63887656499993994</v>
      </c>
      <c r="BE56" s="278">
        <f t="shared" si="9"/>
        <v>0</v>
      </c>
    </row>
    <row r="57" spans="1:57" x14ac:dyDescent="0.3">
      <c r="A57" t="s">
        <v>7393</v>
      </c>
      <c r="B57" s="208">
        <f>IF('Indicator Date hidden'!C58="x","x",$B$2-'Indicator Date hidden'!C58)</f>
        <v>0</v>
      </c>
      <c r="C57" s="208">
        <f>IF('Indicator Date hidden'!D58="x","x",$C$2-'Indicator Date hidden'!D58)</f>
        <v>0</v>
      </c>
      <c r="D57" s="208">
        <f>IF('Indicator Date hidden'!E58="x","x",$D$2-'Indicator Date hidden'!E58)</f>
        <v>0</v>
      </c>
      <c r="E57" s="208">
        <f>IF('Indicator Date hidden'!F58="x","x",$E$2-'Indicator Date hidden'!F58)</f>
        <v>0</v>
      </c>
      <c r="F57" s="208">
        <f>IF('Indicator Date hidden'!G58="x","x",$F$2-'Indicator Date hidden'!G58)</f>
        <v>0</v>
      </c>
      <c r="G57" s="208">
        <f>IF('Indicator Date hidden'!H58="x","x",$G$2-'Indicator Date hidden'!H58)</f>
        <v>0</v>
      </c>
      <c r="H57" s="208">
        <f>IF('Indicator Date hidden'!I58="x","x",$H$2-'Indicator Date hidden'!I58)</f>
        <v>0</v>
      </c>
      <c r="I57" s="208">
        <f>IF('Indicator Date hidden'!J58="x","x",$I$2-'Indicator Date hidden'!J58)</f>
        <v>0</v>
      </c>
      <c r="J57" s="208">
        <f>IF('Indicator Date hidden'!K58="x","x",$J$2-'Indicator Date hidden'!K58)</f>
        <v>0</v>
      </c>
      <c r="K57" s="208">
        <f>IF('Indicator Date hidden'!L58="x","x",$K$2-'Indicator Date hidden'!L58)</f>
        <v>0</v>
      </c>
      <c r="L57" s="208">
        <f>IF('Indicator Date hidden'!M58="x","x",$L$2-'Indicator Date hidden'!M58)</f>
        <v>0</v>
      </c>
      <c r="M57" s="208">
        <f>IF('Indicator Date hidden'!N58="x","x",$M$2-'Indicator Date hidden'!N58)</f>
        <v>0</v>
      </c>
      <c r="N57" s="208">
        <f>IF('Indicator Date hidden'!O58="x","x",$N$2-'Indicator Date hidden'!O58)</f>
        <v>0</v>
      </c>
      <c r="O57" s="208">
        <f>IF('Indicator Date hidden'!P58="x","x",$O$2-'Indicator Date hidden'!P58)</f>
        <v>0</v>
      </c>
      <c r="P57" s="208">
        <f>IF('Indicator Date hidden'!Q58="x","x",$P$2-'Indicator Date hidden'!Q58)</f>
        <v>0</v>
      </c>
      <c r="Q57" s="208" t="str">
        <f>IF('Indicator Date hidden'!R58="x","x",$Q$2-'Indicator Date hidden'!R58)</f>
        <v>x</v>
      </c>
      <c r="R57" s="208">
        <f>IF('Indicator Date hidden'!S58="x","x",$R$2-'Indicator Date hidden'!S58)</f>
        <v>0</v>
      </c>
      <c r="S57" s="208">
        <f>IF('Indicator Date hidden'!T58="x","x",$S$2-'Indicator Date hidden'!T58)</f>
        <v>0</v>
      </c>
      <c r="T57" s="208">
        <f>IF('Indicator Date hidden'!U58="x","x",$T$2-'Indicator Date hidden'!U58)</f>
        <v>0</v>
      </c>
      <c r="U57" s="208" t="str">
        <f>IF('Indicator Date hidden'!V58="x","x",$U$2-'Indicator Date hidden'!V58)</f>
        <v>x</v>
      </c>
      <c r="V57" s="208">
        <f>IF('Indicator Date hidden'!W58="x","x",$V$2-'Indicator Date hidden'!W58)</f>
        <v>0</v>
      </c>
      <c r="W57" s="208" t="str">
        <f>IF('Indicator Date hidden'!X58="x","x",$W$2-'Indicator Date hidden'!X58)</f>
        <v>x</v>
      </c>
      <c r="X57" s="208">
        <f>IF('Indicator Date hidden'!Y58="x","x",$X$2-'Indicator Date hidden'!Y58)</f>
        <v>2</v>
      </c>
      <c r="Y57" s="208">
        <f>IF('Indicator Date hidden'!Z58="x","x",$Y$2-'Indicator Date hidden'!Z58)</f>
        <v>0</v>
      </c>
      <c r="Z57" s="208">
        <f>IF('Indicator Date hidden'!AA58="x","x",$Z$2-'Indicator Date hidden'!AA58)</f>
        <v>0</v>
      </c>
      <c r="AA57" s="208">
        <f>IF('Indicator Date hidden'!AB58="x","x",$AA$2-'Indicator Date hidden'!AB58)</f>
        <v>1</v>
      </c>
      <c r="AB57" s="208">
        <f>IF('Indicator Date hidden'!AC58="x","x",$AB$2-'Indicator Date hidden'!AC58)</f>
        <v>0</v>
      </c>
      <c r="AC57" s="208">
        <f>IF('Indicator Date hidden'!AD58="x","x",$AC$2-'Indicator Date hidden'!AD58)</f>
        <v>0</v>
      </c>
      <c r="AD57" s="208" t="str">
        <f>IF('Indicator Date hidden'!AE58="x","x",$AD$2-'Indicator Date hidden'!AE58)</f>
        <v>x</v>
      </c>
      <c r="AE57" s="208">
        <f>IF('Indicator Date hidden'!AF58="x","x",$AE$2-'Indicator Date hidden'!AF58)</f>
        <v>0</v>
      </c>
      <c r="AF57" s="208">
        <f>IF('Indicator Date hidden'!AG58="x","x",$AF$2-'Indicator Date hidden'!AG58)</f>
        <v>1</v>
      </c>
      <c r="AG57" s="208">
        <f>IF('Indicator Date hidden'!AH58="x","x",$AG$2-'Indicator Date hidden'!AH58)</f>
        <v>0</v>
      </c>
      <c r="AH57" s="208">
        <f>IF('Indicator Date hidden'!AI58="x","x",$AH$2-'Indicator Date hidden'!AI58)</f>
        <v>0</v>
      </c>
      <c r="AI57" s="208">
        <f>IF('Indicator Date hidden'!AJ58="x","x",$AI$2-'Indicator Date hidden'!AJ58)</f>
        <v>0</v>
      </c>
      <c r="AJ57" s="208" t="str">
        <f>IF('Indicator Date hidden'!AK58="x","x",$AJ$2-'Indicator Date hidden'!AK58)</f>
        <v>x</v>
      </c>
      <c r="AK57" s="208">
        <f>IF('Indicator Date hidden'!AL58="x","x",$AK$2-'Indicator Date hidden'!AL58)</f>
        <v>1</v>
      </c>
      <c r="AL57" s="208">
        <f>IF('Indicator Date hidden'!AM58="x","x",$AL$2-'Indicator Date hidden'!AM58)</f>
        <v>0</v>
      </c>
      <c r="AM57" s="208">
        <f>IF('Indicator Date hidden'!AN58="x","x",$AM$2-'Indicator Date hidden'!AN58)</f>
        <v>0</v>
      </c>
      <c r="AN57" s="208">
        <f>IF('Indicator Date hidden'!AO58="x","x",$AN$2-'Indicator Date hidden'!AO58)</f>
        <v>0</v>
      </c>
      <c r="AO57" s="208">
        <f>IF('Indicator Date hidden'!AP58="x","x",$AO$2-'Indicator Date hidden'!AP58)</f>
        <v>0</v>
      </c>
      <c r="AP57" s="208">
        <f>IF('Indicator Date hidden'!AQ58="x","x",$AP$2-'Indicator Date hidden'!AQ58)</f>
        <v>0</v>
      </c>
      <c r="AQ57" s="208" t="str">
        <f>IF('Indicator Date hidden'!AR58="x","x",$AQ$2-'Indicator Date hidden'!AR58)</f>
        <v>x</v>
      </c>
      <c r="AR57" s="208">
        <f>IF('Indicator Date hidden'!AS58="x","x",$AR$2-'Indicator Date hidden'!AS58)</f>
        <v>0</v>
      </c>
      <c r="AS57" s="208">
        <f>IF('Indicator Date hidden'!AT58="x","x",$AS$2-'Indicator Date hidden'!AT58)</f>
        <v>0</v>
      </c>
      <c r="AT57" s="208">
        <f>IF('Indicator Date hidden'!AU58="x","x",$AT$2-'Indicator Date hidden'!AU58)</f>
        <v>0</v>
      </c>
      <c r="AU57" s="208">
        <f>IF('Indicator Date hidden'!AV58="x","x",$AU$2-'Indicator Date hidden'!AV58)</f>
        <v>3</v>
      </c>
      <c r="AV57" s="208">
        <f>IF('Indicator Date hidden'!AW58="x","x",$AV$2-'Indicator Date hidden'!AW58)</f>
        <v>0</v>
      </c>
      <c r="AW57" s="208">
        <f>IF('Indicator Date hidden'!AX58="x","x",$AW$2-'Indicator Date hidden'!AX58)</f>
        <v>0</v>
      </c>
      <c r="AX57" s="208">
        <f>IF('Indicator Date hidden'!AY58="x","x",$AX$2-'Indicator Date hidden'!AY58)</f>
        <v>0</v>
      </c>
      <c r="AY57" s="208">
        <f>IF('Indicator Date hidden'!AZ58="x","x",$AY$2-'Indicator Date hidden'!AZ58)</f>
        <v>0</v>
      </c>
      <c r="AZ57" s="208">
        <f>IF('Indicator Date hidden'!BA58="x","x",$AZ$2-'Indicator Date hidden'!BA58)</f>
        <v>0</v>
      </c>
      <c r="BA57">
        <f t="shared" si="5"/>
        <v>8</v>
      </c>
      <c r="BB57" s="21">
        <f t="shared" si="6"/>
        <v>0.17777777777777778</v>
      </c>
      <c r="BC57">
        <f t="shared" si="7"/>
        <v>5</v>
      </c>
      <c r="BD57" s="21">
        <f t="shared" si="8"/>
        <v>0.56916659888291987</v>
      </c>
      <c r="BE57" s="278">
        <f t="shared" si="9"/>
        <v>0</v>
      </c>
    </row>
    <row r="58" spans="1:57" x14ac:dyDescent="0.3">
      <c r="A58" t="s">
        <v>7395</v>
      </c>
      <c r="B58" s="208">
        <f>IF('Indicator Date hidden'!C59="x","x",$B$2-'Indicator Date hidden'!C59)</f>
        <v>0</v>
      </c>
      <c r="C58" s="208">
        <f>IF('Indicator Date hidden'!D59="x","x",$C$2-'Indicator Date hidden'!D59)</f>
        <v>0</v>
      </c>
      <c r="D58" s="208">
        <f>IF('Indicator Date hidden'!E59="x","x",$D$2-'Indicator Date hidden'!E59)</f>
        <v>0</v>
      </c>
      <c r="E58" s="208">
        <f>IF('Indicator Date hidden'!F59="x","x",$E$2-'Indicator Date hidden'!F59)</f>
        <v>0</v>
      </c>
      <c r="F58" s="208">
        <f>IF('Indicator Date hidden'!G59="x","x",$F$2-'Indicator Date hidden'!G59)</f>
        <v>0</v>
      </c>
      <c r="G58" s="208">
        <f>IF('Indicator Date hidden'!H59="x","x",$G$2-'Indicator Date hidden'!H59)</f>
        <v>0</v>
      </c>
      <c r="H58" s="208">
        <f>IF('Indicator Date hidden'!I59="x","x",$H$2-'Indicator Date hidden'!I59)</f>
        <v>0</v>
      </c>
      <c r="I58" s="208">
        <f>IF('Indicator Date hidden'!J59="x","x",$I$2-'Indicator Date hidden'!J59)</f>
        <v>0</v>
      </c>
      <c r="J58" s="208">
        <f>IF('Indicator Date hidden'!K59="x","x",$J$2-'Indicator Date hidden'!K59)</f>
        <v>0</v>
      </c>
      <c r="K58" s="208">
        <f>IF('Indicator Date hidden'!L59="x","x",$K$2-'Indicator Date hidden'!L59)</f>
        <v>0</v>
      </c>
      <c r="L58" s="208">
        <f>IF('Indicator Date hidden'!M59="x","x",$L$2-'Indicator Date hidden'!M59)</f>
        <v>0</v>
      </c>
      <c r="M58" s="208">
        <f>IF('Indicator Date hidden'!N59="x","x",$M$2-'Indicator Date hidden'!N59)</f>
        <v>0</v>
      </c>
      <c r="N58" s="208">
        <f>IF('Indicator Date hidden'!O59="x","x",$N$2-'Indicator Date hidden'!O59)</f>
        <v>0</v>
      </c>
      <c r="O58" s="208">
        <f>IF('Indicator Date hidden'!P59="x","x",$O$2-'Indicator Date hidden'!P59)</f>
        <v>0</v>
      </c>
      <c r="P58" s="208">
        <f>IF('Indicator Date hidden'!Q59="x","x",$P$2-'Indicator Date hidden'!Q59)</f>
        <v>0</v>
      </c>
      <c r="Q58" s="208">
        <f>IF('Indicator Date hidden'!R59="x","x",$Q$2-'Indicator Date hidden'!R59)</f>
        <v>3</v>
      </c>
      <c r="R58" s="208">
        <f>IF('Indicator Date hidden'!S59="x","x",$R$2-'Indicator Date hidden'!S59)</f>
        <v>0</v>
      </c>
      <c r="S58" s="208">
        <f>IF('Indicator Date hidden'!T59="x","x",$S$2-'Indicator Date hidden'!T59)</f>
        <v>0</v>
      </c>
      <c r="T58" s="208">
        <f>IF('Indicator Date hidden'!U59="x","x",$T$2-'Indicator Date hidden'!U59)</f>
        <v>0</v>
      </c>
      <c r="U58" s="208">
        <f>IF('Indicator Date hidden'!V59="x","x",$U$2-'Indicator Date hidden'!V59)</f>
        <v>0</v>
      </c>
      <c r="V58" s="208">
        <f>IF('Indicator Date hidden'!W59="x","x",$V$2-'Indicator Date hidden'!W59)</f>
        <v>0</v>
      </c>
      <c r="W58" s="208">
        <f>IF('Indicator Date hidden'!X59="x","x",$W$2-'Indicator Date hidden'!X59)</f>
        <v>0</v>
      </c>
      <c r="X58" s="208">
        <f>IF('Indicator Date hidden'!Y59="x","x",$X$2-'Indicator Date hidden'!Y59)</f>
        <v>4</v>
      </c>
      <c r="Y58" s="208">
        <f>IF('Indicator Date hidden'!Z59="x","x",$Y$2-'Indicator Date hidden'!Z59)</f>
        <v>0</v>
      </c>
      <c r="Z58" s="208">
        <f>IF('Indicator Date hidden'!AA59="x","x",$Z$2-'Indicator Date hidden'!AA59)</f>
        <v>0</v>
      </c>
      <c r="AA58" s="208">
        <f>IF('Indicator Date hidden'!AB59="x","x",$AA$2-'Indicator Date hidden'!AB59)</f>
        <v>0</v>
      </c>
      <c r="AB58" s="208">
        <f>IF('Indicator Date hidden'!AC59="x","x",$AB$2-'Indicator Date hidden'!AC59)</f>
        <v>0</v>
      </c>
      <c r="AC58" s="208">
        <f>IF('Indicator Date hidden'!AD59="x","x",$AC$2-'Indicator Date hidden'!AD59)</f>
        <v>0</v>
      </c>
      <c r="AD58" s="208">
        <f>IF('Indicator Date hidden'!AE59="x","x",$AD$2-'Indicator Date hidden'!AE59)</f>
        <v>0</v>
      </c>
      <c r="AE58" s="208">
        <f>IF('Indicator Date hidden'!AF59="x","x",$AE$2-'Indicator Date hidden'!AF59)</f>
        <v>0</v>
      </c>
      <c r="AF58" s="208">
        <f>IF('Indicator Date hidden'!AG59="x","x",$AF$2-'Indicator Date hidden'!AG59)</f>
        <v>3</v>
      </c>
      <c r="AG58" s="208">
        <f>IF('Indicator Date hidden'!AH59="x","x",$AG$2-'Indicator Date hidden'!AH59)</f>
        <v>0</v>
      </c>
      <c r="AH58" s="208">
        <f>IF('Indicator Date hidden'!AI59="x","x",$AH$2-'Indicator Date hidden'!AI59)</f>
        <v>0</v>
      </c>
      <c r="AI58" s="208">
        <f>IF('Indicator Date hidden'!AJ59="x","x",$AI$2-'Indicator Date hidden'!AJ59)</f>
        <v>0</v>
      </c>
      <c r="AJ58" s="208">
        <f>IF('Indicator Date hidden'!AK59="x","x",$AJ$2-'Indicator Date hidden'!AK59)</f>
        <v>1</v>
      </c>
      <c r="AK58" s="208">
        <f>IF('Indicator Date hidden'!AL59="x","x",$AK$2-'Indicator Date hidden'!AL59)</f>
        <v>0</v>
      </c>
      <c r="AL58" s="208">
        <f>IF('Indicator Date hidden'!AM59="x","x",$AL$2-'Indicator Date hidden'!AM59)</f>
        <v>0</v>
      </c>
      <c r="AM58" s="208">
        <f>IF('Indicator Date hidden'!AN59="x","x",$AM$2-'Indicator Date hidden'!AN59)</f>
        <v>0</v>
      </c>
      <c r="AN58" s="208">
        <f>IF('Indicator Date hidden'!AO59="x","x",$AN$2-'Indicator Date hidden'!AO59)</f>
        <v>0</v>
      </c>
      <c r="AO58" s="208">
        <f>IF('Indicator Date hidden'!AP59="x","x",$AO$2-'Indicator Date hidden'!AP59)</f>
        <v>0</v>
      </c>
      <c r="AP58" s="208">
        <f>IF('Indicator Date hidden'!AQ59="x","x",$AP$2-'Indicator Date hidden'!AQ59)</f>
        <v>0</v>
      </c>
      <c r="AQ58" s="208">
        <f>IF('Indicator Date hidden'!AR59="x","x",$AQ$2-'Indicator Date hidden'!AR59)</f>
        <v>0</v>
      </c>
      <c r="AR58" s="208">
        <f>IF('Indicator Date hidden'!AS59="x","x",$AR$2-'Indicator Date hidden'!AS59)</f>
        <v>0</v>
      </c>
      <c r="AS58" s="208">
        <f>IF('Indicator Date hidden'!AT59="x","x",$AS$2-'Indicator Date hidden'!AT59)</f>
        <v>0</v>
      </c>
      <c r="AT58" s="208">
        <f>IF('Indicator Date hidden'!AU59="x","x",$AT$2-'Indicator Date hidden'!AU59)</f>
        <v>0</v>
      </c>
      <c r="AU58" s="208">
        <f>IF('Indicator Date hidden'!AV59="x","x",$AU$2-'Indicator Date hidden'!AV59)</f>
        <v>7</v>
      </c>
      <c r="AV58" s="208">
        <f>IF('Indicator Date hidden'!AW59="x","x",$AV$2-'Indicator Date hidden'!AW59)</f>
        <v>0</v>
      </c>
      <c r="AW58" s="208">
        <f>IF('Indicator Date hidden'!AX59="x","x",$AW$2-'Indicator Date hidden'!AX59)</f>
        <v>0</v>
      </c>
      <c r="AX58" s="208">
        <f>IF('Indicator Date hidden'!AY59="x","x",$AX$2-'Indicator Date hidden'!AY59)</f>
        <v>0</v>
      </c>
      <c r="AY58" s="208">
        <f>IF('Indicator Date hidden'!AZ59="x","x",$AY$2-'Indicator Date hidden'!AZ59)</f>
        <v>0</v>
      </c>
      <c r="AZ58" s="208">
        <f>IF('Indicator Date hidden'!BA59="x","x",$AZ$2-'Indicator Date hidden'!BA59)</f>
        <v>0</v>
      </c>
      <c r="BA58">
        <f t="shared" si="5"/>
        <v>18</v>
      </c>
      <c r="BB58" s="21">
        <f t="shared" si="6"/>
        <v>0.35294117647058826</v>
      </c>
      <c r="BC58">
        <f t="shared" si="7"/>
        <v>5</v>
      </c>
      <c r="BD58" s="21">
        <f t="shared" si="8"/>
        <v>1.2338927625531195</v>
      </c>
      <c r="BE58" s="278">
        <f t="shared" si="9"/>
        <v>0</v>
      </c>
    </row>
    <row r="59" spans="1:57" x14ac:dyDescent="0.3">
      <c r="A59" t="s">
        <v>7397</v>
      </c>
      <c r="B59" s="208">
        <f>IF('Indicator Date hidden'!C60="x","x",$B$2-'Indicator Date hidden'!C60)</f>
        <v>0</v>
      </c>
      <c r="C59" s="208">
        <f>IF('Indicator Date hidden'!D60="x","x",$C$2-'Indicator Date hidden'!D60)</f>
        <v>0</v>
      </c>
      <c r="D59" s="208">
        <f>IF('Indicator Date hidden'!E60="x","x",$D$2-'Indicator Date hidden'!E60)</f>
        <v>0</v>
      </c>
      <c r="E59" s="208">
        <f>IF('Indicator Date hidden'!F60="x","x",$E$2-'Indicator Date hidden'!F60)</f>
        <v>0</v>
      </c>
      <c r="F59" s="208">
        <f>IF('Indicator Date hidden'!G60="x","x",$F$2-'Indicator Date hidden'!G60)</f>
        <v>0</v>
      </c>
      <c r="G59" s="208">
        <f>IF('Indicator Date hidden'!H60="x","x",$G$2-'Indicator Date hidden'!H60)</f>
        <v>0</v>
      </c>
      <c r="H59" s="208">
        <f>IF('Indicator Date hidden'!I60="x","x",$H$2-'Indicator Date hidden'!I60)</f>
        <v>0</v>
      </c>
      <c r="I59" s="208">
        <f>IF('Indicator Date hidden'!J60="x","x",$I$2-'Indicator Date hidden'!J60)</f>
        <v>0</v>
      </c>
      <c r="J59" s="208">
        <f>IF('Indicator Date hidden'!K60="x","x",$J$2-'Indicator Date hidden'!K60)</f>
        <v>0</v>
      </c>
      <c r="K59" s="208">
        <f>IF('Indicator Date hidden'!L60="x","x",$K$2-'Indicator Date hidden'!L60)</f>
        <v>0</v>
      </c>
      <c r="L59" s="208">
        <f>IF('Indicator Date hidden'!M60="x","x",$L$2-'Indicator Date hidden'!M60)</f>
        <v>0</v>
      </c>
      <c r="M59" s="208">
        <f>IF('Indicator Date hidden'!N60="x","x",$M$2-'Indicator Date hidden'!N60)</f>
        <v>0</v>
      </c>
      <c r="N59" s="208">
        <f>IF('Indicator Date hidden'!O60="x","x",$N$2-'Indicator Date hidden'!O60)</f>
        <v>0</v>
      </c>
      <c r="O59" s="208">
        <f>IF('Indicator Date hidden'!P60="x","x",$O$2-'Indicator Date hidden'!P60)</f>
        <v>0</v>
      </c>
      <c r="P59" s="208">
        <f>IF('Indicator Date hidden'!Q60="x","x",$P$2-'Indicator Date hidden'!Q60)</f>
        <v>0</v>
      </c>
      <c r="Q59" s="208" t="str">
        <f>IF('Indicator Date hidden'!R60="x","x",$Q$2-'Indicator Date hidden'!R60)</f>
        <v>x</v>
      </c>
      <c r="R59" s="208">
        <f>IF('Indicator Date hidden'!S60="x","x",$R$2-'Indicator Date hidden'!S60)</f>
        <v>0</v>
      </c>
      <c r="S59" s="208">
        <f>IF('Indicator Date hidden'!T60="x","x",$S$2-'Indicator Date hidden'!T60)</f>
        <v>0</v>
      </c>
      <c r="T59" s="208">
        <f>IF('Indicator Date hidden'!U60="x","x",$T$2-'Indicator Date hidden'!U60)</f>
        <v>0</v>
      </c>
      <c r="U59" s="208">
        <f>IF('Indicator Date hidden'!V60="x","x",$U$2-'Indicator Date hidden'!V60)</f>
        <v>0</v>
      </c>
      <c r="V59" s="208">
        <f>IF('Indicator Date hidden'!W60="x","x",$V$2-'Indicator Date hidden'!W60)</f>
        <v>0</v>
      </c>
      <c r="W59" s="208">
        <f>IF('Indicator Date hidden'!X60="x","x",$W$2-'Indicator Date hidden'!X60)</f>
        <v>10</v>
      </c>
      <c r="X59" s="208">
        <f>IF('Indicator Date hidden'!Y60="x","x",$X$2-'Indicator Date hidden'!Y60)</f>
        <v>4</v>
      </c>
      <c r="Y59" s="208">
        <f>IF('Indicator Date hidden'!Z60="x","x",$Y$2-'Indicator Date hidden'!Z60)</f>
        <v>0</v>
      </c>
      <c r="Z59" s="208">
        <f>IF('Indicator Date hidden'!AA60="x","x",$Z$2-'Indicator Date hidden'!AA60)</f>
        <v>0</v>
      </c>
      <c r="AA59" s="208">
        <f>IF('Indicator Date hidden'!AB60="x","x",$AA$2-'Indicator Date hidden'!AB60)</f>
        <v>0</v>
      </c>
      <c r="AB59" s="208">
        <f>IF('Indicator Date hidden'!AC60="x","x",$AB$2-'Indicator Date hidden'!AC60)</f>
        <v>0</v>
      </c>
      <c r="AC59" s="208">
        <f>IF('Indicator Date hidden'!AD60="x","x",$AC$2-'Indicator Date hidden'!AD60)</f>
        <v>0</v>
      </c>
      <c r="AD59" s="208" t="str">
        <f>IF('Indicator Date hidden'!AE60="x","x",$AD$2-'Indicator Date hidden'!AE60)</f>
        <v>x</v>
      </c>
      <c r="AE59" s="208">
        <f>IF('Indicator Date hidden'!AF60="x","x",$AE$2-'Indicator Date hidden'!AF60)</f>
        <v>0</v>
      </c>
      <c r="AF59" s="208">
        <f>IF('Indicator Date hidden'!AG60="x","x",$AF$2-'Indicator Date hidden'!AG60)</f>
        <v>5</v>
      </c>
      <c r="AG59" s="208">
        <f>IF('Indicator Date hidden'!AH60="x","x",$AG$2-'Indicator Date hidden'!AH60)</f>
        <v>0</v>
      </c>
      <c r="AH59" s="208">
        <f>IF('Indicator Date hidden'!AI60="x","x",$AH$2-'Indicator Date hidden'!AI60)</f>
        <v>0</v>
      </c>
      <c r="AI59" s="208">
        <f>IF('Indicator Date hidden'!AJ60="x","x",$AI$2-'Indicator Date hidden'!AJ60)</f>
        <v>0</v>
      </c>
      <c r="AJ59" s="208" t="str">
        <f>IF('Indicator Date hidden'!AK60="x","x",$AJ$2-'Indicator Date hidden'!AK60)</f>
        <v>x</v>
      </c>
      <c r="AK59" s="208">
        <f>IF('Indicator Date hidden'!AL60="x","x",$AK$2-'Indicator Date hidden'!AL60)</f>
        <v>1</v>
      </c>
      <c r="AL59" s="208">
        <f>IF('Indicator Date hidden'!AM60="x","x",$AL$2-'Indicator Date hidden'!AM60)</f>
        <v>0</v>
      </c>
      <c r="AM59" s="208">
        <f>IF('Indicator Date hidden'!AN60="x","x",$AM$2-'Indicator Date hidden'!AN60)</f>
        <v>0</v>
      </c>
      <c r="AN59" s="208">
        <f>IF('Indicator Date hidden'!AO60="x","x",$AN$2-'Indicator Date hidden'!AO60)</f>
        <v>0</v>
      </c>
      <c r="AO59" s="208">
        <f>IF('Indicator Date hidden'!AP60="x","x",$AO$2-'Indicator Date hidden'!AP60)</f>
        <v>0</v>
      </c>
      <c r="AP59" s="208">
        <f>IF('Indicator Date hidden'!AQ60="x","x",$AP$2-'Indicator Date hidden'!AQ60)</f>
        <v>0</v>
      </c>
      <c r="AQ59" s="208">
        <f>IF('Indicator Date hidden'!AR60="x","x",$AQ$2-'Indicator Date hidden'!AR60)</f>
        <v>0</v>
      </c>
      <c r="AR59" s="208">
        <f>IF('Indicator Date hidden'!AS60="x","x",$AR$2-'Indicator Date hidden'!AS60)</f>
        <v>0</v>
      </c>
      <c r="AS59" s="208" t="str">
        <f>IF('Indicator Date hidden'!AT60="x","x",$AS$2-'Indicator Date hidden'!AT60)</f>
        <v>x</v>
      </c>
      <c r="AT59" s="208">
        <f>IF('Indicator Date hidden'!AU60="x","x",$AT$2-'Indicator Date hidden'!AU60)</f>
        <v>0</v>
      </c>
      <c r="AU59" s="208" t="str">
        <f>IF('Indicator Date hidden'!AV60="x","x",$AU$2-'Indicator Date hidden'!AV60)</f>
        <v>x</v>
      </c>
      <c r="AV59" s="208">
        <f>IF('Indicator Date hidden'!AW60="x","x",$AV$2-'Indicator Date hidden'!AW60)</f>
        <v>0</v>
      </c>
      <c r="AW59" s="208">
        <f>IF('Indicator Date hidden'!AX60="x","x",$AW$2-'Indicator Date hidden'!AX60)</f>
        <v>0</v>
      </c>
      <c r="AX59" s="208">
        <f>IF('Indicator Date hidden'!AY60="x","x",$AX$2-'Indicator Date hidden'!AY60)</f>
        <v>0</v>
      </c>
      <c r="AY59" s="208">
        <f>IF('Indicator Date hidden'!AZ60="x","x",$AY$2-'Indicator Date hidden'!AZ60)</f>
        <v>0</v>
      </c>
      <c r="AZ59" s="208">
        <f>IF('Indicator Date hidden'!BA60="x","x",$AZ$2-'Indicator Date hidden'!BA60)</f>
        <v>0</v>
      </c>
      <c r="BA59">
        <f t="shared" si="5"/>
        <v>20</v>
      </c>
      <c r="BB59" s="21">
        <f t="shared" si="6"/>
        <v>0.43478260869565216</v>
      </c>
      <c r="BC59">
        <f t="shared" si="7"/>
        <v>4</v>
      </c>
      <c r="BD59" s="21">
        <f t="shared" si="8"/>
        <v>1.702327995691469</v>
      </c>
      <c r="BE59" s="278">
        <f t="shared" si="9"/>
        <v>0</v>
      </c>
    </row>
    <row r="60" spans="1:57" x14ac:dyDescent="0.3">
      <c r="A60" t="s">
        <v>7399</v>
      </c>
      <c r="B60" s="208">
        <f>IF('Indicator Date hidden'!C61="x","x",$B$2-'Indicator Date hidden'!C61)</f>
        <v>0</v>
      </c>
      <c r="C60" s="208">
        <f>IF('Indicator Date hidden'!D61="x","x",$C$2-'Indicator Date hidden'!D61)</f>
        <v>0</v>
      </c>
      <c r="D60" s="208">
        <f>IF('Indicator Date hidden'!E61="x","x",$D$2-'Indicator Date hidden'!E61)</f>
        <v>0</v>
      </c>
      <c r="E60" s="208">
        <f>IF('Indicator Date hidden'!F61="x","x",$E$2-'Indicator Date hidden'!F61)</f>
        <v>0</v>
      </c>
      <c r="F60" s="208">
        <f>IF('Indicator Date hidden'!G61="x","x",$F$2-'Indicator Date hidden'!G61)</f>
        <v>0</v>
      </c>
      <c r="G60" s="208">
        <f>IF('Indicator Date hidden'!H61="x","x",$G$2-'Indicator Date hidden'!H61)</f>
        <v>0</v>
      </c>
      <c r="H60" s="208">
        <f>IF('Indicator Date hidden'!I61="x","x",$H$2-'Indicator Date hidden'!I61)</f>
        <v>0</v>
      </c>
      <c r="I60" s="208">
        <f>IF('Indicator Date hidden'!J61="x","x",$I$2-'Indicator Date hidden'!J61)</f>
        <v>0</v>
      </c>
      <c r="J60" s="208">
        <f>IF('Indicator Date hidden'!K61="x","x",$J$2-'Indicator Date hidden'!K61)</f>
        <v>0</v>
      </c>
      <c r="K60" s="208">
        <f>IF('Indicator Date hidden'!L61="x","x",$K$2-'Indicator Date hidden'!L61)</f>
        <v>0</v>
      </c>
      <c r="L60" s="208">
        <f>IF('Indicator Date hidden'!M61="x","x",$L$2-'Indicator Date hidden'!M61)</f>
        <v>0</v>
      </c>
      <c r="M60" s="208">
        <f>IF('Indicator Date hidden'!N61="x","x",$M$2-'Indicator Date hidden'!N61)</f>
        <v>0</v>
      </c>
      <c r="N60" s="208">
        <f>IF('Indicator Date hidden'!O61="x","x",$N$2-'Indicator Date hidden'!O61)</f>
        <v>0</v>
      </c>
      <c r="O60" s="208">
        <f>IF('Indicator Date hidden'!P61="x","x",$O$2-'Indicator Date hidden'!P61)</f>
        <v>0</v>
      </c>
      <c r="P60" s="208">
        <f>IF('Indicator Date hidden'!Q61="x","x",$P$2-'Indicator Date hidden'!Q61)</f>
        <v>0</v>
      </c>
      <c r="Q60" s="208" t="str">
        <f>IF('Indicator Date hidden'!R61="x","x",$Q$2-'Indicator Date hidden'!R61)</f>
        <v>x</v>
      </c>
      <c r="R60" s="208">
        <f>IF('Indicator Date hidden'!S61="x","x",$R$2-'Indicator Date hidden'!S61)</f>
        <v>0</v>
      </c>
      <c r="S60" s="208">
        <f>IF('Indicator Date hidden'!T61="x","x",$S$2-'Indicator Date hidden'!T61)</f>
        <v>0</v>
      </c>
      <c r="T60" s="208">
        <f>IF('Indicator Date hidden'!U61="x","x",$T$2-'Indicator Date hidden'!U61)</f>
        <v>0</v>
      </c>
      <c r="U60" s="208" t="str">
        <f>IF('Indicator Date hidden'!V61="x","x",$U$2-'Indicator Date hidden'!V61)</f>
        <v>x</v>
      </c>
      <c r="V60" s="208">
        <f>IF('Indicator Date hidden'!W61="x","x",$V$2-'Indicator Date hidden'!W61)</f>
        <v>0</v>
      </c>
      <c r="W60" s="208" t="str">
        <f>IF('Indicator Date hidden'!X61="x","x",$W$2-'Indicator Date hidden'!X61)</f>
        <v>x</v>
      </c>
      <c r="X60" s="208">
        <f>IF('Indicator Date hidden'!Y61="x","x",$X$2-'Indicator Date hidden'!Y61)</f>
        <v>4</v>
      </c>
      <c r="Y60" s="208">
        <f>IF('Indicator Date hidden'!Z61="x","x",$Y$2-'Indicator Date hidden'!Z61)</f>
        <v>0</v>
      </c>
      <c r="Z60" s="208">
        <f>IF('Indicator Date hidden'!AA61="x","x",$Z$2-'Indicator Date hidden'!AA61)</f>
        <v>0</v>
      </c>
      <c r="AA60" s="208" t="str">
        <f>IF('Indicator Date hidden'!AB61="x","x",$AA$2-'Indicator Date hidden'!AB61)</f>
        <v>x</v>
      </c>
      <c r="AB60" s="208">
        <f>IF('Indicator Date hidden'!AC61="x","x",$AB$2-'Indicator Date hidden'!AC61)</f>
        <v>0</v>
      </c>
      <c r="AC60" s="208">
        <f>IF('Indicator Date hidden'!AD61="x","x",$AC$2-'Indicator Date hidden'!AD61)</f>
        <v>0</v>
      </c>
      <c r="AD60" s="208" t="str">
        <f>IF('Indicator Date hidden'!AE61="x","x",$AD$2-'Indicator Date hidden'!AE61)</f>
        <v>x</v>
      </c>
      <c r="AE60" s="208">
        <f>IF('Indicator Date hidden'!AF61="x","x",$AE$2-'Indicator Date hidden'!AF61)</f>
        <v>0</v>
      </c>
      <c r="AF60" s="208">
        <f>IF('Indicator Date hidden'!AG61="x","x",$AF$2-'Indicator Date hidden'!AG61)</f>
        <v>1</v>
      </c>
      <c r="AG60" s="208">
        <f>IF('Indicator Date hidden'!AH61="x","x",$AG$2-'Indicator Date hidden'!AH61)</f>
        <v>0</v>
      </c>
      <c r="AH60" s="208">
        <f>IF('Indicator Date hidden'!AI61="x","x",$AH$2-'Indicator Date hidden'!AI61)</f>
        <v>0</v>
      </c>
      <c r="AI60" s="208">
        <f>IF('Indicator Date hidden'!AJ61="x","x",$AI$2-'Indicator Date hidden'!AJ61)</f>
        <v>0</v>
      </c>
      <c r="AJ60" s="208" t="str">
        <f>IF('Indicator Date hidden'!AK61="x","x",$AJ$2-'Indicator Date hidden'!AK61)</f>
        <v>x</v>
      </c>
      <c r="AK60" s="208">
        <f>IF('Indicator Date hidden'!AL61="x","x",$AK$2-'Indicator Date hidden'!AL61)</f>
        <v>1</v>
      </c>
      <c r="AL60" s="208">
        <f>IF('Indicator Date hidden'!AM61="x","x",$AL$2-'Indicator Date hidden'!AM61)</f>
        <v>0</v>
      </c>
      <c r="AM60" s="208">
        <f>IF('Indicator Date hidden'!AN61="x","x",$AM$2-'Indicator Date hidden'!AN61)</f>
        <v>0</v>
      </c>
      <c r="AN60" s="208">
        <f>IF('Indicator Date hidden'!AO61="x","x",$AN$2-'Indicator Date hidden'!AO61)</f>
        <v>0</v>
      </c>
      <c r="AO60" s="208">
        <f>IF('Indicator Date hidden'!AP61="x","x",$AO$2-'Indicator Date hidden'!AP61)</f>
        <v>0</v>
      </c>
      <c r="AP60" s="208">
        <f>IF('Indicator Date hidden'!AQ61="x","x",$AP$2-'Indicator Date hidden'!AQ61)</f>
        <v>0</v>
      </c>
      <c r="AQ60" s="208">
        <f>IF('Indicator Date hidden'!AR61="x","x",$AQ$2-'Indicator Date hidden'!AR61)</f>
        <v>0</v>
      </c>
      <c r="AR60" s="208">
        <f>IF('Indicator Date hidden'!AS61="x","x",$AR$2-'Indicator Date hidden'!AS61)</f>
        <v>0</v>
      </c>
      <c r="AS60" s="208">
        <f>IF('Indicator Date hidden'!AT61="x","x",$AS$2-'Indicator Date hidden'!AT61)</f>
        <v>0</v>
      </c>
      <c r="AT60" s="208">
        <f>IF('Indicator Date hidden'!AU61="x","x",$AT$2-'Indicator Date hidden'!AU61)</f>
        <v>0</v>
      </c>
      <c r="AU60" s="208" t="str">
        <f>IF('Indicator Date hidden'!AV61="x","x",$AU$2-'Indicator Date hidden'!AV61)</f>
        <v>x</v>
      </c>
      <c r="AV60" s="208">
        <f>IF('Indicator Date hidden'!AW61="x","x",$AV$2-'Indicator Date hidden'!AW61)</f>
        <v>0</v>
      </c>
      <c r="AW60" s="208">
        <f>IF('Indicator Date hidden'!AX61="x","x",$AW$2-'Indicator Date hidden'!AX61)</f>
        <v>0</v>
      </c>
      <c r="AX60" s="208">
        <f>IF('Indicator Date hidden'!AY61="x","x",$AX$2-'Indicator Date hidden'!AY61)</f>
        <v>0</v>
      </c>
      <c r="AY60" s="208">
        <f>IF('Indicator Date hidden'!AZ61="x","x",$AY$2-'Indicator Date hidden'!AZ61)</f>
        <v>0</v>
      </c>
      <c r="AZ60" s="208">
        <f>IF('Indicator Date hidden'!BA61="x","x",$AZ$2-'Indicator Date hidden'!BA61)</f>
        <v>0</v>
      </c>
      <c r="BA60">
        <f t="shared" si="5"/>
        <v>6</v>
      </c>
      <c r="BB60" s="21">
        <f t="shared" si="6"/>
        <v>0.13636363636363635</v>
      </c>
      <c r="BC60">
        <f t="shared" si="7"/>
        <v>3</v>
      </c>
      <c r="BD60" s="21">
        <f t="shared" si="8"/>
        <v>0.62489668567579637</v>
      </c>
      <c r="BE60" s="278">
        <f t="shared" si="9"/>
        <v>0</v>
      </c>
    </row>
    <row r="61" spans="1:57" x14ac:dyDescent="0.3">
      <c r="A61" t="s">
        <v>7401</v>
      </c>
      <c r="B61" s="208">
        <f>IF('Indicator Date hidden'!C62="x","x",$B$2-'Indicator Date hidden'!C62)</f>
        <v>0</v>
      </c>
      <c r="C61" s="208">
        <f>IF('Indicator Date hidden'!D62="x","x",$C$2-'Indicator Date hidden'!D62)</f>
        <v>0</v>
      </c>
      <c r="D61" s="208">
        <f>IF('Indicator Date hidden'!E62="x","x",$D$2-'Indicator Date hidden'!E62)</f>
        <v>0</v>
      </c>
      <c r="E61" s="208">
        <f>IF('Indicator Date hidden'!F62="x","x",$E$2-'Indicator Date hidden'!F62)</f>
        <v>0</v>
      </c>
      <c r="F61" s="208">
        <f>IF('Indicator Date hidden'!G62="x","x",$F$2-'Indicator Date hidden'!G62)</f>
        <v>0</v>
      </c>
      <c r="G61" s="208">
        <f>IF('Indicator Date hidden'!H62="x","x",$G$2-'Indicator Date hidden'!H62)</f>
        <v>0</v>
      </c>
      <c r="H61" s="208">
        <f>IF('Indicator Date hidden'!I62="x","x",$H$2-'Indicator Date hidden'!I62)</f>
        <v>0</v>
      </c>
      <c r="I61" s="208">
        <f>IF('Indicator Date hidden'!J62="x","x",$I$2-'Indicator Date hidden'!J62)</f>
        <v>0</v>
      </c>
      <c r="J61" s="208">
        <f>IF('Indicator Date hidden'!K62="x","x",$J$2-'Indicator Date hidden'!K62)</f>
        <v>0</v>
      </c>
      <c r="K61" s="208">
        <f>IF('Indicator Date hidden'!L62="x","x",$K$2-'Indicator Date hidden'!L62)</f>
        <v>0</v>
      </c>
      <c r="L61" s="208">
        <f>IF('Indicator Date hidden'!M62="x","x",$L$2-'Indicator Date hidden'!M62)</f>
        <v>0</v>
      </c>
      <c r="M61" s="208">
        <f>IF('Indicator Date hidden'!N62="x","x",$M$2-'Indicator Date hidden'!N62)</f>
        <v>0</v>
      </c>
      <c r="N61" s="208">
        <f>IF('Indicator Date hidden'!O62="x","x",$N$2-'Indicator Date hidden'!O62)</f>
        <v>0</v>
      </c>
      <c r="O61" s="208">
        <f>IF('Indicator Date hidden'!P62="x","x",$O$2-'Indicator Date hidden'!P62)</f>
        <v>0</v>
      </c>
      <c r="P61" s="208">
        <f>IF('Indicator Date hidden'!Q62="x","x",$P$2-'Indicator Date hidden'!Q62)</f>
        <v>0</v>
      </c>
      <c r="Q61" s="208" t="str">
        <f>IF('Indicator Date hidden'!R62="x","x",$Q$2-'Indicator Date hidden'!R62)</f>
        <v>x</v>
      </c>
      <c r="R61" s="208">
        <f>IF('Indicator Date hidden'!S62="x","x",$R$2-'Indicator Date hidden'!S62)</f>
        <v>0</v>
      </c>
      <c r="S61" s="208">
        <f>IF('Indicator Date hidden'!T62="x","x",$S$2-'Indicator Date hidden'!T62)</f>
        <v>0</v>
      </c>
      <c r="T61" s="208">
        <f>IF('Indicator Date hidden'!U62="x","x",$T$2-'Indicator Date hidden'!U62)</f>
        <v>0</v>
      </c>
      <c r="U61" s="208" t="str">
        <f>IF('Indicator Date hidden'!V62="x","x",$U$2-'Indicator Date hidden'!V62)</f>
        <v>x</v>
      </c>
      <c r="V61" s="208">
        <f>IF('Indicator Date hidden'!W62="x","x",$V$2-'Indicator Date hidden'!W62)</f>
        <v>0</v>
      </c>
      <c r="W61" s="208" t="str">
        <f>IF('Indicator Date hidden'!X62="x","x",$W$2-'Indicator Date hidden'!X62)</f>
        <v>x</v>
      </c>
      <c r="X61" s="208">
        <f>IF('Indicator Date hidden'!Y62="x","x",$X$2-'Indicator Date hidden'!Y62)</f>
        <v>1</v>
      </c>
      <c r="Y61" s="208">
        <f>IF('Indicator Date hidden'!Z62="x","x",$Y$2-'Indicator Date hidden'!Z62)</f>
        <v>0</v>
      </c>
      <c r="Z61" s="208">
        <f>IF('Indicator Date hidden'!AA62="x","x",$Z$2-'Indicator Date hidden'!AA62)</f>
        <v>0</v>
      </c>
      <c r="AA61" s="208" t="str">
        <f>IF('Indicator Date hidden'!AB62="x","x",$AA$2-'Indicator Date hidden'!AB62)</f>
        <v>x</v>
      </c>
      <c r="AB61" s="208">
        <f>IF('Indicator Date hidden'!AC62="x","x",$AB$2-'Indicator Date hidden'!AC62)</f>
        <v>0</v>
      </c>
      <c r="AC61" s="208">
        <f>IF('Indicator Date hidden'!AD62="x","x",$AC$2-'Indicator Date hidden'!AD62)</f>
        <v>0</v>
      </c>
      <c r="AD61" s="208" t="str">
        <f>IF('Indicator Date hidden'!AE62="x","x",$AD$2-'Indicator Date hidden'!AE62)</f>
        <v>x</v>
      </c>
      <c r="AE61" s="208">
        <f>IF('Indicator Date hidden'!AF62="x","x",$AE$2-'Indicator Date hidden'!AF62)</f>
        <v>0</v>
      </c>
      <c r="AF61" s="208">
        <f>IF('Indicator Date hidden'!AG62="x","x",$AF$2-'Indicator Date hidden'!AG62)</f>
        <v>1</v>
      </c>
      <c r="AG61" s="208">
        <f>IF('Indicator Date hidden'!AH62="x","x",$AG$2-'Indicator Date hidden'!AH62)</f>
        <v>0</v>
      </c>
      <c r="AH61" s="208">
        <f>IF('Indicator Date hidden'!AI62="x","x",$AH$2-'Indicator Date hidden'!AI62)</f>
        <v>0</v>
      </c>
      <c r="AI61" s="208">
        <f>IF('Indicator Date hidden'!AJ62="x","x",$AI$2-'Indicator Date hidden'!AJ62)</f>
        <v>0</v>
      </c>
      <c r="AJ61" s="208" t="str">
        <f>IF('Indicator Date hidden'!AK62="x","x",$AJ$2-'Indicator Date hidden'!AK62)</f>
        <v>x</v>
      </c>
      <c r="AK61" s="208">
        <f>IF('Indicator Date hidden'!AL62="x","x",$AK$2-'Indicator Date hidden'!AL62)</f>
        <v>1</v>
      </c>
      <c r="AL61" s="208">
        <f>IF('Indicator Date hidden'!AM62="x","x",$AL$2-'Indicator Date hidden'!AM62)</f>
        <v>0</v>
      </c>
      <c r="AM61" s="208">
        <f>IF('Indicator Date hidden'!AN62="x","x",$AM$2-'Indicator Date hidden'!AN62)</f>
        <v>0</v>
      </c>
      <c r="AN61" s="208">
        <f>IF('Indicator Date hidden'!AO62="x","x",$AN$2-'Indicator Date hidden'!AO62)</f>
        <v>0</v>
      </c>
      <c r="AO61" s="208">
        <f>IF('Indicator Date hidden'!AP62="x","x",$AO$2-'Indicator Date hidden'!AP62)</f>
        <v>0</v>
      </c>
      <c r="AP61" s="208">
        <f>IF('Indicator Date hidden'!AQ62="x","x",$AP$2-'Indicator Date hidden'!AQ62)</f>
        <v>0</v>
      </c>
      <c r="AQ61" s="208">
        <f>IF('Indicator Date hidden'!AR62="x","x",$AQ$2-'Indicator Date hidden'!AR62)</f>
        <v>0</v>
      </c>
      <c r="AR61" s="208">
        <f>IF('Indicator Date hidden'!AS62="x","x",$AR$2-'Indicator Date hidden'!AS62)</f>
        <v>0</v>
      </c>
      <c r="AS61" s="208">
        <f>IF('Indicator Date hidden'!AT62="x","x",$AS$2-'Indicator Date hidden'!AT62)</f>
        <v>0</v>
      </c>
      <c r="AT61" s="208">
        <f>IF('Indicator Date hidden'!AU62="x","x",$AT$2-'Indicator Date hidden'!AU62)</f>
        <v>0</v>
      </c>
      <c r="AU61" s="208" t="str">
        <f>IF('Indicator Date hidden'!AV62="x","x",$AU$2-'Indicator Date hidden'!AV62)</f>
        <v>x</v>
      </c>
      <c r="AV61" s="208">
        <f>IF('Indicator Date hidden'!AW62="x","x",$AV$2-'Indicator Date hidden'!AW62)</f>
        <v>0</v>
      </c>
      <c r="AW61" s="208">
        <f>IF('Indicator Date hidden'!AX62="x","x",$AW$2-'Indicator Date hidden'!AX62)</f>
        <v>0</v>
      </c>
      <c r="AX61" s="208">
        <f>IF('Indicator Date hidden'!AY62="x","x",$AX$2-'Indicator Date hidden'!AY62)</f>
        <v>0</v>
      </c>
      <c r="AY61" s="208">
        <f>IF('Indicator Date hidden'!AZ62="x","x",$AY$2-'Indicator Date hidden'!AZ62)</f>
        <v>0</v>
      </c>
      <c r="AZ61" s="208">
        <f>IF('Indicator Date hidden'!BA62="x","x",$AZ$2-'Indicator Date hidden'!BA62)</f>
        <v>0</v>
      </c>
      <c r="BA61">
        <f t="shared" si="5"/>
        <v>3</v>
      </c>
      <c r="BB61" s="21">
        <f t="shared" si="6"/>
        <v>6.8181818181818177E-2</v>
      </c>
      <c r="BC61">
        <f t="shared" si="7"/>
        <v>3</v>
      </c>
      <c r="BD61" s="21">
        <f t="shared" si="8"/>
        <v>0.25205764787294127</v>
      </c>
      <c r="BE61" s="278">
        <f t="shared" si="9"/>
        <v>0</v>
      </c>
    </row>
    <row r="62" spans="1:57" x14ac:dyDescent="0.3">
      <c r="A62" t="s">
        <v>7403</v>
      </c>
      <c r="B62" s="208">
        <f>IF('Indicator Date hidden'!C63="x","x",$B$2-'Indicator Date hidden'!C63)</f>
        <v>0</v>
      </c>
      <c r="C62" s="208">
        <f>IF('Indicator Date hidden'!D63="x","x",$C$2-'Indicator Date hidden'!D63)</f>
        <v>0</v>
      </c>
      <c r="D62" s="208">
        <f>IF('Indicator Date hidden'!E63="x","x",$D$2-'Indicator Date hidden'!E63)</f>
        <v>0</v>
      </c>
      <c r="E62" s="208">
        <f>IF('Indicator Date hidden'!F63="x","x",$E$2-'Indicator Date hidden'!F63)</f>
        <v>0</v>
      </c>
      <c r="F62" s="208">
        <f>IF('Indicator Date hidden'!G63="x","x",$F$2-'Indicator Date hidden'!G63)</f>
        <v>0</v>
      </c>
      <c r="G62" s="208">
        <f>IF('Indicator Date hidden'!H63="x","x",$G$2-'Indicator Date hidden'!H63)</f>
        <v>0</v>
      </c>
      <c r="H62" s="208">
        <f>IF('Indicator Date hidden'!I63="x","x",$H$2-'Indicator Date hidden'!I63)</f>
        <v>0</v>
      </c>
      <c r="I62" s="208">
        <f>IF('Indicator Date hidden'!J63="x","x",$I$2-'Indicator Date hidden'!J63)</f>
        <v>0</v>
      </c>
      <c r="J62" s="208">
        <f>IF('Indicator Date hidden'!K63="x","x",$J$2-'Indicator Date hidden'!K63)</f>
        <v>0</v>
      </c>
      <c r="K62" s="208">
        <f>IF('Indicator Date hidden'!L63="x","x",$K$2-'Indicator Date hidden'!L63)</f>
        <v>0</v>
      </c>
      <c r="L62" s="208">
        <f>IF('Indicator Date hidden'!M63="x","x",$L$2-'Indicator Date hidden'!M63)</f>
        <v>0</v>
      </c>
      <c r="M62" s="208">
        <f>IF('Indicator Date hidden'!N63="x","x",$M$2-'Indicator Date hidden'!N63)</f>
        <v>0</v>
      </c>
      <c r="N62" s="208">
        <f>IF('Indicator Date hidden'!O63="x","x",$N$2-'Indicator Date hidden'!O63)</f>
        <v>0</v>
      </c>
      <c r="O62" s="208">
        <f>IF('Indicator Date hidden'!P63="x","x",$O$2-'Indicator Date hidden'!P63)</f>
        <v>0</v>
      </c>
      <c r="P62" s="208">
        <f>IF('Indicator Date hidden'!Q63="x","x",$P$2-'Indicator Date hidden'!Q63)</f>
        <v>0</v>
      </c>
      <c r="Q62" s="208">
        <f>IF('Indicator Date hidden'!R63="x","x",$Q$2-'Indicator Date hidden'!R63)</f>
        <v>2</v>
      </c>
      <c r="R62" s="208">
        <f>IF('Indicator Date hidden'!S63="x","x",$R$2-'Indicator Date hidden'!S63)</f>
        <v>0</v>
      </c>
      <c r="S62" s="208">
        <f>IF('Indicator Date hidden'!T63="x","x",$S$2-'Indicator Date hidden'!T63)</f>
        <v>0</v>
      </c>
      <c r="T62" s="208">
        <f>IF('Indicator Date hidden'!U63="x","x",$T$2-'Indicator Date hidden'!U63)</f>
        <v>0</v>
      </c>
      <c r="U62" s="208">
        <f>IF('Indicator Date hidden'!V63="x","x",$U$2-'Indicator Date hidden'!V63)</f>
        <v>0</v>
      </c>
      <c r="V62" s="208">
        <f>IF('Indicator Date hidden'!W63="x","x",$V$2-'Indicator Date hidden'!W63)</f>
        <v>0</v>
      </c>
      <c r="W62" s="208">
        <f>IF('Indicator Date hidden'!X63="x","x",$W$2-'Indicator Date hidden'!X63)</f>
        <v>2</v>
      </c>
      <c r="X62" s="208" t="str">
        <f>IF('Indicator Date hidden'!Y63="x","x",$X$2-'Indicator Date hidden'!Y63)</f>
        <v>x</v>
      </c>
      <c r="Y62" s="208">
        <f>IF('Indicator Date hidden'!Z63="x","x",$Y$2-'Indicator Date hidden'!Z63)</f>
        <v>0</v>
      </c>
      <c r="Z62" s="208">
        <f>IF('Indicator Date hidden'!AA63="x","x",$Z$2-'Indicator Date hidden'!AA63)</f>
        <v>0</v>
      </c>
      <c r="AA62" s="208">
        <f>IF('Indicator Date hidden'!AB63="x","x",$AA$2-'Indicator Date hidden'!AB63)</f>
        <v>0</v>
      </c>
      <c r="AB62" s="208">
        <f>IF('Indicator Date hidden'!AC63="x","x",$AB$2-'Indicator Date hidden'!AC63)</f>
        <v>0</v>
      </c>
      <c r="AC62" s="208">
        <f>IF('Indicator Date hidden'!AD63="x","x",$AC$2-'Indicator Date hidden'!AD63)</f>
        <v>0</v>
      </c>
      <c r="AD62" s="208">
        <f>IF('Indicator Date hidden'!AE63="x","x",$AD$2-'Indicator Date hidden'!AE63)</f>
        <v>0</v>
      </c>
      <c r="AE62" s="208">
        <f>IF('Indicator Date hidden'!AF63="x","x",$AE$2-'Indicator Date hidden'!AF63)</f>
        <v>0</v>
      </c>
      <c r="AF62" s="208">
        <f>IF('Indicator Date hidden'!AG63="x","x",$AF$2-'Indicator Date hidden'!AG63)</f>
        <v>8</v>
      </c>
      <c r="AG62" s="208">
        <f>IF('Indicator Date hidden'!AH63="x","x",$AG$2-'Indicator Date hidden'!AH63)</f>
        <v>0</v>
      </c>
      <c r="AH62" s="208">
        <f>IF('Indicator Date hidden'!AI63="x","x",$AH$2-'Indicator Date hidden'!AI63)</f>
        <v>0</v>
      </c>
      <c r="AI62" s="208">
        <f>IF('Indicator Date hidden'!AJ63="x","x",$AI$2-'Indicator Date hidden'!AJ63)</f>
        <v>0</v>
      </c>
      <c r="AJ62" s="208" t="str">
        <f>IF('Indicator Date hidden'!AK63="x","x",$AJ$2-'Indicator Date hidden'!AK63)</f>
        <v>x</v>
      </c>
      <c r="AK62" s="208">
        <f>IF('Indicator Date hidden'!AL63="x","x",$AK$2-'Indicator Date hidden'!AL63)</f>
        <v>1</v>
      </c>
      <c r="AL62" s="208">
        <f>IF('Indicator Date hidden'!AM63="x","x",$AL$2-'Indicator Date hidden'!AM63)</f>
        <v>0</v>
      </c>
      <c r="AM62" s="208">
        <f>IF('Indicator Date hidden'!AN63="x","x",$AM$2-'Indicator Date hidden'!AN63)</f>
        <v>0</v>
      </c>
      <c r="AN62" s="208">
        <f>IF('Indicator Date hidden'!AO63="x","x",$AN$2-'Indicator Date hidden'!AO63)</f>
        <v>0</v>
      </c>
      <c r="AO62" s="208">
        <f>IF('Indicator Date hidden'!AP63="x","x",$AO$2-'Indicator Date hidden'!AP63)</f>
        <v>0</v>
      </c>
      <c r="AP62" s="208">
        <f>IF('Indicator Date hidden'!AQ63="x","x",$AP$2-'Indicator Date hidden'!AQ63)</f>
        <v>0</v>
      </c>
      <c r="AQ62" s="208">
        <f>IF('Indicator Date hidden'!AR63="x","x",$AQ$2-'Indicator Date hidden'!AR63)</f>
        <v>0</v>
      </c>
      <c r="AR62" s="208">
        <f>IF('Indicator Date hidden'!AS63="x","x",$AR$2-'Indicator Date hidden'!AS63)</f>
        <v>0</v>
      </c>
      <c r="AS62" s="208">
        <f>IF('Indicator Date hidden'!AT63="x","x",$AS$2-'Indicator Date hidden'!AT63)</f>
        <v>0</v>
      </c>
      <c r="AT62" s="208">
        <f>IF('Indicator Date hidden'!AU63="x","x",$AT$2-'Indicator Date hidden'!AU63)</f>
        <v>0</v>
      </c>
      <c r="AU62" s="208">
        <f>IF('Indicator Date hidden'!AV63="x","x",$AU$2-'Indicator Date hidden'!AV63)</f>
        <v>2</v>
      </c>
      <c r="AV62" s="208">
        <f>IF('Indicator Date hidden'!AW63="x","x",$AV$2-'Indicator Date hidden'!AW63)</f>
        <v>0</v>
      </c>
      <c r="AW62" s="208">
        <f>IF('Indicator Date hidden'!AX63="x","x",$AW$2-'Indicator Date hidden'!AX63)</f>
        <v>0</v>
      </c>
      <c r="AX62" s="208">
        <f>IF('Indicator Date hidden'!AY63="x","x",$AX$2-'Indicator Date hidden'!AY63)</f>
        <v>0</v>
      </c>
      <c r="AY62" s="208">
        <f>IF('Indicator Date hidden'!AZ63="x","x",$AY$2-'Indicator Date hidden'!AZ63)</f>
        <v>0</v>
      </c>
      <c r="AZ62" s="208">
        <f>IF('Indicator Date hidden'!BA63="x","x",$AZ$2-'Indicator Date hidden'!BA63)</f>
        <v>0</v>
      </c>
      <c r="BA62">
        <f t="shared" si="5"/>
        <v>15</v>
      </c>
      <c r="BB62" s="21">
        <f t="shared" si="6"/>
        <v>0.30612244897959184</v>
      </c>
      <c r="BC62">
        <f t="shared" si="7"/>
        <v>5</v>
      </c>
      <c r="BD62" s="21">
        <f t="shared" si="8"/>
        <v>1.2156140907620758</v>
      </c>
      <c r="BE62" s="278">
        <f t="shared" si="9"/>
        <v>0</v>
      </c>
    </row>
    <row r="63" spans="1:57" x14ac:dyDescent="0.3">
      <c r="A63" t="s">
        <v>7405</v>
      </c>
      <c r="B63" s="208">
        <f>IF('Indicator Date hidden'!C64="x","x",$B$2-'Indicator Date hidden'!C64)</f>
        <v>0</v>
      </c>
      <c r="C63" s="208">
        <f>IF('Indicator Date hidden'!D64="x","x",$C$2-'Indicator Date hidden'!D64)</f>
        <v>0</v>
      </c>
      <c r="D63" s="208">
        <f>IF('Indicator Date hidden'!E64="x","x",$D$2-'Indicator Date hidden'!E64)</f>
        <v>0</v>
      </c>
      <c r="E63" s="208">
        <f>IF('Indicator Date hidden'!F64="x","x",$E$2-'Indicator Date hidden'!F64)</f>
        <v>0</v>
      </c>
      <c r="F63" s="208">
        <f>IF('Indicator Date hidden'!G64="x","x",$F$2-'Indicator Date hidden'!G64)</f>
        <v>0</v>
      </c>
      <c r="G63" s="208">
        <f>IF('Indicator Date hidden'!H64="x","x",$G$2-'Indicator Date hidden'!H64)</f>
        <v>0</v>
      </c>
      <c r="H63" s="208">
        <f>IF('Indicator Date hidden'!I64="x","x",$H$2-'Indicator Date hidden'!I64)</f>
        <v>0</v>
      </c>
      <c r="I63" s="208">
        <f>IF('Indicator Date hidden'!J64="x","x",$I$2-'Indicator Date hidden'!J64)</f>
        <v>0</v>
      </c>
      <c r="J63" s="208">
        <f>IF('Indicator Date hidden'!K64="x","x",$J$2-'Indicator Date hidden'!K64)</f>
        <v>0</v>
      </c>
      <c r="K63" s="208">
        <f>IF('Indicator Date hidden'!L64="x","x",$K$2-'Indicator Date hidden'!L64)</f>
        <v>0</v>
      </c>
      <c r="L63" s="208">
        <f>IF('Indicator Date hidden'!M64="x","x",$L$2-'Indicator Date hidden'!M64)</f>
        <v>0</v>
      </c>
      <c r="M63" s="208">
        <f>IF('Indicator Date hidden'!N64="x","x",$M$2-'Indicator Date hidden'!N64)</f>
        <v>0</v>
      </c>
      <c r="N63" s="208">
        <f>IF('Indicator Date hidden'!O64="x","x",$N$2-'Indicator Date hidden'!O64)</f>
        <v>0</v>
      </c>
      <c r="O63" s="208">
        <f>IF('Indicator Date hidden'!P64="x","x",$O$2-'Indicator Date hidden'!P64)</f>
        <v>0</v>
      </c>
      <c r="P63" s="208">
        <f>IF('Indicator Date hidden'!Q64="x","x",$P$2-'Indicator Date hidden'!Q64)</f>
        <v>0</v>
      </c>
      <c r="Q63" s="208">
        <f>IF('Indicator Date hidden'!R64="x","x",$Q$2-'Indicator Date hidden'!R64)</f>
        <v>1</v>
      </c>
      <c r="R63" s="208">
        <f>IF('Indicator Date hidden'!S64="x","x",$R$2-'Indicator Date hidden'!S64)</f>
        <v>0</v>
      </c>
      <c r="S63" s="208">
        <f>IF('Indicator Date hidden'!T64="x","x",$S$2-'Indicator Date hidden'!T64)</f>
        <v>0</v>
      </c>
      <c r="T63" s="208">
        <f>IF('Indicator Date hidden'!U64="x","x",$T$2-'Indicator Date hidden'!U64)</f>
        <v>0</v>
      </c>
      <c r="U63" s="208">
        <f>IF('Indicator Date hidden'!V64="x","x",$U$2-'Indicator Date hidden'!V64)</f>
        <v>0</v>
      </c>
      <c r="V63" s="208">
        <f>IF('Indicator Date hidden'!W64="x","x",$V$2-'Indicator Date hidden'!W64)</f>
        <v>0</v>
      </c>
      <c r="W63" s="208">
        <f>IF('Indicator Date hidden'!X64="x","x",$W$2-'Indicator Date hidden'!X64)</f>
        <v>1</v>
      </c>
      <c r="X63" s="208">
        <f>IF('Indicator Date hidden'!Y64="x","x",$X$2-'Indicator Date hidden'!Y64)</f>
        <v>4</v>
      </c>
      <c r="Y63" s="208">
        <f>IF('Indicator Date hidden'!Z64="x","x",$Y$2-'Indicator Date hidden'!Z64)</f>
        <v>0</v>
      </c>
      <c r="Z63" s="208">
        <f>IF('Indicator Date hidden'!AA64="x","x",$Z$2-'Indicator Date hidden'!AA64)</f>
        <v>0</v>
      </c>
      <c r="AA63" s="208">
        <f>IF('Indicator Date hidden'!AB64="x","x",$AA$2-'Indicator Date hidden'!AB64)</f>
        <v>0</v>
      </c>
      <c r="AB63" s="208">
        <f>IF('Indicator Date hidden'!AC64="x","x",$AB$2-'Indicator Date hidden'!AC64)</f>
        <v>0</v>
      </c>
      <c r="AC63" s="208">
        <f>IF('Indicator Date hidden'!AD64="x","x",$AC$2-'Indicator Date hidden'!AD64)</f>
        <v>0</v>
      </c>
      <c r="AD63" s="208">
        <f>IF('Indicator Date hidden'!AE64="x","x",$AD$2-'Indicator Date hidden'!AE64)</f>
        <v>0</v>
      </c>
      <c r="AE63" s="208">
        <f>IF('Indicator Date hidden'!AF64="x","x",$AE$2-'Indicator Date hidden'!AF64)</f>
        <v>0</v>
      </c>
      <c r="AF63" s="208">
        <f>IF('Indicator Date hidden'!AG64="x","x",$AF$2-'Indicator Date hidden'!AG64)</f>
        <v>10</v>
      </c>
      <c r="AG63" s="208">
        <f>IF('Indicator Date hidden'!AH64="x","x",$AG$2-'Indicator Date hidden'!AH64)</f>
        <v>0</v>
      </c>
      <c r="AH63" s="208">
        <f>IF('Indicator Date hidden'!AI64="x","x",$AH$2-'Indicator Date hidden'!AI64)</f>
        <v>0</v>
      </c>
      <c r="AI63" s="208">
        <f>IF('Indicator Date hidden'!AJ64="x","x",$AI$2-'Indicator Date hidden'!AJ64)</f>
        <v>0</v>
      </c>
      <c r="AJ63" s="208" t="str">
        <f>IF('Indicator Date hidden'!AK64="x","x",$AJ$2-'Indicator Date hidden'!AK64)</f>
        <v>x</v>
      </c>
      <c r="AK63" s="208">
        <f>IF('Indicator Date hidden'!AL64="x","x",$AK$2-'Indicator Date hidden'!AL64)</f>
        <v>1</v>
      </c>
      <c r="AL63" s="208">
        <f>IF('Indicator Date hidden'!AM64="x","x",$AL$2-'Indicator Date hidden'!AM64)</f>
        <v>0</v>
      </c>
      <c r="AM63" s="208">
        <f>IF('Indicator Date hidden'!AN64="x","x",$AM$2-'Indicator Date hidden'!AN64)</f>
        <v>0</v>
      </c>
      <c r="AN63" s="208">
        <f>IF('Indicator Date hidden'!AO64="x","x",$AN$2-'Indicator Date hidden'!AO64)</f>
        <v>0</v>
      </c>
      <c r="AO63" s="208">
        <f>IF('Indicator Date hidden'!AP64="x","x",$AO$2-'Indicator Date hidden'!AP64)</f>
        <v>0</v>
      </c>
      <c r="AP63" s="208">
        <f>IF('Indicator Date hidden'!AQ64="x","x",$AP$2-'Indicator Date hidden'!AQ64)</f>
        <v>0</v>
      </c>
      <c r="AQ63" s="208">
        <f>IF('Indicator Date hidden'!AR64="x","x",$AQ$2-'Indicator Date hidden'!AR64)</f>
        <v>0</v>
      </c>
      <c r="AR63" s="208">
        <f>IF('Indicator Date hidden'!AS64="x","x",$AR$2-'Indicator Date hidden'!AS64)</f>
        <v>0</v>
      </c>
      <c r="AS63" s="208">
        <f>IF('Indicator Date hidden'!AT64="x","x",$AS$2-'Indicator Date hidden'!AT64)</f>
        <v>0</v>
      </c>
      <c r="AT63" s="208">
        <f>IF('Indicator Date hidden'!AU64="x","x",$AT$2-'Indicator Date hidden'!AU64)</f>
        <v>0</v>
      </c>
      <c r="AU63" s="208">
        <f>IF('Indicator Date hidden'!AV64="x","x",$AU$2-'Indicator Date hidden'!AV64)</f>
        <v>1</v>
      </c>
      <c r="AV63" s="208">
        <f>IF('Indicator Date hidden'!AW64="x","x",$AV$2-'Indicator Date hidden'!AW64)</f>
        <v>0</v>
      </c>
      <c r="AW63" s="208">
        <f>IF('Indicator Date hidden'!AX64="x","x",$AW$2-'Indicator Date hidden'!AX64)</f>
        <v>0</v>
      </c>
      <c r="AX63" s="208">
        <f>IF('Indicator Date hidden'!AY64="x","x",$AX$2-'Indicator Date hidden'!AY64)</f>
        <v>0</v>
      </c>
      <c r="AY63" s="208">
        <f>IF('Indicator Date hidden'!AZ64="x","x",$AY$2-'Indicator Date hidden'!AZ64)</f>
        <v>0</v>
      </c>
      <c r="AZ63" s="208">
        <f>IF('Indicator Date hidden'!BA64="x","x",$AZ$2-'Indicator Date hidden'!BA64)</f>
        <v>0</v>
      </c>
      <c r="BA63">
        <f t="shared" si="5"/>
        <v>18</v>
      </c>
      <c r="BB63" s="21">
        <f t="shared" si="6"/>
        <v>0.36</v>
      </c>
      <c r="BC63">
        <f t="shared" si="7"/>
        <v>6</v>
      </c>
      <c r="BD63" s="21">
        <f t="shared" si="8"/>
        <v>1.5067846561469891</v>
      </c>
      <c r="BE63" s="278">
        <f t="shared" si="9"/>
        <v>0</v>
      </c>
    </row>
    <row r="64" spans="1:57" x14ac:dyDescent="0.3">
      <c r="A64" t="s">
        <v>7407</v>
      </c>
      <c r="B64" s="208">
        <f>IF('Indicator Date hidden'!C65="x","x",$B$2-'Indicator Date hidden'!C65)</f>
        <v>0</v>
      </c>
      <c r="C64" s="208">
        <f>IF('Indicator Date hidden'!D65="x","x",$C$2-'Indicator Date hidden'!D65)</f>
        <v>0</v>
      </c>
      <c r="D64" s="208">
        <f>IF('Indicator Date hidden'!E65="x","x",$D$2-'Indicator Date hidden'!E65)</f>
        <v>0</v>
      </c>
      <c r="E64" s="208">
        <f>IF('Indicator Date hidden'!F65="x","x",$E$2-'Indicator Date hidden'!F65)</f>
        <v>0</v>
      </c>
      <c r="F64" s="208">
        <f>IF('Indicator Date hidden'!G65="x","x",$F$2-'Indicator Date hidden'!G65)</f>
        <v>0</v>
      </c>
      <c r="G64" s="208">
        <f>IF('Indicator Date hidden'!H65="x","x",$G$2-'Indicator Date hidden'!H65)</f>
        <v>0</v>
      </c>
      <c r="H64" s="208">
        <f>IF('Indicator Date hidden'!I65="x","x",$H$2-'Indicator Date hidden'!I65)</f>
        <v>0</v>
      </c>
      <c r="I64" s="208">
        <f>IF('Indicator Date hidden'!J65="x","x",$I$2-'Indicator Date hidden'!J65)</f>
        <v>0</v>
      </c>
      <c r="J64" s="208">
        <f>IF('Indicator Date hidden'!K65="x","x",$J$2-'Indicator Date hidden'!K65)</f>
        <v>0</v>
      </c>
      <c r="K64" s="208">
        <f>IF('Indicator Date hidden'!L65="x","x",$K$2-'Indicator Date hidden'!L65)</f>
        <v>0</v>
      </c>
      <c r="L64" s="208">
        <f>IF('Indicator Date hidden'!M65="x","x",$L$2-'Indicator Date hidden'!M65)</f>
        <v>0</v>
      </c>
      <c r="M64" s="208">
        <f>IF('Indicator Date hidden'!N65="x","x",$M$2-'Indicator Date hidden'!N65)</f>
        <v>0</v>
      </c>
      <c r="N64" s="208">
        <f>IF('Indicator Date hidden'!O65="x","x",$N$2-'Indicator Date hidden'!O65)</f>
        <v>0</v>
      </c>
      <c r="O64" s="208">
        <f>IF('Indicator Date hidden'!P65="x","x",$O$2-'Indicator Date hidden'!P65)</f>
        <v>0</v>
      </c>
      <c r="P64" s="208">
        <f>IF('Indicator Date hidden'!Q65="x","x",$P$2-'Indicator Date hidden'!Q65)</f>
        <v>0</v>
      </c>
      <c r="Q64" s="208">
        <f>IF('Indicator Date hidden'!R65="x","x",$Q$2-'Indicator Date hidden'!R65)</f>
        <v>9</v>
      </c>
      <c r="R64" s="208">
        <f>IF('Indicator Date hidden'!S65="x","x",$R$2-'Indicator Date hidden'!S65)</f>
        <v>0</v>
      </c>
      <c r="S64" s="208">
        <f>IF('Indicator Date hidden'!T65="x","x",$S$2-'Indicator Date hidden'!T65)</f>
        <v>0</v>
      </c>
      <c r="T64" s="208">
        <f>IF('Indicator Date hidden'!U65="x","x",$T$2-'Indicator Date hidden'!U65)</f>
        <v>0</v>
      </c>
      <c r="U64" s="208">
        <f>IF('Indicator Date hidden'!V65="x","x",$U$2-'Indicator Date hidden'!V65)</f>
        <v>0</v>
      </c>
      <c r="V64" s="208">
        <f>IF('Indicator Date hidden'!W65="x","x",$V$2-'Indicator Date hidden'!W65)</f>
        <v>0</v>
      </c>
      <c r="W64" s="208">
        <f>IF('Indicator Date hidden'!X65="x","x",$W$2-'Indicator Date hidden'!X65)</f>
        <v>5</v>
      </c>
      <c r="X64" s="208">
        <f>IF('Indicator Date hidden'!Y65="x","x",$X$2-'Indicator Date hidden'!Y65)</f>
        <v>1</v>
      </c>
      <c r="Y64" s="208">
        <f>IF('Indicator Date hidden'!Z65="x","x",$Y$2-'Indicator Date hidden'!Z65)</f>
        <v>0</v>
      </c>
      <c r="Z64" s="208">
        <f>IF('Indicator Date hidden'!AA65="x","x",$Z$2-'Indicator Date hidden'!AA65)</f>
        <v>0</v>
      </c>
      <c r="AA64" s="208">
        <f>IF('Indicator Date hidden'!AB65="x","x",$AA$2-'Indicator Date hidden'!AB65)</f>
        <v>0</v>
      </c>
      <c r="AB64" s="208">
        <f>IF('Indicator Date hidden'!AC65="x","x",$AB$2-'Indicator Date hidden'!AC65)</f>
        <v>0</v>
      </c>
      <c r="AC64" s="208">
        <f>IF('Indicator Date hidden'!AD65="x","x",$AC$2-'Indicator Date hidden'!AD65)</f>
        <v>0</v>
      </c>
      <c r="AD64" s="208">
        <f>IF('Indicator Date hidden'!AE65="x","x",$AD$2-'Indicator Date hidden'!AE65)</f>
        <v>0</v>
      </c>
      <c r="AE64" s="208">
        <f>IF('Indicator Date hidden'!AF65="x","x",$AE$2-'Indicator Date hidden'!AF65)</f>
        <v>0</v>
      </c>
      <c r="AF64" s="208">
        <f>IF('Indicator Date hidden'!AG65="x","x",$AF$2-'Indicator Date hidden'!AG65)</f>
        <v>0</v>
      </c>
      <c r="AG64" s="208">
        <f>IF('Indicator Date hidden'!AH65="x","x",$AG$2-'Indicator Date hidden'!AH65)</f>
        <v>0</v>
      </c>
      <c r="AH64" s="208">
        <f>IF('Indicator Date hidden'!AI65="x","x",$AH$2-'Indicator Date hidden'!AI65)</f>
        <v>0</v>
      </c>
      <c r="AI64" s="208">
        <f>IF('Indicator Date hidden'!AJ65="x","x",$AI$2-'Indicator Date hidden'!AJ65)</f>
        <v>0</v>
      </c>
      <c r="AJ64" s="208">
        <f>IF('Indicator Date hidden'!AK65="x","x",$AJ$2-'Indicator Date hidden'!AK65)</f>
        <v>1</v>
      </c>
      <c r="AK64" s="208">
        <f>IF('Indicator Date hidden'!AL65="x","x",$AK$2-'Indicator Date hidden'!AL65)</f>
        <v>1</v>
      </c>
      <c r="AL64" s="208">
        <f>IF('Indicator Date hidden'!AM65="x","x",$AL$2-'Indicator Date hidden'!AM65)</f>
        <v>0</v>
      </c>
      <c r="AM64" s="208">
        <f>IF('Indicator Date hidden'!AN65="x","x",$AM$2-'Indicator Date hidden'!AN65)</f>
        <v>0</v>
      </c>
      <c r="AN64" s="208">
        <f>IF('Indicator Date hidden'!AO65="x","x",$AN$2-'Indicator Date hidden'!AO65)</f>
        <v>0</v>
      </c>
      <c r="AO64" s="208" t="str">
        <f>IF('Indicator Date hidden'!AP65="x","x",$AO$2-'Indicator Date hidden'!AP65)</f>
        <v>x</v>
      </c>
      <c r="AP64" s="208" t="str">
        <f>IF('Indicator Date hidden'!AQ65="x","x",$AP$2-'Indicator Date hidden'!AQ65)</f>
        <v>x</v>
      </c>
      <c r="AQ64" s="208">
        <f>IF('Indicator Date hidden'!AR65="x","x",$AQ$2-'Indicator Date hidden'!AR65)</f>
        <v>0</v>
      </c>
      <c r="AR64" s="208">
        <f>IF('Indicator Date hidden'!AS65="x","x",$AR$2-'Indicator Date hidden'!AS65)</f>
        <v>0</v>
      </c>
      <c r="AS64" s="208">
        <f>IF('Indicator Date hidden'!AT65="x","x",$AS$2-'Indicator Date hidden'!AT65)</f>
        <v>0</v>
      </c>
      <c r="AT64" s="208">
        <f>IF('Indicator Date hidden'!AU65="x","x",$AT$2-'Indicator Date hidden'!AU65)</f>
        <v>0</v>
      </c>
      <c r="AU64" s="208">
        <f>IF('Indicator Date hidden'!AV65="x","x",$AU$2-'Indicator Date hidden'!AV65)</f>
        <v>1</v>
      </c>
      <c r="AV64" s="208">
        <f>IF('Indicator Date hidden'!AW65="x","x",$AV$2-'Indicator Date hidden'!AW65)</f>
        <v>0</v>
      </c>
      <c r="AW64" s="208">
        <f>IF('Indicator Date hidden'!AX65="x","x",$AW$2-'Indicator Date hidden'!AX65)</f>
        <v>0</v>
      </c>
      <c r="AX64" s="208">
        <f>IF('Indicator Date hidden'!AY65="x","x",$AX$2-'Indicator Date hidden'!AY65)</f>
        <v>0</v>
      </c>
      <c r="AY64" s="208">
        <f>IF('Indicator Date hidden'!AZ65="x","x",$AY$2-'Indicator Date hidden'!AZ65)</f>
        <v>0</v>
      </c>
      <c r="AZ64" s="208">
        <f>IF('Indicator Date hidden'!BA65="x","x",$AZ$2-'Indicator Date hidden'!BA65)</f>
        <v>0</v>
      </c>
      <c r="BA64">
        <f t="shared" si="5"/>
        <v>18</v>
      </c>
      <c r="BB64" s="21">
        <f t="shared" si="6"/>
        <v>0.36734693877551022</v>
      </c>
      <c r="BC64">
        <f t="shared" si="7"/>
        <v>6</v>
      </c>
      <c r="BD64" s="21">
        <f t="shared" si="8"/>
        <v>1.4525681346346322</v>
      </c>
      <c r="BE64" s="278">
        <f t="shared" si="9"/>
        <v>0</v>
      </c>
    </row>
    <row r="65" spans="1:57" x14ac:dyDescent="0.3">
      <c r="A65" t="s">
        <v>7409</v>
      </c>
      <c r="B65" s="208">
        <f>IF('Indicator Date hidden'!C66="x","x",$B$2-'Indicator Date hidden'!C66)</f>
        <v>0</v>
      </c>
      <c r="C65" s="208">
        <f>IF('Indicator Date hidden'!D66="x","x",$C$2-'Indicator Date hidden'!D66)</f>
        <v>0</v>
      </c>
      <c r="D65" s="208">
        <f>IF('Indicator Date hidden'!E66="x","x",$D$2-'Indicator Date hidden'!E66)</f>
        <v>0</v>
      </c>
      <c r="E65" s="208">
        <f>IF('Indicator Date hidden'!F66="x","x",$E$2-'Indicator Date hidden'!F66)</f>
        <v>0</v>
      </c>
      <c r="F65" s="208">
        <f>IF('Indicator Date hidden'!G66="x","x",$F$2-'Indicator Date hidden'!G66)</f>
        <v>0</v>
      </c>
      <c r="G65" s="208">
        <f>IF('Indicator Date hidden'!H66="x","x",$G$2-'Indicator Date hidden'!H66)</f>
        <v>0</v>
      </c>
      <c r="H65" s="208">
        <f>IF('Indicator Date hidden'!I66="x","x",$H$2-'Indicator Date hidden'!I66)</f>
        <v>0</v>
      </c>
      <c r="I65" s="208">
        <f>IF('Indicator Date hidden'!J66="x","x",$I$2-'Indicator Date hidden'!J66)</f>
        <v>0</v>
      </c>
      <c r="J65" s="208">
        <f>IF('Indicator Date hidden'!K66="x","x",$J$2-'Indicator Date hidden'!K66)</f>
        <v>0</v>
      </c>
      <c r="K65" s="208">
        <f>IF('Indicator Date hidden'!L66="x","x",$K$2-'Indicator Date hidden'!L66)</f>
        <v>0</v>
      </c>
      <c r="L65" s="208">
        <f>IF('Indicator Date hidden'!M66="x","x",$L$2-'Indicator Date hidden'!M66)</f>
        <v>0</v>
      </c>
      <c r="M65" s="208">
        <f>IF('Indicator Date hidden'!N66="x","x",$M$2-'Indicator Date hidden'!N66)</f>
        <v>0</v>
      </c>
      <c r="N65" s="208">
        <f>IF('Indicator Date hidden'!O66="x","x",$N$2-'Indicator Date hidden'!O66)</f>
        <v>0</v>
      </c>
      <c r="O65" s="208">
        <f>IF('Indicator Date hidden'!P66="x","x",$O$2-'Indicator Date hidden'!P66)</f>
        <v>0</v>
      </c>
      <c r="P65" s="208">
        <f>IF('Indicator Date hidden'!Q66="x","x",$P$2-'Indicator Date hidden'!Q66)</f>
        <v>0</v>
      </c>
      <c r="Q65" s="208" t="str">
        <f>IF('Indicator Date hidden'!R66="x","x",$Q$2-'Indicator Date hidden'!R66)</f>
        <v>x</v>
      </c>
      <c r="R65" s="208">
        <f>IF('Indicator Date hidden'!S66="x","x",$R$2-'Indicator Date hidden'!S66)</f>
        <v>0</v>
      </c>
      <c r="S65" s="208">
        <f>IF('Indicator Date hidden'!T66="x","x",$S$2-'Indicator Date hidden'!T66)</f>
        <v>0</v>
      </c>
      <c r="T65" s="208">
        <f>IF('Indicator Date hidden'!U66="x","x",$T$2-'Indicator Date hidden'!U66)</f>
        <v>0</v>
      </c>
      <c r="U65" s="208" t="str">
        <f>IF('Indicator Date hidden'!V66="x","x",$U$2-'Indicator Date hidden'!V66)</f>
        <v>x</v>
      </c>
      <c r="V65" s="208">
        <f>IF('Indicator Date hidden'!W66="x","x",$V$2-'Indicator Date hidden'!W66)</f>
        <v>0</v>
      </c>
      <c r="W65" s="208">
        <f>IF('Indicator Date hidden'!X66="x","x",$W$2-'Indicator Date hidden'!X66)</f>
        <v>9</v>
      </c>
      <c r="X65" s="208">
        <f>IF('Indicator Date hidden'!Y66="x","x",$X$2-'Indicator Date hidden'!Y66)</f>
        <v>2</v>
      </c>
      <c r="Y65" s="208">
        <f>IF('Indicator Date hidden'!Z66="x","x",$Y$2-'Indicator Date hidden'!Z66)</f>
        <v>0</v>
      </c>
      <c r="Z65" s="208">
        <f>IF('Indicator Date hidden'!AA66="x","x",$Z$2-'Indicator Date hidden'!AA66)</f>
        <v>0</v>
      </c>
      <c r="AA65" s="208" t="str">
        <f>IF('Indicator Date hidden'!AB66="x","x",$AA$2-'Indicator Date hidden'!AB66)</f>
        <v>x</v>
      </c>
      <c r="AB65" s="208">
        <f>IF('Indicator Date hidden'!AC66="x","x",$AB$2-'Indicator Date hidden'!AC66)</f>
        <v>0</v>
      </c>
      <c r="AC65" s="208">
        <f>IF('Indicator Date hidden'!AD66="x","x",$AC$2-'Indicator Date hidden'!AD66)</f>
        <v>0</v>
      </c>
      <c r="AD65" s="208" t="str">
        <f>IF('Indicator Date hidden'!AE66="x","x",$AD$2-'Indicator Date hidden'!AE66)</f>
        <v>x</v>
      </c>
      <c r="AE65" s="208">
        <f>IF('Indicator Date hidden'!AF66="x","x",$AE$2-'Indicator Date hidden'!AF66)</f>
        <v>0</v>
      </c>
      <c r="AF65" s="208">
        <f>IF('Indicator Date hidden'!AG66="x","x",$AF$2-'Indicator Date hidden'!AG66)</f>
        <v>2</v>
      </c>
      <c r="AG65" s="208">
        <f>IF('Indicator Date hidden'!AH66="x","x",$AG$2-'Indicator Date hidden'!AH66)</f>
        <v>0</v>
      </c>
      <c r="AH65" s="208">
        <f>IF('Indicator Date hidden'!AI66="x","x",$AH$2-'Indicator Date hidden'!AI66)</f>
        <v>0</v>
      </c>
      <c r="AI65" s="208">
        <f>IF('Indicator Date hidden'!AJ66="x","x",$AI$2-'Indicator Date hidden'!AJ66)</f>
        <v>0</v>
      </c>
      <c r="AJ65" s="208" t="str">
        <f>IF('Indicator Date hidden'!AK66="x","x",$AJ$2-'Indicator Date hidden'!AK66)</f>
        <v>x</v>
      </c>
      <c r="AK65" s="208">
        <f>IF('Indicator Date hidden'!AL66="x","x",$AK$2-'Indicator Date hidden'!AL66)</f>
        <v>1</v>
      </c>
      <c r="AL65" s="208">
        <f>IF('Indicator Date hidden'!AM66="x","x",$AL$2-'Indicator Date hidden'!AM66)</f>
        <v>0</v>
      </c>
      <c r="AM65" s="208">
        <f>IF('Indicator Date hidden'!AN66="x","x",$AM$2-'Indicator Date hidden'!AN66)</f>
        <v>0</v>
      </c>
      <c r="AN65" s="208">
        <f>IF('Indicator Date hidden'!AO66="x","x",$AN$2-'Indicator Date hidden'!AO66)</f>
        <v>0</v>
      </c>
      <c r="AO65" s="208">
        <f>IF('Indicator Date hidden'!AP66="x","x",$AO$2-'Indicator Date hidden'!AP66)</f>
        <v>0</v>
      </c>
      <c r="AP65" s="208">
        <f>IF('Indicator Date hidden'!AQ66="x","x",$AP$2-'Indicator Date hidden'!AQ66)</f>
        <v>0</v>
      </c>
      <c r="AQ65" s="208">
        <f>IF('Indicator Date hidden'!AR66="x","x",$AQ$2-'Indicator Date hidden'!AR66)</f>
        <v>0</v>
      </c>
      <c r="AR65" s="208">
        <f>IF('Indicator Date hidden'!AS66="x","x",$AR$2-'Indicator Date hidden'!AS66)</f>
        <v>0</v>
      </c>
      <c r="AS65" s="208">
        <f>IF('Indicator Date hidden'!AT66="x","x",$AS$2-'Indicator Date hidden'!AT66)</f>
        <v>0</v>
      </c>
      <c r="AT65" s="208">
        <f>IF('Indicator Date hidden'!AU66="x","x",$AT$2-'Indicator Date hidden'!AU66)</f>
        <v>0</v>
      </c>
      <c r="AU65" s="208" t="str">
        <f>IF('Indicator Date hidden'!AV66="x","x",$AU$2-'Indicator Date hidden'!AV66)</f>
        <v>x</v>
      </c>
      <c r="AV65" s="208">
        <f>IF('Indicator Date hidden'!AW66="x","x",$AV$2-'Indicator Date hidden'!AW66)</f>
        <v>0</v>
      </c>
      <c r="AW65" s="208">
        <f>IF('Indicator Date hidden'!AX66="x","x",$AW$2-'Indicator Date hidden'!AX66)</f>
        <v>0</v>
      </c>
      <c r="AX65" s="208">
        <f>IF('Indicator Date hidden'!AY66="x","x",$AX$2-'Indicator Date hidden'!AY66)</f>
        <v>0</v>
      </c>
      <c r="AY65" s="208">
        <f>IF('Indicator Date hidden'!AZ66="x","x",$AY$2-'Indicator Date hidden'!AZ66)</f>
        <v>0</v>
      </c>
      <c r="AZ65" s="208">
        <f>IF('Indicator Date hidden'!BA66="x","x",$AZ$2-'Indicator Date hidden'!BA66)</f>
        <v>0</v>
      </c>
      <c r="BA65">
        <f t="shared" si="5"/>
        <v>14</v>
      </c>
      <c r="BB65" s="21">
        <f t="shared" si="6"/>
        <v>0.31111111111111112</v>
      </c>
      <c r="BC65">
        <f t="shared" si="7"/>
        <v>4</v>
      </c>
      <c r="BD65" s="21">
        <f t="shared" si="8"/>
        <v>1.3795687284594451</v>
      </c>
      <c r="BE65" s="278">
        <f t="shared" si="9"/>
        <v>0</v>
      </c>
    </row>
    <row r="66" spans="1:57" x14ac:dyDescent="0.3">
      <c r="A66" t="s">
        <v>7411</v>
      </c>
      <c r="B66" s="208">
        <f>IF('Indicator Date hidden'!C67="x","x",$B$2-'Indicator Date hidden'!C67)</f>
        <v>0</v>
      </c>
      <c r="C66" s="208">
        <f>IF('Indicator Date hidden'!D67="x","x",$C$2-'Indicator Date hidden'!D67)</f>
        <v>0</v>
      </c>
      <c r="D66" s="208">
        <f>IF('Indicator Date hidden'!E67="x","x",$D$2-'Indicator Date hidden'!E67)</f>
        <v>0</v>
      </c>
      <c r="E66" s="208">
        <f>IF('Indicator Date hidden'!F67="x","x",$E$2-'Indicator Date hidden'!F67)</f>
        <v>0</v>
      </c>
      <c r="F66" s="208">
        <f>IF('Indicator Date hidden'!G67="x","x",$F$2-'Indicator Date hidden'!G67)</f>
        <v>0</v>
      </c>
      <c r="G66" s="208">
        <f>IF('Indicator Date hidden'!H67="x","x",$G$2-'Indicator Date hidden'!H67)</f>
        <v>0</v>
      </c>
      <c r="H66" s="208">
        <f>IF('Indicator Date hidden'!I67="x","x",$H$2-'Indicator Date hidden'!I67)</f>
        <v>0</v>
      </c>
      <c r="I66" s="208">
        <f>IF('Indicator Date hidden'!J67="x","x",$I$2-'Indicator Date hidden'!J67)</f>
        <v>0</v>
      </c>
      <c r="J66" s="208">
        <f>IF('Indicator Date hidden'!K67="x","x",$J$2-'Indicator Date hidden'!K67)</f>
        <v>0</v>
      </c>
      <c r="K66" s="208">
        <f>IF('Indicator Date hidden'!L67="x","x",$K$2-'Indicator Date hidden'!L67)</f>
        <v>0</v>
      </c>
      <c r="L66" s="208">
        <f>IF('Indicator Date hidden'!M67="x","x",$L$2-'Indicator Date hidden'!M67)</f>
        <v>0</v>
      </c>
      <c r="M66" s="208">
        <f>IF('Indicator Date hidden'!N67="x","x",$M$2-'Indicator Date hidden'!N67)</f>
        <v>0</v>
      </c>
      <c r="N66" s="208">
        <f>IF('Indicator Date hidden'!O67="x","x",$N$2-'Indicator Date hidden'!O67)</f>
        <v>0</v>
      </c>
      <c r="O66" s="208">
        <f>IF('Indicator Date hidden'!P67="x","x",$O$2-'Indicator Date hidden'!P67)</f>
        <v>0</v>
      </c>
      <c r="P66" s="208">
        <f>IF('Indicator Date hidden'!Q67="x","x",$P$2-'Indicator Date hidden'!Q67)</f>
        <v>0</v>
      </c>
      <c r="Q66" s="208">
        <f>IF('Indicator Date hidden'!R67="x","x",$Q$2-'Indicator Date hidden'!R67)</f>
        <v>3</v>
      </c>
      <c r="R66" s="208">
        <f>IF('Indicator Date hidden'!S67="x","x",$R$2-'Indicator Date hidden'!S67)</f>
        <v>0</v>
      </c>
      <c r="S66" s="208">
        <f>IF('Indicator Date hidden'!T67="x","x",$S$2-'Indicator Date hidden'!T67)</f>
        <v>0</v>
      </c>
      <c r="T66" s="208">
        <f>IF('Indicator Date hidden'!U67="x","x",$T$2-'Indicator Date hidden'!U67)</f>
        <v>0</v>
      </c>
      <c r="U66" s="208">
        <f>IF('Indicator Date hidden'!V67="x","x",$U$2-'Indicator Date hidden'!V67)</f>
        <v>0</v>
      </c>
      <c r="V66" s="208">
        <f>IF('Indicator Date hidden'!W67="x","x",$V$2-'Indicator Date hidden'!W67)</f>
        <v>0</v>
      </c>
      <c r="W66" s="208">
        <f>IF('Indicator Date hidden'!X67="x","x",$W$2-'Indicator Date hidden'!X67)</f>
        <v>0</v>
      </c>
      <c r="X66" s="208">
        <f>IF('Indicator Date hidden'!Y67="x","x",$X$2-'Indicator Date hidden'!Y67)</f>
        <v>4</v>
      </c>
      <c r="Y66" s="208">
        <f>IF('Indicator Date hidden'!Z67="x","x",$Y$2-'Indicator Date hidden'!Z67)</f>
        <v>0</v>
      </c>
      <c r="Z66" s="208">
        <f>IF('Indicator Date hidden'!AA67="x","x",$Z$2-'Indicator Date hidden'!AA67)</f>
        <v>0</v>
      </c>
      <c r="AA66" s="208">
        <f>IF('Indicator Date hidden'!AB67="x","x",$AA$2-'Indicator Date hidden'!AB67)</f>
        <v>0</v>
      </c>
      <c r="AB66" s="208">
        <f>IF('Indicator Date hidden'!AC67="x","x",$AB$2-'Indicator Date hidden'!AC67)</f>
        <v>0</v>
      </c>
      <c r="AC66" s="208">
        <f>IF('Indicator Date hidden'!AD67="x","x",$AC$2-'Indicator Date hidden'!AD67)</f>
        <v>0</v>
      </c>
      <c r="AD66" s="208">
        <f>IF('Indicator Date hidden'!AE67="x","x",$AD$2-'Indicator Date hidden'!AE67)</f>
        <v>0</v>
      </c>
      <c r="AE66" s="208">
        <f>IF('Indicator Date hidden'!AF67="x","x",$AE$2-'Indicator Date hidden'!AF67)</f>
        <v>0</v>
      </c>
      <c r="AF66" s="208">
        <f>IF('Indicator Date hidden'!AG67="x","x",$AF$2-'Indicator Date hidden'!AG67)</f>
        <v>8</v>
      </c>
      <c r="AG66" s="208">
        <f>IF('Indicator Date hidden'!AH67="x","x",$AG$2-'Indicator Date hidden'!AH67)</f>
        <v>0</v>
      </c>
      <c r="AH66" s="208">
        <f>IF('Indicator Date hidden'!AI67="x","x",$AH$2-'Indicator Date hidden'!AI67)</f>
        <v>0</v>
      </c>
      <c r="AI66" s="208">
        <f>IF('Indicator Date hidden'!AJ67="x","x",$AI$2-'Indicator Date hidden'!AJ67)</f>
        <v>0</v>
      </c>
      <c r="AJ66" s="208" t="str">
        <f>IF('Indicator Date hidden'!AK67="x","x",$AJ$2-'Indicator Date hidden'!AK67)</f>
        <v>x</v>
      </c>
      <c r="AK66" s="208">
        <f>IF('Indicator Date hidden'!AL67="x","x",$AK$2-'Indicator Date hidden'!AL67)</f>
        <v>1</v>
      </c>
      <c r="AL66" s="208">
        <f>IF('Indicator Date hidden'!AM67="x","x",$AL$2-'Indicator Date hidden'!AM67)</f>
        <v>0</v>
      </c>
      <c r="AM66" s="208">
        <f>IF('Indicator Date hidden'!AN67="x","x",$AM$2-'Indicator Date hidden'!AN67)</f>
        <v>0</v>
      </c>
      <c r="AN66" s="208">
        <f>IF('Indicator Date hidden'!AO67="x","x",$AN$2-'Indicator Date hidden'!AO67)</f>
        <v>0</v>
      </c>
      <c r="AO66" s="208">
        <f>IF('Indicator Date hidden'!AP67="x","x",$AO$2-'Indicator Date hidden'!AP67)</f>
        <v>0</v>
      </c>
      <c r="AP66" s="208">
        <f>IF('Indicator Date hidden'!AQ67="x","x",$AP$2-'Indicator Date hidden'!AQ67)</f>
        <v>0</v>
      </c>
      <c r="AQ66" s="208">
        <f>IF('Indicator Date hidden'!AR67="x","x",$AQ$2-'Indicator Date hidden'!AR67)</f>
        <v>0</v>
      </c>
      <c r="AR66" s="208">
        <f>IF('Indicator Date hidden'!AS67="x","x",$AR$2-'Indicator Date hidden'!AS67)</f>
        <v>0</v>
      </c>
      <c r="AS66" s="208">
        <f>IF('Indicator Date hidden'!AT67="x","x",$AS$2-'Indicator Date hidden'!AT67)</f>
        <v>0</v>
      </c>
      <c r="AT66" s="208">
        <f>IF('Indicator Date hidden'!AU67="x","x",$AT$2-'Indicator Date hidden'!AU67)</f>
        <v>0</v>
      </c>
      <c r="AU66" s="208">
        <f>IF('Indicator Date hidden'!AV67="x","x",$AU$2-'Indicator Date hidden'!AV67)</f>
        <v>4</v>
      </c>
      <c r="AV66" s="208">
        <f>IF('Indicator Date hidden'!AW67="x","x",$AV$2-'Indicator Date hidden'!AW67)</f>
        <v>0</v>
      </c>
      <c r="AW66" s="208">
        <f>IF('Indicator Date hidden'!AX67="x","x",$AW$2-'Indicator Date hidden'!AX67)</f>
        <v>0</v>
      </c>
      <c r="AX66" s="208">
        <f>IF('Indicator Date hidden'!AY67="x","x",$AX$2-'Indicator Date hidden'!AY67)</f>
        <v>0</v>
      </c>
      <c r="AY66" s="208">
        <f>IF('Indicator Date hidden'!AZ67="x","x",$AY$2-'Indicator Date hidden'!AZ67)</f>
        <v>0</v>
      </c>
      <c r="AZ66" s="208">
        <f>IF('Indicator Date hidden'!BA67="x","x",$AZ$2-'Indicator Date hidden'!BA67)</f>
        <v>0</v>
      </c>
      <c r="BA66">
        <f t="shared" si="5"/>
        <v>20</v>
      </c>
      <c r="BB66" s="21">
        <f t="shared" si="6"/>
        <v>0.4</v>
      </c>
      <c r="BC66">
        <f t="shared" si="7"/>
        <v>5</v>
      </c>
      <c r="BD66" s="21">
        <f t="shared" si="8"/>
        <v>1.4</v>
      </c>
      <c r="BE66" s="278">
        <f t="shared" si="9"/>
        <v>0</v>
      </c>
    </row>
    <row r="67" spans="1:57" x14ac:dyDescent="0.3">
      <c r="A67" t="s">
        <v>7412</v>
      </c>
      <c r="B67" s="208">
        <f>IF('Indicator Date hidden'!C68="x","x",$B$2-'Indicator Date hidden'!C68)</f>
        <v>0</v>
      </c>
      <c r="C67" s="208">
        <f>IF('Indicator Date hidden'!D68="x","x",$C$2-'Indicator Date hidden'!D68)</f>
        <v>0</v>
      </c>
      <c r="D67" s="208">
        <f>IF('Indicator Date hidden'!E68="x","x",$D$2-'Indicator Date hidden'!E68)</f>
        <v>0</v>
      </c>
      <c r="E67" s="208">
        <f>IF('Indicator Date hidden'!F68="x","x",$E$2-'Indicator Date hidden'!F68)</f>
        <v>0</v>
      </c>
      <c r="F67" s="208">
        <f>IF('Indicator Date hidden'!G68="x","x",$F$2-'Indicator Date hidden'!G68)</f>
        <v>0</v>
      </c>
      <c r="G67" s="208">
        <f>IF('Indicator Date hidden'!H68="x","x",$G$2-'Indicator Date hidden'!H68)</f>
        <v>0</v>
      </c>
      <c r="H67" s="208">
        <f>IF('Indicator Date hidden'!I68="x","x",$H$2-'Indicator Date hidden'!I68)</f>
        <v>0</v>
      </c>
      <c r="I67" s="208">
        <f>IF('Indicator Date hidden'!J68="x","x",$I$2-'Indicator Date hidden'!J68)</f>
        <v>0</v>
      </c>
      <c r="J67" s="208">
        <f>IF('Indicator Date hidden'!K68="x","x",$J$2-'Indicator Date hidden'!K68)</f>
        <v>0</v>
      </c>
      <c r="K67" s="208">
        <f>IF('Indicator Date hidden'!L68="x","x",$K$2-'Indicator Date hidden'!L68)</f>
        <v>0</v>
      </c>
      <c r="L67" s="208">
        <f>IF('Indicator Date hidden'!M68="x","x",$L$2-'Indicator Date hidden'!M68)</f>
        <v>0</v>
      </c>
      <c r="M67" s="208">
        <f>IF('Indicator Date hidden'!N68="x","x",$M$2-'Indicator Date hidden'!N68)</f>
        <v>0</v>
      </c>
      <c r="N67" s="208">
        <f>IF('Indicator Date hidden'!O68="x","x",$N$2-'Indicator Date hidden'!O68)</f>
        <v>0</v>
      </c>
      <c r="O67" s="208">
        <f>IF('Indicator Date hidden'!P68="x","x",$O$2-'Indicator Date hidden'!P68)</f>
        <v>0</v>
      </c>
      <c r="P67" s="208">
        <f>IF('Indicator Date hidden'!Q68="x","x",$P$2-'Indicator Date hidden'!Q68)</f>
        <v>0</v>
      </c>
      <c r="Q67" s="208" t="str">
        <f>IF('Indicator Date hidden'!R68="x","x",$Q$2-'Indicator Date hidden'!R68)</f>
        <v>x</v>
      </c>
      <c r="R67" s="208">
        <f>IF('Indicator Date hidden'!S68="x","x",$R$2-'Indicator Date hidden'!S68)</f>
        <v>0</v>
      </c>
      <c r="S67" s="208">
        <f>IF('Indicator Date hidden'!T68="x","x",$S$2-'Indicator Date hidden'!T68)</f>
        <v>0</v>
      </c>
      <c r="T67" s="208">
        <f>IF('Indicator Date hidden'!U68="x","x",$T$2-'Indicator Date hidden'!U68)</f>
        <v>0</v>
      </c>
      <c r="U67" s="208" t="str">
        <f>IF('Indicator Date hidden'!V68="x","x",$U$2-'Indicator Date hidden'!V68)</f>
        <v>x</v>
      </c>
      <c r="V67" s="208">
        <f>IF('Indicator Date hidden'!W68="x","x",$V$2-'Indicator Date hidden'!W68)</f>
        <v>0</v>
      </c>
      <c r="W67" s="208" t="str">
        <f>IF('Indicator Date hidden'!X68="x","x",$W$2-'Indicator Date hidden'!X68)</f>
        <v>x</v>
      </c>
      <c r="X67" s="208">
        <f>IF('Indicator Date hidden'!Y68="x","x",$X$2-'Indicator Date hidden'!Y68)</f>
        <v>4</v>
      </c>
      <c r="Y67" s="208">
        <f>IF('Indicator Date hidden'!Z68="x","x",$Y$2-'Indicator Date hidden'!Z68)</f>
        <v>0</v>
      </c>
      <c r="Z67" s="208">
        <f>IF('Indicator Date hidden'!AA68="x","x",$Z$2-'Indicator Date hidden'!AA68)</f>
        <v>0</v>
      </c>
      <c r="AA67" s="208" t="str">
        <f>IF('Indicator Date hidden'!AB68="x","x",$AA$2-'Indicator Date hidden'!AB68)</f>
        <v>x</v>
      </c>
      <c r="AB67" s="208">
        <f>IF('Indicator Date hidden'!AC68="x","x",$AB$2-'Indicator Date hidden'!AC68)</f>
        <v>0</v>
      </c>
      <c r="AC67" s="208">
        <f>IF('Indicator Date hidden'!AD68="x","x",$AC$2-'Indicator Date hidden'!AD68)</f>
        <v>0</v>
      </c>
      <c r="AD67" s="208" t="str">
        <f>IF('Indicator Date hidden'!AE68="x","x",$AD$2-'Indicator Date hidden'!AE68)</f>
        <v>x</v>
      </c>
      <c r="AE67" s="208">
        <f>IF('Indicator Date hidden'!AF68="x","x",$AE$2-'Indicator Date hidden'!AF68)</f>
        <v>0</v>
      </c>
      <c r="AF67" s="208">
        <f>IF('Indicator Date hidden'!AG68="x","x",$AF$2-'Indicator Date hidden'!AG68)</f>
        <v>1</v>
      </c>
      <c r="AG67" s="208">
        <f>IF('Indicator Date hidden'!AH68="x","x",$AG$2-'Indicator Date hidden'!AH68)</f>
        <v>0</v>
      </c>
      <c r="AH67" s="208">
        <f>IF('Indicator Date hidden'!AI68="x","x",$AH$2-'Indicator Date hidden'!AI68)</f>
        <v>0</v>
      </c>
      <c r="AI67" s="208">
        <f>IF('Indicator Date hidden'!AJ68="x","x",$AI$2-'Indicator Date hidden'!AJ68)</f>
        <v>0</v>
      </c>
      <c r="AJ67" s="208" t="str">
        <f>IF('Indicator Date hidden'!AK68="x","x",$AJ$2-'Indicator Date hidden'!AK68)</f>
        <v>x</v>
      </c>
      <c r="AK67" s="208">
        <f>IF('Indicator Date hidden'!AL68="x","x",$AK$2-'Indicator Date hidden'!AL68)</f>
        <v>1</v>
      </c>
      <c r="AL67" s="208">
        <f>IF('Indicator Date hidden'!AM68="x","x",$AL$2-'Indicator Date hidden'!AM68)</f>
        <v>0</v>
      </c>
      <c r="AM67" s="208">
        <f>IF('Indicator Date hidden'!AN68="x","x",$AM$2-'Indicator Date hidden'!AN68)</f>
        <v>0</v>
      </c>
      <c r="AN67" s="208">
        <f>IF('Indicator Date hidden'!AO68="x","x",$AN$2-'Indicator Date hidden'!AO68)</f>
        <v>0</v>
      </c>
      <c r="AO67" s="208">
        <f>IF('Indicator Date hidden'!AP68="x","x",$AO$2-'Indicator Date hidden'!AP68)</f>
        <v>0</v>
      </c>
      <c r="AP67" s="208">
        <f>IF('Indicator Date hidden'!AQ68="x","x",$AP$2-'Indicator Date hidden'!AQ68)</f>
        <v>0</v>
      </c>
      <c r="AQ67" s="208">
        <f>IF('Indicator Date hidden'!AR68="x","x",$AQ$2-'Indicator Date hidden'!AR68)</f>
        <v>0</v>
      </c>
      <c r="AR67" s="208">
        <f>IF('Indicator Date hidden'!AS68="x","x",$AR$2-'Indicator Date hidden'!AS68)</f>
        <v>0</v>
      </c>
      <c r="AS67" s="208">
        <f>IF('Indicator Date hidden'!AT68="x","x",$AS$2-'Indicator Date hidden'!AT68)</f>
        <v>0</v>
      </c>
      <c r="AT67" s="208">
        <f>IF('Indicator Date hidden'!AU68="x","x",$AT$2-'Indicator Date hidden'!AU68)</f>
        <v>0</v>
      </c>
      <c r="AU67" s="208">
        <f>IF('Indicator Date hidden'!AV68="x","x",$AU$2-'Indicator Date hidden'!AV68)</f>
        <v>1</v>
      </c>
      <c r="AV67" s="208">
        <f>IF('Indicator Date hidden'!AW68="x","x",$AV$2-'Indicator Date hidden'!AW68)</f>
        <v>0</v>
      </c>
      <c r="AW67" s="208">
        <f>IF('Indicator Date hidden'!AX68="x","x",$AW$2-'Indicator Date hidden'!AX68)</f>
        <v>0</v>
      </c>
      <c r="AX67" s="208">
        <f>IF('Indicator Date hidden'!AY68="x","x",$AX$2-'Indicator Date hidden'!AY68)</f>
        <v>0</v>
      </c>
      <c r="AY67" s="208">
        <f>IF('Indicator Date hidden'!AZ68="x","x",$AY$2-'Indicator Date hidden'!AZ68)</f>
        <v>0</v>
      </c>
      <c r="AZ67" s="208">
        <f>IF('Indicator Date hidden'!BA68="x","x",$AZ$2-'Indicator Date hidden'!BA68)</f>
        <v>0</v>
      </c>
      <c r="BA67">
        <f t="shared" ref="BA67:BA98" si="10">SUM(B67:AZ67)</f>
        <v>7</v>
      </c>
      <c r="BB67" s="21">
        <f t="shared" ref="BB67:BB98" si="11">BA67/COUNT(B67:AZ67)</f>
        <v>0.15555555555555556</v>
      </c>
      <c r="BC67">
        <f t="shared" ref="BC67:BC98" si="12">COUNTIF(B67:AZ67,"&gt;0")</f>
        <v>4</v>
      </c>
      <c r="BD67" s="21">
        <f t="shared" ref="BD67:BD98" si="13">_xlfn.STDEV.P(B67:AZ67)</f>
        <v>0.63089198073681729</v>
      </c>
      <c r="BE67" s="278">
        <f t="shared" ref="BE67:BE98" si="14">MEDIAN(B67:AZ67)</f>
        <v>0</v>
      </c>
    </row>
    <row r="68" spans="1:57" x14ac:dyDescent="0.3">
      <c r="A68" t="s">
        <v>7414</v>
      </c>
      <c r="B68" s="208">
        <f>IF('Indicator Date hidden'!C69="x","x",$B$2-'Indicator Date hidden'!C69)</f>
        <v>0</v>
      </c>
      <c r="C68" s="208">
        <f>IF('Indicator Date hidden'!D69="x","x",$C$2-'Indicator Date hidden'!D69)</f>
        <v>0</v>
      </c>
      <c r="D68" s="208">
        <f>IF('Indicator Date hidden'!E69="x","x",$D$2-'Indicator Date hidden'!E69)</f>
        <v>0</v>
      </c>
      <c r="E68" s="208">
        <f>IF('Indicator Date hidden'!F69="x","x",$E$2-'Indicator Date hidden'!F69)</f>
        <v>0</v>
      </c>
      <c r="F68" s="208">
        <f>IF('Indicator Date hidden'!G69="x","x",$F$2-'Indicator Date hidden'!G69)</f>
        <v>0</v>
      </c>
      <c r="G68" s="208">
        <f>IF('Indicator Date hidden'!H69="x","x",$G$2-'Indicator Date hidden'!H69)</f>
        <v>0</v>
      </c>
      <c r="H68" s="208">
        <f>IF('Indicator Date hidden'!I69="x","x",$H$2-'Indicator Date hidden'!I69)</f>
        <v>0</v>
      </c>
      <c r="I68" s="208">
        <f>IF('Indicator Date hidden'!J69="x","x",$I$2-'Indicator Date hidden'!J69)</f>
        <v>0</v>
      </c>
      <c r="J68" s="208">
        <f>IF('Indicator Date hidden'!K69="x","x",$J$2-'Indicator Date hidden'!K69)</f>
        <v>0</v>
      </c>
      <c r="K68" s="208">
        <f>IF('Indicator Date hidden'!L69="x","x",$K$2-'Indicator Date hidden'!L69)</f>
        <v>0</v>
      </c>
      <c r="L68" s="208">
        <f>IF('Indicator Date hidden'!M69="x","x",$L$2-'Indicator Date hidden'!M69)</f>
        <v>0</v>
      </c>
      <c r="M68" s="208">
        <f>IF('Indicator Date hidden'!N69="x","x",$M$2-'Indicator Date hidden'!N69)</f>
        <v>0</v>
      </c>
      <c r="N68" s="208">
        <f>IF('Indicator Date hidden'!O69="x","x",$N$2-'Indicator Date hidden'!O69)</f>
        <v>0</v>
      </c>
      <c r="O68" s="208">
        <f>IF('Indicator Date hidden'!P69="x","x",$O$2-'Indicator Date hidden'!P69)</f>
        <v>0</v>
      </c>
      <c r="P68" s="208">
        <f>IF('Indicator Date hidden'!Q69="x","x",$P$2-'Indicator Date hidden'!Q69)</f>
        <v>0</v>
      </c>
      <c r="Q68" s="208" t="str">
        <f>IF('Indicator Date hidden'!R69="x","x",$Q$2-'Indicator Date hidden'!R69)</f>
        <v>x</v>
      </c>
      <c r="R68" s="208">
        <f>IF('Indicator Date hidden'!S69="x","x",$R$2-'Indicator Date hidden'!S69)</f>
        <v>0</v>
      </c>
      <c r="S68" s="208">
        <f>IF('Indicator Date hidden'!T69="x","x",$S$2-'Indicator Date hidden'!T69)</f>
        <v>0</v>
      </c>
      <c r="T68" s="208">
        <f>IF('Indicator Date hidden'!U69="x","x",$T$2-'Indicator Date hidden'!U69)</f>
        <v>0</v>
      </c>
      <c r="U68" s="208">
        <f>IF('Indicator Date hidden'!V69="x","x",$U$2-'Indicator Date hidden'!V69)</f>
        <v>0</v>
      </c>
      <c r="V68" s="208">
        <f>IF('Indicator Date hidden'!W69="x","x",$V$2-'Indicator Date hidden'!W69)</f>
        <v>0</v>
      </c>
      <c r="W68" s="208" t="str">
        <f>IF('Indicator Date hidden'!X69="x","x",$W$2-'Indicator Date hidden'!X69)</f>
        <v>x</v>
      </c>
      <c r="X68" s="208" t="str">
        <f>IF('Indicator Date hidden'!Y69="x","x",$X$2-'Indicator Date hidden'!Y69)</f>
        <v>x</v>
      </c>
      <c r="Y68" s="208">
        <f>IF('Indicator Date hidden'!Z69="x","x",$Y$2-'Indicator Date hidden'!Z69)</f>
        <v>0</v>
      </c>
      <c r="Z68" s="208">
        <f>IF('Indicator Date hidden'!AA69="x","x",$Z$2-'Indicator Date hidden'!AA69)</f>
        <v>0</v>
      </c>
      <c r="AA68" s="208" t="str">
        <f>IF('Indicator Date hidden'!AB69="x","x",$AA$2-'Indicator Date hidden'!AB69)</f>
        <v>x</v>
      </c>
      <c r="AB68" s="208">
        <f>IF('Indicator Date hidden'!AC69="x","x",$AB$2-'Indicator Date hidden'!AC69)</f>
        <v>0</v>
      </c>
      <c r="AC68" s="208">
        <f>IF('Indicator Date hidden'!AD69="x","x",$AC$2-'Indicator Date hidden'!AD69)</f>
        <v>0</v>
      </c>
      <c r="AD68" s="208" t="str">
        <f>IF('Indicator Date hidden'!AE69="x","x",$AD$2-'Indicator Date hidden'!AE69)</f>
        <v>x</v>
      </c>
      <c r="AE68" s="208" t="str">
        <f>IF('Indicator Date hidden'!AF69="x","x",$AE$2-'Indicator Date hidden'!AF69)</f>
        <v>x</v>
      </c>
      <c r="AF68" s="208" t="str">
        <f>IF('Indicator Date hidden'!AG69="x","x",$AF$2-'Indicator Date hidden'!AG69)</f>
        <v>x</v>
      </c>
      <c r="AG68" s="208">
        <f>IF('Indicator Date hidden'!AH69="x","x",$AG$2-'Indicator Date hidden'!AH69)</f>
        <v>0</v>
      </c>
      <c r="AH68" s="208">
        <f>IF('Indicator Date hidden'!AI69="x","x",$AH$2-'Indicator Date hidden'!AI69)</f>
        <v>0</v>
      </c>
      <c r="AI68" s="208">
        <f>IF('Indicator Date hidden'!AJ69="x","x",$AI$2-'Indicator Date hidden'!AJ69)</f>
        <v>0</v>
      </c>
      <c r="AJ68" s="208" t="str">
        <f>IF('Indicator Date hidden'!AK69="x","x",$AJ$2-'Indicator Date hidden'!AK69)</f>
        <v>x</v>
      </c>
      <c r="AK68" s="208">
        <f>IF('Indicator Date hidden'!AL69="x","x",$AK$2-'Indicator Date hidden'!AL69)</f>
        <v>1</v>
      </c>
      <c r="AL68" s="208">
        <f>IF('Indicator Date hidden'!AM69="x","x",$AL$2-'Indicator Date hidden'!AM69)</f>
        <v>0</v>
      </c>
      <c r="AM68" s="208">
        <f>IF('Indicator Date hidden'!AN69="x","x",$AM$2-'Indicator Date hidden'!AN69)</f>
        <v>0</v>
      </c>
      <c r="AN68" s="208">
        <f>IF('Indicator Date hidden'!AO69="x","x",$AN$2-'Indicator Date hidden'!AO69)</f>
        <v>0</v>
      </c>
      <c r="AO68" s="208">
        <f>IF('Indicator Date hidden'!AP69="x","x",$AO$2-'Indicator Date hidden'!AP69)</f>
        <v>0</v>
      </c>
      <c r="AP68" s="208" t="str">
        <f>IF('Indicator Date hidden'!AQ69="x","x",$AP$2-'Indicator Date hidden'!AQ69)</f>
        <v>x</v>
      </c>
      <c r="AQ68" s="208">
        <f>IF('Indicator Date hidden'!AR69="x","x",$AQ$2-'Indicator Date hidden'!AR69)</f>
        <v>4</v>
      </c>
      <c r="AR68" s="208">
        <f>IF('Indicator Date hidden'!AS69="x","x",$AR$2-'Indicator Date hidden'!AS69)</f>
        <v>0</v>
      </c>
      <c r="AS68" s="208" t="str">
        <f>IF('Indicator Date hidden'!AT69="x","x",$AS$2-'Indicator Date hidden'!AT69)</f>
        <v>x</v>
      </c>
      <c r="AT68" s="208">
        <f>IF('Indicator Date hidden'!AU69="x","x",$AT$2-'Indicator Date hidden'!AU69)</f>
        <v>0</v>
      </c>
      <c r="AU68" s="208" t="str">
        <f>IF('Indicator Date hidden'!AV69="x","x",$AU$2-'Indicator Date hidden'!AV69)</f>
        <v>x</v>
      </c>
      <c r="AV68" s="208">
        <f>IF('Indicator Date hidden'!AW69="x","x",$AV$2-'Indicator Date hidden'!AW69)</f>
        <v>0</v>
      </c>
      <c r="AW68" s="208">
        <f>IF('Indicator Date hidden'!AX69="x","x",$AW$2-'Indicator Date hidden'!AX69)</f>
        <v>0</v>
      </c>
      <c r="AX68" s="208">
        <f>IF('Indicator Date hidden'!AY69="x","x",$AX$2-'Indicator Date hidden'!AY69)</f>
        <v>0</v>
      </c>
      <c r="AY68" s="208">
        <f>IF('Indicator Date hidden'!AZ69="x","x",$AY$2-'Indicator Date hidden'!AZ69)</f>
        <v>0</v>
      </c>
      <c r="AZ68" s="208">
        <f>IF('Indicator Date hidden'!BA69="x","x",$AZ$2-'Indicator Date hidden'!BA69)</f>
        <v>0</v>
      </c>
      <c r="BA68">
        <f t="shared" si="10"/>
        <v>5</v>
      </c>
      <c r="BB68" s="21">
        <f t="shared" si="11"/>
        <v>0.125</v>
      </c>
      <c r="BC68">
        <f t="shared" si="12"/>
        <v>2</v>
      </c>
      <c r="BD68" s="21">
        <f t="shared" si="13"/>
        <v>0.63982419460348638</v>
      </c>
      <c r="BE68" s="278">
        <f t="shared" si="14"/>
        <v>0</v>
      </c>
    </row>
    <row r="69" spans="1:57" x14ac:dyDescent="0.3">
      <c r="A69" t="s">
        <v>7415</v>
      </c>
      <c r="B69" s="208">
        <f>IF('Indicator Date hidden'!C70="x","x",$B$2-'Indicator Date hidden'!C70)</f>
        <v>0</v>
      </c>
      <c r="C69" s="208">
        <f>IF('Indicator Date hidden'!D70="x","x",$C$2-'Indicator Date hidden'!D70)</f>
        <v>0</v>
      </c>
      <c r="D69" s="208">
        <f>IF('Indicator Date hidden'!E70="x","x",$D$2-'Indicator Date hidden'!E70)</f>
        <v>0</v>
      </c>
      <c r="E69" s="208">
        <f>IF('Indicator Date hidden'!F70="x","x",$E$2-'Indicator Date hidden'!F70)</f>
        <v>0</v>
      </c>
      <c r="F69" s="208">
        <f>IF('Indicator Date hidden'!G70="x","x",$F$2-'Indicator Date hidden'!G70)</f>
        <v>0</v>
      </c>
      <c r="G69" s="208">
        <f>IF('Indicator Date hidden'!H70="x","x",$G$2-'Indicator Date hidden'!H70)</f>
        <v>0</v>
      </c>
      <c r="H69" s="208">
        <f>IF('Indicator Date hidden'!I70="x","x",$H$2-'Indicator Date hidden'!I70)</f>
        <v>0</v>
      </c>
      <c r="I69" s="208">
        <f>IF('Indicator Date hidden'!J70="x","x",$I$2-'Indicator Date hidden'!J70)</f>
        <v>0</v>
      </c>
      <c r="J69" s="208">
        <f>IF('Indicator Date hidden'!K70="x","x",$J$2-'Indicator Date hidden'!K70)</f>
        <v>0</v>
      </c>
      <c r="K69" s="208">
        <f>IF('Indicator Date hidden'!L70="x","x",$K$2-'Indicator Date hidden'!L70)</f>
        <v>0</v>
      </c>
      <c r="L69" s="208">
        <f>IF('Indicator Date hidden'!M70="x","x",$L$2-'Indicator Date hidden'!M70)</f>
        <v>0</v>
      </c>
      <c r="M69" s="208">
        <f>IF('Indicator Date hidden'!N70="x","x",$M$2-'Indicator Date hidden'!N70)</f>
        <v>0</v>
      </c>
      <c r="N69" s="208">
        <f>IF('Indicator Date hidden'!O70="x","x",$N$2-'Indicator Date hidden'!O70)</f>
        <v>0</v>
      </c>
      <c r="O69" s="208">
        <f>IF('Indicator Date hidden'!P70="x","x",$O$2-'Indicator Date hidden'!P70)</f>
        <v>0</v>
      </c>
      <c r="P69" s="208">
        <f>IF('Indicator Date hidden'!Q70="x","x",$P$2-'Indicator Date hidden'!Q70)</f>
        <v>0</v>
      </c>
      <c r="Q69" s="208" t="str">
        <f>IF('Indicator Date hidden'!R70="x","x",$Q$2-'Indicator Date hidden'!R70)</f>
        <v>x</v>
      </c>
      <c r="R69" s="208">
        <f>IF('Indicator Date hidden'!S70="x","x",$R$2-'Indicator Date hidden'!S70)</f>
        <v>0</v>
      </c>
      <c r="S69" s="208">
        <f>IF('Indicator Date hidden'!T70="x","x",$S$2-'Indicator Date hidden'!T70)</f>
        <v>0</v>
      </c>
      <c r="T69" s="208">
        <f>IF('Indicator Date hidden'!U70="x","x",$T$2-'Indicator Date hidden'!U70)</f>
        <v>0</v>
      </c>
      <c r="U69" s="208">
        <f>IF('Indicator Date hidden'!V70="x","x",$U$2-'Indicator Date hidden'!V70)</f>
        <v>0</v>
      </c>
      <c r="V69" s="208">
        <f>IF('Indicator Date hidden'!W70="x","x",$V$2-'Indicator Date hidden'!W70)</f>
        <v>0</v>
      </c>
      <c r="W69" s="208">
        <f>IF('Indicator Date hidden'!X70="x","x",$W$2-'Indicator Date hidden'!X70)</f>
        <v>5</v>
      </c>
      <c r="X69" s="208">
        <f>IF('Indicator Date hidden'!Y70="x","x",$X$2-'Indicator Date hidden'!Y70)</f>
        <v>5</v>
      </c>
      <c r="Y69" s="208">
        <f>IF('Indicator Date hidden'!Z70="x","x",$Y$2-'Indicator Date hidden'!Z70)</f>
        <v>0</v>
      </c>
      <c r="Z69" s="208">
        <f>IF('Indicator Date hidden'!AA70="x","x",$Z$2-'Indicator Date hidden'!AA70)</f>
        <v>0</v>
      </c>
      <c r="AA69" s="208">
        <f>IF('Indicator Date hidden'!AB70="x","x",$AA$2-'Indicator Date hidden'!AB70)</f>
        <v>0</v>
      </c>
      <c r="AB69" s="208">
        <f>IF('Indicator Date hidden'!AC70="x","x",$AB$2-'Indicator Date hidden'!AC70)</f>
        <v>0</v>
      </c>
      <c r="AC69" s="208">
        <f>IF('Indicator Date hidden'!AD70="x","x",$AC$2-'Indicator Date hidden'!AD70)</f>
        <v>0</v>
      </c>
      <c r="AD69" s="208">
        <f>IF('Indicator Date hidden'!AE70="x","x",$AD$2-'Indicator Date hidden'!AE70)</f>
        <v>0</v>
      </c>
      <c r="AE69" s="208">
        <f>IF('Indicator Date hidden'!AF70="x","x",$AE$2-'Indicator Date hidden'!AF70)</f>
        <v>0</v>
      </c>
      <c r="AF69" s="208">
        <f>IF('Indicator Date hidden'!AG70="x","x",$AF$2-'Indicator Date hidden'!AG70)</f>
        <v>2</v>
      </c>
      <c r="AG69" s="208">
        <f>IF('Indicator Date hidden'!AH70="x","x",$AG$2-'Indicator Date hidden'!AH70)</f>
        <v>0</v>
      </c>
      <c r="AH69" s="208">
        <f>IF('Indicator Date hidden'!AI70="x","x",$AH$2-'Indicator Date hidden'!AI70)</f>
        <v>0</v>
      </c>
      <c r="AI69" s="208">
        <f>IF('Indicator Date hidden'!AJ70="x","x",$AI$2-'Indicator Date hidden'!AJ70)</f>
        <v>0</v>
      </c>
      <c r="AJ69" s="208">
        <f>IF('Indicator Date hidden'!AK70="x","x",$AJ$2-'Indicator Date hidden'!AK70)</f>
        <v>1</v>
      </c>
      <c r="AK69" s="208">
        <f>IF('Indicator Date hidden'!AL70="x","x",$AK$2-'Indicator Date hidden'!AL70)</f>
        <v>1</v>
      </c>
      <c r="AL69" s="208">
        <f>IF('Indicator Date hidden'!AM70="x","x",$AL$2-'Indicator Date hidden'!AM70)</f>
        <v>0</v>
      </c>
      <c r="AM69" s="208">
        <f>IF('Indicator Date hidden'!AN70="x","x",$AM$2-'Indicator Date hidden'!AN70)</f>
        <v>0</v>
      </c>
      <c r="AN69" s="208">
        <f>IF('Indicator Date hidden'!AO70="x","x",$AN$2-'Indicator Date hidden'!AO70)</f>
        <v>0</v>
      </c>
      <c r="AO69" s="208">
        <f>IF('Indicator Date hidden'!AP70="x","x",$AO$2-'Indicator Date hidden'!AP70)</f>
        <v>0</v>
      </c>
      <c r="AP69" s="208">
        <f>IF('Indicator Date hidden'!AQ70="x","x",$AP$2-'Indicator Date hidden'!AQ70)</f>
        <v>0</v>
      </c>
      <c r="AQ69" s="208">
        <f>IF('Indicator Date hidden'!AR70="x","x",$AQ$2-'Indicator Date hidden'!AR70)</f>
        <v>0</v>
      </c>
      <c r="AR69" s="208">
        <f>IF('Indicator Date hidden'!AS70="x","x",$AR$2-'Indicator Date hidden'!AS70)</f>
        <v>0</v>
      </c>
      <c r="AS69" s="208">
        <f>IF('Indicator Date hidden'!AT70="x","x",$AS$2-'Indicator Date hidden'!AT70)</f>
        <v>0</v>
      </c>
      <c r="AT69" s="208">
        <f>IF('Indicator Date hidden'!AU70="x","x",$AT$2-'Indicator Date hidden'!AU70)</f>
        <v>0</v>
      </c>
      <c r="AU69" s="208">
        <f>IF('Indicator Date hidden'!AV70="x","x",$AU$2-'Indicator Date hidden'!AV70)</f>
        <v>1</v>
      </c>
      <c r="AV69" s="208">
        <f>IF('Indicator Date hidden'!AW70="x","x",$AV$2-'Indicator Date hidden'!AW70)</f>
        <v>0</v>
      </c>
      <c r="AW69" s="208">
        <f>IF('Indicator Date hidden'!AX70="x","x",$AW$2-'Indicator Date hidden'!AX70)</f>
        <v>0</v>
      </c>
      <c r="AX69" s="208">
        <f>IF('Indicator Date hidden'!AY70="x","x",$AX$2-'Indicator Date hidden'!AY70)</f>
        <v>0</v>
      </c>
      <c r="AY69" s="208">
        <f>IF('Indicator Date hidden'!AZ70="x","x",$AY$2-'Indicator Date hidden'!AZ70)</f>
        <v>0</v>
      </c>
      <c r="AZ69" s="208">
        <f>IF('Indicator Date hidden'!BA70="x","x",$AZ$2-'Indicator Date hidden'!BA70)</f>
        <v>0</v>
      </c>
      <c r="BA69">
        <f t="shared" si="10"/>
        <v>15</v>
      </c>
      <c r="BB69" s="21">
        <f t="shared" si="11"/>
        <v>0.3</v>
      </c>
      <c r="BC69">
        <f t="shared" si="12"/>
        <v>6</v>
      </c>
      <c r="BD69" s="21">
        <f t="shared" si="13"/>
        <v>1.0246950765959599</v>
      </c>
      <c r="BE69" s="278">
        <f t="shared" si="14"/>
        <v>0</v>
      </c>
    </row>
    <row r="70" spans="1:57" x14ac:dyDescent="0.3">
      <c r="A70" t="s">
        <v>7417</v>
      </c>
      <c r="B70" s="208">
        <f>IF('Indicator Date hidden'!C71="x","x",$B$2-'Indicator Date hidden'!C71)</f>
        <v>0</v>
      </c>
      <c r="C70" s="208">
        <f>IF('Indicator Date hidden'!D71="x","x",$C$2-'Indicator Date hidden'!D71)</f>
        <v>0</v>
      </c>
      <c r="D70" s="208">
        <f>IF('Indicator Date hidden'!E71="x","x",$D$2-'Indicator Date hidden'!E71)</f>
        <v>0</v>
      </c>
      <c r="E70" s="208">
        <f>IF('Indicator Date hidden'!F71="x","x",$E$2-'Indicator Date hidden'!F71)</f>
        <v>0</v>
      </c>
      <c r="F70" s="208">
        <f>IF('Indicator Date hidden'!G71="x","x",$F$2-'Indicator Date hidden'!G71)</f>
        <v>0</v>
      </c>
      <c r="G70" s="208">
        <f>IF('Indicator Date hidden'!H71="x","x",$G$2-'Indicator Date hidden'!H71)</f>
        <v>0</v>
      </c>
      <c r="H70" s="208">
        <f>IF('Indicator Date hidden'!I71="x","x",$H$2-'Indicator Date hidden'!I71)</f>
        <v>0</v>
      </c>
      <c r="I70" s="208">
        <f>IF('Indicator Date hidden'!J71="x","x",$I$2-'Indicator Date hidden'!J71)</f>
        <v>0</v>
      </c>
      <c r="J70" s="208">
        <f>IF('Indicator Date hidden'!K71="x","x",$J$2-'Indicator Date hidden'!K71)</f>
        <v>0</v>
      </c>
      <c r="K70" s="208">
        <f>IF('Indicator Date hidden'!L71="x","x",$K$2-'Indicator Date hidden'!L71)</f>
        <v>0</v>
      </c>
      <c r="L70" s="208">
        <f>IF('Indicator Date hidden'!M71="x","x",$L$2-'Indicator Date hidden'!M71)</f>
        <v>0</v>
      </c>
      <c r="M70" s="208">
        <f>IF('Indicator Date hidden'!N71="x","x",$M$2-'Indicator Date hidden'!N71)</f>
        <v>0</v>
      </c>
      <c r="N70" s="208">
        <f>IF('Indicator Date hidden'!O71="x","x",$N$2-'Indicator Date hidden'!O71)</f>
        <v>0</v>
      </c>
      <c r="O70" s="208">
        <f>IF('Indicator Date hidden'!P71="x","x",$O$2-'Indicator Date hidden'!P71)</f>
        <v>0</v>
      </c>
      <c r="P70" s="208">
        <f>IF('Indicator Date hidden'!Q71="x","x",$P$2-'Indicator Date hidden'!Q71)</f>
        <v>0</v>
      </c>
      <c r="Q70" s="208">
        <f>IF('Indicator Date hidden'!R71="x","x",$Q$2-'Indicator Date hidden'!R71)</f>
        <v>2</v>
      </c>
      <c r="R70" s="208">
        <f>IF('Indicator Date hidden'!S71="x","x",$R$2-'Indicator Date hidden'!S71)</f>
        <v>0</v>
      </c>
      <c r="S70" s="208">
        <f>IF('Indicator Date hidden'!T71="x","x",$S$2-'Indicator Date hidden'!T71)</f>
        <v>0</v>
      </c>
      <c r="T70" s="208">
        <f>IF('Indicator Date hidden'!U71="x","x",$T$2-'Indicator Date hidden'!U71)</f>
        <v>0</v>
      </c>
      <c r="U70" s="208">
        <f>IF('Indicator Date hidden'!V71="x","x",$U$2-'Indicator Date hidden'!V71)</f>
        <v>0</v>
      </c>
      <c r="V70" s="208">
        <f>IF('Indicator Date hidden'!W71="x","x",$V$2-'Indicator Date hidden'!W71)</f>
        <v>0</v>
      </c>
      <c r="W70" s="208">
        <f>IF('Indicator Date hidden'!X71="x","x",$W$2-'Indicator Date hidden'!X71)</f>
        <v>2</v>
      </c>
      <c r="X70" s="208">
        <f>IF('Indicator Date hidden'!Y71="x","x",$X$2-'Indicator Date hidden'!Y71)</f>
        <v>4</v>
      </c>
      <c r="Y70" s="208">
        <f>IF('Indicator Date hidden'!Z71="x","x",$Y$2-'Indicator Date hidden'!Z71)</f>
        <v>0</v>
      </c>
      <c r="Z70" s="208">
        <f>IF('Indicator Date hidden'!AA71="x","x",$Z$2-'Indicator Date hidden'!AA71)</f>
        <v>0</v>
      </c>
      <c r="AA70" s="208">
        <f>IF('Indicator Date hidden'!AB71="x","x",$AA$2-'Indicator Date hidden'!AB71)</f>
        <v>0</v>
      </c>
      <c r="AB70" s="208">
        <f>IF('Indicator Date hidden'!AC71="x","x",$AB$2-'Indicator Date hidden'!AC71)</f>
        <v>0</v>
      </c>
      <c r="AC70" s="208">
        <f>IF('Indicator Date hidden'!AD71="x","x",$AC$2-'Indicator Date hidden'!AD71)</f>
        <v>0</v>
      </c>
      <c r="AD70" s="208">
        <f>IF('Indicator Date hidden'!AE71="x","x",$AD$2-'Indicator Date hidden'!AE71)</f>
        <v>0</v>
      </c>
      <c r="AE70" s="208" t="str">
        <f>IF('Indicator Date hidden'!AF71="x","x",$AE$2-'Indicator Date hidden'!AF71)</f>
        <v>x</v>
      </c>
      <c r="AF70" s="208">
        <f>IF('Indicator Date hidden'!AG71="x","x",$AF$2-'Indicator Date hidden'!AG71)</f>
        <v>1</v>
      </c>
      <c r="AG70" s="208">
        <f>IF('Indicator Date hidden'!AH71="x","x",$AG$2-'Indicator Date hidden'!AH71)</f>
        <v>0</v>
      </c>
      <c r="AH70" s="208">
        <f>IF('Indicator Date hidden'!AI71="x","x",$AH$2-'Indicator Date hidden'!AI71)</f>
        <v>0</v>
      </c>
      <c r="AI70" s="208">
        <f>IF('Indicator Date hidden'!AJ71="x","x",$AI$2-'Indicator Date hidden'!AJ71)</f>
        <v>0</v>
      </c>
      <c r="AJ70" s="208" t="str">
        <f>IF('Indicator Date hidden'!AK71="x","x",$AJ$2-'Indicator Date hidden'!AK71)</f>
        <v>x</v>
      </c>
      <c r="AK70" s="208">
        <f>IF('Indicator Date hidden'!AL71="x","x",$AK$2-'Indicator Date hidden'!AL71)</f>
        <v>1</v>
      </c>
      <c r="AL70" s="208">
        <f>IF('Indicator Date hidden'!AM71="x","x",$AL$2-'Indicator Date hidden'!AM71)</f>
        <v>0</v>
      </c>
      <c r="AM70" s="208">
        <f>IF('Indicator Date hidden'!AN71="x","x",$AM$2-'Indicator Date hidden'!AN71)</f>
        <v>0</v>
      </c>
      <c r="AN70" s="208">
        <f>IF('Indicator Date hidden'!AO71="x","x",$AN$2-'Indicator Date hidden'!AO71)</f>
        <v>0</v>
      </c>
      <c r="AO70" s="208">
        <f>IF('Indicator Date hidden'!AP71="x","x",$AO$2-'Indicator Date hidden'!AP71)</f>
        <v>1</v>
      </c>
      <c r="AP70" s="208">
        <f>IF('Indicator Date hidden'!AQ71="x","x",$AP$2-'Indicator Date hidden'!AQ71)</f>
        <v>1</v>
      </c>
      <c r="AQ70" s="208">
        <f>IF('Indicator Date hidden'!AR71="x","x",$AQ$2-'Indicator Date hidden'!AR71)</f>
        <v>0</v>
      </c>
      <c r="AR70" s="208">
        <f>IF('Indicator Date hidden'!AS71="x","x",$AR$2-'Indicator Date hidden'!AS71)</f>
        <v>0</v>
      </c>
      <c r="AS70" s="208">
        <f>IF('Indicator Date hidden'!AT71="x","x",$AS$2-'Indicator Date hidden'!AT71)</f>
        <v>0</v>
      </c>
      <c r="AT70" s="208">
        <f>IF('Indicator Date hidden'!AU71="x","x",$AT$2-'Indicator Date hidden'!AU71)</f>
        <v>0</v>
      </c>
      <c r="AU70" s="208">
        <f>IF('Indicator Date hidden'!AV71="x","x",$AU$2-'Indicator Date hidden'!AV71)</f>
        <v>4</v>
      </c>
      <c r="AV70" s="208">
        <f>IF('Indicator Date hidden'!AW71="x","x",$AV$2-'Indicator Date hidden'!AW71)</f>
        <v>0</v>
      </c>
      <c r="AW70" s="208">
        <f>IF('Indicator Date hidden'!AX71="x","x",$AW$2-'Indicator Date hidden'!AX71)</f>
        <v>0</v>
      </c>
      <c r="AX70" s="208">
        <f>IF('Indicator Date hidden'!AY71="x","x",$AX$2-'Indicator Date hidden'!AY71)</f>
        <v>0</v>
      </c>
      <c r="AY70" s="208">
        <f>IF('Indicator Date hidden'!AZ71="x","x",$AY$2-'Indicator Date hidden'!AZ71)</f>
        <v>0</v>
      </c>
      <c r="AZ70" s="208">
        <f>IF('Indicator Date hidden'!BA71="x","x",$AZ$2-'Indicator Date hidden'!BA71)</f>
        <v>0</v>
      </c>
      <c r="BA70">
        <f t="shared" si="10"/>
        <v>16</v>
      </c>
      <c r="BB70" s="21">
        <f t="shared" si="11"/>
        <v>0.32653061224489793</v>
      </c>
      <c r="BC70">
        <f t="shared" si="12"/>
        <v>8</v>
      </c>
      <c r="BD70" s="21">
        <f t="shared" si="13"/>
        <v>0.88957121296748443</v>
      </c>
      <c r="BE70" s="278">
        <f t="shared" si="14"/>
        <v>0</v>
      </c>
    </row>
    <row r="71" spans="1:57" x14ac:dyDescent="0.3">
      <c r="A71" t="s">
        <v>7419</v>
      </c>
      <c r="B71" s="208">
        <f>IF('Indicator Date hidden'!C72="x","x",$B$2-'Indicator Date hidden'!C72)</f>
        <v>0</v>
      </c>
      <c r="C71" s="208">
        <f>IF('Indicator Date hidden'!D72="x","x",$C$2-'Indicator Date hidden'!D72)</f>
        <v>0</v>
      </c>
      <c r="D71" s="208">
        <f>IF('Indicator Date hidden'!E72="x","x",$D$2-'Indicator Date hidden'!E72)</f>
        <v>0</v>
      </c>
      <c r="E71" s="208">
        <f>IF('Indicator Date hidden'!F72="x","x",$E$2-'Indicator Date hidden'!F72)</f>
        <v>0</v>
      </c>
      <c r="F71" s="208">
        <f>IF('Indicator Date hidden'!G72="x","x",$F$2-'Indicator Date hidden'!G72)</f>
        <v>0</v>
      </c>
      <c r="G71" s="208">
        <f>IF('Indicator Date hidden'!H72="x","x",$G$2-'Indicator Date hidden'!H72)</f>
        <v>0</v>
      </c>
      <c r="H71" s="208">
        <f>IF('Indicator Date hidden'!I72="x","x",$H$2-'Indicator Date hidden'!I72)</f>
        <v>0</v>
      </c>
      <c r="I71" s="208">
        <f>IF('Indicator Date hidden'!J72="x","x",$I$2-'Indicator Date hidden'!J72)</f>
        <v>0</v>
      </c>
      <c r="J71" s="208">
        <f>IF('Indicator Date hidden'!K72="x","x",$J$2-'Indicator Date hidden'!K72)</f>
        <v>0</v>
      </c>
      <c r="K71" s="208">
        <f>IF('Indicator Date hidden'!L72="x","x",$K$2-'Indicator Date hidden'!L72)</f>
        <v>0</v>
      </c>
      <c r="L71" s="208">
        <f>IF('Indicator Date hidden'!M72="x","x",$L$2-'Indicator Date hidden'!M72)</f>
        <v>0</v>
      </c>
      <c r="M71" s="208">
        <f>IF('Indicator Date hidden'!N72="x","x",$M$2-'Indicator Date hidden'!N72)</f>
        <v>0</v>
      </c>
      <c r="N71" s="208">
        <f>IF('Indicator Date hidden'!O72="x","x",$N$2-'Indicator Date hidden'!O72)</f>
        <v>0</v>
      </c>
      <c r="O71" s="208">
        <f>IF('Indicator Date hidden'!P72="x","x",$O$2-'Indicator Date hidden'!P72)</f>
        <v>0</v>
      </c>
      <c r="P71" s="208">
        <f>IF('Indicator Date hidden'!Q72="x","x",$P$2-'Indicator Date hidden'!Q72)</f>
        <v>0</v>
      </c>
      <c r="Q71" s="208">
        <f>IF('Indicator Date hidden'!R72="x","x",$Q$2-'Indicator Date hidden'!R72)</f>
        <v>8</v>
      </c>
      <c r="R71" s="208">
        <f>IF('Indicator Date hidden'!S72="x","x",$R$2-'Indicator Date hidden'!S72)</f>
        <v>0</v>
      </c>
      <c r="S71" s="208">
        <f>IF('Indicator Date hidden'!T72="x","x",$S$2-'Indicator Date hidden'!T72)</f>
        <v>0</v>
      </c>
      <c r="T71" s="208">
        <f>IF('Indicator Date hidden'!U72="x","x",$T$2-'Indicator Date hidden'!U72)</f>
        <v>0</v>
      </c>
      <c r="U71" s="208">
        <f>IF('Indicator Date hidden'!V72="x","x",$U$2-'Indicator Date hidden'!V72)</f>
        <v>0</v>
      </c>
      <c r="V71" s="208">
        <f>IF('Indicator Date hidden'!W72="x","x",$V$2-'Indicator Date hidden'!W72)</f>
        <v>0</v>
      </c>
      <c r="W71" s="208">
        <f>IF('Indicator Date hidden'!X72="x","x",$W$2-'Indicator Date hidden'!X72)</f>
        <v>0</v>
      </c>
      <c r="X71" s="208">
        <f>IF('Indicator Date hidden'!Y72="x","x",$X$2-'Indicator Date hidden'!Y72)</f>
        <v>4</v>
      </c>
      <c r="Y71" s="208">
        <f>IF('Indicator Date hidden'!Z72="x","x",$Y$2-'Indicator Date hidden'!Z72)</f>
        <v>0</v>
      </c>
      <c r="Z71" s="208">
        <f>IF('Indicator Date hidden'!AA72="x","x",$Z$2-'Indicator Date hidden'!AA72)</f>
        <v>0</v>
      </c>
      <c r="AA71" s="208">
        <f>IF('Indicator Date hidden'!AB72="x","x",$AA$2-'Indicator Date hidden'!AB72)</f>
        <v>0</v>
      </c>
      <c r="AB71" s="208">
        <f>IF('Indicator Date hidden'!AC72="x","x",$AB$2-'Indicator Date hidden'!AC72)</f>
        <v>0</v>
      </c>
      <c r="AC71" s="208">
        <f>IF('Indicator Date hidden'!AD72="x","x",$AC$2-'Indicator Date hidden'!AD72)</f>
        <v>0</v>
      </c>
      <c r="AD71" s="208">
        <f>IF('Indicator Date hidden'!AE72="x","x",$AD$2-'Indicator Date hidden'!AE72)</f>
        <v>0</v>
      </c>
      <c r="AE71" s="208" t="str">
        <f>IF('Indicator Date hidden'!AF72="x","x",$AE$2-'Indicator Date hidden'!AF72)</f>
        <v>x</v>
      </c>
      <c r="AF71" s="208">
        <f>IF('Indicator Date hidden'!AG72="x","x",$AF$2-'Indicator Date hidden'!AG72)</f>
        <v>3</v>
      </c>
      <c r="AG71" s="208">
        <f>IF('Indicator Date hidden'!AH72="x","x",$AG$2-'Indicator Date hidden'!AH72)</f>
        <v>0</v>
      </c>
      <c r="AH71" s="208">
        <f>IF('Indicator Date hidden'!AI72="x","x",$AH$2-'Indicator Date hidden'!AI72)</f>
        <v>0</v>
      </c>
      <c r="AI71" s="208">
        <f>IF('Indicator Date hidden'!AJ72="x","x",$AI$2-'Indicator Date hidden'!AJ72)</f>
        <v>0</v>
      </c>
      <c r="AJ71" s="208" t="str">
        <f>IF('Indicator Date hidden'!AK72="x","x",$AJ$2-'Indicator Date hidden'!AK72)</f>
        <v>x</v>
      </c>
      <c r="AK71" s="208">
        <f>IF('Indicator Date hidden'!AL72="x","x",$AK$2-'Indicator Date hidden'!AL72)</f>
        <v>1</v>
      </c>
      <c r="AL71" s="208">
        <f>IF('Indicator Date hidden'!AM72="x","x",$AL$2-'Indicator Date hidden'!AM72)</f>
        <v>0</v>
      </c>
      <c r="AM71" s="208">
        <f>IF('Indicator Date hidden'!AN72="x","x",$AM$2-'Indicator Date hidden'!AN72)</f>
        <v>0</v>
      </c>
      <c r="AN71" s="208">
        <f>IF('Indicator Date hidden'!AO72="x","x",$AN$2-'Indicator Date hidden'!AO72)</f>
        <v>0</v>
      </c>
      <c r="AO71" s="208" t="str">
        <f>IF('Indicator Date hidden'!AP72="x","x",$AO$2-'Indicator Date hidden'!AP72)</f>
        <v>x</v>
      </c>
      <c r="AP71" s="208" t="str">
        <f>IF('Indicator Date hidden'!AQ72="x","x",$AP$2-'Indicator Date hidden'!AQ72)</f>
        <v>x</v>
      </c>
      <c r="AQ71" s="208">
        <f>IF('Indicator Date hidden'!AR72="x","x",$AQ$2-'Indicator Date hidden'!AR72)</f>
        <v>0</v>
      </c>
      <c r="AR71" s="208">
        <f>IF('Indicator Date hidden'!AS72="x","x",$AR$2-'Indicator Date hidden'!AS72)</f>
        <v>0</v>
      </c>
      <c r="AS71" s="208">
        <f>IF('Indicator Date hidden'!AT72="x","x",$AS$2-'Indicator Date hidden'!AT72)</f>
        <v>0</v>
      </c>
      <c r="AT71" s="208">
        <f>IF('Indicator Date hidden'!AU72="x","x",$AT$2-'Indicator Date hidden'!AU72)</f>
        <v>0</v>
      </c>
      <c r="AU71" s="208">
        <f>IF('Indicator Date hidden'!AV72="x","x",$AU$2-'Indicator Date hidden'!AV72)</f>
        <v>1</v>
      </c>
      <c r="AV71" s="208">
        <f>IF('Indicator Date hidden'!AW72="x","x",$AV$2-'Indicator Date hidden'!AW72)</f>
        <v>0</v>
      </c>
      <c r="AW71" s="208">
        <f>IF('Indicator Date hidden'!AX72="x","x",$AW$2-'Indicator Date hidden'!AX72)</f>
        <v>0</v>
      </c>
      <c r="AX71" s="208">
        <f>IF('Indicator Date hidden'!AY72="x","x",$AX$2-'Indicator Date hidden'!AY72)</f>
        <v>0</v>
      </c>
      <c r="AY71" s="208">
        <f>IF('Indicator Date hidden'!AZ72="x","x",$AY$2-'Indicator Date hidden'!AZ72)</f>
        <v>0</v>
      </c>
      <c r="AZ71" s="208">
        <f>IF('Indicator Date hidden'!BA72="x","x",$AZ$2-'Indicator Date hidden'!BA72)</f>
        <v>0</v>
      </c>
      <c r="BA71">
        <f t="shared" si="10"/>
        <v>17</v>
      </c>
      <c r="BB71" s="21">
        <f t="shared" si="11"/>
        <v>0.36170212765957449</v>
      </c>
      <c r="BC71">
        <f t="shared" si="12"/>
        <v>5</v>
      </c>
      <c r="BD71" s="21">
        <f t="shared" si="13"/>
        <v>1.3436300769231442</v>
      </c>
      <c r="BE71" s="278">
        <f t="shared" si="14"/>
        <v>0</v>
      </c>
    </row>
    <row r="72" spans="1:57" x14ac:dyDescent="0.3">
      <c r="A72" t="s">
        <v>7421</v>
      </c>
      <c r="B72" s="208">
        <f>IF('Indicator Date hidden'!C73="x","x",$B$2-'Indicator Date hidden'!C73)</f>
        <v>0</v>
      </c>
      <c r="C72" s="208">
        <f>IF('Indicator Date hidden'!D73="x","x",$C$2-'Indicator Date hidden'!D73)</f>
        <v>0</v>
      </c>
      <c r="D72" s="208">
        <f>IF('Indicator Date hidden'!E73="x","x",$D$2-'Indicator Date hidden'!E73)</f>
        <v>0</v>
      </c>
      <c r="E72" s="208">
        <f>IF('Indicator Date hidden'!F73="x","x",$E$2-'Indicator Date hidden'!F73)</f>
        <v>0</v>
      </c>
      <c r="F72" s="208">
        <f>IF('Indicator Date hidden'!G73="x","x",$F$2-'Indicator Date hidden'!G73)</f>
        <v>0</v>
      </c>
      <c r="G72" s="208">
        <f>IF('Indicator Date hidden'!H73="x","x",$G$2-'Indicator Date hidden'!H73)</f>
        <v>0</v>
      </c>
      <c r="H72" s="208">
        <f>IF('Indicator Date hidden'!I73="x","x",$H$2-'Indicator Date hidden'!I73)</f>
        <v>0</v>
      </c>
      <c r="I72" s="208">
        <f>IF('Indicator Date hidden'!J73="x","x",$I$2-'Indicator Date hidden'!J73)</f>
        <v>0</v>
      </c>
      <c r="J72" s="208">
        <f>IF('Indicator Date hidden'!K73="x","x",$J$2-'Indicator Date hidden'!K73)</f>
        <v>0</v>
      </c>
      <c r="K72" s="208">
        <f>IF('Indicator Date hidden'!L73="x","x",$K$2-'Indicator Date hidden'!L73)</f>
        <v>0</v>
      </c>
      <c r="L72" s="208">
        <f>IF('Indicator Date hidden'!M73="x","x",$L$2-'Indicator Date hidden'!M73)</f>
        <v>0</v>
      </c>
      <c r="M72" s="208">
        <f>IF('Indicator Date hidden'!N73="x","x",$M$2-'Indicator Date hidden'!N73)</f>
        <v>0</v>
      </c>
      <c r="N72" s="208">
        <f>IF('Indicator Date hidden'!O73="x","x",$N$2-'Indicator Date hidden'!O73)</f>
        <v>0</v>
      </c>
      <c r="O72" s="208">
        <f>IF('Indicator Date hidden'!P73="x","x",$O$2-'Indicator Date hidden'!P73)</f>
        <v>0</v>
      </c>
      <c r="P72" s="208">
        <f>IF('Indicator Date hidden'!Q73="x","x",$P$2-'Indicator Date hidden'!Q73)</f>
        <v>0</v>
      </c>
      <c r="Q72" s="208">
        <f>IF('Indicator Date hidden'!R73="x","x",$Q$2-'Indicator Date hidden'!R73)</f>
        <v>5</v>
      </c>
      <c r="R72" s="208">
        <f>IF('Indicator Date hidden'!S73="x","x",$R$2-'Indicator Date hidden'!S73)</f>
        <v>0</v>
      </c>
      <c r="S72" s="208">
        <f>IF('Indicator Date hidden'!T73="x","x",$S$2-'Indicator Date hidden'!T73)</f>
        <v>0</v>
      </c>
      <c r="T72" s="208">
        <f>IF('Indicator Date hidden'!U73="x","x",$T$2-'Indicator Date hidden'!U73)</f>
        <v>0</v>
      </c>
      <c r="U72" s="208">
        <f>IF('Indicator Date hidden'!V73="x","x",$U$2-'Indicator Date hidden'!V73)</f>
        <v>0</v>
      </c>
      <c r="V72" s="208">
        <f>IF('Indicator Date hidden'!W73="x","x",$V$2-'Indicator Date hidden'!W73)</f>
        <v>0</v>
      </c>
      <c r="W72" s="208">
        <f>IF('Indicator Date hidden'!X73="x","x",$W$2-'Indicator Date hidden'!X73)</f>
        <v>0</v>
      </c>
      <c r="X72" s="208">
        <f>IF('Indicator Date hidden'!Y73="x","x",$X$2-'Indicator Date hidden'!Y73)</f>
        <v>4</v>
      </c>
      <c r="Y72" s="208">
        <f>IF('Indicator Date hidden'!Z73="x","x",$Y$2-'Indicator Date hidden'!Z73)</f>
        <v>0</v>
      </c>
      <c r="Z72" s="208">
        <f>IF('Indicator Date hidden'!AA73="x","x",$Z$2-'Indicator Date hidden'!AA73)</f>
        <v>0</v>
      </c>
      <c r="AA72" s="208">
        <f>IF('Indicator Date hidden'!AB73="x","x",$AA$2-'Indicator Date hidden'!AB73)</f>
        <v>0</v>
      </c>
      <c r="AB72" s="208">
        <f>IF('Indicator Date hidden'!AC73="x","x",$AB$2-'Indicator Date hidden'!AC73)</f>
        <v>0</v>
      </c>
      <c r="AC72" s="208">
        <f>IF('Indicator Date hidden'!AD73="x","x",$AC$2-'Indicator Date hidden'!AD73)</f>
        <v>0</v>
      </c>
      <c r="AD72" s="208">
        <f>IF('Indicator Date hidden'!AE73="x","x",$AD$2-'Indicator Date hidden'!AE73)</f>
        <v>0</v>
      </c>
      <c r="AE72" s="208">
        <f>IF('Indicator Date hidden'!AF73="x","x",$AE$2-'Indicator Date hidden'!AF73)</f>
        <v>0</v>
      </c>
      <c r="AF72" s="208" t="str">
        <f>IF('Indicator Date hidden'!AG73="x","x",$AF$2-'Indicator Date hidden'!AG73)</f>
        <v>x</v>
      </c>
      <c r="AG72" s="208">
        <f>IF('Indicator Date hidden'!AH73="x","x",$AG$2-'Indicator Date hidden'!AH73)</f>
        <v>0</v>
      </c>
      <c r="AH72" s="208">
        <f>IF('Indicator Date hidden'!AI73="x","x",$AH$2-'Indicator Date hidden'!AI73)</f>
        <v>0</v>
      </c>
      <c r="AI72" s="208">
        <f>IF('Indicator Date hidden'!AJ73="x","x",$AI$2-'Indicator Date hidden'!AJ73)</f>
        <v>0</v>
      </c>
      <c r="AJ72" s="208" t="str">
        <f>IF('Indicator Date hidden'!AK73="x","x",$AJ$2-'Indicator Date hidden'!AK73)</f>
        <v>x</v>
      </c>
      <c r="AK72" s="208">
        <f>IF('Indicator Date hidden'!AL73="x","x",$AK$2-'Indicator Date hidden'!AL73)</f>
        <v>1</v>
      </c>
      <c r="AL72" s="208">
        <f>IF('Indicator Date hidden'!AM73="x","x",$AL$2-'Indicator Date hidden'!AM73)</f>
        <v>0</v>
      </c>
      <c r="AM72" s="208">
        <f>IF('Indicator Date hidden'!AN73="x","x",$AM$2-'Indicator Date hidden'!AN73)</f>
        <v>0</v>
      </c>
      <c r="AN72" s="208">
        <f>IF('Indicator Date hidden'!AO73="x","x",$AN$2-'Indicator Date hidden'!AO73)</f>
        <v>0</v>
      </c>
      <c r="AO72" s="208" t="str">
        <f>IF('Indicator Date hidden'!AP73="x","x",$AO$2-'Indicator Date hidden'!AP73)</f>
        <v>x</v>
      </c>
      <c r="AP72" s="208" t="str">
        <f>IF('Indicator Date hidden'!AQ73="x","x",$AP$2-'Indicator Date hidden'!AQ73)</f>
        <v>x</v>
      </c>
      <c r="AQ72" s="208" t="str">
        <f>IF('Indicator Date hidden'!AR73="x","x",$AQ$2-'Indicator Date hidden'!AR73)</f>
        <v>x</v>
      </c>
      <c r="AR72" s="208">
        <f>IF('Indicator Date hidden'!AS73="x","x",$AR$2-'Indicator Date hidden'!AS73)</f>
        <v>0</v>
      </c>
      <c r="AS72" s="208">
        <f>IF('Indicator Date hidden'!AT73="x","x",$AS$2-'Indicator Date hidden'!AT73)</f>
        <v>0</v>
      </c>
      <c r="AT72" s="208">
        <f>IF('Indicator Date hidden'!AU73="x","x",$AT$2-'Indicator Date hidden'!AU73)</f>
        <v>0</v>
      </c>
      <c r="AU72" s="208">
        <f>IF('Indicator Date hidden'!AV73="x","x",$AU$2-'Indicator Date hidden'!AV73)</f>
        <v>5</v>
      </c>
      <c r="AV72" s="208">
        <f>IF('Indicator Date hidden'!AW73="x","x",$AV$2-'Indicator Date hidden'!AW73)</f>
        <v>0</v>
      </c>
      <c r="AW72" s="208">
        <f>IF('Indicator Date hidden'!AX73="x","x",$AW$2-'Indicator Date hidden'!AX73)</f>
        <v>0</v>
      </c>
      <c r="AX72" s="208">
        <f>IF('Indicator Date hidden'!AY73="x","x",$AX$2-'Indicator Date hidden'!AY73)</f>
        <v>0</v>
      </c>
      <c r="AY72" s="208">
        <f>IF('Indicator Date hidden'!AZ73="x","x",$AY$2-'Indicator Date hidden'!AZ73)</f>
        <v>0</v>
      </c>
      <c r="AZ72" s="208">
        <f>IF('Indicator Date hidden'!BA73="x","x",$AZ$2-'Indicator Date hidden'!BA73)</f>
        <v>0</v>
      </c>
      <c r="BA72">
        <f t="shared" si="10"/>
        <v>15</v>
      </c>
      <c r="BB72" s="21">
        <f t="shared" si="11"/>
        <v>0.32608695652173914</v>
      </c>
      <c r="BC72">
        <f t="shared" si="12"/>
        <v>4</v>
      </c>
      <c r="BD72" s="21">
        <f t="shared" si="13"/>
        <v>1.1619763491211101</v>
      </c>
      <c r="BE72" s="278">
        <f t="shared" si="14"/>
        <v>0</v>
      </c>
    </row>
    <row r="73" spans="1:57" x14ac:dyDescent="0.3">
      <c r="A73" t="s">
        <v>7422</v>
      </c>
      <c r="B73" s="208">
        <f>IF('Indicator Date hidden'!C74="x","x",$B$2-'Indicator Date hidden'!C74)</f>
        <v>0</v>
      </c>
      <c r="C73" s="208">
        <f>IF('Indicator Date hidden'!D74="x","x",$C$2-'Indicator Date hidden'!D74)</f>
        <v>0</v>
      </c>
      <c r="D73" s="208">
        <f>IF('Indicator Date hidden'!E74="x","x",$D$2-'Indicator Date hidden'!E74)</f>
        <v>0</v>
      </c>
      <c r="E73" s="208">
        <f>IF('Indicator Date hidden'!F74="x","x",$E$2-'Indicator Date hidden'!F74)</f>
        <v>0</v>
      </c>
      <c r="F73" s="208">
        <f>IF('Indicator Date hidden'!G74="x","x",$F$2-'Indicator Date hidden'!G74)</f>
        <v>0</v>
      </c>
      <c r="G73" s="208">
        <f>IF('Indicator Date hidden'!H74="x","x",$G$2-'Indicator Date hidden'!H74)</f>
        <v>0</v>
      </c>
      <c r="H73" s="208">
        <f>IF('Indicator Date hidden'!I74="x","x",$H$2-'Indicator Date hidden'!I74)</f>
        <v>0</v>
      </c>
      <c r="I73" s="208">
        <f>IF('Indicator Date hidden'!J74="x","x",$I$2-'Indicator Date hidden'!J74)</f>
        <v>0</v>
      </c>
      <c r="J73" s="208">
        <f>IF('Indicator Date hidden'!K74="x","x",$J$2-'Indicator Date hidden'!K74)</f>
        <v>0</v>
      </c>
      <c r="K73" s="208">
        <f>IF('Indicator Date hidden'!L74="x","x",$K$2-'Indicator Date hidden'!L74)</f>
        <v>0</v>
      </c>
      <c r="L73" s="208">
        <f>IF('Indicator Date hidden'!M74="x","x",$L$2-'Indicator Date hidden'!M74)</f>
        <v>0</v>
      </c>
      <c r="M73" s="208">
        <f>IF('Indicator Date hidden'!N74="x","x",$M$2-'Indicator Date hidden'!N74)</f>
        <v>0</v>
      </c>
      <c r="N73" s="208">
        <f>IF('Indicator Date hidden'!O74="x","x",$N$2-'Indicator Date hidden'!O74)</f>
        <v>0</v>
      </c>
      <c r="O73" s="208">
        <f>IF('Indicator Date hidden'!P74="x","x",$O$2-'Indicator Date hidden'!P74)</f>
        <v>0</v>
      </c>
      <c r="P73" s="208">
        <f>IF('Indicator Date hidden'!Q74="x","x",$P$2-'Indicator Date hidden'!Q74)</f>
        <v>0</v>
      </c>
      <c r="Q73" s="208">
        <f>IF('Indicator Date hidden'!R74="x","x",$Q$2-'Indicator Date hidden'!R74)</f>
        <v>2</v>
      </c>
      <c r="R73" s="208">
        <f>IF('Indicator Date hidden'!S74="x","x",$R$2-'Indicator Date hidden'!S74)</f>
        <v>0</v>
      </c>
      <c r="S73" s="208">
        <f>IF('Indicator Date hidden'!T74="x","x",$S$2-'Indicator Date hidden'!T74)</f>
        <v>0</v>
      </c>
      <c r="T73" s="208">
        <f>IF('Indicator Date hidden'!U74="x","x",$T$2-'Indicator Date hidden'!U74)</f>
        <v>0</v>
      </c>
      <c r="U73" s="208">
        <f>IF('Indicator Date hidden'!V74="x","x",$U$2-'Indicator Date hidden'!V74)</f>
        <v>0</v>
      </c>
      <c r="V73" s="208">
        <f>IF('Indicator Date hidden'!W74="x","x",$V$2-'Indicator Date hidden'!W74)</f>
        <v>0</v>
      </c>
      <c r="W73" s="208">
        <f>IF('Indicator Date hidden'!X74="x","x",$W$2-'Indicator Date hidden'!X74)</f>
        <v>2</v>
      </c>
      <c r="X73" s="208">
        <f>IF('Indicator Date hidden'!Y74="x","x",$X$2-'Indicator Date hidden'!Y74)</f>
        <v>0</v>
      </c>
      <c r="Y73" s="208">
        <f>IF('Indicator Date hidden'!Z74="x","x",$Y$2-'Indicator Date hidden'!Z74)</f>
        <v>0</v>
      </c>
      <c r="Z73" s="208">
        <f>IF('Indicator Date hidden'!AA74="x","x",$Z$2-'Indicator Date hidden'!AA74)</f>
        <v>0</v>
      </c>
      <c r="AA73" s="208">
        <f>IF('Indicator Date hidden'!AB74="x","x",$AA$2-'Indicator Date hidden'!AB74)</f>
        <v>0</v>
      </c>
      <c r="AB73" s="208">
        <f>IF('Indicator Date hidden'!AC74="x","x",$AB$2-'Indicator Date hidden'!AC74)</f>
        <v>0</v>
      </c>
      <c r="AC73" s="208">
        <f>IF('Indicator Date hidden'!AD74="x","x",$AC$2-'Indicator Date hidden'!AD74)</f>
        <v>0</v>
      </c>
      <c r="AD73" s="208">
        <f>IF('Indicator Date hidden'!AE74="x","x",$AD$2-'Indicator Date hidden'!AE74)</f>
        <v>0</v>
      </c>
      <c r="AE73" s="208">
        <f>IF('Indicator Date hidden'!AF74="x","x",$AE$2-'Indicator Date hidden'!AF74)</f>
        <v>0</v>
      </c>
      <c r="AF73" s="208">
        <f>IF('Indicator Date hidden'!AG74="x","x",$AF$2-'Indicator Date hidden'!AG74)</f>
        <v>1</v>
      </c>
      <c r="AG73" s="208">
        <f>IF('Indicator Date hidden'!AH74="x","x",$AG$2-'Indicator Date hidden'!AH74)</f>
        <v>0</v>
      </c>
      <c r="AH73" s="208">
        <f>IF('Indicator Date hidden'!AI74="x","x",$AH$2-'Indicator Date hidden'!AI74)</f>
        <v>0</v>
      </c>
      <c r="AI73" s="208">
        <f>IF('Indicator Date hidden'!AJ74="x","x",$AI$2-'Indicator Date hidden'!AJ74)</f>
        <v>0</v>
      </c>
      <c r="AJ73" s="208">
        <f>IF('Indicator Date hidden'!AK74="x","x",$AJ$2-'Indicator Date hidden'!AK74)</f>
        <v>0</v>
      </c>
      <c r="AK73" s="208">
        <f>IF('Indicator Date hidden'!AL74="x","x",$AK$2-'Indicator Date hidden'!AL74)</f>
        <v>1</v>
      </c>
      <c r="AL73" s="208">
        <f>IF('Indicator Date hidden'!AM74="x","x",$AL$2-'Indicator Date hidden'!AM74)</f>
        <v>0</v>
      </c>
      <c r="AM73" s="208">
        <f>IF('Indicator Date hidden'!AN74="x","x",$AM$2-'Indicator Date hidden'!AN74)</f>
        <v>0</v>
      </c>
      <c r="AN73" s="208">
        <f>IF('Indicator Date hidden'!AO74="x","x",$AN$2-'Indicator Date hidden'!AO74)</f>
        <v>0</v>
      </c>
      <c r="AO73" s="208">
        <f>IF('Indicator Date hidden'!AP74="x","x",$AO$2-'Indicator Date hidden'!AP74)</f>
        <v>0</v>
      </c>
      <c r="AP73" s="208">
        <f>IF('Indicator Date hidden'!AQ74="x","x",$AP$2-'Indicator Date hidden'!AQ74)</f>
        <v>0</v>
      </c>
      <c r="AQ73" s="208">
        <f>IF('Indicator Date hidden'!AR74="x","x",$AQ$2-'Indicator Date hidden'!AR74)</f>
        <v>4</v>
      </c>
      <c r="AR73" s="208">
        <f>IF('Indicator Date hidden'!AS74="x","x",$AR$2-'Indicator Date hidden'!AS74)</f>
        <v>0</v>
      </c>
      <c r="AS73" s="208">
        <f>IF('Indicator Date hidden'!AT74="x","x",$AS$2-'Indicator Date hidden'!AT74)</f>
        <v>0</v>
      </c>
      <c r="AT73" s="208">
        <f>IF('Indicator Date hidden'!AU74="x","x",$AT$2-'Indicator Date hidden'!AU74)</f>
        <v>0</v>
      </c>
      <c r="AU73" s="208">
        <f>IF('Indicator Date hidden'!AV74="x","x",$AU$2-'Indicator Date hidden'!AV74)</f>
        <v>8</v>
      </c>
      <c r="AV73" s="208">
        <f>IF('Indicator Date hidden'!AW74="x","x",$AV$2-'Indicator Date hidden'!AW74)</f>
        <v>0</v>
      </c>
      <c r="AW73" s="208">
        <f>IF('Indicator Date hidden'!AX74="x","x",$AW$2-'Indicator Date hidden'!AX74)</f>
        <v>0</v>
      </c>
      <c r="AX73" s="208">
        <f>IF('Indicator Date hidden'!AY74="x","x",$AX$2-'Indicator Date hidden'!AY74)</f>
        <v>0</v>
      </c>
      <c r="AY73" s="208">
        <f>IF('Indicator Date hidden'!AZ74="x","x",$AY$2-'Indicator Date hidden'!AZ74)</f>
        <v>0</v>
      </c>
      <c r="AZ73" s="208">
        <f>IF('Indicator Date hidden'!BA74="x","x",$AZ$2-'Indicator Date hidden'!BA74)</f>
        <v>0</v>
      </c>
      <c r="BA73">
        <f t="shared" si="10"/>
        <v>18</v>
      </c>
      <c r="BB73" s="21">
        <f t="shared" si="11"/>
        <v>0.35294117647058826</v>
      </c>
      <c r="BC73">
        <f t="shared" si="12"/>
        <v>6</v>
      </c>
      <c r="BD73" s="21">
        <f t="shared" si="13"/>
        <v>1.2806788857104259</v>
      </c>
      <c r="BE73" s="278">
        <f t="shared" si="14"/>
        <v>0</v>
      </c>
    </row>
    <row r="74" spans="1:57" x14ac:dyDescent="0.3">
      <c r="A74" t="s">
        <v>7423</v>
      </c>
      <c r="B74" s="208">
        <f>IF('Indicator Date hidden'!C75="x","x",$B$2-'Indicator Date hidden'!C75)</f>
        <v>0</v>
      </c>
      <c r="C74" s="208">
        <f>IF('Indicator Date hidden'!D75="x","x",$C$2-'Indicator Date hidden'!D75)</f>
        <v>0</v>
      </c>
      <c r="D74" s="208">
        <f>IF('Indicator Date hidden'!E75="x","x",$D$2-'Indicator Date hidden'!E75)</f>
        <v>0</v>
      </c>
      <c r="E74" s="208">
        <f>IF('Indicator Date hidden'!F75="x","x",$E$2-'Indicator Date hidden'!F75)</f>
        <v>0</v>
      </c>
      <c r="F74" s="208">
        <f>IF('Indicator Date hidden'!G75="x","x",$F$2-'Indicator Date hidden'!G75)</f>
        <v>0</v>
      </c>
      <c r="G74" s="208">
        <f>IF('Indicator Date hidden'!H75="x","x",$G$2-'Indicator Date hidden'!H75)</f>
        <v>0</v>
      </c>
      <c r="H74" s="208">
        <f>IF('Indicator Date hidden'!I75="x","x",$H$2-'Indicator Date hidden'!I75)</f>
        <v>0</v>
      </c>
      <c r="I74" s="208">
        <f>IF('Indicator Date hidden'!J75="x","x",$I$2-'Indicator Date hidden'!J75)</f>
        <v>0</v>
      </c>
      <c r="J74" s="208">
        <f>IF('Indicator Date hidden'!K75="x","x",$J$2-'Indicator Date hidden'!K75)</f>
        <v>0</v>
      </c>
      <c r="K74" s="208">
        <f>IF('Indicator Date hidden'!L75="x","x",$K$2-'Indicator Date hidden'!L75)</f>
        <v>0</v>
      </c>
      <c r="L74" s="208">
        <f>IF('Indicator Date hidden'!M75="x","x",$L$2-'Indicator Date hidden'!M75)</f>
        <v>0</v>
      </c>
      <c r="M74" s="208">
        <f>IF('Indicator Date hidden'!N75="x","x",$M$2-'Indicator Date hidden'!N75)</f>
        <v>0</v>
      </c>
      <c r="N74" s="208">
        <f>IF('Indicator Date hidden'!O75="x","x",$N$2-'Indicator Date hidden'!O75)</f>
        <v>0</v>
      </c>
      <c r="O74" s="208">
        <f>IF('Indicator Date hidden'!P75="x","x",$O$2-'Indicator Date hidden'!P75)</f>
        <v>0</v>
      </c>
      <c r="P74" s="208">
        <f>IF('Indicator Date hidden'!Q75="x","x",$P$2-'Indicator Date hidden'!Q75)</f>
        <v>0</v>
      </c>
      <c r="Q74" s="208">
        <f>IF('Indicator Date hidden'!R75="x","x",$Q$2-'Indicator Date hidden'!R75)</f>
        <v>2</v>
      </c>
      <c r="R74" s="208">
        <f>IF('Indicator Date hidden'!S75="x","x",$R$2-'Indicator Date hidden'!S75)</f>
        <v>0</v>
      </c>
      <c r="S74" s="208">
        <f>IF('Indicator Date hidden'!T75="x","x",$S$2-'Indicator Date hidden'!T75)</f>
        <v>0</v>
      </c>
      <c r="T74" s="208">
        <f>IF('Indicator Date hidden'!U75="x","x",$T$2-'Indicator Date hidden'!U75)</f>
        <v>0</v>
      </c>
      <c r="U74" s="208">
        <f>IF('Indicator Date hidden'!V75="x","x",$U$2-'Indicator Date hidden'!V75)</f>
        <v>0</v>
      </c>
      <c r="V74" s="208">
        <f>IF('Indicator Date hidden'!W75="x","x",$V$2-'Indicator Date hidden'!W75)</f>
        <v>0</v>
      </c>
      <c r="W74" s="208">
        <f>IF('Indicator Date hidden'!X75="x","x",$W$2-'Indicator Date hidden'!X75)</f>
        <v>2</v>
      </c>
      <c r="X74" s="208" t="str">
        <f>IF('Indicator Date hidden'!Y75="x","x",$X$2-'Indicator Date hidden'!Y75)</f>
        <v>x</v>
      </c>
      <c r="Y74" s="208">
        <f>IF('Indicator Date hidden'!Z75="x","x",$Y$2-'Indicator Date hidden'!Z75)</f>
        <v>0</v>
      </c>
      <c r="Z74" s="208">
        <f>IF('Indicator Date hidden'!AA75="x","x",$Z$2-'Indicator Date hidden'!AA75)</f>
        <v>0</v>
      </c>
      <c r="AA74" s="208">
        <f>IF('Indicator Date hidden'!AB75="x","x",$AA$2-'Indicator Date hidden'!AB75)</f>
        <v>0</v>
      </c>
      <c r="AB74" s="208">
        <f>IF('Indicator Date hidden'!AC75="x","x",$AB$2-'Indicator Date hidden'!AC75)</f>
        <v>0</v>
      </c>
      <c r="AC74" s="208">
        <f>IF('Indicator Date hidden'!AD75="x","x",$AC$2-'Indicator Date hidden'!AD75)</f>
        <v>0</v>
      </c>
      <c r="AD74" s="208">
        <f>IF('Indicator Date hidden'!AE75="x","x",$AD$2-'Indicator Date hidden'!AE75)</f>
        <v>0</v>
      </c>
      <c r="AE74" s="208">
        <f>IF('Indicator Date hidden'!AF75="x","x",$AE$2-'Indicator Date hidden'!AF75)</f>
        <v>0</v>
      </c>
      <c r="AF74" s="208">
        <f>IF('Indicator Date hidden'!AG75="x","x",$AF$2-'Indicator Date hidden'!AG75)</f>
        <v>0</v>
      </c>
      <c r="AG74" s="208">
        <f>IF('Indicator Date hidden'!AH75="x","x",$AG$2-'Indicator Date hidden'!AH75)</f>
        <v>0</v>
      </c>
      <c r="AH74" s="208">
        <f>IF('Indicator Date hidden'!AI75="x","x",$AH$2-'Indicator Date hidden'!AI75)</f>
        <v>0</v>
      </c>
      <c r="AI74" s="208">
        <f>IF('Indicator Date hidden'!AJ75="x","x",$AI$2-'Indicator Date hidden'!AJ75)</f>
        <v>0</v>
      </c>
      <c r="AJ74" s="208">
        <f>IF('Indicator Date hidden'!AK75="x","x",$AJ$2-'Indicator Date hidden'!AK75)</f>
        <v>1</v>
      </c>
      <c r="AK74" s="208">
        <f>IF('Indicator Date hidden'!AL75="x","x",$AK$2-'Indicator Date hidden'!AL75)</f>
        <v>1</v>
      </c>
      <c r="AL74" s="208">
        <f>IF('Indicator Date hidden'!AM75="x","x",$AL$2-'Indicator Date hidden'!AM75)</f>
        <v>0</v>
      </c>
      <c r="AM74" s="208">
        <f>IF('Indicator Date hidden'!AN75="x","x",$AM$2-'Indicator Date hidden'!AN75)</f>
        <v>0</v>
      </c>
      <c r="AN74" s="208">
        <f>IF('Indicator Date hidden'!AO75="x","x",$AN$2-'Indicator Date hidden'!AO75)</f>
        <v>0</v>
      </c>
      <c r="AO74" s="208">
        <f>IF('Indicator Date hidden'!AP75="x","x",$AO$2-'Indicator Date hidden'!AP75)</f>
        <v>0</v>
      </c>
      <c r="AP74" s="208">
        <f>IF('Indicator Date hidden'!AQ75="x","x",$AP$2-'Indicator Date hidden'!AQ75)</f>
        <v>0</v>
      </c>
      <c r="AQ74" s="208">
        <f>IF('Indicator Date hidden'!AR75="x","x",$AQ$2-'Indicator Date hidden'!AR75)</f>
        <v>4</v>
      </c>
      <c r="AR74" s="208">
        <f>IF('Indicator Date hidden'!AS75="x","x",$AR$2-'Indicator Date hidden'!AS75)</f>
        <v>0</v>
      </c>
      <c r="AS74" s="208">
        <f>IF('Indicator Date hidden'!AT75="x","x",$AS$2-'Indicator Date hidden'!AT75)</f>
        <v>0</v>
      </c>
      <c r="AT74" s="208">
        <f>IF('Indicator Date hidden'!AU75="x","x",$AT$2-'Indicator Date hidden'!AU75)</f>
        <v>0</v>
      </c>
      <c r="AU74" s="208">
        <f>IF('Indicator Date hidden'!AV75="x","x",$AU$2-'Indicator Date hidden'!AV75)</f>
        <v>0</v>
      </c>
      <c r="AV74" s="208">
        <f>IF('Indicator Date hidden'!AW75="x","x",$AV$2-'Indicator Date hidden'!AW75)</f>
        <v>0</v>
      </c>
      <c r="AW74" s="208">
        <f>IF('Indicator Date hidden'!AX75="x","x",$AW$2-'Indicator Date hidden'!AX75)</f>
        <v>0</v>
      </c>
      <c r="AX74" s="208">
        <f>IF('Indicator Date hidden'!AY75="x","x",$AX$2-'Indicator Date hidden'!AY75)</f>
        <v>0</v>
      </c>
      <c r="AY74" s="208">
        <f>IF('Indicator Date hidden'!AZ75="x","x",$AY$2-'Indicator Date hidden'!AZ75)</f>
        <v>0</v>
      </c>
      <c r="AZ74" s="208">
        <f>IF('Indicator Date hidden'!BA75="x","x",$AZ$2-'Indicator Date hidden'!BA75)</f>
        <v>0</v>
      </c>
      <c r="BA74">
        <f t="shared" si="10"/>
        <v>10</v>
      </c>
      <c r="BB74" s="21">
        <f t="shared" si="11"/>
        <v>0.2</v>
      </c>
      <c r="BC74">
        <f t="shared" si="12"/>
        <v>5</v>
      </c>
      <c r="BD74" s="21">
        <f t="shared" si="13"/>
        <v>0.69282032302755092</v>
      </c>
      <c r="BE74" s="278">
        <f t="shared" si="14"/>
        <v>0</v>
      </c>
    </row>
    <row r="75" spans="1:57" x14ac:dyDescent="0.3">
      <c r="A75" t="s">
        <v>7425</v>
      </c>
      <c r="B75" s="208">
        <f>IF('Indicator Date hidden'!C76="x","x",$B$2-'Indicator Date hidden'!C76)</f>
        <v>0</v>
      </c>
      <c r="C75" s="208">
        <f>IF('Indicator Date hidden'!D76="x","x",$C$2-'Indicator Date hidden'!D76)</f>
        <v>0</v>
      </c>
      <c r="D75" s="208">
        <f>IF('Indicator Date hidden'!E76="x","x",$D$2-'Indicator Date hidden'!E76)</f>
        <v>0</v>
      </c>
      <c r="E75" s="208">
        <f>IF('Indicator Date hidden'!F76="x","x",$E$2-'Indicator Date hidden'!F76)</f>
        <v>0</v>
      </c>
      <c r="F75" s="208">
        <f>IF('Indicator Date hidden'!G76="x","x",$F$2-'Indicator Date hidden'!G76)</f>
        <v>0</v>
      </c>
      <c r="G75" s="208">
        <f>IF('Indicator Date hidden'!H76="x","x",$G$2-'Indicator Date hidden'!H76)</f>
        <v>0</v>
      </c>
      <c r="H75" s="208">
        <f>IF('Indicator Date hidden'!I76="x","x",$H$2-'Indicator Date hidden'!I76)</f>
        <v>0</v>
      </c>
      <c r="I75" s="208">
        <f>IF('Indicator Date hidden'!J76="x","x",$I$2-'Indicator Date hidden'!J76)</f>
        <v>0</v>
      </c>
      <c r="J75" s="208">
        <f>IF('Indicator Date hidden'!K76="x","x",$J$2-'Indicator Date hidden'!K76)</f>
        <v>0</v>
      </c>
      <c r="K75" s="208">
        <f>IF('Indicator Date hidden'!L76="x","x",$K$2-'Indicator Date hidden'!L76)</f>
        <v>0</v>
      </c>
      <c r="L75" s="208">
        <f>IF('Indicator Date hidden'!M76="x","x",$L$2-'Indicator Date hidden'!M76)</f>
        <v>0</v>
      </c>
      <c r="M75" s="208">
        <f>IF('Indicator Date hidden'!N76="x","x",$M$2-'Indicator Date hidden'!N76)</f>
        <v>0</v>
      </c>
      <c r="N75" s="208">
        <f>IF('Indicator Date hidden'!O76="x","x",$N$2-'Indicator Date hidden'!O76)</f>
        <v>0</v>
      </c>
      <c r="O75" s="208">
        <f>IF('Indicator Date hidden'!P76="x","x",$O$2-'Indicator Date hidden'!P76)</f>
        <v>0</v>
      </c>
      <c r="P75" s="208">
        <f>IF('Indicator Date hidden'!Q76="x","x",$P$2-'Indicator Date hidden'!Q76)</f>
        <v>0</v>
      </c>
      <c r="Q75" s="208" t="str">
        <f>IF('Indicator Date hidden'!R76="x","x",$Q$2-'Indicator Date hidden'!R76)</f>
        <v>x</v>
      </c>
      <c r="R75" s="208">
        <f>IF('Indicator Date hidden'!S76="x","x",$R$2-'Indicator Date hidden'!S76)</f>
        <v>0</v>
      </c>
      <c r="S75" s="208">
        <f>IF('Indicator Date hidden'!T76="x","x",$S$2-'Indicator Date hidden'!T76)</f>
        <v>0</v>
      </c>
      <c r="T75" s="208">
        <f>IF('Indicator Date hidden'!U76="x","x",$T$2-'Indicator Date hidden'!U76)</f>
        <v>0</v>
      </c>
      <c r="U75" s="208" t="str">
        <f>IF('Indicator Date hidden'!V76="x","x",$U$2-'Indicator Date hidden'!V76)</f>
        <v>x</v>
      </c>
      <c r="V75" s="208">
        <f>IF('Indicator Date hidden'!W76="x","x",$V$2-'Indicator Date hidden'!W76)</f>
        <v>0</v>
      </c>
      <c r="W75" s="208" t="str">
        <f>IF('Indicator Date hidden'!X76="x","x",$W$2-'Indicator Date hidden'!X76)</f>
        <v>x</v>
      </c>
      <c r="X75" s="208">
        <f>IF('Indicator Date hidden'!Y76="x","x",$X$2-'Indicator Date hidden'!Y76)</f>
        <v>2</v>
      </c>
      <c r="Y75" s="208">
        <f>IF('Indicator Date hidden'!Z76="x","x",$Y$2-'Indicator Date hidden'!Z76)</f>
        <v>0</v>
      </c>
      <c r="Z75" s="208">
        <f>IF('Indicator Date hidden'!AA76="x","x",$Z$2-'Indicator Date hidden'!AA76)</f>
        <v>0</v>
      </c>
      <c r="AA75" s="208" t="str">
        <f>IF('Indicator Date hidden'!AB76="x","x",$AA$2-'Indicator Date hidden'!AB76)</f>
        <v>x</v>
      </c>
      <c r="AB75" s="208">
        <f>IF('Indicator Date hidden'!AC76="x","x",$AB$2-'Indicator Date hidden'!AC76)</f>
        <v>0</v>
      </c>
      <c r="AC75" s="208">
        <f>IF('Indicator Date hidden'!AD76="x","x",$AC$2-'Indicator Date hidden'!AD76)</f>
        <v>0</v>
      </c>
      <c r="AD75" s="208" t="str">
        <f>IF('Indicator Date hidden'!AE76="x","x",$AD$2-'Indicator Date hidden'!AE76)</f>
        <v>x</v>
      </c>
      <c r="AE75" s="208">
        <f>IF('Indicator Date hidden'!AF76="x","x",$AE$2-'Indicator Date hidden'!AF76)</f>
        <v>0</v>
      </c>
      <c r="AF75" s="208">
        <f>IF('Indicator Date hidden'!AG76="x","x",$AF$2-'Indicator Date hidden'!AG76)</f>
        <v>1</v>
      </c>
      <c r="AG75" s="208">
        <f>IF('Indicator Date hidden'!AH76="x","x",$AG$2-'Indicator Date hidden'!AH76)</f>
        <v>0</v>
      </c>
      <c r="AH75" s="208">
        <f>IF('Indicator Date hidden'!AI76="x","x",$AH$2-'Indicator Date hidden'!AI76)</f>
        <v>0</v>
      </c>
      <c r="AI75" s="208">
        <f>IF('Indicator Date hidden'!AJ76="x","x",$AI$2-'Indicator Date hidden'!AJ76)</f>
        <v>0</v>
      </c>
      <c r="AJ75" s="208" t="str">
        <f>IF('Indicator Date hidden'!AK76="x","x",$AJ$2-'Indicator Date hidden'!AK76)</f>
        <v>x</v>
      </c>
      <c r="AK75" s="208">
        <f>IF('Indicator Date hidden'!AL76="x","x",$AK$2-'Indicator Date hidden'!AL76)</f>
        <v>1</v>
      </c>
      <c r="AL75" s="208">
        <f>IF('Indicator Date hidden'!AM76="x","x",$AL$2-'Indicator Date hidden'!AM76)</f>
        <v>0</v>
      </c>
      <c r="AM75" s="208">
        <f>IF('Indicator Date hidden'!AN76="x","x",$AM$2-'Indicator Date hidden'!AN76)</f>
        <v>0</v>
      </c>
      <c r="AN75" s="208">
        <f>IF('Indicator Date hidden'!AO76="x","x",$AN$2-'Indicator Date hidden'!AO76)</f>
        <v>0</v>
      </c>
      <c r="AO75" s="208">
        <f>IF('Indicator Date hidden'!AP76="x","x",$AO$2-'Indicator Date hidden'!AP76)</f>
        <v>0</v>
      </c>
      <c r="AP75" s="208">
        <f>IF('Indicator Date hidden'!AQ76="x","x",$AP$2-'Indicator Date hidden'!AQ76)</f>
        <v>0</v>
      </c>
      <c r="AQ75" s="208">
        <f>IF('Indicator Date hidden'!AR76="x","x",$AQ$2-'Indicator Date hidden'!AR76)</f>
        <v>0</v>
      </c>
      <c r="AR75" s="208">
        <f>IF('Indicator Date hidden'!AS76="x","x",$AR$2-'Indicator Date hidden'!AS76)</f>
        <v>0</v>
      </c>
      <c r="AS75" s="208">
        <f>IF('Indicator Date hidden'!AT76="x","x",$AS$2-'Indicator Date hidden'!AT76)</f>
        <v>0</v>
      </c>
      <c r="AT75" s="208">
        <f>IF('Indicator Date hidden'!AU76="x","x",$AT$2-'Indicator Date hidden'!AU76)</f>
        <v>0</v>
      </c>
      <c r="AU75" s="208">
        <f>IF('Indicator Date hidden'!AV76="x","x",$AU$2-'Indicator Date hidden'!AV76)</f>
        <v>1</v>
      </c>
      <c r="AV75" s="208">
        <f>IF('Indicator Date hidden'!AW76="x","x",$AV$2-'Indicator Date hidden'!AW76)</f>
        <v>0</v>
      </c>
      <c r="AW75" s="208">
        <f>IF('Indicator Date hidden'!AX76="x","x",$AW$2-'Indicator Date hidden'!AX76)</f>
        <v>0</v>
      </c>
      <c r="AX75" s="208">
        <f>IF('Indicator Date hidden'!AY76="x","x",$AX$2-'Indicator Date hidden'!AY76)</f>
        <v>0</v>
      </c>
      <c r="AY75" s="208">
        <f>IF('Indicator Date hidden'!AZ76="x","x",$AY$2-'Indicator Date hidden'!AZ76)</f>
        <v>0</v>
      </c>
      <c r="AZ75" s="208">
        <f>IF('Indicator Date hidden'!BA76="x","x",$AZ$2-'Indicator Date hidden'!BA76)</f>
        <v>0</v>
      </c>
      <c r="BA75">
        <f t="shared" si="10"/>
        <v>5</v>
      </c>
      <c r="BB75" s="21">
        <f t="shared" si="11"/>
        <v>0.1111111111111111</v>
      </c>
      <c r="BC75">
        <f t="shared" si="12"/>
        <v>4</v>
      </c>
      <c r="BD75" s="21">
        <f t="shared" si="13"/>
        <v>0.37843080813169783</v>
      </c>
      <c r="BE75" s="278">
        <f t="shared" si="14"/>
        <v>0</v>
      </c>
    </row>
    <row r="76" spans="1:57" x14ac:dyDescent="0.3">
      <c r="A76" t="s">
        <v>7427</v>
      </c>
      <c r="B76" s="208">
        <f>IF('Indicator Date hidden'!C77="x","x",$B$2-'Indicator Date hidden'!C77)</f>
        <v>0</v>
      </c>
      <c r="C76" s="208">
        <f>IF('Indicator Date hidden'!D77="x","x",$C$2-'Indicator Date hidden'!D77)</f>
        <v>0</v>
      </c>
      <c r="D76" s="208">
        <f>IF('Indicator Date hidden'!E77="x","x",$D$2-'Indicator Date hidden'!E77)</f>
        <v>0</v>
      </c>
      <c r="E76" s="208">
        <f>IF('Indicator Date hidden'!F77="x","x",$E$2-'Indicator Date hidden'!F77)</f>
        <v>0</v>
      </c>
      <c r="F76" s="208">
        <f>IF('Indicator Date hidden'!G77="x","x",$F$2-'Indicator Date hidden'!G77)</f>
        <v>0</v>
      </c>
      <c r="G76" s="208">
        <f>IF('Indicator Date hidden'!H77="x","x",$G$2-'Indicator Date hidden'!H77)</f>
        <v>0</v>
      </c>
      <c r="H76" s="208">
        <f>IF('Indicator Date hidden'!I77="x","x",$H$2-'Indicator Date hidden'!I77)</f>
        <v>0</v>
      </c>
      <c r="I76" s="208">
        <f>IF('Indicator Date hidden'!J77="x","x",$I$2-'Indicator Date hidden'!J77)</f>
        <v>0</v>
      </c>
      <c r="J76" s="208">
        <f>IF('Indicator Date hidden'!K77="x","x",$J$2-'Indicator Date hidden'!K77)</f>
        <v>0</v>
      </c>
      <c r="K76" s="208">
        <f>IF('Indicator Date hidden'!L77="x","x",$K$2-'Indicator Date hidden'!L77)</f>
        <v>0</v>
      </c>
      <c r="L76" s="208">
        <f>IF('Indicator Date hidden'!M77="x","x",$L$2-'Indicator Date hidden'!M77)</f>
        <v>0</v>
      </c>
      <c r="M76" s="208">
        <f>IF('Indicator Date hidden'!N77="x","x",$M$2-'Indicator Date hidden'!N77)</f>
        <v>0</v>
      </c>
      <c r="N76" s="208">
        <f>IF('Indicator Date hidden'!O77="x","x",$N$2-'Indicator Date hidden'!O77)</f>
        <v>0</v>
      </c>
      <c r="O76" s="208">
        <f>IF('Indicator Date hidden'!P77="x","x",$O$2-'Indicator Date hidden'!P77)</f>
        <v>0</v>
      </c>
      <c r="P76" s="208">
        <f>IF('Indicator Date hidden'!Q77="x","x",$P$2-'Indicator Date hidden'!Q77)</f>
        <v>0</v>
      </c>
      <c r="Q76" s="208" t="str">
        <f>IF('Indicator Date hidden'!R77="x","x",$Q$2-'Indicator Date hidden'!R77)</f>
        <v>x</v>
      </c>
      <c r="R76" s="208">
        <f>IF('Indicator Date hidden'!S77="x","x",$R$2-'Indicator Date hidden'!S77)</f>
        <v>0</v>
      </c>
      <c r="S76" s="208">
        <f>IF('Indicator Date hidden'!T77="x","x",$S$2-'Indicator Date hidden'!T77)</f>
        <v>0</v>
      </c>
      <c r="T76" s="208">
        <f>IF('Indicator Date hidden'!U77="x","x",$T$2-'Indicator Date hidden'!U77)</f>
        <v>0</v>
      </c>
      <c r="U76" s="208" t="str">
        <f>IF('Indicator Date hidden'!V77="x","x",$U$2-'Indicator Date hidden'!V77)</f>
        <v>x</v>
      </c>
      <c r="V76" s="208">
        <f>IF('Indicator Date hidden'!W77="x","x",$V$2-'Indicator Date hidden'!W77)</f>
        <v>0</v>
      </c>
      <c r="W76" s="208" t="str">
        <f>IF('Indicator Date hidden'!X77="x","x",$W$2-'Indicator Date hidden'!X77)</f>
        <v>x</v>
      </c>
      <c r="X76" s="208">
        <f>IF('Indicator Date hidden'!Y77="x","x",$X$2-'Indicator Date hidden'!Y77)</f>
        <v>2</v>
      </c>
      <c r="Y76" s="208">
        <f>IF('Indicator Date hidden'!Z77="x","x",$Y$2-'Indicator Date hidden'!Z77)</f>
        <v>0</v>
      </c>
      <c r="Z76" s="208">
        <f>IF('Indicator Date hidden'!AA77="x","x",$Z$2-'Indicator Date hidden'!AA77)</f>
        <v>0</v>
      </c>
      <c r="AA76" s="208" t="str">
        <f>IF('Indicator Date hidden'!AB77="x","x",$AA$2-'Indicator Date hidden'!AB77)</f>
        <v>x</v>
      </c>
      <c r="AB76" s="208">
        <f>IF('Indicator Date hidden'!AC77="x","x",$AB$2-'Indicator Date hidden'!AC77)</f>
        <v>0</v>
      </c>
      <c r="AC76" s="208">
        <f>IF('Indicator Date hidden'!AD77="x","x",$AC$2-'Indicator Date hidden'!AD77)</f>
        <v>0</v>
      </c>
      <c r="AD76" s="208" t="str">
        <f>IF('Indicator Date hidden'!AE77="x","x",$AD$2-'Indicator Date hidden'!AE77)</f>
        <v>x</v>
      </c>
      <c r="AE76" s="208">
        <f>IF('Indicator Date hidden'!AF77="x","x",$AE$2-'Indicator Date hidden'!AF77)</f>
        <v>0</v>
      </c>
      <c r="AF76" s="208">
        <f>IF('Indicator Date hidden'!AG77="x","x",$AF$2-'Indicator Date hidden'!AG77)</f>
        <v>1</v>
      </c>
      <c r="AG76" s="208">
        <f>IF('Indicator Date hidden'!AH77="x","x",$AG$2-'Indicator Date hidden'!AH77)</f>
        <v>0</v>
      </c>
      <c r="AH76" s="208">
        <f>IF('Indicator Date hidden'!AI77="x","x",$AH$2-'Indicator Date hidden'!AI77)</f>
        <v>0</v>
      </c>
      <c r="AI76" s="208">
        <f>IF('Indicator Date hidden'!AJ77="x","x",$AI$2-'Indicator Date hidden'!AJ77)</f>
        <v>0</v>
      </c>
      <c r="AJ76" s="208" t="str">
        <f>IF('Indicator Date hidden'!AK77="x","x",$AJ$2-'Indicator Date hidden'!AK77)</f>
        <v>x</v>
      </c>
      <c r="AK76" s="208">
        <f>IF('Indicator Date hidden'!AL77="x","x",$AK$2-'Indicator Date hidden'!AL77)</f>
        <v>1</v>
      </c>
      <c r="AL76" s="208">
        <f>IF('Indicator Date hidden'!AM77="x","x",$AL$2-'Indicator Date hidden'!AM77)</f>
        <v>0</v>
      </c>
      <c r="AM76" s="208">
        <f>IF('Indicator Date hidden'!AN77="x","x",$AM$2-'Indicator Date hidden'!AN77)</f>
        <v>0</v>
      </c>
      <c r="AN76" s="208">
        <f>IF('Indicator Date hidden'!AO77="x","x",$AN$2-'Indicator Date hidden'!AO77)</f>
        <v>0</v>
      </c>
      <c r="AO76" s="208">
        <f>IF('Indicator Date hidden'!AP77="x","x",$AO$2-'Indicator Date hidden'!AP77)</f>
        <v>0</v>
      </c>
      <c r="AP76" s="208">
        <f>IF('Indicator Date hidden'!AQ77="x","x",$AP$2-'Indicator Date hidden'!AQ77)</f>
        <v>0</v>
      </c>
      <c r="AQ76" s="208" t="str">
        <f>IF('Indicator Date hidden'!AR77="x","x",$AQ$2-'Indicator Date hidden'!AR77)</f>
        <v>x</v>
      </c>
      <c r="AR76" s="208">
        <f>IF('Indicator Date hidden'!AS77="x","x",$AR$2-'Indicator Date hidden'!AS77)</f>
        <v>0</v>
      </c>
      <c r="AS76" s="208">
        <f>IF('Indicator Date hidden'!AT77="x","x",$AS$2-'Indicator Date hidden'!AT77)</f>
        <v>0</v>
      </c>
      <c r="AT76" s="208">
        <f>IF('Indicator Date hidden'!AU77="x","x",$AT$2-'Indicator Date hidden'!AU77)</f>
        <v>0</v>
      </c>
      <c r="AU76" s="208" t="str">
        <f>IF('Indicator Date hidden'!AV77="x","x",$AU$2-'Indicator Date hidden'!AV77)</f>
        <v>x</v>
      </c>
      <c r="AV76" s="208">
        <f>IF('Indicator Date hidden'!AW77="x","x",$AV$2-'Indicator Date hidden'!AW77)</f>
        <v>0</v>
      </c>
      <c r="AW76" s="208">
        <f>IF('Indicator Date hidden'!AX77="x","x",$AW$2-'Indicator Date hidden'!AX77)</f>
        <v>0</v>
      </c>
      <c r="AX76" s="208">
        <f>IF('Indicator Date hidden'!AY77="x","x",$AX$2-'Indicator Date hidden'!AY77)</f>
        <v>0</v>
      </c>
      <c r="AY76" s="208">
        <f>IF('Indicator Date hidden'!AZ77="x","x",$AY$2-'Indicator Date hidden'!AZ77)</f>
        <v>0</v>
      </c>
      <c r="AZ76" s="208">
        <f>IF('Indicator Date hidden'!BA77="x","x",$AZ$2-'Indicator Date hidden'!BA77)</f>
        <v>0</v>
      </c>
      <c r="BA76">
        <f t="shared" si="10"/>
        <v>4</v>
      </c>
      <c r="BB76" s="21">
        <f t="shared" si="11"/>
        <v>9.3023255813953487E-2</v>
      </c>
      <c r="BC76">
        <f t="shared" si="12"/>
        <v>3</v>
      </c>
      <c r="BD76" s="21">
        <f t="shared" si="13"/>
        <v>0.36177556246753595</v>
      </c>
      <c r="BE76" s="278">
        <f t="shared" si="14"/>
        <v>0</v>
      </c>
    </row>
    <row r="77" spans="1:57" x14ac:dyDescent="0.3">
      <c r="A77" t="s">
        <v>7428</v>
      </c>
      <c r="B77" s="208">
        <f>IF('Indicator Date hidden'!C78="x","x",$B$2-'Indicator Date hidden'!C78)</f>
        <v>0</v>
      </c>
      <c r="C77" s="208">
        <f>IF('Indicator Date hidden'!D78="x","x",$C$2-'Indicator Date hidden'!D78)</f>
        <v>0</v>
      </c>
      <c r="D77" s="208">
        <f>IF('Indicator Date hidden'!E78="x","x",$D$2-'Indicator Date hidden'!E78)</f>
        <v>0</v>
      </c>
      <c r="E77" s="208">
        <f>IF('Indicator Date hidden'!F78="x","x",$E$2-'Indicator Date hidden'!F78)</f>
        <v>0</v>
      </c>
      <c r="F77" s="208">
        <f>IF('Indicator Date hidden'!G78="x","x",$F$2-'Indicator Date hidden'!G78)</f>
        <v>0</v>
      </c>
      <c r="G77" s="208">
        <f>IF('Indicator Date hidden'!H78="x","x",$G$2-'Indicator Date hidden'!H78)</f>
        <v>0</v>
      </c>
      <c r="H77" s="208">
        <f>IF('Indicator Date hidden'!I78="x","x",$H$2-'Indicator Date hidden'!I78)</f>
        <v>0</v>
      </c>
      <c r="I77" s="208">
        <f>IF('Indicator Date hidden'!J78="x","x",$I$2-'Indicator Date hidden'!J78)</f>
        <v>0</v>
      </c>
      <c r="J77" s="208">
        <f>IF('Indicator Date hidden'!K78="x","x",$J$2-'Indicator Date hidden'!K78)</f>
        <v>0</v>
      </c>
      <c r="K77" s="208">
        <f>IF('Indicator Date hidden'!L78="x","x",$K$2-'Indicator Date hidden'!L78)</f>
        <v>0</v>
      </c>
      <c r="L77" s="208">
        <f>IF('Indicator Date hidden'!M78="x","x",$L$2-'Indicator Date hidden'!M78)</f>
        <v>0</v>
      </c>
      <c r="M77" s="208">
        <f>IF('Indicator Date hidden'!N78="x","x",$M$2-'Indicator Date hidden'!N78)</f>
        <v>0</v>
      </c>
      <c r="N77" s="208">
        <f>IF('Indicator Date hidden'!O78="x","x",$N$2-'Indicator Date hidden'!O78)</f>
        <v>0</v>
      </c>
      <c r="O77" s="208">
        <f>IF('Indicator Date hidden'!P78="x","x",$O$2-'Indicator Date hidden'!P78)</f>
        <v>0</v>
      </c>
      <c r="P77" s="208">
        <f>IF('Indicator Date hidden'!Q78="x","x",$P$2-'Indicator Date hidden'!Q78)</f>
        <v>0</v>
      </c>
      <c r="Q77" s="208">
        <f>IF('Indicator Date hidden'!R78="x","x",$Q$2-'Indicator Date hidden'!R78)</f>
        <v>8</v>
      </c>
      <c r="R77" s="208">
        <f>IF('Indicator Date hidden'!S78="x","x",$R$2-'Indicator Date hidden'!S78)</f>
        <v>0</v>
      </c>
      <c r="S77" s="208">
        <f>IF('Indicator Date hidden'!T78="x","x",$S$2-'Indicator Date hidden'!T78)</f>
        <v>0</v>
      </c>
      <c r="T77" s="208">
        <f>IF('Indicator Date hidden'!U78="x","x",$T$2-'Indicator Date hidden'!U78)</f>
        <v>0</v>
      </c>
      <c r="U77" s="208">
        <f>IF('Indicator Date hidden'!V78="x","x",$U$2-'Indicator Date hidden'!V78)</f>
        <v>0</v>
      </c>
      <c r="V77" s="208">
        <f>IF('Indicator Date hidden'!W78="x","x",$V$2-'Indicator Date hidden'!W78)</f>
        <v>0</v>
      </c>
      <c r="W77" s="208">
        <f>IF('Indicator Date hidden'!X78="x","x",$W$2-'Indicator Date hidden'!X78)</f>
        <v>8</v>
      </c>
      <c r="X77" s="208">
        <f>IF('Indicator Date hidden'!Y78="x","x",$X$2-'Indicator Date hidden'!Y78)</f>
        <v>2</v>
      </c>
      <c r="Y77" s="208">
        <f>IF('Indicator Date hidden'!Z78="x","x",$Y$2-'Indicator Date hidden'!Z78)</f>
        <v>0</v>
      </c>
      <c r="Z77" s="208">
        <f>IF('Indicator Date hidden'!AA78="x","x",$Z$2-'Indicator Date hidden'!AA78)</f>
        <v>0</v>
      </c>
      <c r="AA77" s="208">
        <f>IF('Indicator Date hidden'!AB78="x","x",$AA$2-'Indicator Date hidden'!AB78)</f>
        <v>1</v>
      </c>
      <c r="AB77" s="208">
        <f>IF('Indicator Date hidden'!AC78="x","x",$AB$2-'Indicator Date hidden'!AC78)</f>
        <v>0</v>
      </c>
      <c r="AC77" s="208">
        <f>IF('Indicator Date hidden'!AD78="x","x",$AC$2-'Indicator Date hidden'!AD78)</f>
        <v>0</v>
      </c>
      <c r="AD77" s="208">
        <f>IF('Indicator Date hidden'!AE78="x","x",$AD$2-'Indicator Date hidden'!AE78)</f>
        <v>0</v>
      </c>
      <c r="AE77" s="208">
        <f>IF('Indicator Date hidden'!AF78="x","x",$AE$2-'Indicator Date hidden'!AF78)</f>
        <v>0</v>
      </c>
      <c r="AF77" s="208">
        <f>IF('Indicator Date hidden'!AG78="x","x",$AF$2-'Indicator Date hidden'!AG78)</f>
        <v>2</v>
      </c>
      <c r="AG77" s="208">
        <f>IF('Indicator Date hidden'!AH78="x","x",$AG$2-'Indicator Date hidden'!AH78)</f>
        <v>0</v>
      </c>
      <c r="AH77" s="208">
        <f>IF('Indicator Date hidden'!AI78="x","x",$AH$2-'Indicator Date hidden'!AI78)</f>
        <v>0</v>
      </c>
      <c r="AI77" s="208">
        <f>IF('Indicator Date hidden'!AJ78="x","x",$AI$2-'Indicator Date hidden'!AJ78)</f>
        <v>0</v>
      </c>
      <c r="AJ77" s="208">
        <f>IF('Indicator Date hidden'!AK78="x","x",$AJ$2-'Indicator Date hidden'!AK78)</f>
        <v>1</v>
      </c>
      <c r="AK77" s="208">
        <f>IF('Indicator Date hidden'!AL78="x","x",$AK$2-'Indicator Date hidden'!AL78)</f>
        <v>1</v>
      </c>
      <c r="AL77" s="208">
        <f>IF('Indicator Date hidden'!AM78="x","x",$AL$2-'Indicator Date hidden'!AM78)</f>
        <v>0</v>
      </c>
      <c r="AM77" s="208">
        <f>IF('Indicator Date hidden'!AN78="x","x",$AM$2-'Indicator Date hidden'!AN78)</f>
        <v>0</v>
      </c>
      <c r="AN77" s="208">
        <f>IF('Indicator Date hidden'!AO78="x","x",$AN$2-'Indicator Date hidden'!AO78)</f>
        <v>0</v>
      </c>
      <c r="AO77" s="208">
        <f>IF('Indicator Date hidden'!AP78="x","x",$AO$2-'Indicator Date hidden'!AP78)</f>
        <v>0</v>
      </c>
      <c r="AP77" s="208">
        <f>IF('Indicator Date hidden'!AQ78="x","x",$AP$2-'Indicator Date hidden'!AQ78)</f>
        <v>0</v>
      </c>
      <c r="AQ77" s="208">
        <f>IF('Indicator Date hidden'!AR78="x","x",$AQ$2-'Indicator Date hidden'!AR78)</f>
        <v>0</v>
      </c>
      <c r="AR77" s="208">
        <f>IF('Indicator Date hidden'!AS78="x","x",$AR$2-'Indicator Date hidden'!AS78)</f>
        <v>0</v>
      </c>
      <c r="AS77" s="208">
        <f>IF('Indicator Date hidden'!AT78="x","x",$AS$2-'Indicator Date hidden'!AT78)</f>
        <v>0</v>
      </c>
      <c r="AT77" s="208">
        <f>IF('Indicator Date hidden'!AU78="x","x",$AT$2-'Indicator Date hidden'!AU78)</f>
        <v>0</v>
      </c>
      <c r="AU77" s="208">
        <f>IF('Indicator Date hidden'!AV78="x","x",$AU$2-'Indicator Date hidden'!AV78)</f>
        <v>3</v>
      </c>
      <c r="AV77" s="208">
        <f>IF('Indicator Date hidden'!AW78="x","x",$AV$2-'Indicator Date hidden'!AW78)</f>
        <v>0</v>
      </c>
      <c r="AW77" s="208">
        <f>IF('Indicator Date hidden'!AX78="x","x",$AW$2-'Indicator Date hidden'!AX78)</f>
        <v>0</v>
      </c>
      <c r="AX77" s="208">
        <f>IF('Indicator Date hidden'!AY78="x","x",$AX$2-'Indicator Date hidden'!AY78)</f>
        <v>0</v>
      </c>
      <c r="AY77" s="208">
        <f>IF('Indicator Date hidden'!AZ78="x","x",$AY$2-'Indicator Date hidden'!AZ78)</f>
        <v>0</v>
      </c>
      <c r="AZ77" s="208">
        <f>IF('Indicator Date hidden'!BA78="x","x",$AZ$2-'Indicator Date hidden'!BA78)</f>
        <v>0</v>
      </c>
      <c r="BA77">
        <f t="shared" si="10"/>
        <v>26</v>
      </c>
      <c r="BB77" s="21">
        <f t="shared" si="11"/>
        <v>0.50980392156862742</v>
      </c>
      <c r="BC77">
        <f t="shared" si="12"/>
        <v>8</v>
      </c>
      <c r="BD77" s="21">
        <f t="shared" si="13"/>
        <v>1.6254417079264867</v>
      </c>
      <c r="BE77" s="278">
        <f t="shared" si="14"/>
        <v>0</v>
      </c>
    </row>
    <row r="78" spans="1:57" x14ac:dyDescent="0.3">
      <c r="A78" t="s">
        <v>7429</v>
      </c>
      <c r="B78" s="208">
        <f>IF('Indicator Date hidden'!C79="x","x",$B$2-'Indicator Date hidden'!C79)</f>
        <v>0</v>
      </c>
      <c r="C78" s="208">
        <f>IF('Indicator Date hidden'!D79="x","x",$C$2-'Indicator Date hidden'!D79)</f>
        <v>0</v>
      </c>
      <c r="D78" s="208">
        <f>IF('Indicator Date hidden'!E79="x","x",$D$2-'Indicator Date hidden'!E79)</f>
        <v>0</v>
      </c>
      <c r="E78" s="208">
        <f>IF('Indicator Date hidden'!F79="x","x",$E$2-'Indicator Date hidden'!F79)</f>
        <v>0</v>
      </c>
      <c r="F78" s="208">
        <f>IF('Indicator Date hidden'!G79="x","x",$F$2-'Indicator Date hidden'!G79)</f>
        <v>0</v>
      </c>
      <c r="G78" s="208">
        <f>IF('Indicator Date hidden'!H79="x","x",$G$2-'Indicator Date hidden'!H79)</f>
        <v>0</v>
      </c>
      <c r="H78" s="208">
        <f>IF('Indicator Date hidden'!I79="x","x",$H$2-'Indicator Date hidden'!I79)</f>
        <v>0</v>
      </c>
      <c r="I78" s="208">
        <f>IF('Indicator Date hidden'!J79="x","x",$I$2-'Indicator Date hidden'!J79)</f>
        <v>0</v>
      </c>
      <c r="J78" s="208">
        <f>IF('Indicator Date hidden'!K79="x","x",$J$2-'Indicator Date hidden'!K79)</f>
        <v>0</v>
      </c>
      <c r="K78" s="208">
        <f>IF('Indicator Date hidden'!L79="x","x",$K$2-'Indicator Date hidden'!L79)</f>
        <v>0</v>
      </c>
      <c r="L78" s="208">
        <f>IF('Indicator Date hidden'!M79="x","x",$L$2-'Indicator Date hidden'!M79)</f>
        <v>0</v>
      </c>
      <c r="M78" s="208">
        <f>IF('Indicator Date hidden'!N79="x","x",$M$2-'Indicator Date hidden'!N79)</f>
        <v>0</v>
      </c>
      <c r="N78" s="208">
        <f>IF('Indicator Date hidden'!O79="x","x",$N$2-'Indicator Date hidden'!O79)</f>
        <v>0</v>
      </c>
      <c r="O78" s="208">
        <f>IF('Indicator Date hidden'!P79="x","x",$O$2-'Indicator Date hidden'!P79)</f>
        <v>0</v>
      </c>
      <c r="P78" s="208">
        <f>IF('Indicator Date hidden'!Q79="x","x",$P$2-'Indicator Date hidden'!Q79)</f>
        <v>0</v>
      </c>
      <c r="Q78" s="208">
        <f>IF('Indicator Date hidden'!R79="x","x",$Q$2-'Indicator Date hidden'!R79)</f>
        <v>2</v>
      </c>
      <c r="R78" s="208">
        <f>IF('Indicator Date hidden'!S79="x","x",$R$2-'Indicator Date hidden'!S79)</f>
        <v>0</v>
      </c>
      <c r="S78" s="208">
        <f>IF('Indicator Date hidden'!T79="x","x",$S$2-'Indicator Date hidden'!T79)</f>
        <v>0</v>
      </c>
      <c r="T78" s="208">
        <f>IF('Indicator Date hidden'!U79="x","x",$T$2-'Indicator Date hidden'!U79)</f>
        <v>0</v>
      </c>
      <c r="U78" s="208">
        <f>IF('Indicator Date hidden'!V79="x","x",$U$2-'Indicator Date hidden'!V79)</f>
        <v>0</v>
      </c>
      <c r="V78" s="208">
        <f>IF('Indicator Date hidden'!W79="x","x",$V$2-'Indicator Date hidden'!W79)</f>
        <v>0</v>
      </c>
      <c r="W78" s="208">
        <f>IF('Indicator Date hidden'!X79="x","x",$W$2-'Indicator Date hidden'!X79)</f>
        <v>1</v>
      </c>
      <c r="X78" s="208">
        <f>IF('Indicator Date hidden'!Y79="x","x",$X$2-'Indicator Date hidden'!Y79)</f>
        <v>2</v>
      </c>
      <c r="Y78" s="208">
        <f>IF('Indicator Date hidden'!Z79="x","x",$Y$2-'Indicator Date hidden'!Z79)</f>
        <v>0</v>
      </c>
      <c r="Z78" s="208">
        <f>IF('Indicator Date hidden'!AA79="x","x",$Z$2-'Indicator Date hidden'!AA79)</f>
        <v>0</v>
      </c>
      <c r="AA78" s="208">
        <f>IF('Indicator Date hidden'!AB79="x","x",$AA$2-'Indicator Date hidden'!AB79)</f>
        <v>0</v>
      </c>
      <c r="AB78" s="208">
        <f>IF('Indicator Date hidden'!AC79="x","x",$AB$2-'Indicator Date hidden'!AC79)</f>
        <v>0</v>
      </c>
      <c r="AC78" s="208">
        <f>IF('Indicator Date hidden'!AD79="x","x",$AC$2-'Indicator Date hidden'!AD79)</f>
        <v>0</v>
      </c>
      <c r="AD78" s="208">
        <f>IF('Indicator Date hidden'!AE79="x","x",$AD$2-'Indicator Date hidden'!AE79)</f>
        <v>0</v>
      </c>
      <c r="AE78" s="208">
        <f>IF('Indicator Date hidden'!AF79="x","x",$AE$2-'Indicator Date hidden'!AF79)</f>
        <v>0</v>
      </c>
      <c r="AF78" s="208">
        <f>IF('Indicator Date hidden'!AG79="x","x",$AF$2-'Indicator Date hidden'!AG79)</f>
        <v>2</v>
      </c>
      <c r="AG78" s="208">
        <f>IF('Indicator Date hidden'!AH79="x","x",$AG$2-'Indicator Date hidden'!AH79)</f>
        <v>0</v>
      </c>
      <c r="AH78" s="208">
        <f>IF('Indicator Date hidden'!AI79="x","x",$AH$2-'Indicator Date hidden'!AI79)</f>
        <v>0</v>
      </c>
      <c r="AI78" s="208">
        <f>IF('Indicator Date hidden'!AJ79="x","x",$AI$2-'Indicator Date hidden'!AJ79)</f>
        <v>0</v>
      </c>
      <c r="AJ78" s="208">
        <f>IF('Indicator Date hidden'!AK79="x","x",$AJ$2-'Indicator Date hidden'!AK79)</f>
        <v>1</v>
      </c>
      <c r="AK78" s="208">
        <f>IF('Indicator Date hidden'!AL79="x","x",$AK$2-'Indicator Date hidden'!AL79)</f>
        <v>1</v>
      </c>
      <c r="AL78" s="208">
        <f>IF('Indicator Date hidden'!AM79="x","x",$AL$2-'Indicator Date hidden'!AM79)</f>
        <v>0</v>
      </c>
      <c r="AM78" s="208">
        <f>IF('Indicator Date hidden'!AN79="x","x",$AM$2-'Indicator Date hidden'!AN79)</f>
        <v>0</v>
      </c>
      <c r="AN78" s="208">
        <f>IF('Indicator Date hidden'!AO79="x","x",$AN$2-'Indicator Date hidden'!AO79)</f>
        <v>0</v>
      </c>
      <c r="AO78" s="208">
        <f>IF('Indicator Date hidden'!AP79="x","x",$AO$2-'Indicator Date hidden'!AP79)</f>
        <v>0</v>
      </c>
      <c r="AP78" s="208">
        <f>IF('Indicator Date hidden'!AQ79="x","x",$AP$2-'Indicator Date hidden'!AQ79)</f>
        <v>0</v>
      </c>
      <c r="AQ78" s="208">
        <f>IF('Indicator Date hidden'!AR79="x","x",$AQ$2-'Indicator Date hidden'!AR79)</f>
        <v>0</v>
      </c>
      <c r="AR78" s="208">
        <f>IF('Indicator Date hidden'!AS79="x","x",$AR$2-'Indicator Date hidden'!AS79)</f>
        <v>0</v>
      </c>
      <c r="AS78" s="208">
        <f>IF('Indicator Date hidden'!AT79="x","x",$AS$2-'Indicator Date hidden'!AT79)</f>
        <v>0</v>
      </c>
      <c r="AT78" s="208">
        <f>IF('Indicator Date hidden'!AU79="x","x",$AT$2-'Indicator Date hidden'!AU79)</f>
        <v>0</v>
      </c>
      <c r="AU78" s="208">
        <f>IF('Indicator Date hidden'!AV79="x","x",$AU$2-'Indicator Date hidden'!AV79)</f>
        <v>3</v>
      </c>
      <c r="AV78" s="208">
        <f>IF('Indicator Date hidden'!AW79="x","x",$AV$2-'Indicator Date hidden'!AW79)</f>
        <v>0</v>
      </c>
      <c r="AW78" s="208">
        <f>IF('Indicator Date hidden'!AX79="x","x",$AW$2-'Indicator Date hidden'!AX79)</f>
        <v>0</v>
      </c>
      <c r="AX78" s="208">
        <f>IF('Indicator Date hidden'!AY79="x","x",$AX$2-'Indicator Date hidden'!AY79)</f>
        <v>0</v>
      </c>
      <c r="AY78" s="208">
        <f>IF('Indicator Date hidden'!AZ79="x","x",$AY$2-'Indicator Date hidden'!AZ79)</f>
        <v>0</v>
      </c>
      <c r="AZ78" s="208">
        <f>IF('Indicator Date hidden'!BA79="x","x",$AZ$2-'Indicator Date hidden'!BA79)</f>
        <v>0</v>
      </c>
      <c r="BA78">
        <f t="shared" si="10"/>
        <v>12</v>
      </c>
      <c r="BB78" s="21">
        <f t="shared" si="11"/>
        <v>0.23529411764705882</v>
      </c>
      <c r="BC78">
        <f t="shared" si="12"/>
        <v>7</v>
      </c>
      <c r="BD78" s="21">
        <f t="shared" si="13"/>
        <v>0.64437947941784246</v>
      </c>
      <c r="BE78" s="278">
        <f t="shared" si="14"/>
        <v>0</v>
      </c>
    </row>
    <row r="79" spans="1:57" x14ac:dyDescent="0.3">
      <c r="A79" t="s">
        <v>7430</v>
      </c>
      <c r="B79" s="208">
        <f>IF('Indicator Date hidden'!C80="x","x",$B$2-'Indicator Date hidden'!C80)</f>
        <v>0</v>
      </c>
      <c r="C79" s="208">
        <f>IF('Indicator Date hidden'!D80="x","x",$C$2-'Indicator Date hidden'!D80)</f>
        <v>0</v>
      </c>
      <c r="D79" s="208">
        <f>IF('Indicator Date hidden'!E80="x","x",$D$2-'Indicator Date hidden'!E80)</f>
        <v>0</v>
      </c>
      <c r="E79" s="208">
        <f>IF('Indicator Date hidden'!F80="x","x",$E$2-'Indicator Date hidden'!F80)</f>
        <v>0</v>
      </c>
      <c r="F79" s="208">
        <f>IF('Indicator Date hidden'!G80="x","x",$F$2-'Indicator Date hidden'!G80)</f>
        <v>0</v>
      </c>
      <c r="G79" s="208">
        <f>IF('Indicator Date hidden'!H80="x","x",$G$2-'Indicator Date hidden'!H80)</f>
        <v>0</v>
      </c>
      <c r="H79" s="208">
        <f>IF('Indicator Date hidden'!I80="x","x",$H$2-'Indicator Date hidden'!I80)</f>
        <v>0</v>
      </c>
      <c r="I79" s="208">
        <f>IF('Indicator Date hidden'!J80="x","x",$I$2-'Indicator Date hidden'!J80)</f>
        <v>0</v>
      </c>
      <c r="J79" s="208">
        <f>IF('Indicator Date hidden'!K80="x","x",$J$2-'Indicator Date hidden'!K80)</f>
        <v>0</v>
      </c>
      <c r="K79" s="208">
        <f>IF('Indicator Date hidden'!L80="x","x",$K$2-'Indicator Date hidden'!L80)</f>
        <v>0</v>
      </c>
      <c r="L79" s="208">
        <f>IF('Indicator Date hidden'!M80="x","x",$L$2-'Indicator Date hidden'!M80)</f>
        <v>0</v>
      </c>
      <c r="M79" s="208">
        <f>IF('Indicator Date hidden'!N80="x","x",$M$2-'Indicator Date hidden'!N80)</f>
        <v>0</v>
      </c>
      <c r="N79" s="208">
        <f>IF('Indicator Date hidden'!O80="x","x",$N$2-'Indicator Date hidden'!O80)</f>
        <v>0</v>
      </c>
      <c r="O79" s="208">
        <f>IF('Indicator Date hidden'!P80="x","x",$O$2-'Indicator Date hidden'!P80)</f>
        <v>0</v>
      </c>
      <c r="P79" s="208">
        <f>IF('Indicator Date hidden'!Q80="x","x",$P$2-'Indicator Date hidden'!Q80)</f>
        <v>0</v>
      </c>
      <c r="Q79" s="208" t="str">
        <f>IF('Indicator Date hidden'!R80="x","x",$Q$2-'Indicator Date hidden'!R80)</f>
        <v>x</v>
      </c>
      <c r="R79" s="208">
        <f>IF('Indicator Date hidden'!S80="x","x",$R$2-'Indicator Date hidden'!S80)</f>
        <v>0</v>
      </c>
      <c r="S79" s="208">
        <f>IF('Indicator Date hidden'!T80="x","x",$S$2-'Indicator Date hidden'!T80)</f>
        <v>0</v>
      </c>
      <c r="T79" s="208">
        <f>IF('Indicator Date hidden'!U80="x","x",$T$2-'Indicator Date hidden'!U80)</f>
        <v>0</v>
      </c>
      <c r="U79" s="208">
        <f>IF('Indicator Date hidden'!V80="x","x",$U$2-'Indicator Date hidden'!V80)</f>
        <v>0</v>
      </c>
      <c r="V79" s="208">
        <f>IF('Indicator Date hidden'!W80="x","x",$V$2-'Indicator Date hidden'!W80)</f>
        <v>0</v>
      </c>
      <c r="W79" s="208">
        <f>IF('Indicator Date hidden'!X80="x","x",$W$2-'Indicator Date hidden'!X80)</f>
        <v>10</v>
      </c>
      <c r="X79" s="208">
        <f>IF('Indicator Date hidden'!Y80="x","x",$X$2-'Indicator Date hidden'!Y80)</f>
        <v>4</v>
      </c>
      <c r="Y79" s="208">
        <f>IF('Indicator Date hidden'!Z80="x","x",$Y$2-'Indicator Date hidden'!Z80)</f>
        <v>0</v>
      </c>
      <c r="Z79" s="208">
        <f>IF('Indicator Date hidden'!AA80="x","x",$Z$2-'Indicator Date hidden'!AA80)</f>
        <v>0</v>
      </c>
      <c r="AA79" s="208">
        <f>IF('Indicator Date hidden'!AB80="x","x",$AA$2-'Indicator Date hidden'!AB80)</f>
        <v>0</v>
      </c>
      <c r="AB79" s="208">
        <f>IF('Indicator Date hidden'!AC80="x","x",$AB$2-'Indicator Date hidden'!AC80)</f>
        <v>0</v>
      </c>
      <c r="AC79" s="208">
        <f>IF('Indicator Date hidden'!AD80="x","x",$AC$2-'Indicator Date hidden'!AD80)</f>
        <v>0</v>
      </c>
      <c r="AD79" s="208">
        <f>IF('Indicator Date hidden'!AE80="x","x",$AD$2-'Indicator Date hidden'!AE80)</f>
        <v>0</v>
      </c>
      <c r="AE79" s="208">
        <f>IF('Indicator Date hidden'!AF80="x","x",$AE$2-'Indicator Date hidden'!AF80)</f>
        <v>0</v>
      </c>
      <c r="AF79" s="208">
        <f>IF('Indicator Date hidden'!AG80="x","x",$AF$2-'Indicator Date hidden'!AG80)</f>
        <v>0</v>
      </c>
      <c r="AG79" s="208">
        <f>IF('Indicator Date hidden'!AH80="x","x",$AG$2-'Indicator Date hidden'!AH80)</f>
        <v>0</v>
      </c>
      <c r="AH79" s="208">
        <f>IF('Indicator Date hidden'!AI80="x","x",$AH$2-'Indicator Date hidden'!AI80)</f>
        <v>0</v>
      </c>
      <c r="AI79" s="208">
        <f>IF('Indicator Date hidden'!AJ80="x","x",$AI$2-'Indicator Date hidden'!AJ80)</f>
        <v>0</v>
      </c>
      <c r="AJ79" s="208" t="str">
        <f>IF('Indicator Date hidden'!AK80="x","x",$AJ$2-'Indicator Date hidden'!AK80)</f>
        <v>x</v>
      </c>
      <c r="AK79" s="208">
        <f>IF('Indicator Date hidden'!AL80="x","x",$AK$2-'Indicator Date hidden'!AL80)</f>
        <v>1</v>
      </c>
      <c r="AL79" s="208">
        <f>IF('Indicator Date hidden'!AM80="x","x",$AL$2-'Indicator Date hidden'!AM80)</f>
        <v>0</v>
      </c>
      <c r="AM79" s="208">
        <f>IF('Indicator Date hidden'!AN80="x","x",$AM$2-'Indicator Date hidden'!AN80)</f>
        <v>0</v>
      </c>
      <c r="AN79" s="208">
        <f>IF('Indicator Date hidden'!AO80="x","x",$AN$2-'Indicator Date hidden'!AO80)</f>
        <v>0</v>
      </c>
      <c r="AO79" s="208">
        <f>IF('Indicator Date hidden'!AP80="x","x",$AO$2-'Indicator Date hidden'!AP80)</f>
        <v>0</v>
      </c>
      <c r="AP79" s="208">
        <f>IF('Indicator Date hidden'!AQ80="x","x",$AP$2-'Indicator Date hidden'!AQ80)</f>
        <v>0</v>
      </c>
      <c r="AQ79" s="208">
        <f>IF('Indicator Date hidden'!AR80="x","x",$AQ$2-'Indicator Date hidden'!AR80)</f>
        <v>4</v>
      </c>
      <c r="AR79" s="208">
        <f>IF('Indicator Date hidden'!AS80="x","x",$AR$2-'Indicator Date hidden'!AS80)</f>
        <v>0</v>
      </c>
      <c r="AS79" s="208">
        <f>IF('Indicator Date hidden'!AT80="x","x",$AS$2-'Indicator Date hidden'!AT80)</f>
        <v>0</v>
      </c>
      <c r="AT79" s="208">
        <f>IF('Indicator Date hidden'!AU80="x","x",$AT$2-'Indicator Date hidden'!AU80)</f>
        <v>0</v>
      </c>
      <c r="AU79" s="208">
        <f>IF('Indicator Date hidden'!AV80="x","x",$AU$2-'Indicator Date hidden'!AV80)</f>
        <v>2</v>
      </c>
      <c r="AV79" s="208">
        <f>IF('Indicator Date hidden'!AW80="x","x",$AV$2-'Indicator Date hidden'!AW80)</f>
        <v>0</v>
      </c>
      <c r="AW79" s="208">
        <f>IF('Indicator Date hidden'!AX80="x","x",$AW$2-'Indicator Date hidden'!AX80)</f>
        <v>0</v>
      </c>
      <c r="AX79" s="208">
        <f>IF('Indicator Date hidden'!AY80="x","x",$AX$2-'Indicator Date hidden'!AY80)</f>
        <v>0</v>
      </c>
      <c r="AY79" s="208">
        <f>IF('Indicator Date hidden'!AZ80="x","x",$AY$2-'Indicator Date hidden'!AZ80)</f>
        <v>0</v>
      </c>
      <c r="AZ79" s="208">
        <f>IF('Indicator Date hidden'!BA80="x","x",$AZ$2-'Indicator Date hidden'!BA80)</f>
        <v>0</v>
      </c>
      <c r="BA79">
        <f t="shared" si="10"/>
        <v>21</v>
      </c>
      <c r="BB79" s="21">
        <f t="shared" si="11"/>
        <v>0.42857142857142855</v>
      </c>
      <c r="BC79">
        <f t="shared" si="12"/>
        <v>5</v>
      </c>
      <c r="BD79" s="21">
        <f t="shared" si="13"/>
        <v>1.6162440712835371</v>
      </c>
      <c r="BE79" s="278">
        <f t="shared" si="14"/>
        <v>0</v>
      </c>
    </row>
    <row r="80" spans="1:57" x14ac:dyDescent="0.3">
      <c r="A80" t="s">
        <v>7431</v>
      </c>
      <c r="B80" s="208">
        <f>IF('Indicator Date hidden'!C81="x","x",$B$2-'Indicator Date hidden'!C81)</f>
        <v>0</v>
      </c>
      <c r="C80" s="208">
        <f>IF('Indicator Date hidden'!D81="x","x",$C$2-'Indicator Date hidden'!D81)</f>
        <v>0</v>
      </c>
      <c r="D80" s="208">
        <f>IF('Indicator Date hidden'!E81="x","x",$D$2-'Indicator Date hidden'!E81)</f>
        <v>0</v>
      </c>
      <c r="E80" s="208">
        <f>IF('Indicator Date hidden'!F81="x","x",$E$2-'Indicator Date hidden'!F81)</f>
        <v>0</v>
      </c>
      <c r="F80" s="208">
        <f>IF('Indicator Date hidden'!G81="x","x",$F$2-'Indicator Date hidden'!G81)</f>
        <v>0</v>
      </c>
      <c r="G80" s="208">
        <f>IF('Indicator Date hidden'!H81="x","x",$G$2-'Indicator Date hidden'!H81)</f>
        <v>0</v>
      </c>
      <c r="H80" s="208">
        <f>IF('Indicator Date hidden'!I81="x","x",$H$2-'Indicator Date hidden'!I81)</f>
        <v>0</v>
      </c>
      <c r="I80" s="208">
        <f>IF('Indicator Date hidden'!J81="x","x",$I$2-'Indicator Date hidden'!J81)</f>
        <v>0</v>
      </c>
      <c r="J80" s="208">
        <f>IF('Indicator Date hidden'!K81="x","x",$J$2-'Indicator Date hidden'!K81)</f>
        <v>0</v>
      </c>
      <c r="K80" s="208">
        <f>IF('Indicator Date hidden'!L81="x","x",$K$2-'Indicator Date hidden'!L81)</f>
        <v>0</v>
      </c>
      <c r="L80" s="208">
        <f>IF('Indicator Date hidden'!M81="x","x",$L$2-'Indicator Date hidden'!M81)</f>
        <v>0</v>
      </c>
      <c r="M80" s="208">
        <f>IF('Indicator Date hidden'!N81="x","x",$M$2-'Indicator Date hidden'!N81)</f>
        <v>0</v>
      </c>
      <c r="N80" s="208">
        <f>IF('Indicator Date hidden'!O81="x","x",$N$2-'Indicator Date hidden'!O81)</f>
        <v>0</v>
      </c>
      <c r="O80" s="208">
        <f>IF('Indicator Date hidden'!P81="x","x",$O$2-'Indicator Date hidden'!P81)</f>
        <v>0</v>
      </c>
      <c r="P80" s="208">
        <f>IF('Indicator Date hidden'!Q81="x","x",$P$2-'Indicator Date hidden'!Q81)</f>
        <v>0</v>
      </c>
      <c r="Q80" s="208">
        <f>IF('Indicator Date hidden'!R81="x","x",$Q$2-'Indicator Date hidden'!R81)</f>
        <v>3</v>
      </c>
      <c r="R80" s="208">
        <f>IF('Indicator Date hidden'!S81="x","x",$R$2-'Indicator Date hidden'!S81)</f>
        <v>0</v>
      </c>
      <c r="S80" s="208">
        <f>IF('Indicator Date hidden'!T81="x","x",$S$2-'Indicator Date hidden'!T81)</f>
        <v>0</v>
      </c>
      <c r="T80" s="208">
        <f>IF('Indicator Date hidden'!U81="x","x",$T$2-'Indicator Date hidden'!U81)</f>
        <v>0</v>
      </c>
      <c r="U80" s="208">
        <f>IF('Indicator Date hidden'!V81="x","x",$U$2-'Indicator Date hidden'!V81)</f>
        <v>0</v>
      </c>
      <c r="V80" s="208">
        <f>IF('Indicator Date hidden'!W81="x","x",$V$2-'Indicator Date hidden'!W81)</f>
        <v>0</v>
      </c>
      <c r="W80" s="208">
        <f>IF('Indicator Date hidden'!X81="x","x",$W$2-'Indicator Date hidden'!X81)</f>
        <v>3</v>
      </c>
      <c r="X80" s="208">
        <f>IF('Indicator Date hidden'!Y81="x","x",$X$2-'Indicator Date hidden'!Y81)</f>
        <v>4</v>
      </c>
      <c r="Y80" s="208">
        <f>IF('Indicator Date hidden'!Z81="x","x",$Y$2-'Indicator Date hidden'!Z81)</f>
        <v>0</v>
      </c>
      <c r="Z80" s="208">
        <f>IF('Indicator Date hidden'!AA81="x","x",$Z$2-'Indicator Date hidden'!AA81)</f>
        <v>0</v>
      </c>
      <c r="AA80" s="208" t="str">
        <f>IF('Indicator Date hidden'!AB81="x","x",$AA$2-'Indicator Date hidden'!AB81)</f>
        <v>x</v>
      </c>
      <c r="AB80" s="208">
        <f>IF('Indicator Date hidden'!AC81="x","x",$AB$2-'Indicator Date hidden'!AC81)</f>
        <v>0</v>
      </c>
      <c r="AC80" s="208">
        <f>IF('Indicator Date hidden'!AD81="x","x",$AC$2-'Indicator Date hidden'!AD81)</f>
        <v>0</v>
      </c>
      <c r="AD80" s="208" t="str">
        <f>IF('Indicator Date hidden'!AE81="x","x",$AD$2-'Indicator Date hidden'!AE81)</f>
        <v>x</v>
      </c>
      <c r="AE80" s="208">
        <f>IF('Indicator Date hidden'!AF81="x","x",$AE$2-'Indicator Date hidden'!AF81)</f>
        <v>0</v>
      </c>
      <c r="AF80" s="208">
        <f>IF('Indicator Date hidden'!AG81="x","x",$AF$2-'Indicator Date hidden'!AG81)</f>
        <v>1</v>
      </c>
      <c r="AG80" s="208">
        <f>IF('Indicator Date hidden'!AH81="x","x",$AG$2-'Indicator Date hidden'!AH81)</f>
        <v>0</v>
      </c>
      <c r="AH80" s="208">
        <f>IF('Indicator Date hidden'!AI81="x","x",$AH$2-'Indicator Date hidden'!AI81)</f>
        <v>0</v>
      </c>
      <c r="AI80" s="208">
        <f>IF('Indicator Date hidden'!AJ81="x","x",$AI$2-'Indicator Date hidden'!AJ81)</f>
        <v>0</v>
      </c>
      <c r="AJ80" s="208">
        <f>IF('Indicator Date hidden'!AK81="x","x",$AJ$2-'Indicator Date hidden'!AK81)</f>
        <v>0</v>
      </c>
      <c r="AK80" s="208">
        <f>IF('Indicator Date hidden'!AL81="x","x",$AK$2-'Indicator Date hidden'!AL81)</f>
        <v>0</v>
      </c>
      <c r="AL80" s="208">
        <f>IF('Indicator Date hidden'!AM81="x","x",$AL$2-'Indicator Date hidden'!AM81)</f>
        <v>0</v>
      </c>
      <c r="AM80" s="208">
        <f>IF('Indicator Date hidden'!AN81="x","x",$AM$2-'Indicator Date hidden'!AN81)</f>
        <v>0</v>
      </c>
      <c r="AN80" s="208">
        <f>IF('Indicator Date hidden'!AO81="x","x",$AN$2-'Indicator Date hidden'!AO81)</f>
        <v>0</v>
      </c>
      <c r="AO80" s="208">
        <f>IF('Indicator Date hidden'!AP81="x","x",$AO$2-'Indicator Date hidden'!AP81)</f>
        <v>0</v>
      </c>
      <c r="AP80" s="208">
        <f>IF('Indicator Date hidden'!AQ81="x","x",$AP$2-'Indicator Date hidden'!AQ81)</f>
        <v>0</v>
      </c>
      <c r="AQ80" s="208">
        <f>IF('Indicator Date hidden'!AR81="x","x",$AQ$2-'Indicator Date hidden'!AR81)</f>
        <v>0</v>
      </c>
      <c r="AR80" s="208">
        <f>IF('Indicator Date hidden'!AS81="x","x",$AR$2-'Indicator Date hidden'!AS81)</f>
        <v>0</v>
      </c>
      <c r="AS80" s="208">
        <f>IF('Indicator Date hidden'!AT81="x","x",$AS$2-'Indicator Date hidden'!AT81)</f>
        <v>0</v>
      </c>
      <c r="AT80" s="208">
        <f>IF('Indicator Date hidden'!AU81="x","x",$AT$2-'Indicator Date hidden'!AU81)</f>
        <v>0</v>
      </c>
      <c r="AU80" s="208">
        <f>IF('Indicator Date hidden'!AV81="x","x",$AU$2-'Indicator Date hidden'!AV81)</f>
        <v>1</v>
      </c>
      <c r="AV80" s="208">
        <f>IF('Indicator Date hidden'!AW81="x","x",$AV$2-'Indicator Date hidden'!AW81)</f>
        <v>0</v>
      </c>
      <c r="AW80" s="208">
        <f>IF('Indicator Date hidden'!AX81="x","x",$AW$2-'Indicator Date hidden'!AX81)</f>
        <v>0</v>
      </c>
      <c r="AX80" s="208">
        <f>IF('Indicator Date hidden'!AY81="x","x",$AX$2-'Indicator Date hidden'!AY81)</f>
        <v>0</v>
      </c>
      <c r="AY80" s="208">
        <f>IF('Indicator Date hidden'!AZ81="x","x",$AY$2-'Indicator Date hidden'!AZ81)</f>
        <v>0</v>
      </c>
      <c r="AZ80" s="208">
        <f>IF('Indicator Date hidden'!BA81="x","x",$AZ$2-'Indicator Date hidden'!BA81)</f>
        <v>0</v>
      </c>
      <c r="BA80">
        <f t="shared" si="10"/>
        <v>12</v>
      </c>
      <c r="BB80" s="21">
        <f t="shared" si="11"/>
        <v>0.24489795918367346</v>
      </c>
      <c r="BC80">
        <f t="shared" si="12"/>
        <v>5</v>
      </c>
      <c r="BD80" s="21">
        <f t="shared" si="13"/>
        <v>0.82141272642849417</v>
      </c>
      <c r="BE80" s="278">
        <f t="shared" si="14"/>
        <v>0</v>
      </c>
    </row>
    <row r="81" spans="1:57" x14ac:dyDescent="0.3">
      <c r="A81" t="s">
        <v>7433</v>
      </c>
      <c r="B81" s="208">
        <f>IF('Indicator Date hidden'!C82="x","x",$B$2-'Indicator Date hidden'!C82)</f>
        <v>0</v>
      </c>
      <c r="C81" s="208">
        <f>IF('Indicator Date hidden'!D82="x","x",$C$2-'Indicator Date hidden'!D82)</f>
        <v>0</v>
      </c>
      <c r="D81" s="208">
        <f>IF('Indicator Date hidden'!E82="x","x",$D$2-'Indicator Date hidden'!E82)</f>
        <v>0</v>
      </c>
      <c r="E81" s="208">
        <f>IF('Indicator Date hidden'!F82="x","x",$E$2-'Indicator Date hidden'!F82)</f>
        <v>0</v>
      </c>
      <c r="F81" s="208">
        <f>IF('Indicator Date hidden'!G82="x","x",$F$2-'Indicator Date hidden'!G82)</f>
        <v>0</v>
      </c>
      <c r="G81" s="208">
        <f>IF('Indicator Date hidden'!H82="x","x",$G$2-'Indicator Date hidden'!H82)</f>
        <v>0</v>
      </c>
      <c r="H81" s="208">
        <f>IF('Indicator Date hidden'!I82="x","x",$H$2-'Indicator Date hidden'!I82)</f>
        <v>0</v>
      </c>
      <c r="I81" s="208">
        <f>IF('Indicator Date hidden'!J82="x","x",$I$2-'Indicator Date hidden'!J82)</f>
        <v>0</v>
      </c>
      <c r="J81" s="208">
        <f>IF('Indicator Date hidden'!K82="x","x",$J$2-'Indicator Date hidden'!K82)</f>
        <v>0</v>
      </c>
      <c r="K81" s="208">
        <f>IF('Indicator Date hidden'!L82="x","x",$K$2-'Indicator Date hidden'!L82)</f>
        <v>0</v>
      </c>
      <c r="L81" s="208">
        <f>IF('Indicator Date hidden'!M82="x","x",$L$2-'Indicator Date hidden'!M82)</f>
        <v>0</v>
      </c>
      <c r="M81" s="208">
        <f>IF('Indicator Date hidden'!N82="x","x",$M$2-'Indicator Date hidden'!N82)</f>
        <v>0</v>
      </c>
      <c r="N81" s="208">
        <f>IF('Indicator Date hidden'!O82="x","x",$N$2-'Indicator Date hidden'!O82)</f>
        <v>0</v>
      </c>
      <c r="O81" s="208">
        <f>IF('Indicator Date hidden'!P82="x","x",$O$2-'Indicator Date hidden'!P82)</f>
        <v>0</v>
      </c>
      <c r="P81" s="208">
        <f>IF('Indicator Date hidden'!Q82="x","x",$P$2-'Indicator Date hidden'!Q82)</f>
        <v>0</v>
      </c>
      <c r="Q81" s="208" t="str">
        <f>IF('Indicator Date hidden'!R82="x","x",$Q$2-'Indicator Date hidden'!R82)</f>
        <v>x</v>
      </c>
      <c r="R81" s="208">
        <f>IF('Indicator Date hidden'!S82="x","x",$R$2-'Indicator Date hidden'!S82)</f>
        <v>0</v>
      </c>
      <c r="S81" s="208">
        <f>IF('Indicator Date hidden'!T82="x","x",$S$2-'Indicator Date hidden'!T82)</f>
        <v>0</v>
      </c>
      <c r="T81" s="208">
        <f>IF('Indicator Date hidden'!U82="x","x",$T$2-'Indicator Date hidden'!U82)</f>
        <v>0</v>
      </c>
      <c r="U81" s="208" t="str">
        <f>IF('Indicator Date hidden'!V82="x","x",$U$2-'Indicator Date hidden'!V82)</f>
        <v>x</v>
      </c>
      <c r="V81" s="208">
        <f>IF('Indicator Date hidden'!W82="x","x",$V$2-'Indicator Date hidden'!W82)</f>
        <v>0</v>
      </c>
      <c r="W81" s="208" t="str">
        <f>IF('Indicator Date hidden'!X82="x","x",$W$2-'Indicator Date hidden'!X82)</f>
        <v>x</v>
      </c>
      <c r="X81" s="208">
        <f>IF('Indicator Date hidden'!Y82="x","x",$X$2-'Indicator Date hidden'!Y82)</f>
        <v>1</v>
      </c>
      <c r="Y81" s="208">
        <f>IF('Indicator Date hidden'!Z82="x","x",$Y$2-'Indicator Date hidden'!Z82)</f>
        <v>0</v>
      </c>
      <c r="Z81" s="208">
        <f>IF('Indicator Date hidden'!AA82="x","x",$Z$2-'Indicator Date hidden'!AA82)</f>
        <v>0</v>
      </c>
      <c r="AA81" s="208">
        <f>IF('Indicator Date hidden'!AB82="x","x",$AA$2-'Indicator Date hidden'!AB82)</f>
        <v>0</v>
      </c>
      <c r="AB81" s="208">
        <f>IF('Indicator Date hidden'!AC82="x","x",$AB$2-'Indicator Date hidden'!AC82)</f>
        <v>0</v>
      </c>
      <c r="AC81" s="208">
        <f>IF('Indicator Date hidden'!AD82="x","x",$AC$2-'Indicator Date hidden'!AD82)</f>
        <v>0</v>
      </c>
      <c r="AD81" s="208" t="str">
        <f>IF('Indicator Date hidden'!AE82="x","x",$AD$2-'Indicator Date hidden'!AE82)</f>
        <v>x</v>
      </c>
      <c r="AE81" s="208">
        <f>IF('Indicator Date hidden'!AF82="x","x",$AE$2-'Indicator Date hidden'!AF82)</f>
        <v>0</v>
      </c>
      <c r="AF81" s="208">
        <f>IF('Indicator Date hidden'!AG82="x","x",$AF$2-'Indicator Date hidden'!AG82)</f>
        <v>1</v>
      </c>
      <c r="AG81" s="208">
        <f>IF('Indicator Date hidden'!AH82="x","x",$AG$2-'Indicator Date hidden'!AH82)</f>
        <v>0</v>
      </c>
      <c r="AH81" s="208">
        <f>IF('Indicator Date hidden'!AI82="x","x",$AH$2-'Indicator Date hidden'!AI82)</f>
        <v>0</v>
      </c>
      <c r="AI81" s="208">
        <f>IF('Indicator Date hidden'!AJ82="x","x",$AI$2-'Indicator Date hidden'!AJ82)</f>
        <v>0</v>
      </c>
      <c r="AJ81" s="208" t="str">
        <f>IF('Indicator Date hidden'!AK82="x","x",$AJ$2-'Indicator Date hidden'!AK82)</f>
        <v>x</v>
      </c>
      <c r="AK81" s="208">
        <f>IF('Indicator Date hidden'!AL82="x","x",$AK$2-'Indicator Date hidden'!AL82)</f>
        <v>1</v>
      </c>
      <c r="AL81" s="208">
        <f>IF('Indicator Date hidden'!AM82="x","x",$AL$2-'Indicator Date hidden'!AM82)</f>
        <v>0</v>
      </c>
      <c r="AM81" s="208">
        <f>IF('Indicator Date hidden'!AN82="x","x",$AM$2-'Indicator Date hidden'!AN82)</f>
        <v>0</v>
      </c>
      <c r="AN81" s="208">
        <f>IF('Indicator Date hidden'!AO82="x","x",$AN$2-'Indicator Date hidden'!AO82)</f>
        <v>0</v>
      </c>
      <c r="AO81" s="208">
        <f>IF('Indicator Date hidden'!AP82="x","x",$AO$2-'Indicator Date hidden'!AP82)</f>
        <v>0</v>
      </c>
      <c r="AP81" s="208">
        <f>IF('Indicator Date hidden'!AQ82="x","x",$AP$2-'Indicator Date hidden'!AQ82)</f>
        <v>0</v>
      </c>
      <c r="AQ81" s="208" t="str">
        <f>IF('Indicator Date hidden'!AR82="x","x",$AQ$2-'Indicator Date hidden'!AR82)</f>
        <v>x</v>
      </c>
      <c r="AR81" s="208">
        <f>IF('Indicator Date hidden'!AS82="x","x",$AR$2-'Indicator Date hidden'!AS82)</f>
        <v>0</v>
      </c>
      <c r="AS81" s="208">
        <f>IF('Indicator Date hidden'!AT82="x","x",$AS$2-'Indicator Date hidden'!AT82)</f>
        <v>0</v>
      </c>
      <c r="AT81" s="208">
        <f>IF('Indicator Date hidden'!AU82="x","x",$AT$2-'Indicator Date hidden'!AU82)</f>
        <v>0</v>
      </c>
      <c r="AU81" s="208" t="str">
        <f>IF('Indicator Date hidden'!AV82="x","x",$AU$2-'Indicator Date hidden'!AV82)</f>
        <v>x</v>
      </c>
      <c r="AV81" s="208">
        <f>IF('Indicator Date hidden'!AW82="x","x",$AV$2-'Indicator Date hidden'!AW82)</f>
        <v>0</v>
      </c>
      <c r="AW81" s="208">
        <f>IF('Indicator Date hidden'!AX82="x","x",$AW$2-'Indicator Date hidden'!AX82)</f>
        <v>0</v>
      </c>
      <c r="AX81" s="208">
        <f>IF('Indicator Date hidden'!AY82="x","x",$AX$2-'Indicator Date hidden'!AY82)</f>
        <v>0</v>
      </c>
      <c r="AY81" s="208">
        <f>IF('Indicator Date hidden'!AZ82="x","x",$AY$2-'Indicator Date hidden'!AZ82)</f>
        <v>0</v>
      </c>
      <c r="AZ81" s="208">
        <f>IF('Indicator Date hidden'!BA82="x","x",$AZ$2-'Indicator Date hidden'!BA82)</f>
        <v>0</v>
      </c>
      <c r="BA81">
        <f t="shared" si="10"/>
        <v>3</v>
      </c>
      <c r="BB81" s="21">
        <f t="shared" si="11"/>
        <v>6.8181818181818177E-2</v>
      </c>
      <c r="BC81">
        <f t="shared" si="12"/>
        <v>3</v>
      </c>
      <c r="BD81" s="21">
        <f t="shared" si="13"/>
        <v>0.25205764787294127</v>
      </c>
      <c r="BE81" s="278">
        <f t="shared" si="14"/>
        <v>0</v>
      </c>
    </row>
    <row r="82" spans="1:57" x14ac:dyDescent="0.3">
      <c r="A82" t="s">
        <v>7435</v>
      </c>
      <c r="B82" s="208">
        <f>IF('Indicator Date hidden'!C83="x","x",$B$2-'Indicator Date hidden'!C83)</f>
        <v>0</v>
      </c>
      <c r="C82" s="208">
        <f>IF('Indicator Date hidden'!D83="x","x",$C$2-'Indicator Date hidden'!D83)</f>
        <v>0</v>
      </c>
      <c r="D82" s="208">
        <f>IF('Indicator Date hidden'!E83="x","x",$D$2-'Indicator Date hidden'!E83)</f>
        <v>0</v>
      </c>
      <c r="E82" s="208">
        <f>IF('Indicator Date hidden'!F83="x","x",$E$2-'Indicator Date hidden'!F83)</f>
        <v>0</v>
      </c>
      <c r="F82" s="208">
        <f>IF('Indicator Date hidden'!G83="x","x",$F$2-'Indicator Date hidden'!G83)</f>
        <v>0</v>
      </c>
      <c r="G82" s="208">
        <f>IF('Indicator Date hidden'!H83="x","x",$G$2-'Indicator Date hidden'!H83)</f>
        <v>0</v>
      </c>
      <c r="H82" s="208">
        <f>IF('Indicator Date hidden'!I83="x","x",$H$2-'Indicator Date hidden'!I83)</f>
        <v>0</v>
      </c>
      <c r="I82" s="208">
        <f>IF('Indicator Date hidden'!J83="x","x",$I$2-'Indicator Date hidden'!J83)</f>
        <v>0</v>
      </c>
      <c r="J82" s="208">
        <f>IF('Indicator Date hidden'!K83="x","x",$J$2-'Indicator Date hidden'!K83)</f>
        <v>0</v>
      </c>
      <c r="K82" s="208">
        <f>IF('Indicator Date hidden'!L83="x","x",$K$2-'Indicator Date hidden'!L83)</f>
        <v>0</v>
      </c>
      <c r="L82" s="208">
        <f>IF('Indicator Date hidden'!M83="x","x",$L$2-'Indicator Date hidden'!M83)</f>
        <v>0</v>
      </c>
      <c r="M82" s="208">
        <f>IF('Indicator Date hidden'!N83="x","x",$M$2-'Indicator Date hidden'!N83)</f>
        <v>0</v>
      </c>
      <c r="N82" s="208">
        <f>IF('Indicator Date hidden'!O83="x","x",$N$2-'Indicator Date hidden'!O83)</f>
        <v>0</v>
      </c>
      <c r="O82" s="208">
        <f>IF('Indicator Date hidden'!P83="x","x",$O$2-'Indicator Date hidden'!P83)</f>
        <v>0</v>
      </c>
      <c r="P82" s="208">
        <f>IF('Indicator Date hidden'!Q83="x","x",$P$2-'Indicator Date hidden'!Q83)</f>
        <v>0</v>
      </c>
      <c r="Q82" s="208" t="str">
        <f>IF('Indicator Date hidden'!R83="x","x",$Q$2-'Indicator Date hidden'!R83)</f>
        <v>x</v>
      </c>
      <c r="R82" s="208">
        <f>IF('Indicator Date hidden'!S83="x","x",$R$2-'Indicator Date hidden'!S83)</f>
        <v>0</v>
      </c>
      <c r="S82" s="208">
        <f>IF('Indicator Date hidden'!T83="x","x",$S$2-'Indicator Date hidden'!T83)</f>
        <v>0</v>
      </c>
      <c r="T82" s="208">
        <f>IF('Indicator Date hidden'!U83="x","x",$T$2-'Indicator Date hidden'!U83)</f>
        <v>0</v>
      </c>
      <c r="U82" s="208" t="str">
        <f>IF('Indicator Date hidden'!V83="x","x",$U$2-'Indicator Date hidden'!V83)</f>
        <v>x</v>
      </c>
      <c r="V82" s="208">
        <f>IF('Indicator Date hidden'!W83="x","x",$V$2-'Indicator Date hidden'!W83)</f>
        <v>0</v>
      </c>
      <c r="W82" s="208" t="str">
        <f>IF('Indicator Date hidden'!X83="x","x",$W$2-'Indicator Date hidden'!X83)</f>
        <v>x</v>
      </c>
      <c r="X82" s="208">
        <f>IF('Indicator Date hidden'!Y83="x","x",$X$2-'Indicator Date hidden'!Y83)</f>
        <v>2</v>
      </c>
      <c r="Y82" s="208">
        <f>IF('Indicator Date hidden'!Z83="x","x",$Y$2-'Indicator Date hidden'!Z83)</f>
        <v>0</v>
      </c>
      <c r="Z82" s="208">
        <f>IF('Indicator Date hidden'!AA83="x","x",$Z$2-'Indicator Date hidden'!AA83)</f>
        <v>0</v>
      </c>
      <c r="AA82" s="208" t="str">
        <f>IF('Indicator Date hidden'!AB83="x","x",$AA$2-'Indicator Date hidden'!AB83)</f>
        <v>x</v>
      </c>
      <c r="AB82" s="208">
        <f>IF('Indicator Date hidden'!AC83="x","x",$AB$2-'Indicator Date hidden'!AC83)</f>
        <v>0</v>
      </c>
      <c r="AC82" s="208">
        <f>IF('Indicator Date hidden'!AD83="x","x",$AC$2-'Indicator Date hidden'!AD83)</f>
        <v>0</v>
      </c>
      <c r="AD82" s="208" t="str">
        <f>IF('Indicator Date hidden'!AE83="x","x",$AD$2-'Indicator Date hidden'!AE83)</f>
        <v>x</v>
      </c>
      <c r="AE82" s="208">
        <f>IF('Indicator Date hidden'!AF83="x","x",$AE$2-'Indicator Date hidden'!AF83)</f>
        <v>0</v>
      </c>
      <c r="AF82" s="208">
        <f>IF('Indicator Date hidden'!AG83="x","x",$AF$2-'Indicator Date hidden'!AG83)</f>
        <v>3</v>
      </c>
      <c r="AG82" s="208">
        <f>IF('Indicator Date hidden'!AH83="x","x",$AG$2-'Indicator Date hidden'!AH83)</f>
        <v>0</v>
      </c>
      <c r="AH82" s="208">
        <f>IF('Indicator Date hidden'!AI83="x","x",$AH$2-'Indicator Date hidden'!AI83)</f>
        <v>0</v>
      </c>
      <c r="AI82" s="208">
        <f>IF('Indicator Date hidden'!AJ83="x","x",$AI$2-'Indicator Date hidden'!AJ83)</f>
        <v>0</v>
      </c>
      <c r="AJ82" s="208" t="str">
        <f>IF('Indicator Date hidden'!AK83="x","x",$AJ$2-'Indicator Date hidden'!AK83)</f>
        <v>x</v>
      </c>
      <c r="AK82" s="208">
        <f>IF('Indicator Date hidden'!AL83="x","x",$AK$2-'Indicator Date hidden'!AL83)</f>
        <v>1</v>
      </c>
      <c r="AL82" s="208">
        <f>IF('Indicator Date hidden'!AM83="x","x",$AL$2-'Indicator Date hidden'!AM83)</f>
        <v>0</v>
      </c>
      <c r="AM82" s="208">
        <f>IF('Indicator Date hidden'!AN83="x","x",$AM$2-'Indicator Date hidden'!AN83)</f>
        <v>0</v>
      </c>
      <c r="AN82" s="208">
        <f>IF('Indicator Date hidden'!AO83="x","x",$AN$2-'Indicator Date hidden'!AO83)</f>
        <v>0</v>
      </c>
      <c r="AO82" s="208">
        <f>IF('Indicator Date hidden'!AP83="x","x",$AO$2-'Indicator Date hidden'!AP83)</f>
        <v>0</v>
      </c>
      <c r="AP82" s="208">
        <f>IF('Indicator Date hidden'!AQ83="x","x",$AP$2-'Indicator Date hidden'!AQ83)</f>
        <v>0</v>
      </c>
      <c r="AQ82" s="208" t="str">
        <f>IF('Indicator Date hidden'!AR83="x","x",$AQ$2-'Indicator Date hidden'!AR83)</f>
        <v>x</v>
      </c>
      <c r="AR82" s="208">
        <f>IF('Indicator Date hidden'!AS83="x","x",$AR$2-'Indicator Date hidden'!AS83)</f>
        <v>0</v>
      </c>
      <c r="AS82" s="208">
        <f>IF('Indicator Date hidden'!AT83="x","x",$AS$2-'Indicator Date hidden'!AT83)</f>
        <v>0</v>
      </c>
      <c r="AT82" s="208">
        <f>IF('Indicator Date hidden'!AU83="x","x",$AT$2-'Indicator Date hidden'!AU83)</f>
        <v>0</v>
      </c>
      <c r="AU82" s="208" t="str">
        <f>IF('Indicator Date hidden'!AV83="x","x",$AU$2-'Indicator Date hidden'!AV83)</f>
        <v>x</v>
      </c>
      <c r="AV82" s="208">
        <f>IF('Indicator Date hidden'!AW83="x","x",$AV$2-'Indicator Date hidden'!AW83)</f>
        <v>0</v>
      </c>
      <c r="AW82" s="208">
        <f>IF('Indicator Date hidden'!AX83="x","x",$AW$2-'Indicator Date hidden'!AX83)</f>
        <v>0</v>
      </c>
      <c r="AX82" s="208">
        <f>IF('Indicator Date hidden'!AY83="x","x",$AX$2-'Indicator Date hidden'!AY83)</f>
        <v>0</v>
      </c>
      <c r="AY82" s="208">
        <f>IF('Indicator Date hidden'!AZ83="x","x",$AY$2-'Indicator Date hidden'!AZ83)</f>
        <v>0</v>
      </c>
      <c r="AZ82" s="208">
        <f>IF('Indicator Date hidden'!BA83="x","x",$AZ$2-'Indicator Date hidden'!BA83)</f>
        <v>0</v>
      </c>
      <c r="BA82">
        <f t="shared" si="10"/>
        <v>6</v>
      </c>
      <c r="BB82" s="21">
        <f t="shared" si="11"/>
        <v>0.13953488372093023</v>
      </c>
      <c r="BC82">
        <f t="shared" si="12"/>
        <v>3</v>
      </c>
      <c r="BD82" s="21">
        <f t="shared" si="13"/>
        <v>0.55327336062187538</v>
      </c>
      <c r="BE82" s="278">
        <f t="shared" si="14"/>
        <v>0</v>
      </c>
    </row>
    <row r="83" spans="1:57" x14ac:dyDescent="0.3">
      <c r="A83" t="s">
        <v>7436</v>
      </c>
      <c r="B83" s="208">
        <f>IF('Indicator Date hidden'!C84="x","x",$B$2-'Indicator Date hidden'!C84)</f>
        <v>0</v>
      </c>
      <c r="C83" s="208">
        <f>IF('Indicator Date hidden'!D84="x","x",$C$2-'Indicator Date hidden'!D84)</f>
        <v>0</v>
      </c>
      <c r="D83" s="208">
        <f>IF('Indicator Date hidden'!E84="x","x",$D$2-'Indicator Date hidden'!E84)</f>
        <v>0</v>
      </c>
      <c r="E83" s="208">
        <f>IF('Indicator Date hidden'!F84="x","x",$E$2-'Indicator Date hidden'!F84)</f>
        <v>0</v>
      </c>
      <c r="F83" s="208">
        <f>IF('Indicator Date hidden'!G84="x","x",$F$2-'Indicator Date hidden'!G84)</f>
        <v>0</v>
      </c>
      <c r="G83" s="208">
        <f>IF('Indicator Date hidden'!H84="x","x",$G$2-'Indicator Date hidden'!H84)</f>
        <v>0</v>
      </c>
      <c r="H83" s="208">
        <f>IF('Indicator Date hidden'!I84="x","x",$H$2-'Indicator Date hidden'!I84)</f>
        <v>0</v>
      </c>
      <c r="I83" s="208">
        <f>IF('Indicator Date hidden'!J84="x","x",$I$2-'Indicator Date hidden'!J84)</f>
        <v>0</v>
      </c>
      <c r="J83" s="208">
        <f>IF('Indicator Date hidden'!K84="x","x",$J$2-'Indicator Date hidden'!K84)</f>
        <v>0</v>
      </c>
      <c r="K83" s="208">
        <f>IF('Indicator Date hidden'!L84="x","x",$K$2-'Indicator Date hidden'!L84)</f>
        <v>0</v>
      </c>
      <c r="L83" s="208">
        <f>IF('Indicator Date hidden'!M84="x","x",$L$2-'Indicator Date hidden'!M84)</f>
        <v>0</v>
      </c>
      <c r="M83" s="208">
        <f>IF('Indicator Date hidden'!N84="x","x",$M$2-'Indicator Date hidden'!N84)</f>
        <v>0</v>
      </c>
      <c r="N83" s="208">
        <f>IF('Indicator Date hidden'!O84="x","x",$N$2-'Indicator Date hidden'!O84)</f>
        <v>0</v>
      </c>
      <c r="O83" s="208">
        <f>IF('Indicator Date hidden'!P84="x","x",$O$2-'Indicator Date hidden'!P84)</f>
        <v>0</v>
      </c>
      <c r="P83" s="208">
        <f>IF('Indicator Date hidden'!Q84="x","x",$P$2-'Indicator Date hidden'!Q84)</f>
        <v>0</v>
      </c>
      <c r="Q83" s="208" t="str">
        <f>IF('Indicator Date hidden'!R84="x","x",$Q$2-'Indicator Date hidden'!R84)</f>
        <v>x</v>
      </c>
      <c r="R83" s="208">
        <f>IF('Indicator Date hidden'!S84="x","x",$R$2-'Indicator Date hidden'!S84)</f>
        <v>0</v>
      </c>
      <c r="S83" s="208">
        <f>IF('Indicator Date hidden'!T84="x","x",$S$2-'Indicator Date hidden'!T84)</f>
        <v>0</v>
      </c>
      <c r="T83" s="208">
        <f>IF('Indicator Date hidden'!U84="x","x",$T$2-'Indicator Date hidden'!U84)</f>
        <v>0</v>
      </c>
      <c r="U83" s="208" t="str">
        <f>IF('Indicator Date hidden'!V84="x","x",$U$2-'Indicator Date hidden'!V84)</f>
        <v>x</v>
      </c>
      <c r="V83" s="208">
        <f>IF('Indicator Date hidden'!W84="x","x",$V$2-'Indicator Date hidden'!W84)</f>
        <v>0</v>
      </c>
      <c r="W83" s="208" t="str">
        <f>IF('Indicator Date hidden'!X84="x","x",$W$2-'Indicator Date hidden'!X84)</f>
        <v>x</v>
      </c>
      <c r="X83" s="208">
        <f>IF('Indicator Date hidden'!Y84="x","x",$X$2-'Indicator Date hidden'!Y84)</f>
        <v>2</v>
      </c>
      <c r="Y83" s="208">
        <f>IF('Indicator Date hidden'!Z84="x","x",$Y$2-'Indicator Date hidden'!Z84)</f>
        <v>0</v>
      </c>
      <c r="Z83" s="208">
        <f>IF('Indicator Date hidden'!AA84="x","x",$Z$2-'Indicator Date hidden'!AA84)</f>
        <v>0</v>
      </c>
      <c r="AA83" s="208">
        <f>IF('Indicator Date hidden'!AB84="x","x",$AA$2-'Indicator Date hidden'!AB84)</f>
        <v>1</v>
      </c>
      <c r="AB83" s="208">
        <f>IF('Indicator Date hidden'!AC84="x","x",$AB$2-'Indicator Date hidden'!AC84)</f>
        <v>0</v>
      </c>
      <c r="AC83" s="208">
        <f>IF('Indicator Date hidden'!AD84="x","x",$AC$2-'Indicator Date hidden'!AD84)</f>
        <v>0</v>
      </c>
      <c r="AD83" s="208" t="str">
        <f>IF('Indicator Date hidden'!AE84="x","x",$AD$2-'Indicator Date hidden'!AE84)</f>
        <v>x</v>
      </c>
      <c r="AE83" s="208">
        <f>IF('Indicator Date hidden'!AF84="x","x",$AE$2-'Indicator Date hidden'!AF84)</f>
        <v>0</v>
      </c>
      <c r="AF83" s="208">
        <f>IF('Indicator Date hidden'!AG84="x","x",$AF$2-'Indicator Date hidden'!AG84)</f>
        <v>1</v>
      </c>
      <c r="AG83" s="208">
        <f>IF('Indicator Date hidden'!AH84="x","x",$AG$2-'Indicator Date hidden'!AH84)</f>
        <v>0</v>
      </c>
      <c r="AH83" s="208">
        <f>IF('Indicator Date hidden'!AI84="x","x",$AH$2-'Indicator Date hidden'!AI84)</f>
        <v>0</v>
      </c>
      <c r="AI83" s="208">
        <f>IF('Indicator Date hidden'!AJ84="x","x",$AI$2-'Indicator Date hidden'!AJ84)</f>
        <v>0</v>
      </c>
      <c r="AJ83" s="208" t="str">
        <f>IF('Indicator Date hidden'!AK84="x","x",$AJ$2-'Indicator Date hidden'!AK84)</f>
        <v>x</v>
      </c>
      <c r="AK83" s="208">
        <f>IF('Indicator Date hidden'!AL84="x","x",$AK$2-'Indicator Date hidden'!AL84)</f>
        <v>1</v>
      </c>
      <c r="AL83" s="208">
        <f>IF('Indicator Date hidden'!AM84="x","x",$AL$2-'Indicator Date hidden'!AM84)</f>
        <v>0</v>
      </c>
      <c r="AM83" s="208">
        <f>IF('Indicator Date hidden'!AN84="x","x",$AM$2-'Indicator Date hidden'!AN84)</f>
        <v>0</v>
      </c>
      <c r="AN83" s="208">
        <f>IF('Indicator Date hidden'!AO84="x","x",$AN$2-'Indicator Date hidden'!AO84)</f>
        <v>0</v>
      </c>
      <c r="AO83" s="208">
        <f>IF('Indicator Date hidden'!AP84="x","x",$AO$2-'Indicator Date hidden'!AP84)</f>
        <v>0</v>
      </c>
      <c r="AP83" s="208">
        <f>IF('Indicator Date hidden'!AQ84="x","x",$AP$2-'Indicator Date hidden'!AQ84)</f>
        <v>0</v>
      </c>
      <c r="AQ83" s="208">
        <f>IF('Indicator Date hidden'!AR84="x","x",$AQ$2-'Indicator Date hidden'!AR84)</f>
        <v>0</v>
      </c>
      <c r="AR83" s="208">
        <f>IF('Indicator Date hidden'!AS84="x","x",$AR$2-'Indicator Date hidden'!AS84)</f>
        <v>0</v>
      </c>
      <c r="AS83" s="208">
        <f>IF('Indicator Date hidden'!AT84="x","x",$AS$2-'Indicator Date hidden'!AT84)</f>
        <v>0</v>
      </c>
      <c r="AT83" s="208">
        <f>IF('Indicator Date hidden'!AU84="x","x",$AT$2-'Indicator Date hidden'!AU84)</f>
        <v>0</v>
      </c>
      <c r="AU83" s="208">
        <f>IF('Indicator Date hidden'!AV84="x","x",$AU$2-'Indicator Date hidden'!AV84)</f>
        <v>1</v>
      </c>
      <c r="AV83" s="208">
        <f>IF('Indicator Date hidden'!AW84="x","x",$AV$2-'Indicator Date hidden'!AW84)</f>
        <v>0</v>
      </c>
      <c r="AW83" s="208">
        <f>IF('Indicator Date hidden'!AX84="x","x",$AW$2-'Indicator Date hidden'!AX84)</f>
        <v>0</v>
      </c>
      <c r="AX83" s="208">
        <f>IF('Indicator Date hidden'!AY84="x","x",$AX$2-'Indicator Date hidden'!AY84)</f>
        <v>0</v>
      </c>
      <c r="AY83" s="208">
        <f>IF('Indicator Date hidden'!AZ84="x","x",$AY$2-'Indicator Date hidden'!AZ84)</f>
        <v>0</v>
      </c>
      <c r="AZ83" s="208">
        <f>IF('Indicator Date hidden'!BA84="x","x",$AZ$2-'Indicator Date hidden'!BA84)</f>
        <v>0</v>
      </c>
      <c r="BA83">
        <f t="shared" si="10"/>
        <v>6</v>
      </c>
      <c r="BB83" s="21">
        <f t="shared" si="11"/>
        <v>0.13043478260869565</v>
      </c>
      <c r="BC83">
        <f t="shared" si="12"/>
        <v>5</v>
      </c>
      <c r="BD83" s="21">
        <f t="shared" si="13"/>
        <v>0.39610580778888255</v>
      </c>
      <c r="BE83" s="278">
        <f t="shared" si="14"/>
        <v>0</v>
      </c>
    </row>
    <row r="84" spans="1:57" x14ac:dyDescent="0.3">
      <c r="A84" t="s">
        <v>7438</v>
      </c>
      <c r="B84" s="208">
        <f>IF('Indicator Date hidden'!C85="x","x",$B$2-'Indicator Date hidden'!C85)</f>
        <v>0</v>
      </c>
      <c r="C84" s="208">
        <f>IF('Indicator Date hidden'!D85="x","x",$C$2-'Indicator Date hidden'!D85)</f>
        <v>0</v>
      </c>
      <c r="D84" s="208">
        <f>IF('Indicator Date hidden'!E85="x","x",$D$2-'Indicator Date hidden'!E85)</f>
        <v>0</v>
      </c>
      <c r="E84" s="208">
        <f>IF('Indicator Date hidden'!F85="x","x",$E$2-'Indicator Date hidden'!F85)</f>
        <v>0</v>
      </c>
      <c r="F84" s="208">
        <f>IF('Indicator Date hidden'!G85="x","x",$F$2-'Indicator Date hidden'!G85)</f>
        <v>0</v>
      </c>
      <c r="G84" s="208">
        <f>IF('Indicator Date hidden'!H85="x","x",$G$2-'Indicator Date hidden'!H85)</f>
        <v>0</v>
      </c>
      <c r="H84" s="208">
        <f>IF('Indicator Date hidden'!I85="x","x",$H$2-'Indicator Date hidden'!I85)</f>
        <v>0</v>
      </c>
      <c r="I84" s="208">
        <f>IF('Indicator Date hidden'!J85="x","x",$I$2-'Indicator Date hidden'!J85)</f>
        <v>0</v>
      </c>
      <c r="J84" s="208">
        <f>IF('Indicator Date hidden'!K85="x","x",$J$2-'Indicator Date hidden'!K85)</f>
        <v>0</v>
      </c>
      <c r="K84" s="208">
        <f>IF('Indicator Date hidden'!L85="x","x",$K$2-'Indicator Date hidden'!L85)</f>
        <v>0</v>
      </c>
      <c r="L84" s="208">
        <f>IF('Indicator Date hidden'!M85="x","x",$L$2-'Indicator Date hidden'!M85)</f>
        <v>0</v>
      </c>
      <c r="M84" s="208">
        <f>IF('Indicator Date hidden'!N85="x","x",$M$2-'Indicator Date hidden'!N85)</f>
        <v>0</v>
      </c>
      <c r="N84" s="208">
        <f>IF('Indicator Date hidden'!O85="x","x",$N$2-'Indicator Date hidden'!O85)</f>
        <v>0</v>
      </c>
      <c r="O84" s="208">
        <f>IF('Indicator Date hidden'!P85="x","x",$O$2-'Indicator Date hidden'!P85)</f>
        <v>0</v>
      </c>
      <c r="P84" s="208">
        <f>IF('Indicator Date hidden'!Q85="x","x",$P$2-'Indicator Date hidden'!Q85)</f>
        <v>0</v>
      </c>
      <c r="Q84" s="208">
        <f>IF('Indicator Date hidden'!R85="x","x",$Q$2-'Indicator Date hidden'!R85)</f>
        <v>4</v>
      </c>
      <c r="R84" s="208">
        <f>IF('Indicator Date hidden'!S85="x","x",$R$2-'Indicator Date hidden'!S85)</f>
        <v>0</v>
      </c>
      <c r="S84" s="208">
        <f>IF('Indicator Date hidden'!T85="x","x",$S$2-'Indicator Date hidden'!T85)</f>
        <v>0</v>
      </c>
      <c r="T84" s="208">
        <f>IF('Indicator Date hidden'!U85="x","x",$T$2-'Indicator Date hidden'!U85)</f>
        <v>0</v>
      </c>
      <c r="U84" s="208">
        <f>IF('Indicator Date hidden'!V85="x","x",$U$2-'Indicator Date hidden'!V85)</f>
        <v>0</v>
      </c>
      <c r="V84" s="208">
        <f>IF('Indicator Date hidden'!W85="x","x",$V$2-'Indicator Date hidden'!W85)</f>
        <v>0</v>
      </c>
      <c r="W84" s="208">
        <f>IF('Indicator Date hidden'!X85="x","x",$W$2-'Indicator Date hidden'!X85)</f>
        <v>2</v>
      </c>
      <c r="X84" s="208">
        <f>IF('Indicator Date hidden'!Y85="x","x",$X$2-'Indicator Date hidden'!Y85)</f>
        <v>6</v>
      </c>
      <c r="Y84" s="208">
        <f>IF('Indicator Date hidden'!Z85="x","x",$Y$2-'Indicator Date hidden'!Z85)</f>
        <v>0</v>
      </c>
      <c r="Z84" s="208">
        <f>IF('Indicator Date hidden'!AA85="x","x",$Z$2-'Indicator Date hidden'!AA85)</f>
        <v>0</v>
      </c>
      <c r="AA84" s="208">
        <f>IF('Indicator Date hidden'!AB85="x","x",$AA$2-'Indicator Date hidden'!AB85)</f>
        <v>0</v>
      </c>
      <c r="AB84" s="208">
        <f>IF('Indicator Date hidden'!AC85="x","x",$AB$2-'Indicator Date hidden'!AC85)</f>
        <v>0</v>
      </c>
      <c r="AC84" s="208">
        <f>IF('Indicator Date hidden'!AD85="x","x",$AC$2-'Indicator Date hidden'!AD85)</f>
        <v>0</v>
      </c>
      <c r="AD84" s="208" t="str">
        <f>IF('Indicator Date hidden'!AE85="x","x",$AD$2-'Indicator Date hidden'!AE85)</f>
        <v>x</v>
      </c>
      <c r="AE84" s="208">
        <f>IF('Indicator Date hidden'!AF85="x","x",$AE$2-'Indicator Date hidden'!AF85)</f>
        <v>0</v>
      </c>
      <c r="AF84" s="208">
        <f>IF('Indicator Date hidden'!AG85="x","x",$AF$2-'Indicator Date hidden'!AG85)</f>
        <v>9</v>
      </c>
      <c r="AG84" s="208">
        <f>IF('Indicator Date hidden'!AH85="x","x",$AG$2-'Indicator Date hidden'!AH85)</f>
        <v>0</v>
      </c>
      <c r="AH84" s="208">
        <f>IF('Indicator Date hidden'!AI85="x","x",$AH$2-'Indicator Date hidden'!AI85)</f>
        <v>0</v>
      </c>
      <c r="AI84" s="208">
        <f>IF('Indicator Date hidden'!AJ85="x","x",$AI$2-'Indicator Date hidden'!AJ85)</f>
        <v>0</v>
      </c>
      <c r="AJ84" s="208" t="str">
        <f>IF('Indicator Date hidden'!AK85="x","x",$AJ$2-'Indicator Date hidden'!AK85)</f>
        <v>x</v>
      </c>
      <c r="AK84" s="208">
        <f>IF('Indicator Date hidden'!AL85="x","x",$AK$2-'Indicator Date hidden'!AL85)</f>
        <v>1</v>
      </c>
      <c r="AL84" s="208">
        <f>IF('Indicator Date hidden'!AM85="x","x",$AL$2-'Indicator Date hidden'!AM85)</f>
        <v>0</v>
      </c>
      <c r="AM84" s="208">
        <f>IF('Indicator Date hidden'!AN85="x","x",$AM$2-'Indicator Date hidden'!AN85)</f>
        <v>0</v>
      </c>
      <c r="AN84" s="208">
        <f>IF('Indicator Date hidden'!AO85="x","x",$AN$2-'Indicator Date hidden'!AO85)</f>
        <v>0</v>
      </c>
      <c r="AO84" s="208">
        <f>IF('Indicator Date hidden'!AP85="x","x",$AO$2-'Indicator Date hidden'!AP85)</f>
        <v>0</v>
      </c>
      <c r="AP84" s="208">
        <f>IF('Indicator Date hidden'!AQ85="x","x",$AP$2-'Indicator Date hidden'!AQ85)</f>
        <v>0</v>
      </c>
      <c r="AQ84" s="208">
        <f>IF('Indicator Date hidden'!AR85="x","x",$AQ$2-'Indicator Date hidden'!AR85)</f>
        <v>4</v>
      </c>
      <c r="AR84" s="208">
        <f>IF('Indicator Date hidden'!AS85="x","x",$AR$2-'Indicator Date hidden'!AS85)</f>
        <v>0</v>
      </c>
      <c r="AS84" s="208">
        <f>IF('Indicator Date hidden'!AT85="x","x",$AS$2-'Indicator Date hidden'!AT85)</f>
        <v>0</v>
      </c>
      <c r="AT84" s="208">
        <f>IF('Indicator Date hidden'!AU85="x","x",$AT$2-'Indicator Date hidden'!AU85)</f>
        <v>0</v>
      </c>
      <c r="AU84" s="208">
        <f>IF('Indicator Date hidden'!AV85="x","x",$AU$2-'Indicator Date hidden'!AV85)</f>
        <v>1</v>
      </c>
      <c r="AV84" s="208">
        <f>IF('Indicator Date hidden'!AW85="x","x",$AV$2-'Indicator Date hidden'!AW85)</f>
        <v>0</v>
      </c>
      <c r="AW84" s="208">
        <f>IF('Indicator Date hidden'!AX85="x","x",$AW$2-'Indicator Date hidden'!AX85)</f>
        <v>0</v>
      </c>
      <c r="AX84" s="208">
        <f>IF('Indicator Date hidden'!AY85="x","x",$AX$2-'Indicator Date hidden'!AY85)</f>
        <v>0</v>
      </c>
      <c r="AY84" s="208">
        <f>IF('Indicator Date hidden'!AZ85="x","x",$AY$2-'Indicator Date hidden'!AZ85)</f>
        <v>0</v>
      </c>
      <c r="AZ84" s="208">
        <f>IF('Indicator Date hidden'!BA85="x","x",$AZ$2-'Indicator Date hidden'!BA85)</f>
        <v>0</v>
      </c>
      <c r="BA84">
        <f t="shared" si="10"/>
        <v>27</v>
      </c>
      <c r="BB84" s="21">
        <f t="shared" si="11"/>
        <v>0.55102040816326525</v>
      </c>
      <c r="BC84">
        <f t="shared" si="12"/>
        <v>7</v>
      </c>
      <c r="BD84" s="21">
        <f t="shared" si="13"/>
        <v>1.6910475498666611</v>
      </c>
      <c r="BE84" s="278">
        <f t="shared" si="14"/>
        <v>0</v>
      </c>
    </row>
    <row r="85" spans="1:57" x14ac:dyDescent="0.3">
      <c r="A85" t="s">
        <v>7440</v>
      </c>
      <c r="B85" s="208">
        <f>IF('Indicator Date hidden'!C86="x","x",$B$2-'Indicator Date hidden'!C86)</f>
        <v>0</v>
      </c>
      <c r="C85" s="208">
        <f>IF('Indicator Date hidden'!D86="x","x",$C$2-'Indicator Date hidden'!D86)</f>
        <v>0</v>
      </c>
      <c r="D85" s="208">
        <f>IF('Indicator Date hidden'!E86="x","x",$D$2-'Indicator Date hidden'!E86)</f>
        <v>0</v>
      </c>
      <c r="E85" s="208">
        <f>IF('Indicator Date hidden'!F86="x","x",$E$2-'Indicator Date hidden'!F86)</f>
        <v>0</v>
      </c>
      <c r="F85" s="208">
        <f>IF('Indicator Date hidden'!G86="x","x",$F$2-'Indicator Date hidden'!G86)</f>
        <v>0</v>
      </c>
      <c r="G85" s="208">
        <f>IF('Indicator Date hidden'!H86="x","x",$G$2-'Indicator Date hidden'!H86)</f>
        <v>0</v>
      </c>
      <c r="H85" s="208">
        <f>IF('Indicator Date hidden'!I86="x","x",$H$2-'Indicator Date hidden'!I86)</f>
        <v>0</v>
      </c>
      <c r="I85" s="208">
        <f>IF('Indicator Date hidden'!J86="x","x",$I$2-'Indicator Date hidden'!J86)</f>
        <v>0</v>
      </c>
      <c r="J85" s="208">
        <f>IF('Indicator Date hidden'!K86="x","x",$J$2-'Indicator Date hidden'!K86)</f>
        <v>0</v>
      </c>
      <c r="K85" s="208">
        <f>IF('Indicator Date hidden'!L86="x","x",$K$2-'Indicator Date hidden'!L86)</f>
        <v>0</v>
      </c>
      <c r="L85" s="208">
        <f>IF('Indicator Date hidden'!M86="x","x",$L$2-'Indicator Date hidden'!M86)</f>
        <v>0</v>
      </c>
      <c r="M85" s="208">
        <f>IF('Indicator Date hidden'!N86="x","x",$M$2-'Indicator Date hidden'!N86)</f>
        <v>0</v>
      </c>
      <c r="N85" s="208">
        <f>IF('Indicator Date hidden'!O86="x","x",$N$2-'Indicator Date hidden'!O86)</f>
        <v>0</v>
      </c>
      <c r="O85" s="208">
        <f>IF('Indicator Date hidden'!P86="x","x",$O$2-'Indicator Date hidden'!P86)</f>
        <v>0</v>
      </c>
      <c r="P85" s="208">
        <f>IF('Indicator Date hidden'!Q86="x","x",$P$2-'Indicator Date hidden'!Q86)</f>
        <v>0</v>
      </c>
      <c r="Q85" s="208" t="str">
        <f>IF('Indicator Date hidden'!R86="x","x",$Q$2-'Indicator Date hidden'!R86)</f>
        <v>x</v>
      </c>
      <c r="R85" s="208">
        <f>IF('Indicator Date hidden'!S86="x","x",$R$2-'Indicator Date hidden'!S86)</f>
        <v>0</v>
      </c>
      <c r="S85" s="208">
        <f>IF('Indicator Date hidden'!T86="x","x",$S$2-'Indicator Date hidden'!T86)</f>
        <v>0</v>
      </c>
      <c r="T85" s="208">
        <f>IF('Indicator Date hidden'!U86="x","x",$T$2-'Indicator Date hidden'!U86)</f>
        <v>0</v>
      </c>
      <c r="U85" s="208" t="str">
        <f>IF('Indicator Date hidden'!V86="x","x",$U$2-'Indicator Date hidden'!V86)</f>
        <v>x</v>
      </c>
      <c r="V85" s="208">
        <f>IF('Indicator Date hidden'!W86="x","x",$V$2-'Indicator Date hidden'!W86)</f>
        <v>0</v>
      </c>
      <c r="W85" s="208">
        <f>IF('Indicator Date hidden'!X86="x","x",$W$2-'Indicator Date hidden'!X86)</f>
        <v>4</v>
      </c>
      <c r="X85" s="208">
        <f>IF('Indicator Date hidden'!Y86="x","x",$X$2-'Indicator Date hidden'!Y86)</f>
        <v>4</v>
      </c>
      <c r="Y85" s="208">
        <f>IF('Indicator Date hidden'!Z86="x","x",$Y$2-'Indicator Date hidden'!Z86)</f>
        <v>0</v>
      </c>
      <c r="Z85" s="208">
        <f>IF('Indicator Date hidden'!AA86="x","x",$Z$2-'Indicator Date hidden'!AA86)</f>
        <v>0</v>
      </c>
      <c r="AA85" s="208">
        <f>IF('Indicator Date hidden'!AB86="x","x",$AA$2-'Indicator Date hidden'!AB86)</f>
        <v>3</v>
      </c>
      <c r="AB85" s="208">
        <f>IF('Indicator Date hidden'!AC86="x","x",$AB$2-'Indicator Date hidden'!AC86)</f>
        <v>0</v>
      </c>
      <c r="AC85" s="208">
        <f>IF('Indicator Date hidden'!AD86="x","x",$AC$2-'Indicator Date hidden'!AD86)</f>
        <v>0</v>
      </c>
      <c r="AD85" s="208" t="str">
        <f>IF('Indicator Date hidden'!AE86="x","x",$AD$2-'Indicator Date hidden'!AE86)</f>
        <v>x</v>
      </c>
      <c r="AE85" s="208">
        <f>IF('Indicator Date hidden'!AF86="x","x",$AE$2-'Indicator Date hidden'!AF86)</f>
        <v>0</v>
      </c>
      <c r="AF85" s="208">
        <f>IF('Indicator Date hidden'!AG86="x","x",$AF$2-'Indicator Date hidden'!AG86)</f>
        <v>5</v>
      </c>
      <c r="AG85" s="208">
        <f>IF('Indicator Date hidden'!AH86="x","x",$AG$2-'Indicator Date hidden'!AH86)</f>
        <v>0</v>
      </c>
      <c r="AH85" s="208">
        <f>IF('Indicator Date hidden'!AI86="x","x",$AH$2-'Indicator Date hidden'!AI86)</f>
        <v>0</v>
      </c>
      <c r="AI85" s="208">
        <f>IF('Indicator Date hidden'!AJ86="x","x",$AI$2-'Indicator Date hidden'!AJ86)</f>
        <v>0</v>
      </c>
      <c r="AJ85" s="208" t="str">
        <f>IF('Indicator Date hidden'!AK86="x","x",$AJ$2-'Indicator Date hidden'!AK86)</f>
        <v>x</v>
      </c>
      <c r="AK85" s="208">
        <f>IF('Indicator Date hidden'!AL86="x","x",$AK$2-'Indicator Date hidden'!AL86)</f>
        <v>1</v>
      </c>
      <c r="AL85" s="208">
        <f>IF('Indicator Date hidden'!AM86="x","x",$AL$2-'Indicator Date hidden'!AM86)</f>
        <v>0</v>
      </c>
      <c r="AM85" s="208">
        <f>IF('Indicator Date hidden'!AN86="x","x",$AM$2-'Indicator Date hidden'!AN86)</f>
        <v>0</v>
      </c>
      <c r="AN85" s="208">
        <f>IF('Indicator Date hidden'!AO86="x","x",$AN$2-'Indicator Date hidden'!AO86)</f>
        <v>0</v>
      </c>
      <c r="AO85" s="208">
        <f>IF('Indicator Date hidden'!AP86="x","x",$AO$2-'Indicator Date hidden'!AP86)</f>
        <v>0</v>
      </c>
      <c r="AP85" s="208">
        <f>IF('Indicator Date hidden'!AQ86="x","x",$AP$2-'Indicator Date hidden'!AQ86)</f>
        <v>0</v>
      </c>
      <c r="AQ85" s="208">
        <f>IF('Indicator Date hidden'!AR86="x","x",$AQ$2-'Indicator Date hidden'!AR86)</f>
        <v>4</v>
      </c>
      <c r="AR85" s="208">
        <f>IF('Indicator Date hidden'!AS86="x","x",$AR$2-'Indicator Date hidden'!AS86)</f>
        <v>0</v>
      </c>
      <c r="AS85" s="208">
        <f>IF('Indicator Date hidden'!AT86="x","x",$AS$2-'Indicator Date hidden'!AT86)</f>
        <v>0</v>
      </c>
      <c r="AT85" s="208">
        <f>IF('Indicator Date hidden'!AU86="x","x",$AT$2-'Indicator Date hidden'!AU86)</f>
        <v>0</v>
      </c>
      <c r="AU85" s="208" t="str">
        <f>IF('Indicator Date hidden'!AV86="x","x",$AU$2-'Indicator Date hidden'!AV86)</f>
        <v>x</v>
      </c>
      <c r="AV85" s="208">
        <f>IF('Indicator Date hidden'!AW86="x","x",$AV$2-'Indicator Date hidden'!AW86)</f>
        <v>0</v>
      </c>
      <c r="AW85" s="208">
        <f>IF('Indicator Date hidden'!AX86="x","x",$AW$2-'Indicator Date hidden'!AX86)</f>
        <v>0</v>
      </c>
      <c r="AX85" s="208">
        <f>IF('Indicator Date hidden'!AY86="x","x",$AX$2-'Indicator Date hidden'!AY86)</f>
        <v>0</v>
      </c>
      <c r="AY85" s="208">
        <f>IF('Indicator Date hidden'!AZ86="x","x",$AY$2-'Indicator Date hidden'!AZ86)</f>
        <v>0</v>
      </c>
      <c r="AZ85" s="208">
        <f>IF('Indicator Date hidden'!BA86="x","x",$AZ$2-'Indicator Date hidden'!BA86)</f>
        <v>0</v>
      </c>
      <c r="BA85">
        <f t="shared" si="10"/>
        <v>21</v>
      </c>
      <c r="BB85" s="21">
        <f t="shared" si="11"/>
        <v>0.45652173913043476</v>
      </c>
      <c r="BC85">
        <f t="shared" si="12"/>
        <v>6</v>
      </c>
      <c r="BD85" s="21">
        <f t="shared" si="13"/>
        <v>1.2633034978928379</v>
      </c>
      <c r="BE85" s="278">
        <f t="shared" si="14"/>
        <v>0</v>
      </c>
    </row>
    <row r="86" spans="1:57" x14ac:dyDescent="0.3">
      <c r="A86" t="s">
        <v>7441</v>
      </c>
      <c r="B86" s="208">
        <f>IF('Indicator Date hidden'!C87="x","x",$B$2-'Indicator Date hidden'!C87)</f>
        <v>0</v>
      </c>
      <c r="C86" s="208">
        <f>IF('Indicator Date hidden'!D87="x","x",$C$2-'Indicator Date hidden'!D87)</f>
        <v>0</v>
      </c>
      <c r="D86" s="208">
        <f>IF('Indicator Date hidden'!E87="x","x",$D$2-'Indicator Date hidden'!E87)</f>
        <v>0</v>
      </c>
      <c r="E86" s="208">
        <f>IF('Indicator Date hidden'!F87="x","x",$E$2-'Indicator Date hidden'!F87)</f>
        <v>0</v>
      </c>
      <c r="F86" s="208">
        <f>IF('Indicator Date hidden'!G87="x","x",$F$2-'Indicator Date hidden'!G87)</f>
        <v>0</v>
      </c>
      <c r="G86" s="208">
        <f>IF('Indicator Date hidden'!H87="x","x",$G$2-'Indicator Date hidden'!H87)</f>
        <v>0</v>
      </c>
      <c r="H86" s="208">
        <f>IF('Indicator Date hidden'!I87="x","x",$H$2-'Indicator Date hidden'!I87)</f>
        <v>0</v>
      </c>
      <c r="I86" s="208">
        <f>IF('Indicator Date hidden'!J87="x","x",$I$2-'Indicator Date hidden'!J87)</f>
        <v>0</v>
      </c>
      <c r="J86" s="208">
        <f>IF('Indicator Date hidden'!K87="x","x",$J$2-'Indicator Date hidden'!K87)</f>
        <v>0</v>
      </c>
      <c r="K86" s="208">
        <f>IF('Indicator Date hidden'!L87="x","x",$K$2-'Indicator Date hidden'!L87)</f>
        <v>0</v>
      </c>
      <c r="L86" s="208">
        <f>IF('Indicator Date hidden'!M87="x","x",$L$2-'Indicator Date hidden'!M87)</f>
        <v>0</v>
      </c>
      <c r="M86" s="208">
        <f>IF('Indicator Date hidden'!N87="x","x",$M$2-'Indicator Date hidden'!N87)</f>
        <v>0</v>
      </c>
      <c r="N86" s="208">
        <f>IF('Indicator Date hidden'!O87="x","x",$N$2-'Indicator Date hidden'!O87)</f>
        <v>0</v>
      </c>
      <c r="O86" s="208">
        <f>IF('Indicator Date hidden'!P87="x","x",$O$2-'Indicator Date hidden'!P87)</f>
        <v>0</v>
      </c>
      <c r="P86" s="208">
        <f>IF('Indicator Date hidden'!Q87="x","x",$P$2-'Indicator Date hidden'!Q87)</f>
        <v>0</v>
      </c>
      <c r="Q86" s="208">
        <f>IF('Indicator Date hidden'!R87="x","x",$Q$2-'Indicator Date hidden'!R87)</f>
        <v>2</v>
      </c>
      <c r="R86" s="208">
        <f>IF('Indicator Date hidden'!S87="x","x",$R$2-'Indicator Date hidden'!S87)</f>
        <v>0</v>
      </c>
      <c r="S86" s="208">
        <f>IF('Indicator Date hidden'!T87="x","x",$S$2-'Indicator Date hidden'!T87)</f>
        <v>0</v>
      </c>
      <c r="T86" s="208">
        <f>IF('Indicator Date hidden'!U87="x","x",$T$2-'Indicator Date hidden'!U87)</f>
        <v>0</v>
      </c>
      <c r="U86" s="208">
        <f>IF('Indicator Date hidden'!V87="x","x",$U$2-'Indicator Date hidden'!V87)</f>
        <v>0</v>
      </c>
      <c r="V86" s="208">
        <f>IF('Indicator Date hidden'!W87="x","x",$V$2-'Indicator Date hidden'!W87)</f>
        <v>0</v>
      </c>
      <c r="W86" s="208">
        <f>IF('Indicator Date hidden'!X87="x","x",$W$2-'Indicator Date hidden'!X87)</f>
        <v>2</v>
      </c>
      <c r="X86" s="208">
        <f>IF('Indicator Date hidden'!Y87="x","x",$X$2-'Indicator Date hidden'!Y87)</f>
        <v>4</v>
      </c>
      <c r="Y86" s="208">
        <f>IF('Indicator Date hidden'!Z87="x","x",$Y$2-'Indicator Date hidden'!Z87)</f>
        <v>0</v>
      </c>
      <c r="Z86" s="208">
        <f>IF('Indicator Date hidden'!AA87="x","x",$Z$2-'Indicator Date hidden'!AA87)</f>
        <v>0</v>
      </c>
      <c r="AA86" s="208" t="str">
        <f>IF('Indicator Date hidden'!AB87="x","x",$AA$2-'Indicator Date hidden'!AB87)</f>
        <v>x</v>
      </c>
      <c r="AB86" s="208">
        <f>IF('Indicator Date hidden'!AC87="x","x",$AB$2-'Indicator Date hidden'!AC87)</f>
        <v>0</v>
      </c>
      <c r="AC86" s="208">
        <f>IF('Indicator Date hidden'!AD87="x","x",$AC$2-'Indicator Date hidden'!AD87)</f>
        <v>0</v>
      </c>
      <c r="AD86" s="208" t="str">
        <f>IF('Indicator Date hidden'!AE87="x","x",$AD$2-'Indicator Date hidden'!AE87)</f>
        <v>x</v>
      </c>
      <c r="AE86" s="208">
        <f>IF('Indicator Date hidden'!AF87="x","x",$AE$2-'Indicator Date hidden'!AF87)</f>
        <v>0</v>
      </c>
      <c r="AF86" s="208">
        <f>IF('Indicator Date hidden'!AG87="x","x",$AF$2-'Indicator Date hidden'!AG87)</f>
        <v>3</v>
      </c>
      <c r="AG86" s="208">
        <f>IF('Indicator Date hidden'!AH87="x","x",$AG$2-'Indicator Date hidden'!AH87)</f>
        <v>0</v>
      </c>
      <c r="AH86" s="208">
        <f>IF('Indicator Date hidden'!AI87="x","x",$AH$2-'Indicator Date hidden'!AI87)</f>
        <v>0</v>
      </c>
      <c r="AI86" s="208">
        <f>IF('Indicator Date hidden'!AJ87="x","x",$AI$2-'Indicator Date hidden'!AJ87)</f>
        <v>0</v>
      </c>
      <c r="AJ86" s="208" t="str">
        <f>IF('Indicator Date hidden'!AK87="x","x",$AJ$2-'Indicator Date hidden'!AK87)</f>
        <v>x</v>
      </c>
      <c r="AK86" s="208">
        <f>IF('Indicator Date hidden'!AL87="x","x",$AK$2-'Indicator Date hidden'!AL87)</f>
        <v>0</v>
      </c>
      <c r="AL86" s="208">
        <f>IF('Indicator Date hidden'!AM87="x","x",$AL$2-'Indicator Date hidden'!AM87)</f>
        <v>0</v>
      </c>
      <c r="AM86" s="208">
        <f>IF('Indicator Date hidden'!AN87="x","x",$AM$2-'Indicator Date hidden'!AN87)</f>
        <v>0</v>
      </c>
      <c r="AN86" s="208">
        <f>IF('Indicator Date hidden'!AO87="x","x",$AN$2-'Indicator Date hidden'!AO87)</f>
        <v>0</v>
      </c>
      <c r="AO86" s="208">
        <f>IF('Indicator Date hidden'!AP87="x","x",$AO$2-'Indicator Date hidden'!AP87)</f>
        <v>0</v>
      </c>
      <c r="AP86" s="208">
        <f>IF('Indicator Date hidden'!AQ87="x","x",$AP$2-'Indicator Date hidden'!AQ87)</f>
        <v>0</v>
      </c>
      <c r="AQ86" s="208">
        <f>IF('Indicator Date hidden'!AR87="x","x",$AQ$2-'Indicator Date hidden'!AR87)</f>
        <v>4</v>
      </c>
      <c r="AR86" s="208">
        <f>IF('Indicator Date hidden'!AS87="x","x",$AR$2-'Indicator Date hidden'!AS87)</f>
        <v>0</v>
      </c>
      <c r="AS86" s="208">
        <f>IF('Indicator Date hidden'!AT87="x","x",$AS$2-'Indicator Date hidden'!AT87)</f>
        <v>0</v>
      </c>
      <c r="AT86" s="208">
        <f>IF('Indicator Date hidden'!AU87="x","x",$AT$2-'Indicator Date hidden'!AU87)</f>
        <v>0</v>
      </c>
      <c r="AU86" s="208">
        <f>IF('Indicator Date hidden'!AV87="x","x",$AU$2-'Indicator Date hidden'!AV87)</f>
        <v>2</v>
      </c>
      <c r="AV86" s="208">
        <f>IF('Indicator Date hidden'!AW87="x","x",$AV$2-'Indicator Date hidden'!AW87)</f>
        <v>0</v>
      </c>
      <c r="AW86" s="208">
        <f>IF('Indicator Date hidden'!AX87="x","x",$AW$2-'Indicator Date hidden'!AX87)</f>
        <v>0</v>
      </c>
      <c r="AX86" s="208">
        <f>IF('Indicator Date hidden'!AY87="x","x",$AX$2-'Indicator Date hidden'!AY87)</f>
        <v>0</v>
      </c>
      <c r="AY86" s="208">
        <f>IF('Indicator Date hidden'!AZ87="x","x",$AY$2-'Indicator Date hidden'!AZ87)</f>
        <v>0</v>
      </c>
      <c r="AZ86" s="208">
        <f>IF('Indicator Date hidden'!BA87="x","x",$AZ$2-'Indicator Date hidden'!BA87)</f>
        <v>0</v>
      </c>
      <c r="BA86">
        <f t="shared" si="10"/>
        <v>17</v>
      </c>
      <c r="BB86" s="21">
        <f t="shared" si="11"/>
        <v>0.35416666666666669</v>
      </c>
      <c r="BC86">
        <f t="shared" si="12"/>
        <v>6</v>
      </c>
      <c r="BD86" s="21">
        <f t="shared" si="13"/>
        <v>0.98930917254864714</v>
      </c>
      <c r="BE86" s="278">
        <f t="shared" si="14"/>
        <v>0</v>
      </c>
    </row>
    <row r="87" spans="1:57" x14ac:dyDescent="0.3">
      <c r="A87" t="s">
        <v>7443</v>
      </c>
      <c r="B87" s="208">
        <f>IF('Indicator Date hidden'!C88="x","x",$B$2-'Indicator Date hidden'!C88)</f>
        <v>0</v>
      </c>
      <c r="C87" s="208">
        <f>IF('Indicator Date hidden'!D88="x","x",$C$2-'Indicator Date hidden'!D88)</f>
        <v>0</v>
      </c>
      <c r="D87" s="208">
        <f>IF('Indicator Date hidden'!E88="x","x",$D$2-'Indicator Date hidden'!E88)</f>
        <v>0</v>
      </c>
      <c r="E87" s="208">
        <f>IF('Indicator Date hidden'!F88="x","x",$E$2-'Indicator Date hidden'!F88)</f>
        <v>0</v>
      </c>
      <c r="F87" s="208">
        <f>IF('Indicator Date hidden'!G88="x","x",$F$2-'Indicator Date hidden'!G88)</f>
        <v>0</v>
      </c>
      <c r="G87" s="208">
        <f>IF('Indicator Date hidden'!H88="x","x",$G$2-'Indicator Date hidden'!H88)</f>
        <v>0</v>
      </c>
      <c r="H87" s="208">
        <f>IF('Indicator Date hidden'!I88="x","x",$H$2-'Indicator Date hidden'!I88)</f>
        <v>0</v>
      </c>
      <c r="I87" s="208">
        <f>IF('Indicator Date hidden'!J88="x","x",$I$2-'Indicator Date hidden'!J88)</f>
        <v>0</v>
      </c>
      <c r="J87" s="208">
        <f>IF('Indicator Date hidden'!K88="x","x",$J$2-'Indicator Date hidden'!K88)</f>
        <v>0</v>
      </c>
      <c r="K87" s="208">
        <f>IF('Indicator Date hidden'!L88="x","x",$K$2-'Indicator Date hidden'!L88)</f>
        <v>0</v>
      </c>
      <c r="L87" s="208">
        <f>IF('Indicator Date hidden'!M88="x","x",$L$2-'Indicator Date hidden'!M88)</f>
        <v>0</v>
      </c>
      <c r="M87" s="208">
        <f>IF('Indicator Date hidden'!N88="x","x",$M$2-'Indicator Date hidden'!N88)</f>
        <v>0</v>
      </c>
      <c r="N87" s="208">
        <f>IF('Indicator Date hidden'!O88="x","x",$N$2-'Indicator Date hidden'!O88)</f>
        <v>0</v>
      </c>
      <c r="O87" s="208">
        <f>IF('Indicator Date hidden'!P88="x","x",$O$2-'Indicator Date hidden'!P88)</f>
        <v>0</v>
      </c>
      <c r="P87" s="208">
        <f>IF('Indicator Date hidden'!Q88="x","x",$P$2-'Indicator Date hidden'!Q88)</f>
        <v>0</v>
      </c>
      <c r="Q87" s="208">
        <f>IF('Indicator Date hidden'!R88="x","x",$Q$2-'Indicator Date hidden'!R88)</f>
        <v>3</v>
      </c>
      <c r="R87" s="208">
        <f>IF('Indicator Date hidden'!S88="x","x",$R$2-'Indicator Date hidden'!S88)</f>
        <v>0</v>
      </c>
      <c r="S87" s="208">
        <f>IF('Indicator Date hidden'!T88="x","x",$S$2-'Indicator Date hidden'!T88)</f>
        <v>0</v>
      </c>
      <c r="T87" s="208">
        <f>IF('Indicator Date hidden'!U88="x","x",$T$2-'Indicator Date hidden'!U88)</f>
        <v>0</v>
      </c>
      <c r="U87" s="208">
        <f>IF('Indicator Date hidden'!V88="x","x",$U$2-'Indicator Date hidden'!V88)</f>
        <v>0</v>
      </c>
      <c r="V87" s="208">
        <f>IF('Indicator Date hidden'!W88="x","x",$V$2-'Indicator Date hidden'!W88)</f>
        <v>0</v>
      </c>
      <c r="W87" s="208">
        <f>IF('Indicator Date hidden'!X88="x","x",$W$2-'Indicator Date hidden'!X88)</f>
        <v>4</v>
      </c>
      <c r="X87" s="208">
        <f>IF('Indicator Date hidden'!Y88="x","x",$X$2-'Indicator Date hidden'!Y88)</f>
        <v>1</v>
      </c>
      <c r="Y87" s="208">
        <f>IF('Indicator Date hidden'!Z88="x","x",$Y$2-'Indicator Date hidden'!Z88)</f>
        <v>0</v>
      </c>
      <c r="Z87" s="208">
        <f>IF('Indicator Date hidden'!AA88="x","x",$Z$2-'Indicator Date hidden'!AA88)</f>
        <v>0</v>
      </c>
      <c r="AA87" s="208">
        <f>IF('Indicator Date hidden'!AB88="x","x",$AA$2-'Indicator Date hidden'!AB88)</f>
        <v>0</v>
      </c>
      <c r="AB87" s="208">
        <f>IF('Indicator Date hidden'!AC88="x","x",$AB$2-'Indicator Date hidden'!AC88)</f>
        <v>0</v>
      </c>
      <c r="AC87" s="208">
        <f>IF('Indicator Date hidden'!AD88="x","x",$AC$2-'Indicator Date hidden'!AD88)</f>
        <v>0</v>
      </c>
      <c r="AD87" s="208" t="str">
        <f>IF('Indicator Date hidden'!AE88="x","x",$AD$2-'Indicator Date hidden'!AE88)</f>
        <v>x</v>
      </c>
      <c r="AE87" s="208">
        <f>IF('Indicator Date hidden'!AF88="x","x",$AE$2-'Indicator Date hidden'!AF88)</f>
        <v>0</v>
      </c>
      <c r="AF87" s="208">
        <f>IF('Indicator Date hidden'!AG88="x","x",$AF$2-'Indicator Date hidden'!AG88)</f>
        <v>0</v>
      </c>
      <c r="AG87" s="208">
        <f>IF('Indicator Date hidden'!AH88="x","x",$AG$2-'Indicator Date hidden'!AH88)</f>
        <v>0</v>
      </c>
      <c r="AH87" s="208">
        <f>IF('Indicator Date hidden'!AI88="x","x",$AH$2-'Indicator Date hidden'!AI88)</f>
        <v>0</v>
      </c>
      <c r="AI87" s="208">
        <f>IF('Indicator Date hidden'!AJ88="x","x",$AI$2-'Indicator Date hidden'!AJ88)</f>
        <v>0</v>
      </c>
      <c r="AJ87" s="208" t="str">
        <f>IF('Indicator Date hidden'!AK88="x","x",$AJ$2-'Indicator Date hidden'!AK88)</f>
        <v>x</v>
      </c>
      <c r="AK87" s="208">
        <f>IF('Indicator Date hidden'!AL88="x","x",$AK$2-'Indicator Date hidden'!AL88)</f>
        <v>1</v>
      </c>
      <c r="AL87" s="208">
        <f>IF('Indicator Date hidden'!AM88="x","x",$AL$2-'Indicator Date hidden'!AM88)</f>
        <v>0</v>
      </c>
      <c r="AM87" s="208">
        <f>IF('Indicator Date hidden'!AN88="x","x",$AM$2-'Indicator Date hidden'!AN88)</f>
        <v>0</v>
      </c>
      <c r="AN87" s="208">
        <f>IF('Indicator Date hidden'!AO88="x","x",$AN$2-'Indicator Date hidden'!AO88)</f>
        <v>0</v>
      </c>
      <c r="AO87" s="208" t="str">
        <f>IF('Indicator Date hidden'!AP88="x","x",$AO$2-'Indicator Date hidden'!AP88)</f>
        <v>x</v>
      </c>
      <c r="AP87" s="208" t="str">
        <f>IF('Indicator Date hidden'!AQ88="x","x",$AP$2-'Indicator Date hidden'!AQ88)</f>
        <v>x</v>
      </c>
      <c r="AQ87" s="208">
        <f>IF('Indicator Date hidden'!AR88="x","x",$AQ$2-'Indicator Date hidden'!AR88)</f>
        <v>4</v>
      </c>
      <c r="AR87" s="208">
        <f>IF('Indicator Date hidden'!AS88="x","x",$AR$2-'Indicator Date hidden'!AS88)</f>
        <v>0</v>
      </c>
      <c r="AS87" s="208">
        <f>IF('Indicator Date hidden'!AT88="x","x",$AS$2-'Indicator Date hidden'!AT88)</f>
        <v>0</v>
      </c>
      <c r="AT87" s="208">
        <f>IF('Indicator Date hidden'!AU88="x","x",$AT$2-'Indicator Date hidden'!AU88)</f>
        <v>0</v>
      </c>
      <c r="AU87" s="208">
        <f>IF('Indicator Date hidden'!AV88="x","x",$AU$2-'Indicator Date hidden'!AV88)</f>
        <v>5</v>
      </c>
      <c r="AV87" s="208">
        <f>IF('Indicator Date hidden'!AW88="x","x",$AV$2-'Indicator Date hidden'!AW88)</f>
        <v>0</v>
      </c>
      <c r="AW87" s="208">
        <f>IF('Indicator Date hidden'!AX88="x","x",$AW$2-'Indicator Date hidden'!AX88)</f>
        <v>0</v>
      </c>
      <c r="AX87" s="208">
        <f>IF('Indicator Date hidden'!AY88="x","x",$AX$2-'Indicator Date hidden'!AY88)</f>
        <v>0</v>
      </c>
      <c r="AY87" s="208">
        <f>IF('Indicator Date hidden'!AZ88="x","x",$AY$2-'Indicator Date hidden'!AZ88)</f>
        <v>0</v>
      </c>
      <c r="AZ87" s="208">
        <f>IF('Indicator Date hidden'!BA88="x","x",$AZ$2-'Indicator Date hidden'!BA88)</f>
        <v>0</v>
      </c>
      <c r="BA87">
        <f t="shared" si="10"/>
        <v>18</v>
      </c>
      <c r="BB87" s="21">
        <f t="shared" si="11"/>
        <v>0.38297872340425532</v>
      </c>
      <c r="BC87">
        <f t="shared" si="12"/>
        <v>6</v>
      </c>
      <c r="BD87" s="21">
        <f t="shared" si="13"/>
        <v>1.1402349793169586</v>
      </c>
      <c r="BE87" s="278">
        <f t="shared" si="14"/>
        <v>0</v>
      </c>
    </row>
    <row r="88" spans="1:57" x14ac:dyDescent="0.3">
      <c r="A88" t="s">
        <v>7444</v>
      </c>
      <c r="B88" s="208">
        <f>IF('Indicator Date hidden'!C89="x","x",$B$2-'Indicator Date hidden'!C89)</f>
        <v>0</v>
      </c>
      <c r="C88" s="208">
        <f>IF('Indicator Date hidden'!D89="x","x",$C$2-'Indicator Date hidden'!D89)</f>
        <v>0</v>
      </c>
      <c r="D88" s="208">
        <f>IF('Indicator Date hidden'!E89="x","x",$D$2-'Indicator Date hidden'!E89)</f>
        <v>0</v>
      </c>
      <c r="E88" s="208">
        <f>IF('Indicator Date hidden'!F89="x","x",$E$2-'Indicator Date hidden'!F89)</f>
        <v>0</v>
      </c>
      <c r="F88" s="208">
        <f>IF('Indicator Date hidden'!G89="x","x",$F$2-'Indicator Date hidden'!G89)</f>
        <v>0</v>
      </c>
      <c r="G88" s="208">
        <f>IF('Indicator Date hidden'!H89="x","x",$G$2-'Indicator Date hidden'!H89)</f>
        <v>0</v>
      </c>
      <c r="H88" s="208">
        <f>IF('Indicator Date hidden'!I89="x","x",$H$2-'Indicator Date hidden'!I89)</f>
        <v>0</v>
      </c>
      <c r="I88" s="208">
        <f>IF('Indicator Date hidden'!J89="x","x",$I$2-'Indicator Date hidden'!J89)</f>
        <v>0</v>
      </c>
      <c r="J88" s="208">
        <f>IF('Indicator Date hidden'!K89="x","x",$J$2-'Indicator Date hidden'!K89)</f>
        <v>0</v>
      </c>
      <c r="K88" s="208">
        <f>IF('Indicator Date hidden'!L89="x","x",$K$2-'Indicator Date hidden'!L89)</f>
        <v>0</v>
      </c>
      <c r="L88" s="208">
        <f>IF('Indicator Date hidden'!M89="x","x",$L$2-'Indicator Date hidden'!M89)</f>
        <v>0</v>
      </c>
      <c r="M88" s="208">
        <f>IF('Indicator Date hidden'!N89="x","x",$M$2-'Indicator Date hidden'!N89)</f>
        <v>0</v>
      </c>
      <c r="N88" s="208">
        <f>IF('Indicator Date hidden'!O89="x","x",$N$2-'Indicator Date hidden'!O89)</f>
        <v>0</v>
      </c>
      <c r="O88" s="208">
        <f>IF('Indicator Date hidden'!P89="x","x",$O$2-'Indicator Date hidden'!P89)</f>
        <v>0</v>
      </c>
      <c r="P88" s="208">
        <f>IF('Indicator Date hidden'!Q89="x","x",$P$2-'Indicator Date hidden'!Q89)</f>
        <v>0</v>
      </c>
      <c r="Q88" s="208">
        <f>IF('Indicator Date hidden'!R89="x","x",$Q$2-'Indicator Date hidden'!R89)</f>
        <v>5</v>
      </c>
      <c r="R88" s="208">
        <f>IF('Indicator Date hidden'!S89="x","x",$R$2-'Indicator Date hidden'!S89)</f>
        <v>0</v>
      </c>
      <c r="S88" s="208">
        <f>IF('Indicator Date hidden'!T89="x","x",$S$2-'Indicator Date hidden'!T89)</f>
        <v>0</v>
      </c>
      <c r="T88" s="208">
        <f>IF('Indicator Date hidden'!U89="x","x",$T$2-'Indicator Date hidden'!U89)</f>
        <v>0</v>
      </c>
      <c r="U88" s="208">
        <f>IF('Indicator Date hidden'!V89="x","x",$U$2-'Indicator Date hidden'!V89)</f>
        <v>0</v>
      </c>
      <c r="V88" s="208">
        <f>IF('Indicator Date hidden'!W89="x","x",$V$2-'Indicator Date hidden'!W89)</f>
        <v>0</v>
      </c>
      <c r="W88" s="208">
        <f>IF('Indicator Date hidden'!X89="x","x",$W$2-'Indicator Date hidden'!X89)</f>
        <v>0</v>
      </c>
      <c r="X88" s="208">
        <f>IF('Indicator Date hidden'!Y89="x","x",$X$2-'Indicator Date hidden'!Y89)</f>
        <v>1</v>
      </c>
      <c r="Y88" s="208">
        <f>IF('Indicator Date hidden'!Z89="x","x",$Y$2-'Indicator Date hidden'!Z89)</f>
        <v>0</v>
      </c>
      <c r="Z88" s="208">
        <f>IF('Indicator Date hidden'!AA89="x","x",$Z$2-'Indicator Date hidden'!AA89)</f>
        <v>0</v>
      </c>
      <c r="AA88" s="208">
        <f>IF('Indicator Date hidden'!AB89="x","x",$AA$2-'Indicator Date hidden'!AB89)</f>
        <v>0</v>
      </c>
      <c r="AB88" s="208">
        <f>IF('Indicator Date hidden'!AC89="x","x",$AB$2-'Indicator Date hidden'!AC89)</f>
        <v>0</v>
      </c>
      <c r="AC88" s="208">
        <f>IF('Indicator Date hidden'!AD89="x","x",$AC$2-'Indicator Date hidden'!AD89)</f>
        <v>0</v>
      </c>
      <c r="AD88" s="208">
        <f>IF('Indicator Date hidden'!AE89="x","x",$AD$2-'Indicator Date hidden'!AE89)</f>
        <v>0</v>
      </c>
      <c r="AE88" s="208">
        <f>IF('Indicator Date hidden'!AF89="x","x",$AE$2-'Indicator Date hidden'!AF89)</f>
        <v>0</v>
      </c>
      <c r="AF88" s="208">
        <f>IF('Indicator Date hidden'!AG89="x","x",$AF$2-'Indicator Date hidden'!AG89)</f>
        <v>8</v>
      </c>
      <c r="AG88" s="208">
        <f>IF('Indicator Date hidden'!AH89="x","x",$AG$2-'Indicator Date hidden'!AH89)</f>
        <v>0</v>
      </c>
      <c r="AH88" s="208">
        <f>IF('Indicator Date hidden'!AI89="x","x",$AH$2-'Indicator Date hidden'!AI89)</f>
        <v>0</v>
      </c>
      <c r="AI88" s="208">
        <f>IF('Indicator Date hidden'!AJ89="x","x",$AI$2-'Indicator Date hidden'!AJ89)</f>
        <v>0</v>
      </c>
      <c r="AJ88" s="208">
        <f>IF('Indicator Date hidden'!AK89="x","x",$AJ$2-'Indicator Date hidden'!AK89)</f>
        <v>1</v>
      </c>
      <c r="AK88" s="208">
        <f>IF('Indicator Date hidden'!AL89="x","x",$AK$2-'Indicator Date hidden'!AL89)</f>
        <v>0</v>
      </c>
      <c r="AL88" s="208">
        <f>IF('Indicator Date hidden'!AM89="x","x",$AL$2-'Indicator Date hidden'!AM89)</f>
        <v>0</v>
      </c>
      <c r="AM88" s="208">
        <f>IF('Indicator Date hidden'!AN89="x","x",$AM$2-'Indicator Date hidden'!AN89)</f>
        <v>0</v>
      </c>
      <c r="AN88" s="208">
        <f>IF('Indicator Date hidden'!AO89="x","x",$AN$2-'Indicator Date hidden'!AO89)</f>
        <v>0</v>
      </c>
      <c r="AO88" s="208">
        <f>IF('Indicator Date hidden'!AP89="x","x",$AO$2-'Indicator Date hidden'!AP89)</f>
        <v>1</v>
      </c>
      <c r="AP88" s="208">
        <f>IF('Indicator Date hidden'!AQ89="x","x",$AP$2-'Indicator Date hidden'!AQ89)</f>
        <v>0</v>
      </c>
      <c r="AQ88" s="208">
        <f>IF('Indicator Date hidden'!AR89="x","x",$AQ$2-'Indicator Date hidden'!AR89)</f>
        <v>0</v>
      </c>
      <c r="AR88" s="208">
        <f>IF('Indicator Date hidden'!AS89="x","x",$AR$2-'Indicator Date hidden'!AS89)</f>
        <v>0</v>
      </c>
      <c r="AS88" s="208">
        <f>IF('Indicator Date hidden'!AT89="x","x",$AS$2-'Indicator Date hidden'!AT89)</f>
        <v>0</v>
      </c>
      <c r="AT88" s="208">
        <f>IF('Indicator Date hidden'!AU89="x","x",$AT$2-'Indicator Date hidden'!AU89)</f>
        <v>0</v>
      </c>
      <c r="AU88" s="208">
        <f>IF('Indicator Date hidden'!AV89="x","x",$AU$2-'Indicator Date hidden'!AV89)</f>
        <v>7</v>
      </c>
      <c r="AV88" s="208">
        <f>IF('Indicator Date hidden'!AW89="x","x",$AV$2-'Indicator Date hidden'!AW89)</f>
        <v>0</v>
      </c>
      <c r="AW88" s="208">
        <f>IF('Indicator Date hidden'!AX89="x","x",$AW$2-'Indicator Date hidden'!AX89)</f>
        <v>0</v>
      </c>
      <c r="AX88" s="208">
        <f>IF('Indicator Date hidden'!AY89="x","x",$AX$2-'Indicator Date hidden'!AY89)</f>
        <v>0</v>
      </c>
      <c r="AY88" s="208">
        <f>IF('Indicator Date hidden'!AZ89="x","x",$AY$2-'Indicator Date hidden'!AZ89)</f>
        <v>0</v>
      </c>
      <c r="AZ88" s="208">
        <f>IF('Indicator Date hidden'!BA89="x","x",$AZ$2-'Indicator Date hidden'!BA89)</f>
        <v>0</v>
      </c>
      <c r="BA88">
        <f t="shared" si="10"/>
        <v>23</v>
      </c>
      <c r="BB88" s="21">
        <f t="shared" si="11"/>
        <v>0.45098039215686275</v>
      </c>
      <c r="BC88">
        <f t="shared" si="12"/>
        <v>6</v>
      </c>
      <c r="BD88" s="21">
        <f t="shared" si="13"/>
        <v>1.6004132492087735</v>
      </c>
      <c r="BE88" s="278">
        <f t="shared" si="14"/>
        <v>0</v>
      </c>
    </row>
    <row r="89" spans="1:57" x14ac:dyDescent="0.3">
      <c r="A89" t="s">
        <v>7446</v>
      </c>
      <c r="B89" s="208">
        <f>IF('Indicator Date hidden'!C90="x","x",$B$2-'Indicator Date hidden'!C90)</f>
        <v>0</v>
      </c>
      <c r="C89" s="208">
        <f>IF('Indicator Date hidden'!D90="x","x",$C$2-'Indicator Date hidden'!D90)</f>
        <v>0</v>
      </c>
      <c r="D89" s="208">
        <f>IF('Indicator Date hidden'!E90="x","x",$D$2-'Indicator Date hidden'!E90)</f>
        <v>0</v>
      </c>
      <c r="E89" s="208">
        <f>IF('Indicator Date hidden'!F90="x","x",$E$2-'Indicator Date hidden'!F90)</f>
        <v>0</v>
      </c>
      <c r="F89" s="208">
        <f>IF('Indicator Date hidden'!G90="x","x",$F$2-'Indicator Date hidden'!G90)</f>
        <v>0</v>
      </c>
      <c r="G89" s="208">
        <f>IF('Indicator Date hidden'!H90="x","x",$G$2-'Indicator Date hidden'!H90)</f>
        <v>0</v>
      </c>
      <c r="H89" s="208">
        <f>IF('Indicator Date hidden'!I90="x","x",$H$2-'Indicator Date hidden'!I90)</f>
        <v>0</v>
      </c>
      <c r="I89" s="208">
        <f>IF('Indicator Date hidden'!J90="x","x",$I$2-'Indicator Date hidden'!J90)</f>
        <v>0</v>
      </c>
      <c r="J89" s="208">
        <f>IF('Indicator Date hidden'!K90="x","x",$J$2-'Indicator Date hidden'!K90)</f>
        <v>0</v>
      </c>
      <c r="K89" s="208">
        <f>IF('Indicator Date hidden'!L90="x","x",$K$2-'Indicator Date hidden'!L90)</f>
        <v>0</v>
      </c>
      <c r="L89" s="208">
        <f>IF('Indicator Date hidden'!M90="x","x",$L$2-'Indicator Date hidden'!M90)</f>
        <v>0</v>
      </c>
      <c r="M89" s="208">
        <f>IF('Indicator Date hidden'!N90="x","x",$M$2-'Indicator Date hidden'!N90)</f>
        <v>0</v>
      </c>
      <c r="N89" s="208">
        <f>IF('Indicator Date hidden'!O90="x","x",$N$2-'Indicator Date hidden'!O90)</f>
        <v>0</v>
      </c>
      <c r="O89" s="208">
        <f>IF('Indicator Date hidden'!P90="x","x",$O$2-'Indicator Date hidden'!P90)</f>
        <v>0</v>
      </c>
      <c r="P89" s="208">
        <f>IF('Indicator Date hidden'!Q90="x","x",$P$2-'Indicator Date hidden'!Q90)</f>
        <v>0</v>
      </c>
      <c r="Q89" s="208" t="str">
        <f>IF('Indicator Date hidden'!R90="x","x",$Q$2-'Indicator Date hidden'!R90)</f>
        <v>x</v>
      </c>
      <c r="R89" s="208">
        <f>IF('Indicator Date hidden'!S90="x","x",$R$2-'Indicator Date hidden'!S90)</f>
        <v>0</v>
      </c>
      <c r="S89" s="208">
        <f>IF('Indicator Date hidden'!T90="x","x",$S$2-'Indicator Date hidden'!T90)</f>
        <v>0</v>
      </c>
      <c r="T89" s="208">
        <f>IF('Indicator Date hidden'!U90="x","x",$T$2-'Indicator Date hidden'!U90)</f>
        <v>0</v>
      </c>
      <c r="U89" s="208">
        <f>IF('Indicator Date hidden'!V90="x","x",$U$2-'Indicator Date hidden'!V90)</f>
        <v>0</v>
      </c>
      <c r="V89" s="208">
        <f>IF('Indicator Date hidden'!W90="x","x",$V$2-'Indicator Date hidden'!W90)</f>
        <v>0</v>
      </c>
      <c r="W89" s="208">
        <f>IF('Indicator Date hidden'!X90="x","x",$W$2-'Indicator Date hidden'!X90)</f>
        <v>5</v>
      </c>
      <c r="X89" s="208">
        <f>IF('Indicator Date hidden'!Y90="x","x",$X$2-'Indicator Date hidden'!Y90)</f>
        <v>4</v>
      </c>
      <c r="Y89" s="208">
        <f>IF('Indicator Date hidden'!Z90="x","x",$Y$2-'Indicator Date hidden'!Z90)</f>
        <v>0</v>
      </c>
      <c r="Z89" s="208">
        <f>IF('Indicator Date hidden'!AA90="x","x",$Z$2-'Indicator Date hidden'!AA90)</f>
        <v>0</v>
      </c>
      <c r="AA89" s="208" t="str">
        <f>IF('Indicator Date hidden'!AB90="x","x",$AA$2-'Indicator Date hidden'!AB90)</f>
        <v>x</v>
      </c>
      <c r="AB89" s="208">
        <f>IF('Indicator Date hidden'!AC90="x","x",$AB$2-'Indicator Date hidden'!AC90)</f>
        <v>0</v>
      </c>
      <c r="AC89" s="208">
        <f>IF('Indicator Date hidden'!AD90="x","x",$AC$2-'Indicator Date hidden'!AD90)</f>
        <v>0</v>
      </c>
      <c r="AD89" s="208" t="str">
        <f>IF('Indicator Date hidden'!AE90="x","x",$AD$2-'Indicator Date hidden'!AE90)</f>
        <v>x</v>
      </c>
      <c r="AE89" s="208" t="str">
        <f>IF('Indicator Date hidden'!AF90="x","x",$AE$2-'Indicator Date hidden'!AF90)</f>
        <v>x</v>
      </c>
      <c r="AF89" s="208">
        <f>IF('Indicator Date hidden'!AG90="x","x",$AF$2-'Indicator Date hidden'!AG90)</f>
        <v>7</v>
      </c>
      <c r="AG89" s="208">
        <f>IF('Indicator Date hidden'!AH90="x","x",$AG$2-'Indicator Date hidden'!AH90)</f>
        <v>0</v>
      </c>
      <c r="AH89" s="208">
        <f>IF('Indicator Date hidden'!AI90="x","x",$AH$2-'Indicator Date hidden'!AI90)</f>
        <v>0</v>
      </c>
      <c r="AI89" s="208">
        <f>IF('Indicator Date hidden'!AJ90="x","x",$AI$2-'Indicator Date hidden'!AJ90)</f>
        <v>0</v>
      </c>
      <c r="AJ89" s="208" t="str">
        <f>IF('Indicator Date hidden'!AK90="x","x",$AJ$2-'Indicator Date hidden'!AK90)</f>
        <v>x</v>
      </c>
      <c r="AK89" s="208" t="str">
        <f>IF('Indicator Date hidden'!AL90="x","x",$AK$2-'Indicator Date hidden'!AL90)</f>
        <v>x</v>
      </c>
      <c r="AL89" s="208">
        <f>IF('Indicator Date hidden'!AM90="x","x",$AL$2-'Indicator Date hidden'!AM90)</f>
        <v>0</v>
      </c>
      <c r="AM89" s="208">
        <f>IF('Indicator Date hidden'!AN90="x","x",$AM$2-'Indicator Date hidden'!AN90)</f>
        <v>0</v>
      </c>
      <c r="AN89" s="208">
        <f>IF('Indicator Date hidden'!AO90="x","x",$AN$2-'Indicator Date hidden'!AO90)</f>
        <v>0</v>
      </c>
      <c r="AO89" s="208" t="str">
        <f>IF('Indicator Date hidden'!AP90="x","x",$AO$2-'Indicator Date hidden'!AP90)</f>
        <v>x</v>
      </c>
      <c r="AP89" s="208" t="str">
        <f>IF('Indicator Date hidden'!AQ90="x","x",$AP$2-'Indicator Date hidden'!AQ90)</f>
        <v>x</v>
      </c>
      <c r="AQ89" s="208" t="str">
        <f>IF('Indicator Date hidden'!AR90="x","x",$AQ$2-'Indicator Date hidden'!AR90)</f>
        <v>x</v>
      </c>
      <c r="AR89" s="208">
        <f>IF('Indicator Date hidden'!AS90="x","x",$AR$2-'Indicator Date hidden'!AS90)</f>
        <v>0</v>
      </c>
      <c r="AS89" s="208" t="str">
        <f>IF('Indicator Date hidden'!AT90="x","x",$AS$2-'Indicator Date hidden'!AT90)</f>
        <v>x</v>
      </c>
      <c r="AT89" s="208">
        <f>IF('Indicator Date hidden'!AU90="x","x",$AT$2-'Indicator Date hidden'!AU90)</f>
        <v>0</v>
      </c>
      <c r="AU89" s="208" t="str">
        <f>IF('Indicator Date hidden'!AV90="x","x",$AU$2-'Indicator Date hidden'!AV90)</f>
        <v>x</v>
      </c>
      <c r="AV89" s="208">
        <f>IF('Indicator Date hidden'!AW90="x","x",$AV$2-'Indicator Date hidden'!AW90)</f>
        <v>0</v>
      </c>
      <c r="AW89" s="208">
        <f>IF('Indicator Date hidden'!AX90="x","x",$AW$2-'Indicator Date hidden'!AX90)</f>
        <v>0</v>
      </c>
      <c r="AX89" s="208">
        <f>IF('Indicator Date hidden'!AY90="x","x",$AX$2-'Indicator Date hidden'!AY90)</f>
        <v>0</v>
      </c>
      <c r="AY89" s="208">
        <f>IF('Indicator Date hidden'!AZ90="x","x",$AY$2-'Indicator Date hidden'!AZ90)</f>
        <v>0</v>
      </c>
      <c r="AZ89" s="208">
        <f>IF('Indicator Date hidden'!BA90="x","x",$AZ$2-'Indicator Date hidden'!BA90)</f>
        <v>0</v>
      </c>
      <c r="BA89">
        <f t="shared" si="10"/>
        <v>16</v>
      </c>
      <c r="BB89" s="21">
        <f t="shared" si="11"/>
        <v>0.4</v>
      </c>
      <c r="BC89">
        <f t="shared" si="12"/>
        <v>3</v>
      </c>
      <c r="BD89" s="21">
        <f t="shared" si="13"/>
        <v>1.4456832294800961</v>
      </c>
      <c r="BE89" s="278">
        <f t="shared" si="14"/>
        <v>0</v>
      </c>
    </row>
    <row r="90" spans="1:57" x14ac:dyDescent="0.3">
      <c r="A90" t="s">
        <v>7377</v>
      </c>
      <c r="B90" s="208">
        <f>IF('Indicator Date hidden'!C91="x","x",$B$2-'Indicator Date hidden'!C91)</f>
        <v>0</v>
      </c>
      <c r="C90" s="208">
        <f>IF('Indicator Date hidden'!D91="x","x",$C$2-'Indicator Date hidden'!D91)</f>
        <v>0</v>
      </c>
      <c r="D90" s="208">
        <f>IF('Indicator Date hidden'!E91="x","x",$D$2-'Indicator Date hidden'!E91)</f>
        <v>0</v>
      </c>
      <c r="E90" s="208">
        <f>IF('Indicator Date hidden'!F91="x","x",$E$2-'Indicator Date hidden'!F91)</f>
        <v>0</v>
      </c>
      <c r="F90" s="208">
        <f>IF('Indicator Date hidden'!G91="x","x",$F$2-'Indicator Date hidden'!G91)</f>
        <v>0</v>
      </c>
      <c r="G90" s="208">
        <f>IF('Indicator Date hidden'!H91="x","x",$G$2-'Indicator Date hidden'!H91)</f>
        <v>0</v>
      </c>
      <c r="H90" s="208">
        <f>IF('Indicator Date hidden'!I91="x","x",$H$2-'Indicator Date hidden'!I91)</f>
        <v>0</v>
      </c>
      <c r="I90" s="208">
        <f>IF('Indicator Date hidden'!J91="x","x",$I$2-'Indicator Date hidden'!J91)</f>
        <v>0</v>
      </c>
      <c r="J90" s="208">
        <f>IF('Indicator Date hidden'!K91="x","x",$J$2-'Indicator Date hidden'!K91)</f>
        <v>0</v>
      </c>
      <c r="K90" s="208">
        <f>IF('Indicator Date hidden'!L91="x","x",$K$2-'Indicator Date hidden'!L91)</f>
        <v>0</v>
      </c>
      <c r="L90" s="208">
        <f>IF('Indicator Date hidden'!M91="x","x",$L$2-'Indicator Date hidden'!M91)</f>
        <v>0</v>
      </c>
      <c r="M90" s="208">
        <f>IF('Indicator Date hidden'!N91="x","x",$M$2-'Indicator Date hidden'!N91)</f>
        <v>0</v>
      </c>
      <c r="N90" s="208">
        <f>IF('Indicator Date hidden'!O91="x","x",$N$2-'Indicator Date hidden'!O91)</f>
        <v>0</v>
      </c>
      <c r="O90" s="208">
        <f>IF('Indicator Date hidden'!P91="x","x",$O$2-'Indicator Date hidden'!P91)</f>
        <v>0</v>
      </c>
      <c r="P90" s="208" t="str">
        <f>IF('Indicator Date hidden'!Q91="x","x",$P$2-'Indicator Date hidden'!Q91)</f>
        <v>x</v>
      </c>
      <c r="Q90" s="208" t="str">
        <f>IF('Indicator Date hidden'!R91="x","x",$Q$2-'Indicator Date hidden'!R91)</f>
        <v>x</v>
      </c>
      <c r="R90" s="208">
        <f>IF('Indicator Date hidden'!S91="x","x",$R$2-'Indicator Date hidden'!S91)</f>
        <v>0</v>
      </c>
      <c r="S90" s="208">
        <f>IF('Indicator Date hidden'!T91="x","x",$S$2-'Indicator Date hidden'!T91)</f>
        <v>0</v>
      </c>
      <c r="T90" s="208">
        <f>IF('Indicator Date hidden'!U91="x","x",$T$2-'Indicator Date hidden'!U91)</f>
        <v>0</v>
      </c>
      <c r="U90" s="208" t="str">
        <f>IF('Indicator Date hidden'!V91="x","x",$U$2-'Indicator Date hidden'!V91)</f>
        <v>x</v>
      </c>
      <c r="V90" s="208">
        <f>IF('Indicator Date hidden'!W91="x","x",$V$2-'Indicator Date hidden'!W91)</f>
        <v>0</v>
      </c>
      <c r="W90" s="208">
        <f>IF('Indicator Date hidden'!X91="x","x",$W$2-'Indicator Date hidden'!X91)</f>
        <v>2</v>
      </c>
      <c r="X90" s="208" t="str">
        <f>IF('Indicator Date hidden'!Y91="x","x",$X$2-'Indicator Date hidden'!Y91)</f>
        <v>x</v>
      </c>
      <c r="Y90" s="208">
        <f>IF('Indicator Date hidden'!Z91="x","x",$Y$2-'Indicator Date hidden'!Z91)</f>
        <v>0</v>
      </c>
      <c r="Z90" s="208">
        <f>IF('Indicator Date hidden'!AA91="x","x",$Z$2-'Indicator Date hidden'!AA91)</f>
        <v>0</v>
      </c>
      <c r="AA90" s="208" t="str">
        <f>IF('Indicator Date hidden'!AB91="x","x",$AA$2-'Indicator Date hidden'!AB91)</f>
        <v>x</v>
      </c>
      <c r="AB90" s="208" t="str">
        <f>IF('Indicator Date hidden'!AC91="x","x",$AB$2-'Indicator Date hidden'!AC91)</f>
        <v>x</v>
      </c>
      <c r="AC90" s="208">
        <f>IF('Indicator Date hidden'!AD91="x","x",$AC$2-'Indicator Date hidden'!AD91)</f>
        <v>0</v>
      </c>
      <c r="AD90" s="208">
        <f>IF('Indicator Date hidden'!AE91="x","x",$AD$2-'Indicator Date hidden'!AE91)</f>
        <v>0</v>
      </c>
      <c r="AE90" s="208" t="str">
        <f>IF('Indicator Date hidden'!AF91="x","x",$AE$2-'Indicator Date hidden'!AF91)</f>
        <v>x</v>
      </c>
      <c r="AF90" s="208" t="str">
        <f>IF('Indicator Date hidden'!AG91="x","x",$AF$2-'Indicator Date hidden'!AG91)</f>
        <v>x</v>
      </c>
      <c r="AG90" s="208">
        <f>IF('Indicator Date hidden'!AH91="x","x",$AG$2-'Indicator Date hidden'!AH91)</f>
        <v>0</v>
      </c>
      <c r="AH90" s="208">
        <f>IF('Indicator Date hidden'!AI91="x","x",$AH$2-'Indicator Date hidden'!AI91)</f>
        <v>0</v>
      </c>
      <c r="AI90" s="208">
        <f>IF('Indicator Date hidden'!AJ91="x","x",$AI$2-'Indicator Date hidden'!AJ91)</f>
        <v>0</v>
      </c>
      <c r="AJ90" s="208" t="str">
        <f>IF('Indicator Date hidden'!AK91="x","x",$AJ$2-'Indicator Date hidden'!AK91)</f>
        <v>x</v>
      </c>
      <c r="AK90" s="208" t="str">
        <f>IF('Indicator Date hidden'!AL91="x","x",$AK$2-'Indicator Date hidden'!AL91)</f>
        <v>x</v>
      </c>
      <c r="AL90" s="208">
        <f>IF('Indicator Date hidden'!AM91="x","x",$AL$2-'Indicator Date hidden'!AM91)</f>
        <v>0</v>
      </c>
      <c r="AM90" s="208">
        <f>IF('Indicator Date hidden'!AN91="x","x",$AM$2-'Indicator Date hidden'!AN91)</f>
        <v>0</v>
      </c>
      <c r="AN90" s="208">
        <f>IF('Indicator Date hidden'!AO91="x","x",$AN$2-'Indicator Date hidden'!AO91)</f>
        <v>0</v>
      </c>
      <c r="AO90" s="208" t="str">
        <f>IF('Indicator Date hidden'!AP91="x","x",$AO$2-'Indicator Date hidden'!AP91)</f>
        <v>x</v>
      </c>
      <c r="AP90" s="208" t="str">
        <f>IF('Indicator Date hidden'!AQ91="x","x",$AP$2-'Indicator Date hidden'!AQ91)</f>
        <v>x</v>
      </c>
      <c r="AQ90" s="208" t="str">
        <f>IF('Indicator Date hidden'!AR91="x","x",$AQ$2-'Indicator Date hidden'!AR91)</f>
        <v>x</v>
      </c>
      <c r="AR90" s="208">
        <f>IF('Indicator Date hidden'!AS91="x","x",$AR$2-'Indicator Date hidden'!AS91)</f>
        <v>0</v>
      </c>
      <c r="AS90" s="208">
        <f>IF('Indicator Date hidden'!AT91="x","x",$AS$2-'Indicator Date hidden'!AT91)</f>
        <v>0</v>
      </c>
      <c r="AT90" s="208">
        <f>IF('Indicator Date hidden'!AU91="x","x",$AT$2-'Indicator Date hidden'!AU91)</f>
        <v>0</v>
      </c>
      <c r="AU90" s="208">
        <f>IF('Indicator Date hidden'!AV91="x","x",$AU$2-'Indicator Date hidden'!AV91)</f>
        <v>6</v>
      </c>
      <c r="AV90" s="208">
        <f>IF('Indicator Date hidden'!AW91="x","x",$AV$2-'Indicator Date hidden'!AW91)</f>
        <v>0</v>
      </c>
      <c r="AW90" s="208">
        <f>IF('Indicator Date hidden'!AX91="x","x",$AW$2-'Indicator Date hidden'!AX91)</f>
        <v>0</v>
      </c>
      <c r="AX90" s="208">
        <f>IF('Indicator Date hidden'!AY91="x","x",$AX$2-'Indicator Date hidden'!AY91)</f>
        <v>0</v>
      </c>
      <c r="AY90" s="208">
        <f>IF('Indicator Date hidden'!AZ91="x","x",$AY$2-'Indicator Date hidden'!AZ91)</f>
        <v>0</v>
      </c>
      <c r="AZ90" s="208">
        <f>IF('Indicator Date hidden'!BA91="x","x",$AZ$2-'Indicator Date hidden'!BA91)</f>
        <v>0</v>
      </c>
      <c r="BA90">
        <f t="shared" si="10"/>
        <v>8</v>
      </c>
      <c r="BB90" s="21">
        <f t="shared" si="11"/>
        <v>0.21052631578947367</v>
      </c>
      <c r="BC90">
        <f t="shared" si="12"/>
        <v>2</v>
      </c>
      <c r="BD90" s="21">
        <f t="shared" si="13"/>
        <v>1.0041465278073112</v>
      </c>
      <c r="BE90" s="278">
        <f t="shared" si="14"/>
        <v>0</v>
      </c>
    </row>
    <row r="91" spans="1:57" x14ac:dyDescent="0.3">
      <c r="A91" t="s">
        <v>7448</v>
      </c>
      <c r="B91" s="208">
        <f>IF('Indicator Date hidden'!C92="x","x",$B$2-'Indicator Date hidden'!C92)</f>
        <v>0</v>
      </c>
      <c r="C91" s="208">
        <f>IF('Indicator Date hidden'!D92="x","x",$C$2-'Indicator Date hidden'!D92)</f>
        <v>0</v>
      </c>
      <c r="D91" s="208">
        <f>IF('Indicator Date hidden'!E92="x","x",$D$2-'Indicator Date hidden'!E92)</f>
        <v>0</v>
      </c>
      <c r="E91" s="208">
        <f>IF('Indicator Date hidden'!F92="x","x",$E$2-'Indicator Date hidden'!F92)</f>
        <v>0</v>
      </c>
      <c r="F91" s="208">
        <f>IF('Indicator Date hidden'!G92="x","x",$F$2-'Indicator Date hidden'!G92)</f>
        <v>0</v>
      </c>
      <c r="G91" s="208">
        <f>IF('Indicator Date hidden'!H92="x","x",$G$2-'Indicator Date hidden'!H92)</f>
        <v>0</v>
      </c>
      <c r="H91" s="208">
        <f>IF('Indicator Date hidden'!I92="x","x",$H$2-'Indicator Date hidden'!I92)</f>
        <v>0</v>
      </c>
      <c r="I91" s="208">
        <f>IF('Indicator Date hidden'!J92="x","x",$I$2-'Indicator Date hidden'!J92)</f>
        <v>0</v>
      </c>
      <c r="J91" s="208">
        <f>IF('Indicator Date hidden'!K92="x","x",$J$2-'Indicator Date hidden'!K92)</f>
        <v>0</v>
      </c>
      <c r="K91" s="208">
        <f>IF('Indicator Date hidden'!L92="x","x",$K$2-'Indicator Date hidden'!L92)</f>
        <v>0</v>
      </c>
      <c r="L91" s="208">
        <f>IF('Indicator Date hidden'!M92="x","x",$L$2-'Indicator Date hidden'!M92)</f>
        <v>0</v>
      </c>
      <c r="M91" s="208">
        <f>IF('Indicator Date hidden'!N92="x","x",$M$2-'Indicator Date hidden'!N92)</f>
        <v>0</v>
      </c>
      <c r="N91" s="208">
        <f>IF('Indicator Date hidden'!O92="x","x",$N$2-'Indicator Date hidden'!O92)</f>
        <v>0</v>
      </c>
      <c r="O91" s="208">
        <f>IF('Indicator Date hidden'!P92="x","x",$O$2-'Indicator Date hidden'!P92)</f>
        <v>0</v>
      </c>
      <c r="P91" s="208">
        <f>IF('Indicator Date hidden'!Q92="x","x",$P$2-'Indicator Date hidden'!Q92)</f>
        <v>0</v>
      </c>
      <c r="Q91" s="208" t="str">
        <f>IF('Indicator Date hidden'!R92="x","x",$Q$2-'Indicator Date hidden'!R92)</f>
        <v>x</v>
      </c>
      <c r="R91" s="208">
        <f>IF('Indicator Date hidden'!S92="x","x",$R$2-'Indicator Date hidden'!S92)</f>
        <v>0</v>
      </c>
      <c r="S91" s="208">
        <f>IF('Indicator Date hidden'!T92="x","x",$S$2-'Indicator Date hidden'!T92)</f>
        <v>0</v>
      </c>
      <c r="T91" s="208">
        <f>IF('Indicator Date hidden'!U92="x","x",$T$2-'Indicator Date hidden'!U92)</f>
        <v>0</v>
      </c>
      <c r="U91" s="208" t="str">
        <f>IF('Indicator Date hidden'!V92="x","x",$U$2-'Indicator Date hidden'!V92)</f>
        <v>x</v>
      </c>
      <c r="V91" s="208">
        <f>IF('Indicator Date hidden'!W92="x","x",$V$2-'Indicator Date hidden'!W92)</f>
        <v>0</v>
      </c>
      <c r="W91" s="208">
        <f>IF('Indicator Date hidden'!X92="x","x",$W$2-'Indicator Date hidden'!X92)</f>
        <v>4</v>
      </c>
      <c r="X91" s="208">
        <f>IF('Indicator Date hidden'!Y92="x","x",$X$2-'Indicator Date hidden'!Y92)</f>
        <v>2</v>
      </c>
      <c r="Y91" s="208">
        <f>IF('Indicator Date hidden'!Z92="x","x",$Y$2-'Indicator Date hidden'!Z92)</f>
        <v>0</v>
      </c>
      <c r="Z91" s="208">
        <f>IF('Indicator Date hidden'!AA92="x","x",$Z$2-'Indicator Date hidden'!AA92)</f>
        <v>0</v>
      </c>
      <c r="AA91" s="208" t="str">
        <f>IF('Indicator Date hidden'!AB92="x","x",$AA$2-'Indicator Date hidden'!AB92)</f>
        <v>x</v>
      </c>
      <c r="AB91" s="208">
        <f>IF('Indicator Date hidden'!AC92="x","x",$AB$2-'Indicator Date hidden'!AC92)</f>
        <v>0</v>
      </c>
      <c r="AC91" s="208">
        <f>IF('Indicator Date hidden'!AD92="x","x",$AC$2-'Indicator Date hidden'!AD92)</f>
        <v>0</v>
      </c>
      <c r="AD91" s="208">
        <f>IF('Indicator Date hidden'!AE92="x","x",$AD$2-'Indicator Date hidden'!AE92)</f>
        <v>0</v>
      </c>
      <c r="AE91" s="208">
        <f>IF('Indicator Date hidden'!AF92="x","x",$AE$2-'Indicator Date hidden'!AF92)</f>
        <v>0</v>
      </c>
      <c r="AF91" s="208" t="str">
        <f>IF('Indicator Date hidden'!AG92="x","x",$AF$2-'Indicator Date hidden'!AG92)</f>
        <v>x</v>
      </c>
      <c r="AG91" s="208">
        <f>IF('Indicator Date hidden'!AH92="x","x",$AG$2-'Indicator Date hidden'!AH92)</f>
        <v>0</v>
      </c>
      <c r="AH91" s="208">
        <f>IF('Indicator Date hidden'!AI92="x","x",$AH$2-'Indicator Date hidden'!AI92)</f>
        <v>0</v>
      </c>
      <c r="AI91" s="208">
        <f>IF('Indicator Date hidden'!AJ92="x","x",$AI$2-'Indicator Date hidden'!AJ92)</f>
        <v>0</v>
      </c>
      <c r="AJ91" s="208" t="str">
        <f>IF('Indicator Date hidden'!AK92="x","x",$AJ$2-'Indicator Date hidden'!AK92)</f>
        <v>x</v>
      </c>
      <c r="AK91" s="208">
        <f>IF('Indicator Date hidden'!AL92="x","x",$AK$2-'Indicator Date hidden'!AL92)</f>
        <v>1</v>
      </c>
      <c r="AL91" s="208">
        <f>IF('Indicator Date hidden'!AM92="x","x",$AL$2-'Indicator Date hidden'!AM92)</f>
        <v>0</v>
      </c>
      <c r="AM91" s="208">
        <f>IF('Indicator Date hidden'!AN92="x","x",$AM$2-'Indicator Date hidden'!AN92)</f>
        <v>0</v>
      </c>
      <c r="AN91" s="208">
        <f>IF('Indicator Date hidden'!AO92="x","x",$AN$2-'Indicator Date hidden'!AO92)</f>
        <v>0</v>
      </c>
      <c r="AO91" s="208">
        <f>IF('Indicator Date hidden'!AP92="x","x",$AO$2-'Indicator Date hidden'!AP92)</f>
        <v>0</v>
      </c>
      <c r="AP91" s="208">
        <f>IF('Indicator Date hidden'!AQ92="x","x",$AP$2-'Indicator Date hidden'!AQ92)</f>
        <v>0</v>
      </c>
      <c r="AQ91" s="208">
        <f>IF('Indicator Date hidden'!AR92="x","x",$AQ$2-'Indicator Date hidden'!AR92)</f>
        <v>4</v>
      </c>
      <c r="AR91" s="208">
        <f>IF('Indicator Date hidden'!AS92="x","x",$AR$2-'Indicator Date hidden'!AS92)</f>
        <v>0</v>
      </c>
      <c r="AS91" s="208">
        <f>IF('Indicator Date hidden'!AT92="x","x",$AS$2-'Indicator Date hidden'!AT92)</f>
        <v>0</v>
      </c>
      <c r="AT91" s="208">
        <f>IF('Indicator Date hidden'!AU92="x","x",$AT$2-'Indicator Date hidden'!AU92)</f>
        <v>0</v>
      </c>
      <c r="AU91" s="208" t="str">
        <f>IF('Indicator Date hidden'!AV92="x","x",$AU$2-'Indicator Date hidden'!AV92)</f>
        <v>x</v>
      </c>
      <c r="AV91" s="208">
        <f>IF('Indicator Date hidden'!AW92="x","x",$AV$2-'Indicator Date hidden'!AW92)</f>
        <v>0</v>
      </c>
      <c r="AW91" s="208">
        <f>IF('Indicator Date hidden'!AX92="x","x",$AW$2-'Indicator Date hidden'!AX92)</f>
        <v>0</v>
      </c>
      <c r="AX91" s="208">
        <f>IF('Indicator Date hidden'!AY92="x","x",$AX$2-'Indicator Date hidden'!AY92)</f>
        <v>0</v>
      </c>
      <c r="AY91" s="208">
        <f>IF('Indicator Date hidden'!AZ92="x","x",$AY$2-'Indicator Date hidden'!AZ92)</f>
        <v>0</v>
      </c>
      <c r="AZ91" s="208">
        <f>IF('Indicator Date hidden'!BA92="x","x",$AZ$2-'Indicator Date hidden'!BA92)</f>
        <v>3</v>
      </c>
      <c r="BA91">
        <f t="shared" si="10"/>
        <v>14</v>
      </c>
      <c r="BB91" s="21">
        <f t="shared" si="11"/>
        <v>0.31111111111111112</v>
      </c>
      <c r="BC91">
        <f t="shared" si="12"/>
        <v>5</v>
      </c>
      <c r="BD91" s="21">
        <f t="shared" si="13"/>
        <v>0.9619938143072605</v>
      </c>
      <c r="BE91" s="278">
        <f t="shared" si="14"/>
        <v>0</v>
      </c>
    </row>
    <row r="92" spans="1:57" x14ac:dyDescent="0.3">
      <c r="A92" t="s">
        <v>7450</v>
      </c>
      <c r="B92" s="208">
        <f>IF('Indicator Date hidden'!C93="x","x",$B$2-'Indicator Date hidden'!C93)</f>
        <v>0</v>
      </c>
      <c r="C92" s="208">
        <f>IF('Indicator Date hidden'!D93="x","x",$C$2-'Indicator Date hidden'!D93)</f>
        <v>0</v>
      </c>
      <c r="D92" s="208">
        <f>IF('Indicator Date hidden'!E93="x","x",$D$2-'Indicator Date hidden'!E93)</f>
        <v>0</v>
      </c>
      <c r="E92" s="208">
        <f>IF('Indicator Date hidden'!F93="x","x",$E$2-'Indicator Date hidden'!F93)</f>
        <v>0</v>
      </c>
      <c r="F92" s="208">
        <f>IF('Indicator Date hidden'!G93="x","x",$F$2-'Indicator Date hidden'!G93)</f>
        <v>0</v>
      </c>
      <c r="G92" s="208">
        <f>IF('Indicator Date hidden'!H93="x","x",$G$2-'Indicator Date hidden'!H93)</f>
        <v>0</v>
      </c>
      <c r="H92" s="208">
        <f>IF('Indicator Date hidden'!I93="x","x",$H$2-'Indicator Date hidden'!I93)</f>
        <v>0</v>
      </c>
      <c r="I92" s="208">
        <f>IF('Indicator Date hidden'!J93="x","x",$I$2-'Indicator Date hidden'!J93)</f>
        <v>0</v>
      </c>
      <c r="J92" s="208">
        <f>IF('Indicator Date hidden'!K93="x","x",$J$2-'Indicator Date hidden'!K93)</f>
        <v>0</v>
      </c>
      <c r="K92" s="208">
        <f>IF('Indicator Date hidden'!L93="x","x",$K$2-'Indicator Date hidden'!L93)</f>
        <v>0</v>
      </c>
      <c r="L92" s="208">
        <f>IF('Indicator Date hidden'!M93="x","x",$L$2-'Indicator Date hidden'!M93)</f>
        <v>0</v>
      </c>
      <c r="M92" s="208">
        <f>IF('Indicator Date hidden'!N93="x","x",$M$2-'Indicator Date hidden'!N93)</f>
        <v>0</v>
      </c>
      <c r="N92" s="208">
        <f>IF('Indicator Date hidden'!O93="x","x",$N$2-'Indicator Date hidden'!O93)</f>
        <v>0</v>
      </c>
      <c r="O92" s="208">
        <f>IF('Indicator Date hidden'!P93="x","x",$O$2-'Indicator Date hidden'!P93)</f>
        <v>0</v>
      </c>
      <c r="P92" s="208">
        <f>IF('Indicator Date hidden'!Q93="x","x",$P$2-'Indicator Date hidden'!Q93)</f>
        <v>0</v>
      </c>
      <c r="Q92" s="208" t="str">
        <f>IF('Indicator Date hidden'!R93="x","x",$Q$2-'Indicator Date hidden'!R93)</f>
        <v>x</v>
      </c>
      <c r="R92" s="208">
        <f>IF('Indicator Date hidden'!S93="x","x",$R$2-'Indicator Date hidden'!S93)</f>
        <v>0</v>
      </c>
      <c r="S92" s="208">
        <f>IF('Indicator Date hidden'!T93="x","x",$S$2-'Indicator Date hidden'!T93)</f>
        <v>0</v>
      </c>
      <c r="T92" s="208">
        <f>IF('Indicator Date hidden'!U93="x","x",$T$2-'Indicator Date hidden'!U93)</f>
        <v>0</v>
      </c>
      <c r="U92" s="208" t="str">
        <f>IF('Indicator Date hidden'!V93="x","x",$U$2-'Indicator Date hidden'!V93)</f>
        <v>x</v>
      </c>
      <c r="V92" s="208">
        <f>IF('Indicator Date hidden'!W93="x","x",$V$2-'Indicator Date hidden'!W93)</f>
        <v>0</v>
      </c>
      <c r="W92" s="208">
        <f>IF('Indicator Date hidden'!X93="x","x",$W$2-'Indicator Date hidden'!X93)</f>
        <v>0</v>
      </c>
      <c r="X92" s="208">
        <f>IF('Indicator Date hidden'!Y93="x","x",$X$2-'Indicator Date hidden'!Y93)</f>
        <v>2</v>
      </c>
      <c r="Y92" s="208">
        <f>IF('Indicator Date hidden'!Z93="x","x",$Y$2-'Indicator Date hidden'!Z93)</f>
        <v>0</v>
      </c>
      <c r="Z92" s="208">
        <f>IF('Indicator Date hidden'!AA93="x","x",$Z$2-'Indicator Date hidden'!AA93)</f>
        <v>0</v>
      </c>
      <c r="AA92" s="208" t="str">
        <f>IF('Indicator Date hidden'!AB93="x","x",$AA$2-'Indicator Date hidden'!AB93)</f>
        <v>x</v>
      </c>
      <c r="AB92" s="208">
        <f>IF('Indicator Date hidden'!AC93="x","x",$AB$2-'Indicator Date hidden'!AC93)</f>
        <v>0</v>
      </c>
      <c r="AC92" s="208">
        <f>IF('Indicator Date hidden'!AD93="x","x",$AC$2-'Indicator Date hidden'!AD93)</f>
        <v>0</v>
      </c>
      <c r="AD92" s="208" t="str">
        <f>IF('Indicator Date hidden'!AE93="x","x",$AD$2-'Indicator Date hidden'!AE93)</f>
        <v>x</v>
      </c>
      <c r="AE92" s="208">
        <f>IF('Indicator Date hidden'!AF93="x","x",$AE$2-'Indicator Date hidden'!AF93)</f>
        <v>0</v>
      </c>
      <c r="AF92" s="208" t="str">
        <f>IF('Indicator Date hidden'!AG93="x","x",$AF$2-'Indicator Date hidden'!AG93)</f>
        <v>x</v>
      </c>
      <c r="AG92" s="208">
        <f>IF('Indicator Date hidden'!AH93="x","x",$AG$2-'Indicator Date hidden'!AH93)</f>
        <v>0</v>
      </c>
      <c r="AH92" s="208">
        <f>IF('Indicator Date hidden'!AI93="x","x",$AH$2-'Indicator Date hidden'!AI93)</f>
        <v>0</v>
      </c>
      <c r="AI92" s="208">
        <f>IF('Indicator Date hidden'!AJ93="x","x",$AI$2-'Indicator Date hidden'!AJ93)</f>
        <v>0</v>
      </c>
      <c r="AJ92" s="208" t="str">
        <f>IF('Indicator Date hidden'!AK93="x","x",$AJ$2-'Indicator Date hidden'!AK93)</f>
        <v>x</v>
      </c>
      <c r="AK92" s="208">
        <f>IF('Indicator Date hidden'!AL93="x","x",$AK$2-'Indicator Date hidden'!AL93)</f>
        <v>1</v>
      </c>
      <c r="AL92" s="208">
        <f>IF('Indicator Date hidden'!AM93="x","x",$AL$2-'Indicator Date hidden'!AM93)</f>
        <v>0</v>
      </c>
      <c r="AM92" s="208">
        <f>IF('Indicator Date hidden'!AN93="x","x",$AM$2-'Indicator Date hidden'!AN93)</f>
        <v>0</v>
      </c>
      <c r="AN92" s="208">
        <f>IF('Indicator Date hidden'!AO93="x","x",$AN$2-'Indicator Date hidden'!AO93)</f>
        <v>0</v>
      </c>
      <c r="AO92" s="208">
        <f>IF('Indicator Date hidden'!AP93="x","x",$AO$2-'Indicator Date hidden'!AP93)</f>
        <v>0</v>
      </c>
      <c r="AP92" s="208">
        <f>IF('Indicator Date hidden'!AQ93="x","x",$AP$2-'Indicator Date hidden'!AQ93)</f>
        <v>0</v>
      </c>
      <c r="AQ92" s="208" t="str">
        <f>IF('Indicator Date hidden'!AR93="x","x",$AQ$2-'Indicator Date hidden'!AR93)</f>
        <v>x</v>
      </c>
      <c r="AR92" s="208">
        <f>IF('Indicator Date hidden'!AS93="x","x",$AR$2-'Indicator Date hidden'!AS93)</f>
        <v>0</v>
      </c>
      <c r="AS92" s="208">
        <f>IF('Indicator Date hidden'!AT93="x","x",$AS$2-'Indicator Date hidden'!AT93)</f>
        <v>0</v>
      </c>
      <c r="AT92" s="208">
        <f>IF('Indicator Date hidden'!AU93="x","x",$AT$2-'Indicator Date hidden'!AU93)</f>
        <v>0</v>
      </c>
      <c r="AU92" s="208">
        <f>IF('Indicator Date hidden'!AV93="x","x",$AU$2-'Indicator Date hidden'!AV93)</f>
        <v>1</v>
      </c>
      <c r="AV92" s="208">
        <f>IF('Indicator Date hidden'!AW93="x","x",$AV$2-'Indicator Date hidden'!AW93)</f>
        <v>0</v>
      </c>
      <c r="AW92" s="208">
        <f>IF('Indicator Date hidden'!AX93="x","x",$AW$2-'Indicator Date hidden'!AX93)</f>
        <v>0</v>
      </c>
      <c r="AX92" s="208">
        <f>IF('Indicator Date hidden'!AY93="x","x",$AX$2-'Indicator Date hidden'!AY93)</f>
        <v>0</v>
      </c>
      <c r="AY92" s="208">
        <f>IF('Indicator Date hidden'!AZ93="x","x",$AY$2-'Indicator Date hidden'!AZ93)</f>
        <v>0</v>
      </c>
      <c r="AZ92" s="208">
        <f>IF('Indicator Date hidden'!BA93="x","x",$AZ$2-'Indicator Date hidden'!BA93)</f>
        <v>0</v>
      </c>
      <c r="BA92">
        <f t="shared" si="10"/>
        <v>4</v>
      </c>
      <c r="BB92" s="21">
        <f t="shared" si="11"/>
        <v>9.0909090909090912E-2</v>
      </c>
      <c r="BC92">
        <f t="shared" si="12"/>
        <v>3</v>
      </c>
      <c r="BD92" s="21">
        <f t="shared" si="13"/>
        <v>0.35790944881871867</v>
      </c>
      <c r="BE92" s="278">
        <f t="shared" si="14"/>
        <v>0</v>
      </c>
    </row>
    <row r="93" spans="1:57" x14ac:dyDescent="0.3">
      <c r="A93" t="s">
        <v>7452</v>
      </c>
      <c r="B93" s="208">
        <f>IF('Indicator Date hidden'!C94="x","x",$B$2-'Indicator Date hidden'!C94)</f>
        <v>0</v>
      </c>
      <c r="C93" s="208">
        <f>IF('Indicator Date hidden'!D94="x","x",$C$2-'Indicator Date hidden'!D94)</f>
        <v>0</v>
      </c>
      <c r="D93" s="208">
        <f>IF('Indicator Date hidden'!E94="x","x",$D$2-'Indicator Date hidden'!E94)</f>
        <v>0</v>
      </c>
      <c r="E93" s="208">
        <f>IF('Indicator Date hidden'!F94="x","x",$E$2-'Indicator Date hidden'!F94)</f>
        <v>0</v>
      </c>
      <c r="F93" s="208">
        <f>IF('Indicator Date hidden'!G94="x","x",$F$2-'Indicator Date hidden'!G94)</f>
        <v>0</v>
      </c>
      <c r="G93" s="208">
        <f>IF('Indicator Date hidden'!H94="x","x",$G$2-'Indicator Date hidden'!H94)</f>
        <v>0</v>
      </c>
      <c r="H93" s="208">
        <f>IF('Indicator Date hidden'!I94="x","x",$H$2-'Indicator Date hidden'!I94)</f>
        <v>0</v>
      </c>
      <c r="I93" s="208">
        <f>IF('Indicator Date hidden'!J94="x","x",$I$2-'Indicator Date hidden'!J94)</f>
        <v>0</v>
      </c>
      <c r="J93" s="208">
        <f>IF('Indicator Date hidden'!K94="x","x",$J$2-'Indicator Date hidden'!K94)</f>
        <v>0</v>
      </c>
      <c r="K93" s="208">
        <f>IF('Indicator Date hidden'!L94="x","x",$K$2-'Indicator Date hidden'!L94)</f>
        <v>0</v>
      </c>
      <c r="L93" s="208">
        <f>IF('Indicator Date hidden'!M94="x","x",$L$2-'Indicator Date hidden'!M94)</f>
        <v>0</v>
      </c>
      <c r="M93" s="208">
        <f>IF('Indicator Date hidden'!N94="x","x",$M$2-'Indicator Date hidden'!N94)</f>
        <v>0</v>
      </c>
      <c r="N93" s="208">
        <f>IF('Indicator Date hidden'!O94="x","x",$N$2-'Indicator Date hidden'!O94)</f>
        <v>0</v>
      </c>
      <c r="O93" s="208">
        <f>IF('Indicator Date hidden'!P94="x","x",$O$2-'Indicator Date hidden'!P94)</f>
        <v>0</v>
      </c>
      <c r="P93" s="208">
        <f>IF('Indicator Date hidden'!Q94="x","x",$P$2-'Indicator Date hidden'!Q94)</f>
        <v>0</v>
      </c>
      <c r="Q93" s="208">
        <f>IF('Indicator Date hidden'!R94="x","x",$Q$2-'Indicator Date hidden'!R94)</f>
        <v>2</v>
      </c>
      <c r="R93" s="208">
        <f>IF('Indicator Date hidden'!S94="x","x",$R$2-'Indicator Date hidden'!S94)</f>
        <v>0</v>
      </c>
      <c r="S93" s="208">
        <f>IF('Indicator Date hidden'!T94="x","x",$S$2-'Indicator Date hidden'!T94)</f>
        <v>0</v>
      </c>
      <c r="T93" s="208">
        <f>IF('Indicator Date hidden'!U94="x","x",$T$2-'Indicator Date hidden'!U94)</f>
        <v>0</v>
      </c>
      <c r="U93" s="208">
        <f>IF('Indicator Date hidden'!V94="x","x",$U$2-'Indicator Date hidden'!V94)</f>
        <v>0</v>
      </c>
      <c r="V93" s="208">
        <f>IF('Indicator Date hidden'!W94="x","x",$V$2-'Indicator Date hidden'!W94)</f>
        <v>0</v>
      </c>
      <c r="W93" s="208">
        <f>IF('Indicator Date hidden'!X94="x","x",$W$2-'Indicator Date hidden'!X94)</f>
        <v>0</v>
      </c>
      <c r="X93" s="208">
        <f>IF('Indicator Date hidden'!Y94="x","x",$X$2-'Indicator Date hidden'!Y94)</f>
        <v>1</v>
      </c>
      <c r="Y93" s="208">
        <f>IF('Indicator Date hidden'!Z94="x","x",$Y$2-'Indicator Date hidden'!Z94)</f>
        <v>0</v>
      </c>
      <c r="Z93" s="208">
        <f>IF('Indicator Date hidden'!AA94="x","x",$Z$2-'Indicator Date hidden'!AA94)</f>
        <v>0</v>
      </c>
      <c r="AA93" s="208">
        <f>IF('Indicator Date hidden'!AB94="x","x",$AA$2-'Indicator Date hidden'!AB94)</f>
        <v>0</v>
      </c>
      <c r="AB93" s="208">
        <f>IF('Indicator Date hidden'!AC94="x","x",$AB$2-'Indicator Date hidden'!AC94)</f>
        <v>0</v>
      </c>
      <c r="AC93" s="208">
        <f>IF('Indicator Date hidden'!AD94="x","x",$AC$2-'Indicator Date hidden'!AD94)</f>
        <v>0</v>
      </c>
      <c r="AD93" s="208">
        <f>IF('Indicator Date hidden'!AE94="x","x",$AD$2-'Indicator Date hidden'!AE94)</f>
        <v>0</v>
      </c>
      <c r="AE93" s="208">
        <f>IF('Indicator Date hidden'!AF94="x","x",$AE$2-'Indicator Date hidden'!AF94)</f>
        <v>0</v>
      </c>
      <c r="AF93" s="208">
        <f>IF('Indicator Date hidden'!AG94="x","x",$AF$2-'Indicator Date hidden'!AG94)</f>
        <v>1</v>
      </c>
      <c r="AG93" s="208">
        <f>IF('Indicator Date hidden'!AH94="x","x",$AG$2-'Indicator Date hidden'!AH94)</f>
        <v>0</v>
      </c>
      <c r="AH93" s="208">
        <f>IF('Indicator Date hidden'!AI94="x","x",$AH$2-'Indicator Date hidden'!AI94)</f>
        <v>0</v>
      </c>
      <c r="AI93" s="208">
        <f>IF('Indicator Date hidden'!AJ94="x","x",$AI$2-'Indicator Date hidden'!AJ94)</f>
        <v>0</v>
      </c>
      <c r="AJ93" s="208" t="str">
        <f>IF('Indicator Date hidden'!AK94="x","x",$AJ$2-'Indicator Date hidden'!AK94)</f>
        <v>x</v>
      </c>
      <c r="AK93" s="208">
        <f>IF('Indicator Date hidden'!AL94="x","x",$AK$2-'Indicator Date hidden'!AL94)</f>
        <v>1</v>
      </c>
      <c r="AL93" s="208">
        <f>IF('Indicator Date hidden'!AM94="x","x",$AL$2-'Indicator Date hidden'!AM94)</f>
        <v>0</v>
      </c>
      <c r="AM93" s="208">
        <f>IF('Indicator Date hidden'!AN94="x","x",$AM$2-'Indicator Date hidden'!AN94)</f>
        <v>0</v>
      </c>
      <c r="AN93" s="208">
        <f>IF('Indicator Date hidden'!AO94="x","x",$AN$2-'Indicator Date hidden'!AO94)</f>
        <v>0</v>
      </c>
      <c r="AO93" s="208" t="str">
        <f>IF('Indicator Date hidden'!AP94="x","x",$AO$2-'Indicator Date hidden'!AP94)</f>
        <v>x</v>
      </c>
      <c r="AP93" s="208" t="str">
        <f>IF('Indicator Date hidden'!AQ94="x","x",$AP$2-'Indicator Date hidden'!AQ94)</f>
        <v>x</v>
      </c>
      <c r="AQ93" s="208">
        <f>IF('Indicator Date hidden'!AR94="x","x",$AQ$2-'Indicator Date hidden'!AR94)</f>
        <v>0</v>
      </c>
      <c r="AR93" s="208">
        <f>IF('Indicator Date hidden'!AS94="x","x",$AR$2-'Indicator Date hidden'!AS94)</f>
        <v>0</v>
      </c>
      <c r="AS93" s="208">
        <f>IF('Indicator Date hidden'!AT94="x","x",$AS$2-'Indicator Date hidden'!AT94)</f>
        <v>0</v>
      </c>
      <c r="AT93" s="208">
        <f>IF('Indicator Date hidden'!AU94="x","x",$AT$2-'Indicator Date hidden'!AU94)</f>
        <v>0</v>
      </c>
      <c r="AU93" s="208">
        <f>IF('Indicator Date hidden'!AV94="x","x",$AU$2-'Indicator Date hidden'!AV94)</f>
        <v>5</v>
      </c>
      <c r="AV93" s="208">
        <f>IF('Indicator Date hidden'!AW94="x","x",$AV$2-'Indicator Date hidden'!AW94)</f>
        <v>0</v>
      </c>
      <c r="AW93" s="208">
        <f>IF('Indicator Date hidden'!AX94="x","x",$AW$2-'Indicator Date hidden'!AX94)</f>
        <v>0</v>
      </c>
      <c r="AX93" s="208">
        <f>IF('Indicator Date hidden'!AY94="x","x",$AX$2-'Indicator Date hidden'!AY94)</f>
        <v>0</v>
      </c>
      <c r="AY93" s="208">
        <f>IF('Indicator Date hidden'!AZ94="x","x",$AY$2-'Indicator Date hidden'!AZ94)</f>
        <v>0</v>
      </c>
      <c r="AZ93" s="208">
        <f>IF('Indicator Date hidden'!BA94="x","x",$AZ$2-'Indicator Date hidden'!BA94)</f>
        <v>0</v>
      </c>
      <c r="BA93">
        <f t="shared" si="10"/>
        <v>10</v>
      </c>
      <c r="BB93" s="21">
        <f t="shared" si="11"/>
        <v>0.20833333333333334</v>
      </c>
      <c r="BC93">
        <f t="shared" si="12"/>
        <v>5</v>
      </c>
      <c r="BD93" s="21">
        <f t="shared" si="13"/>
        <v>0.78947063839568399</v>
      </c>
      <c r="BE93" s="278">
        <f t="shared" si="14"/>
        <v>0</v>
      </c>
    </row>
    <row r="94" spans="1:57" x14ac:dyDescent="0.3">
      <c r="A94" t="s">
        <v>7454</v>
      </c>
      <c r="B94" s="208">
        <f>IF('Indicator Date hidden'!C95="x","x",$B$2-'Indicator Date hidden'!C95)</f>
        <v>0</v>
      </c>
      <c r="C94" s="208">
        <f>IF('Indicator Date hidden'!D95="x","x",$C$2-'Indicator Date hidden'!D95)</f>
        <v>0</v>
      </c>
      <c r="D94" s="208">
        <f>IF('Indicator Date hidden'!E95="x","x",$D$2-'Indicator Date hidden'!E95)</f>
        <v>0</v>
      </c>
      <c r="E94" s="208">
        <f>IF('Indicator Date hidden'!F95="x","x",$E$2-'Indicator Date hidden'!F95)</f>
        <v>0</v>
      </c>
      <c r="F94" s="208">
        <f>IF('Indicator Date hidden'!G95="x","x",$F$2-'Indicator Date hidden'!G95)</f>
        <v>0</v>
      </c>
      <c r="G94" s="208">
        <f>IF('Indicator Date hidden'!H95="x","x",$G$2-'Indicator Date hidden'!H95)</f>
        <v>0</v>
      </c>
      <c r="H94" s="208">
        <f>IF('Indicator Date hidden'!I95="x","x",$H$2-'Indicator Date hidden'!I95)</f>
        <v>0</v>
      </c>
      <c r="I94" s="208">
        <f>IF('Indicator Date hidden'!J95="x","x",$I$2-'Indicator Date hidden'!J95)</f>
        <v>0</v>
      </c>
      <c r="J94" s="208">
        <f>IF('Indicator Date hidden'!K95="x","x",$J$2-'Indicator Date hidden'!K95)</f>
        <v>0</v>
      </c>
      <c r="K94" s="208">
        <f>IF('Indicator Date hidden'!L95="x","x",$K$2-'Indicator Date hidden'!L95)</f>
        <v>0</v>
      </c>
      <c r="L94" s="208">
        <f>IF('Indicator Date hidden'!M95="x","x",$L$2-'Indicator Date hidden'!M95)</f>
        <v>0</v>
      </c>
      <c r="M94" s="208">
        <f>IF('Indicator Date hidden'!N95="x","x",$M$2-'Indicator Date hidden'!N95)</f>
        <v>0</v>
      </c>
      <c r="N94" s="208">
        <f>IF('Indicator Date hidden'!O95="x","x",$N$2-'Indicator Date hidden'!O95)</f>
        <v>0</v>
      </c>
      <c r="O94" s="208">
        <f>IF('Indicator Date hidden'!P95="x","x",$O$2-'Indicator Date hidden'!P95)</f>
        <v>0</v>
      </c>
      <c r="P94" s="208">
        <f>IF('Indicator Date hidden'!Q95="x","x",$P$2-'Indicator Date hidden'!Q95)</f>
        <v>0</v>
      </c>
      <c r="Q94" s="208">
        <f>IF('Indicator Date hidden'!R95="x","x",$Q$2-'Indicator Date hidden'!R95)</f>
        <v>2</v>
      </c>
      <c r="R94" s="208">
        <f>IF('Indicator Date hidden'!S95="x","x",$R$2-'Indicator Date hidden'!S95)</f>
        <v>0</v>
      </c>
      <c r="S94" s="208">
        <f>IF('Indicator Date hidden'!T95="x","x",$S$2-'Indicator Date hidden'!T95)</f>
        <v>0</v>
      </c>
      <c r="T94" s="208">
        <f>IF('Indicator Date hidden'!U95="x","x",$T$2-'Indicator Date hidden'!U95)</f>
        <v>0</v>
      </c>
      <c r="U94" s="208">
        <f>IF('Indicator Date hidden'!V95="x","x",$U$2-'Indicator Date hidden'!V95)</f>
        <v>0</v>
      </c>
      <c r="V94" s="208">
        <f>IF('Indicator Date hidden'!W95="x","x",$V$2-'Indicator Date hidden'!W95)</f>
        <v>0</v>
      </c>
      <c r="W94" s="208">
        <f>IF('Indicator Date hidden'!X95="x","x",$W$2-'Indicator Date hidden'!X95)</f>
        <v>3</v>
      </c>
      <c r="X94" s="208">
        <f>IF('Indicator Date hidden'!Y95="x","x",$X$2-'Indicator Date hidden'!Y95)</f>
        <v>2</v>
      </c>
      <c r="Y94" s="208">
        <f>IF('Indicator Date hidden'!Z95="x","x",$Y$2-'Indicator Date hidden'!Z95)</f>
        <v>0</v>
      </c>
      <c r="Z94" s="208">
        <f>IF('Indicator Date hidden'!AA95="x","x",$Z$2-'Indicator Date hidden'!AA95)</f>
        <v>0</v>
      </c>
      <c r="AA94" s="208">
        <f>IF('Indicator Date hidden'!AB95="x","x",$AA$2-'Indicator Date hidden'!AB95)</f>
        <v>0</v>
      </c>
      <c r="AB94" s="208">
        <f>IF('Indicator Date hidden'!AC95="x","x",$AB$2-'Indicator Date hidden'!AC95)</f>
        <v>0</v>
      </c>
      <c r="AC94" s="208">
        <f>IF('Indicator Date hidden'!AD95="x","x",$AC$2-'Indicator Date hidden'!AD95)</f>
        <v>0</v>
      </c>
      <c r="AD94" s="208">
        <f>IF('Indicator Date hidden'!AE95="x","x",$AD$2-'Indicator Date hidden'!AE95)</f>
        <v>0</v>
      </c>
      <c r="AE94" s="208">
        <f>IF('Indicator Date hidden'!AF95="x","x",$AE$2-'Indicator Date hidden'!AF95)</f>
        <v>1</v>
      </c>
      <c r="AF94" s="208">
        <f>IF('Indicator Date hidden'!AG95="x","x",$AF$2-'Indicator Date hidden'!AG95)</f>
        <v>1</v>
      </c>
      <c r="AG94" s="208">
        <f>IF('Indicator Date hidden'!AH95="x","x",$AG$2-'Indicator Date hidden'!AH95)</f>
        <v>0</v>
      </c>
      <c r="AH94" s="208">
        <f>IF('Indicator Date hidden'!AI95="x","x",$AH$2-'Indicator Date hidden'!AI95)</f>
        <v>0</v>
      </c>
      <c r="AI94" s="208">
        <f>IF('Indicator Date hidden'!AJ95="x","x",$AI$2-'Indicator Date hidden'!AJ95)</f>
        <v>0</v>
      </c>
      <c r="AJ94" s="208">
        <f>IF('Indicator Date hidden'!AK95="x","x",$AJ$2-'Indicator Date hidden'!AK95)</f>
        <v>1</v>
      </c>
      <c r="AK94" s="208">
        <f>IF('Indicator Date hidden'!AL95="x","x",$AK$2-'Indicator Date hidden'!AL95)</f>
        <v>1</v>
      </c>
      <c r="AL94" s="208">
        <f>IF('Indicator Date hidden'!AM95="x","x",$AL$2-'Indicator Date hidden'!AM95)</f>
        <v>0</v>
      </c>
      <c r="AM94" s="208">
        <f>IF('Indicator Date hidden'!AN95="x","x",$AM$2-'Indicator Date hidden'!AN95)</f>
        <v>0</v>
      </c>
      <c r="AN94" s="208">
        <f>IF('Indicator Date hidden'!AO95="x","x",$AN$2-'Indicator Date hidden'!AO95)</f>
        <v>0</v>
      </c>
      <c r="AO94" s="208">
        <f>IF('Indicator Date hidden'!AP95="x","x",$AO$2-'Indicator Date hidden'!AP95)</f>
        <v>2</v>
      </c>
      <c r="AP94" s="208">
        <f>IF('Indicator Date hidden'!AQ95="x","x",$AP$2-'Indicator Date hidden'!AQ95)</f>
        <v>1</v>
      </c>
      <c r="AQ94" s="208">
        <f>IF('Indicator Date hidden'!AR95="x","x",$AQ$2-'Indicator Date hidden'!AR95)</f>
        <v>0</v>
      </c>
      <c r="AR94" s="208">
        <f>IF('Indicator Date hidden'!AS95="x","x",$AR$2-'Indicator Date hidden'!AS95)</f>
        <v>0</v>
      </c>
      <c r="AS94" s="208">
        <f>IF('Indicator Date hidden'!AT95="x","x",$AS$2-'Indicator Date hidden'!AT95)</f>
        <v>0</v>
      </c>
      <c r="AT94" s="208">
        <f>IF('Indicator Date hidden'!AU95="x","x",$AT$2-'Indicator Date hidden'!AU95)</f>
        <v>0</v>
      </c>
      <c r="AU94" s="208" t="str">
        <f>IF('Indicator Date hidden'!AV95="x","x",$AU$2-'Indicator Date hidden'!AV95)</f>
        <v>x</v>
      </c>
      <c r="AV94" s="208">
        <f>IF('Indicator Date hidden'!AW95="x","x",$AV$2-'Indicator Date hidden'!AW95)</f>
        <v>0</v>
      </c>
      <c r="AW94" s="208">
        <f>IF('Indicator Date hidden'!AX95="x","x",$AW$2-'Indicator Date hidden'!AX95)</f>
        <v>0</v>
      </c>
      <c r="AX94" s="208">
        <f>IF('Indicator Date hidden'!AY95="x","x",$AX$2-'Indicator Date hidden'!AY95)</f>
        <v>0</v>
      </c>
      <c r="AY94" s="208">
        <f>IF('Indicator Date hidden'!AZ95="x","x",$AY$2-'Indicator Date hidden'!AZ95)</f>
        <v>0</v>
      </c>
      <c r="AZ94" s="208">
        <f>IF('Indicator Date hidden'!BA95="x","x",$AZ$2-'Indicator Date hidden'!BA95)</f>
        <v>0</v>
      </c>
      <c r="BA94">
        <f t="shared" si="10"/>
        <v>14</v>
      </c>
      <c r="BB94" s="21">
        <f t="shared" si="11"/>
        <v>0.28000000000000003</v>
      </c>
      <c r="BC94">
        <f t="shared" si="12"/>
        <v>9</v>
      </c>
      <c r="BD94" s="21">
        <f t="shared" si="13"/>
        <v>0.664529909033446</v>
      </c>
      <c r="BE94" s="278">
        <f t="shared" si="14"/>
        <v>0</v>
      </c>
    </row>
    <row r="95" spans="1:57" x14ac:dyDescent="0.3">
      <c r="A95" t="s">
        <v>7456</v>
      </c>
      <c r="B95" s="208">
        <f>IF('Indicator Date hidden'!C96="x","x",$B$2-'Indicator Date hidden'!C96)</f>
        <v>0</v>
      </c>
      <c r="C95" s="208">
        <f>IF('Indicator Date hidden'!D96="x","x",$C$2-'Indicator Date hidden'!D96)</f>
        <v>0</v>
      </c>
      <c r="D95" s="208">
        <f>IF('Indicator Date hidden'!E96="x","x",$D$2-'Indicator Date hidden'!E96)</f>
        <v>0</v>
      </c>
      <c r="E95" s="208">
        <f>IF('Indicator Date hidden'!F96="x","x",$E$2-'Indicator Date hidden'!F96)</f>
        <v>0</v>
      </c>
      <c r="F95" s="208">
        <f>IF('Indicator Date hidden'!G96="x","x",$F$2-'Indicator Date hidden'!G96)</f>
        <v>0</v>
      </c>
      <c r="G95" s="208">
        <f>IF('Indicator Date hidden'!H96="x","x",$G$2-'Indicator Date hidden'!H96)</f>
        <v>0</v>
      </c>
      <c r="H95" s="208">
        <f>IF('Indicator Date hidden'!I96="x","x",$H$2-'Indicator Date hidden'!I96)</f>
        <v>0</v>
      </c>
      <c r="I95" s="208">
        <f>IF('Indicator Date hidden'!J96="x","x",$I$2-'Indicator Date hidden'!J96)</f>
        <v>0</v>
      </c>
      <c r="J95" s="208">
        <f>IF('Indicator Date hidden'!K96="x","x",$J$2-'Indicator Date hidden'!K96)</f>
        <v>0</v>
      </c>
      <c r="K95" s="208">
        <f>IF('Indicator Date hidden'!L96="x","x",$K$2-'Indicator Date hidden'!L96)</f>
        <v>0</v>
      </c>
      <c r="L95" s="208">
        <f>IF('Indicator Date hidden'!M96="x","x",$L$2-'Indicator Date hidden'!M96)</f>
        <v>0</v>
      </c>
      <c r="M95" s="208">
        <f>IF('Indicator Date hidden'!N96="x","x",$M$2-'Indicator Date hidden'!N96)</f>
        <v>0</v>
      </c>
      <c r="N95" s="208">
        <f>IF('Indicator Date hidden'!O96="x","x",$N$2-'Indicator Date hidden'!O96)</f>
        <v>0</v>
      </c>
      <c r="O95" s="208">
        <f>IF('Indicator Date hidden'!P96="x","x",$O$2-'Indicator Date hidden'!P96)</f>
        <v>0</v>
      </c>
      <c r="P95" s="208">
        <f>IF('Indicator Date hidden'!Q96="x","x",$P$2-'Indicator Date hidden'!Q96)</f>
        <v>0</v>
      </c>
      <c r="Q95" s="208" t="str">
        <f>IF('Indicator Date hidden'!R96="x","x",$Q$2-'Indicator Date hidden'!R96)</f>
        <v>x</v>
      </c>
      <c r="R95" s="208">
        <f>IF('Indicator Date hidden'!S96="x","x",$R$2-'Indicator Date hidden'!S96)</f>
        <v>0</v>
      </c>
      <c r="S95" s="208">
        <f>IF('Indicator Date hidden'!T96="x","x",$S$2-'Indicator Date hidden'!T96)</f>
        <v>0</v>
      </c>
      <c r="T95" s="208">
        <f>IF('Indicator Date hidden'!U96="x","x",$T$2-'Indicator Date hidden'!U96)</f>
        <v>0</v>
      </c>
      <c r="U95" s="208" t="str">
        <f>IF('Indicator Date hidden'!V96="x","x",$U$2-'Indicator Date hidden'!V96)</f>
        <v>x</v>
      </c>
      <c r="V95" s="208">
        <f>IF('Indicator Date hidden'!W96="x","x",$V$2-'Indicator Date hidden'!W96)</f>
        <v>0</v>
      </c>
      <c r="W95" s="208" t="str">
        <f>IF('Indicator Date hidden'!X96="x","x",$W$2-'Indicator Date hidden'!X96)</f>
        <v>x</v>
      </c>
      <c r="X95" s="208">
        <f>IF('Indicator Date hidden'!Y96="x","x",$X$2-'Indicator Date hidden'!Y96)</f>
        <v>2</v>
      </c>
      <c r="Y95" s="208">
        <f>IF('Indicator Date hidden'!Z96="x","x",$Y$2-'Indicator Date hidden'!Z96)</f>
        <v>0</v>
      </c>
      <c r="Z95" s="208">
        <f>IF('Indicator Date hidden'!AA96="x","x",$Z$2-'Indicator Date hidden'!AA96)</f>
        <v>0</v>
      </c>
      <c r="AA95" s="208" t="str">
        <f>IF('Indicator Date hidden'!AB96="x","x",$AA$2-'Indicator Date hidden'!AB96)</f>
        <v>x</v>
      </c>
      <c r="AB95" s="208">
        <f>IF('Indicator Date hidden'!AC96="x","x",$AB$2-'Indicator Date hidden'!AC96)</f>
        <v>0</v>
      </c>
      <c r="AC95" s="208">
        <f>IF('Indicator Date hidden'!AD96="x","x",$AC$2-'Indicator Date hidden'!AD96)</f>
        <v>0</v>
      </c>
      <c r="AD95" s="208" t="str">
        <f>IF('Indicator Date hidden'!AE96="x","x",$AD$2-'Indicator Date hidden'!AE96)</f>
        <v>x</v>
      </c>
      <c r="AE95" s="208">
        <f>IF('Indicator Date hidden'!AF96="x","x",$AE$2-'Indicator Date hidden'!AF96)</f>
        <v>0</v>
      </c>
      <c r="AF95" s="208">
        <f>IF('Indicator Date hidden'!AG96="x","x",$AF$2-'Indicator Date hidden'!AG96)</f>
        <v>1</v>
      </c>
      <c r="AG95" s="208">
        <f>IF('Indicator Date hidden'!AH96="x","x",$AG$2-'Indicator Date hidden'!AH96)</f>
        <v>0</v>
      </c>
      <c r="AH95" s="208">
        <f>IF('Indicator Date hidden'!AI96="x","x",$AH$2-'Indicator Date hidden'!AI96)</f>
        <v>0</v>
      </c>
      <c r="AI95" s="208">
        <f>IF('Indicator Date hidden'!AJ96="x","x",$AI$2-'Indicator Date hidden'!AJ96)</f>
        <v>0</v>
      </c>
      <c r="AJ95" s="208" t="str">
        <f>IF('Indicator Date hidden'!AK96="x","x",$AJ$2-'Indicator Date hidden'!AK96)</f>
        <v>x</v>
      </c>
      <c r="AK95" s="208">
        <f>IF('Indicator Date hidden'!AL96="x","x",$AK$2-'Indicator Date hidden'!AL96)</f>
        <v>1</v>
      </c>
      <c r="AL95" s="208">
        <f>IF('Indicator Date hidden'!AM96="x","x",$AL$2-'Indicator Date hidden'!AM96)</f>
        <v>0</v>
      </c>
      <c r="AM95" s="208">
        <f>IF('Indicator Date hidden'!AN96="x","x",$AM$2-'Indicator Date hidden'!AN96)</f>
        <v>0</v>
      </c>
      <c r="AN95" s="208">
        <f>IF('Indicator Date hidden'!AO96="x","x",$AN$2-'Indicator Date hidden'!AO96)</f>
        <v>0</v>
      </c>
      <c r="AO95" s="208">
        <f>IF('Indicator Date hidden'!AP96="x","x",$AO$2-'Indicator Date hidden'!AP96)</f>
        <v>0</v>
      </c>
      <c r="AP95" s="208">
        <f>IF('Indicator Date hidden'!AQ96="x","x",$AP$2-'Indicator Date hidden'!AQ96)</f>
        <v>0</v>
      </c>
      <c r="AQ95" s="208" t="str">
        <f>IF('Indicator Date hidden'!AR96="x","x",$AQ$2-'Indicator Date hidden'!AR96)</f>
        <v>x</v>
      </c>
      <c r="AR95" s="208">
        <f>IF('Indicator Date hidden'!AS96="x","x",$AR$2-'Indicator Date hidden'!AS96)</f>
        <v>0</v>
      </c>
      <c r="AS95" s="208">
        <f>IF('Indicator Date hidden'!AT96="x","x",$AS$2-'Indicator Date hidden'!AT96)</f>
        <v>0</v>
      </c>
      <c r="AT95" s="208">
        <f>IF('Indicator Date hidden'!AU96="x","x",$AT$2-'Indicator Date hidden'!AU96)</f>
        <v>0</v>
      </c>
      <c r="AU95" s="208">
        <f>IF('Indicator Date hidden'!AV96="x","x",$AU$2-'Indicator Date hidden'!AV96)</f>
        <v>3</v>
      </c>
      <c r="AV95" s="208">
        <f>IF('Indicator Date hidden'!AW96="x","x",$AV$2-'Indicator Date hidden'!AW96)</f>
        <v>0</v>
      </c>
      <c r="AW95" s="208">
        <f>IF('Indicator Date hidden'!AX96="x","x",$AW$2-'Indicator Date hidden'!AX96)</f>
        <v>0</v>
      </c>
      <c r="AX95" s="208">
        <f>IF('Indicator Date hidden'!AY96="x","x",$AX$2-'Indicator Date hidden'!AY96)</f>
        <v>0</v>
      </c>
      <c r="AY95" s="208">
        <f>IF('Indicator Date hidden'!AZ96="x","x",$AY$2-'Indicator Date hidden'!AZ96)</f>
        <v>0</v>
      </c>
      <c r="AZ95" s="208">
        <f>IF('Indicator Date hidden'!BA96="x","x",$AZ$2-'Indicator Date hidden'!BA96)</f>
        <v>0</v>
      </c>
      <c r="BA95">
        <f t="shared" si="10"/>
        <v>7</v>
      </c>
      <c r="BB95" s="21">
        <f t="shared" si="11"/>
        <v>0.15909090909090909</v>
      </c>
      <c r="BC95">
        <f t="shared" si="12"/>
        <v>4</v>
      </c>
      <c r="BD95" s="21">
        <f t="shared" si="13"/>
        <v>0.56178214065037613</v>
      </c>
      <c r="BE95" s="278">
        <f t="shared" si="14"/>
        <v>0</v>
      </c>
    </row>
    <row r="96" spans="1:57" x14ac:dyDescent="0.3">
      <c r="A96" t="s">
        <v>7457</v>
      </c>
      <c r="B96" s="208">
        <f>IF('Indicator Date hidden'!C97="x","x",$B$2-'Indicator Date hidden'!C97)</f>
        <v>0</v>
      </c>
      <c r="C96" s="208">
        <f>IF('Indicator Date hidden'!D97="x","x",$C$2-'Indicator Date hidden'!D97)</f>
        <v>0</v>
      </c>
      <c r="D96" s="208">
        <f>IF('Indicator Date hidden'!E97="x","x",$D$2-'Indicator Date hidden'!E97)</f>
        <v>0</v>
      </c>
      <c r="E96" s="208">
        <f>IF('Indicator Date hidden'!F97="x","x",$E$2-'Indicator Date hidden'!F97)</f>
        <v>0</v>
      </c>
      <c r="F96" s="208">
        <f>IF('Indicator Date hidden'!G97="x","x",$F$2-'Indicator Date hidden'!G97)</f>
        <v>0</v>
      </c>
      <c r="G96" s="208">
        <f>IF('Indicator Date hidden'!H97="x","x",$G$2-'Indicator Date hidden'!H97)</f>
        <v>0</v>
      </c>
      <c r="H96" s="208">
        <f>IF('Indicator Date hidden'!I97="x","x",$H$2-'Indicator Date hidden'!I97)</f>
        <v>0</v>
      </c>
      <c r="I96" s="208">
        <f>IF('Indicator Date hidden'!J97="x","x",$I$2-'Indicator Date hidden'!J97)</f>
        <v>0</v>
      </c>
      <c r="J96" s="208">
        <f>IF('Indicator Date hidden'!K97="x","x",$J$2-'Indicator Date hidden'!K97)</f>
        <v>0</v>
      </c>
      <c r="K96" s="208">
        <f>IF('Indicator Date hidden'!L97="x","x",$K$2-'Indicator Date hidden'!L97)</f>
        <v>0</v>
      </c>
      <c r="L96" s="208">
        <f>IF('Indicator Date hidden'!M97="x","x",$L$2-'Indicator Date hidden'!M97)</f>
        <v>0</v>
      </c>
      <c r="M96" s="208">
        <f>IF('Indicator Date hidden'!N97="x","x",$M$2-'Indicator Date hidden'!N97)</f>
        <v>0</v>
      </c>
      <c r="N96" s="208">
        <f>IF('Indicator Date hidden'!O97="x","x",$N$2-'Indicator Date hidden'!O97)</f>
        <v>0</v>
      </c>
      <c r="O96" s="208">
        <f>IF('Indicator Date hidden'!P97="x","x",$O$2-'Indicator Date hidden'!P97)</f>
        <v>0</v>
      </c>
      <c r="P96" s="208">
        <f>IF('Indicator Date hidden'!Q97="x","x",$P$2-'Indicator Date hidden'!Q97)</f>
        <v>0</v>
      </c>
      <c r="Q96" s="208" t="str">
        <f>IF('Indicator Date hidden'!R97="x","x",$Q$2-'Indicator Date hidden'!R97)</f>
        <v>x</v>
      </c>
      <c r="R96" s="208">
        <f>IF('Indicator Date hidden'!S97="x","x",$R$2-'Indicator Date hidden'!S97)</f>
        <v>0</v>
      </c>
      <c r="S96" s="208">
        <f>IF('Indicator Date hidden'!T97="x","x",$S$2-'Indicator Date hidden'!T97)</f>
        <v>0</v>
      </c>
      <c r="T96" s="208">
        <f>IF('Indicator Date hidden'!U97="x","x",$T$2-'Indicator Date hidden'!U97)</f>
        <v>0</v>
      </c>
      <c r="U96" s="208">
        <f>IF('Indicator Date hidden'!V97="x","x",$U$2-'Indicator Date hidden'!V97)</f>
        <v>0</v>
      </c>
      <c r="V96" s="208">
        <f>IF('Indicator Date hidden'!W97="x","x",$V$2-'Indicator Date hidden'!W97)</f>
        <v>0</v>
      </c>
      <c r="W96" s="208">
        <f>IF('Indicator Date hidden'!X97="x","x",$W$2-'Indicator Date hidden'!X97)</f>
        <v>10</v>
      </c>
      <c r="X96" s="208">
        <f>IF('Indicator Date hidden'!Y97="x","x",$X$2-'Indicator Date hidden'!Y97)</f>
        <v>3</v>
      </c>
      <c r="Y96" s="208">
        <f>IF('Indicator Date hidden'!Z97="x","x",$Y$2-'Indicator Date hidden'!Z97)</f>
        <v>0</v>
      </c>
      <c r="Z96" s="208">
        <f>IF('Indicator Date hidden'!AA97="x","x",$Z$2-'Indicator Date hidden'!AA97)</f>
        <v>0</v>
      </c>
      <c r="AA96" s="208">
        <f>IF('Indicator Date hidden'!AB97="x","x",$AA$2-'Indicator Date hidden'!AB97)</f>
        <v>0</v>
      </c>
      <c r="AB96" s="208">
        <f>IF('Indicator Date hidden'!AC97="x","x",$AB$2-'Indicator Date hidden'!AC97)</f>
        <v>0</v>
      </c>
      <c r="AC96" s="208">
        <f>IF('Indicator Date hidden'!AD97="x","x",$AC$2-'Indicator Date hidden'!AD97)</f>
        <v>0</v>
      </c>
      <c r="AD96" s="208" t="str">
        <f>IF('Indicator Date hidden'!AE97="x","x",$AD$2-'Indicator Date hidden'!AE97)</f>
        <v>x</v>
      </c>
      <c r="AE96" s="208">
        <f>IF('Indicator Date hidden'!AF97="x","x",$AE$2-'Indicator Date hidden'!AF97)</f>
        <v>0</v>
      </c>
      <c r="AF96" s="208" t="str">
        <f>IF('Indicator Date hidden'!AG97="x","x",$AF$2-'Indicator Date hidden'!AG97)</f>
        <v>x</v>
      </c>
      <c r="AG96" s="208">
        <f>IF('Indicator Date hidden'!AH97="x","x",$AG$2-'Indicator Date hidden'!AH97)</f>
        <v>0</v>
      </c>
      <c r="AH96" s="208">
        <f>IF('Indicator Date hidden'!AI97="x","x",$AH$2-'Indicator Date hidden'!AI97)</f>
        <v>0</v>
      </c>
      <c r="AI96" s="208">
        <f>IF('Indicator Date hidden'!AJ97="x","x",$AI$2-'Indicator Date hidden'!AJ97)</f>
        <v>0</v>
      </c>
      <c r="AJ96" s="208">
        <f>IF('Indicator Date hidden'!AK97="x","x",$AJ$2-'Indicator Date hidden'!AK97)</f>
        <v>1</v>
      </c>
      <c r="AK96" s="208">
        <f>IF('Indicator Date hidden'!AL97="x","x",$AK$2-'Indicator Date hidden'!AL97)</f>
        <v>0</v>
      </c>
      <c r="AL96" s="208">
        <f>IF('Indicator Date hidden'!AM97="x","x",$AL$2-'Indicator Date hidden'!AM97)</f>
        <v>0</v>
      </c>
      <c r="AM96" s="208">
        <f>IF('Indicator Date hidden'!AN97="x","x",$AM$2-'Indicator Date hidden'!AN97)</f>
        <v>0</v>
      </c>
      <c r="AN96" s="208">
        <f>IF('Indicator Date hidden'!AO97="x","x",$AN$2-'Indicator Date hidden'!AO97)</f>
        <v>0</v>
      </c>
      <c r="AO96" s="208" t="str">
        <f>IF('Indicator Date hidden'!AP97="x","x",$AO$2-'Indicator Date hidden'!AP97)</f>
        <v>x</v>
      </c>
      <c r="AP96" s="208" t="str">
        <f>IF('Indicator Date hidden'!AQ97="x","x",$AP$2-'Indicator Date hidden'!AQ97)</f>
        <v>x</v>
      </c>
      <c r="AQ96" s="208">
        <f>IF('Indicator Date hidden'!AR97="x","x",$AQ$2-'Indicator Date hidden'!AR97)</f>
        <v>0</v>
      </c>
      <c r="AR96" s="208">
        <f>IF('Indicator Date hidden'!AS97="x","x",$AR$2-'Indicator Date hidden'!AS97)</f>
        <v>0</v>
      </c>
      <c r="AS96" s="208">
        <f>IF('Indicator Date hidden'!AT97="x","x",$AS$2-'Indicator Date hidden'!AT97)</f>
        <v>0</v>
      </c>
      <c r="AT96" s="208">
        <f>IF('Indicator Date hidden'!AU97="x","x",$AT$2-'Indicator Date hidden'!AU97)</f>
        <v>0</v>
      </c>
      <c r="AU96" s="208">
        <f>IF('Indicator Date hidden'!AV97="x","x",$AU$2-'Indicator Date hidden'!AV97)</f>
        <v>7</v>
      </c>
      <c r="AV96" s="208">
        <f>IF('Indicator Date hidden'!AW97="x","x",$AV$2-'Indicator Date hidden'!AW97)</f>
        <v>0</v>
      </c>
      <c r="AW96" s="208">
        <f>IF('Indicator Date hidden'!AX97="x","x",$AW$2-'Indicator Date hidden'!AX97)</f>
        <v>0</v>
      </c>
      <c r="AX96" s="208">
        <f>IF('Indicator Date hidden'!AY97="x","x",$AX$2-'Indicator Date hidden'!AY97)</f>
        <v>0</v>
      </c>
      <c r="AY96" s="208">
        <f>IF('Indicator Date hidden'!AZ97="x","x",$AY$2-'Indicator Date hidden'!AZ97)</f>
        <v>0</v>
      </c>
      <c r="AZ96" s="208">
        <f>IF('Indicator Date hidden'!BA97="x","x",$AZ$2-'Indicator Date hidden'!BA97)</f>
        <v>0</v>
      </c>
      <c r="BA96">
        <f t="shared" si="10"/>
        <v>21</v>
      </c>
      <c r="BB96" s="21">
        <f t="shared" si="11"/>
        <v>0.45652173913043476</v>
      </c>
      <c r="BC96">
        <f t="shared" si="12"/>
        <v>4</v>
      </c>
      <c r="BD96" s="21">
        <f t="shared" si="13"/>
        <v>1.8022512701706603</v>
      </c>
      <c r="BE96" s="278">
        <f t="shared" si="14"/>
        <v>0</v>
      </c>
    </row>
    <row r="97" spans="1:57" x14ac:dyDescent="0.3">
      <c r="A97" t="s">
        <v>7458</v>
      </c>
      <c r="B97" s="208">
        <f>IF('Indicator Date hidden'!C98="x","x",$B$2-'Indicator Date hidden'!C98)</f>
        <v>0</v>
      </c>
      <c r="C97" s="208">
        <f>IF('Indicator Date hidden'!D98="x","x",$C$2-'Indicator Date hidden'!D98)</f>
        <v>0</v>
      </c>
      <c r="D97" s="208">
        <f>IF('Indicator Date hidden'!E98="x","x",$D$2-'Indicator Date hidden'!E98)</f>
        <v>0</v>
      </c>
      <c r="E97" s="208">
        <f>IF('Indicator Date hidden'!F98="x","x",$E$2-'Indicator Date hidden'!F98)</f>
        <v>0</v>
      </c>
      <c r="F97" s="208">
        <f>IF('Indicator Date hidden'!G98="x","x",$F$2-'Indicator Date hidden'!G98)</f>
        <v>0</v>
      </c>
      <c r="G97" s="208">
        <f>IF('Indicator Date hidden'!H98="x","x",$G$2-'Indicator Date hidden'!H98)</f>
        <v>0</v>
      </c>
      <c r="H97" s="208">
        <f>IF('Indicator Date hidden'!I98="x","x",$H$2-'Indicator Date hidden'!I98)</f>
        <v>0</v>
      </c>
      <c r="I97" s="208">
        <f>IF('Indicator Date hidden'!J98="x","x",$I$2-'Indicator Date hidden'!J98)</f>
        <v>0</v>
      </c>
      <c r="J97" s="208">
        <f>IF('Indicator Date hidden'!K98="x","x",$J$2-'Indicator Date hidden'!K98)</f>
        <v>0</v>
      </c>
      <c r="K97" s="208">
        <f>IF('Indicator Date hidden'!L98="x","x",$K$2-'Indicator Date hidden'!L98)</f>
        <v>0</v>
      </c>
      <c r="L97" s="208">
        <f>IF('Indicator Date hidden'!M98="x","x",$L$2-'Indicator Date hidden'!M98)</f>
        <v>0</v>
      </c>
      <c r="M97" s="208">
        <f>IF('Indicator Date hidden'!N98="x","x",$M$2-'Indicator Date hidden'!N98)</f>
        <v>0</v>
      </c>
      <c r="N97" s="208">
        <f>IF('Indicator Date hidden'!O98="x","x",$N$2-'Indicator Date hidden'!O98)</f>
        <v>0</v>
      </c>
      <c r="O97" s="208">
        <f>IF('Indicator Date hidden'!P98="x","x",$O$2-'Indicator Date hidden'!P98)</f>
        <v>0</v>
      </c>
      <c r="P97" s="208">
        <f>IF('Indicator Date hidden'!Q98="x","x",$P$2-'Indicator Date hidden'!Q98)</f>
        <v>0</v>
      </c>
      <c r="Q97" s="208">
        <f>IF('Indicator Date hidden'!R98="x","x",$Q$2-'Indicator Date hidden'!R98)</f>
        <v>5</v>
      </c>
      <c r="R97" s="208">
        <f>IF('Indicator Date hidden'!S98="x","x",$R$2-'Indicator Date hidden'!S98)</f>
        <v>0</v>
      </c>
      <c r="S97" s="208">
        <f>IF('Indicator Date hidden'!T98="x","x",$S$2-'Indicator Date hidden'!T98)</f>
        <v>0</v>
      </c>
      <c r="T97" s="208">
        <f>IF('Indicator Date hidden'!U98="x","x",$T$2-'Indicator Date hidden'!U98)</f>
        <v>0</v>
      </c>
      <c r="U97" s="208">
        <f>IF('Indicator Date hidden'!V98="x","x",$U$2-'Indicator Date hidden'!V98)</f>
        <v>0</v>
      </c>
      <c r="V97" s="208">
        <f>IF('Indicator Date hidden'!W98="x","x",$V$2-'Indicator Date hidden'!W98)</f>
        <v>0</v>
      </c>
      <c r="W97" s="208">
        <f>IF('Indicator Date hidden'!X98="x","x",$W$2-'Indicator Date hidden'!X98)</f>
        <v>0</v>
      </c>
      <c r="X97" s="208" t="str">
        <f>IF('Indicator Date hidden'!Y98="x","x",$X$2-'Indicator Date hidden'!Y98)</f>
        <v>x</v>
      </c>
      <c r="Y97" s="208">
        <f>IF('Indicator Date hidden'!Z98="x","x",$Y$2-'Indicator Date hidden'!Z98)</f>
        <v>0</v>
      </c>
      <c r="Z97" s="208">
        <f>IF('Indicator Date hidden'!AA98="x","x",$Z$2-'Indicator Date hidden'!AA98)</f>
        <v>0</v>
      </c>
      <c r="AA97" s="208">
        <f>IF('Indicator Date hidden'!AB98="x","x",$AA$2-'Indicator Date hidden'!AB98)</f>
        <v>0</v>
      </c>
      <c r="AB97" s="208">
        <f>IF('Indicator Date hidden'!AC98="x","x",$AB$2-'Indicator Date hidden'!AC98)</f>
        <v>0</v>
      </c>
      <c r="AC97" s="208">
        <f>IF('Indicator Date hidden'!AD98="x","x",$AC$2-'Indicator Date hidden'!AD98)</f>
        <v>0</v>
      </c>
      <c r="AD97" s="208" t="str">
        <f>IF('Indicator Date hidden'!AE98="x","x",$AD$2-'Indicator Date hidden'!AE98)</f>
        <v>x</v>
      </c>
      <c r="AE97" s="208">
        <f>IF('Indicator Date hidden'!AF98="x","x",$AE$2-'Indicator Date hidden'!AF98)</f>
        <v>0</v>
      </c>
      <c r="AF97" s="208">
        <f>IF('Indicator Date hidden'!AG98="x","x",$AF$2-'Indicator Date hidden'!AG98)</f>
        <v>3</v>
      </c>
      <c r="AG97" s="208">
        <f>IF('Indicator Date hidden'!AH98="x","x",$AG$2-'Indicator Date hidden'!AH98)</f>
        <v>0</v>
      </c>
      <c r="AH97" s="208">
        <f>IF('Indicator Date hidden'!AI98="x","x",$AH$2-'Indicator Date hidden'!AI98)</f>
        <v>0</v>
      </c>
      <c r="AI97" s="208">
        <f>IF('Indicator Date hidden'!AJ98="x","x",$AI$2-'Indicator Date hidden'!AJ98)</f>
        <v>0</v>
      </c>
      <c r="AJ97" s="208" t="str">
        <f>IF('Indicator Date hidden'!AK98="x","x",$AJ$2-'Indicator Date hidden'!AK98)</f>
        <v>x</v>
      </c>
      <c r="AK97" s="208">
        <f>IF('Indicator Date hidden'!AL98="x","x",$AK$2-'Indicator Date hidden'!AL98)</f>
        <v>1</v>
      </c>
      <c r="AL97" s="208">
        <f>IF('Indicator Date hidden'!AM98="x","x",$AL$2-'Indicator Date hidden'!AM98)</f>
        <v>0</v>
      </c>
      <c r="AM97" s="208">
        <f>IF('Indicator Date hidden'!AN98="x","x",$AM$2-'Indicator Date hidden'!AN98)</f>
        <v>0</v>
      </c>
      <c r="AN97" s="208">
        <f>IF('Indicator Date hidden'!AO98="x","x",$AN$2-'Indicator Date hidden'!AO98)</f>
        <v>0</v>
      </c>
      <c r="AO97" s="208">
        <f>IF('Indicator Date hidden'!AP98="x","x",$AO$2-'Indicator Date hidden'!AP98)</f>
        <v>0</v>
      </c>
      <c r="AP97" s="208">
        <f>IF('Indicator Date hidden'!AQ98="x","x",$AP$2-'Indicator Date hidden'!AQ98)</f>
        <v>0</v>
      </c>
      <c r="AQ97" s="208">
        <f>IF('Indicator Date hidden'!AR98="x","x",$AQ$2-'Indicator Date hidden'!AR98)</f>
        <v>0</v>
      </c>
      <c r="AR97" s="208">
        <f>IF('Indicator Date hidden'!AS98="x","x",$AR$2-'Indicator Date hidden'!AS98)</f>
        <v>0</v>
      </c>
      <c r="AS97" s="208">
        <f>IF('Indicator Date hidden'!AT98="x","x",$AS$2-'Indicator Date hidden'!AT98)</f>
        <v>0</v>
      </c>
      <c r="AT97" s="208">
        <f>IF('Indicator Date hidden'!AU98="x","x",$AT$2-'Indicator Date hidden'!AU98)</f>
        <v>0</v>
      </c>
      <c r="AU97" s="208">
        <f>IF('Indicator Date hidden'!AV98="x","x",$AU$2-'Indicator Date hidden'!AV98)</f>
        <v>5</v>
      </c>
      <c r="AV97" s="208">
        <f>IF('Indicator Date hidden'!AW98="x","x",$AV$2-'Indicator Date hidden'!AW98)</f>
        <v>0</v>
      </c>
      <c r="AW97" s="208">
        <f>IF('Indicator Date hidden'!AX98="x","x",$AW$2-'Indicator Date hidden'!AX98)</f>
        <v>0</v>
      </c>
      <c r="AX97" s="208">
        <f>IF('Indicator Date hidden'!AY98="x","x",$AX$2-'Indicator Date hidden'!AY98)</f>
        <v>0</v>
      </c>
      <c r="AY97" s="208">
        <f>IF('Indicator Date hidden'!AZ98="x","x",$AY$2-'Indicator Date hidden'!AZ98)</f>
        <v>0</v>
      </c>
      <c r="AZ97" s="208">
        <f>IF('Indicator Date hidden'!BA98="x","x",$AZ$2-'Indicator Date hidden'!BA98)</f>
        <v>0</v>
      </c>
      <c r="BA97">
        <f t="shared" si="10"/>
        <v>14</v>
      </c>
      <c r="BB97" s="21">
        <f t="shared" si="11"/>
        <v>0.29166666666666669</v>
      </c>
      <c r="BC97">
        <f t="shared" si="12"/>
        <v>4</v>
      </c>
      <c r="BD97" s="21">
        <f t="shared" si="13"/>
        <v>1.0793194872490515</v>
      </c>
      <c r="BE97" s="278">
        <f t="shared" si="14"/>
        <v>0</v>
      </c>
    </row>
    <row r="98" spans="1:57" x14ac:dyDescent="0.3">
      <c r="A98" t="s">
        <v>7460</v>
      </c>
      <c r="B98" s="208">
        <f>IF('Indicator Date hidden'!C99="x","x",$B$2-'Indicator Date hidden'!C99)</f>
        <v>0</v>
      </c>
      <c r="C98" s="208">
        <f>IF('Indicator Date hidden'!D99="x","x",$C$2-'Indicator Date hidden'!D99)</f>
        <v>0</v>
      </c>
      <c r="D98" s="208">
        <f>IF('Indicator Date hidden'!E99="x","x",$D$2-'Indicator Date hidden'!E99)</f>
        <v>0</v>
      </c>
      <c r="E98" s="208">
        <f>IF('Indicator Date hidden'!F99="x","x",$E$2-'Indicator Date hidden'!F99)</f>
        <v>0</v>
      </c>
      <c r="F98" s="208">
        <f>IF('Indicator Date hidden'!G99="x","x",$F$2-'Indicator Date hidden'!G99)</f>
        <v>0</v>
      </c>
      <c r="G98" s="208">
        <f>IF('Indicator Date hidden'!H99="x","x",$G$2-'Indicator Date hidden'!H99)</f>
        <v>0</v>
      </c>
      <c r="H98" s="208">
        <f>IF('Indicator Date hidden'!I99="x","x",$H$2-'Indicator Date hidden'!I99)</f>
        <v>0</v>
      </c>
      <c r="I98" s="208">
        <f>IF('Indicator Date hidden'!J99="x","x",$I$2-'Indicator Date hidden'!J99)</f>
        <v>0</v>
      </c>
      <c r="J98" s="208">
        <f>IF('Indicator Date hidden'!K99="x","x",$J$2-'Indicator Date hidden'!K99)</f>
        <v>0</v>
      </c>
      <c r="K98" s="208">
        <f>IF('Indicator Date hidden'!L99="x","x",$K$2-'Indicator Date hidden'!L99)</f>
        <v>0</v>
      </c>
      <c r="L98" s="208">
        <f>IF('Indicator Date hidden'!M99="x","x",$L$2-'Indicator Date hidden'!M99)</f>
        <v>0</v>
      </c>
      <c r="M98" s="208">
        <f>IF('Indicator Date hidden'!N99="x","x",$M$2-'Indicator Date hidden'!N99)</f>
        <v>0</v>
      </c>
      <c r="N98" s="208">
        <f>IF('Indicator Date hidden'!O99="x","x",$N$2-'Indicator Date hidden'!O99)</f>
        <v>0</v>
      </c>
      <c r="O98" s="208">
        <f>IF('Indicator Date hidden'!P99="x","x",$O$2-'Indicator Date hidden'!P99)</f>
        <v>0</v>
      </c>
      <c r="P98" s="208">
        <f>IF('Indicator Date hidden'!Q99="x","x",$P$2-'Indicator Date hidden'!Q99)</f>
        <v>0</v>
      </c>
      <c r="Q98" s="208">
        <f>IF('Indicator Date hidden'!R99="x","x",$Q$2-'Indicator Date hidden'!R99)</f>
        <v>1</v>
      </c>
      <c r="R98" s="208">
        <f>IF('Indicator Date hidden'!S99="x","x",$R$2-'Indicator Date hidden'!S99)</f>
        <v>0</v>
      </c>
      <c r="S98" s="208">
        <f>IF('Indicator Date hidden'!T99="x","x",$S$2-'Indicator Date hidden'!T99)</f>
        <v>0</v>
      </c>
      <c r="T98" s="208">
        <f>IF('Indicator Date hidden'!U99="x","x",$T$2-'Indicator Date hidden'!U99)</f>
        <v>0</v>
      </c>
      <c r="U98" s="208">
        <f>IF('Indicator Date hidden'!V99="x","x",$U$2-'Indicator Date hidden'!V99)</f>
        <v>0</v>
      </c>
      <c r="V98" s="208">
        <f>IF('Indicator Date hidden'!W99="x","x",$V$2-'Indicator Date hidden'!W99)</f>
        <v>0</v>
      </c>
      <c r="W98" s="208">
        <f>IF('Indicator Date hidden'!X99="x","x",$W$2-'Indicator Date hidden'!X99)</f>
        <v>1</v>
      </c>
      <c r="X98" s="208">
        <f>IF('Indicator Date hidden'!Y99="x","x",$X$2-'Indicator Date hidden'!Y99)</f>
        <v>4</v>
      </c>
      <c r="Y98" s="208">
        <f>IF('Indicator Date hidden'!Z99="x","x",$Y$2-'Indicator Date hidden'!Z99)</f>
        <v>0</v>
      </c>
      <c r="Z98" s="208">
        <f>IF('Indicator Date hidden'!AA99="x","x",$Z$2-'Indicator Date hidden'!AA99)</f>
        <v>0</v>
      </c>
      <c r="AA98" s="208">
        <f>IF('Indicator Date hidden'!AB99="x","x",$AA$2-'Indicator Date hidden'!AB99)</f>
        <v>0</v>
      </c>
      <c r="AB98" s="208">
        <f>IF('Indicator Date hidden'!AC99="x","x",$AB$2-'Indicator Date hidden'!AC99)</f>
        <v>0</v>
      </c>
      <c r="AC98" s="208">
        <f>IF('Indicator Date hidden'!AD99="x","x",$AC$2-'Indicator Date hidden'!AD99)</f>
        <v>0</v>
      </c>
      <c r="AD98" s="208">
        <f>IF('Indicator Date hidden'!AE99="x","x",$AD$2-'Indicator Date hidden'!AE99)</f>
        <v>0</v>
      </c>
      <c r="AE98" s="208">
        <f>IF('Indicator Date hidden'!AF99="x","x",$AE$2-'Indicator Date hidden'!AF99)</f>
        <v>0</v>
      </c>
      <c r="AF98" s="208">
        <f>IF('Indicator Date hidden'!AG99="x","x",$AF$2-'Indicator Date hidden'!AG99)</f>
        <v>6</v>
      </c>
      <c r="AG98" s="208">
        <f>IF('Indicator Date hidden'!AH99="x","x",$AG$2-'Indicator Date hidden'!AH99)</f>
        <v>0</v>
      </c>
      <c r="AH98" s="208">
        <f>IF('Indicator Date hidden'!AI99="x","x",$AH$2-'Indicator Date hidden'!AI99)</f>
        <v>0</v>
      </c>
      <c r="AI98" s="208">
        <f>IF('Indicator Date hidden'!AJ99="x","x",$AI$2-'Indicator Date hidden'!AJ99)</f>
        <v>0</v>
      </c>
      <c r="AJ98" s="208" t="str">
        <f>IF('Indicator Date hidden'!AK99="x","x",$AJ$2-'Indicator Date hidden'!AK99)</f>
        <v>x</v>
      </c>
      <c r="AK98" s="208">
        <f>IF('Indicator Date hidden'!AL99="x","x",$AK$2-'Indicator Date hidden'!AL99)</f>
        <v>0</v>
      </c>
      <c r="AL98" s="208">
        <f>IF('Indicator Date hidden'!AM99="x","x",$AL$2-'Indicator Date hidden'!AM99)</f>
        <v>0</v>
      </c>
      <c r="AM98" s="208">
        <f>IF('Indicator Date hidden'!AN99="x","x",$AM$2-'Indicator Date hidden'!AN99)</f>
        <v>0</v>
      </c>
      <c r="AN98" s="208">
        <f>IF('Indicator Date hidden'!AO99="x","x",$AN$2-'Indicator Date hidden'!AO99)</f>
        <v>0</v>
      </c>
      <c r="AO98" s="208" t="str">
        <f>IF('Indicator Date hidden'!AP99="x","x",$AO$2-'Indicator Date hidden'!AP99)</f>
        <v>x</v>
      </c>
      <c r="AP98" s="208" t="str">
        <f>IF('Indicator Date hidden'!AQ99="x","x",$AP$2-'Indicator Date hidden'!AQ99)</f>
        <v>x</v>
      </c>
      <c r="AQ98" s="208" t="str">
        <f>IF('Indicator Date hidden'!AR99="x","x",$AQ$2-'Indicator Date hidden'!AR99)</f>
        <v>x</v>
      </c>
      <c r="AR98" s="208">
        <f>IF('Indicator Date hidden'!AS99="x","x",$AR$2-'Indicator Date hidden'!AS99)</f>
        <v>0</v>
      </c>
      <c r="AS98" s="208">
        <f>IF('Indicator Date hidden'!AT99="x","x",$AS$2-'Indicator Date hidden'!AT99)</f>
        <v>0</v>
      </c>
      <c r="AT98" s="208">
        <f>IF('Indicator Date hidden'!AU99="x","x",$AT$2-'Indicator Date hidden'!AU99)</f>
        <v>0</v>
      </c>
      <c r="AU98" s="208">
        <f>IF('Indicator Date hidden'!AV99="x","x",$AU$2-'Indicator Date hidden'!AV99)</f>
        <v>7</v>
      </c>
      <c r="AV98" s="208">
        <f>IF('Indicator Date hidden'!AW99="x","x",$AV$2-'Indicator Date hidden'!AW99)</f>
        <v>0</v>
      </c>
      <c r="AW98" s="208">
        <f>IF('Indicator Date hidden'!AX99="x","x",$AW$2-'Indicator Date hidden'!AX99)</f>
        <v>0</v>
      </c>
      <c r="AX98" s="208">
        <f>IF('Indicator Date hidden'!AY99="x","x",$AX$2-'Indicator Date hidden'!AY99)</f>
        <v>0</v>
      </c>
      <c r="AY98" s="208">
        <f>IF('Indicator Date hidden'!AZ99="x","x",$AY$2-'Indicator Date hidden'!AZ99)</f>
        <v>0</v>
      </c>
      <c r="AZ98" s="208">
        <f>IF('Indicator Date hidden'!BA99="x","x",$AZ$2-'Indicator Date hidden'!BA99)</f>
        <v>0</v>
      </c>
      <c r="BA98">
        <f t="shared" si="10"/>
        <v>19</v>
      </c>
      <c r="BB98" s="21">
        <f t="shared" si="11"/>
        <v>0.40425531914893614</v>
      </c>
      <c r="BC98">
        <f t="shared" si="12"/>
        <v>5</v>
      </c>
      <c r="BD98" s="21">
        <f t="shared" si="13"/>
        <v>1.4241021728239582</v>
      </c>
      <c r="BE98" s="278">
        <f t="shared" si="14"/>
        <v>0</v>
      </c>
    </row>
    <row r="99" spans="1:57" x14ac:dyDescent="0.3">
      <c r="A99" t="s">
        <v>7461</v>
      </c>
      <c r="B99" s="208">
        <f>IF('Indicator Date hidden'!C100="x","x",$B$2-'Indicator Date hidden'!C100)</f>
        <v>0</v>
      </c>
      <c r="C99" s="208">
        <f>IF('Indicator Date hidden'!D100="x","x",$C$2-'Indicator Date hidden'!D100)</f>
        <v>0</v>
      </c>
      <c r="D99" s="208">
        <f>IF('Indicator Date hidden'!E100="x","x",$D$2-'Indicator Date hidden'!E100)</f>
        <v>0</v>
      </c>
      <c r="E99" s="208">
        <f>IF('Indicator Date hidden'!F100="x","x",$E$2-'Indicator Date hidden'!F100)</f>
        <v>0</v>
      </c>
      <c r="F99" s="208">
        <f>IF('Indicator Date hidden'!G100="x","x",$F$2-'Indicator Date hidden'!G100)</f>
        <v>0</v>
      </c>
      <c r="G99" s="208">
        <f>IF('Indicator Date hidden'!H100="x","x",$G$2-'Indicator Date hidden'!H100)</f>
        <v>0</v>
      </c>
      <c r="H99" s="208">
        <f>IF('Indicator Date hidden'!I100="x","x",$H$2-'Indicator Date hidden'!I100)</f>
        <v>0</v>
      </c>
      <c r="I99" s="208">
        <f>IF('Indicator Date hidden'!J100="x","x",$I$2-'Indicator Date hidden'!J100)</f>
        <v>0</v>
      </c>
      <c r="J99" s="208">
        <f>IF('Indicator Date hidden'!K100="x","x",$J$2-'Indicator Date hidden'!K100)</f>
        <v>0</v>
      </c>
      <c r="K99" s="208">
        <f>IF('Indicator Date hidden'!L100="x","x",$K$2-'Indicator Date hidden'!L100)</f>
        <v>0</v>
      </c>
      <c r="L99" s="208">
        <f>IF('Indicator Date hidden'!M100="x","x",$L$2-'Indicator Date hidden'!M100)</f>
        <v>0</v>
      </c>
      <c r="M99" s="208">
        <f>IF('Indicator Date hidden'!N100="x","x",$M$2-'Indicator Date hidden'!N100)</f>
        <v>0</v>
      </c>
      <c r="N99" s="208">
        <f>IF('Indicator Date hidden'!O100="x","x",$N$2-'Indicator Date hidden'!O100)</f>
        <v>0</v>
      </c>
      <c r="O99" s="208">
        <f>IF('Indicator Date hidden'!P100="x","x",$O$2-'Indicator Date hidden'!P100)</f>
        <v>0</v>
      </c>
      <c r="P99" s="208">
        <f>IF('Indicator Date hidden'!Q100="x","x",$P$2-'Indicator Date hidden'!Q100)</f>
        <v>0</v>
      </c>
      <c r="Q99" s="208">
        <f>IF('Indicator Date hidden'!R100="x","x",$Q$2-'Indicator Date hidden'!R100)</f>
        <v>7</v>
      </c>
      <c r="R99" s="208">
        <f>IF('Indicator Date hidden'!S100="x","x",$R$2-'Indicator Date hidden'!S100)</f>
        <v>0</v>
      </c>
      <c r="S99" s="208">
        <f>IF('Indicator Date hidden'!T100="x","x",$S$2-'Indicator Date hidden'!T100)</f>
        <v>0</v>
      </c>
      <c r="T99" s="208">
        <f>IF('Indicator Date hidden'!U100="x","x",$T$2-'Indicator Date hidden'!U100)</f>
        <v>0</v>
      </c>
      <c r="U99" s="208">
        <f>IF('Indicator Date hidden'!V100="x","x",$U$2-'Indicator Date hidden'!V100)</f>
        <v>0</v>
      </c>
      <c r="V99" s="208">
        <f>IF('Indicator Date hidden'!W100="x","x",$V$2-'Indicator Date hidden'!W100)</f>
        <v>0</v>
      </c>
      <c r="W99" s="208">
        <f>IF('Indicator Date hidden'!X100="x","x",$W$2-'Indicator Date hidden'!X100)</f>
        <v>7</v>
      </c>
      <c r="X99" s="208">
        <f>IF('Indicator Date hidden'!Y100="x","x",$X$2-'Indicator Date hidden'!Y100)</f>
        <v>4</v>
      </c>
      <c r="Y99" s="208">
        <f>IF('Indicator Date hidden'!Z100="x","x",$Y$2-'Indicator Date hidden'!Z100)</f>
        <v>0</v>
      </c>
      <c r="Z99" s="208">
        <f>IF('Indicator Date hidden'!AA100="x","x",$Z$2-'Indicator Date hidden'!AA100)</f>
        <v>0</v>
      </c>
      <c r="AA99" s="208" t="str">
        <f>IF('Indicator Date hidden'!AB100="x","x",$AA$2-'Indicator Date hidden'!AB100)</f>
        <v>x</v>
      </c>
      <c r="AB99" s="208">
        <f>IF('Indicator Date hidden'!AC100="x","x",$AB$2-'Indicator Date hidden'!AC100)</f>
        <v>0</v>
      </c>
      <c r="AC99" s="208">
        <f>IF('Indicator Date hidden'!AD100="x","x",$AC$2-'Indicator Date hidden'!AD100)</f>
        <v>0</v>
      </c>
      <c r="AD99" s="208" t="str">
        <f>IF('Indicator Date hidden'!AE100="x","x",$AD$2-'Indicator Date hidden'!AE100)</f>
        <v>x</v>
      </c>
      <c r="AE99" s="208">
        <f>IF('Indicator Date hidden'!AF100="x","x",$AE$2-'Indicator Date hidden'!AF100)</f>
        <v>0</v>
      </c>
      <c r="AF99" s="208" t="str">
        <f>IF('Indicator Date hidden'!AG100="x","x",$AF$2-'Indicator Date hidden'!AG100)</f>
        <v>x</v>
      </c>
      <c r="AG99" s="208">
        <f>IF('Indicator Date hidden'!AH100="x","x",$AG$2-'Indicator Date hidden'!AH100)</f>
        <v>0</v>
      </c>
      <c r="AH99" s="208">
        <f>IF('Indicator Date hidden'!AI100="x","x",$AH$2-'Indicator Date hidden'!AI100)</f>
        <v>0</v>
      </c>
      <c r="AI99" s="208">
        <f>IF('Indicator Date hidden'!AJ100="x","x",$AI$2-'Indicator Date hidden'!AJ100)</f>
        <v>0</v>
      </c>
      <c r="AJ99" s="208">
        <f>IF('Indicator Date hidden'!AK100="x","x",$AJ$2-'Indicator Date hidden'!AK100)</f>
        <v>0</v>
      </c>
      <c r="AK99" s="208">
        <f>IF('Indicator Date hidden'!AL100="x","x",$AK$2-'Indicator Date hidden'!AL100)</f>
        <v>1</v>
      </c>
      <c r="AL99" s="208">
        <f>IF('Indicator Date hidden'!AM100="x","x",$AL$2-'Indicator Date hidden'!AM100)</f>
        <v>0</v>
      </c>
      <c r="AM99" s="208">
        <f>IF('Indicator Date hidden'!AN100="x","x",$AM$2-'Indicator Date hidden'!AN100)</f>
        <v>0</v>
      </c>
      <c r="AN99" s="208">
        <f>IF('Indicator Date hidden'!AO100="x","x",$AN$2-'Indicator Date hidden'!AO100)</f>
        <v>0</v>
      </c>
      <c r="AO99" s="208" t="str">
        <f>IF('Indicator Date hidden'!AP100="x","x",$AO$2-'Indicator Date hidden'!AP100)</f>
        <v>x</v>
      </c>
      <c r="AP99" s="208" t="str">
        <f>IF('Indicator Date hidden'!AQ100="x","x",$AP$2-'Indicator Date hidden'!AQ100)</f>
        <v>x</v>
      </c>
      <c r="AQ99" s="208" t="str">
        <f>IF('Indicator Date hidden'!AR100="x","x",$AQ$2-'Indicator Date hidden'!AR100)</f>
        <v>x</v>
      </c>
      <c r="AR99" s="208">
        <f>IF('Indicator Date hidden'!AS100="x","x",$AR$2-'Indicator Date hidden'!AS100)</f>
        <v>0</v>
      </c>
      <c r="AS99" s="208">
        <f>IF('Indicator Date hidden'!AT100="x","x",$AS$2-'Indicator Date hidden'!AT100)</f>
        <v>0</v>
      </c>
      <c r="AT99" s="208">
        <f>IF('Indicator Date hidden'!AU100="x","x",$AT$2-'Indicator Date hidden'!AU100)</f>
        <v>0</v>
      </c>
      <c r="AU99" s="208">
        <f>IF('Indicator Date hidden'!AV100="x","x",$AU$2-'Indicator Date hidden'!AV100)</f>
        <v>1</v>
      </c>
      <c r="AV99" s="208">
        <f>IF('Indicator Date hidden'!AW100="x","x",$AV$2-'Indicator Date hidden'!AW100)</f>
        <v>0</v>
      </c>
      <c r="AW99" s="208">
        <f>IF('Indicator Date hidden'!AX100="x","x",$AW$2-'Indicator Date hidden'!AX100)</f>
        <v>0</v>
      </c>
      <c r="AX99" s="208">
        <f>IF('Indicator Date hidden'!AY100="x","x",$AX$2-'Indicator Date hidden'!AY100)</f>
        <v>0</v>
      </c>
      <c r="AY99" s="208">
        <f>IF('Indicator Date hidden'!AZ100="x","x",$AY$2-'Indicator Date hidden'!AZ100)</f>
        <v>0</v>
      </c>
      <c r="AZ99" s="208" t="str">
        <f>IF('Indicator Date hidden'!BA100="x","x",$AZ$2-'Indicator Date hidden'!BA100)</f>
        <v>x</v>
      </c>
      <c r="BA99">
        <f t="shared" ref="BA99:BA130" si="15">SUM(B99:AZ99)</f>
        <v>20</v>
      </c>
      <c r="BB99" s="21">
        <f t="shared" ref="BB99:BB130" si="16">BA99/COUNT(B99:AZ99)</f>
        <v>0.45454545454545453</v>
      </c>
      <c r="BC99">
        <f t="shared" ref="BC99:BC130" si="17">COUNTIF(B99:AZ99,"&gt;0")</f>
        <v>5</v>
      </c>
      <c r="BD99" s="21">
        <f t="shared" ref="BD99:BD130" si="18">_xlfn.STDEV.P(B99:AZ99)</f>
        <v>1.5587661999529314</v>
      </c>
      <c r="BE99" s="278">
        <f t="shared" ref="BE99:BE130" si="19">MEDIAN(B99:AZ99)</f>
        <v>0</v>
      </c>
    </row>
    <row r="100" spans="1:57" x14ac:dyDescent="0.3">
      <c r="A100" t="s">
        <v>7463</v>
      </c>
      <c r="B100" s="208">
        <f>IF('Indicator Date hidden'!C101="x","x",$B$2-'Indicator Date hidden'!C101)</f>
        <v>0</v>
      </c>
      <c r="C100" s="208">
        <f>IF('Indicator Date hidden'!D101="x","x",$C$2-'Indicator Date hidden'!D101)</f>
        <v>0</v>
      </c>
      <c r="D100" s="208">
        <f>IF('Indicator Date hidden'!E101="x","x",$D$2-'Indicator Date hidden'!E101)</f>
        <v>0</v>
      </c>
      <c r="E100" s="208">
        <f>IF('Indicator Date hidden'!F101="x","x",$E$2-'Indicator Date hidden'!F101)</f>
        <v>0</v>
      </c>
      <c r="F100" s="208">
        <f>IF('Indicator Date hidden'!G101="x","x",$F$2-'Indicator Date hidden'!G101)</f>
        <v>0</v>
      </c>
      <c r="G100" s="208">
        <f>IF('Indicator Date hidden'!H101="x","x",$G$2-'Indicator Date hidden'!H101)</f>
        <v>0</v>
      </c>
      <c r="H100" s="208">
        <f>IF('Indicator Date hidden'!I101="x","x",$H$2-'Indicator Date hidden'!I101)</f>
        <v>0</v>
      </c>
      <c r="I100" s="208">
        <f>IF('Indicator Date hidden'!J101="x","x",$I$2-'Indicator Date hidden'!J101)</f>
        <v>0</v>
      </c>
      <c r="J100" s="208">
        <f>IF('Indicator Date hidden'!K101="x","x",$J$2-'Indicator Date hidden'!K101)</f>
        <v>0</v>
      </c>
      <c r="K100" s="208">
        <f>IF('Indicator Date hidden'!L101="x","x",$K$2-'Indicator Date hidden'!L101)</f>
        <v>0</v>
      </c>
      <c r="L100" s="208">
        <f>IF('Indicator Date hidden'!M101="x","x",$L$2-'Indicator Date hidden'!M101)</f>
        <v>0</v>
      </c>
      <c r="M100" s="208">
        <f>IF('Indicator Date hidden'!N101="x","x",$M$2-'Indicator Date hidden'!N101)</f>
        <v>0</v>
      </c>
      <c r="N100" s="208">
        <f>IF('Indicator Date hidden'!O101="x","x",$N$2-'Indicator Date hidden'!O101)</f>
        <v>0</v>
      </c>
      <c r="O100" s="208">
        <f>IF('Indicator Date hidden'!P101="x","x",$O$2-'Indicator Date hidden'!P101)</f>
        <v>0</v>
      </c>
      <c r="P100" s="208">
        <f>IF('Indicator Date hidden'!Q101="x","x",$P$2-'Indicator Date hidden'!Q101)</f>
        <v>0</v>
      </c>
      <c r="Q100" s="208" t="str">
        <f>IF('Indicator Date hidden'!R101="x","x",$Q$2-'Indicator Date hidden'!R101)</f>
        <v>x</v>
      </c>
      <c r="R100" s="208">
        <f>IF('Indicator Date hidden'!S101="x","x",$R$2-'Indicator Date hidden'!S101)</f>
        <v>0</v>
      </c>
      <c r="S100" s="208">
        <f>IF('Indicator Date hidden'!T101="x","x",$S$2-'Indicator Date hidden'!T101)</f>
        <v>0</v>
      </c>
      <c r="T100" s="208">
        <f>IF('Indicator Date hidden'!U101="x","x",$T$2-'Indicator Date hidden'!U101)</f>
        <v>0</v>
      </c>
      <c r="U100" s="208" t="str">
        <f>IF('Indicator Date hidden'!V101="x","x",$U$2-'Indicator Date hidden'!V101)</f>
        <v>x</v>
      </c>
      <c r="V100" s="208" t="str">
        <f>IF('Indicator Date hidden'!W101="x","x",$V$2-'Indicator Date hidden'!W101)</f>
        <v>x</v>
      </c>
      <c r="W100" s="208" t="str">
        <f>IF('Indicator Date hidden'!X101="x","x",$W$2-'Indicator Date hidden'!X101)</f>
        <v>x</v>
      </c>
      <c r="X100" s="208" t="str">
        <f>IF('Indicator Date hidden'!Y101="x","x",$X$2-'Indicator Date hidden'!Y101)</f>
        <v>x</v>
      </c>
      <c r="Y100" s="208" t="str">
        <f>IF('Indicator Date hidden'!Z101="x","x",$Y$2-'Indicator Date hidden'!Z101)</f>
        <v>x</v>
      </c>
      <c r="Z100" s="208" t="str">
        <f>IF('Indicator Date hidden'!AA101="x","x",$Z$2-'Indicator Date hidden'!AA101)</f>
        <v>x</v>
      </c>
      <c r="AA100" s="208" t="str">
        <f>IF('Indicator Date hidden'!AB101="x","x",$AA$2-'Indicator Date hidden'!AB101)</f>
        <v>x</v>
      </c>
      <c r="AB100" s="208" t="str">
        <f>IF('Indicator Date hidden'!AC101="x","x",$AB$2-'Indicator Date hidden'!AC101)</f>
        <v>x</v>
      </c>
      <c r="AC100" s="208">
        <f>IF('Indicator Date hidden'!AD101="x","x",$AC$2-'Indicator Date hidden'!AD101)</f>
        <v>0</v>
      </c>
      <c r="AD100" s="208" t="str">
        <f>IF('Indicator Date hidden'!AE101="x","x",$AD$2-'Indicator Date hidden'!AE101)</f>
        <v>x</v>
      </c>
      <c r="AE100" s="208" t="str">
        <f>IF('Indicator Date hidden'!AF101="x","x",$AE$2-'Indicator Date hidden'!AF101)</f>
        <v>x</v>
      </c>
      <c r="AF100" s="208" t="str">
        <f>IF('Indicator Date hidden'!AG101="x","x",$AF$2-'Indicator Date hidden'!AG101)</f>
        <v>x</v>
      </c>
      <c r="AG100" s="208">
        <f>IF('Indicator Date hidden'!AH101="x","x",$AG$2-'Indicator Date hidden'!AH101)</f>
        <v>0</v>
      </c>
      <c r="AH100" s="208">
        <f>IF('Indicator Date hidden'!AI101="x","x",$AH$2-'Indicator Date hidden'!AI101)</f>
        <v>0</v>
      </c>
      <c r="AI100" s="208">
        <f>IF('Indicator Date hidden'!AJ101="x","x",$AI$2-'Indicator Date hidden'!AJ101)</f>
        <v>0</v>
      </c>
      <c r="AJ100" s="208" t="str">
        <f>IF('Indicator Date hidden'!AK101="x","x",$AJ$2-'Indicator Date hidden'!AK101)</f>
        <v>x</v>
      </c>
      <c r="AK100" s="208">
        <f>IF('Indicator Date hidden'!AL101="x","x",$AK$2-'Indicator Date hidden'!AL101)</f>
        <v>1</v>
      </c>
      <c r="AL100" s="208">
        <f>IF('Indicator Date hidden'!AM101="x","x",$AL$2-'Indicator Date hidden'!AM101)</f>
        <v>0</v>
      </c>
      <c r="AM100" s="208">
        <f>IF('Indicator Date hidden'!AN101="x","x",$AM$2-'Indicator Date hidden'!AN101)</f>
        <v>0</v>
      </c>
      <c r="AN100" s="208">
        <f>IF('Indicator Date hidden'!AO101="x","x",$AN$2-'Indicator Date hidden'!AO101)</f>
        <v>0</v>
      </c>
      <c r="AO100" s="208" t="str">
        <f>IF('Indicator Date hidden'!AP101="x","x",$AO$2-'Indicator Date hidden'!AP101)</f>
        <v>x</v>
      </c>
      <c r="AP100" s="208" t="str">
        <f>IF('Indicator Date hidden'!AQ101="x","x",$AP$2-'Indicator Date hidden'!AQ101)</f>
        <v>x</v>
      </c>
      <c r="AQ100" s="208" t="str">
        <f>IF('Indicator Date hidden'!AR101="x","x",$AQ$2-'Indicator Date hidden'!AR101)</f>
        <v>x</v>
      </c>
      <c r="AR100" s="208">
        <f>IF('Indicator Date hidden'!AS101="x","x",$AR$2-'Indicator Date hidden'!AS101)</f>
        <v>0</v>
      </c>
      <c r="AS100" s="208" t="str">
        <f>IF('Indicator Date hidden'!AT101="x","x",$AS$2-'Indicator Date hidden'!AT101)</f>
        <v>x</v>
      </c>
      <c r="AT100" s="208">
        <f>IF('Indicator Date hidden'!AU101="x","x",$AT$2-'Indicator Date hidden'!AU101)</f>
        <v>0</v>
      </c>
      <c r="AU100" s="208" t="str">
        <f>IF('Indicator Date hidden'!AV101="x","x",$AU$2-'Indicator Date hidden'!AV101)</f>
        <v>x</v>
      </c>
      <c r="AV100" s="208">
        <f>IF('Indicator Date hidden'!AW101="x","x",$AV$2-'Indicator Date hidden'!AW101)</f>
        <v>0</v>
      </c>
      <c r="AW100" s="208">
        <f>IF('Indicator Date hidden'!AX101="x","x",$AW$2-'Indicator Date hidden'!AX101)</f>
        <v>0</v>
      </c>
      <c r="AX100" s="208">
        <f>IF('Indicator Date hidden'!AY101="x","x",$AX$2-'Indicator Date hidden'!AY101)</f>
        <v>0</v>
      </c>
      <c r="AY100" s="208" t="str">
        <f>IF('Indicator Date hidden'!AZ101="x","x",$AY$2-'Indicator Date hidden'!AZ101)</f>
        <v>x</v>
      </c>
      <c r="AZ100" s="208" t="str">
        <f>IF('Indicator Date hidden'!BA101="x","x",$AZ$2-'Indicator Date hidden'!BA101)</f>
        <v>x</v>
      </c>
      <c r="BA100">
        <f t="shared" si="15"/>
        <v>1</v>
      </c>
      <c r="BB100" s="21">
        <f t="shared" si="16"/>
        <v>3.2258064516129031E-2</v>
      </c>
      <c r="BC100">
        <f t="shared" si="17"/>
        <v>1</v>
      </c>
      <c r="BD100" s="21">
        <f t="shared" si="18"/>
        <v>0.17668469596940842</v>
      </c>
      <c r="BE100" s="278">
        <f t="shared" si="19"/>
        <v>0</v>
      </c>
    </row>
    <row r="101" spans="1:57" x14ac:dyDescent="0.3">
      <c r="A101" t="s">
        <v>7465</v>
      </c>
      <c r="B101" s="208">
        <f>IF('Indicator Date hidden'!C102="x","x",$B$2-'Indicator Date hidden'!C102)</f>
        <v>0</v>
      </c>
      <c r="C101" s="208">
        <f>IF('Indicator Date hidden'!D102="x","x",$C$2-'Indicator Date hidden'!D102)</f>
        <v>0</v>
      </c>
      <c r="D101" s="208">
        <f>IF('Indicator Date hidden'!E102="x","x",$D$2-'Indicator Date hidden'!E102)</f>
        <v>0</v>
      </c>
      <c r="E101" s="208">
        <f>IF('Indicator Date hidden'!F102="x","x",$E$2-'Indicator Date hidden'!F102)</f>
        <v>0</v>
      </c>
      <c r="F101" s="208">
        <f>IF('Indicator Date hidden'!G102="x","x",$F$2-'Indicator Date hidden'!G102)</f>
        <v>0</v>
      </c>
      <c r="G101" s="208">
        <f>IF('Indicator Date hidden'!H102="x","x",$G$2-'Indicator Date hidden'!H102)</f>
        <v>0</v>
      </c>
      <c r="H101" s="208">
        <f>IF('Indicator Date hidden'!I102="x","x",$H$2-'Indicator Date hidden'!I102)</f>
        <v>0</v>
      </c>
      <c r="I101" s="208">
        <f>IF('Indicator Date hidden'!J102="x","x",$I$2-'Indicator Date hidden'!J102)</f>
        <v>0</v>
      </c>
      <c r="J101" s="208">
        <f>IF('Indicator Date hidden'!K102="x","x",$J$2-'Indicator Date hidden'!K102)</f>
        <v>0</v>
      </c>
      <c r="K101" s="208">
        <f>IF('Indicator Date hidden'!L102="x","x",$K$2-'Indicator Date hidden'!L102)</f>
        <v>0</v>
      </c>
      <c r="L101" s="208">
        <f>IF('Indicator Date hidden'!M102="x","x",$L$2-'Indicator Date hidden'!M102)</f>
        <v>0</v>
      </c>
      <c r="M101" s="208">
        <f>IF('Indicator Date hidden'!N102="x","x",$M$2-'Indicator Date hidden'!N102)</f>
        <v>0</v>
      </c>
      <c r="N101" s="208">
        <f>IF('Indicator Date hidden'!O102="x","x",$N$2-'Indicator Date hidden'!O102)</f>
        <v>0</v>
      </c>
      <c r="O101" s="208">
        <f>IF('Indicator Date hidden'!P102="x","x",$O$2-'Indicator Date hidden'!P102)</f>
        <v>0</v>
      </c>
      <c r="P101" s="208">
        <f>IF('Indicator Date hidden'!Q102="x","x",$P$2-'Indicator Date hidden'!Q102)</f>
        <v>0</v>
      </c>
      <c r="Q101" s="208" t="str">
        <f>IF('Indicator Date hidden'!R102="x","x",$Q$2-'Indicator Date hidden'!R102)</f>
        <v>x</v>
      </c>
      <c r="R101" s="208">
        <f>IF('Indicator Date hidden'!S102="x","x",$R$2-'Indicator Date hidden'!S102)</f>
        <v>0</v>
      </c>
      <c r="S101" s="208">
        <f>IF('Indicator Date hidden'!T102="x","x",$S$2-'Indicator Date hidden'!T102)</f>
        <v>0</v>
      </c>
      <c r="T101" s="208">
        <f>IF('Indicator Date hidden'!U102="x","x",$T$2-'Indicator Date hidden'!U102)</f>
        <v>0</v>
      </c>
      <c r="U101" s="208" t="str">
        <f>IF('Indicator Date hidden'!V102="x","x",$U$2-'Indicator Date hidden'!V102)</f>
        <v>x</v>
      </c>
      <c r="V101" s="208">
        <f>IF('Indicator Date hidden'!W102="x","x",$V$2-'Indicator Date hidden'!W102)</f>
        <v>0</v>
      </c>
      <c r="W101" s="208" t="str">
        <f>IF('Indicator Date hidden'!X102="x","x",$W$2-'Indicator Date hidden'!X102)</f>
        <v>x</v>
      </c>
      <c r="X101" s="208">
        <f>IF('Indicator Date hidden'!Y102="x","x",$X$2-'Indicator Date hidden'!Y102)</f>
        <v>2</v>
      </c>
      <c r="Y101" s="208">
        <f>IF('Indicator Date hidden'!Z102="x","x",$Y$2-'Indicator Date hidden'!Z102)</f>
        <v>0</v>
      </c>
      <c r="Z101" s="208">
        <f>IF('Indicator Date hidden'!AA102="x","x",$Z$2-'Indicator Date hidden'!AA102)</f>
        <v>0</v>
      </c>
      <c r="AA101" s="208" t="str">
        <f>IF('Indicator Date hidden'!AB102="x","x",$AA$2-'Indicator Date hidden'!AB102)</f>
        <v>x</v>
      </c>
      <c r="AB101" s="208">
        <f>IF('Indicator Date hidden'!AC102="x","x",$AB$2-'Indicator Date hidden'!AC102)</f>
        <v>0</v>
      </c>
      <c r="AC101" s="208">
        <f>IF('Indicator Date hidden'!AD102="x","x",$AC$2-'Indicator Date hidden'!AD102)</f>
        <v>0</v>
      </c>
      <c r="AD101" s="208" t="str">
        <f>IF('Indicator Date hidden'!AE102="x","x",$AD$2-'Indicator Date hidden'!AE102)</f>
        <v>x</v>
      </c>
      <c r="AE101" s="208">
        <f>IF('Indicator Date hidden'!AF102="x","x",$AE$2-'Indicator Date hidden'!AF102)</f>
        <v>0</v>
      </c>
      <c r="AF101" s="208">
        <f>IF('Indicator Date hidden'!AG102="x","x",$AF$2-'Indicator Date hidden'!AG102)</f>
        <v>1</v>
      </c>
      <c r="AG101" s="208">
        <f>IF('Indicator Date hidden'!AH102="x","x",$AG$2-'Indicator Date hidden'!AH102)</f>
        <v>0</v>
      </c>
      <c r="AH101" s="208">
        <f>IF('Indicator Date hidden'!AI102="x","x",$AH$2-'Indicator Date hidden'!AI102)</f>
        <v>0</v>
      </c>
      <c r="AI101" s="208">
        <f>IF('Indicator Date hidden'!AJ102="x","x",$AI$2-'Indicator Date hidden'!AJ102)</f>
        <v>0</v>
      </c>
      <c r="AJ101" s="208" t="str">
        <f>IF('Indicator Date hidden'!AK102="x","x",$AJ$2-'Indicator Date hidden'!AK102)</f>
        <v>x</v>
      </c>
      <c r="AK101" s="208">
        <f>IF('Indicator Date hidden'!AL102="x","x",$AK$2-'Indicator Date hidden'!AL102)</f>
        <v>1</v>
      </c>
      <c r="AL101" s="208">
        <f>IF('Indicator Date hidden'!AM102="x","x",$AL$2-'Indicator Date hidden'!AM102)</f>
        <v>0</v>
      </c>
      <c r="AM101" s="208">
        <f>IF('Indicator Date hidden'!AN102="x","x",$AM$2-'Indicator Date hidden'!AN102)</f>
        <v>0</v>
      </c>
      <c r="AN101" s="208">
        <f>IF('Indicator Date hidden'!AO102="x","x",$AN$2-'Indicator Date hidden'!AO102)</f>
        <v>0</v>
      </c>
      <c r="AO101" s="208">
        <f>IF('Indicator Date hidden'!AP102="x","x",$AO$2-'Indicator Date hidden'!AP102)</f>
        <v>0</v>
      </c>
      <c r="AP101" s="208">
        <f>IF('Indicator Date hidden'!AQ102="x","x",$AP$2-'Indicator Date hidden'!AQ102)</f>
        <v>0</v>
      </c>
      <c r="AQ101" s="208" t="str">
        <f>IF('Indicator Date hidden'!AR102="x","x",$AQ$2-'Indicator Date hidden'!AR102)</f>
        <v>x</v>
      </c>
      <c r="AR101" s="208">
        <f>IF('Indicator Date hidden'!AS102="x","x",$AR$2-'Indicator Date hidden'!AS102)</f>
        <v>0</v>
      </c>
      <c r="AS101" s="208">
        <f>IF('Indicator Date hidden'!AT102="x","x",$AS$2-'Indicator Date hidden'!AT102)</f>
        <v>0</v>
      </c>
      <c r="AT101" s="208">
        <f>IF('Indicator Date hidden'!AU102="x","x",$AT$2-'Indicator Date hidden'!AU102)</f>
        <v>0</v>
      </c>
      <c r="AU101" s="208">
        <f>IF('Indicator Date hidden'!AV102="x","x",$AU$2-'Indicator Date hidden'!AV102)</f>
        <v>3</v>
      </c>
      <c r="AV101" s="208">
        <f>IF('Indicator Date hidden'!AW102="x","x",$AV$2-'Indicator Date hidden'!AW102)</f>
        <v>0</v>
      </c>
      <c r="AW101" s="208">
        <f>IF('Indicator Date hidden'!AX102="x","x",$AW$2-'Indicator Date hidden'!AX102)</f>
        <v>0</v>
      </c>
      <c r="AX101" s="208">
        <f>IF('Indicator Date hidden'!AY102="x","x",$AX$2-'Indicator Date hidden'!AY102)</f>
        <v>0</v>
      </c>
      <c r="AY101" s="208">
        <f>IF('Indicator Date hidden'!AZ102="x","x",$AY$2-'Indicator Date hidden'!AZ102)</f>
        <v>0</v>
      </c>
      <c r="AZ101" s="208">
        <f>IF('Indicator Date hidden'!BA102="x","x",$AZ$2-'Indicator Date hidden'!BA102)</f>
        <v>0</v>
      </c>
      <c r="BA101">
        <f t="shared" si="15"/>
        <v>7</v>
      </c>
      <c r="BB101" s="21">
        <f t="shared" si="16"/>
        <v>0.15909090909090909</v>
      </c>
      <c r="BC101">
        <f t="shared" si="17"/>
        <v>4</v>
      </c>
      <c r="BD101" s="21">
        <f t="shared" si="18"/>
        <v>0.56178214065037613</v>
      </c>
      <c r="BE101" s="278">
        <f t="shared" si="19"/>
        <v>0</v>
      </c>
    </row>
    <row r="102" spans="1:57" x14ac:dyDescent="0.3">
      <c r="A102" t="s">
        <v>7467</v>
      </c>
      <c r="B102" s="208">
        <f>IF('Indicator Date hidden'!C103="x","x",$B$2-'Indicator Date hidden'!C103)</f>
        <v>0</v>
      </c>
      <c r="C102" s="208">
        <f>IF('Indicator Date hidden'!D103="x","x",$C$2-'Indicator Date hidden'!D103)</f>
        <v>0</v>
      </c>
      <c r="D102" s="208">
        <f>IF('Indicator Date hidden'!E103="x","x",$D$2-'Indicator Date hidden'!E103)</f>
        <v>0</v>
      </c>
      <c r="E102" s="208">
        <f>IF('Indicator Date hidden'!F103="x","x",$E$2-'Indicator Date hidden'!F103)</f>
        <v>0</v>
      </c>
      <c r="F102" s="208">
        <f>IF('Indicator Date hidden'!G103="x","x",$F$2-'Indicator Date hidden'!G103)</f>
        <v>0</v>
      </c>
      <c r="G102" s="208">
        <f>IF('Indicator Date hidden'!H103="x","x",$G$2-'Indicator Date hidden'!H103)</f>
        <v>0</v>
      </c>
      <c r="H102" s="208">
        <f>IF('Indicator Date hidden'!I103="x","x",$H$2-'Indicator Date hidden'!I103)</f>
        <v>0</v>
      </c>
      <c r="I102" s="208">
        <f>IF('Indicator Date hidden'!J103="x","x",$I$2-'Indicator Date hidden'!J103)</f>
        <v>0</v>
      </c>
      <c r="J102" s="208">
        <f>IF('Indicator Date hidden'!K103="x","x",$J$2-'Indicator Date hidden'!K103)</f>
        <v>0</v>
      </c>
      <c r="K102" s="208">
        <f>IF('Indicator Date hidden'!L103="x","x",$K$2-'Indicator Date hidden'!L103)</f>
        <v>0</v>
      </c>
      <c r="L102" s="208">
        <f>IF('Indicator Date hidden'!M103="x","x",$L$2-'Indicator Date hidden'!M103)</f>
        <v>0</v>
      </c>
      <c r="M102" s="208">
        <f>IF('Indicator Date hidden'!N103="x","x",$M$2-'Indicator Date hidden'!N103)</f>
        <v>0</v>
      </c>
      <c r="N102" s="208">
        <f>IF('Indicator Date hidden'!O103="x","x",$N$2-'Indicator Date hidden'!O103)</f>
        <v>0</v>
      </c>
      <c r="O102" s="208">
        <f>IF('Indicator Date hidden'!P103="x","x",$O$2-'Indicator Date hidden'!P103)</f>
        <v>0</v>
      </c>
      <c r="P102" s="208">
        <f>IF('Indicator Date hidden'!Q103="x","x",$P$2-'Indicator Date hidden'!Q103)</f>
        <v>0</v>
      </c>
      <c r="Q102" s="208" t="str">
        <f>IF('Indicator Date hidden'!R103="x","x",$Q$2-'Indicator Date hidden'!R103)</f>
        <v>x</v>
      </c>
      <c r="R102" s="208">
        <f>IF('Indicator Date hidden'!S103="x","x",$R$2-'Indicator Date hidden'!S103)</f>
        <v>0</v>
      </c>
      <c r="S102" s="208">
        <f>IF('Indicator Date hidden'!T103="x","x",$S$2-'Indicator Date hidden'!T103)</f>
        <v>0</v>
      </c>
      <c r="T102" s="208">
        <f>IF('Indicator Date hidden'!U103="x","x",$T$2-'Indicator Date hidden'!U103)</f>
        <v>0</v>
      </c>
      <c r="U102" s="208" t="str">
        <f>IF('Indicator Date hidden'!V103="x","x",$U$2-'Indicator Date hidden'!V103)</f>
        <v>x</v>
      </c>
      <c r="V102" s="208">
        <f>IF('Indicator Date hidden'!W103="x","x",$V$2-'Indicator Date hidden'!W103)</f>
        <v>0</v>
      </c>
      <c r="W102" s="208" t="str">
        <f>IF('Indicator Date hidden'!X103="x","x",$W$2-'Indicator Date hidden'!X103)</f>
        <v>x</v>
      </c>
      <c r="X102" s="208">
        <f>IF('Indicator Date hidden'!Y103="x","x",$X$2-'Indicator Date hidden'!Y103)</f>
        <v>1</v>
      </c>
      <c r="Y102" s="208">
        <f>IF('Indicator Date hidden'!Z103="x","x",$Y$2-'Indicator Date hidden'!Z103)</f>
        <v>0</v>
      </c>
      <c r="Z102" s="208">
        <f>IF('Indicator Date hidden'!AA103="x","x",$Z$2-'Indicator Date hidden'!AA103)</f>
        <v>0</v>
      </c>
      <c r="AA102" s="208" t="str">
        <f>IF('Indicator Date hidden'!AB103="x","x",$AA$2-'Indicator Date hidden'!AB103)</f>
        <v>x</v>
      </c>
      <c r="AB102" s="208">
        <f>IF('Indicator Date hidden'!AC103="x","x",$AB$2-'Indicator Date hidden'!AC103)</f>
        <v>0</v>
      </c>
      <c r="AC102" s="208">
        <f>IF('Indicator Date hidden'!AD103="x","x",$AC$2-'Indicator Date hidden'!AD103)</f>
        <v>0</v>
      </c>
      <c r="AD102" s="208" t="str">
        <f>IF('Indicator Date hidden'!AE103="x","x",$AD$2-'Indicator Date hidden'!AE103)</f>
        <v>x</v>
      </c>
      <c r="AE102" s="208">
        <f>IF('Indicator Date hidden'!AF103="x","x",$AE$2-'Indicator Date hidden'!AF103)</f>
        <v>0</v>
      </c>
      <c r="AF102" s="208">
        <f>IF('Indicator Date hidden'!AG103="x","x",$AF$2-'Indicator Date hidden'!AG103)</f>
        <v>1</v>
      </c>
      <c r="AG102" s="208">
        <f>IF('Indicator Date hidden'!AH103="x","x",$AG$2-'Indicator Date hidden'!AH103)</f>
        <v>0</v>
      </c>
      <c r="AH102" s="208">
        <f>IF('Indicator Date hidden'!AI103="x","x",$AH$2-'Indicator Date hidden'!AI103)</f>
        <v>0</v>
      </c>
      <c r="AI102" s="208">
        <f>IF('Indicator Date hidden'!AJ103="x","x",$AI$2-'Indicator Date hidden'!AJ103)</f>
        <v>0</v>
      </c>
      <c r="AJ102" s="208" t="str">
        <f>IF('Indicator Date hidden'!AK103="x","x",$AJ$2-'Indicator Date hidden'!AK103)</f>
        <v>x</v>
      </c>
      <c r="AK102" s="208">
        <f>IF('Indicator Date hidden'!AL103="x","x",$AK$2-'Indicator Date hidden'!AL103)</f>
        <v>1</v>
      </c>
      <c r="AL102" s="208">
        <f>IF('Indicator Date hidden'!AM103="x","x",$AL$2-'Indicator Date hidden'!AM103)</f>
        <v>0</v>
      </c>
      <c r="AM102" s="208">
        <f>IF('Indicator Date hidden'!AN103="x","x",$AM$2-'Indicator Date hidden'!AN103)</f>
        <v>0</v>
      </c>
      <c r="AN102" s="208">
        <f>IF('Indicator Date hidden'!AO103="x","x",$AN$2-'Indicator Date hidden'!AO103)</f>
        <v>0</v>
      </c>
      <c r="AO102" s="208">
        <f>IF('Indicator Date hidden'!AP103="x","x",$AO$2-'Indicator Date hidden'!AP103)</f>
        <v>0</v>
      </c>
      <c r="AP102" s="208">
        <f>IF('Indicator Date hidden'!AQ103="x","x",$AP$2-'Indicator Date hidden'!AQ103)</f>
        <v>0</v>
      </c>
      <c r="AQ102" s="208" t="str">
        <f>IF('Indicator Date hidden'!AR103="x","x",$AQ$2-'Indicator Date hidden'!AR103)</f>
        <v>x</v>
      </c>
      <c r="AR102" s="208">
        <f>IF('Indicator Date hidden'!AS103="x","x",$AR$2-'Indicator Date hidden'!AS103)</f>
        <v>0</v>
      </c>
      <c r="AS102" s="208">
        <f>IF('Indicator Date hidden'!AT103="x","x",$AS$2-'Indicator Date hidden'!AT103)</f>
        <v>0</v>
      </c>
      <c r="AT102" s="208">
        <f>IF('Indicator Date hidden'!AU103="x","x",$AT$2-'Indicator Date hidden'!AU103)</f>
        <v>0</v>
      </c>
      <c r="AU102" s="208" t="str">
        <f>IF('Indicator Date hidden'!AV103="x","x",$AU$2-'Indicator Date hidden'!AV103)</f>
        <v>x</v>
      </c>
      <c r="AV102" s="208">
        <f>IF('Indicator Date hidden'!AW103="x","x",$AV$2-'Indicator Date hidden'!AW103)</f>
        <v>0</v>
      </c>
      <c r="AW102" s="208">
        <f>IF('Indicator Date hidden'!AX103="x","x",$AW$2-'Indicator Date hidden'!AX103)</f>
        <v>0</v>
      </c>
      <c r="AX102" s="208">
        <f>IF('Indicator Date hidden'!AY103="x","x",$AX$2-'Indicator Date hidden'!AY103)</f>
        <v>0</v>
      </c>
      <c r="AY102" s="208">
        <f>IF('Indicator Date hidden'!AZ103="x","x",$AY$2-'Indicator Date hidden'!AZ103)</f>
        <v>0</v>
      </c>
      <c r="AZ102" s="208">
        <f>IF('Indicator Date hidden'!BA103="x","x",$AZ$2-'Indicator Date hidden'!BA103)</f>
        <v>0</v>
      </c>
      <c r="BA102">
        <f t="shared" si="15"/>
        <v>3</v>
      </c>
      <c r="BB102" s="21">
        <f t="shared" si="16"/>
        <v>6.9767441860465115E-2</v>
      </c>
      <c r="BC102">
        <f t="shared" si="17"/>
        <v>3</v>
      </c>
      <c r="BD102" s="21">
        <f t="shared" si="18"/>
        <v>0.25475467790937961</v>
      </c>
      <c r="BE102" s="278">
        <f t="shared" si="19"/>
        <v>0</v>
      </c>
    </row>
    <row r="103" spans="1:57" x14ac:dyDescent="0.3">
      <c r="A103" t="s">
        <v>7470</v>
      </c>
      <c r="B103" s="208">
        <f>IF('Indicator Date hidden'!C104="x","x",$B$2-'Indicator Date hidden'!C104)</f>
        <v>0</v>
      </c>
      <c r="C103" s="208">
        <f>IF('Indicator Date hidden'!D104="x","x",$C$2-'Indicator Date hidden'!D104)</f>
        <v>0</v>
      </c>
      <c r="D103" s="208">
        <f>IF('Indicator Date hidden'!E104="x","x",$D$2-'Indicator Date hidden'!E104)</f>
        <v>0</v>
      </c>
      <c r="E103" s="208">
        <f>IF('Indicator Date hidden'!F104="x","x",$E$2-'Indicator Date hidden'!F104)</f>
        <v>0</v>
      </c>
      <c r="F103" s="208">
        <f>IF('Indicator Date hidden'!G104="x","x",$F$2-'Indicator Date hidden'!G104)</f>
        <v>0</v>
      </c>
      <c r="G103" s="208">
        <f>IF('Indicator Date hidden'!H104="x","x",$G$2-'Indicator Date hidden'!H104)</f>
        <v>0</v>
      </c>
      <c r="H103" s="208">
        <f>IF('Indicator Date hidden'!I104="x","x",$H$2-'Indicator Date hidden'!I104)</f>
        <v>0</v>
      </c>
      <c r="I103" s="208">
        <f>IF('Indicator Date hidden'!J104="x","x",$I$2-'Indicator Date hidden'!J104)</f>
        <v>0</v>
      </c>
      <c r="J103" s="208">
        <f>IF('Indicator Date hidden'!K104="x","x",$J$2-'Indicator Date hidden'!K104)</f>
        <v>0</v>
      </c>
      <c r="K103" s="208">
        <f>IF('Indicator Date hidden'!L104="x","x",$K$2-'Indicator Date hidden'!L104)</f>
        <v>0</v>
      </c>
      <c r="L103" s="208">
        <f>IF('Indicator Date hidden'!M104="x","x",$L$2-'Indicator Date hidden'!M104)</f>
        <v>0</v>
      </c>
      <c r="M103" s="208">
        <f>IF('Indicator Date hidden'!N104="x","x",$M$2-'Indicator Date hidden'!N104)</f>
        <v>0</v>
      </c>
      <c r="N103" s="208">
        <f>IF('Indicator Date hidden'!O104="x","x",$N$2-'Indicator Date hidden'!O104)</f>
        <v>0</v>
      </c>
      <c r="O103" s="208">
        <f>IF('Indicator Date hidden'!P104="x","x",$O$2-'Indicator Date hidden'!P104)</f>
        <v>0</v>
      </c>
      <c r="P103" s="208">
        <f>IF('Indicator Date hidden'!Q104="x","x",$P$2-'Indicator Date hidden'!Q104)</f>
        <v>0</v>
      </c>
      <c r="Q103" s="208">
        <f>IF('Indicator Date hidden'!R104="x","x",$Q$2-'Indicator Date hidden'!R104)</f>
        <v>5</v>
      </c>
      <c r="R103" s="208">
        <f>IF('Indicator Date hidden'!S104="x","x",$R$2-'Indicator Date hidden'!S104)</f>
        <v>0</v>
      </c>
      <c r="S103" s="208">
        <f>IF('Indicator Date hidden'!T104="x","x",$S$2-'Indicator Date hidden'!T104)</f>
        <v>0</v>
      </c>
      <c r="T103" s="208">
        <f>IF('Indicator Date hidden'!U104="x","x",$T$2-'Indicator Date hidden'!U104)</f>
        <v>0</v>
      </c>
      <c r="U103" s="208">
        <f>IF('Indicator Date hidden'!V104="x","x",$U$2-'Indicator Date hidden'!V104)</f>
        <v>0</v>
      </c>
      <c r="V103" s="208">
        <f>IF('Indicator Date hidden'!W104="x","x",$V$2-'Indicator Date hidden'!W104)</f>
        <v>0</v>
      </c>
      <c r="W103" s="208">
        <f>IF('Indicator Date hidden'!X104="x","x",$W$2-'Indicator Date hidden'!X104)</f>
        <v>10</v>
      </c>
      <c r="X103" s="208">
        <f>IF('Indicator Date hidden'!Y104="x","x",$X$2-'Indicator Date hidden'!Y104)</f>
        <v>4</v>
      </c>
      <c r="Y103" s="208">
        <f>IF('Indicator Date hidden'!Z104="x","x",$Y$2-'Indicator Date hidden'!Z104)</f>
        <v>0</v>
      </c>
      <c r="Z103" s="208">
        <f>IF('Indicator Date hidden'!AA104="x","x",$Z$2-'Indicator Date hidden'!AA104)</f>
        <v>0</v>
      </c>
      <c r="AA103" s="208">
        <f>IF('Indicator Date hidden'!AB104="x","x",$AA$2-'Indicator Date hidden'!AB104)</f>
        <v>0</v>
      </c>
      <c r="AB103" s="208">
        <f>IF('Indicator Date hidden'!AC104="x","x",$AB$2-'Indicator Date hidden'!AC104)</f>
        <v>0</v>
      </c>
      <c r="AC103" s="208">
        <f>IF('Indicator Date hidden'!AD104="x","x",$AC$2-'Indicator Date hidden'!AD104)</f>
        <v>0</v>
      </c>
      <c r="AD103" s="208">
        <f>IF('Indicator Date hidden'!AE104="x","x",$AD$2-'Indicator Date hidden'!AE104)</f>
        <v>0</v>
      </c>
      <c r="AE103" s="208" t="str">
        <f>IF('Indicator Date hidden'!AF104="x","x",$AE$2-'Indicator Date hidden'!AF104)</f>
        <v>x</v>
      </c>
      <c r="AF103" s="208">
        <f>IF('Indicator Date hidden'!AG104="x","x",$AF$2-'Indicator Date hidden'!AG104)</f>
        <v>3</v>
      </c>
      <c r="AG103" s="208">
        <f>IF('Indicator Date hidden'!AH104="x","x",$AG$2-'Indicator Date hidden'!AH104)</f>
        <v>0</v>
      </c>
      <c r="AH103" s="208">
        <f>IF('Indicator Date hidden'!AI104="x","x",$AH$2-'Indicator Date hidden'!AI104)</f>
        <v>0</v>
      </c>
      <c r="AI103" s="208">
        <f>IF('Indicator Date hidden'!AJ104="x","x",$AI$2-'Indicator Date hidden'!AJ104)</f>
        <v>0</v>
      </c>
      <c r="AJ103" s="208" t="str">
        <f>IF('Indicator Date hidden'!AK104="x","x",$AJ$2-'Indicator Date hidden'!AK104)</f>
        <v>x</v>
      </c>
      <c r="AK103" s="208">
        <f>IF('Indicator Date hidden'!AL104="x","x",$AK$2-'Indicator Date hidden'!AL104)</f>
        <v>1</v>
      </c>
      <c r="AL103" s="208">
        <f>IF('Indicator Date hidden'!AM104="x","x",$AL$2-'Indicator Date hidden'!AM104)</f>
        <v>0</v>
      </c>
      <c r="AM103" s="208">
        <f>IF('Indicator Date hidden'!AN104="x","x",$AM$2-'Indicator Date hidden'!AN104)</f>
        <v>0</v>
      </c>
      <c r="AN103" s="208">
        <f>IF('Indicator Date hidden'!AO104="x","x",$AN$2-'Indicator Date hidden'!AO104)</f>
        <v>0</v>
      </c>
      <c r="AO103" s="208">
        <f>IF('Indicator Date hidden'!AP104="x","x",$AO$2-'Indicator Date hidden'!AP104)</f>
        <v>0</v>
      </c>
      <c r="AP103" s="208">
        <f>IF('Indicator Date hidden'!AQ104="x","x",$AP$2-'Indicator Date hidden'!AQ104)</f>
        <v>0</v>
      </c>
      <c r="AQ103" s="208">
        <f>IF('Indicator Date hidden'!AR104="x","x",$AQ$2-'Indicator Date hidden'!AR104)</f>
        <v>0</v>
      </c>
      <c r="AR103" s="208">
        <f>IF('Indicator Date hidden'!AS104="x","x",$AR$2-'Indicator Date hidden'!AS104)</f>
        <v>0</v>
      </c>
      <c r="AS103" s="208">
        <f>IF('Indicator Date hidden'!AT104="x","x",$AS$2-'Indicator Date hidden'!AT104)</f>
        <v>0</v>
      </c>
      <c r="AT103" s="208">
        <f>IF('Indicator Date hidden'!AU104="x","x",$AT$2-'Indicator Date hidden'!AU104)</f>
        <v>0</v>
      </c>
      <c r="AU103" s="208">
        <f>IF('Indicator Date hidden'!AV104="x","x",$AU$2-'Indicator Date hidden'!AV104)</f>
        <v>5</v>
      </c>
      <c r="AV103" s="208">
        <f>IF('Indicator Date hidden'!AW104="x","x",$AV$2-'Indicator Date hidden'!AW104)</f>
        <v>0</v>
      </c>
      <c r="AW103" s="208">
        <f>IF('Indicator Date hidden'!AX104="x","x",$AW$2-'Indicator Date hidden'!AX104)</f>
        <v>0</v>
      </c>
      <c r="AX103" s="208">
        <f>IF('Indicator Date hidden'!AY104="x","x",$AX$2-'Indicator Date hidden'!AY104)</f>
        <v>0</v>
      </c>
      <c r="AY103" s="208">
        <f>IF('Indicator Date hidden'!AZ104="x","x",$AY$2-'Indicator Date hidden'!AZ104)</f>
        <v>0</v>
      </c>
      <c r="AZ103" s="208">
        <f>IF('Indicator Date hidden'!BA104="x","x",$AZ$2-'Indicator Date hidden'!BA104)</f>
        <v>0</v>
      </c>
      <c r="BA103">
        <f t="shared" si="15"/>
        <v>28</v>
      </c>
      <c r="BB103" s="21">
        <f t="shared" si="16"/>
        <v>0.5714285714285714</v>
      </c>
      <c r="BC103">
        <f t="shared" si="17"/>
        <v>6</v>
      </c>
      <c r="BD103" s="21">
        <f t="shared" si="18"/>
        <v>1.8070158058105026</v>
      </c>
      <c r="BE103" s="278">
        <f t="shared" si="19"/>
        <v>0</v>
      </c>
    </row>
    <row r="104" spans="1:57" x14ac:dyDescent="0.3">
      <c r="A104" t="s">
        <v>7471</v>
      </c>
      <c r="B104" s="208">
        <f>IF('Indicator Date hidden'!C105="x","x",$B$2-'Indicator Date hidden'!C105)</f>
        <v>0</v>
      </c>
      <c r="C104" s="208">
        <f>IF('Indicator Date hidden'!D105="x","x",$C$2-'Indicator Date hidden'!D105)</f>
        <v>0</v>
      </c>
      <c r="D104" s="208">
        <f>IF('Indicator Date hidden'!E105="x","x",$D$2-'Indicator Date hidden'!E105)</f>
        <v>0</v>
      </c>
      <c r="E104" s="208">
        <f>IF('Indicator Date hidden'!F105="x","x",$E$2-'Indicator Date hidden'!F105)</f>
        <v>0</v>
      </c>
      <c r="F104" s="208">
        <f>IF('Indicator Date hidden'!G105="x","x",$F$2-'Indicator Date hidden'!G105)</f>
        <v>0</v>
      </c>
      <c r="G104" s="208">
        <f>IF('Indicator Date hidden'!H105="x","x",$G$2-'Indicator Date hidden'!H105)</f>
        <v>0</v>
      </c>
      <c r="H104" s="208">
        <f>IF('Indicator Date hidden'!I105="x","x",$H$2-'Indicator Date hidden'!I105)</f>
        <v>0</v>
      </c>
      <c r="I104" s="208">
        <f>IF('Indicator Date hidden'!J105="x","x",$I$2-'Indicator Date hidden'!J105)</f>
        <v>0</v>
      </c>
      <c r="J104" s="208">
        <f>IF('Indicator Date hidden'!K105="x","x",$J$2-'Indicator Date hidden'!K105)</f>
        <v>0</v>
      </c>
      <c r="K104" s="208">
        <f>IF('Indicator Date hidden'!L105="x","x",$K$2-'Indicator Date hidden'!L105)</f>
        <v>0</v>
      </c>
      <c r="L104" s="208">
        <f>IF('Indicator Date hidden'!M105="x","x",$L$2-'Indicator Date hidden'!M105)</f>
        <v>0</v>
      </c>
      <c r="M104" s="208">
        <f>IF('Indicator Date hidden'!N105="x","x",$M$2-'Indicator Date hidden'!N105)</f>
        <v>0</v>
      </c>
      <c r="N104" s="208">
        <f>IF('Indicator Date hidden'!O105="x","x",$N$2-'Indicator Date hidden'!O105)</f>
        <v>0</v>
      </c>
      <c r="O104" s="208">
        <f>IF('Indicator Date hidden'!P105="x","x",$O$2-'Indicator Date hidden'!P105)</f>
        <v>0</v>
      </c>
      <c r="P104" s="208">
        <f>IF('Indicator Date hidden'!Q105="x","x",$P$2-'Indicator Date hidden'!Q105)</f>
        <v>0</v>
      </c>
      <c r="Q104" s="208">
        <f>IF('Indicator Date hidden'!R105="x","x",$Q$2-'Indicator Date hidden'!R105)</f>
        <v>4</v>
      </c>
      <c r="R104" s="208">
        <f>IF('Indicator Date hidden'!S105="x","x",$R$2-'Indicator Date hidden'!S105)</f>
        <v>0</v>
      </c>
      <c r="S104" s="208">
        <f>IF('Indicator Date hidden'!T105="x","x",$S$2-'Indicator Date hidden'!T105)</f>
        <v>0</v>
      </c>
      <c r="T104" s="208">
        <f>IF('Indicator Date hidden'!U105="x","x",$T$2-'Indicator Date hidden'!U105)</f>
        <v>0</v>
      </c>
      <c r="U104" s="208">
        <f>IF('Indicator Date hidden'!V105="x","x",$U$2-'Indicator Date hidden'!V105)</f>
        <v>0</v>
      </c>
      <c r="V104" s="208">
        <f>IF('Indicator Date hidden'!W105="x","x",$V$2-'Indicator Date hidden'!W105)</f>
        <v>0</v>
      </c>
      <c r="W104" s="208">
        <f>IF('Indicator Date hidden'!X105="x","x",$W$2-'Indicator Date hidden'!X105)</f>
        <v>0</v>
      </c>
      <c r="X104" s="208">
        <f>IF('Indicator Date hidden'!Y105="x","x",$X$2-'Indicator Date hidden'!Y105)</f>
        <v>4</v>
      </c>
      <c r="Y104" s="208">
        <f>IF('Indicator Date hidden'!Z105="x","x",$Y$2-'Indicator Date hidden'!Z105)</f>
        <v>0</v>
      </c>
      <c r="Z104" s="208">
        <f>IF('Indicator Date hidden'!AA105="x","x",$Z$2-'Indicator Date hidden'!AA105)</f>
        <v>0</v>
      </c>
      <c r="AA104" s="208">
        <f>IF('Indicator Date hidden'!AB105="x","x",$AA$2-'Indicator Date hidden'!AB105)</f>
        <v>0</v>
      </c>
      <c r="AB104" s="208">
        <f>IF('Indicator Date hidden'!AC105="x","x",$AB$2-'Indicator Date hidden'!AC105)</f>
        <v>0</v>
      </c>
      <c r="AC104" s="208">
        <f>IF('Indicator Date hidden'!AD105="x","x",$AC$2-'Indicator Date hidden'!AD105)</f>
        <v>0</v>
      </c>
      <c r="AD104" s="208">
        <f>IF('Indicator Date hidden'!AE105="x","x",$AD$2-'Indicator Date hidden'!AE105)</f>
        <v>0</v>
      </c>
      <c r="AE104" s="208">
        <f>IF('Indicator Date hidden'!AF105="x","x",$AE$2-'Indicator Date hidden'!AF105)</f>
        <v>0</v>
      </c>
      <c r="AF104" s="208">
        <f>IF('Indicator Date hidden'!AG105="x","x",$AF$2-'Indicator Date hidden'!AG105)</f>
        <v>3</v>
      </c>
      <c r="AG104" s="208">
        <f>IF('Indicator Date hidden'!AH105="x","x",$AG$2-'Indicator Date hidden'!AH105)</f>
        <v>0</v>
      </c>
      <c r="AH104" s="208">
        <f>IF('Indicator Date hidden'!AI105="x","x",$AH$2-'Indicator Date hidden'!AI105)</f>
        <v>0</v>
      </c>
      <c r="AI104" s="208">
        <f>IF('Indicator Date hidden'!AJ105="x","x",$AI$2-'Indicator Date hidden'!AJ105)</f>
        <v>0</v>
      </c>
      <c r="AJ104" s="208" t="str">
        <f>IF('Indicator Date hidden'!AK105="x","x",$AJ$2-'Indicator Date hidden'!AK105)</f>
        <v>x</v>
      </c>
      <c r="AK104" s="208">
        <f>IF('Indicator Date hidden'!AL105="x","x",$AK$2-'Indicator Date hidden'!AL105)</f>
        <v>1</v>
      </c>
      <c r="AL104" s="208">
        <f>IF('Indicator Date hidden'!AM105="x","x",$AL$2-'Indicator Date hidden'!AM105)</f>
        <v>0</v>
      </c>
      <c r="AM104" s="208">
        <f>IF('Indicator Date hidden'!AN105="x","x",$AM$2-'Indicator Date hidden'!AN105)</f>
        <v>0</v>
      </c>
      <c r="AN104" s="208">
        <f>IF('Indicator Date hidden'!AO105="x","x",$AN$2-'Indicator Date hidden'!AO105)</f>
        <v>0</v>
      </c>
      <c r="AO104" s="208">
        <f>IF('Indicator Date hidden'!AP105="x","x",$AO$2-'Indicator Date hidden'!AP105)</f>
        <v>1</v>
      </c>
      <c r="AP104" s="208">
        <f>IF('Indicator Date hidden'!AQ105="x","x",$AP$2-'Indicator Date hidden'!AQ105)</f>
        <v>1</v>
      </c>
      <c r="AQ104" s="208">
        <f>IF('Indicator Date hidden'!AR105="x","x",$AQ$2-'Indicator Date hidden'!AR105)</f>
        <v>0</v>
      </c>
      <c r="AR104" s="208">
        <f>IF('Indicator Date hidden'!AS105="x","x",$AR$2-'Indicator Date hidden'!AS105)</f>
        <v>0</v>
      </c>
      <c r="AS104" s="208">
        <f>IF('Indicator Date hidden'!AT105="x","x",$AS$2-'Indicator Date hidden'!AT105)</f>
        <v>0</v>
      </c>
      <c r="AT104" s="208">
        <f>IF('Indicator Date hidden'!AU105="x","x",$AT$2-'Indicator Date hidden'!AU105)</f>
        <v>0</v>
      </c>
      <c r="AU104" s="208">
        <f>IF('Indicator Date hidden'!AV105="x","x",$AU$2-'Indicator Date hidden'!AV105)</f>
        <v>4</v>
      </c>
      <c r="AV104" s="208">
        <f>IF('Indicator Date hidden'!AW105="x","x",$AV$2-'Indicator Date hidden'!AW105)</f>
        <v>0</v>
      </c>
      <c r="AW104" s="208">
        <f>IF('Indicator Date hidden'!AX105="x","x",$AW$2-'Indicator Date hidden'!AX105)</f>
        <v>0</v>
      </c>
      <c r="AX104" s="208">
        <f>IF('Indicator Date hidden'!AY105="x","x",$AX$2-'Indicator Date hidden'!AY105)</f>
        <v>0</v>
      </c>
      <c r="AY104" s="208">
        <f>IF('Indicator Date hidden'!AZ105="x","x",$AY$2-'Indicator Date hidden'!AZ105)</f>
        <v>0</v>
      </c>
      <c r="AZ104" s="208">
        <f>IF('Indicator Date hidden'!BA105="x","x",$AZ$2-'Indicator Date hidden'!BA105)</f>
        <v>0</v>
      </c>
      <c r="BA104">
        <f t="shared" si="15"/>
        <v>18</v>
      </c>
      <c r="BB104" s="21">
        <f t="shared" si="16"/>
        <v>0.36</v>
      </c>
      <c r="BC104">
        <f t="shared" si="17"/>
        <v>7</v>
      </c>
      <c r="BD104" s="21">
        <f t="shared" si="18"/>
        <v>1.034601372510205</v>
      </c>
      <c r="BE104" s="278">
        <f t="shared" si="19"/>
        <v>0</v>
      </c>
    </row>
    <row r="105" spans="1:57" x14ac:dyDescent="0.3">
      <c r="A105" t="s">
        <v>7472</v>
      </c>
      <c r="B105" s="208">
        <f>IF('Indicator Date hidden'!C106="x","x",$B$2-'Indicator Date hidden'!C106)</f>
        <v>0</v>
      </c>
      <c r="C105" s="208">
        <f>IF('Indicator Date hidden'!D106="x","x",$C$2-'Indicator Date hidden'!D106)</f>
        <v>0</v>
      </c>
      <c r="D105" s="208">
        <f>IF('Indicator Date hidden'!E106="x","x",$D$2-'Indicator Date hidden'!E106)</f>
        <v>0</v>
      </c>
      <c r="E105" s="208">
        <f>IF('Indicator Date hidden'!F106="x","x",$E$2-'Indicator Date hidden'!F106)</f>
        <v>0</v>
      </c>
      <c r="F105" s="208">
        <f>IF('Indicator Date hidden'!G106="x","x",$F$2-'Indicator Date hidden'!G106)</f>
        <v>0</v>
      </c>
      <c r="G105" s="208">
        <f>IF('Indicator Date hidden'!H106="x","x",$G$2-'Indicator Date hidden'!H106)</f>
        <v>0</v>
      </c>
      <c r="H105" s="208">
        <f>IF('Indicator Date hidden'!I106="x","x",$H$2-'Indicator Date hidden'!I106)</f>
        <v>0</v>
      </c>
      <c r="I105" s="208">
        <f>IF('Indicator Date hidden'!J106="x","x",$I$2-'Indicator Date hidden'!J106)</f>
        <v>0</v>
      </c>
      <c r="J105" s="208">
        <f>IF('Indicator Date hidden'!K106="x","x",$J$2-'Indicator Date hidden'!K106)</f>
        <v>0</v>
      </c>
      <c r="K105" s="208">
        <f>IF('Indicator Date hidden'!L106="x","x",$K$2-'Indicator Date hidden'!L106)</f>
        <v>0</v>
      </c>
      <c r="L105" s="208">
        <f>IF('Indicator Date hidden'!M106="x","x",$L$2-'Indicator Date hidden'!M106)</f>
        <v>0</v>
      </c>
      <c r="M105" s="208">
        <f>IF('Indicator Date hidden'!N106="x","x",$M$2-'Indicator Date hidden'!N106)</f>
        <v>0</v>
      </c>
      <c r="N105" s="208">
        <f>IF('Indicator Date hidden'!O106="x","x",$N$2-'Indicator Date hidden'!O106)</f>
        <v>0</v>
      </c>
      <c r="O105" s="208">
        <f>IF('Indicator Date hidden'!P106="x","x",$O$2-'Indicator Date hidden'!P106)</f>
        <v>0</v>
      </c>
      <c r="P105" s="208">
        <f>IF('Indicator Date hidden'!Q106="x","x",$P$2-'Indicator Date hidden'!Q106)</f>
        <v>0</v>
      </c>
      <c r="Q105" s="208" t="str">
        <f>IF('Indicator Date hidden'!R106="x","x",$Q$2-'Indicator Date hidden'!R106)</f>
        <v>x</v>
      </c>
      <c r="R105" s="208">
        <f>IF('Indicator Date hidden'!S106="x","x",$R$2-'Indicator Date hidden'!S106)</f>
        <v>0</v>
      </c>
      <c r="S105" s="208">
        <f>IF('Indicator Date hidden'!T106="x","x",$S$2-'Indicator Date hidden'!T106)</f>
        <v>0</v>
      </c>
      <c r="T105" s="208">
        <f>IF('Indicator Date hidden'!U106="x","x",$T$2-'Indicator Date hidden'!U106)</f>
        <v>0</v>
      </c>
      <c r="U105" s="208" t="str">
        <f>IF('Indicator Date hidden'!V106="x","x",$U$2-'Indicator Date hidden'!V106)</f>
        <v>x</v>
      </c>
      <c r="V105" s="208">
        <f>IF('Indicator Date hidden'!W106="x","x",$V$2-'Indicator Date hidden'!W106)</f>
        <v>0</v>
      </c>
      <c r="W105" s="208">
        <f>IF('Indicator Date hidden'!X106="x","x",$W$2-'Indicator Date hidden'!X106)</f>
        <v>8</v>
      </c>
      <c r="X105" s="208">
        <f>IF('Indicator Date hidden'!Y106="x","x",$X$2-'Indicator Date hidden'!Y106)</f>
        <v>4</v>
      </c>
      <c r="Y105" s="208">
        <f>IF('Indicator Date hidden'!Z106="x","x",$Y$2-'Indicator Date hidden'!Z106)</f>
        <v>0</v>
      </c>
      <c r="Z105" s="208">
        <f>IF('Indicator Date hidden'!AA106="x","x",$Z$2-'Indicator Date hidden'!AA106)</f>
        <v>0</v>
      </c>
      <c r="AA105" s="208">
        <f>IF('Indicator Date hidden'!AB106="x","x",$AA$2-'Indicator Date hidden'!AB106)</f>
        <v>0</v>
      </c>
      <c r="AB105" s="208">
        <f>IF('Indicator Date hidden'!AC106="x","x",$AB$2-'Indicator Date hidden'!AC106)</f>
        <v>0</v>
      </c>
      <c r="AC105" s="208">
        <f>IF('Indicator Date hidden'!AD106="x","x",$AC$2-'Indicator Date hidden'!AD106)</f>
        <v>0</v>
      </c>
      <c r="AD105" s="208">
        <f>IF('Indicator Date hidden'!AE106="x","x",$AD$2-'Indicator Date hidden'!AE106)</f>
        <v>0</v>
      </c>
      <c r="AE105" s="208">
        <f>IF('Indicator Date hidden'!AF106="x","x",$AE$2-'Indicator Date hidden'!AF106)</f>
        <v>0</v>
      </c>
      <c r="AF105" s="208">
        <f>IF('Indicator Date hidden'!AG106="x","x",$AF$2-'Indicator Date hidden'!AG106)</f>
        <v>4</v>
      </c>
      <c r="AG105" s="208">
        <f>IF('Indicator Date hidden'!AH106="x","x",$AG$2-'Indicator Date hidden'!AH106)</f>
        <v>0</v>
      </c>
      <c r="AH105" s="208">
        <f>IF('Indicator Date hidden'!AI106="x","x",$AH$2-'Indicator Date hidden'!AI106)</f>
        <v>0</v>
      </c>
      <c r="AI105" s="208">
        <f>IF('Indicator Date hidden'!AJ106="x","x",$AI$2-'Indicator Date hidden'!AJ106)</f>
        <v>0</v>
      </c>
      <c r="AJ105" s="208" t="str">
        <f>IF('Indicator Date hidden'!AK106="x","x",$AJ$2-'Indicator Date hidden'!AK106)</f>
        <v>x</v>
      </c>
      <c r="AK105" s="208">
        <f>IF('Indicator Date hidden'!AL106="x","x",$AK$2-'Indicator Date hidden'!AL106)</f>
        <v>1</v>
      </c>
      <c r="AL105" s="208">
        <f>IF('Indicator Date hidden'!AM106="x","x",$AL$2-'Indicator Date hidden'!AM106)</f>
        <v>0</v>
      </c>
      <c r="AM105" s="208">
        <f>IF('Indicator Date hidden'!AN106="x","x",$AM$2-'Indicator Date hidden'!AN106)</f>
        <v>0</v>
      </c>
      <c r="AN105" s="208">
        <f>IF('Indicator Date hidden'!AO106="x","x",$AN$2-'Indicator Date hidden'!AO106)</f>
        <v>0</v>
      </c>
      <c r="AO105" s="208">
        <f>IF('Indicator Date hidden'!AP106="x","x",$AO$2-'Indicator Date hidden'!AP106)</f>
        <v>0</v>
      </c>
      <c r="AP105" s="208">
        <f>IF('Indicator Date hidden'!AQ106="x","x",$AP$2-'Indicator Date hidden'!AQ106)</f>
        <v>0</v>
      </c>
      <c r="AQ105" s="208">
        <f>IF('Indicator Date hidden'!AR106="x","x",$AQ$2-'Indicator Date hidden'!AR106)</f>
        <v>4</v>
      </c>
      <c r="AR105" s="208">
        <f>IF('Indicator Date hidden'!AS106="x","x",$AR$2-'Indicator Date hidden'!AS106)</f>
        <v>0</v>
      </c>
      <c r="AS105" s="208">
        <f>IF('Indicator Date hidden'!AT106="x","x",$AS$2-'Indicator Date hidden'!AT106)</f>
        <v>0</v>
      </c>
      <c r="AT105" s="208">
        <f>IF('Indicator Date hidden'!AU106="x","x",$AT$2-'Indicator Date hidden'!AU106)</f>
        <v>0</v>
      </c>
      <c r="AU105" s="208">
        <f>IF('Indicator Date hidden'!AV106="x","x",$AU$2-'Indicator Date hidden'!AV106)</f>
        <v>4</v>
      </c>
      <c r="AV105" s="208">
        <f>IF('Indicator Date hidden'!AW106="x","x",$AV$2-'Indicator Date hidden'!AW106)</f>
        <v>0</v>
      </c>
      <c r="AW105" s="208">
        <f>IF('Indicator Date hidden'!AX106="x","x",$AW$2-'Indicator Date hidden'!AX106)</f>
        <v>0</v>
      </c>
      <c r="AX105" s="208">
        <f>IF('Indicator Date hidden'!AY106="x","x",$AX$2-'Indicator Date hidden'!AY106)</f>
        <v>0</v>
      </c>
      <c r="AY105" s="208">
        <f>IF('Indicator Date hidden'!AZ106="x","x",$AY$2-'Indicator Date hidden'!AZ106)</f>
        <v>0</v>
      </c>
      <c r="AZ105" s="208">
        <f>IF('Indicator Date hidden'!BA106="x","x",$AZ$2-'Indicator Date hidden'!BA106)</f>
        <v>0</v>
      </c>
      <c r="BA105">
        <f t="shared" si="15"/>
        <v>25</v>
      </c>
      <c r="BB105" s="21">
        <f t="shared" si="16"/>
        <v>0.52083333333333337</v>
      </c>
      <c r="BC105">
        <f t="shared" si="17"/>
        <v>6</v>
      </c>
      <c r="BD105" s="21">
        <f t="shared" si="18"/>
        <v>1.5544235712600631</v>
      </c>
      <c r="BE105" s="278">
        <f t="shared" si="19"/>
        <v>0</v>
      </c>
    </row>
    <row r="106" spans="1:57" x14ac:dyDescent="0.3">
      <c r="A106" t="s">
        <v>7474</v>
      </c>
      <c r="B106" s="208">
        <f>IF('Indicator Date hidden'!C107="x","x",$B$2-'Indicator Date hidden'!C107)</f>
        <v>0</v>
      </c>
      <c r="C106" s="208">
        <f>IF('Indicator Date hidden'!D107="x","x",$C$2-'Indicator Date hidden'!D107)</f>
        <v>0</v>
      </c>
      <c r="D106" s="208">
        <f>IF('Indicator Date hidden'!E107="x","x",$D$2-'Indicator Date hidden'!E107)</f>
        <v>0</v>
      </c>
      <c r="E106" s="208">
        <f>IF('Indicator Date hidden'!F107="x","x",$E$2-'Indicator Date hidden'!F107)</f>
        <v>0</v>
      </c>
      <c r="F106" s="208">
        <f>IF('Indicator Date hidden'!G107="x","x",$F$2-'Indicator Date hidden'!G107)</f>
        <v>0</v>
      </c>
      <c r="G106" s="208">
        <f>IF('Indicator Date hidden'!H107="x","x",$G$2-'Indicator Date hidden'!H107)</f>
        <v>0</v>
      </c>
      <c r="H106" s="208">
        <f>IF('Indicator Date hidden'!I107="x","x",$H$2-'Indicator Date hidden'!I107)</f>
        <v>0</v>
      </c>
      <c r="I106" s="208">
        <f>IF('Indicator Date hidden'!J107="x","x",$I$2-'Indicator Date hidden'!J107)</f>
        <v>0</v>
      </c>
      <c r="J106" s="208">
        <f>IF('Indicator Date hidden'!K107="x","x",$J$2-'Indicator Date hidden'!K107)</f>
        <v>0</v>
      </c>
      <c r="K106" s="208">
        <f>IF('Indicator Date hidden'!L107="x","x",$K$2-'Indicator Date hidden'!L107)</f>
        <v>0</v>
      </c>
      <c r="L106" s="208">
        <f>IF('Indicator Date hidden'!M107="x","x",$L$2-'Indicator Date hidden'!M107)</f>
        <v>0</v>
      </c>
      <c r="M106" s="208">
        <f>IF('Indicator Date hidden'!N107="x","x",$M$2-'Indicator Date hidden'!N107)</f>
        <v>0</v>
      </c>
      <c r="N106" s="208">
        <f>IF('Indicator Date hidden'!O107="x","x",$N$2-'Indicator Date hidden'!O107)</f>
        <v>0</v>
      </c>
      <c r="O106" s="208">
        <f>IF('Indicator Date hidden'!P107="x","x",$O$2-'Indicator Date hidden'!P107)</f>
        <v>0</v>
      </c>
      <c r="P106" s="208">
        <f>IF('Indicator Date hidden'!Q107="x","x",$P$2-'Indicator Date hidden'!Q107)</f>
        <v>0</v>
      </c>
      <c r="Q106" s="208">
        <f>IF('Indicator Date hidden'!R107="x","x",$Q$2-'Indicator Date hidden'!R107)</f>
        <v>5</v>
      </c>
      <c r="R106" s="208">
        <f>IF('Indicator Date hidden'!S107="x","x",$R$2-'Indicator Date hidden'!S107)</f>
        <v>0</v>
      </c>
      <c r="S106" s="208">
        <f>IF('Indicator Date hidden'!T107="x","x",$S$2-'Indicator Date hidden'!T107)</f>
        <v>0</v>
      </c>
      <c r="T106" s="208">
        <f>IF('Indicator Date hidden'!U107="x","x",$T$2-'Indicator Date hidden'!U107)</f>
        <v>0</v>
      </c>
      <c r="U106" s="208">
        <f>IF('Indicator Date hidden'!V107="x","x",$U$2-'Indicator Date hidden'!V107)</f>
        <v>0</v>
      </c>
      <c r="V106" s="208">
        <f>IF('Indicator Date hidden'!W107="x","x",$V$2-'Indicator Date hidden'!W107)</f>
        <v>0</v>
      </c>
      <c r="W106" s="208">
        <f>IF('Indicator Date hidden'!X107="x","x",$W$2-'Indicator Date hidden'!X107)</f>
        <v>5</v>
      </c>
      <c r="X106" s="208">
        <f>IF('Indicator Date hidden'!Y107="x","x",$X$2-'Indicator Date hidden'!Y107)</f>
        <v>4</v>
      </c>
      <c r="Y106" s="208">
        <f>IF('Indicator Date hidden'!Z107="x","x",$Y$2-'Indicator Date hidden'!Z107)</f>
        <v>0</v>
      </c>
      <c r="Z106" s="208">
        <f>IF('Indicator Date hidden'!AA107="x","x",$Z$2-'Indicator Date hidden'!AA107)</f>
        <v>0</v>
      </c>
      <c r="AA106" s="208">
        <f>IF('Indicator Date hidden'!AB107="x","x",$AA$2-'Indicator Date hidden'!AB107)</f>
        <v>1</v>
      </c>
      <c r="AB106" s="208">
        <f>IF('Indicator Date hidden'!AC107="x","x",$AB$2-'Indicator Date hidden'!AC107)</f>
        <v>0</v>
      </c>
      <c r="AC106" s="208">
        <f>IF('Indicator Date hidden'!AD107="x","x",$AC$2-'Indicator Date hidden'!AD107)</f>
        <v>0</v>
      </c>
      <c r="AD106" s="208" t="str">
        <f>IF('Indicator Date hidden'!AE107="x","x",$AD$2-'Indicator Date hidden'!AE107)</f>
        <v>x</v>
      </c>
      <c r="AE106" s="208">
        <f>IF('Indicator Date hidden'!AF107="x","x",$AE$2-'Indicator Date hidden'!AF107)</f>
        <v>0</v>
      </c>
      <c r="AF106" s="208">
        <f>IF('Indicator Date hidden'!AG107="x","x",$AF$2-'Indicator Date hidden'!AG107)</f>
        <v>4</v>
      </c>
      <c r="AG106" s="208">
        <f>IF('Indicator Date hidden'!AH107="x","x",$AG$2-'Indicator Date hidden'!AH107)</f>
        <v>0</v>
      </c>
      <c r="AH106" s="208">
        <f>IF('Indicator Date hidden'!AI107="x","x",$AH$2-'Indicator Date hidden'!AI107)</f>
        <v>0</v>
      </c>
      <c r="AI106" s="208">
        <f>IF('Indicator Date hidden'!AJ107="x","x",$AI$2-'Indicator Date hidden'!AJ107)</f>
        <v>0</v>
      </c>
      <c r="AJ106" s="208" t="str">
        <f>IF('Indicator Date hidden'!AK107="x","x",$AJ$2-'Indicator Date hidden'!AK107)</f>
        <v>x</v>
      </c>
      <c r="AK106" s="208" t="str">
        <f>IF('Indicator Date hidden'!AL107="x","x",$AK$2-'Indicator Date hidden'!AL107)</f>
        <v>x</v>
      </c>
      <c r="AL106" s="208">
        <f>IF('Indicator Date hidden'!AM107="x","x",$AL$2-'Indicator Date hidden'!AM107)</f>
        <v>0</v>
      </c>
      <c r="AM106" s="208">
        <f>IF('Indicator Date hidden'!AN107="x","x",$AM$2-'Indicator Date hidden'!AN107)</f>
        <v>0</v>
      </c>
      <c r="AN106" s="208">
        <f>IF('Indicator Date hidden'!AO107="x","x",$AN$2-'Indicator Date hidden'!AO107)</f>
        <v>0</v>
      </c>
      <c r="AO106" s="208">
        <f>IF('Indicator Date hidden'!AP107="x","x",$AO$2-'Indicator Date hidden'!AP107)</f>
        <v>1</v>
      </c>
      <c r="AP106" s="208">
        <f>IF('Indicator Date hidden'!AQ107="x","x",$AP$2-'Indicator Date hidden'!AQ107)</f>
        <v>1</v>
      </c>
      <c r="AQ106" s="208">
        <f>IF('Indicator Date hidden'!AR107="x","x",$AQ$2-'Indicator Date hidden'!AR107)</f>
        <v>4</v>
      </c>
      <c r="AR106" s="208">
        <f>IF('Indicator Date hidden'!AS107="x","x",$AR$2-'Indicator Date hidden'!AS107)</f>
        <v>0</v>
      </c>
      <c r="AS106" s="208" t="str">
        <f>IF('Indicator Date hidden'!AT107="x","x",$AS$2-'Indicator Date hidden'!AT107)</f>
        <v>x</v>
      </c>
      <c r="AT106" s="208">
        <f>IF('Indicator Date hidden'!AU107="x","x",$AT$2-'Indicator Date hidden'!AU107)</f>
        <v>0</v>
      </c>
      <c r="AU106" s="208">
        <f>IF('Indicator Date hidden'!AV107="x","x",$AU$2-'Indicator Date hidden'!AV107)</f>
        <v>8</v>
      </c>
      <c r="AV106" s="208">
        <f>IF('Indicator Date hidden'!AW107="x","x",$AV$2-'Indicator Date hidden'!AW107)</f>
        <v>0</v>
      </c>
      <c r="AW106" s="208">
        <f>IF('Indicator Date hidden'!AX107="x","x",$AW$2-'Indicator Date hidden'!AX107)</f>
        <v>0</v>
      </c>
      <c r="AX106" s="208">
        <f>IF('Indicator Date hidden'!AY107="x","x",$AX$2-'Indicator Date hidden'!AY107)</f>
        <v>0</v>
      </c>
      <c r="AY106" s="208">
        <f>IF('Indicator Date hidden'!AZ107="x","x",$AY$2-'Indicator Date hidden'!AZ107)</f>
        <v>0</v>
      </c>
      <c r="AZ106" s="208">
        <f>IF('Indicator Date hidden'!BA107="x","x",$AZ$2-'Indicator Date hidden'!BA107)</f>
        <v>0</v>
      </c>
      <c r="BA106">
        <f t="shared" si="15"/>
        <v>33</v>
      </c>
      <c r="BB106" s="21">
        <f t="shared" si="16"/>
        <v>0.7021276595744681</v>
      </c>
      <c r="BC106">
        <f t="shared" si="17"/>
        <v>9</v>
      </c>
      <c r="BD106" s="21">
        <f t="shared" si="18"/>
        <v>1.7371399044212934</v>
      </c>
      <c r="BE106" s="278">
        <f t="shared" si="19"/>
        <v>0</v>
      </c>
    </row>
    <row r="107" spans="1:57" x14ac:dyDescent="0.3">
      <c r="A107" t="s">
        <v>7475</v>
      </c>
      <c r="B107" s="208">
        <f>IF('Indicator Date hidden'!C108="x","x",$B$2-'Indicator Date hidden'!C108)</f>
        <v>0</v>
      </c>
      <c r="C107" s="208">
        <f>IF('Indicator Date hidden'!D108="x","x",$C$2-'Indicator Date hidden'!D108)</f>
        <v>0</v>
      </c>
      <c r="D107" s="208">
        <f>IF('Indicator Date hidden'!E108="x","x",$D$2-'Indicator Date hidden'!E108)</f>
        <v>0</v>
      </c>
      <c r="E107" s="208">
        <f>IF('Indicator Date hidden'!F108="x","x",$E$2-'Indicator Date hidden'!F108)</f>
        <v>0</v>
      </c>
      <c r="F107" s="208">
        <f>IF('Indicator Date hidden'!G108="x","x",$F$2-'Indicator Date hidden'!G108)</f>
        <v>0</v>
      </c>
      <c r="G107" s="208">
        <f>IF('Indicator Date hidden'!H108="x","x",$G$2-'Indicator Date hidden'!H108)</f>
        <v>0</v>
      </c>
      <c r="H107" s="208">
        <f>IF('Indicator Date hidden'!I108="x","x",$H$2-'Indicator Date hidden'!I108)</f>
        <v>0</v>
      </c>
      <c r="I107" s="208">
        <f>IF('Indicator Date hidden'!J108="x","x",$I$2-'Indicator Date hidden'!J108)</f>
        <v>0</v>
      </c>
      <c r="J107" s="208">
        <f>IF('Indicator Date hidden'!K108="x","x",$J$2-'Indicator Date hidden'!K108)</f>
        <v>0</v>
      </c>
      <c r="K107" s="208">
        <f>IF('Indicator Date hidden'!L108="x","x",$K$2-'Indicator Date hidden'!L108)</f>
        <v>0</v>
      </c>
      <c r="L107" s="208">
        <f>IF('Indicator Date hidden'!M108="x","x",$L$2-'Indicator Date hidden'!M108)</f>
        <v>0</v>
      </c>
      <c r="M107" s="208">
        <f>IF('Indicator Date hidden'!N108="x","x",$M$2-'Indicator Date hidden'!N108)</f>
        <v>0</v>
      </c>
      <c r="N107" s="208">
        <f>IF('Indicator Date hidden'!O108="x","x",$N$2-'Indicator Date hidden'!O108)</f>
        <v>0</v>
      </c>
      <c r="O107" s="208">
        <f>IF('Indicator Date hidden'!P108="x","x",$O$2-'Indicator Date hidden'!P108)</f>
        <v>0</v>
      </c>
      <c r="P107" s="208">
        <f>IF('Indicator Date hidden'!Q108="x","x",$P$2-'Indicator Date hidden'!Q108)</f>
        <v>0</v>
      </c>
      <c r="Q107" s="208">
        <f>IF('Indicator Date hidden'!R108="x","x",$Q$2-'Indicator Date hidden'!R108)</f>
        <v>1</v>
      </c>
      <c r="R107" s="208">
        <f>IF('Indicator Date hidden'!S108="x","x",$R$2-'Indicator Date hidden'!S108)</f>
        <v>0</v>
      </c>
      <c r="S107" s="208">
        <f>IF('Indicator Date hidden'!T108="x","x",$S$2-'Indicator Date hidden'!T108)</f>
        <v>0</v>
      </c>
      <c r="T107" s="208">
        <f>IF('Indicator Date hidden'!U108="x","x",$T$2-'Indicator Date hidden'!U108)</f>
        <v>0</v>
      </c>
      <c r="U107" s="208">
        <f>IF('Indicator Date hidden'!V108="x","x",$U$2-'Indicator Date hidden'!V108)</f>
        <v>0</v>
      </c>
      <c r="V107" s="208">
        <f>IF('Indicator Date hidden'!W108="x","x",$V$2-'Indicator Date hidden'!W108)</f>
        <v>0</v>
      </c>
      <c r="W107" s="208">
        <f>IF('Indicator Date hidden'!X108="x","x",$W$2-'Indicator Date hidden'!X108)</f>
        <v>8</v>
      </c>
      <c r="X107" s="208">
        <f>IF('Indicator Date hidden'!Y108="x","x",$X$2-'Indicator Date hidden'!Y108)</f>
        <v>4</v>
      </c>
      <c r="Y107" s="208">
        <f>IF('Indicator Date hidden'!Z108="x","x",$Y$2-'Indicator Date hidden'!Z108)</f>
        <v>0</v>
      </c>
      <c r="Z107" s="208">
        <f>IF('Indicator Date hidden'!AA108="x","x",$Z$2-'Indicator Date hidden'!AA108)</f>
        <v>0</v>
      </c>
      <c r="AA107" s="208">
        <f>IF('Indicator Date hidden'!AB108="x","x",$AA$2-'Indicator Date hidden'!AB108)</f>
        <v>0</v>
      </c>
      <c r="AB107" s="208">
        <f>IF('Indicator Date hidden'!AC108="x","x",$AB$2-'Indicator Date hidden'!AC108)</f>
        <v>0</v>
      </c>
      <c r="AC107" s="208">
        <f>IF('Indicator Date hidden'!AD108="x","x",$AC$2-'Indicator Date hidden'!AD108)</f>
        <v>0</v>
      </c>
      <c r="AD107" s="208">
        <f>IF('Indicator Date hidden'!AE108="x","x",$AD$2-'Indicator Date hidden'!AE108)</f>
        <v>0</v>
      </c>
      <c r="AE107" s="208">
        <f>IF('Indicator Date hidden'!AF108="x","x",$AE$2-'Indicator Date hidden'!AF108)</f>
        <v>0</v>
      </c>
      <c r="AF107" s="208">
        <f>IF('Indicator Date hidden'!AG108="x","x",$AF$2-'Indicator Date hidden'!AG108)</f>
        <v>3</v>
      </c>
      <c r="AG107" s="208">
        <f>IF('Indicator Date hidden'!AH108="x","x",$AG$2-'Indicator Date hidden'!AH108)</f>
        <v>0</v>
      </c>
      <c r="AH107" s="208">
        <f>IF('Indicator Date hidden'!AI108="x","x",$AH$2-'Indicator Date hidden'!AI108)</f>
        <v>0</v>
      </c>
      <c r="AI107" s="208">
        <f>IF('Indicator Date hidden'!AJ108="x","x",$AI$2-'Indicator Date hidden'!AJ108)</f>
        <v>0</v>
      </c>
      <c r="AJ107" s="208">
        <f>IF('Indicator Date hidden'!AK108="x","x",$AJ$2-'Indicator Date hidden'!AK108)</f>
        <v>0</v>
      </c>
      <c r="AK107" s="208">
        <f>IF('Indicator Date hidden'!AL108="x","x",$AK$2-'Indicator Date hidden'!AL108)</f>
        <v>1</v>
      </c>
      <c r="AL107" s="208">
        <f>IF('Indicator Date hidden'!AM108="x","x",$AL$2-'Indicator Date hidden'!AM108)</f>
        <v>0</v>
      </c>
      <c r="AM107" s="208">
        <f>IF('Indicator Date hidden'!AN108="x","x",$AM$2-'Indicator Date hidden'!AN108)</f>
        <v>0</v>
      </c>
      <c r="AN107" s="208">
        <f>IF('Indicator Date hidden'!AO108="x","x",$AN$2-'Indicator Date hidden'!AO108)</f>
        <v>0</v>
      </c>
      <c r="AO107" s="208">
        <f>IF('Indicator Date hidden'!AP108="x","x",$AO$2-'Indicator Date hidden'!AP108)</f>
        <v>0</v>
      </c>
      <c r="AP107" s="208">
        <f>IF('Indicator Date hidden'!AQ108="x","x",$AP$2-'Indicator Date hidden'!AQ108)</f>
        <v>0</v>
      </c>
      <c r="AQ107" s="208">
        <f>IF('Indicator Date hidden'!AR108="x","x",$AQ$2-'Indicator Date hidden'!AR108)</f>
        <v>0</v>
      </c>
      <c r="AR107" s="208">
        <f>IF('Indicator Date hidden'!AS108="x","x",$AR$2-'Indicator Date hidden'!AS108)</f>
        <v>0</v>
      </c>
      <c r="AS107" s="208">
        <f>IF('Indicator Date hidden'!AT108="x","x",$AS$2-'Indicator Date hidden'!AT108)</f>
        <v>0</v>
      </c>
      <c r="AT107" s="208">
        <f>IF('Indicator Date hidden'!AU108="x","x",$AT$2-'Indicator Date hidden'!AU108)</f>
        <v>0</v>
      </c>
      <c r="AU107" s="208">
        <f>IF('Indicator Date hidden'!AV108="x","x",$AU$2-'Indicator Date hidden'!AV108)</f>
        <v>3</v>
      </c>
      <c r="AV107" s="208">
        <f>IF('Indicator Date hidden'!AW108="x","x",$AV$2-'Indicator Date hidden'!AW108)</f>
        <v>0</v>
      </c>
      <c r="AW107" s="208">
        <f>IF('Indicator Date hidden'!AX108="x","x",$AW$2-'Indicator Date hidden'!AX108)</f>
        <v>0</v>
      </c>
      <c r="AX107" s="208">
        <f>IF('Indicator Date hidden'!AY108="x","x",$AX$2-'Indicator Date hidden'!AY108)</f>
        <v>0</v>
      </c>
      <c r="AY107" s="208">
        <f>IF('Indicator Date hidden'!AZ108="x","x",$AY$2-'Indicator Date hidden'!AZ108)</f>
        <v>0</v>
      </c>
      <c r="AZ107" s="208">
        <f>IF('Indicator Date hidden'!BA108="x","x",$AZ$2-'Indicator Date hidden'!BA108)</f>
        <v>0</v>
      </c>
      <c r="BA107">
        <f t="shared" si="15"/>
        <v>20</v>
      </c>
      <c r="BB107" s="21">
        <f t="shared" si="16"/>
        <v>0.39215686274509803</v>
      </c>
      <c r="BC107">
        <f t="shared" si="17"/>
        <v>6</v>
      </c>
      <c r="BD107" s="21">
        <f t="shared" si="18"/>
        <v>1.344246000078636</v>
      </c>
      <c r="BE107" s="278">
        <f t="shared" si="19"/>
        <v>0</v>
      </c>
    </row>
    <row r="108" spans="1:57" x14ac:dyDescent="0.3">
      <c r="A108" t="s">
        <v>7477</v>
      </c>
      <c r="B108" s="208">
        <f>IF('Indicator Date hidden'!C109="x","x",$B$2-'Indicator Date hidden'!C109)</f>
        <v>0</v>
      </c>
      <c r="C108" s="208">
        <f>IF('Indicator Date hidden'!D109="x","x",$C$2-'Indicator Date hidden'!D109)</f>
        <v>0</v>
      </c>
      <c r="D108" s="208">
        <f>IF('Indicator Date hidden'!E109="x","x",$D$2-'Indicator Date hidden'!E109)</f>
        <v>0</v>
      </c>
      <c r="E108" s="208">
        <f>IF('Indicator Date hidden'!F109="x","x",$E$2-'Indicator Date hidden'!F109)</f>
        <v>0</v>
      </c>
      <c r="F108" s="208">
        <f>IF('Indicator Date hidden'!G109="x","x",$F$2-'Indicator Date hidden'!G109)</f>
        <v>0</v>
      </c>
      <c r="G108" s="208">
        <f>IF('Indicator Date hidden'!H109="x","x",$G$2-'Indicator Date hidden'!H109)</f>
        <v>0</v>
      </c>
      <c r="H108" s="208">
        <f>IF('Indicator Date hidden'!I109="x","x",$H$2-'Indicator Date hidden'!I109)</f>
        <v>0</v>
      </c>
      <c r="I108" s="208">
        <f>IF('Indicator Date hidden'!J109="x","x",$I$2-'Indicator Date hidden'!J109)</f>
        <v>0</v>
      </c>
      <c r="J108" s="208">
        <f>IF('Indicator Date hidden'!K109="x","x",$J$2-'Indicator Date hidden'!K109)</f>
        <v>0</v>
      </c>
      <c r="K108" s="208">
        <f>IF('Indicator Date hidden'!L109="x","x",$K$2-'Indicator Date hidden'!L109)</f>
        <v>0</v>
      </c>
      <c r="L108" s="208">
        <f>IF('Indicator Date hidden'!M109="x","x",$L$2-'Indicator Date hidden'!M109)</f>
        <v>0</v>
      </c>
      <c r="M108" s="208">
        <f>IF('Indicator Date hidden'!N109="x","x",$M$2-'Indicator Date hidden'!N109)</f>
        <v>0</v>
      </c>
      <c r="N108" s="208">
        <f>IF('Indicator Date hidden'!O109="x","x",$N$2-'Indicator Date hidden'!O109)</f>
        <v>0</v>
      </c>
      <c r="O108" s="208">
        <f>IF('Indicator Date hidden'!P109="x","x",$O$2-'Indicator Date hidden'!P109)</f>
        <v>0</v>
      </c>
      <c r="P108" s="208">
        <f>IF('Indicator Date hidden'!Q109="x","x",$P$2-'Indicator Date hidden'!Q109)</f>
        <v>0</v>
      </c>
      <c r="Q108" s="208" t="str">
        <f>IF('Indicator Date hidden'!R109="x","x",$Q$2-'Indicator Date hidden'!R109)</f>
        <v>x</v>
      </c>
      <c r="R108" s="208">
        <f>IF('Indicator Date hidden'!S109="x","x",$R$2-'Indicator Date hidden'!S109)</f>
        <v>0</v>
      </c>
      <c r="S108" s="208">
        <f>IF('Indicator Date hidden'!T109="x","x",$S$2-'Indicator Date hidden'!T109)</f>
        <v>0</v>
      </c>
      <c r="T108" s="208">
        <f>IF('Indicator Date hidden'!U109="x","x",$T$2-'Indicator Date hidden'!U109)</f>
        <v>0</v>
      </c>
      <c r="U108" s="208" t="str">
        <f>IF('Indicator Date hidden'!V109="x","x",$U$2-'Indicator Date hidden'!V109)</f>
        <v>x</v>
      </c>
      <c r="V108" s="208">
        <f>IF('Indicator Date hidden'!W109="x","x",$V$2-'Indicator Date hidden'!W109)</f>
        <v>0</v>
      </c>
      <c r="W108" s="208" t="str">
        <f>IF('Indicator Date hidden'!X109="x","x",$W$2-'Indicator Date hidden'!X109)</f>
        <v>x</v>
      </c>
      <c r="X108" s="208">
        <f>IF('Indicator Date hidden'!Y109="x","x",$X$2-'Indicator Date hidden'!Y109)</f>
        <v>1</v>
      </c>
      <c r="Y108" s="208">
        <f>IF('Indicator Date hidden'!Z109="x","x",$Y$2-'Indicator Date hidden'!Z109)</f>
        <v>0</v>
      </c>
      <c r="Z108" s="208">
        <f>IF('Indicator Date hidden'!AA109="x","x",$Z$2-'Indicator Date hidden'!AA109)</f>
        <v>0</v>
      </c>
      <c r="AA108" s="208" t="str">
        <f>IF('Indicator Date hidden'!AB109="x","x",$AA$2-'Indicator Date hidden'!AB109)</f>
        <v>x</v>
      </c>
      <c r="AB108" s="208">
        <f>IF('Indicator Date hidden'!AC109="x","x",$AB$2-'Indicator Date hidden'!AC109)</f>
        <v>0</v>
      </c>
      <c r="AC108" s="208">
        <f>IF('Indicator Date hidden'!AD109="x","x",$AC$2-'Indicator Date hidden'!AD109)</f>
        <v>0</v>
      </c>
      <c r="AD108" s="208" t="str">
        <f>IF('Indicator Date hidden'!AE109="x","x",$AD$2-'Indicator Date hidden'!AE109)</f>
        <v>x</v>
      </c>
      <c r="AE108" s="208">
        <f>IF('Indicator Date hidden'!AF109="x","x",$AE$2-'Indicator Date hidden'!AF109)</f>
        <v>0</v>
      </c>
      <c r="AF108" s="208" t="str">
        <f>IF('Indicator Date hidden'!AG109="x","x",$AF$2-'Indicator Date hidden'!AG109)</f>
        <v>x</v>
      </c>
      <c r="AG108" s="208">
        <f>IF('Indicator Date hidden'!AH109="x","x",$AG$2-'Indicator Date hidden'!AH109)</f>
        <v>0</v>
      </c>
      <c r="AH108" s="208">
        <f>IF('Indicator Date hidden'!AI109="x","x",$AH$2-'Indicator Date hidden'!AI109)</f>
        <v>0</v>
      </c>
      <c r="AI108" s="208">
        <f>IF('Indicator Date hidden'!AJ109="x","x",$AI$2-'Indicator Date hidden'!AJ109)</f>
        <v>0</v>
      </c>
      <c r="AJ108" s="208" t="str">
        <f>IF('Indicator Date hidden'!AK109="x","x",$AJ$2-'Indicator Date hidden'!AK109)</f>
        <v>x</v>
      </c>
      <c r="AK108" s="208">
        <f>IF('Indicator Date hidden'!AL109="x","x",$AK$2-'Indicator Date hidden'!AL109)</f>
        <v>1</v>
      </c>
      <c r="AL108" s="208">
        <f>IF('Indicator Date hidden'!AM109="x","x",$AL$2-'Indicator Date hidden'!AM109)</f>
        <v>0</v>
      </c>
      <c r="AM108" s="208">
        <f>IF('Indicator Date hidden'!AN109="x","x",$AM$2-'Indicator Date hidden'!AN109)</f>
        <v>0</v>
      </c>
      <c r="AN108" s="208">
        <f>IF('Indicator Date hidden'!AO109="x","x",$AN$2-'Indicator Date hidden'!AO109)</f>
        <v>0</v>
      </c>
      <c r="AO108" s="208">
        <f>IF('Indicator Date hidden'!AP109="x","x",$AO$2-'Indicator Date hidden'!AP109)</f>
        <v>0</v>
      </c>
      <c r="AP108" s="208">
        <f>IF('Indicator Date hidden'!AQ109="x","x",$AP$2-'Indicator Date hidden'!AQ109)</f>
        <v>0</v>
      </c>
      <c r="AQ108" s="208" t="str">
        <f>IF('Indicator Date hidden'!AR109="x","x",$AQ$2-'Indicator Date hidden'!AR109)</f>
        <v>x</v>
      </c>
      <c r="AR108" s="208">
        <f>IF('Indicator Date hidden'!AS109="x","x",$AR$2-'Indicator Date hidden'!AS109)</f>
        <v>0</v>
      </c>
      <c r="AS108" s="208">
        <f>IF('Indicator Date hidden'!AT109="x","x",$AS$2-'Indicator Date hidden'!AT109)</f>
        <v>0</v>
      </c>
      <c r="AT108" s="208">
        <f>IF('Indicator Date hidden'!AU109="x","x",$AT$2-'Indicator Date hidden'!AU109)</f>
        <v>0</v>
      </c>
      <c r="AU108" s="208">
        <f>IF('Indicator Date hidden'!AV109="x","x",$AU$2-'Indicator Date hidden'!AV109)</f>
        <v>3</v>
      </c>
      <c r="AV108" s="208">
        <f>IF('Indicator Date hidden'!AW109="x","x",$AV$2-'Indicator Date hidden'!AW109)</f>
        <v>0</v>
      </c>
      <c r="AW108" s="208">
        <f>IF('Indicator Date hidden'!AX109="x","x",$AW$2-'Indicator Date hidden'!AX109)</f>
        <v>0</v>
      </c>
      <c r="AX108" s="208">
        <f>IF('Indicator Date hidden'!AY109="x","x",$AX$2-'Indicator Date hidden'!AY109)</f>
        <v>0</v>
      </c>
      <c r="AY108" s="208">
        <f>IF('Indicator Date hidden'!AZ109="x","x",$AY$2-'Indicator Date hidden'!AZ109)</f>
        <v>0</v>
      </c>
      <c r="AZ108" s="208">
        <f>IF('Indicator Date hidden'!BA109="x","x",$AZ$2-'Indicator Date hidden'!BA109)</f>
        <v>0</v>
      </c>
      <c r="BA108">
        <f t="shared" si="15"/>
        <v>5</v>
      </c>
      <c r="BB108" s="21">
        <f t="shared" si="16"/>
        <v>0.11627906976744186</v>
      </c>
      <c r="BC108">
        <f t="shared" si="17"/>
        <v>3</v>
      </c>
      <c r="BD108" s="21">
        <f t="shared" si="18"/>
        <v>0.49223280205852848</v>
      </c>
      <c r="BE108" s="278">
        <f t="shared" si="19"/>
        <v>0</v>
      </c>
    </row>
    <row r="109" spans="1:57" x14ac:dyDescent="0.3">
      <c r="A109" t="s">
        <v>7479</v>
      </c>
      <c r="B109" s="208">
        <f>IF('Indicator Date hidden'!C110="x","x",$B$2-'Indicator Date hidden'!C110)</f>
        <v>0</v>
      </c>
      <c r="C109" s="208">
        <f>IF('Indicator Date hidden'!D110="x","x",$C$2-'Indicator Date hidden'!D110)</f>
        <v>0</v>
      </c>
      <c r="D109" s="208">
        <f>IF('Indicator Date hidden'!E110="x","x",$D$2-'Indicator Date hidden'!E110)</f>
        <v>0</v>
      </c>
      <c r="E109" s="208">
        <f>IF('Indicator Date hidden'!F110="x","x",$E$2-'Indicator Date hidden'!F110)</f>
        <v>0</v>
      </c>
      <c r="F109" s="208">
        <f>IF('Indicator Date hidden'!G110="x","x",$F$2-'Indicator Date hidden'!G110)</f>
        <v>0</v>
      </c>
      <c r="G109" s="208">
        <f>IF('Indicator Date hidden'!H110="x","x",$G$2-'Indicator Date hidden'!H110)</f>
        <v>0</v>
      </c>
      <c r="H109" s="208">
        <f>IF('Indicator Date hidden'!I110="x","x",$H$2-'Indicator Date hidden'!I110)</f>
        <v>0</v>
      </c>
      <c r="I109" s="208">
        <f>IF('Indicator Date hidden'!J110="x","x",$I$2-'Indicator Date hidden'!J110)</f>
        <v>0</v>
      </c>
      <c r="J109" s="208">
        <f>IF('Indicator Date hidden'!K110="x","x",$J$2-'Indicator Date hidden'!K110)</f>
        <v>0</v>
      </c>
      <c r="K109" s="208">
        <f>IF('Indicator Date hidden'!L110="x","x",$K$2-'Indicator Date hidden'!L110)</f>
        <v>0</v>
      </c>
      <c r="L109" s="208">
        <f>IF('Indicator Date hidden'!M110="x","x",$L$2-'Indicator Date hidden'!M110)</f>
        <v>0</v>
      </c>
      <c r="M109" s="208">
        <f>IF('Indicator Date hidden'!N110="x","x",$M$2-'Indicator Date hidden'!N110)</f>
        <v>0</v>
      </c>
      <c r="N109" s="208">
        <f>IF('Indicator Date hidden'!O110="x","x",$N$2-'Indicator Date hidden'!O110)</f>
        <v>0</v>
      </c>
      <c r="O109" s="208">
        <f>IF('Indicator Date hidden'!P110="x","x",$O$2-'Indicator Date hidden'!P110)</f>
        <v>0</v>
      </c>
      <c r="P109" s="208" t="str">
        <f>IF('Indicator Date hidden'!Q110="x","x",$P$2-'Indicator Date hidden'!Q110)</f>
        <v>x</v>
      </c>
      <c r="Q109" s="208" t="str">
        <f>IF('Indicator Date hidden'!R110="x","x",$Q$2-'Indicator Date hidden'!R110)</f>
        <v>x</v>
      </c>
      <c r="R109" s="208">
        <f>IF('Indicator Date hidden'!S110="x","x",$R$2-'Indicator Date hidden'!S110)</f>
        <v>0</v>
      </c>
      <c r="S109" s="208">
        <f>IF('Indicator Date hidden'!T110="x","x",$S$2-'Indicator Date hidden'!T110)</f>
        <v>0</v>
      </c>
      <c r="T109" s="208">
        <f>IF('Indicator Date hidden'!U110="x","x",$T$2-'Indicator Date hidden'!U110)</f>
        <v>0</v>
      </c>
      <c r="U109" s="208">
        <f>IF('Indicator Date hidden'!V110="x","x",$U$2-'Indicator Date hidden'!V110)</f>
        <v>0</v>
      </c>
      <c r="V109" s="208">
        <f>IF('Indicator Date hidden'!W110="x","x",$V$2-'Indicator Date hidden'!W110)</f>
        <v>0</v>
      </c>
      <c r="W109" s="208">
        <f>IF('Indicator Date hidden'!X110="x","x",$W$2-'Indicator Date hidden'!X110)</f>
        <v>7</v>
      </c>
      <c r="X109" s="208">
        <f>IF('Indicator Date hidden'!Y110="x","x",$X$2-'Indicator Date hidden'!Y110)</f>
        <v>4</v>
      </c>
      <c r="Y109" s="208">
        <f>IF('Indicator Date hidden'!Z110="x","x",$Y$2-'Indicator Date hidden'!Z110)</f>
        <v>0</v>
      </c>
      <c r="Z109" s="208">
        <f>IF('Indicator Date hidden'!AA110="x","x",$Z$2-'Indicator Date hidden'!AA110)</f>
        <v>0</v>
      </c>
      <c r="AA109" s="208" t="str">
        <f>IF('Indicator Date hidden'!AB110="x","x",$AA$2-'Indicator Date hidden'!AB110)</f>
        <v>x</v>
      </c>
      <c r="AB109" s="208">
        <f>IF('Indicator Date hidden'!AC110="x","x",$AB$2-'Indicator Date hidden'!AC110)</f>
        <v>0</v>
      </c>
      <c r="AC109" s="208">
        <f>IF('Indicator Date hidden'!AD110="x","x",$AC$2-'Indicator Date hidden'!AD110)</f>
        <v>0</v>
      </c>
      <c r="AD109" s="208" t="str">
        <f>IF('Indicator Date hidden'!AE110="x","x",$AD$2-'Indicator Date hidden'!AE110)</f>
        <v>x</v>
      </c>
      <c r="AE109" s="208" t="str">
        <f>IF('Indicator Date hidden'!AF110="x","x",$AE$2-'Indicator Date hidden'!AF110)</f>
        <v>x</v>
      </c>
      <c r="AF109" s="208" t="str">
        <f>IF('Indicator Date hidden'!AG110="x","x",$AF$2-'Indicator Date hidden'!AG110)</f>
        <v>x</v>
      </c>
      <c r="AG109" s="208">
        <f>IF('Indicator Date hidden'!AH110="x","x",$AG$2-'Indicator Date hidden'!AH110)</f>
        <v>0</v>
      </c>
      <c r="AH109" s="208">
        <f>IF('Indicator Date hidden'!AI110="x","x",$AH$2-'Indicator Date hidden'!AI110)</f>
        <v>0</v>
      </c>
      <c r="AI109" s="208">
        <f>IF('Indicator Date hidden'!AJ110="x","x",$AI$2-'Indicator Date hidden'!AJ110)</f>
        <v>0</v>
      </c>
      <c r="AJ109" s="208" t="str">
        <f>IF('Indicator Date hidden'!AK110="x","x",$AJ$2-'Indicator Date hidden'!AK110)</f>
        <v>x</v>
      </c>
      <c r="AK109" s="208" t="str">
        <f>IF('Indicator Date hidden'!AL110="x","x",$AK$2-'Indicator Date hidden'!AL110)</f>
        <v>x</v>
      </c>
      <c r="AL109" s="208">
        <f>IF('Indicator Date hidden'!AM110="x","x",$AL$2-'Indicator Date hidden'!AM110)</f>
        <v>0</v>
      </c>
      <c r="AM109" s="208">
        <f>IF('Indicator Date hidden'!AN110="x","x",$AM$2-'Indicator Date hidden'!AN110)</f>
        <v>0</v>
      </c>
      <c r="AN109" s="208">
        <f>IF('Indicator Date hidden'!AO110="x","x",$AN$2-'Indicator Date hidden'!AO110)</f>
        <v>0</v>
      </c>
      <c r="AO109" s="208" t="str">
        <f>IF('Indicator Date hidden'!AP110="x","x",$AO$2-'Indicator Date hidden'!AP110)</f>
        <v>x</v>
      </c>
      <c r="AP109" s="208" t="str">
        <f>IF('Indicator Date hidden'!AQ110="x","x",$AP$2-'Indicator Date hidden'!AQ110)</f>
        <v>x</v>
      </c>
      <c r="AQ109" s="208">
        <f>IF('Indicator Date hidden'!AR110="x","x",$AQ$2-'Indicator Date hidden'!AR110)</f>
        <v>4</v>
      </c>
      <c r="AR109" s="208">
        <f>IF('Indicator Date hidden'!AS110="x","x",$AR$2-'Indicator Date hidden'!AS110)</f>
        <v>0</v>
      </c>
      <c r="AS109" s="208" t="str">
        <f>IF('Indicator Date hidden'!AT110="x","x",$AS$2-'Indicator Date hidden'!AT110)</f>
        <v>x</v>
      </c>
      <c r="AT109" s="208">
        <f>IF('Indicator Date hidden'!AU110="x","x",$AT$2-'Indicator Date hidden'!AU110)</f>
        <v>0</v>
      </c>
      <c r="AU109" s="208" t="str">
        <f>IF('Indicator Date hidden'!AV110="x","x",$AU$2-'Indicator Date hidden'!AV110)</f>
        <v>x</v>
      </c>
      <c r="AV109" s="208">
        <f>IF('Indicator Date hidden'!AW110="x","x",$AV$2-'Indicator Date hidden'!AW110)</f>
        <v>0</v>
      </c>
      <c r="AW109" s="208">
        <f>IF('Indicator Date hidden'!AX110="x","x",$AW$2-'Indicator Date hidden'!AX110)</f>
        <v>0</v>
      </c>
      <c r="AX109" s="208">
        <f>IF('Indicator Date hidden'!AY110="x","x",$AX$2-'Indicator Date hidden'!AY110)</f>
        <v>0</v>
      </c>
      <c r="AY109" s="208">
        <f>IF('Indicator Date hidden'!AZ110="x","x",$AY$2-'Indicator Date hidden'!AZ110)</f>
        <v>0</v>
      </c>
      <c r="AZ109" s="208">
        <f>IF('Indicator Date hidden'!BA110="x","x",$AZ$2-'Indicator Date hidden'!BA110)</f>
        <v>0</v>
      </c>
      <c r="BA109">
        <f t="shared" si="15"/>
        <v>15</v>
      </c>
      <c r="BB109" s="21">
        <f t="shared" si="16"/>
        <v>0.38461538461538464</v>
      </c>
      <c r="BC109">
        <f t="shared" si="17"/>
        <v>3</v>
      </c>
      <c r="BD109" s="21">
        <f t="shared" si="18"/>
        <v>1.3888823142513684</v>
      </c>
      <c r="BE109" s="278">
        <f t="shared" si="19"/>
        <v>0</v>
      </c>
    </row>
    <row r="110" spans="1:57" x14ac:dyDescent="0.3">
      <c r="A110" t="s">
        <v>7480</v>
      </c>
      <c r="B110" s="208">
        <f>IF('Indicator Date hidden'!C111="x","x",$B$2-'Indicator Date hidden'!C111)</f>
        <v>0</v>
      </c>
      <c r="C110" s="208">
        <f>IF('Indicator Date hidden'!D111="x","x",$C$2-'Indicator Date hidden'!D111)</f>
        <v>0</v>
      </c>
      <c r="D110" s="208">
        <f>IF('Indicator Date hidden'!E111="x","x",$D$2-'Indicator Date hidden'!E111)</f>
        <v>0</v>
      </c>
      <c r="E110" s="208">
        <f>IF('Indicator Date hidden'!F111="x","x",$E$2-'Indicator Date hidden'!F111)</f>
        <v>0</v>
      </c>
      <c r="F110" s="208">
        <f>IF('Indicator Date hidden'!G111="x","x",$F$2-'Indicator Date hidden'!G111)</f>
        <v>0</v>
      </c>
      <c r="G110" s="208">
        <f>IF('Indicator Date hidden'!H111="x","x",$G$2-'Indicator Date hidden'!H111)</f>
        <v>0</v>
      </c>
      <c r="H110" s="208">
        <f>IF('Indicator Date hidden'!I111="x","x",$H$2-'Indicator Date hidden'!I111)</f>
        <v>0</v>
      </c>
      <c r="I110" s="208">
        <f>IF('Indicator Date hidden'!J111="x","x",$I$2-'Indicator Date hidden'!J111)</f>
        <v>0</v>
      </c>
      <c r="J110" s="208">
        <f>IF('Indicator Date hidden'!K111="x","x",$J$2-'Indicator Date hidden'!K111)</f>
        <v>0</v>
      </c>
      <c r="K110" s="208">
        <f>IF('Indicator Date hidden'!L111="x","x",$K$2-'Indicator Date hidden'!L111)</f>
        <v>0</v>
      </c>
      <c r="L110" s="208">
        <f>IF('Indicator Date hidden'!M111="x","x",$L$2-'Indicator Date hidden'!M111)</f>
        <v>0</v>
      </c>
      <c r="M110" s="208">
        <f>IF('Indicator Date hidden'!N111="x","x",$M$2-'Indicator Date hidden'!N111)</f>
        <v>0</v>
      </c>
      <c r="N110" s="208">
        <f>IF('Indicator Date hidden'!O111="x","x",$N$2-'Indicator Date hidden'!O111)</f>
        <v>0</v>
      </c>
      <c r="O110" s="208">
        <f>IF('Indicator Date hidden'!P111="x","x",$O$2-'Indicator Date hidden'!P111)</f>
        <v>0</v>
      </c>
      <c r="P110" s="208">
        <f>IF('Indicator Date hidden'!Q111="x","x",$P$2-'Indicator Date hidden'!Q111)</f>
        <v>0</v>
      </c>
      <c r="Q110" s="208">
        <f>IF('Indicator Date hidden'!R111="x","x",$Q$2-'Indicator Date hidden'!R111)</f>
        <v>3</v>
      </c>
      <c r="R110" s="208">
        <f>IF('Indicator Date hidden'!S111="x","x",$R$2-'Indicator Date hidden'!S111)</f>
        <v>0</v>
      </c>
      <c r="S110" s="208">
        <f>IF('Indicator Date hidden'!T111="x","x",$S$2-'Indicator Date hidden'!T111)</f>
        <v>0</v>
      </c>
      <c r="T110" s="208">
        <f>IF('Indicator Date hidden'!U111="x","x",$T$2-'Indicator Date hidden'!U111)</f>
        <v>0</v>
      </c>
      <c r="U110" s="208">
        <f>IF('Indicator Date hidden'!V111="x","x",$U$2-'Indicator Date hidden'!V111)</f>
        <v>0</v>
      </c>
      <c r="V110" s="208">
        <f>IF('Indicator Date hidden'!W111="x","x",$V$2-'Indicator Date hidden'!W111)</f>
        <v>0</v>
      </c>
      <c r="W110" s="208">
        <f>IF('Indicator Date hidden'!X111="x","x",$W$2-'Indicator Date hidden'!X111)</f>
        <v>2</v>
      </c>
      <c r="X110" s="208">
        <f>IF('Indicator Date hidden'!Y111="x","x",$X$2-'Indicator Date hidden'!Y111)</f>
        <v>4</v>
      </c>
      <c r="Y110" s="208">
        <f>IF('Indicator Date hidden'!Z111="x","x",$Y$2-'Indicator Date hidden'!Z111)</f>
        <v>0</v>
      </c>
      <c r="Z110" s="208">
        <f>IF('Indicator Date hidden'!AA111="x","x",$Z$2-'Indicator Date hidden'!AA111)</f>
        <v>0</v>
      </c>
      <c r="AA110" s="208">
        <f>IF('Indicator Date hidden'!AB111="x","x",$AA$2-'Indicator Date hidden'!AB111)</f>
        <v>0</v>
      </c>
      <c r="AB110" s="208">
        <f>IF('Indicator Date hidden'!AC111="x","x",$AB$2-'Indicator Date hidden'!AC111)</f>
        <v>0</v>
      </c>
      <c r="AC110" s="208">
        <f>IF('Indicator Date hidden'!AD111="x","x",$AC$2-'Indicator Date hidden'!AD111)</f>
        <v>0</v>
      </c>
      <c r="AD110" s="208">
        <f>IF('Indicator Date hidden'!AE111="x","x",$AD$2-'Indicator Date hidden'!AE111)</f>
        <v>0</v>
      </c>
      <c r="AE110" s="208">
        <f>IF('Indicator Date hidden'!AF111="x","x",$AE$2-'Indicator Date hidden'!AF111)</f>
        <v>0</v>
      </c>
      <c r="AF110" s="208">
        <f>IF('Indicator Date hidden'!AG111="x","x",$AF$2-'Indicator Date hidden'!AG111)</f>
        <v>5</v>
      </c>
      <c r="AG110" s="208">
        <f>IF('Indicator Date hidden'!AH111="x","x",$AG$2-'Indicator Date hidden'!AH111)</f>
        <v>0</v>
      </c>
      <c r="AH110" s="208">
        <f>IF('Indicator Date hidden'!AI111="x","x",$AH$2-'Indicator Date hidden'!AI111)</f>
        <v>0</v>
      </c>
      <c r="AI110" s="208">
        <f>IF('Indicator Date hidden'!AJ111="x","x",$AI$2-'Indicator Date hidden'!AJ111)</f>
        <v>0</v>
      </c>
      <c r="AJ110" s="208" t="str">
        <f>IF('Indicator Date hidden'!AK111="x","x",$AJ$2-'Indicator Date hidden'!AK111)</f>
        <v>x</v>
      </c>
      <c r="AK110" s="208">
        <f>IF('Indicator Date hidden'!AL111="x","x",$AK$2-'Indicator Date hidden'!AL111)</f>
        <v>0</v>
      </c>
      <c r="AL110" s="208">
        <f>IF('Indicator Date hidden'!AM111="x","x",$AL$2-'Indicator Date hidden'!AM111)</f>
        <v>0</v>
      </c>
      <c r="AM110" s="208">
        <f>IF('Indicator Date hidden'!AN111="x","x",$AM$2-'Indicator Date hidden'!AN111)</f>
        <v>0</v>
      </c>
      <c r="AN110" s="208">
        <f>IF('Indicator Date hidden'!AO111="x","x",$AN$2-'Indicator Date hidden'!AO111)</f>
        <v>0</v>
      </c>
      <c r="AO110" s="208">
        <f>IF('Indicator Date hidden'!AP111="x","x",$AO$2-'Indicator Date hidden'!AP111)</f>
        <v>0</v>
      </c>
      <c r="AP110" s="208">
        <f>IF('Indicator Date hidden'!AQ111="x","x",$AP$2-'Indicator Date hidden'!AQ111)</f>
        <v>0</v>
      </c>
      <c r="AQ110" s="208">
        <f>IF('Indicator Date hidden'!AR111="x","x",$AQ$2-'Indicator Date hidden'!AR111)</f>
        <v>4</v>
      </c>
      <c r="AR110" s="208">
        <f>IF('Indicator Date hidden'!AS111="x","x",$AR$2-'Indicator Date hidden'!AS111)</f>
        <v>0</v>
      </c>
      <c r="AS110" s="208">
        <f>IF('Indicator Date hidden'!AT111="x","x",$AS$2-'Indicator Date hidden'!AT111)</f>
        <v>0</v>
      </c>
      <c r="AT110" s="208">
        <f>IF('Indicator Date hidden'!AU111="x","x",$AT$2-'Indicator Date hidden'!AU111)</f>
        <v>0</v>
      </c>
      <c r="AU110" s="208">
        <f>IF('Indicator Date hidden'!AV111="x","x",$AU$2-'Indicator Date hidden'!AV111)</f>
        <v>7</v>
      </c>
      <c r="AV110" s="208">
        <f>IF('Indicator Date hidden'!AW111="x","x",$AV$2-'Indicator Date hidden'!AW111)</f>
        <v>0</v>
      </c>
      <c r="AW110" s="208">
        <f>IF('Indicator Date hidden'!AX111="x","x",$AW$2-'Indicator Date hidden'!AX111)</f>
        <v>0</v>
      </c>
      <c r="AX110" s="208">
        <f>IF('Indicator Date hidden'!AY111="x","x",$AX$2-'Indicator Date hidden'!AY111)</f>
        <v>0</v>
      </c>
      <c r="AY110" s="208">
        <f>IF('Indicator Date hidden'!AZ111="x","x",$AY$2-'Indicator Date hidden'!AZ111)</f>
        <v>0</v>
      </c>
      <c r="AZ110" s="208">
        <f>IF('Indicator Date hidden'!BA111="x","x",$AZ$2-'Indicator Date hidden'!BA111)</f>
        <v>0</v>
      </c>
      <c r="BA110">
        <f t="shared" si="15"/>
        <v>25</v>
      </c>
      <c r="BB110" s="21">
        <f t="shared" si="16"/>
        <v>0.5</v>
      </c>
      <c r="BC110">
        <f t="shared" si="17"/>
        <v>6</v>
      </c>
      <c r="BD110" s="21">
        <f t="shared" si="18"/>
        <v>1.4594519519326423</v>
      </c>
      <c r="BE110" s="278">
        <f t="shared" si="19"/>
        <v>0</v>
      </c>
    </row>
    <row r="111" spans="1:57" x14ac:dyDescent="0.3">
      <c r="A111" t="s">
        <v>7482</v>
      </c>
      <c r="B111" s="208">
        <f>IF('Indicator Date hidden'!C112="x","x",$B$2-'Indicator Date hidden'!C112)</f>
        <v>0</v>
      </c>
      <c r="C111" s="208">
        <f>IF('Indicator Date hidden'!D112="x","x",$C$2-'Indicator Date hidden'!D112)</f>
        <v>0</v>
      </c>
      <c r="D111" s="208">
        <f>IF('Indicator Date hidden'!E112="x","x",$D$2-'Indicator Date hidden'!E112)</f>
        <v>0</v>
      </c>
      <c r="E111" s="208">
        <f>IF('Indicator Date hidden'!F112="x","x",$E$2-'Indicator Date hidden'!F112)</f>
        <v>0</v>
      </c>
      <c r="F111" s="208">
        <f>IF('Indicator Date hidden'!G112="x","x",$F$2-'Indicator Date hidden'!G112)</f>
        <v>0</v>
      </c>
      <c r="G111" s="208">
        <f>IF('Indicator Date hidden'!H112="x","x",$G$2-'Indicator Date hidden'!H112)</f>
        <v>0</v>
      </c>
      <c r="H111" s="208">
        <f>IF('Indicator Date hidden'!I112="x","x",$H$2-'Indicator Date hidden'!I112)</f>
        <v>0</v>
      </c>
      <c r="I111" s="208">
        <f>IF('Indicator Date hidden'!J112="x","x",$I$2-'Indicator Date hidden'!J112)</f>
        <v>0</v>
      </c>
      <c r="J111" s="208">
        <f>IF('Indicator Date hidden'!K112="x","x",$J$2-'Indicator Date hidden'!K112)</f>
        <v>0</v>
      </c>
      <c r="K111" s="208">
        <f>IF('Indicator Date hidden'!L112="x","x",$K$2-'Indicator Date hidden'!L112)</f>
        <v>0</v>
      </c>
      <c r="L111" s="208">
        <f>IF('Indicator Date hidden'!M112="x","x",$L$2-'Indicator Date hidden'!M112)</f>
        <v>0</v>
      </c>
      <c r="M111" s="208">
        <f>IF('Indicator Date hidden'!N112="x","x",$M$2-'Indicator Date hidden'!N112)</f>
        <v>0</v>
      </c>
      <c r="N111" s="208">
        <f>IF('Indicator Date hidden'!O112="x","x",$N$2-'Indicator Date hidden'!O112)</f>
        <v>0</v>
      </c>
      <c r="O111" s="208">
        <f>IF('Indicator Date hidden'!P112="x","x",$O$2-'Indicator Date hidden'!P112)</f>
        <v>0</v>
      </c>
      <c r="P111" s="208">
        <f>IF('Indicator Date hidden'!Q112="x","x",$P$2-'Indicator Date hidden'!Q112)</f>
        <v>0</v>
      </c>
      <c r="Q111" s="208" t="str">
        <f>IF('Indicator Date hidden'!R112="x","x",$Q$2-'Indicator Date hidden'!R112)</f>
        <v>x</v>
      </c>
      <c r="R111" s="208">
        <f>IF('Indicator Date hidden'!S112="x","x",$R$2-'Indicator Date hidden'!S112)</f>
        <v>0</v>
      </c>
      <c r="S111" s="208">
        <f>IF('Indicator Date hidden'!T112="x","x",$S$2-'Indicator Date hidden'!T112)</f>
        <v>0</v>
      </c>
      <c r="T111" s="208">
        <f>IF('Indicator Date hidden'!U112="x","x",$T$2-'Indicator Date hidden'!U112)</f>
        <v>0</v>
      </c>
      <c r="U111" s="208">
        <f>IF('Indicator Date hidden'!V112="x","x",$U$2-'Indicator Date hidden'!V112)</f>
        <v>0</v>
      </c>
      <c r="V111" s="208">
        <f>IF('Indicator Date hidden'!W112="x","x",$V$2-'Indicator Date hidden'!W112)</f>
        <v>0</v>
      </c>
      <c r="W111" s="208" t="str">
        <f>IF('Indicator Date hidden'!X112="x","x",$W$2-'Indicator Date hidden'!X112)</f>
        <v>x</v>
      </c>
      <c r="X111" s="208" t="str">
        <f>IF('Indicator Date hidden'!Y112="x","x",$X$2-'Indicator Date hidden'!Y112)</f>
        <v>x</v>
      </c>
      <c r="Y111" s="208">
        <f>IF('Indicator Date hidden'!Z112="x","x",$Y$2-'Indicator Date hidden'!Z112)</f>
        <v>0</v>
      </c>
      <c r="Z111" s="208">
        <f>IF('Indicator Date hidden'!AA112="x","x",$Z$2-'Indicator Date hidden'!AA112)</f>
        <v>0</v>
      </c>
      <c r="AA111" s="208">
        <f>IF('Indicator Date hidden'!AB112="x","x",$AA$2-'Indicator Date hidden'!AB112)</f>
        <v>0</v>
      </c>
      <c r="AB111" s="208">
        <f>IF('Indicator Date hidden'!AC112="x","x",$AB$2-'Indicator Date hidden'!AC112)</f>
        <v>0</v>
      </c>
      <c r="AC111" s="208">
        <f>IF('Indicator Date hidden'!AD112="x","x",$AC$2-'Indicator Date hidden'!AD112)</f>
        <v>0</v>
      </c>
      <c r="AD111" s="208" t="str">
        <f>IF('Indicator Date hidden'!AE112="x","x",$AD$2-'Indicator Date hidden'!AE112)</f>
        <v>x</v>
      </c>
      <c r="AE111" s="208">
        <f>IF('Indicator Date hidden'!AF112="x","x",$AE$2-'Indicator Date hidden'!AF112)</f>
        <v>0</v>
      </c>
      <c r="AF111" s="208">
        <f>IF('Indicator Date hidden'!AG112="x","x",$AF$2-'Indicator Date hidden'!AG112)</f>
        <v>1</v>
      </c>
      <c r="AG111" s="208">
        <f>IF('Indicator Date hidden'!AH112="x","x",$AG$2-'Indicator Date hidden'!AH112)</f>
        <v>0</v>
      </c>
      <c r="AH111" s="208">
        <f>IF('Indicator Date hidden'!AI112="x","x",$AH$2-'Indicator Date hidden'!AI112)</f>
        <v>0</v>
      </c>
      <c r="AI111" s="208">
        <f>IF('Indicator Date hidden'!AJ112="x","x",$AI$2-'Indicator Date hidden'!AJ112)</f>
        <v>0</v>
      </c>
      <c r="AJ111" s="208" t="str">
        <f>IF('Indicator Date hidden'!AK112="x","x",$AJ$2-'Indicator Date hidden'!AK112)</f>
        <v>x</v>
      </c>
      <c r="AK111" s="208">
        <f>IF('Indicator Date hidden'!AL112="x","x",$AK$2-'Indicator Date hidden'!AL112)</f>
        <v>1</v>
      </c>
      <c r="AL111" s="208">
        <f>IF('Indicator Date hidden'!AM112="x","x",$AL$2-'Indicator Date hidden'!AM112)</f>
        <v>0</v>
      </c>
      <c r="AM111" s="208">
        <f>IF('Indicator Date hidden'!AN112="x","x",$AM$2-'Indicator Date hidden'!AN112)</f>
        <v>0</v>
      </c>
      <c r="AN111" s="208">
        <f>IF('Indicator Date hidden'!AO112="x","x",$AN$2-'Indicator Date hidden'!AO112)</f>
        <v>0</v>
      </c>
      <c r="AO111" s="208">
        <f>IF('Indicator Date hidden'!AP112="x","x",$AO$2-'Indicator Date hidden'!AP112)</f>
        <v>0</v>
      </c>
      <c r="AP111" s="208">
        <f>IF('Indicator Date hidden'!AQ112="x","x",$AP$2-'Indicator Date hidden'!AQ112)</f>
        <v>0</v>
      </c>
      <c r="AQ111" s="208">
        <f>IF('Indicator Date hidden'!AR112="x","x",$AQ$2-'Indicator Date hidden'!AR112)</f>
        <v>0</v>
      </c>
      <c r="AR111" s="208">
        <f>IF('Indicator Date hidden'!AS112="x","x",$AR$2-'Indicator Date hidden'!AS112)</f>
        <v>0</v>
      </c>
      <c r="AS111" s="208">
        <f>IF('Indicator Date hidden'!AT112="x","x",$AS$2-'Indicator Date hidden'!AT112)</f>
        <v>0</v>
      </c>
      <c r="AT111" s="208">
        <f>IF('Indicator Date hidden'!AU112="x","x",$AT$2-'Indicator Date hidden'!AU112)</f>
        <v>0</v>
      </c>
      <c r="AU111" s="208">
        <f>IF('Indicator Date hidden'!AV112="x","x",$AU$2-'Indicator Date hidden'!AV112)</f>
        <v>3</v>
      </c>
      <c r="AV111" s="208">
        <f>IF('Indicator Date hidden'!AW112="x","x",$AV$2-'Indicator Date hidden'!AW112)</f>
        <v>0</v>
      </c>
      <c r="AW111" s="208">
        <f>IF('Indicator Date hidden'!AX112="x","x",$AW$2-'Indicator Date hidden'!AX112)</f>
        <v>0</v>
      </c>
      <c r="AX111" s="208">
        <f>IF('Indicator Date hidden'!AY112="x","x",$AX$2-'Indicator Date hidden'!AY112)</f>
        <v>0</v>
      </c>
      <c r="AY111" s="208">
        <f>IF('Indicator Date hidden'!AZ112="x","x",$AY$2-'Indicator Date hidden'!AZ112)</f>
        <v>0</v>
      </c>
      <c r="AZ111" s="208">
        <f>IF('Indicator Date hidden'!BA112="x","x",$AZ$2-'Indicator Date hidden'!BA112)</f>
        <v>0</v>
      </c>
      <c r="BA111">
        <f t="shared" si="15"/>
        <v>5</v>
      </c>
      <c r="BB111" s="21">
        <f t="shared" si="16"/>
        <v>0.10869565217391304</v>
      </c>
      <c r="BC111">
        <f t="shared" si="17"/>
        <v>3</v>
      </c>
      <c r="BD111" s="21">
        <f t="shared" si="18"/>
        <v>0.47677635216220238</v>
      </c>
      <c r="BE111" s="278">
        <f t="shared" si="19"/>
        <v>0</v>
      </c>
    </row>
    <row r="112" spans="1:57" x14ac:dyDescent="0.3">
      <c r="A112" t="s">
        <v>7483</v>
      </c>
      <c r="B112" s="208">
        <f>IF('Indicator Date hidden'!C113="x","x",$B$2-'Indicator Date hidden'!C113)</f>
        <v>0</v>
      </c>
      <c r="C112" s="208">
        <f>IF('Indicator Date hidden'!D113="x","x",$C$2-'Indicator Date hidden'!D113)</f>
        <v>0</v>
      </c>
      <c r="D112" s="208">
        <f>IF('Indicator Date hidden'!E113="x","x",$D$2-'Indicator Date hidden'!E113)</f>
        <v>0</v>
      </c>
      <c r="E112" s="208">
        <f>IF('Indicator Date hidden'!F113="x","x",$E$2-'Indicator Date hidden'!F113)</f>
        <v>0</v>
      </c>
      <c r="F112" s="208">
        <f>IF('Indicator Date hidden'!G113="x","x",$F$2-'Indicator Date hidden'!G113)</f>
        <v>0</v>
      </c>
      <c r="G112" s="208">
        <f>IF('Indicator Date hidden'!H113="x","x",$G$2-'Indicator Date hidden'!H113)</f>
        <v>0</v>
      </c>
      <c r="H112" s="208">
        <f>IF('Indicator Date hidden'!I113="x","x",$H$2-'Indicator Date hidden'!I113)</f>
        <v>0</v>
      </c>
      <c r="I112" s="208">
        <f>IF('Indicator Date hidden'!J113="x","x",$I$2-'Indicator Date hidden'!J113)</f>
        <v>0</v>
      </c>
      <c r="J112" s="208">
        <f>IF('Indicator Date hidden'!K113="x","x",$J$2-'Indicator Date hidden'!K113)</f>
        <v>0</v>
      </c>
      <c r="K112" s="208">
        <f>IF('Indicator Date hidden'!L113="x","x",$K$2-'Indicator Date hidden'!L113)</f>
        <v>0</v>
      </c>
      <c r="L112" s="208">
        <f>IF('Indicator Date hidden'!M113="x","x",$L$2-'Indicator Date hidden'!M113)</f>
        <v>0</v>
      </c>
      <c r="M112" s="208">
        <f>IF('Indicator Date hidden'!N113="x","x",$M$2-'Indicator Date hidden'!N113)</f>
        <v>0</v>
      </c>
      <c r="N112" s="208">
        <f>IF('Indicator Date hidden'!O113="x","x",$N$2-'Indicator Date hidden'!O113)</f>
        <v>0</v>
      </c>
      <c r="O112" s="208">
        <f>IF('Indicator Date hidden'!P113="x","x",$O$2-'Indicator Date hidden'!P113)</f>
        <v>0</v>
      </c>
      <c r="P112" s="208">
        <f>IF('Indicator Date hidden'!Q113="x","x",$P$2-'Indicator Date hidden'!Q113)</f>
        <v>0</v>
      </c>
      <c r="Q112" s="208">
        <f>IF('Indicator Date hidden'!R113="x","x",$Q$2-'Indicator Date hidden'!R113)</f>
        <v>2</v>
      </c>
      <c r="R112" s="208">
        <f>IF('Indicator Date hidden'!S113="x","x",$R$2-'Indicator Date hidden'!S113)</f>
        <v>0</v>
      </c>
      <c r="S112" s="208">
        <f>IF('Indicator Date hidden'!T113="x","x",$S$2-'Indicator Date hidden'!T113)</f>
        <v>0</v>
      </c>
      <c r="T112" s="208">
        <f>IF('Indicator Date hidden'!U113="x","x",$T$2-'Indicator Date hidden'!U113)</f>
        <v>0</v>
      </c>
      <c r="U112" s="208">
        <f>IF('Indicator Date hidden'!V113="x","x",$U$2-'Indicator Date hidden'!V113)</f>
        <v>0</v>
      </c>
      <c r="V112" s="208">
        <f>IF('Indicator Date hidden'!W113="x","x",$V$2-'Indicator Date hidden'!W113)</f>
        <v>0</v>
      </c>
      <c r="W112" s="208">
        <f>IF('Indicator Date hidden'!X113="x","x",$W$2-'Indicator Date hidden'!X113)</f>
        <v>2</v>
      </c>
      <c r="X112" s="208">
        <f>IF('Indicator Date hidden'!Y113="x","x",$X$2-'Indicator Date hidden'!Y113)</f>
        <v>3</v>
      </c>
      <c r="Y112" s="208">
        <f>IF('Indicator Date hidden'!Z113="x","x",$Y$2-'Indicator Date hidden'!Z113)</f>
        <v>0</v>
      </c>
      <c r="Z112" s="208">
        <f>IF('Indicator Date hidden'!AA113="x","x",$Z$2-'Indicator Date hidden'!AA113)</f>
        <v>0</v>
      </c>
      <c r="AA112" s="208">
        <f>IF('Indicator Date hidden'!AB113="x","x",$AA$2-'Indicator Date hidden'!AB113)</f>
        <v>0</v>
      </c>
      <c r="AB112" s="208">
        <f>IF('Indicator Date hidden'!AC113="x","x",$AB$2-'Indicator Date hidden'!AC113)</f>
        <v>0</v>
      </c>
      <c r="AC112" s="208">
        <f>IF('Indicator Date hidden'!AD113="x","x",$AC$2-'Indicator Date hidden'!AD113)</f>
        <v>0</v>
      </c>
      <c r="AD112" s="208">
        <f>IF('Indicator Date hidden'!AE113="x","x",$AD$2-'Indicator Date hidden'!AE113)</f>
        <v>0</v>
      </c>
      <c r="AE112" s="208">
        <f>IF('Indicator Date hidden'!AF113="x","x",$AE$2-'Indicator Date hidden'!AF113)</f>
        <v>0</v>
      </c>
      <c r="AF112" s="208">
        <f>IF('Indicator Date hidden'!AG113="x","x",$AF$2-'Indicator Date hidden'!AG113)</f>
        <v>1</v>
      </c>
      <c r="AG112" s="208">
        <f>IF('Indicator Date hidden'!AH113="x","x",$AG$2-'Indicator Date hidden'!AH113)</f>
        <v>0</v>
      </c>
      <c r="AH112" s="208">
        <f>IF('Indicator Date hidden'!AI113="x","x",$AH$2-'Indicator Date hidden'!AI113)</f>
        <v>0</v>
      </c>
      <c r="AI112" s="208">
        <f>IF('Indicator Date hidden'!AJ113="x","x",$AI$2-'Indicator Date hidden'!AJ113)</f>
        <v>0</v>
      </c>
      <c r="AJ112" s="208">
        <f>IF('Indicator Date hidden'!AK113="x","x",$AJ$2-'Indicator Date hidden'!AK113)</f>
        <v>1</v>
      </c>
      <c r="AK112" s="208">
        <f>IF('Indicator Date hidden'!AL113="x","x",$AK$2-'Indicator Date hidden'!AL113)</f>
        <v>1</v>
      </c>
      <c r="AL112" s="208">
        <f>IF('Indicator Date hidden'!AM113="x","x",$AL$2-'Indicator Date hidden'!AM113)</f>
        <v>0</v>
      </c>
      <c r="AM112" s="208">
        <f>IF('Indicator Date hidden'!AN113="x","x",$AM$2-'Indicator Date hidden'!AN113)</f>
        <v>0</v>
      </c>
      <c r="AN112" s="208">
        <f>IF('Indicator Date hidden'!AO113="x","x",$AN$2-'Indicator Date hidden'!AO113)</f>
        <v>0</v>
      </c>
      <c r="AO112" s="208">
        <f>IF('Indicator Date hidden'!AP113="x","x",$AO$2-'Indicator Date hidden'!AP113)</f>
        <v>0</v>
      </c>
      <c r="AP112" s="208">
        <f>IF('Indicator Date hidden'!AQ113="x","x",$AP$2-'Indicator Date hidden'!AQ113)</f>
        <v>0</v>
      </c>
      <c r="AQ112" s="208">
        <f>IF('Indicator Date hidden'!AR113="x","x",$AQ$2-'Indicator Date hidden'!AR113)</f>
        <v>0</v>
      </c>
      <c r="AR112" s="208">
        <f>IF('Indicator Date hidden'!AS113="x","x",$AR$2-'Indicator Date hidden'!AS113)</f>
        <v>0</v>
      </c>
      <c r="AS112" s="208">
        <f>IF('Indicator Date hidden'!AT113="x","x",$AS$2-'Indicator Date hidden'!AT113)</f>
        <v>0</v>
      </c>
      <c r="AT112" s="208">
        <f>IF('Indicator Date hidden'!AU113="x","x",$AT$2-'Indicator Date hidden'!AU113)</f>
        <v>0</v>
      </c>
      <c r="AU112" s="208">
        <f>IF('Indicator Date hidden'!AV113="x","x",$AU$2-'Indicator Date hidden'!AV113)</f>
        <v>1</v>
      </c>
      <c r="AV112" s="208">
        <f>IF('Indicator Date hidden'!AW113="x","x",$AV$2-'Indicator Date hidden'!AW113)</f>
        <v>0</v>
      </c>
      <c r="AW112" s="208">
        <f>IF('Indicator Date hidden'!AX113="x","x",$AW$2-'Indicator Date hidden'!AX113)</f>
        <v>0</v>
      </c>
      <c r="AX112" s="208">
        <f>IF('Indicator Date hidden'!AY113="x","x",$AX$2-'Indicator Date hidden'!AY113)</f>
        <v>0</v>
      </c>
      <c r="AY112" s="208">
        <f>IF('Indicator Date hidden'!AZ113="x","x",$AY$2-'Indicator Date hidden'!AZ113)</f>
        <v>0</v>
      </c>
      <c r="AZ112" s="208">
        <f>IF('Indicator Date hidden'!BA113="x","x",$AZ$2-'Indicator Date hidden'!BA113)</f>
        <v>0</v>
      </c>
      <c r="BA112">
        <f t="shared" si="15"/>
        <v>11</v>
      </c>
      <c r="BB112" s="21">
        <f t="shared" si="16"/>
        <v>0.21568627450980393</v>
      </c>
      <c r="BC112">
        <f t="shared" si="17"/>
        <v>7</v>
      </c>
      <c r="BD112" s="21">
        <f t="shared" si="18"/>
        <v>0.60435431401656636</v>
      </c>
      <c r="BE112" s="278">
        <f t="shared" si="19"/>
        <v>0</v>
      </c>
    </row>
    <row r="113" spans="1:57" x14ac:dyDescent="0.3">
      <c r="A113" t="s">
        <v>7485</v>
      </c>
      <c r="B113" s="208">
        <f>IF('Indicator Date hidden'!C114="x","x",$B$2-'Indicator Date hidden'!C114)</f>
        <v>0</v>
      </c>
      <c r="C113" s="208">
        <f>IF('Indicator Date hidden'!D114="x","x",$C$2-'Indicator Date hidden'!D114)</f>
        <v>0</v>
      </c>
      <c r="D113" s="208">
        <f>IF('Indicator Date hidden'!E114="x","x",$D$2-'Indicator Date hidden'!E114)</f>
        <v>0</v>
      </c>
      <c r="E113" s="208">
        <f>IF('Indicator Date hidden'!F114="x","x",$E$2-'Indicator Date hidden'!F114)</f>
        <v>0</v>
      </c>
      <c r="F113" s="208">
        <f>IF('Indicator Date hidden'!G114="x","x",$F$2-'Indicator Date hidden'!G114)</f>
        <v>0</v>
      </c>
      <c r="G113" s="208">
        <f>IF('Indicator Date hidden'!H114="x","x",$G$2-'Indicator Date hidden'!H114)</f>
        <v>0</v>
      </c>
      <c r="H113" s="208">
        <f>IF('Indicator Date hidden'!I114="x","x",$H$2-'Indicator Date hidden'!I114)</f>
        <v>0</v>
      </c>
      <c r="I113" s="208">
        <f>IF('Indicator Date hidden'!J114="x","x",$I$2-'Indicator Date hidden'!J114)</f>
        <v>0</v>
      </c>
      <c r="J113" s="208">
        <f>IF('Indicator Date hidden'!K114="x","x",$J$2-'Indicator Date hidden'!K114)</f>
        <v>0</v>
      </c>
      <c r="K113" s="208">
        <f>IF('Indicator Date hidden'!L114="x","x",$K$2-'Indicator Date hidden'!L114)</f>
        <v>0</v>
      </c>
      <c r="L113" s="208">
        <f>IF('Indicator Date hidden'!M114="x","x",$L$2-'Indicator Date hidden'!M114)</f>
        <v>0</v>
      </c>
      <c r="M113" s="208">
        <f>IF('Indicator Date hidden'!N114="x","x",$M$2-'Indicator Date hidden'!N114)</f>
        <v>0</v>
      </c>
      <c r="N113" s="208">
        <f>IF('Indicator Date hidden'!O114="x","x",$N$2-'Indicator Date hidden'!O114)</f>
        <v>0</v>
      </c>
      <c r="O113" s="208">
        <f>IF('Indicator Date hidden'!P114="x","x",$O$2-'Indicator Date hidden'!P114)</f>
        <v>0</v>
      </c>
      <c r="P113" s="208">
        <f>IF('Indicator Date hidden'!Q114="x","x",$P$2-'Indicator Date hidden'!Q114)</f>
        <v>0</v>
      </c>
      <c r="Q113" s="208" t="str">
        <f>IF('Indicator Date hidden'!R114="x","x",$Q$2-'Indicator Date hidden'!R114)</f>
        <v>x</v>
      </c>
      <c r="R113" s="208">
        <f>IF('Indicator Date hidden'!S114="x","x",$R$2-'Indicator Date hidden'!S114)</f>
        <v>0</v>
      </c>
      <c r="S113" s="208">
        <f>IF('Indicator Date hidden'!T114="x","x",$S$2-'Indicator Date hidden'!T114)</f>
        <v>0</v>
      </c>
      <c r="T113" s="208">
        <f>IF('Indicator Date hidden'!U114="x","x",$T$2-'Indicator Date hidden'!U114)</f>
        <v>0</v>
      </c>
      <c r="U113" s="208">
        <f>IF('Indicator Date hidden'!V114="x","x",$U$2-'Indicator Date hidden'!V114)</f>
        <v>0</v>
      </c>
      <c r="V113" s="208">
        <f>IF('Indicator Date hidden'!W114="x","x",$V$2-'Indicator Date hidden'!W114)</f>
        <v>0</v>
      </c>
      <c r="W113" s="208">
        <f>IF('Indicator Date hidden'!X114="x","x",$W$2-'Indicator Date hidden'!X114)</f>
        <v>9</v>
      </c>
      <c r="X113" s="208">
        <f>IF('Indicator Date hidden'!Y114="x","x",$X$2-'Indicator Date hidden'!Y114)</f>
        <v>4</v>
      </c>
      <c r="Y113" s="208">
        <f>IF('Indicator Date hidden'!Z114="x","x",$Y$2-'Indicator Date hidden'!Z114)</f>
        <v>0</v>
      </c>
      <c r="Z113" s="208">
        <f>IF('Indicator Date hidden'!AA114="x","x",$Z$2-'Indicator Date hidden'!AA114)</f>
        <v>0</v>
      </c>
      <c r="AA113" s="208" t="str">
        <f>IF('Indicator Date hidden'!AB114="x","x",$AA$2-'Indicator Date hidden'!AB114)</f>
        <v>x</v>
      </c>
      <c r="AB113" s="208">
        <f>IF('Indicator Date hidden'!AC114="x","x",$AB$2-'Indicator Date hidden'!AC114)</f>
        <v>0</v>
      </c>
      <c r="AC113" s="208">
        <f>IF('Indicator Date hidden'!AD114="x","x",$AC$2-'Indicator Date hidden'!AD114)</f>
        <v>0</v>
      </c>
      <c r="AD113" s="208" t="str">
        <f>IF('Indicator Date hidden'!AE114="x","x",$AD$2-'Indicator Date hidden'!AE114)</f>
        <v>x</v>
      </c>
      <c r="AE113" s="208" t="str">
        <f>IF('Indicator Date hidden'!AF114="x","x",$AE$2-'Indicator Date hidden'!AF114)</f>
        <v>x</v>
      </c>
      <c r="AF113" s="208" t="str">
        <f>IF('Indicator Date hidden'!AG114="x","x",$AF$2-'Indicator Date hidden'!AG114)</f>
        <v>x</v>
      </c>
      <c r="AG113" s="208">
        <f>IF('Indicator Date hidden'!AH114="x","x",$AG$2-'Indicator Date hidden'!AH114)</f>
        <v>0</v>
      </c>
      <c r="AH113" s="208">
        <f>IF('Indicator Date hidden'!AI114="x","x",$AH$2-'Indicator Date hidden'!AI114)</f>
        <v>0</v>
      </c>
      <c r="AI113" s="208">
        <f>IF('Indicator Date hidden'!AJ114="x","x",$AI$2-'Indicator Date hidden'!AJ114)</f>
        <v>0</v>
      </c>
      <c r="AJ113" s="208" t="str">
        <f>IF('Indicator Date hidden'!AK114="x","x",$AJ$2-'Indicator Date hidden'!AK114)</f>
        <v>x</v>
      </c>
      <c r="AK113" s="208">
        <f>IF('Indicator Date hidden'!AL114="x","x",$AK$2-'Indicator Date hidden'!AL114)</f>
        <v>1</v>
      </c>
      <c r="AL113" s="208">
        <f>IF('Indicator Date hidden'!AM114="x","x",$AL$2-'Indicator Date hidden'!AM114)</f>
        <v>0</v>
      </c>
      <c r="AM113" s="208">
        <f>IF('Indicator Date hidden'!AN114="x","x",$AM$2-'Indicator Date hidden'!AN114)</f>
        <v>0</v>
      </c>
      <c r="AN113" s="208">
        <f>IF('Indicator Date hidden'!AO114="x","x",$AN$2-'Indicator Date hidden'!AO114)</f>
        <v>0</v>
      </c>
      <c r="AO113" s="208" t="str">
        <f>IF('Indicator Date hidden'!AP114="x","x",$AO$2-'Indicator Date hidden'!AP114)</f>
        <v>x</v>
      </c>
      <c r="AP113" s="208" t="str">
        <f>IF('Indicator Date hidden'!AQ114="x","x",$AP$2-'Indicator Date hidden'!AQ114)</f>
        <v>x</v>
      </c>
      <c r="AQ113" s="208">
        <f>IF('Indicator Date hidden'!AR114="x","x",$AQ$2-'Indicator Date hidden'!AR114)</f>
        <v>4</v>
      </c>
      <c r="AR113" s="208">
        <f>IF('Indicator Date hidden'!AS114="x","x",$AR$2-'Indicator Date hidden'!AS114)</f>
        <v>0</v>
      </c>
      <c r="AS113" s="208" t="str">
        <f>IF('Indicator Date hidden'!AT114="x","x",$AS$2-'Indicator Date hidden'!AT114)</f>
        <v>x</v>
      </c>
      <c r="AT113" s="208">
        <f>IF('Indicator Date hidden'!AU114="x","x",$AT$2-'Indicator Date hidden'!AU114)</f>
        <v>0</v>
      </c>
      <c r="AU113" s="208" t="str">
        <f>IF('Indicator Date hidden'!AV114="x","x",$AU$2-'Indicator Date hidden'!AV114)</f>
        <v>x</v>
      </c>
      <c r="AV113" s="208">
        <f>IF('Indicator Date hidden'!AW114="x","x",$AV$2-'Indicator Date hidden'!AW114)</f>
        <v>0</v>
      </c>
      <c r="AW113" s="208">
        <f>IF('Indicator Date hidden'!AX114="x","x",$AW$2-'Indicator Date hidden'!AX114)</f>
        <v>0</v>
      </c>
      <c r="AX113" s="208">
        <f>IF('Indicator Date hidden'!AY114="x","x",$AX$2-'Indicator Date hidden'!AY114)</f>
        <v>0</v>
      </c>
      <c r="AY113" s="208">
        <f>IF('Indicator Date hidden'!AZ114="x","x",$AY$2-'Indicator Date hidden'!AZ114)</f>
        <v>0</v>
      </c>
      <c r="AZ113" s="208">
        <f>IF('Indicator Date hidden'!BA114="x","x",$AZ$2-'Indicator Date hidden'!BA114)</f>
        <v>0</v>
      </c>
      <c r="BA113">
        <f t="shared" si="15"/>
        <v>18</v>
      </c>
      <c r="BB113" s="21">
        <f t="shared" si="16"/>
        <v>0.43902439024390244</v>
      </c>
      <c r="BC113">
        <f t="shared" si="17"/>
        <v>4</v>
      </c>
      <c r="BD113" s="21">
        <f t="shared" si="18"/>
        <v>1.6086470680820633</v>
      </c>
      <c r="BE113" s="278">
        <f t="shared" si="19"/>
        <v>0</v>
      </c>
    </row>
    <row r="114" spans="1:57" x14ac:dyDescent="0.3">
      <c r="A114" t="s">
        <v>7487</v>
      </c>
      <c r="B114" s="208">
        <f>IF('Indicator Date hidden'!C115="x","x",$B$2-'Indicator Date hidden'!C115)</f>
        <v>0</v>
      </c>
      <c r="C114" s="208">
        <f>IF('Indicator Date hidden'!D115="x","x",$C$2-'Indicator Date hidden'!D115)</f>
        <v>0</v>
      </c>
      <c r="D114" s="208">
        <f>IF('Indicator Date hidden'!E115="x","x",$D$2-'Indicator Date hidden'!E115)</f>
        <v>0</v>
      </c>
      <c r="E114" s="208">
        <f>IF('Indicator Date hidden'!F115="x","x",$E$2-'Indicator Date hidden'!F115)</f>
        <v>0</v>
      </c>
      <c r="F114" s="208">
        <f>IF('Indicator Date hidden'!G115="x","x",$F$2-'Indicator Date hidden'!G115)</f>
        <v>0</v>
      </c>
      <c r="G114" s="208">
        <f>IF('Indicator Date hidden'!H115="x","x",$G$2-'Indicator Date hidden'!H115)</f>
        <v>0</v>
      </c>
      <c r="H114" s="208">
        <f>IF('Indicator Date hidden'!I115="x","x",$H$2-'Indicator Date hidden'!I115)</f>
        <v>0</v>
      </c>
      <c r="I114" s="208">
        <f>IF('Indicator Date hidden'!J115="x","x",$I$2-'Indicator Date hidden'!J115)</f>
        <v>0</v>
      </c>
      <c r="J114" s="208">
        <f>IF('Indicator Date hidden'!K115="x","x",$J$2-'Indicator Date hidden'!K115)</f>
        <v>0</v>
      </c>
      <c r="K114" s="208">
        <f>IF('Indicator Date hidden'!L115="x","x",$K$2-'Indicator Date hidden'!L115)</f>
        <v>0</v>
      </c>
      <c r="L114" s="208">
        <f>IF('Indicator Date hidden'!M115="x","x",$L$2-'Indicator Date hidden'!M115)</f>
        <v>0</v>
      </c>
      <c r="M114" s="208">
        <f>IF('Indicator Date hidden'!N115="x","x",$M$2-'Indicator Date hidden'!N115)</f>
        <v>0</v>
      </c>
      <c r="N114" s="208">
        <f>IF('Indicator Date hidden'!O115="x","x",$N$2-'Indicator Date hidden'!O115)</f>
        <v>0</v>
      </c>
      <c r="O114" s="208">
        <f>IF('Indicator Date hidden'!P115="x","x",$O$2-'Indicator Date hidden'!P115)</f>
        <v>0</v>
      </c>
      <c r="P114" s="208">
        <f>IF('Indicator Date hidden'!Q115="x","x",$P$2-'Indicator Date hidden'!Q115)</f>
        <v>0</v>
      </c>
      <c r="Q114" s="208">
        <f>IF('Indicator Date hidden'!R115="x","x",$Q$2-'Indicator Date hidden'!R115)</f>
        <v>2</v>
      </c>
      <c r="R114" s="208">
        <f>IF('Indicator Date hidden'!S115="x","x",$R$2-'Indicator Date hidden'!S115)</f>
        <v>0</v>
      </c>
      <c r="S114" s="208">
        <f>IF('Indicator Date hidden'!T115="x","x",$S$2-'Indicator Date hidden'!T115)</f>
        <v>0</v>
      </c>
      <c r="T114" s="208">
        <f>IF('Indicator Date hidden'!U115="x","x",$T$2-'Indicator Date hidden'!U115)</f>
        <v>0</v>
      </c>
      <c r="U114" s="208">
        <f>IF('Indicator Date hidden'!V115="x","x",$U$2-'Indicator Date hidden'!V115)</f>
        <v>0</v>
      </c>
      <c r="V114" s="208">
        <f>IF('Indicator Date hidden'!W115="x","x",$V$2-'Indicator Date hidden'!W115)</f>
        <v>0</v>
      </c>
      <c r="W114" s="208">
        <f>IF('Indicator Date hidden'!X115="x","x",$W$2-'Indicator Date hidden'!X115)</f>
        <v>2</v>
      </c>
      <c r="X114" s="208">
        <f>IF('Indicator Date hidden'!Y115="x","x",$X$2-'Indicator Date hidden'!Y115)</f>
        <v>1</v>
      </c>
      <c r="Y114" s="208">
        <f>IF('Indicator Date hidden'!Z115="x","x",$Y$2-'Indicator Date hidden'!Z115)</f>
        <v>0</v>
      </c>
      <c r="Z114" s="208">
        <f>IF('Indicator Date hidden'!AA115="x","x",$Z$2-'Indicator Date hidden'!AA115)</f>
        <v>0</v>
      </c>
      <c r="AA114" s="208">
        <f>IF('Indicator Date hidden'!AB115="x","x",$AA$2-'Indicator Date hidden'!AB115)</f>
        <v>0</v>
      </c>
      <c r="AB114" s="208">
        <f>IF('Indicator Date hidden'!AC115="x","x",$AB$2-'Indicator Date hidden'!AC115)</f>
        <v>0</v>
      </c>
      <c r="AC114" s="208">
        <f>IF('Indicator Date hidden'!AD115="x","x",$AC$2-'Indicator Date hidden'!AD115)</f>
        <v>0</v>
      </c>
      <c r="AD114" s="208" t="str">
        <f>IF('Indicator Date hidden'!AE115="x","x",$AD$2-'Indicator Date hidden'!AE115)</f>
        <v>x</v>
      </c>
      <c r="AE114" s="208">
        <f>IF('Indicator Date hidden'!AF115="x","x",$AE$2-'Indicator Date hidden'!AF115)</f>
        <v>0</v>
      </c>
      <c r="AF114" s="208">
        <f>IF('Indicator Date hidden'!AG115="x","x",$AF$2-'Indicator Date hidden'!AG115)</f>
        <v>0</v>
      </c>
      <c r="AG114" s="208">
        <f>IF('Indicator Date hidden'!AH115="x","x",$AG$2-'Indicator Date hidden'!AH115)</f>
        <v>0</v>
      </c>
      <c r="AH114" s="208">
        <f>IF('Indicator Date hidden'!AI115="x","x",$AH$2-'Indicator Date hidden'!AI115)</f>
        <v>0</v>
      </c>
      <c r="AI114" s="208">
        <f>IF('Indicator Date hidden'!AJ115="x","x",$AI$2-'Indicator Date hidden'!AJ115)</f>
        <v>0</v>
      </c>
      <c r="AJ114" s="208" t="str">
        <f>IF('Indicator Date hidden'!AK115="x","x",$AJ$2-'Indicator Date hidden'!AK115)</f>
        <v>x</v>
      </c>
      <c r="AK114" s="208">
        <f>IF('Indicator Date hidden'!AL115="x","x",$AK$2-'Indicator Date hidden'!AL115)</f>
        <v>1</v>
      </c>
      <c r="AL114" s="208">
        <f>IF('Indicator Date hidden'!AM115="x","x",$AL$2-'Indicator Date hidden'!AM115)</f>
        <v>0</v>
      </c>
      <c r="AM114" s="208">
        <f>IF('Indicator Date hidden'!AN115="x","x",$AM$2-'Indicator Date hidden'!AN115)</f>
        <v>0</v>
      </c>
      <c r="AN114" s="208">
        <f>IF('Indicator Date hidden'!AO115="x","x",$AN$2-'Indicator Date hidden'!AO115)</f>
        <v>0</v>
      </c>
      <c r="AO114" s="208">
        <f>IF('Indicator Date hidden'!AP115="x","x",$AO$2-'Indicator Date hidden'!AP115)</f>
        <v>1</v>
      </c>
      <c r="AP114" s="208">
        <f>IF('Indicator Date hidden'!AQ115="x","x",$AP$2-'Indicator Date hidden'!AQ115)</f>
        <v>1</v>
      </c>
      <c r="AQ114" s="208">
        <f>IF('Indicator Date hidden'!AR115="x","x",$AQ$2-'Indicator Date hidden'!AR115)</f>
        <v>6</v>
      </c>
      <c r="AR114" s="208">
        <f>IF('Indicator Date hidden'!AS115="x","x",$AR$2-'Indicator Date hidden'!AS115)</f>
        <v>0</v>
      </c>
      <c r="AS114" s="208">
        <f>IF('Indicator Date hidden'!AT115="x","x",$AS$2-'Indicator Date hidden'!AT115)</f>
        <v>0</v>
      </c>
      <c r="AT114" s="208">
        <f>IF('Indicator Date hidden'!AU115="x","x",$AT$2-'Indicator Date hidden'!AU115)</f>
        <v>0</v>
      </c>
      <c r="AU114" s="208">
        <f>IF('Indicator Date hidden'!AV115="x","x",$AU$2-'Indicator Date hidden'!AV115)</f>
        <v>1</v>
      </c>
      <c r="AV114" s="208">
        <f>IF('Indicator Date hidden'!AW115="x","x",$AV$2-'Indicator Date hidden'!AW115)</f>
        <v>0</v>
      </c>
      <c r="AW114" s="208">
        <f>IF('Indicator Date hidden'!AX115="x","x",$AW$2-'Indicator Date hidden'!AX115)</f>
        <v>0</v>
      </c>
      <c r="AX114" s="208">
        <f>IF('Indicator Date hidden'!AY115="x","x",$AX$2-'Indicator Date hidden'!AY115)</f>
        <v>0</v>
      </c>
      <c r="AY114" s="208">
        <f>IF('Indicator Date hidden'!AZ115="x","x",$AY$2-'Indicator Date hidden'!AZ115)</f>
        <v>0</v>
      </c>
      <c r="AZ114" s="208">
        <f>IF('Indicator Date hidden'!BA115="x","x",$AZ$2-'Indicator Date hidden'!BA115)</f>
        <v>0</v>
      </c>
      <c r="BA114">
        <f t="shared" si="15"/>
        <v>15</v>
      </c>
      <c r="BB114" s="21">
        <f t="shared" si="16"/>
        <v>0.30612244897959184</v>
      </c>
      <c r="BC114">
        <f t="shared" si="17"/>
        <v>8</v>
      </c>
      <c r="BD114" s="21">
        <f t="shared" si="18"/>
        <v>0.95199214609719185</v>
      </c>
      <c r="BE114" s="278">
        <f t="shared" si="19"/>
        <v>0</v>
      </c>
    </row>
    <row r="115" spans="1:57" x14ac:dyDescent="0.3">
      <c r="A115" t="s">
        <v>7489</v>
      </c>
      <c r="B115" s="208">
        <f>IF('Indicator Date hidden'!C116="x","x",$B$2-'Indicator Date hidden'!C116)</f>
        <v>0</v>
      </c>
      <c r="C115" s="208">
        <f>IF('Indicator Date hidden'!D116="x","x",$C$2-'Indicator Date hidden'!D116)</f>
        <v>0</v>
      </c>
      <c r="D115" s="208">
        <f>IF('Indicator Date hidden'!E116="x","x",$D$2-'Indicator Date hidden'!E116)</f>
        <v>0</v>
      </c>
      <c r="E115" s="208">
        <f>IF('Indicator Date hidden'!F116="x","x",$E$2-'Indicator Date hidden'!F116)</f>
        <v>0</v>
      </c>
      <c r="F115" s="208">
        <f>IF('Indicator Date hidden'!G116="x","x",$F$2-'Indicator Date hidden'!G116)</f>
        <v>0</v>
      </c>
      <c r="G115" s="208">
        <f>IF('Indicator Date hidden'!H116="x","x",$G$2-'Indicator Date hidden'!H116)</f>
        <v>0</v>
      </c>
      <c r="H115" s="208">
        <f>IF('Indicator Date hidden'!I116="x","x",$H$2-'Indicator Date hidden'!I116)</f>
        <v>0</v>
      </c>
      <c r="I115" s="208">
        <f>IF('Indicator Date hidden'!J116="x","x",$I$2-'Indicator Date hidden'!J116)</f>
        <v>0</v>
      </c>
      <c r="J115" s="208">
        <f>IF('Indicator Date hidden'!K116="x","x",$J$2-'Indicator Date hidden'!K116)</f>
        <v>0</v>
      </c>
      <c r="K115" s="208">
        <f>IF('Indicator Date hidden'!L116="x","x",$K$2-'Indicator Date hidden'!L116)</f>
        <v>0</v>
      </c>
      <c r="L115" s="208">
        <f>IF('Indicator Date hidden'!M116="x","x",$L$2-'Indicator Date hidden'!M116)</f>
        <v>0</v>
      </c>
      <c r="M115" s="208">
        <f>IF('Indicator Date hidden'!N116="x","x",$M$2-'Indicator Date hidden'!N116)</f>
        <v>0</v>
      </c>
      <c r="N115" s="208">
        <f>IF('Indicator Date hidden'!O116="x","x",$N$2-'Indicator Date hidden'!O116)</f>
        <v>0</v>
      </c>
      <c r="O115" s="208">
        <f>IF('Indicator Date hidden'!P116="x","x",$O$2-'Indicator Date hidden'!P116)</f>
        <v>0</v>
      </c>
      <c r="P115" s="208">
        <f>IF('Indicator Date hidden'!Q116="x","x",$P$2-'Indicator Date hidden'!Q116)</f>
        <v>0</v>
      </c>
      <c r="Q115" s="208">
        <f>IF('Indicator Date hidden'!R116="x","x",$Q$2-'Indicator Date hidden'!R116)</f>
        <v>4</v>
      </c>
      <c r="R115" s="208">
        <f>IF('Indicator Date hidden'!S116="x","x",$R$2-'Indicator Date hidden'!S116)</f>
        <v>0</v>
      </c>
      <c r="S115" s="208">
        <f>IF('Indicator Date hidden'!T116="x","x",$S$2-'Indicator Date hidden'!T116)</f>
        <v>0</v>
      </c>
      <c r="T115" s="208">
        <f>IF('Indicator Date hidden'!U116="x","x",$T$2-'Indicator Date hidden'!U116)</f>
        <v>0</v>
      </c>
      <c r="U115" s="208">
        <f>IF('Indicator Date hidden'!V116="x","x",$U$2-'Indicator Date hidden'!V116)</f>
        <v>0</v>
      </c>
      <c r="V115" s="208">
        <f>IF('Indicator Date hidden'!W116="x","x",$V$2-'Indicator Date hidden'!W116)</f>
        <v>0</v>
      </c>
      <c r="W115" s="208">
        <f>IF('Indicator Date hidden'!X116="x","x",$W$2-'Indicator Date hidden'!X116)</f>
        <v>1</v>
      </c>
      <c r="X115" s="208">
        <f>IF('Indicator Date hidden'!Y116="x","x",$X$2-'Indicator Date hidden'!Y116)</f>
        <v>3</v>
      </c>
      <c r="Y115" s="208">
        <f>IF('Indicator Date hidden'!Z116="x","x",$Y$2-'Indicator Date hidden'!Z116)</f>
        <v>0</v>
      </c>
      <c r="Z115" s="208">
        <f>IF('Indicator Date hidden'!AA116="x","x",$Z$2-'Indicator Date hidden'!AA116)</f>
        <v>0</v>
      </c>
      <c r="AA115" s="208">
        <f>IF('Indicator Date hidden'!AB116="x","x",$AA$2-'Indicator Date hidden'!AB116)</f>
        <v>1</v>
      </c>
      <c r="AB115" s="208">
        <f>IF('Indicator Date hidden'!AC116="x","x",$AB$2-'Indicator Date hidden'!AC116)</f>
        <v>0</v>
      </c>
      <c r="AC115" s="208">
        <f>IF('Indicator Date hidden'!AD116="x","x",$AC$2-'Indicator Date hidden'!AD116)</f>
        <v>0</v>
      </c>
      <c r="AD115" s="208" t="str">
        <f>IF('Indicator Date hidden'!AE116="x","x",$AD$2-'Indicator Date hidden'!AE116)</f>
        <v>x</v>
      </c>
      <c r="AE115" s="208">
        <f>IF('Indicator Date hidden'!AF116="x","x",$AE$2-'Indicator Date hidden'!AF116)</f>
        <v>0</v>
      </c>
      <c r="AF115" s="208">
        <f>IF('Indicator Date hidden'!AG116="x","x",$AF$2-'Indicator Date hidden'!AG116)</f>
        <v>1</v>
      </c>
      <c r="AG115" s="208">
        <f>IF('Indicator Date hidden'!AH116="x","x",$AG$2-'Indicator Date hidden'!AH116)</f>
        <v>0</v>
      </c>
      <c r="AH115" s="208">
        <f>IF('Indicator Date hidden'!AI116="x","x",$AH$2-'Indicator Date hidden'!AI116)</f>
        <v>0</v>
      </c>
      <c r="AI115" s="208">
        <f>IF('Indicator Date hidden'!AJ116="x","x",$AI$2-'Indicator Date hidden'!AJ116)</f>
        <v>0</v>
      </c>
      <c r="AJ115" s="208" t="str">
        <f>IF('Indicator Date hidden'!AK116="x","x",$AJ$2-'Indicator Date hidden'!AK116)</f>
        <v>x</v>
      </c>
      <c r="AK115" s="208">
        <f>IF('Indicator Date hidden'!AL116="x","x",$AK$2-'Indicator Date hidden'!AL116)</f>
        <v>1</v>
      </c>
      <c r="AL115" s="208">
        <f>IF('Indicator Date hidden'!AM116="x","x",$AL$2-'Indicator Date hidden'!AM116)</f>
        <v>0</v>
      </c>
      <c r="AM115" s="208">
        <f>IF('Indicator Date hidden'!AN116="x","x",$AM$2-'Indicator Date hidden'!AN116)</f>
        <v>0</v>
      </c>
      <c r="AN115" s="208">
        <f>IF('Indicator Date hidden'!AO116="x","x",$AN$2-'Indicator Date hidden'!AO116)</f>
        <v>0</v>
      </c>
      <c r="AO115" s="208" t="str">
        <f>IF('Indicator Date hidden'!AP116="x","x",$AO$2-'Indicator Date hidden'!AP116)</f>
        <v>x</v>
      </c>
      <c r="AP115" s="208">
        <f>IF('Indicator Date hidden'!AQ116="x","x",$AP$2-'Indicator Date hidden'!AQ116)</f>
        <v>2</v>
      </c>
      <c r="AQ115" s="208">
        <f>IF('Indicator Date hidden'!AR116="x","x",$AQ$2-'Indicator Date hidden'!AR116)</f>
        <v>0</v>
      </c>
      <c r="AR115" s="208">
        <f>IF('Indicator Date hidden'!AS116="x","x",$AR$2-'Indicator Date hidden'!AS116)</f>
        <v>0</v>
      </c>
      <c r="AS115" s="208">
        <f>IF('Indicator Date hidden'!AT116="x","x",$AS$2-'Indicator Date hidden'!AT116)</f>
        <v>0</v>
      </c>
      <c r="AT115" s="208">
        <f>IF('Indicator Date hidden'!AU116="x","x",$AT$2-'Indicator Date hidden'!AU116)</f>
        <v>0</v>
      </c>
      <c r="AU115" s="208">
        <f>IF('Indicator Date hidden'!AV116="x","x",$AU$2-'Indicator Date hidden'!AV116)</f>
        <v>4</v>
      </c>
      <c r="AV115" s="208">
        <f>IF('Indicator Date hidden'!AW116="x","x",$AV$2-'Indicator Date hidden'!AW116)</f>
        <v>0</v>
      </c>
      <c r="AW115" s="208">
        <f>IF('Indicator Date hidden'!AX116="x","x",$AW$2-'Indicator Date hidden'!AX116)</f>
        <v>0</v>
      </c>
      <c r="AX115" s="208">
        <f>IF('Indicator Date hidden'!AY116="x","x",$AX$2-'Indicator Date hidden'!AY116)</f>
        <v>0</v>
      </c>
      <c r="AY115" s="208">
        <f>IF('Indicator Date hidden'!AZ116="x","x",$AY$2-'Indicator Date hidden'!AZ116)</f>
        <v>0</v>
      </c>
      <c r="AZ115" s="208">
        <f>IF('Indicator Date hidden'!BA116="x","x",$AZ$2-'Indicator Date hidden'!BA116)</f>
        <v>0</v>
      </c>
      <c r="BA115">
        <f t="shared" si="15"/>
        <v>17</v>
      </c>
      <c r="BB115" s="21">
        <f t="shared" si="16"/>
        <v>0.35416666666666669</v>
      </c>
      <c r="BC115">
        <f t="shared" si="17"/>
        <v>8</v>
      </c>
      <c r="BD115" s="21">
        <f t="shared" si="18"/>
        <v>0.94625541243131372</v>
      </c>
      <c r="BE115" s="278">
        <f t="shared" si="19"/>
        <v>0</v>
      </c>
    </row>
    <row r="116" spans="1:57" x14ac:dyDescent="0.3">
      <c r="A116" t="s">
        <v>7491</v>
      </c>
      <c r="B116" s="208">
        <f>IF('Indicator Date hidden'!C117="x","x",$B$2-'Indicator Date hidden'!C117)</f>
        <v>0</v>
      </c>
      <c r="C116" s="208">
        <f>IF('Indicator Date hidden'!D117="x","x",$C$2-'Indicator Date hidden'!D117)</f>
        <v>0</v>
      </c>
      <c r="D116" s="208">
        <f>IF('Indicator Date hidden'!E117="x","x",$D$2-'Indicator Date hidden'!E117)</f>
        <v>0</v>
      </c>
      <c r="E116" s="208">
        <f>IF('Indicator Date hidden'!F117="x","x",$E$2-'Indicator Date hidden'!F117)</f>
        <v>0</v>
      </c>
      <c r="F116" s="208">
        <f>IF('Indicator Date hidden'!G117="x","x",$F$2-'Indicator Date hidden'!G117)</f>
        <v>0</v>
      </c>
      <c r="G116" s="208">
        <f>IF('Indicator Date hidden'!H117="x","x",$G$2-'Indicator Date hidden'!H117)</f>
        <v>0</v>
      </c>
      <c r="H116" s="208">
        <f>IF('Indicator Date hidden'!I117="x","x",$H$2-'Indicator Date hidden'!I117)</f>
        <v>0</v>
      </c>
      <c r="I116" s="208">
        <f>IF('Indicator Date hidden'!J117="x","x",$I$2-'Indicator Date hidden'!J117)</f>
        <v>0</v>
      </c>
      <c r="J116" s="208">
        <f>IF('Indicator Date hidden'!K117="x","x",$J$2-'Indicator Date hidden'!K117)</f>
        <v>0</v>
      </c>
      <c r="K116" s="208">
        <f>IF('Indicator Date hidden'!L117="x","x",$K$2-'Indicator Date hidden'!L117)</f>
        <v>0</v>
      </c>
      <c r="L116" s="208">
        <f>IF('Indicator Date hidden'!M117="x","x",$L$2-'Indicator Date hidden'!M117)</f>
        <v>0</v>
      </c>
      <c r="M116" s="208">
        <f>IF('Indicator Date hidden'!N117="x","x",$M$2-'Indicator Date hidden'!N117)</f>
        <v>0</v>
      </c>
      <c r="N116" s="208">
        <f>IF('Indicator Date hidden'!O117="x","x",$N$2-'Indicator Date hidden'!O117)</f>
        <v>0</v>
      </c>
      <c r="O116" s="208">
        <f>IF('Indicator Date hidden'!P117="x","x",$O$2-'Indicator Date hidden'!P117)</f>
        <v>0</v>
      </c>
      <c r="P116" s="208">
        <f>IF('Indicator Date hidden'!Q117="x","x",$P$2-'Indicator Date hidden'!Q117)</f>
        <v>0</v>
      </c>
      <c r="Q116" s="208">
        <f>IF('Indicator Date hidden'!R117="x","x",$Q$2-'Indicator Date hidden'!R117)</f>
        <v>1</v>
      </c>
      <c r="R116" s="208">
        <f>IF('Indicator Date hidden'!S117="x","x",$R$2-'Indicator Date hidden'!S117)</f>
        <v>0</v>
      </c>
      <c r="S116" s="208">
        <f>IF('Indicator Date hidden'!T117="x","x",$S$2-'Indicator Date hidden'!T117)</f>
        <v>0</v>
      </c>
      <c r="T116" s="208">
        <f>IF('Indicator Date hidden'!U117="x","x",$T$2-'Indicator Date hidden'!U117)</f>
        <v>0</v>
      </c>
      <c r="U116" s="208">
        <f>IF('Indicator Date hidden'!V117="x","x",$U$2-'Indicator Date hidden'!V117)</f>
        <v>0</v>
      </c>
      <c r="V116" s="208">
        <f>IF('Indicator Date hidden'!W117="x","x",$V$2-'Indicator Date hidden'!W117)</f>
        <v>0</v>
      </c>
      <c r="W116" s="208">
        <f>IF('Indicator Date hidden'!X117="x","x",$W$2-'Indicator Date hidden'!X117)</f>
        <v>1</v>
      </c>
      <c r="X116" s="208">
        <f>IF('Indicator Date hidden'!Y117="x","x",$X$2-'Indicator Date hidden'!Y117)</f>
        <v>1</v>
      </c>
      <c r="Y116" s="208">
        <f>IF('Indicator Date hidden'!Z117="x","x",$Y$2-'Indicator Date hidden'!Z117)</f>
        <v>0</v>
      </c>
      <c r="Z116" s="208">
        <f>IF('Indicator Date hidden'!AA117="x","x",$Z$2-'Indicator Date hidden'!AA117)</f>
        <v>0</v>
      </c>
      <c r="AA116" s="208" t="str">
        <f>IF('Indicator Date hidden'!AB117="x","x",$AA$2-'Indicator Date hidden'!AB117)</f>
        <v>x</v>
      </c>
      <c r="AB116" s="208">
        <f>IF('Indicator Date hidden'!AC117="x","x",$AB$2-'Indicator Date hidden'!AC117)</f>
        <v>0</v>
      </c>
      <c r="AC116" s="208">
        <f>IF('Indicator Date hidden'!AD117="x","x",$AC$2-'Indicator Date hidden'!AD117)</f>
        <v>0</v>
      </c>
      <c r="AD116" s="208" t="str">
        <f>IF('Indicator Date hidden'!AE117="x","x",$AD$2-'Indicator Date hidden'!AE117)</f>
        <v>x</v>
      </c>
      <c r="AE116" s="208">
        <f>IF('Indicator Date hidden'!AF117="x","x",$AE$2-'Indicator Date hidden'!AF117)</f>
        <v>0</v>
      </c>
      <c r="AF116" s="208">
        <f>IF('Indicator Date hidden'!AG117="x","x",$AF$2-'Indicator Date hidden'!AG117)</f>
        <v>0</v>
      </c>
      <c r="AG116" s="208">
        <f>IF('Indicator Date hidden'!AH117="x","x",$AG$2-'Indicator Date hidden'!AH117)</f>
        <v>0</v>
      </c>
      <c r="AH116" s="208">
        <f>IF('Indicator Date hidden'!AI117="x","x",$AH$2-'Indicator Date hidden'!AI117)</f>
        <v>0</v>
      </c>
      <c r="AI116" s="208">
        <f>IF('Indicator Date hidden'!AJ117="x","x",$AI$2-'Indicator Date hidden'!AJ117)</f>
        <v>0</v>
      </c>
      <c r="AJ116" s="208" t="str">
        <f>IF('Indicator Date hidden'!AK117="x","x",$AJ$2-'Indicator Date hidden'!AK117)</f>
        <v>x</v>
      </c>
      <c r="AK116" s="208">
        <f>IF('Indicator Date hidden'!AL117="x","x",$AK$2-'Indicator Date hidden'!AL117)</f>
        <v>1</v>
      </c>
      <c r="AL116" s="208">
        <f>IF('Indicator Date hidden'!AM117="x","x",$AL$2-'Indicator Date hidden'!AM117)</f>
        <v>0</v>
      </c>
      <c r="AM116" s="208">
        <f>IF('Indicator Date hidden'!AN117="x","x",$AM$2-'Indicator Date hidden'!AN117)</f>
        <v>0</v>
      </c>
      <c r="AN116" s="208">
        <f>IF('Indicator Date hidden'!AO117="x","x",$AN$2-'Indicator Date hidden'!AO117)</f>
        <v>0</v>
      </c>
      <c r="AO116" s="208" t="str">
        <f>IF('Indicator Date hidden'!AP117="x","x",$AO$2-'Indicator Date hidden'!AP117)</f>
        <v>x</v>
      </c>
      <c r="AP116" s="208" t="str">
        <f>IF('Indicator Date hidden'!AQ117="x","x",$AP$2-'Indicator Date hidden'!AQ117)</f>
        <v>x</v>
      </c>
      <c r="AQ116" s="208">
        <f>IF('Indicator Date hidden'!AR117="x","x",$AQ$2-'Indicator Date hidden'!AR117)</f>
        <v>8</v>
      </c>
      <c r="AR116" s="208">
        <f>IF('Indicator Date hidden'!AS117="x","x",$AR$2-'Indicator Date hidden'!AS117)</f>
        <v>0</v>
      </c>
      <c r="AS116" s="208">
        <f>IF('Indicator Date hidden'!AT117="x","x",$AS$2-'Indicator Date hidden'!AT117)</f>
        <v>0</v>
      </c>
      <c r="AT116" s="208">
        <f>IF('Indicator Date hidden'!AU117="x","x",$AT$2-'Indicator Date hidden'!AU117)</f>
        <v>0</v>
      </c>
      <c r="AU116" s="208">
        <f>IF('Indicator Date hidden'!AV117="x","x",$AU$2-'Indicator Date hidden'!AV117)</f>
        <v>3</v>
      </c>
      <c r="AV116" s="208">
        <f>IF('Indicator Date hidden'!AW117="x","x",$AV$2-'Indicator Date hidden'!AW117)</f>
        <v>0</v>
      </c>
      <c r="AW116" s="208">
        <f>IF('Indicator Date hidden'!AX117="x","x",$AW$2-'Indicator Date hidden'!AX117)</f>
        <v>0</v>
      </c>
      <c r="AX116" s="208">
        <f>IF('Indicator Date hidden'!AY117="x","x",$AX$2-'Indicator Date hidden'!AY117)</f>
        <v>0</v>
      </c>
      <c r="AY116" s="208">
        <f>IF('Indicator Date hidden'!AZ117="x","x",$AY$2-'Indicator Date hidden'!AZ117)</f>
        <v>0</v>
      </c>
      <c r="AZ116" s="208">
        <f>IF('Indicator Date hidden'!BA117="x","x",$AZ$2-'Indicator Date hidden'!BA117)</f>
        <v>0</v>
      </c>
      <c r="BA116">
        <f t="shared" si="15"/>
        <v>15</v>
      </c>
      <c r="BB116" s="21">
        <f t="shared" si="16"/>
        <v>0.32608695652173914</v>
      </c>
      <c r="BC116">
        <f t="shared" si="17"/>
        <v>6</v>
      </c>
      <c r="BD116" s="21">
        <f t="shared" si="18"/>
        <v>1.2520304869549503</v>
      </c>
      <c r="BE116" s="278">
        <f t="shared" si="19"/>
        <v>0</v>
      </c>
    </row>
    <row r="117" spans="1:57" x14ac:dyDescent="0.3">
      <c r="A117" t="s">
        <v>7492</v>
      </c>
      <c r="B117" s="208">
        <f>IF('Indicator Date hidden'!C118="x","x",$B$2-'Indicator Date hidden'!C118)</f>
        <v>0</v>
      </c>
      <c r="C117" s="208">
        <f>IF('Indicator Date hidden'!D118="x","x",$C$2-'Indicator Date hidden'!D118)</f>
        <v>0</v>
      </c>
      <c r="D117" s="208">
        <f>IF('Indicator Date hidden'!E118="x","x",$D$2-'Indicator Date hidden'!E118)</f>
        <v>0</v>
      </c>
      <c r="E117" s="208">
        <f>IF('Indicator Date hidden'!F118="x","x",$E$2-'Indicator Date hidden'!F118)</f>
        <v>0</v>
      </c>
      <c r="F117" s="208">
        <f>IF('Indicator Date hidden'!G118="x","x",$F$2-'Indicator Date hidden'!G118)</f>
        <v>0</v>
      </c>
      <c r="G117" s="208">
        <f>IF('Indicator Date hidden'!H118="x","x",$G$2-'Indicator Date hidden'!H118)</f>
        <v>0</v>
      </c>
      <c r="H117" s="208">
        <f>IF('Indicator Date hidden'!I118="x","x",$H$2-'Indicator Date hidden'!I118)</f>
        <v>0</v>
      </c>
      <c r="I117" s="208">
        <f>IF('Indicator Date hidden'!J118="x","x",$I$2-'Indicator Date hidden'!J118)</f>
        <v>0</v>
      </c>
      <c r="J117" s="208">
        <f>IF('Indicator Date hidden'!K118="x","x",$J$2-'Indicator Date hidden'!K118)</f>
        <v>0</v>
      </c>
      <c r="K117" s="208">
        <f>IF('Indicator Date hidden'!L118="x","x",$K$2-'Indicator Date hidden'!L118)</f>
        <v>0</v>
      </c>
      <c r="L117" s="208">
        <f>IF('Indicator Date hidden'!M118="x","x",$L$2-'Indicator Date hidden'!M118)</f>
        <v>0</v>
      </c>
      <c r="M117" s="208">
        <f>IF('Indicator Date hidden'!N118="x","x",$M$2-'Indicator Date hidden'!N118)</f>
        <v>0</v>
      </c>
      <c r="N117" s="208">
        <f>IF('Indicator Date hidden'!O118="x","x",$N$2-'Indicator Date hidden'!O118)</f>
        <v>0</v>
      </c>
      <c r="O117" s="208">
        <f>IF('Indicator Date hidden'!P118="x","x",$O$2-'Indicator Date hidden'!P118)</f>
        <v>0</v>
      </c>
      <c r="P117" s="208">
        <f>IF('Indicator Date hidden'!Q118="x","x",$P$2-'Indicator Date hidden'!Q118)</f>
        <v>0</v>
      </c>
      <c r="Q117" s="208">
        <f>IF('Indicator Date hidden'!R118="x","x",$Q$2-'Indicator Date hidden'!R118)</f>
        <v>3</v>
      </c>
      <c r="R117" s="208">
        <f>IF('Indicator Date hidden'!S118="x","x",$R$2-'Indicator Date hidden'!S118)</f>
        <v>0</v>
      </c>
      <c r="S117" s="208">
        <f>IF('Indicator Date hidden'!T118="x","x",$S$2-'Indicator Date hidden'!T118)</f>
        <v>0</v>
      </c>
      <c r="T117" s="208">
        <f>IF('Indicator Date hidden'!U118="x","x",$T$2-'Indicator Date hidden'!U118)</f>
        <v>0</v>
      </c>
      <c r="U117" s="208">
        <f>IF('Indicator Date hidden'!V118="x","x",$U$2-'Indicator Date hidden'!V118)</f>
        <v>0</v>
      </c>
      <c r="V117" s="208">
        <f>IF('Indicator Date hidden'!W118="x","x",$V$2-'Indicator Date hidden'!W118)</f>
        <v>0</v>
      </c>
      <c r="W117" s="208">
        <f>IF('Indicator Date hidden'!X118="x","x",$W$2-'Indicator Date hidden'!X118)</f>
        <v>3</v>
      </c>
      <c r="X117" s="208">
        <f>IF('Indicator Date hidden'!Y118="x","x",$X$2-'Indicator Date hidden'!Y118)</f>
        <v>4</v>
      </c>
      <c r="Y117" s="208">
        <f>IF('Indicator Date hidden'!Z118="x","x",$Y$2-'Indicator Date hidden'!Z118)</f>
        <v>0</v>
      </c>
      <c r="Z117" s="208">
        <f>IF('Indicator Date hidden'!AA118="x","x",$Z$2-'Indicator Date hidden'!AA118)</f>
        <v>0</v>
      </c>
      <c r="AA117" s="208">
        <f>IF('Indicator Date hidden'!AB118="x","x",$AA$2-'Indicator Date hidden'!AB118)</f>
        <v>0</v>
      </c>
      <c r="AB117" s="208">
        <f>IF('Indicator Date hidden'!AC118="x","x",$AB$2-'Indicator Date hidden'!AC118)</f>
        <v>0</v>
      </c>
      <c r="AC117" s="208">
        <f>IF('Indicator Date hidden'!AD118="x","x",$AC$2-'Indicator Date hidden'!AD118)</f>
        <v>0</v>
      </c>
      <c r="AD117" s="208" t="str">
        <f>IF('Indicator Date hidden'!AE118="x","x",$AD$2-'Indicator Date hidden'!AE118)</f>
        <v>x</v>
      </c>
      <c r="AE117" s="208">
        <f>IF('Indicator Date hidden'!AF118="x","x",$AE$2-'Indicator Date hidden'!AF118)</f>
        <v>0</v>
      </c>
      <c r="AF117" s="208">
        <f>IF('Indicator Date hidden'!AG118="x","x",$AF$2-'Indicator Date hidden'!AG118)</f>
        <v>6</v>
      </c>
      <c r="AG117" s="208">
        <f>IF('Indicator Date hidden'!AH118="x","x",$AG$2-'Indicator Date hidden'!AH118)</f>
        <v>0</v>
      </c>
      <c r="AH117" s="208">
        <f>IF('Indicator Date hidden'!AI118="x","x",$AH$2-'Indicator Date hidden'!AI118)</f>
        <v>0</v>
      </c>
      <c r="AI117" s="208">
        <f>IF('Indicator Date hidden'!AJ118="x","x",$AI$2-'Indicator Date hidden'!AJ118)</f>
        <v>0</v>
      </c>
      <c r="AJ117" s="208" t="str">
        <f>IF('Indicator Date hidden'!AK118="x","x",$AJ$2-'Indicator Date hidden'!AK118)</f>
        <v>x</v>
      </c>
      <c r="AK117" s="208">
        <f>IF('Indicator Date hidden'!AL118="x","x",$AK$2-'Indicator Date hidden'!AL118)</f>
        <v>1</v>
      </c>
      <c r="AL117" s="208">
        <f>IF('Indicator Date hidden'!AM118="x","x",$AL$2-'Indicator Date hidden'!AM118)</f>
        <v>0</v>
      </c>
      <c r="AM117" s="208">
        <f>IF('Indicator Date hidden'!AN118="x","x",$AM$2-'Indicator Date hidden'!AN118)</f>
        <v>0</v>
      </c>
      <c r="AN117" s="208">
        <f>IF('Indicator Date hidden'!AO118="x","x",$AN$2-'Indicator Date hidden'!AO118)</f>
        <v>0</v>
      </c>
      <c r="AO117" s="208">
        <f>IF('Indicator Date hidden'!AP118="x","x",$AO$2-'Indicator Date hidden'!AP118)</f>
        <v>0</v>
      </c>
      <c r="AP117" s="208">
        <f>IF('Indicator Date hidden'!AQ118="x","x",$AP$2-'Indicator Date hidden'!AQ118)</f>
        <v>0</v>
      </c>
      <c r="AQ117" s="208">
        <f>IF('Indicator Date hidden'!AR118="x","x",$AQ$2-'Indicator Date hidden'!AR118)</f>
        <v>4</v>
      </c>
      <c r="AR117" s="208">
        <f>IF('Indicator Date hidden'!AS118="x","x",$AR$2-'Indicator Date hidden'!AS118)</f>
        <v>0</v>
      </c>
      <c r="AS117" s="208">
        <f>IF('Indicator Date hidden'!AT118="x","x",$AS$2-'Indicator Date hidden'!AT118)</f>
        <v>0</v>
      </c>
      <c r="AT117" s="208">
        <f>IF('Indicator Date hidden'!AU118="x","x",$AT$2-'Indicator Date hidden'!AU118)</f>
        <v>0</v>
      </c>
      <c r="AU117" s="208">
        <f>IF('Indicator Date hidden'!AV118="x","x",$AU$2-'Indicator Date hidden'!AV118)</f>
        <v>3</v>
      </c>
      <c r="AV117" s="208">
        <f>IF('Indicator Date hidden'!AW118="x","x",$AV$2-'Indicator Date hidden'!AW118)</f>
        <v>0</v>
      </c>
      <c r="AW117" s="208">
        <f>IF('Indicator Date hidden'!AX118="x","x",$AW$2-'Indicator Date hidden'!AX118)</f>
        <v>0</v>
      </c>
      <c r="AX117" s="208">
        <f>IF('Indicator Date hidden'!AY118="x","x",$AX$2-'Indicator Date hidden'!AY118)</f>
        <v>0</v>
      </c>
      <c r="AY117" s="208">
        <f>IF('Indicator Date hidden'!AZ118="x","x",$AY$2-'Indicator Date hidden'!AZ118)</f>
        <v>0</v>
      </c>
      <c r="AZ117" s="208">
        <f>IF('Indicator Date hidden'!BA118="x","x",$AZ$2-'Indicator Date hidden'!BA118)</f>
        <v>0</v>
      </c>
      <c r="BA117">
        <f t="shared" si="15"/>
        <v>24</v>
      </c>
      <c r="BB117" s="21">
        <f t="shared" si="16"/>
        <v>0.48979591836734693</v>
      </c>
      <c r="BC117">
        <f t="shared" si="17"/>
        <v>7</v>
      </c>
      <c r="BD117" s="21">
        <f t="shared" si="18"/>
        <v>1.3112145636088988</v>
      </c>
      <c r="BE117" s="278">
        <f t="shared" si="19"/>
        <v>0</v>
      </c>
    </row>
    <row r="118" spans="1:57" x14ac:dyDescent="0.3">
      <c r="A118" t="s">
        <v>7493</v>
      </c>
      <c r="B118" s="208">
        <f>IF('Indicator Date hidden'!C119="x","x",$B$2-'Indicator Date hidden'!C119)</f>
        <v>0</v>
      </c>
      <c r="C118" s="208">
        <f>IF('Indicator Date hidden'!D119="x","x",$C$2-'Indicator Date hidden'!D119)</f>
        <v>0</v>
      </c>
      <c r="D118" s="208">
        <f>IF('Indicator Date hidden'!E119="x","x",$D$2-'Indicator Date hidden'!E119)</f>
        <v>0</v>
      </c>
      <c r="E118" s="208">
        <f>IF('Indicator Date hidden'!F119="x","x",$E$2-'Indicator Date hidden'!F119)</f>
        <v>0</v>
      </c>
      <c r="F118" s="208">
        <f>IF('Indicator Date hidden'!G119="x","x",$F$2-'Indicator Date hidden'!G119)</f>
        <v>0</v>
      </c>
      <c r="G118" s="208">
        <f>IF('Indicator Date hidden'!H119="x","x",$G$2-'Indicator Date hidden'!H119)</f>
        <v>0</v>
      </c>
      <c r="H118" s="208">
        <f>IF('Indicator Date hidden'!I119="x","x",$H$2-'Indicator Date hidden'!I119)</f>
        <v>0</v>
      </c>
      <c r="I118" s="208">
        <f>IF('Indicator Date hidden'!J119="x","x",$I$2-'Indicator Date hidden'!J119)</f>
        <v>0</v>
      </c>
      <c r="J118" s="208">
        <f>IF('Indicator Date hidden'!K119="x","x",$J$2-'Indicator Date hidden'!K119)</f>
        <v>0</v>
      </c>
      <c r="K118" s="208">
        <f>IF('Indicator Date hidden'!L119="x","x",$K$2-'Indicator Date hidden'!L119)</f>
        <v>0</v>
      </c>
      <c r="L118" s="208">
        <f>IF('Indicator Date hidden'!M119="x","x",$L$2-'Indicator Date hidden'!M119)</f>
        <v>0</v>
      </c>
      <c r="M118" s="208">
        <f>IF('Indicator Date hidden'!N119="x","x",$M$2-'Indicator Date hidden'!N119)</f>
        <v>0</v>
      </c>
      <c r="N118" s="208">
        <f>IF('Indicator Date hidden'!O119="x","x",$N$2-'Indicator Date hidden'!O119)</f>
        <v>0</v>
      </c>
      <c r="O118" s="208">
        <f>IF('Indicator Date hidden'!P119="x","x",$O$2-'Indicator Date hidden'!P119)</f>
        <v>0</v>
      </c>
      <c r="P118" s="208">
        <f>IF('Indicator Date hidden'!Q119="x","x",$P$2-'Indicator Date hidden'!Q119)</f>
        <v>0</v>
      </c>
      <c r="Q118" s="208">
        <f>IF('Indicator Date hidden'!R119="x","x",$Q$2-'Indicator Date hidden'!R119)</f>
        <v>3</v>
      </c>
      <c r="R118" s="208">
        <f>IF('Indicator Date hidden'!S119="x","x",$R$2-'Indicator Date hidden'!S119)</f>
        <v>0</v>
      </c>
      <c r="S118" s="208">
        <f>IF('Indicator Date hidden'!T119="x","x",$S$2-'Indicator Date hidden'!T119)</f>
        <v>0</v>
      </c>
      <c r="T118" s="208">
        <f>IF('Indicator Date hidden'!U119="x","x",$T$2-'Indicator Date hidden'!U119)</f>
        <v>0</v>
      </c>
      <c r="U118" s="208">
        <f>IF('Indicator Date hidden'!V119="x","x",$U$2-'Indicator Date hidden'!V119)</f>
        <v>0</v>
      </c>
      <c r="V118" s="208">
        <f>IF('Indicator Date hidden'!W119="x","x",$V$2-'Indicator Date hidden'!W119)</f>
        <v>0</v>
      </c>
      <c r="W118" s="208">
        <f>IF('Indicator Date hidden'!X119="x","x",$W$2-'Indicator Date hidden'!X119)</f>
        <v>3</v>
      </c>
      <c r="X118" s="208">
        <f>IF('Indicator Date hidden'!Y119="x","x",$X$2-'Indicator Date hidden'!Y119)</f>
        <v>2</v>
      </c>
      <c r="Y118" s="208">
        <f>IF('Indicator Date hidden'!Z119="x","x",$Y$2-'Indicator Date hidden'!Z119)</f>
        <v>0</v>
      </c>
      <c r="Z118" s="208">
        <f>IF('Indicator Date hidden'!AA119="x","x",$Z$2-'Indicator Date hidden'!AA119)</f>
        <v>0</v>
      </c>
      <c r="AA118" s="208">
        <f>IF('Indicator Date hidden'!AB119="x","x",$AA$2-'Indicator Date hidden'!AB119)</f>
        <v>0</v>
      </c>
      <c r="AB118" s="208">
        <f>IF('Indicator Date hidden'!AC119="x","x",$AB$2-'Indicator Date hidden'!AC119)</f>
        <v>0</v>
      </c>
      <c r="AC118" s="208">
        <f>IF('Indicator Date hidden'!AD119="x","x",$AC$2-'Indicator Date hidden'!AD119)</f>
        <v>0</v>
      </c>
      <c r="AD118" s="208">
        <f>IF('Indicator Date hidden'!AE119="x","x",$AD$2-'Indicator Date hidden'!AE119)</f>
        <v>0</v>
      </c>
      <c r="AE118" s="208">
        <f>IF('Indicator Date hidden'!AF119="x","x",$AE$2-'Indicator Date hidden'!AF119)</f>
        <v>0</v>
      </c>
      <c r="AF118" s="208">
        <f>IF('Indicator Date hidden'!AG119="x","x",$AF$2-'Indicator Date hidden'!AG119)</f>
        <v>4</v>
      </c>
      <c r="AG118" s="208">
        <f>IF('Indicator Date hidden'!AH119="x","x",$AG$2-'Indicator Date hidden'!AH119)</f>
        <v>0</v>
      </c>
      <c r="AH118" s="208">
        <f>IF('Indicator Date hidden'!AI119="x","x",$AH$2-'Indicator Date hidden'!AI119)</f>
        <v>0</v>
      </c>
      <c r="AI118" s="208">
        <f>IF('Indicator Date hidden'!AJ119="x","x",$AI$2-'Indicator Date hidden'!AJ119)</f>
        <v>0</v>
      </c>
      <c r="AJ118" s="208" t="str">
        <f>IF('Indicator Date hidden'!AK119="x","x",$AJ$2-'Indicator Date hidden'!AK119)</f>
        <v>x</v>
      </c>
      <c r="AK118" s="208">
        <f>IF('Indicator Date hidden'!AL119="x","x",$AK$2-'Indicator Date hidden'!AL119)</f>
        <v>1</v>
      </c>
      <c r="AL118" s="208">
        <f>IF('Indicator Date hidden'!AM119="x","x",$AL$2-'Indicator Date hidden'!AM119)</f>
        <v>0</v>
      </c>
      <c r="AM118" s="208">
        <f>IF('Indicator Date hidden'!AN119="x","x",$AM$2-'Indicator Date hidden'!AN119)</f>
        <v>0</v>
      </c>
      <c r="AN118" s="208">
        <f>IF('Indicator Date hidden'!AO119="x","x",$AN$2-'Indicator Date hidden'!AO119)</f>
        <v>0</v>
      </c>
      <c r="AO118" s="208">
        <f>IF('Indicator Date hidden'!AP119="x","x",$AO$2-'Indicator Date hidden'!AP119)</f>
        <v>2</v>
      </c>
      <c r="AP118" s="208">
        <f>IF('Indicator Date hidden'!AQ119="x","x",$AP$2-'Indicator Date hidden'!AQ119)</f>
        <v>2</v>
      </c>
      <c r="AQ118" s="208">
        <f>IF('Indicator Date hidden'!AR119="x","x",$AQ$2-'Indicator Date hidden'!AR119)</f>
        <v>0</v>
      </c>
      <c r="AR118" s="208">
        <f>IF('Indicator Date hidden'!AS119="x","x",$AR$2-'Indicator Date hidden'!AS119)</f>
        <v>0</v>
      </c>
      <c r="AS118" s="208">
        <f>IF('Indicator Date hidden'!AT119="x","x",$AS$2-'Indicator Date hidden'!AT119)</f>
        <v>0</v>
      </c>
      <c r="AT118" s="208">
        <f>IF('Indicator Date hidden'!AU119="x","x",$AT$2-'Indicator Date hidden'!AU119)</f>
        <v>0</v>
      </c>
      <c r="AU118" s="208">
        <f>IF('Indicator Date hidden'!AV119="x","x",$AU$2-'Indicator Date hidden'!AV119)</f>
        <v>5</v>
      </c>
      <c r="AV118" s="208">
        <f>IF('Indicator Date hidden'!AW119="x","x",$AV$2-'Indicator Date hidden'!AW119)</f>
        <v>0</v>
      </c>
      <c r="AW118" s="208">
        <f>IF('Indicator Date hidden'!AX119="x","x",$AW$2-'Indicator Date hidden'!AX119)</f>
        <v>0</v>
      </c>
      <c r="AX118" s="208">
        <f>IF('Indicator Date hidden'!AY119="x","x",$AX$2-'Indicator Date hidden'!AY119)</f>
        <v>0</v>
      </c>
      <c r="AY118" s="208">
        <f>IF('Indicator Date hidden'!AZ119="x","x",$AY$2-'Indicator Date hidden'!AZ119)</f>
        <v>0</v>
      </c>
      <c r="AZ118" s="208">
        <f>IF('Indicator Date hidden'!BA119="x","x",$AZ$2-'Indicator Date hidden'!BA119)</f>
        <v>0</v>
      </c>
      <c r="BA118">
        <f t="shared" si="15"/>
        <v>22</v>
      </c>
      <c r="BB118" s="21">
        <f t="shared" si="16"/>
        <v>0.44</v>
      </c>
      <c r="BC118">
        <f t="shared" si="17"/>
        <v>8</v>
      </c>
      <c r="BD118" s="21">
        <f t="shared" si="18"/>
        <v>1.1164228589562291</v>
      </c>
      <c r="BE118" s="278">
        <f t="shared" si="19"/>
        <v>0</v>
      </c>
    </row>
    <row r="119" spans="1:57" x14ac:dyDescent="0.3">
      <c r="A119" t="s">
        <v>7494</v>
      </c>
      <c r="B119" s="208">
        <f>IF('Indicator Date hidden'!C120="x","x",$B$2-'Indicator Date hidden'!C120)</f>
        <v>0</v>
      </c>
      <c r="C119" s="208">
        <f>IF('Indicator Date hidden'!D120="x","x",$C$2-'Indicator Date hidden'!D120)</f>
        <v>0</v>
      </c>
      <c r="D119" s="208">
        <f>IF('Indicator Date hidden'!E120="x","x",$D$2-'Indicator Date hidden'!E120)</f>
        <v>0</v>
      </c>
      <c r="E119" s="208">
        <f>IF('Indicator Date hidden'!F120="x","x",$E$2-'Indicator Date hidden'!F120)</f>
        <v>0</v>
      </c>
      <c r="F119" s="208">
        <f>IF('Indicator Date hidden'!G120="x","x",$F$2-'Indicator Date hidden'!G120)</f>
        <v>0</v>
      </c>
      <c r="G119" s="208">
        <f>IF('Indicator Date hidden'!H120="x","x",$G$2-'Indicator Date hidden'!H120)</f>
        <v>0</v>
      </c>
      <c r="H119" s="208">
        <f>IF('Indicator Date hidden'!I120="x","x",$H$2-'Indicator Date hidden'!I120)</f>
        <v>0</v>
      </c>
      <c r="I119" s="208">
        <f>IF('Indicator Date hidden'!J120="x","x",$I$2-'Indicator Date hidden'!J120)</f>
        <v>0</v>
      </c>
      <c r="J119" s="208">
        <f>IF('Indicator Date hidden'!K120="x","x",$J$2-'Indicator Date hidden'!K120)</f>
        <v>0</v>
      </c>
      <c r="K119" s="208">
        <f>IF('Indicator Date hidden'!L120="x","x",$K$2-'Indicator Date hidden'!L120)</f>
        <v>0</v>
      </c>
      <c r="L119" s="208">
        <f>IF('Indicator Date hidden'!M120="x","x",$L$2-'Indicator Date hidden'!M120)</f>
        <v>0</v>
      </c>
      <c r="M119" s="208">
        <f>IF('Indicator Date hidden'!N120="x","x",$M$2-'Indicator Date hidden'!N120)</f>
        <v>0</v>
      </c>
      <c r="N119" s="208">
        <f>IF('Indicator Date hidden'!O120="x","x",$N$2-'Indicator Date hidden'!O120)</f>
        <v>0</v>
      </c>
      <c r="O119" s="208">
        <f>IF('Indicator Date hidden'!P120="x","x",$O$2-'Indicator Date hidden'!P120)</f>
        <v>0</v>
      </c>
      <c r="P119" s="208">
        <f>IF('Indicator Date hidden'!Q120="x","x",$P$2-'Indicator Date hidden'!Q120)</f>
        <v>0</v>
      </c>
      <c r="Q119" s="208" t="str">
        <f>IF('Indicator Date hidden'!R120="x","x",$Q$2-'Indicator Date hidden'!R120)</f>
        <v>x</v>
      </c>
      <c r="R119" s="208">
        <f>IF('Indicator Date hidden'!S120="x","x",$R$2-'Indicator Date hidden'!S120)</f>
        <v>0</v>
      </c>
      <c r="S119" s="208">
        <f>IF('Indicator Date hidden'!T120="x","x",$S$2-'Indicator Date hidden'!T120)</f>
        <v>0</v>
      </c>
      <c r="T119" s="208">
        <f>IF('Indicator Date hidden'!U120="x","x",$T$2-'Indicator Date hidden'!U120)</f>
        <v>0</v>
      </c>
      <c r="U119" s="208">
        <f>IF('Indicator Date hidden'!V120="x","x",$U$2-'Indicator Date hidden'!V120)</f>
        <v>0</v>
      </c>
      <c r="V119" s="208">
        <f>IF('Indicator Date hidden'!W120="x","x",$V$2-'Indicator Date hidden'!W120)</f>
        <v>0</v>
      </c>
      <c r="W119" s="208">
        <f>IF('Indicator Date hidden'!X120="x","x",$W$2-'Indicator Date hidden'!X120)</f>
        <v>5</v>
      </c>
      <c r="X119" s="208">
        <f>IF('Indicator Date hidden'!Y120="x","x",$X$2-'Indicator Date hidden'!Y120)</f>
        <v>2</v>
      </c>
      <c r="Y119" s="208">
        <f>IF('Indicator Date hidden'!Z120="x","x",$Y$2-'Indicator Date hidden'!Z120)</f>
        <v>0</v>
      </c>
      <c r="Z119" s="208">
        <f>IF('Indicator Date hidden'!AA120="x","x",$Z$2-'Indicator Date hidden'!AA120)</f>
        <v>0</v>
      </c>
      <c r="AA119" s="208">
        <f>IF('Indicator Date hidden'!AB120="x","x",$AA$2-'Indicator Date hidden'!AB120)</f>
        <v>0</v>
      </c>
      <c r="AB119" s="208">
        <f>IF('Indicator Date hidden'!AC120="x","x",$AB$2-'Indicator Date hidden'!AC120)</f>
        <v>0</v>
      </c>
      <c r="AC119" s="208">
        <f>IF('Indicator Date hidden'!AD120="x","x",$AC$2-'Indicator Date hidden'!AD120)</f>
        <v>0</v>
      </c>
      <c r="AD119" s="208">
        <f>IF('Indicator Date hidden'!AE120="x","x",$AD$2-'Indicator Date hidden'!AE120)</f>
        <v>0</v>
      </c>
      <c r="AE119" s="208">
        <f>IF('Indicator Date hidden'!AF120="x","x",$AE$2-'Indicator Date hidden'!AF120)</f>
        <v>0</v>
      </c>
      <c r="AF119" s="208" t="str">
        <f>IF('Indicator Date hidden'!AG120="x","x",$AF$2-'Indicator Date hidden'!AG120)</f>
        <v>x</v>
      </c>
      <c r="AG119" s="208">
        <f>IF('Indicator Date hidden'!AH120="x","x",$AG$2-'Indicator Date hidden'!AH120)</f>
        <v>0</v>
      </c>
      <c r="AH119" s="208">
        <f>IF('Indicator Date hidden'!AI120="x","x",$AH$2-'Indicator Date hidden'!AI120)</f>
        <v>0</v>
      </c>
      <c r="AI119" s="208">
        <f>IF('Indicator Date hidden'!AJ120="x","x",$AI$2-'Indicator Date hidden'!AJ120)</f>
        <v>0</v>
      </c>
      <c r="AJ119" s="208">
        <f>IF('Indicator Date hidden'!AK120="x","x",$AJ$2-'Indicator Date hidden'!AK120)</f>
        <v>1</v>
      </c>
      <c r="AK119" s="208">
        <f>IF('Indicator Date hidden'!AL120="x","x",$AK$2-'Indicator Date hidden'!AL120)</f>
        <v>1</v>
      </c>
      <c r="AL119" s="208">
        <f>IF('Indicator Date hidden'!AM120="x","x",$AL$2-'Indicator Date hidden'!AM120)</f>
        <v>0</v>
      </c>
      <c r="AM119" s="208">
        <f>IF('Indicator Date hidden'!AN120="x","x",$AM$2-'Indicator Date hidden'!AN120)</f>
        <v>0</v>
      </c>
      <c r="AN119" s="208">
        <f>IF('Indicator Date hidden'!AO120="x","x",$AN$2-'Indicator Date hidden'!AO120)</f>
        <v>0</v>
      </c>
      <c r="AO119" s="208">
        <f>IF('Indicator Date hidden'!AP120="x","x",$AO$2-'Indicator Date hidden'!AP120)</f>
        <v>1</v>
      </c>
      <c r="AP119" s="208">
        <f>IF('Indicator Date hidden'!AQ120="x","x",$AP$2-'Indicator Date hidden'!AQ120)</f>
        <v>1</v>
      </c>
      <c r="AQ119" s="208">
        <f>IF('Indicator Date hidden'!AR120="x","x",$AQ$2-'Indicator Date hidden'!AR120)</f>
        <v>6</v>
      </c>
      <c r="AR119" s="208">
        <f>IF('Indicator Date hidden'!AS120="x","x",$AR$2-'Indicator Date hidden'!AS120)</f>
        <v>0</v>
      </c>
      <c r="AS119" s="208">
        <f>IF('Indicator Date hidden'!AT120="x","x",$AS$2-'Indicator Date hidden'!AT120)</f>
        <v>0</v>
      </c>
      <c r="AT119" s="208">
        <f>IF('Indicator Date hidden'!AU120="x","x",$AT$2-'Indicator Date hidden'!AU120)</f>
        <v>0</v>
      </c>
      <c r="AU119" s="208">
        <f>IF('Indicator Date hidden'!AV120="x","x",$AU$2-'Indicator Date hidden'!AV120)</f>
        <v>1</v>
      </c>
      <c r="AV119" s="208">
        <f>IF('Indicator Date hidden'!AW120="x","x",$AV$2-'Indicator Date hidden'!AW120)</f>
        <v>0</v>
      </c>
      <c r="AW119" s="208">
        <f>IF('Indicator Date hidden'!AX120="x","x",$AW$2-'Indicator Date hidden'!AX120)</f>
        <v>0</v>
      </c>
      <c r="AX119" s="208">
        <f>IF('Indicator Date hidden'!AY120="x","x",$AX$2-'Indicator Date hidden'!AY120)</f>
        <v>0</v>
      </c>
      <c r="AY119" s="208">
        <f>IF('Indicator Date hidden'!AZ120="x","x",$AY$2-'Indicator Date hidden'!AZ120)</f>
        <v>0</v>
      </c>
      <c r="AZ119" s="208">
        <f>IF('Indicator Date hidden'!BA120="x","x",$AZ$2-'Indicator Date hidden'!BA120)</f>
        <v>0</v>
      </c>
      <c r="BA119">
        <f t="shared" si="15"/>
        <v>18</v>
      </c>
      <c r="BB119" s="21">
        <f t="shared" si="16"/>
        <v>0.36734693877551022</v>
      </c>
      <c r="BC119">
        <f t="shared" si="17"/>
        <v>8</v>
      </c>
      <c r="BD119" s="21">
        <f t="shared" si="18"/>
        <v>1.1373775341300223</v>
      </c>
      <c r="BE119" s="278">
        <f t="shared" si="19"/>
        <v>0</v>
      </c>
    </row>
    <row r="120" spans="1:57" x14ac:dyDescent="0.3">
      <c r="A120" t="s">
        <v>7495</v>
      </c>
      <c r="B120" s="208">
        <f>IF('Indicator Date hidden'!C121="x","x",$B$2-'Indicator Date hidden'!C121)</f>
        <v>0</v>
      </c>
      <c r="C120" s="208">
        <f>IF('Indicator Date hidden'!D121="x","x",$C$2-'Indicator Date hidden'!D121)</f>
        <v>0</v>
      </c>
      <c r="D120" s="208">
        <f>IF('Indicator Date hidden'!E121="x","x",$D$2-'Indicator Date hidden'!E121)</f>
        <v>0</v>
      </c>
      <c r="E120" s="208">
        <f>IF('Indicator Date hidden'!F121="x","x",$E$2-'Indicator Date hidden'!F121)</f>
        <v>0</v>
      </c>
      <c r="F120" s="208">
        <f>IF('Indicator Date hidden'!G121="x","x",$F$2-'Indicator Date hidden'!G121)</f>
        <v>0</v>
      </c>
      <c r="G120" s="208">
        <f>IF('Indicator Date hidden'!H121="x","x",$G$2-'Indicator Date hidden'!H121)</f>
        <v>0</v>
      </c>
      <c r="H120" s="208">
        <f>IF('Indicator Date hidden'!I121="x","x",$H$2-'Indicator Date hidden'!I121)</f>
        <v>0</v>
      </c>
      <c r="I120" s="208">
        <f>IF('Indicator Date hidden'!J121="x","x",$I$2-'Indicator Date hidden'!J121)</f>
        <v>0</v>
      </c>
      <c r="J120" s="208">
        <f>IF('Indicator Date hidden'!K121="x","x",$J$2-'Indicator Date hidden'!K121)</f>
        <v>0</v>
      </c>
      <c r="K120" s="208">
        <f>IF('Indicator Date hidden'!L121="x","x",$K$2-'Indicator Date hidden'!L121)</f>
        <v>0</v>
      </c>
      <c r="L120" s="208">
        <f>IF('Indicator Date hidden'!M121="x","x",$L$2-'Indicator Date hidden'!M121)</f>
        <v>0</v>
      </c>
      <c r="M120" s="208">
        <f>IF('Indicator Date hidden'!N121="x","x",$M$2-'Indicator Date hidden'!N121)</f>
        <v>0</v>
      </c>
      <c r="N120" s="208">
        <f>IF('Indicator Date hidden'!O121="x","x",$N$2-'Indicator Date hidden'!O121)</f>
        <v>0</v>
      </c>
      <c r="O120" s="208">
        <f>IF('Indicator Date hidden'!P121="x","x",$O$2-'Indicator Date hidden'!P121)</f>
        <v>0</v>
      </c>
      <c r="P120" s="208">
        <f>IF('Indicator Date hidden'!Q121="x","x",$P$2-'Indicator Date hidden'!Q121)</f>
        <v>0</v>
      </c>
      <c r="Q120" s="208">
        <f>IF('Indicator Date hidden'!R121="x","x",$Q$2-'Indicator Date hidden'!R121)</f>
        <v>1</v>
      </c>
      <c r="R120" s="208">
        <f>IF('Indicator Date hidden'!S121="x","x",$R$2-'Indicator Date hidden'!S121)</f>
        <v>0</v>
      </c>
      <c r="S120" s="208">
        <f>IF('Indicator Date hidden'!T121="x","x",$S$2-'Indicator Date hidden'!T121)</f>
        <v>0</v>
      </c>
      <c r="T120" s="208">
        <f>IF('Indicator Date hidden'!U121="x","x",$T$2-'Indicator Date hidden'!U121)</f>
        <v>0</v>
      </c>
      <c r="U120" s="208">
        <f>IF('Indicator Date hidden'!V121="x","x",$U$2-'Indicator Date hidden'!V121)</f>
        <v>0</v>
      </c>
      <c r="V120" s="208">
        <f>IF('Indicator Date hidden'!W121="x","x",$V$2-'Indicator Date hidden'!W121)</f>
        <v>0</v>
      </c>
      <c r="W120" s="208">
        <f>IF('Indicator Date hidden'!X121="x","x",$W$2-'Indicator Date hidden'!X121)</f>
        <v>1</v>
      </c>
      <c r="X120" s="208">
        <f>IF('Indicator Date hidden'!Y121="x","x",$X$2-'Indicator Date hidden'!Y121)</f>
        <v>4</v>
      </c>
      <c r="Y120" s="208">
        <f>IF('Indicator Date hidden'!Z121="x","x",$Y$2-'Indicator Date hidden'!Z121)</f>
        <v>0</v>
      </c>
      <c r="Z120" s="208">
        <f>IF('Indicator Date hidden'!AA121="x","x",$Z$2-'Indicator Date hidden'!AA121)</f>
        <v>0</v>
      </c>
      <c r="AA120" s="208">
        <f>IF('Indicator Date hidden'!AB121="x","x",$AA$2-'Indicator Date hidden'!AB121)</f>
        <v>0</v>
      </c>
      <c r="AB120" s="208">
        <f>IF('Indicator Date hidden'!AC121="x","x",$AB$2-'Indicator Date hidden'!AC121)</f>
        <v>0</v>
      </c>
      <c r="AC120" s="208">
        <f>IF('Indicator Date hidden'!AD121="x","x",$AC$2-'Indicator Date hidden'!AD121)</f>
        <v>0</v>
      </c>
      <c r="AD120" s="208">
        <f>IF('Indicator Date hidden'!AE121="x","x",$AD$2-'Indicator Date hidden'!AE121)</f>
        <v>0</v>
      </c>
      <c r="AE120" s="208">
        <f>IF('Indicator Date hidden'!AF121="x","x",$AE$2-'Indicator Date hidden'!AF121)</f>
        <v>0</v>
      </c>
      <c r="AF120" s="208">
        <f>IF('Indicator Date hidden'!AG121="x","x",$AF$2-'Indicator Date hidden'!AG121)</f>
        <v>4</v>
      </c>
      <c r="AG120" s="208">
        <f>IF('Indicator Date hidden'!AH121="x","x",$AG$2-'Indicator Date hidden'!AH121)</f>
        <v>0</v>
      </c>
      <c r="AH120" s="208">
        <f>IF('Indicator Date hidden'!AI121="x","x",$AH$2-'Indicator Date hidden'!AI121)</f>
        <v>0</v>
      </c>
      <c r="AI120" s="208">
        <f>IF('Indicator Date hidden'!AJ121="x","x",$AI$2-'Indicator Date hidden'!AJ121)</f>
        <v>0</v>
      </c>
      <c r="AJ120" s="208" t="str">
        <f>IF('Indicator Date hidden'!AK121="x","x",$AJ$2-'Indicator Date hidden'!AK121)</f>
        <v>x</v>
      </c>
      <c r="AK120" s="208">
        <f>IF('Indicator Date hidden'!AL121="x","x",$AK$2-'Indicator Date hidden'!AL121)</f>
        <v>1</v>
      </c>
      <c r="AL120" s="208">
        <f>IF('Indicator Date hidden'!AM121="x","x",$AL$2-'Indicator Date hidden'!AM121)</f>
        <v>0</v>
      </c>
      <c r="AM120" s="208">
        <f>IF('Indicator Date hidden'!AN121="x","x",$AM$2-'Indicator Date hidden'!AN121)</f>
        <v>0</v>
      </c>
      <c r="AN120" s="208">
        <f>IF('Indicator Date hidden'!AO121="x","x",$AN$2-'Indicator Date hidden'!AO121)</f>
        <v>0</v>
      </c>
      <c r="AO120" s="208">
        <f>IF('Indicator Date hidden'!AP121="x","x",$AO$2-'Indicator Date hidden'!AP121)</f>
        <v>1</v>
      </c>
      <c r="AP120" s="208">
        <f>IF('Indicator Date hidden'!AQ121="x","x",$AP$2-'Indicator Date hidden'!AQ121)</f>
        <v>1</v>
      </c>
      <c r="AQ120" s="208">
        <f>IF('Indicator Date hidden'!AR121="x","x",$AQ$2-'Indicator Date hidden'!AR121)</f>
        <v>6</v>
      </c>
      <c r="AR120" s="208">
        <f>IF('Indicator Date hidden'!AS121="x","x",$AR$2-'Indicator Date hidden'!AS121)</f>
        <v>0</v>
      </c>
      <c r="AS120" s="208">
        <f>IF('Indicator Date hidden'!AT121="x","x",$AS$2-'Indicator Date hidden'!AT121)</f>
        <v>0</v>
      </c>
      <c r="AT120" s="208">
        <f>IF('Indicator Date hidden'!AU121="x","x",$AT$2-'Indicator Date hidden'!AU121)</f>
        <v>0</v>
      </c>
      <c r="AU120" s="208">
        <f>IF('Indicator Date hidden'!AV121="x","x",$AU$2-'Indicator Date hidden'!AV121)</f>
        <v>7</v>
      </c>
      <c r="AV120" s="208">
        <f>IF('Indicator Date hidden'!AW121="x","x",$AV$2-'Indicator Date hidden'!AW121)</f>
        <v>0</v>
      </c>
      <c r="AW120" s="208">
        <f>IF('Indicator Date hidden'!AX121="x","x",$AW$2-'Indicator Date hidden'!AX121)</f>
        <v>0</v>
      </c>
      <c r="AX120" s="208">
        <f>IF('Indicator Date hidden'!AY121="x","x",$AX$2-'Indicator Date hidden'!AY121)</f>
        <v>0</v>
      </c>
      <c r="AY120" s="208">
        <f>IF('Indicator Date hidden'!AZ121="x","x",$AY$2-'Indicator Date hidden'!AZ121)</f>
        <v>0</v>
      </c>
      <c r="AZ120" s="208">
        <f>IF('Indicator Date hidden'!BA121="x","x",$AZ$2-'Indicator Date hidden'!BA121)</f>
        <v>0</v>
      </c>
      <c r="BA120">
        <f t="shared" si="15"/>
        <v>26</v>
      </c>
      <c r="BB120" s="21">
        <f t="shared" si="16"/>
        <v>0.52</v>
      </c>
      <c r="BC120">
        <f t="shared" si="17"/>
        <v>9</v>
      </c>
      <c r="BD120" s="21">
        <f t="shared" si="18"/>
        <v>1.4729562111617576</v>
      </c>
      <c r="BE120" s="278">
        <f t="shared" si="19"/>
        <v>0</v>
      </c>
    </row>
    <row r="121" spans="1:57" x14ac:dyDescent="0.3">
      <c r="A121" t="s">
        <v>7497</v>
      </c>
      <c r="B121" s="208">
        <f>IF('Indicator Date hidden'!C122="x","x",$B$2-'Indicator Date hidden'!C122)</f>
        <v>0</v>
      </c>
      <c r="C121" s="208">
        <f>IF('Indicator Date hidden'!D122="x","x",$C$2-'Indicator Date hidden'!D122)</f>
        <v>0</v>
      </c>
      <c r="D121" s="208">
        <f>IF('Indicator Date hidden'!E122="x","x",$D$2-'Indicator Date hidden'!E122)</f>
        <v>0</v>
      </c>
      <c r="E121" s="208">
        <f>IF('Indicator Date hidden'!F122="x","x",$E$2-'Indicator Date hidden'!F122)</f>
        <v>0</v>
      </c>
      <c r="F121" s="208">
        <f>IF('Indicator Date hidden'!G122="x","x",$F$2-'Indicator Date hidden'!G122)</f>
        <v>0</v>
      </c>
      <c r="G121" s="208">
        <f>IF('Indicator Date hidden'!H122="x","x",$G$2-'Indicator Date hidden'!H122)</f>
        <v>0</v>
      </c>
      <c r="H121" s="208">
        <f>IF('Indicator Date hidden'!I122="x","x",$H$2-'Indicator Date hidden'!I122)</f>
        <v>0</v>
      </c>
      <c r="I121" s="208">
        <f>IF('Indicator Date hidden'!J122="x","x",$I$2-'Indicator Date hidden'!J122)</f>
        <v>0</v>
      </c>
      <c r="J121" s="208">
        <f>IF('Indicator Date hidden'!K122="x","x",$J$2-'Indicator Date hidden'!K122)</f>
        <v>0</v>
      </c>
      <c r="K121" s="208">
        <f>IF('Indicator Date hidden'!L122="x","x",$K$2-'Indicator Date hidden'!L122)</f>
        <v>0</v>
      </c>
      <c r="L121" s="208">
        <f>IF('Indicator Date hidden'!M122="x","x",$L$2-'Indicator Date hidden'!M122)</f>
        <v>0</v>
      </c>
      <c r="M121" s="208">
        <f>IF('Indicator Date hidden'!N122="x","x",$M$2-'Indicator Date hidden'!N122)</f>
        <v>0</v>
      </c>
      <c r="N121" s="208">
        <f>IF('Indicator Date hidden'!O122="x","x",$N$2-'Indicator Date hidden'!O122)</f>
        <v>0</v>
      </c>
      <c r="O121" s="208">
        <f>IF('Indicator Date hidden'!P122="x","x",$O$2-'Indicator Date hidden'!P122)</f>
        <v>0</v>
      </c>
      <c r="P121" s="208" t="str">
        <f>IF('Indicator Date hidden'!Q122="x","x",$P$2-'Indicator Date hidden'!Q122)</f>
        <v>x</v>
      </c>
      <c r="Q121" s="208" t="str">
        <f>IF('Indicator Date hidden'!R122="x","x",$Q$2-'Indicator Date hidden'!R122)</f>
        <v>x</v>
      </c>
      <c r="R121" s="208">
        <f>IF('Indicator Date hidden'!S122="x","x",$R$2-'Indicator Date hidden'!S122)</f>
        <v>0</v>
      </c>
      <c r="S121" s="208">
        <f>IF('Indicator Date hidden'!T122="x","x",$S$2-'Indicator Date hidden'!T122)</f>
        <v>0</v>
      </c>
      <c r="T121" s="208">
        <f>IF('Indicator Date hidden'!U122="x","x",$T$2-'Indicator Date hidden'!U122)</f>
        <v>0</v>
      </c>
      <c r="U121" s="208" t="str">
        <f>IF('Indicator Date hidden'!V122="x","x",$U$2-'Indicator Date hidden'!V122)</f>
        <v>x</v>
      </c>
      <c r="V121" s="208">
        <f>IF('Indicator Date hidden'!W122="x","x",$V$2-'Indicator Date hidden'!W122)</f>
        <v>0</v>
      </c>
      <c r="W121" s="208">
        <f>IF('Indicator Date hidden'!X122="x","x",$W$2-'Indicator Date hidden'!X122)</f>
        <v>7</v>
      </c>
      <c r="X121" s="208">
        <f>IF('Indicator Date hidden'!Y122="x","x",$X$2-'Indicator Date hidden'!Y122)</f>
        <v>4</v>
      </c>
      <c r="Y121" s="208">
        <f>IF('Indicator Date hidden'!Z122="x","x",$Y$2-'Indicator Date hidden'!Z122)</f>
        <v>0</v>
      </c>
      <c r="Z121" s="208">
        <f>IF('Indicator Date hidden'!AA122="x","x",$Z$2-'Indicator Date hidden'!AA122)</f>
        <v>0</v>
      </c>
      <c r="AA121" s="208" t="str">
        <f>IF('Indicator Date hidden'!AB122="x","x",$AA$2-'Indicator Date hidden'!AB122)</f>
        <v>x</v>
      </c>
      <c r="AB121" s="208">
        <f>IF('Indicator Date hidden'!AC122="x","x",$AB$2-'Indicator Date hidden'!AC122)</f>
        <v>0</v>
      </c>
      <c r="AC121" s="208">
        <f>IF('Indicator Date hidden'!AD122="x","x",$AC$2-'Indicator Date hidden'!AD122)</f>
        <v>0</v>
      </c>
      <c r="AD121" s="208" t="str">
        <f>IF('Indicator Date hidden'!AE122="x","x",$AD$2-'Indicator Date hidden'!AE122)</f>
        <v>x</v>
      </c>
      <c r="AE121" s="208" t="str">
        <f>IF('Indicator Date hidden'!AF122="x","x",$AE$2-'Indicator Date hidden'!AF122)</f>
        <v>x</v>
      </c>
      <c r="AF121" s="208" t="str">
        <f>IF('Indicator Date hidden'!AG122="x","x",$AF$2-'Indicator Date hidden'!AG122)</f>
        <v>x</v>
      </c>
      <c r="AG121" s="208">
        <f>IF('Indicator Date hidden'!AH122="x","x",$AG$2-'Indicator Date hidden'!AH122)</f>
        <v>0</v>
      </c>
      <c r="AH121" s="208">
        <f>IF('Indicator Date hidden'!AI122="x","x",$AH$2-'Indicator Date hidden'!AI122)</f>
        <v>0</v>
      </c>
      <c r="AI121" s="208">
        <f>IF('Indicator Date hidden'!AJ122="x","x",$AI$2-'Indicator Date hidden'!AJ122)</f>
        <v>0</v>
      </c>
      <c r="AJ121" s="208" t="str">
        <f>IF('Indicator Date hidden'!AK122="x","x",$AJ$2-'Indicator Date hidden'!AK122)</f>
        <v>x</v>
      </c>
      <c r="AK121" s="208">
        <f>IF('Indicator Date hidden'!AL122="x","x",$AK$2-'Indicator Date hidden'!AL122)</f>
        <v>1</v>
      </c>
      <c r="AL121" s="208">
        <f>IF('Indicator Date hidden'!AM122="x","x",$AL$2-'Indicator Date hidden'!AM122)</f>
        <v>0</v>
      </c>
      <c r="AM121" s="208">
        <f>IF('Indicator Date hidden'!AN122="x","x",$AM$2-'Indicator Date hidden'!AN122)</f>
        <v>0</v>
      </c>
      <c r="AN121" s="208">
        <f>IF('Indicator Date hidden'!AO122="x","x",$AN$2-'Indicator Date hidden'!AO122)</f>
        <v>0</v>
      </c>
      <c r="AO121" s="208" t="str">
        <f>IF('Indicator Date hidden'!AP122="x","x",$AO$2-'Indicator Date hidden'!AP122)</f>
        <v>x</v>
      </c>
      <c r="AP121" s="208" t="str">
        <f>IF('Indicator Date hidden'!AQ122="x","x",$AP$2-'Indicator Date hidden'!AQ122)</f>
        <v>x</v>
      </c>
      <c r="AQ121" s="208">
        <f>IF('Indicator Date hidden'!AR122="x","x",$AQ$2-'Indicator Date hidden'!AR122)</f>
        <v>4</v>
      </c>
      <c r="AR121" s="208">
        <f>IF('Indicator Date hidden'!AS122="x","x",$AR$2-'Indicator Date hidden'!AS122)</f>
        <v>1</v>
      </c>
      <c r="AS121" s="208" t="str">
        <f>IF('Indicator Date hidden'!AT122="x","x",$AS$2-'Indicator Date hidden'!AT122)</f>
        <v>x</v>
      </c>
      <c r="AT121" s="208" t="str">
        <f>IF('Indicator Date hidden'!AU122="x","x",$AT$2-'Indicator Date hidden'!AU122)</f>
        <v>x</v>
      </c>
      <c r="AU121" s="208" t="str">
        <f>IF('Indicator Date hidden'!AV122="x","x",$AU$2-'Indicator Date hidden'!AV122)</f>
        <v>x</v>
      </c>
      <c r="AV121" s="208">
        <f>IF('Indicator Date hidden'!AW122="x","x",$AV$2-'Indicator Date hidden'!AW122)</f>
        <v>3</v>
      </c>
      <c r="AW121" s="208">
        <f>IF('Indicator Date hidden'!AX122="x","x",$AW$2-'Indicator Date hidden'!AX122)</f>
        <v>3</v>
      </c>
      <c r="AX121" s="208">
        <f>IF('Indicator Date hidden'!AY122="x","x",$AX$2-'Indicator Date hidden'!AY122)</f>
        <v>0</v>
      </c>
      <c r="AY121" s="208">
        <f>IF('Indicator Date hidden'!AZ122="x","x",$AY$2-'Indicator Date hidden'!AZ122)</f>
        <v>0</v>
      </c>
      <c r="AZ121" s="208">
        <f>IF('Indicator Date hidden'!BA122="x","x",$AZ$2-'Indicator Date hidden'!BA122)</f>
        <v>0</v>
      </c>
      <c r="BA121">
        <f t="shared" si="15"/>
        <v>23</v>
      </c>
      <c r="BB121" s="21">
        <f t="shared" si="16"/>
        <v>0.60526315789473684</v>
      </c>
      <c r="BC121">
        <f t="shared" si="17"/>
        <v>7</v>
      </c>
      <c r="BD121" s="21">
        <f t="shared" si="18"/>
        <v>1.5137870545547005</v>
      </c>
      <c r="BE121" s="278">
        <f t="shared" si="19"/>
        <v>0</v>
      </c>
    </row>
    <row r="122" spans="1:57" x14ac:dyDescent="0.3">
      <c r="A122" t="s">
        <v>7499</v>
      </c>
      <c r="B122" s="208">
        <f>IF('Indicator Date hidden'!C123="x","x",$B$2-'Indicator Date hidden'!C123)</f>
        <v>0</v>
      </c>
      <c r="C122" s="208">
        <f>IF('Indicator Date hidden'!D123="x","x",$C$2-'Indicator Date hidden'!D123)</f>
        <v>0</v>
      </c>
      <c r="D122" s="208">
        <f>IF('Indicator Date hidden'!E123="x","x",$D$2-'Indicator Date hidden'!E123)</f>
        <v>0</v>
      </c>
      <c r="E122" s="208">
        <f>IF('Indicator Date hidden'!F123="x","x",$E$2-'Indicator Date hidden'!F123)</f>
        <v>0</v>
      </c>
      <c r="F122" s="208">
        <f>IF('Indicator Date hidden'!G123="x","x",$F$2-'Indicator Date hidden'!G123)</f>
        <v>0</v>
      </c>
      <c r="G122" s="208">
        <f>IF('Indicator Date hidden'!H123="x","x",$G$2-'Indicator Date hidden'!H123)</f>
        <v>0</v>
      </c>
      <c r="H122" s="208">
        <f>IF('Indicator Date hidden'!I123="x","x",$H$2-'Indicator Date hidden'!I123)</f>
        <v>0</v>
      </c>
      <c r="I122" s="208">
        <f>IF('Indicator Date hidden'!J123="x","x",$I$2-'Indicator Date hidden'!J123)</f>
        <v>0</v>
      </c>
      <c r="J122" s="208">
        <f>IF('Indicator Date hidden'!K123="x","x",$J$2-'Indicator Date hidden'!K123)</f>
        <v>0</v>
      </c>
      <c r="K122" s="208">
        <f>IF('Indicator Date hidden'!L123="x","x",$K$2-'Indicator Date hidden'!L123)</f>
        <v>0</v>
      </c>
      <c r="L122" s="208">
        <f>IF('Indicator Date hidden'!M123="x","x",$L$2-'Indicator Date hidden'!M123)</f>
        <v>0</v>
      </c>
      <c r="M122" s="208">
        <f>IF('Indicator Date hidden'!N123="x","x",$M$2-'Indicator Date hidden'!N123)</f>
        <v>0</v>
      </c>
      <c r="N122" s="208">
        <f>IF('Indicator Date hidden'!O123="x","x",$N$2-'Indicator Date hidden'!O123)</f>
        <v>0</v>
      </c>
      <c r="O122" s="208">
        <f>IF('Indicator Date hidden'!P123="x","x",$O$2-'Indicator Date hidden'!P123)</f>
        <v>0</v>
      </c>
      <c r="P122" s="208">
        <f>IF('Indicator Date hidden'!Q123="x","x",$P$2-'Indicator Date hidden'!Q123)</f>
        <v>0</v>
      </c>
      <c r="Q122" s="208">
        <f>IF('Indicator Date hidden'!R123="x","x",$Q$2-'Indicator Date hidden'!R123)</f>
        <v>3</v>
      </c>
      <c r="R122" s="208">
        <f>IF('Indicator Date hidden'!S123="x","x",$R$2-'Indicator Date hidden'!S123)</f>
        <v>0</v>
      </c>
      <c r="S122" s="208">
        <f>IF('Indicator Date hidden'!T123="x","x",$S$2-'Indicator Date hidden'!T123)</f>
        <v>0</v>
      </c>
      <c r="T122" s="208">
        <f>IF('Indicator Date hidden'!U123="x","x",$T$2-'Indicator Date hidden'!U123)</f>
        <v>0</v>
      </c>
      <c r="U122" s="208">
        <f>IF('Indicator Date hidden'!V123="x","x",$U$2-'Indicator Date hidden'!V123)</f>
        <v>0</v>
      </c>
      <c r="V122" s="208">
        <f>IF('Indicator Date hidden'!W123="x","x",$V$2-'Indicator Date hidden'!W123)</f>
        <v>0</v>
      </c>
      <c r="W122" s="208">
        <f>IF('Indicator Date hidden'!X123="x","x",$W$2-'Indicator Date hidden'!X123)</f>
        <v>3</v>
      </c>
      <c r="X122" s="208" t="str">
        <f>IF('Indicator Date hidden'!Y123="x","x",$X$2-'Indicator Date hidden'!Y123)</f>
        <v>x</v>
      </c>
      <c r="Y122" s="208">
        <f>IF('Indicator Date hidden'!Z123="x","x",$Y$2-'Indicator Date hidden'!Z123)</f>
        <v>0</v>
      </c>
      <c r="Z122" s="208">
        <f>IF('Indicator Date hidden'!AA123="x","x",$Z$2-'Indicator Date hidden'!AA123)</f>
        <v>0</v>
      </c>
      <c r="AA122" s="208">
        <f>IF('Indicator Date hidden'!AB123="x","x",$AA$2-'Indicator Date hidden'!AB123)</f>
        <v>0</v>
      </c>
      <c r="AB122" s="208">
        <f>IF('Indicator Date hidden'!AC123="x","x",$AB$2-'Indicator Date hidden'!AC123)</f>
        <v>0</v>
      </c>
      <c r="AC122" s="208">
        <f>IF('Indicator Date hidden'!AD123="x","x",$AC$2-'Indicator Date hidden'!AD123)</f>
        <v>0</v>
      </c>
      <c r="AD122" s="208">
        <f>IF('Indicator Date hidden'!AE123="x","x",$AD$2-'Indicator Date hidden'!AE123)</f>
        <v>0</v>
      </c>
      <c r="AE122" s="208">
        <f>IF('Indicator Date hidden'!AF123="x","x",$AE$2-'Indicator Date hidden'!AF123)</f>
        <v>0</v>
      </c>
      <c r="AF122" s="208">
        <f>IF('Indicator Date hidden'!AG123="x","x",$AF$2-'Indicator Date hidden'!AG123)</f>
        <v>3</v>
      </c>
      <c r="AG122" s="208">
        <f>IF('Indicator Date hidden'!AH123="x","x",$AG$2-'Indicator Date hidden'!AH123)</f>
        <v>0</v>
      </c>
      <c r="AH122" s="208">
        <f>IF('Indicator Date hidden'!AI123="x","x",$AH$2-'Indicator Date hidden'!AI123)</f>
        <v>0</v>
      </c>
      <c r="AI122" s="208">
        <f>IF('Indicator Date hidden'!AJ123="x","x",$AI$2-'Indicator Date hidden'!AJ123)</f>
        <v>0</v>
      </c>
      <c r="AJ122" s="208">
        <f>IF('Indicator Date hidden'!AK123="x","x",$AJ$2-'Indicator Date hidden'!AK123)</f>
        <v>1</v>
      </c>
      <c r="AK122" s="208">
        <f>IF('Indicator Date hidden'!AL123="x","x",$AK$2-'Indicator Date hidden'!AL123)</f>
        <v>1</v>
      </c>
      <c r="AL122" s="208">
        <f>IF('Indicator Date hidden'!AM123="x","x",$AL$2-'Indicator Date hidden'!AM123)</f>
        <v>0</v>
      </c>
      <c r="AM122" s="208">
        <f>IF('Indicator Date hidden'!AN123="x","x",$AM$2-'Indicator Date hidden'!AN123)</f>
        <v>0</v>
      </c>
      <c r="AN122" s="208">
        <f>IF('Indicator Date hidden'!AO123="x","x",$AN$2-'Indicator Date hidden'!AO123)</f>
        <v>0</v>
      </c>
      <c r="AO122" s="208">
        <f>IF('Indicator Date hidden'!AP123="x","x",$AO$2-'Indicator Date hidden'!AP123)</f>
        <v>0</v>
      </c>
      <c r="AP122" s="208">
        <f>IF('Indicator Date hidden'!AQ123="x","x",$AP$2-'Indicator Date hidden'!AQ123)</f>
        <v>0</v>
      </c>
      <c r="AQ122" s="208">
        <f>IF('Indicator Date hidden'!AR123="x","x",$AQ$2-'Indicator Date hidden'!AR123)</f>
        <v>0</v>
      </c>
      <c r="AR122" s="208">
        <f>IF('Indicator Date hidden'!AS123="x","x",$AR$2-'Indicator Date hidden'!AS123)</f>
        <v>0</v>
      </c>
      <c r="AS122" s="208">
        <f>IF('Indicator Date hidden'!AT123="x","x",$AS$2-'Indicator Date hidden'!AT123)</f>
        <v>0</v>
      </c>
      <c r="AT122" s="208">
        <f>IF('Indicator Date hidden'!AU123="x","x",$AT$2-'Indicator Date hidden'!AU123)</f>
        <v>0</v>
      </c>
      <c r="AU122" s="208">
        <f>IF('Indicator Date hidden'!AV123="x","x",$AU$2-'Indicator Date hidden'!AV123)</f>
        <v>3</v>
      </c>
      <c r="AV122" s="208">
        <f>IF('Indicator Date hidden'!AW123="x","x",$AV$2-'Indicator Date hidden'!AW123)</f>
        <v>0</v>
      </c>
      <c r="AW122" s="208">
        <f>IF('Indicator Date hidden'!AX123="x","x",$AW$2-'Indicator Date hidden'!AX123)</f>
        <v>0</v>
      </c>
      <c r="AX122" s="208">
        <f>IF('Indicator Date hidden'!AY123="x","x",$AX$2-'Indicator Date hidden'!AY123)</f>
        <v>0</v>
      </c>
      <c r="AY122" s="208">
        <f>IF('Indicator Date hidden'!AZ123="x","x",$AY$2-'Indicator Date hidden'!AZ123)</f>
        <v>0</v>
      </c>
      <c r="AZ122" s="208">
        <f>IF('Indicator Date hidden'!BA123="x","x",$AZ$2-'Indicator Date hidden'!BA123)</f>
        <v>0</v>
      </c>
      <c r="BA122">
        <f t="shared" si="15"/>
        <v>14</v>
      </c>
      <c r="BB122" s="21">
        <f t="shared" si="16"/>
        <v>0.28000000000000003</v>
      </c>
      <c r="BC122">
        <f t="shared" si="17"/>
        <v>6</v>
      </c>
      <c r="BD122" s="21">
        <f t="shared" si="18"/>
        <v>0.82559069762201176</v>
      </c>
      <c r="BE122" s="278">
        <f t="shared" si="19"/>
        <v>0</v>
      </c>
    </row>
    <row r="123" spans="1:57" x14ac:dyDescent="0.3">
      <c r="A123" t="s">
        <v>7501</v>
      </c>
      <c r="B123" s="208">
        <f>IF('Indicator Date hidden'!C124="x","x",$B$2-'Indicator Date hidden'!C124)</f>
        <v>0</v>
      </c>
      <c r="C123" s="208">
        <f>IF('Indicator Date hidden'!D124="x","x",$C$2-'Indicator Date hidden'!D124)</f>
        <v>0</v>
      </c>
      <c r="D123" s="208">
        <f>IF('Indicator Date hidden'!E124="x","x",$D$2-'Indicator Date hidden'!E124)</f>
        <v>0</v>
      </c>
      <c r="E123" s="208">
        <f>IF('Indicator Date hidden'!F124="x","x",$E$2-'Indicator Date hidden'!F124)</f>
        <v>0</v>
      </c>
      <c r="F123" s="208">
        <f>IF('Indicator Date hidden'!G124="x","x",$F$2-'Indicator Date hidden'!G124)</f>
        <v>0</v>
      </c>
      <c r="G123" s="208">
        <f>IF('Indicator Date hidden'!H124="x","x",$G$2-'Indicator Date hidden'!H124)</f>
        <v>0</v>
      </c>
      <c r="H123" s="208">
        <f>IF('Indicator Date hidden'!I124="x","x",$H$2-'Indicator Date hidden'!I124)</f>
        <v>0</v>
      </c>
      <c r="I123" s="208">
        <f>IF('Indicator Date hidden'!J124="x","x",$I$2-'Indicator Date hidden'!J124)</f>
        <v>0</v>
      </c>
      <c r="J123" s="208">
        <f>IF('Indicator Date hidden'!K124="x","x",$J$2-'Indicator Date hidden'!K124)</f>
        <v>0</v>
      </c>
      <c r="K123" s="208">
        <f>IF('Indicator Date hidden'!L124="x","x",$K$2-'Indicator Date hidden'!L124)</f>
        <v>0</v>
      </c>
      <c r="L123" s="208">
        <f>IF('Indicator Date hidden'!M124="x","x",$L$2-'Indicator Date hidden'!M124)</f>
        <v>0</v>
      </c>
      <c r="M123" s="208">
        <f>IF('Indicator Date hidden'!N124="x","x",$M$2-'Indicator Date hidden'!N124)</f>
        <v>0</v>
      </c>
      <c r="N123" s="208">
        <f>IF('Indicator Date hidden'!O124="x","x",$N$2-'Indicator Date hidden'!O124)</f>
        <v>0</v>
      </c>
      <c r="O123" s="208">
        <f>IF('Indicator Date hidden'!P124="x","x",$O$2-'Indicator Date hidden'!P124)</f>
        <v>0</v>
      </c>
      <c r="P123" s="208">
        <f>IF('Indicator Date hidden'!Q124="x","x",$P$2-'Indicator Date hidden'!Q124)</f>
        <v>0</v>
      </c>
      <c r="Q123" s="208" t="str">
        <f>IF('Indicator Date hidden'!R124="x","x",$Q$2-'Indicator Date hidden'!R124)</f>
        <v>x</v>
      </c>
      <c r="R123" s="208">
        <f>IF('Indicator Date hidden'!S124="x","x",$R$2-'Indicator Date hidden'!S124)</f>
        <v>0</v>
      </c>
      <c r="S123" s="208">
        <f>IF('Indicator Date hidden'!T124="x","x",$S$2-'Indicator Date hidden'!T124)</f>
        <v>0</v>
      </c>
      <c r="T123" s="208">
        <f>IF('Indicator Date hidden'!U124="x","x",$T$2-'Indicator Date hidden'!U124)</f>
        <v>0</v>
      </c>
      <c r="U123" s="208" t="str">
        <f>IF('Indicator Date hidden'!V124="x","x",$U$2-'Indicator Date hidden'!V124)</f>
        <v>x</v>
      </c>
      <c r="V123" s="208">
        <f>IF('Indicator Date hidden'!W124="x","x",$V$2-'Indicator Date hidden'!W124)</f>
        <v>0</v>
      </c>
      <c r="W123" s="208" t="str">
        <f>IF('Indicator Date hidden'!X124="x","x",$W$2-'Indicator Date hidden'!X124)</f>
        <v>x</v>
      </c>
      <c r="X123" s="208">
        <f>IF('Indicator Date hidden'!Y124="x","x",$X$2-'Indicator Date hidden'!Y124)</f>
        <v>4</v>
      </c>
      <c r="Y123" s="208">
        <f>IF('Indicator Date hidden'!Z124="x","x",$Y$2-'Indicator Date hidden'!Z124)</f>
        <v>0</v>
      </c>
      <c r="Z123" s="208">
        <f>IF('Indicator Date hidden'!AA124="x","x",$Z$2-'Indicator Date hidden'!AA124)</f>
        <v>0</v>
      </c>
      <c r="AA123" s="208" t="str">
        <f>IF('Indicator Date hidden'!AB124="x","x",$AA$2-'Indicator Date hidden'!AB124)</f>
        <v>x</v>
      </c>
      <c r="AB123" s="208">
        <f>IF('Indicator Date hidden'!AC124="x","x",$AB$2-'Indicator Date hidden'!AC124)</f>
        <v>0</v>
      </c>
      <c r="AC123" s="208">
        <f>IF('Indicator Date hidden'!AD124="x","x",$AC$2-'Indicator Date hidden'!AD124)</f>
        <v>0</v>
      </c>
      <c r="AD123" s="208" t="str">
        <f>IF('Indicator Date hidden'!AE124="x","x",$AD$2-'Indicator Date hidden'!AE124)</f>
        <v>x</v>
      </c>
      <c r="AE123" s="208">
        <f>IF('Indicator Date hidden'!AF124="x","x",$AE$2-'Indicator Date hidden'!AF124)</f>
        <v>0</v>
      </c>
      <c r="AF123" s="208">
        <f>IF('Indicator Date hidden'!AG124="x","x",$AF$2-'Indicator Date hidden'!AG124)</f>
        <v>1</v>
      </c>
      <c r="AG123" s="208">
        <f>IF('Indicator Date hidden'!AH124="x","x",$AG$2-'Indicator Date hidden'!AH124)</f>
        <v>0</v>
      </c>
      <c r="AH123" s="208">
        <f>IF('Indicator Date hidden'!AI124="x","x",$AH$2-'Indicator Date hidden'!AI124)</f>
        <v>0</v>
      </c>
      <c r="AI123" s="208">
        <f>IF('Indicator Date hidden'!AJ124="x","x",$AI$2-'Indicator Date hidden'!AJ124)</f>
        <v>0</v>
      </c>
      <c r="AJ123" s="208" t="str">
        <f>IF('Indicator Date hidden'!AK124="x","x",$AJ$2-'Indicator Date hidden'!AK124)</f>
        <v>x</v>
      </c>
      <c r="AK123" s="208">
        <f>IF('Indicator Date hidden'!AL124="x","x",$AK$2-'Indicator Date hidden'!AL124)</f>
        <v>1</v>
      </c>
      <c r="AL123" s="208">
        <f>IF('Indicator Date hidden'!AM124="x","x",$AL$2-'Indicator Date hidden'!AM124)</f>
        <v>0</v>
      </c>
      <c r="AM123" s="208">
        <f>IF('Indicator Date hidden'!AN124="x","x",$AM$2-'Indicator Date hidden'!AN124)</f>
        <v>0</v>
      </c>
      <c r="AN123" s="208">
        <f>IF('Indicator Date hidden'!AO124="x","x",$AN$2-'Indicator Date hidden'!AO124)</f>
        <v>0</v>
      </c>
      <c r="AO123" s="208">
        <f>IF('Indicator Date hidden'!AP124="x","x",$AO$2-'Indicator Date hidden'!AP124)</f>
        <v>0</v>
      </c>
      <c r="AP123" s="208">
        <f>IF('Indicator Date hidden'!AQ124="x","x",$AP$2-'Indicator Date hidden'!AQ124)</f>
        <v>0</v>
      </c>
      <c r="AQ123" s="208">
        <f>IF('Indicator Date hidden'!AR124="x","x",$AQ$2-'Indicator Date hidden'!AR124)</f>
        <v>0</v>
      </c>
      <c r="AR123" s="208">
        <f>IF('Indicator Date hidden'!AS124="x","x",$AR$2-'Indicator Date hidden'!AS124)</f>
        <v>0</v>
      </c>
      <c r="AS123" s="208">
        <f>IF('Indicator Date hidden'!AT124="x","x",$AS$2-'Indicator Date hidden'!AT124)</f>
        <v>0</v>
      </c>
      <c r="AT123" s="208">
        <f>IF('Indicator Date hidden'!AU124="x","x",$AT$2-'Indicator Date hidden'!AU124)</f>
        <v>0</v>
      </c>
      <c r="AU123" s="208" t="str">
        <f>IF('Indicator Date hidden'!AV124="x","x",$AU$2-'Indicator Date hidden'!AV124)</f>
        <v>x</v>
      </c>
      <c r="AV123" s="208">
        <f>IF('Indicator Date hidden'!AW124="x","x",$AV$2-'Indicator Date hidden'!AW124)</f>
        <v>0</v>
      </c>
      <c r="AW123" s="208">
        <f>IF('Indicator Date hidden'!AX124="x","x",$AW$2-'Indicator Date hidden'!AX124)</f>
        <v>0</v>
      </c>
      <c r="AX123" s="208">
        <f>IF('Indicator Date hidden'!AY124="x","x",$AX$2-'Indicator Date hidden'!AY124)</f>
        <v>0</v>
      </c>
      <c r="AY123" s="208">
        <f>IF('Indicator Date hidden'!AZ124="x","x",$AY$2-'Indicator Date hidden'!AZ124)</f>
        <v>0</v>
      </c>
      <c r="AZ123" s="208">
        <f>IF('Indicator Date hidden'!BA124="x","x",$AZ$2-'Indicator Date hidden'!BA124)</f>
        <v>0</v>
      </c>
      <c r="BA123">
        <f t="shared" si="15"/>
        <v>6</v>
      </c>
      <c r="BB123" s="21">
        <f t="shared" si="16"/>
        <v>0.13636363636363635</v>
      </c>
      <c r="BC123">
        <f t="shared" si="17"/>
        <v>3</v>
      </c>
      <c r="BD123" s="21">
        <f t="shared" si="18"/>
        <v>0.62489668567579637</v>
      </c>
      <c r="BE123" s="278">
        <f t="shared" si="19"/>
        <v>0</v>
      </c>
    </row>
    <row r="124" spans="1:57" x14ac:dyDescent="0.3">
      <c r="A124" t="s">
        <v>7503</v>
      </c>
      <c r="B124" s="208">
        <f>IF('Indicator Date hidden'!C125="x","x",$B$2-'Indicator Date hidden'!C125)</f>
        <v>0</v>
      </c>
      <c r="C124" s="208">
        <f>IF('Indicator Date hidden'!D125="x","x",$C$2-'Indicator Date hidden'!D125)</f>
        <v>0</v>
      </c>
      <c r="D124" s="208">
        <f>IF('Indicator Date hidden'!E125="x","x",$D$2-'Indicator Date hidden'!E125)</f>
        <v>0</v>
      </c>
      <c r="E124" s="208">
        <f>IF('Indicator Date hidden'!F125="x","x",$E$2-'Indicator Date hidden'!F125)</f>
        <v>0</v>
      </c>
      <c r="F124" s="208">
        <f>IF('Indicator Date hidden'!G125="x","x",$F$2-'Indicator Date hidden'!G125)</f>
        <v>0</v>
      </c>
      <c r="G124" s="208">
        <f>IF('Indicator Date hidden'!H125="x","x",$G$2-'Indicator Date hidden'!H125)</f>
        <v>0</v>
      </c>
      <c r="H124" s="208">
        <f>IF('Indicator Date hidden'!I125="x","x",$H$2-'Indicator Date hidden'!I125)</f>
        <v>0</v>
      </c>
      <c r="I124" s="208">
        <f>IF('Indicator Date hidden'!J125="x","x",$I$2-'Indicator Date hidden'!J125)</f>
        <v>0</v>
      </c>
      <c r="J124" s="208">
        <f>IF('Indicator Date hidden'!K125="x","x",$J$2-'Indicator Date hidden'!K125)</f>
        <v>0</v>
      </c>
      <c r="K124" s="208">
        <f>IF('Indicator Date hidden'!L125="x","x",$K$2-'Indicator Date hidden'!L125)</f>
        <v>0</v>
      </c>
      <c r="L124" s="208">
        <f>IF('Indicator Date hidden'!M125="x","x",$L$2-'Indicator Date hidden'!M125)</f>
        <v>0</v>
      </c>
      <c r="M124" s="208">
        <f>IF('Indicator Date hidden'!N125="x","x",$M$2-'Indicator Date hidden'!N125)</f>
        <v>0</v>
      </c>
      <c r="N124" s="208">
        <f>IF('Indicator Date hidden'!O125="x","x",$N$2-'Indicator Date hidden'!O125)</f>
        <v>0</v>
      </c>
      <c r="O124" s="208">
        <f>IF('Indicator Date hidden'!P125="x","x",$O$2-'Indicator Date hidden'!P125)</f>
        <v>0</v>
      </c>
      <c r="P124" s="208">
        <f>IF('Indicator Date hidden'!Q125="x","x",$P$2-'Indicator Date hidden'!Q125)</f>
        <v>0</v>
      </c>
      <c r="Q124" s="208" t="str">
        <f>IF('Indicator Date hidden'!R125="x","x",$Q$2-'Indicator Date hidden'!R125)</f>
        <v>x</v>
      </c>
      <c r="R124" s="208">
        <f>IF('Indicator Date hidden'!S125="x","x",$R$2-'Indicator Date hidden'!S125)</f>
        <v>0</v>
      </c>
      <c r="S124" s="208">
        <f>IF('Indicator Date hidden'!T125="x","x",$S$2-'Indicator Date hidden'!T125)</f>
        <v>0</v>
      </c>
      <c r="T124" s="208">
        <f>IF('Indicator Date hidden'!U125="x","x",$T$2-'Indicator Date hidden'!U125)</f>
        <v>0</v>
      </c>
      <c r="U124" s="208" t="str">
        <f>IF('Indicator Date hidden'!V125="x","x",$U$2-'Indicator Date hidden'!V125)</f>
        <v>x</v>
      </c>
      <c r="V124" s="208">
        <f>IF('Indicator Date hidden'!W125="x","x",$V$2-'Indicator Date hidden'!W125)</f>
        <v>0</v>
      </c>
      <c r="W124" s="208" t="str">
        <f>IF('Indicator Date hidden'!X125="x","x",$W$2-'Indicator Date hidden'!X125)</f>
        <v>x</v>
      </c>
      <c r="X124" s="208">
        <f>IF('Indicator Date hidden'!Y125="x","x",$X$2-'Indicator Date hidden'!Y125)</f>
        <v>4</v>
      </c>
      <c r="Y124" s="208">
        <f>IF('Indicator Date hidden'!Z125="x","x",$Y$2-'Indicator Date hidden'!Z125)</f>
        <v>0</v>
      </c>
      <c r="Z124" s="208">
        <f>IF('Indicator Date hidden'!AA125="x","x",$Z$2-'Indicator Date hidden'!AA125)</f>
        <v>0</v>
      </c>
      <c r="AA124" s="208" t="str">
        <f>IF('Indicator Date hidden'!AB125="x","x",$AA$2-'Indicator Date hidden'!AB125)</f>
        <v>x</v>
      </c>
      <c r="AB124" s="208">
        <f>IF('Indicator Date hidden'!AC125="x","x",$AB$2-'Indicator Date hidden'!AC125)</f>
        <v>0</v>
      </c>
      <c r="AC124" s="208">
        <f>IF('Indicator Date hidden'!AD125="x","x",$AC$2-'Indicator Date hidden'!AD125)</f>
        <v>0</v>
      </c>
      <c r="AD124" s="208" t="str">
        <f>IF('Indicator Date hidden'!AE125="x","x",$AD$2-'Indicator Date hidden'!AE125)</f>
        <v>x</v>
      </c>
      <c r="AE124" s="208">
        <f>IF('Indicator Date hidden'!AF125="x","x",$AE$2-'Indicator Date hidden'!AF125)</f>
        <v>0</v>
      </c>
      <c r="AF124" s="208" t="str">
        <f>IF('Indicator Date hidden'!AG125="x","x",$AF$2-'Indicator Date hidden'!AG125)</f>
        <v>x</v>
      </c>
      <c r="AG124" s="208">
        <f>IF('Indicator Date hidden'!AH125="x","x",$AG$2-'Indicator Date hidden'!AH125)</f>
        <v>0</v>
      </c>
      <c r="AH124" s="208">
        <f>IF('Indicator Date hidden'!AI125="x","x",$AH$2-'Indicator Date hidden'!AI125)</f>
        <v>0</v>
      </c>
      <c r="AI124" s="208">
        <f>IF('Indicator Date hidden'!AJ125="x","x",$AI$2-'Indicator Date hidden'!AJ125)</f>
        <v>0</v>
      </c>
      <c r="AJ124" s="208" t="str">
        <f>IF('Indicator Date hidden'!AK125="x","x",$AJ$2-'Indicator Date hidden'!AK125)</f>
        <v>x</v>
      </c>
      <c r="AK124" s="208">
        <f>IF('Indicator Date hidden'!AL125="x","x",$AK$2-'Indicator Date hidden'!AL125)</f>
        <v>1</v>
      </c>
      <c r="AL124" s="208">
        <f>IF('Indicator Date hidden'!AM125="x","x",$AL$2-'Indicator Date hidden'!AM125)</f>
        <v>0</v>
      </c>
      <c r="AM124" s="208">
        <f>IF('Indicator Date hidden'!AN125="x","x",$AM$2-'Indicator Date hidden'!AN125)</f>
        <v>0</v>
      </c>
      <c r="AN124" s="208">
        <f>IF('Indicator Date hidden'!AO125="x","x",$AN$2-'Indicator Date hidden'!AO125)</f>
        <v>0</v>
      </c>
      <c r="AO124" s="208">
        <f>IF('Indicator Date hidden'!AP125="x","x",$AO$2-'Indicator Date hidden'!AP125)</f>
        <v>2</v>
      </c>
      <c r="AP124" s="208" t="str">
        <f>IF('Indicator Date hidden'!AQ125="x","x",$AP$2-'Indicator Date hidden'!AQ125)</f>
        <v>x</v>
      </c>
      <c r="AQ124" s="208">
        <f>IF('Indicator Date hidden'!AR125="x","x",$AQ$2-'Indicator Date hidden'!AR125)</f>
        <v>0</v>
      </c>
      <c r="AR124" s="208">
        <f>IF('Indicator Date hidden'!AS125="x","x",$AR$2-'Indicator Date hidden'!AS125)</f>
        <v>0</v>
      </c>
      <c r="AS124" s="208">
        <f>IF('Indicator Date hidden'!AT125="x","x",$AS$2-'Indicator Date hidden'!AT125)</f>
        <v>0</v>
      </c>
      <c r="AT124" s="208">
        <f>IF('Indicator Date hidden'!AU125="x","x",$AT$2-'Indicator Date hidden'!AU125)</f>
        <v>0</v>
      </c>
      <c r="AU124" s="208" t="str">
        <f>IF('Indicator Date hidden'!AV125="x","x",$AU$2-'Indicator Date hidden'!AV125)</f>
        <v>x</v>
      </c>
      <c r="AV124" s="208">
        <f>IF('Indicator Date hidden'!AW125="x","x",$AV$2-'Indicator Date hidden'!AW125)</f>
        <v>0</v>
      </c>
      <c r="AW124" s="208">
        <f>IF('Indicator Date hidden'!AX125="x","x",$AW$2-'Indicator Date hidden'!AX125)</f>
        <v>0</v>
      </c>
      <c r="AX124" s="208">
        <f>IF('Indicator Date hidden'!AY125="x","x",$AX$2-'Indicator Date hidden'!AY125)</f>
        <v>0</v>
      </c>
      <c r="AY124" s="208" t="str">
        <f>IF('Indicator Date hidden'!AZ125="x","x",$AY$2-'Indicator Date hidden'!AZ125)</f>
        <v>x</v>
      </c>
      <c r="AZ124" s="208">
        <f>IF('Indicator Date hidden'!BA125="x","x",$AZ$2-'Indicator Date hidden'!BA125)</f>
        <v>0</v>
      </c>
      <c r="BA124">
        <f t="shared" si="15"/>
        <v>7</v>
      </c>
      <c r="BB124" s="21">
        <f t="shared" si="16"/>
        <v>0.17073170731707318</v>
      </c>
      <c r="BC124">
        <f t="shared" si="17"/>
        <v>3</v>
      </c>
      <c r="BD124" s="21">
        <f t="shared" si="18"/>
        <v>0.69501496823292719</v>
      </c>
      <c r="BE124" s="278">
        <f t="shared" si="19"/>
        <v>0</v>
      </c>
    </row>
    <row r="125" spans="1:57" x14ac:dyDescent="0.3">
      <c r="A125" t="s">
        <v>7504</v>
      </c>
      <c r="B125" s="208">
        <f>IF('Indicator Date hidden'!C126="x","x",$B$2-'Indicator Date hidden'!C126)</f>
        <v>0</v>
      </c>
      <c r="C125" s="208">
        <f>IF('Indicator Date hidden'!D126="x","x",$C$2-'Indicator Date hidden'!D126)</f>
        <v>0</v>
      </c>
      <c r="D125" s="208">
        <f>IF('Indicator Date hidden'!E126="x","x",$D$2-'Indicator Date hidden'!E126)</f>
        <v>0</v>
      </c>
      <c r="E125" s="208">
        <f>IF('Indicator Date hidden'!F126="x","x",$E$2-'Indicator Date hidden'!F126)</f>
        <v>0</v>
      </c>
      <c r="F125" s="208">
        <f>IF('Indicator Date hidden'!G126="x","x",$F$2-'Indicator Date hidden'!G126)</f>
        <v>0</v>
      </c>
      <c r="G125" s="208">
        <f>IF('Indicator Date hidden'!H126="x","x",$G$2-'Indicator Date hidden'!H126)</f>
        <v>0</v>
      </c>
      <c r="H125" s="208">
        <f>IF('Indicator Date hidden'!I126="x","x",$H$2-'Indicator Date hidden'!I126)</f>
        <v>0</v>
      </c>
      <c r="I125" s="208">
        <f>IF('Indicator Date hidden'!J126="x","x",$I$2-'Indicator Date hidden'!J126)</f>
        <v>0</v>
      </c>
      <c r="J125" s="208">
        <f>IF('Indicator Date hidden'!K126="x","x",$J$2-'Indicator Date hidden'!K126)</f>
        <v>0</v>
      </c>
      <c r="K125" s="208">
        <f>IF('Indicator Date hidden'!L126="x","x",$K$2-'Indicator Date hidden'!L126)</f>
        <v>0</v>
      </c>
      <c r="L125" s="208">
        <f>IF('Indicator Date hidden'!M126="x","x",$L$2-'Indicator Date hidden'!M126)</f>
        <v>0</v>
      </c>
      <c r="M125" s="208">
        <f>IF('Indicator Date hidden'!N126="x","x",$M$2-'Indicator Date hidden'!N126)</f>
        <v>0</v>
      </c>
      <c r="N125" s="208">
        <f>IF('Indicator Date hidden'!O126="x","x",$N$2-'Indicator Date hidden'!O126)</f>
        <v>0</v>
      </c>
      <c r="O125" s="208">
        <f>IF('Indicator Date hidden'!P126="x","x",$O$2-'Indicator Date hidden'!P126)</f>
        <v>0</v>
      </c>
      <c r="P125" s="208">
        <f>IF('Indicator Date hidden'!Q126="x","x",$P$2-'Indicator Date hidden'!Q126)</f>
        <v>0</v>
      </c>
      <c r="Q125" s="208">
        <f>IF('Indicator Date hidden'!R126="x","x",$Q$2-'Indicator Date hidden'!R126)</f>
        <v>2</v>
      </c>
      <c r="R125" s="208">
        <f>IF('Indicator Date hidden'!S126="x","x",$R$2-'Indicator Date hidden'!S126)</f>
        <v>0</v>
      </c>
      <c r="S125" s="208">
        <f>IF('Indicator Date hidden'!T126="x","x",$S$2-'Indicator Date hidden'!T126)</f>
        <v>0</v>
      </c>
      <c r="T125" s="208">
        <f>IF('Indicator Date hidden'!U126="x","x",$T$2-'Indicator Date hidden'!U126)</f>
        <v>0</v>
      </c>
      <c r="U125" s="208">
        <f>IF('Indicator Date hidden'!V126="x","x",$U$2-'Indicator Date hidden'!V126)</f>
        <v>0</v>
      </c>
      <c r="V125" s="208">
        <f>IF('Indicator Date hidden'!W126="x","x",$V$2-'Indicator Date hidden'!W126)</f>
        <v>0</v>
      </c>
      <c r="W125" s="208">
        <f>IF('Indicator Date hidden'!X126="x","x",$W$2-'Indicator Date hidden'!X126)</f>
        <v>8</v>
      </c>
      <c r="X125" s="208">
        <f>IF('Indicator Date hidden'!Y126="x","x",$X$2-'Indicator Date hidden'!Y126)</f>
        <v>0</v>
      </c>
      <c r="Y125" s="208">
        <f>IF('Indicator Date hidden'!Z126="x","x",$Y$2-'Indicator Date hidden'!Z126)</f>
        <v>0</v>
      </c>
      <c r="Z125" s="208">
        <f>IF('Indicator Date hidden'!AA126="x","x",$Z$2-'Indicator Date hidden'!AA126)</f>
        <v>0</v>
      </c>
      <c r="AA125" s="208">
        <f>IF('Indicator Date hidden'!AB126="x","x",$AA$2-'Indicator Date hidden'!AB126)</f>
        <v>0</v>
      </c>
      <c r="AB125" s="208">
        <f>IF('Indicator Date hidden'!AC126="x","x",$AB$2-'Indicator Date hidden'!AC126)</f>
        <v>0</v>
      </c>
      <c r="AC125" s="208">
        <f>IF('Indicator Date hidden'!AD126="x","x",$AC$2-'Indicator Date hidden'!AD126)</f>
        <v>0</v>
      </c>
      <c r="AD125" s="208">
        <f>IF('Indicator Date hidden'!AE126="x","x",$AD$2-'Indicator Date hidden'!AE126)</f>
        <v>0</v>
      </c>
      <c r="AE125" s="208">
        <f>IF('Indicator Date hidden'!AF126="x","x",$AE$2-'Indicator Date hidden'!AF126)</f>
        <v>0</v>
      </c>
      <c r="AF125" s="208">
        <f>IF('Indicator Date hidden'!AG126="x","x",$AF$2-'Indicator Date hidden'!AG126)</f>
        <v>4</v>
      </c>
      <c r="AG125" s="208">
        <f>IF('Indicator Date hidden'!AH126="x","x",$AG$2-'Indicator Date hidden'!AH126)</f>
        <v>0</v>
      </c>
      <c r="AH125" s="208">
        <f>IF('Indicator Date hidden'!AI126="x","x",$AH$2-'Indicator Date hidden'!AI126)</f>
        <v>0</v>
      </c>
      <c r="AI125" s="208">
        <f>IF('Indicator Date hidden'!AJ126="x","x",$AI$2-'Indicator Date hidden'!AJ126)</f>
        <v>0</v>
      </c>
      <c r="AJ125" s="208" t="str">
        <f>IF('Indicator Date hidden'!AK126="x","x",$AJ$2-'Indicator Date hidden'!AK126)</f>
        <v>x</v>
      </c>
      <c r="AK125" s="208">
        <f>IF('Indicator Date hidden'!AL126="x","x",$AK$2-'Indicator Date hidden'!AL126)</f>
        <v>1</v>
      </c>
      <c r="AL125" s="208">
        <f>IF('Indicator Date hidden'!AM126="x","x",$AL$2-'Indicator Date hidden'!AM126)</f>
        <v>0</v>
      </c>
      <c r="AM125" s="208">
        <f>IF('Indicator Date hidden'!AN126="x","x",$AM$2-'Indicator Date hidden'!AN126)</f>
        <v>0</v>
      </c>
      <c r="AN125" s="208">
        <f>IF('Indicator Date hidden'!AO126="x","x",$AN$2-'Indicator Date hidden'!AO126)</f>
        <v>0</v>
      </c>
      <c r="AO125" s="208">
        <f>IF('Indicator Date hidden'!AP126="x","x",$AO$2-'Indicator Date hidden'!AP126)</f>
        <v>0</v>
      </c>
      <c r="AP125" s="208">
        <f>IF('Indicator Date hidden'!AQ126="x","x",$AP$2-'Indicator Date hidden'!AQ126)</f>
        <v>0</v>
      </c>
      <c r="AQ125" s="208">
        <f>IF('Indicator Date hidden'!AR126="x","x",$AQ$2-'Indicator Date hidden'!AR126)</f>
        <v>6</v>
      </c>
      <c r="AR125" s="208">
        <f>IF('Indicator Date hidden'!AS126="x","x",$AR$2-'Indicator Date hidden'!AS126)</f>
        <v>0</v>
      </c>
      <c r="AS125" s="208">
        <f>IF('Indicator Date hidden'!AT126="x","x",$AS$2-'Indicator Date hidden'!AT126)</f>
        <v>0</v>
      </c>
      <c r="AT125" s="208">
        <f>IF('Indicator Date hidden'!AU126="x","x",$AT$2-'Indicator Date hidden'!AU126)</f>
        <v>0</v>
      </c>
      <c r="AU125" s="208" t="str">
        <f>IF('Indicator Date hidden'!AV126="x","x",$AU$2-'Indicator Date hidden'!AV126)</f>
        <v>x</v>
      </c>
      <c r="AV125" s="208">
        <f>IF('Indicator Date hidden'!AW126="x","x",$AV$2-'Indicator Date hidden'!AW126)</f>
        <v>0</v>
      </c>
      <c r="AW125" s="208">
        <f>IF('Indicator Date hidden'!AX126="x","x",$AW$2-'Indicator Date hidden'!AX126)</f>
        <v>0</v>
      </c>
      <c r="AX125" s="208">
        <f>IF('Indicator Date hidden'!AY126="x","x",$AX$2-'Indicator Date hidden'!AY126)</f>
        <v>0</v>
      </c>
      <c r="AY125" s="208">
        <f>IF('Indicator Date hidden'!AZ126="x","x",$AY$2-'Indicator Date hidden'!AZ126)</f>
        <v>0</v>
      </c>
      <c r="AZ125" s="208">
        <f>IF('Indicator Date hidden'!BA126="x","x",$AZ$2-'Indicator Date hidden'!BA126)</f>
        <v>0</v>
      </c>
      <c r="BA125">
        <f t="shared" si="15"/>
        <v>21</v>
      </c>
      <c r="BB125" s="21">
        <f t="shared" si="16"/>
        <v>0.42857142857142855</v>
      </c>
      <c r="BC125">
        <f t="shared" si="17"/>
        <v>5</v>
      </c>
      <c r="BD125" s="21">
        <f t="shared" si="18"/>
        <v>1.5118578920369088</v>
      </c>
      <c r="BE125" s="278">
        <f t="shared" si="19"/>
        <v>0</v>
      </c>
    </row>
    <row r="126" spans="1:57" x14ac:dyDescent="0.3">
      <c r="A126" t="s">
        <v>7505</v>
      </c>
      <c r="B126" s="208">
        <f>IF('Indicator Date hidden'!C127="x","x",$B$2-'Indicator Date hidden'!C127)</f>
        <v>0</v>
      </c>
      <c r="C126" s="208">
        <f>IF('Indicator Date hidden'!D127="x","x",$C$2-'Indicator Date hidden'!D127)</f>
        <v>0</v>
      </c>
      <c r="D126" s="208">
        <f>IF('Indicator Date hidden'!E127="x","x",$D$2-'Indicator Date hidden'!E127)</f>
        <v>0</v>
      </c>
      <c r="E126" s="208">
        <f>IF('Indicator Date hidden'!F127="x","x",$E$2-'Indicator Date hidden'!F127)</f>
        <v>0</v>
      </c>
      <c r="F126" s="208">
        <f>IF('Indicator Date hidden'!G127="x","x",$F$2-'Indicator Date hidden'!G127)</f>
        <v>0</v>
      </c>
      <c r="G126" s="208">
        <f>IF('Indicator Date hidden'!H127="x","x",$G$2-'Indicator Date hidden'!H127)</f>
        <v>0</v>
      </c>
      <c r="H126" s="208">
        <f>IF('Indicator Date hidden'!I127="x","x",$H$2-'Indicator Date hidden'!I127)</f>
        <v>0</v>
      </c>
      <c r="I126" s="208">
        <f>IF('Indicator Date hidden'!J127="x","x",$I$2-'Indicator Date hidden'!J127)</f>
        <v>0</v>
      </c>
      <c r="J126" s="208">
        <f>IF('Indicator Date hidden'!K127="x","x",$J$2-'Indicator Date hidden'!K127)</f>
        <v>0</v>
      </c>
      <c r="K126" s="208">
        <f>IF('Indicator Date hidden'!L127="x","x",$K$2-'Indicator Date hidden'!L127)</f>
        <v>0</v>
      </c>
      <c r="L126" s="208">
        <f>IF('Indicator Date hidden'!M127="x","x",$L$2-'Indicator Date hidden'!M127)</f>
        <v>0</v>
      </c>
      <c r="M126" s="208">
        <f>IF('Indicator Date hidden'!N127="x","x",$M$2-'Indicator Date hidden'!N127)</f>
        <v>0</v>
      </c>
      <c r="N126" s="208">
        <f>IF('Indicator Date hidden'!O127="x","x",$N$2-'Indicator Date hidden'!O127)</f>
        <v>0</v>
      </c>
      <c r="O126" s="208">
        <f>IF('Indicator Date hidden'!P127="x","x",$O$2-'Indicator Date hidden'!P127)</f>
        <v>0</v>
      </c>
      <c r="P126" s="208">
        <f>IF('Indicator Date hidden'!Q127="x","x",$P$2-'Indicator Date hidden'!Q127)</f>
        <v>0</v>
      </c>
      <c r="Q126" s="208">
        <f>IF('Indicator Date hidden'!R127="x","x",$Q$2-'Indicator Date hidden'!R127)</f>
        <v>2</v>
      </c>
      <c r="R126" s="208">
        <f>IF('Indicator Date hidden'!S127="x","x",$R$2-'Indicator Date hidden'!S127)</f>
        <v>0</v>
      </c>
      <c r="S126" s="208">
        <f>IF('Indicator Date hidden'!T127="x","x",$S$2-'Indicator Date hidden'!T127)</f>
        <v>0</v>
      </c>
      <c r="T126" s="208">
        <f>IF('Indicator Date hidden'!U127="x","x",$T$2-'Indicator Date hidden'!U127)</f>
        <v>0</v>
      </c>
      <c r="U126" s="208">
        <f>IF('Indicator Date hidden'!V127="x","x",$U$2-'Indicator Date hidden'!V127)</f>
        <v>0</v>
      </c>
      <c r="V126" s="208">
        <f>IF('Indicator Date hidden'!W127="x","x",$V$2-'Indicator Date hidden'!W127)</f>
        <v>0</v>
      </c>
      <c r="W126" s="208">
        <f>IF('Indicator Date hidden'!X127="x","x",$W$2-'Indicator Date hidden'!X127)</f>
        <v>2</v>
      </c>
      <c r="X126" s="208">
        <f>IF('Indicator Date hidden'!Y127="x","x",$X$2-'Indicator Date hidden'!Y127)</f>
        <v>4</v>
      </c>
      <c r="Y126" s="208">
        <f>IF('Indicator Date hidden'!Z127="x","x",$Y$2-'Indicator Date hidden'!Z127)</f>
        <v>0</v>
      </c>
      <c r="Z126" s="208">
        <f>IF('Indicator Date hidden'!AA127="x","x",$Z$2-'Indicator Date hidden'!AA127)</f>
        <v>0</v>
      </c>
      <c r="AA126" s="208">
        <f>IF('Indicator Date hidden'!AB127="x","x",$AA$2-'Indicator Date hidden'!AB127)</f>
        <v>0</v>
      </c>
      <c r="AB126" s="208">
        <f>IF('Indicator Date hidden'!AC127="x","x",$AB$2-'Indicator Date hidden'!AC127)</f>
        <v>0</v>
      </c>
      <c r="AC126" s="208">
        <f>IF('Indicator Date hidden'!AD127="x","x",$AC$2-'Indicator Date hidden'!AD127)</f>
        <v>0</v>
      </c>
      <c r="AD126" s="208">
        <f>IF('Indicator Date hidden'!AE127="x","x",$AD$2-'Indicator Date hidden'!AE127)</f>
        <v>0</v>
      </c>
      <c r="AE126" s="208">
        <f>IF('Indicator Date hidden'!AF127="x","x",$AE$2-'Indicator Date hidden'!AF127)</f>
        <v>0</v>
      </c>
      <c r="AF126" s="208">
        <f>IF('Indicator Date hidden'!AG127="x","x",$AF$2-'Indicator Date hidden'!AG127)</f>
        <v>2</v>
      </c>
      <c r="AG126" s="208">
        <f>IF('Indicator Date hidden'!AH127="x","x",$AG$2-'Indicator Date hidden'!AH127)</f>
        <v>0</v>
      </c>
      <c r="AH126" s="208">
        <f>IF('Indicator Date hidden'!AI127="x","x",$AH$2-'Indicator Date hidden'!AI127)</f>
        <v>0</v>
      </c>
      <c r="AI126" s="208">
        <f>IF('Indicator Date hidden'!AJ127="x","x",$AI$2-'Indicator Date hidden'!AJ127)</f>
        <v>0</v>
      </c>
      <c r="AJ126" s="208">
        <f>IF('Indicator Date hidden'!AK127="x","x",$AJ$2-'Indicator Date hidden'!AK127)</f>
        <v>1</v>
      </c>
      <c r="AK126" s="208">
        <f>IF('Indicator Date hidden'!AL127="x","x",$AK$2-'Indicator Date hidden'!AL127)</f>
        <v>0</v>
      </c>
      <c r="AL126" s="208">
        <f>IF('Indicator Date hidden'!AM127="x","x",$AL$2-'Indicator Date hidden'!AM127)</f>
        <v>0</v>
      </c>
      <c r="AM126" s="208">
        <f>IF('Indicator Date hidden'!AN127="x","x",$AM$2-'Indicator Date hidden'!AN127)</f>
        <v>0</v>
      </c>
      <c r="AN126" s="208">
        <f>IF('Indicator Date hidden'!AO127="x","x",$AN$2-'Indicator Date hidden'!AO127)</f>
        <v>0</v>
      </c>
      <c r="AO126" s="208">
        <f>IF('Indicator Date hidden'!AP127="x","x",$AO$2-'Indicator Date hidden'!AP127)</f>
        <v>0</v>
      </c>
      <c r="AP126" s="208">
        <f>IF('Indicator Date hidden'!AQ127="x","x",$AP$2-'Indicator Date hidden'!AQ127)</f>
        <v>0</v>
      </c>
      <c r="AQ126" s="208">
        <f>IF('Indicator Date hidden'!AR127="x","x",$AQ$2-'Indicator Date hidden'!AR127)</f>
        <v>0</v>
      </c>
      <c r="AR126" s="208">
        <f>IF('Indicator Date hidden'!AS127="x","x",$AR$2-'Indicator Date hidden'!AS127)</f>
        <v>0</v>
      </c>
      <c r="AS126" s="208">
        <f>IF('Indicator Date hidden'!AT127="x","x",$AS$2-'Indicator Date hidden'!AT127)</f>
        <v>0</v>
      </c>
      <c r="AT126" s="208">
        <f>IF('Indicator Date hidden'!AU127="x","x",$AT$2-'Indicator Date hidden'!AU127)</f>
        <v>0</v>
      </c>
      <c r="AU126" s="208">
        <f>IF('Indicator Date hidden'!AV127="x","x",$AU$2-'Indicator Date hidden'!AV127)</f>
        <v>2</v>
      </c>
      <c r="AV126" s="208">
        <f>IF('Indicator Date hidden'!AW127="x","x",$AV$2-'Indicator Date hidden'!AW127)</f>
        <v>0</v>
      </c>
      <c r="AW126" s="208">
        <f>IF('Indicator Date hidden'!AX127="x","x",$AW$2-'Indicator Date hidden'!AX127)</f>
        <v>0</v>
      </c>
      <c r="AX126" s="208">
        <f>IF('Indicator Date hidden'!AY127="x","x",$AX$2-'Indicator Date hidden'!AY127)</f>
        <v>0</v>
      </c>
      <c r="AY126" s="208">
        <f>IF('Indicator Date hidden'!AZ127="x","x",$AY$2-'Indicator Date hidden'!AZ127)</f>
        <v>0</v>
      </c>
      <c r="AZ126" s="208">
        <f>IF('Indicator Date hidden'!BA127="x","x",$AZ$2-'Indicator Date hidden'!BA127)</f>
        <v>0</v>
      </c>
      <c r="BA126">
        <f t="shared" si="15"/>
        <v>13</v>
      </c>
      <c r="BB126" s="21">
        <f t="shared" si="16"/>
        <v>0.25490196078431371</v>
      </c>
      <c r="BC126">
        <f t="shared" si="17"/>
        <v>6</v>
      </c>
      <c r="BD126" s="21">
        <f t="shared" si="18"/>
        <v>0.7629441748370086</v>
      </c>
      <c r="BE126" s="278">
        <f t="shared" si="19"/>
        <v>0</v>
      </c>
    </row>
    <row r="127" spans="1:57" x14ac:dyDescent="0.3">
      <c r="A127" t="s">
        <v>7506</v>
      </c>
      <c r="B127" s="208">
        <f>IF('Indicator Date hidden'!C128="x","x",$B$2-'Indicator Date hidden'!C128)</f>
        <v>0</v>
      </c>
      <c r="C127" s="208">
        <f>IF('Indicator Date hidden'!D128="x","x",$C$2-'Indicator Date hidden'!D128)</f>
        <v>0</v>
      </c>
      <c r="D127" s="208">
        <f>IF('Indicator Date hidden'!E128="x","x",$D$2-'Indicator Date hidden'!E128)</f>
        <v>0</v>
      </c>
      <c r="E127" s="208">
        <f>IF('Indicator Date hidden'!F128="x","x",$E$2-'Indicator Date hidden'!F128)</f>
        <v>0</v>
      </c>
      <c r="F127" s="208">
        <f>IF('Indicator Date hidden'!G128="x","x",$F$2-'Indicator Date hidden'!G128)</f>
        <v>0</v>
      </c>
      <c r="G127" s="208">
        <f>IF('Indicator Date hidden'!H128="x","x",$G$2-'Indicator Date hidden'!H128)</f>
        <v>0</v>
      </c>
      <c r="H127" s="208">
        <f>IF('Indicator Date hidden'!I128="x","x",$H$2-'Indicator Date hidden'!I128)</f>
        <v>0</v>
      </c>
      <c r="I127" s="208">
        <f>IF('Indicator Date hidden'!J128="x","x",$I$2-'Indicator Date hidden'!J128)</f>
        <v>0</v>
      </c>
      <c r="J127" s="208">
        <f>IF('Indicator Date hidden'!K128="x","x",$J$2-'Indicator Date hidden'!K128)</f>
        <v>0</v>
      </c>
      <c r="K127" s="208">
        <f>IF('Indicator Date hidden'!L128="x","x",$K$2-'Indicator Date hidden'!L128)</f>
        <v>0</v>
      </c>
      <c r="L127" s="208">
        <f>IF('Indicator Date hidden'!M128="x","x",$L$2-'Indicator Date hidden'!M128)</f>
        <v>0</v>
      </c>
      <c r="M127" s="208">
        <f>IF('Indicator Date hidden'!N128="x","x",$M$2-'Indicator Date hidden'!N128)</f>
        <v>0</v>
      </c>
      <c r="N127" s="208">
        <f>IF('Indicator Date hidden'!O128="x","x",$N$2-'Indicator Date hidden'!O128)</f>
        <v>0</v>
      </c>
      <c r="O127" s="208">
        <f>IF('Indicator Date hidden'!P128="x","x",$O$2-'Indicator Date hidden'!P128)</f>
        <v>0</v>
      </c>
      <c r="P127" s="208">
        <f>IF('Indicator Date hidden'!Q128="x","x",$P$2-'Indicator Date hidden'!Q128)</f>
        <v>0</v>
      </c>
      <c r="Q127" s="208">
        <f>IF('Indicator Date hidden'!R128="x","x",$Q$2-'Indicator Date hidden'!R128)</f>
        <v>1</v>
      </c>
      <c r="R127" s="208">
        <f>IF('Indicator Date hidden'!S128="x","x",$R$2-'Indicator Date hidden'!S128)</f>
        <v>0</v>
      </c>
      <c r="S127" s="208">
        <f>IF('Indicator Date hidden'!T128="x","x",$S$2-'Indicator Date hidden'!T128)</f>
        <v>0</v>
      </c>
      <c r="T127" s="208">
        <f>IF('Indicator Date hidden'!U128="x","x",$T$2-'Indicator Date hidden'!U128)</f>
        <v>0</v>
      </c>
      <c r="U127" s="208">
        <f>IF('Indicator Date hidden'!V128="x","x",$U$2-'Indicator Date hidden'!V128)</f>
        <v>0</v>
      </c>
      <c r="V127" s="208">
        <f>IF('Indicator Date hidden'!W128="x","x",$V$2-'Indicator Date hidden'!W128)</f>
        <v>0</v>
      </c>
      <c r="W127" s="208">
        <f>IF('Indicator Date hidden'!X128="x","x",$W$2-'Indicator Date hidden'!X128)</f>
        <v>0</v>
      </c>
      <c r="X127" s="208">
        <f>IF('Indicator Date hidden'!Y128="x","x",$X$2-'Indicator Date hidden'!Y128)</f>
        <v>4</v>
      </c>
      <c r="Y127" s="208">
        <f>IF('Indicator Date hidden'!Z128="x","x",$Y$2-'Indicator Date hidden'!Z128)</f>
        <v>0</v>
      </c>
      <c r="Z127" s="208">
        <f>IF('Indicator Date hidden'!AA128="x","x",$Z$2-'Indicator Date hidden'!AA128)</f>
        <v>0</v>
      </c>
      <c r="AA127" s="208">
        <f>IF('Indicator Date hidden'!AB128="x","x",$AA$2-'Indicator Date hidden'!AB128)</f>
        <v>0</v>
      </c>
      <c r="AB127" s="208">
        <f>IF('Indicator Date hidden'!AC128="x","x",$AB$2-'Indicator Date hidden'!AC128)</f>
        <v>0</v>
      </c>
      <c r="AC127" s="208">
        <f>IF('Indicator Date hidden'!AD128="x","x",$AC$2-'Indicator Date hidden'!AD128)</f>
        <v>0</v>
      </c>
      <c r="AD127" s="208">
        <f>IF('Indicator Date hidden'!AE128="x","x",$AD$2-'Indicator Date hidden'!AE128)</f>
        <v>0</v>
      </c>
      <c r="AE127" s="208" t="str">
        <f>IF('Indicator Date hidden'!AF128="x","x",$AE$2-'Indicator Date hidden'!AF128)</f>
        <v>x</v>
      </c>
      <c r="AF127" s="208">
        <f>IF('Indicator Date hidden'!AG128="x","x",$AF$2-'Indicator Date hidden'!AG128)</f>
        <v>3</v>
      </c>
      <c r="AG127" s="208">
        <f>IF('Indicator Date hidden'!AH128="x","x",$AG$2-'Indicator Date hidden'!AH128)</f>
        <v>0</v>
      </c>
      <c r="AH127" s="208">
        <f>IF('Indicator Date hidden'!AI128="x","x",$AH$2-'Indicator Date hidden'!AI128)</f>
        <v>0</v>
      </c>
      <c r="AI127" s="208">
        <f>IF('Indicator Date hidden'!AJ128="x","x",$AI$2-'Indicator Date hidden'!AJ128)</f>
        <v>0</v>
      </c>
      <c r="AJ127" s="208">
        <f>IF('Indicator Date hidden'!AK128="x","x",$AJ$2-'Indicator Date hidden'!AK128)</f>
        <v>0</v>
      </c>
      <c r="AK127" s="208">
        <f>IF('Indicator Date hidden'!AL128="x","x",$AK$2-'Indicator Date hidden'!AL128)</f>
        <v>1</v>
      </c>
      <c r="AL127" s="208">
        <f>IF('Indicator Date hidden'!AM128="x","x",$AL$2-'Indicator Date hidden'!AM128)</f>
        <v>0</v>
      </c>
      <c r="AM127" s="208">
        <f>IF('Indicator Date hidden'!AN128="x","x",$AM$2-'Indicator Date hidden'!AN128)</f>
        <v>0</v>
      </c>
      <c r="AN127" s="208">
        <f>IF('Indicator Date hidden'!AO128="x","x",$AN$2-'Indicator Date hidden'!AO128)</f>
        <v>0</v>
      </c>
      <c r="AO127" s="208">
        <f>IF('Indicator Date hidden'!AP128="x","x",$AO$2-'Indicator Date hidden'!AP128)</f>
        <v>1</v>
      </c>
      <c r="AP127" s="208">
        <f>IF('Indicator Date hidden'!AQ128="x","x",$AP$2-'Indicator Date hidden'!AQ128)</f>
        <v>1</v>
      </c>
      <c r="AQ127" s="208">
        <f>IF('Indicator Date hidden'!AR128="x","x",$AQ$2-'Indicator Date hidden'!AR128)</f>
        <v>0</v>
      </c>
      <c r="AR127" s="208">
        <f>IF('Indicator Date hidden'!AS128="x","x",$AR$2-'Indicator Date hidden'!AS128)</f>
        <v>0</v>
      </c>
      <c r="AS127" s="208">
        <f>IF('Indicator Date hidden'!AT128="x","x",$AS$2-'Indicator Date hidden'!AT128)</f>
        <v>0</v>
      </c>
      <c r="AT127" s="208">
        <f>IF('Indicator Date hidden'!AU128="x","x",$AT$2-'Indicator Date hidden'!AU128)</f>
        <v>0</v>
      </c>
      <c r="AU127" s="208">
        <f>IF('Indicator Date hidden'!AV128="x","x",$AU$2-'Indicator Date hidden'!AV128)</f>
        <v>6</v>
      </c>
      <c r="AV127" s="208">
        <f>IF('Indicator Date hidden'!AW128="x","x",$AV$2-'Indicator Date hidden'!AW128)</f>
        <v>0</v>
      </c>
      <c r="AW127" s="208">
        <f>IF('Indicator Date hidden'!AX128="x","x",$AW$2-'Indicator Date hidden'!AX128)</f>
        <v>0</v>
      </c>
      <c r="AX127" s="208">
        <f>IF('Indicator Date hidden'!AY128="x","x",$AX$2-'Indicator Date hidden'!AY128)</f>
        <v>0</v>
      </c>
      <c r="AY127" s="208">
        <f>IF('Indicator Date hidden'!AZ128="x","x",$AY$2-'Indicator Date hidden'!AZ128)</f>
        <v>0</v>
      </c>
      <c r="AZ127" s="208">
        <f>IF('Indicator Date hidden'!BA128="x","x",$AZ$2-'Indicator Date hidden'!BA128)</f>
        <v>0</v>
      </c>
      <c r="BA127">
        <f t="shared" si="15"/>
        <v>17</v>
      </c>
      <c r="BB127" s="21">
        <f t="shared" si="16"/>
        <v>0.34</v>
      </c>
      <c r="BC127">
        <f t="shared" si="17"/>
        <v>7</v>
      </c>
      <c r="BD127" s="21">
        <f t="shared" si="18"/>
        <v>1.0883014288330233</v>
      </c>
      <c r="BE127" s="278">
        <f t="shared" si="19"/>
        <v>0</v>
      </c>
    </row>
    <row r="128" spans="1:57" x14ac:dyDescent="0.3">
      <c r="A128" t="s">
        <v>7508</v>
      </c>
      <c r="B128" s="208">
        <f>IF('Indicator Date hidden'!C129="x","x",$B$2-'Indicator Date hidden'!C129)</f>
        <v>0</v>
      </c>
      <c r="C128" s="208">
        <f>IF('Indicator Date hidden'!D129="x","x",$C$2-'Indicator Date hidden'!D129)</f>
        <v>0</v>
      </c>
      <c r="D128" s="208">
        <f>IF('Indicator Date hidden'!E129="x","x",$D$2-'Indicator Date hidden'!E129)</f>
        <v>0</v>
      </c>
      <c r="E128" s="208">
        <f>IF('Indicator Date hidden'!F129="x","x",$E$2-'Indicator Date hidden'!F129)</f>
        <v>0</v>
      </c>
      <c r="F128" s="208">
        <f>IF('Indicator Date hidden'!G129="x","x",$F$2-'Indicator Date hidden'!G129)</f>
        <v>0</v>
      </c>
      <c r="G128" s="208">
        <f>IF('Indicator Date hidden'!H129="x","x",$G$2-'Indicator Date hidden'!H129)</f>
        <v>0</v>
      </c>
      <c r="H128" s="208">
        <f>IF('Indicator Date hidden'!I129="x","x",$H$2-'Indicator Date hidden'!I129)</f>
        <v>0</v>
      </c>
      <c r="I128" s="208">
        <f>IF('Indicator Date hidden'!J129="x","x",$I$2-'Indicator Date hidden'!J129)</f>
        <v>0</v>
      </c>
      <c r="J128" s="208">
        <f>IF('Indicator Date hidden'!K129="x","x",$J$2-'Indicator Date hidden'!K129)</f>
        <v>0</v>
      </c>
      <c r="K128" s="208">
        <f>IF('Indicator Date hidden'!L129="x","x",$K$2-'Indicator Date hidden'!L129)</f>
        <v>0</v>
      </c>
      <c r="L128" s="208">
        <f>IF('Indicator Date hidden'!M129="x","x",$L$2-'Indicator Date hidden'!M129)</f>
        <v>0</v>
      </c>
      <c r="M128" s="208">
        <f>IF('Indicator Date hidden'!N129="x","x",$M$2-'Indicator Date hidden'!N129)</f>
        <v>0</v>
      </c>
      <c r="N128" s="208">
        <f>IF('Indicator Date hidden'!O129="x","x",$N$2-'Indicator Date hidden'!O129)</f>
        <v>0</v>
      </c>
      <c r="O128" s="208">
        <f>IF('Indicator Date hidden'!P129="x","x",$O$2-'Indicator Date hidden'!P129)</f>
        <v>0</v>
      </c>
      <c r="P128" s="208">
        <f>IF('Indicator Date hidden'!Q129="x","x",$P$2-'Indicator Date hidden'!Q129)</f>
        <v>0</v>
      </c>
      <c r="Q128" s="208" t="str">
        <f>IF('Indicator Date hidden'!R129="x","x",$Q$2-'Indicator Date hidden'!R129)</f>
        <v>x</v>
      </c>
      <c r="R128" s="208">
        <f>IF('Indicator Date hidden'!S129="x","x",$R$2-'Indicator Date hidden'!S129)</f>
        <v>0</v>
      </c>
      <c r="S128" s="208">
        <f>IF('Indicator Date hidden'!T129="x","x",$S$2-'Indicator Date hidden'!T129)</f>
        <v>0</v>
      </c>
      <c r="T128" s="208">
        <f>IF('Indicator Date hidden'!U129="x","x",$T$2-'Indicator Date hidden'!U129)</f>
        <v>0</v>
      </c>
      <c r="U128" s="208" t="str">
        <f>IF('Indicator Date hidden'!V129="x","x",$U$2-'Indicator Date hidden'!V129)</f>
        <v>x</v>
      </c>
      <c r="V128" s="208">
        <f>IF('Indicator Date hidden'!W129="x","x",$V$2-'Indicator Date hidden'!W129)</f>
        <v>0</v>
      </c>
      <c r="W128" s="208" t="str">
        <f>IF('Indicator Date hidden'!X129="x","x",$W$2-'Indicator Date hidden'!X129)</f>
        <v>x</v>
      </c>
      <c r="X128" s="208">
        <f>IF('Indicator Date hidden'!Y129="x","x",$X$2-'Indicator Date hidden'!Y129)</f>
        <v>2</v>
      </c>
      <c r="Y128" s="208">
        <f>IF('Indicator Date hidden'!Z129="x","x",$Y$2-'Indicator Date hidden'!Z129)</f>
        <v>0</v>
      </c>
      <c r="Z128" s="208">
        <f>IF('Indicator Date hidden'!AA129="x","x",$Z$2-'Indicator Date hidden'!AA129)</f>
        <v>0</v>
      </c>
      <c r="AA128" s="208">
        <f>IF('Indicator Date hidden'!AB129="x","x",$AA$2-'Indicator Date hidden'!AB129)</f>
        <v>0</v>
      </c>
      <c r="AB128" s="208">
        <f>IF('Indicator Date hidden'!AC129="x","x",$AB$2-'Indicator Date hidden'!AC129)</f>
        <v>0</v>
      </c>
      <c r="AC128" s="208">
        <f>IF('Indicator Date hidden'!AD129="x","x",$AC$2-'Indicator Date hidden'!AD129)</f>
        <v>0</v>
      </c>
      <c r="AD128" s="208" t="str">
        <f>IF('Indicator Date hidden'!AE129="x","x",$AD$2-'Indicator Date hidden'!AE129)</f>
        <v>x</v>
      </c>
      <c r="AE128" s="208">
        <f>IF('Indicator Date hidden'!AF129="x","x",$AE$2-'Indicator Date hidden'!AF129)</f>
        <v>0</v>
      </c>
      <c r="AF128" s="208">
        <f>IF('Indicator Date hidden'!AG129="x","x",$AF$2-'Indicator Date hidden'!AG129)</f>
        <v>1</v>
      </c>
      <c r="AG128" s="208">
        <f>IF('Indicator Date hidden'!AH129="x","x",$AG$2-'Indicator Date hidden'!AH129)</f>
        <v>0</v>
      </c>
      <c r="AH128" s="208">
        <f>IF('Indicator Date hidden'!AI129="x","x",$AH$2-'Indicator Date hidden'!AI129)</f>
        <v>0</v>
      </c>
      <c r="AI128" s="208">
        <f>IF('Indicator Date hidden'!AJ129="x","x",$AI$2-'Indicator Date hidden'!AJ129)</f>
        <v>0</v>
      </c>
      <c r="AJ128" s="208" t="str">
        <f>IF('Indicator Date hidden'!AK129="x","x",$AJ$2-'Indicator Date hidden'!AK129)</f>
        <v>x</v>
      </c>
      <c r="AK128" s="208">
        <f>IF('Indicator Date hidden'!AL129="x","x",$AK$2-'Indicator Date hidden'!AL129)</f>
        <v>1</v>
      </c>
      <c r="AL128" s="208">
        <f>IF('Indicator Date hidden'!AM129="x","x",$AL$2-'Indicator Date hidden'!AM129)</f>
        <v>0</v>
      </c>
      <c r="AM128" s="208">
        <f>IF('Indicator Date hidden'!AN129="x","x",$AM$2-'Indicator Date hidden'!AN129)</f>
        <v>0</v>
      </c>
      <c r="AN128" s="208">
        <f>IF('Indicator Date hidden'!AO129="x","x",$AN$2-'Indicator Date hidden'!AO129)</f>
        <v>0</v>
      </c>
      <c r="AO128" s="208">
        <f>IF('Indicator Date hidden'!AP129="x","x",$AO$2-'Indicator Date hidden'!AP129)</f>
        <v>0</v>
      </c>
      <c r="AP128" s="208">
        <f>IF('Indicator Date hidden'!AQ129="x","x",$AP$2-'Indicator Date hidden'!AQ129)</f>
        <v>0</v>
      </c>
      <c r="AQ128" s="208">
        <f>IF('Indicator Date hidden'!AR129="x","x",$AQ$2-'Indicator Date hidden'!AR129)</f>
        <v>0</v>
      </c>
      <c r="AR128" s="208">
        <f>IF('Indicator Date hidden'!AS129="x","x",$AR$2-'Indicator Date hidden'!AS129)</f>
        <v>0</v>
      </c>
      <c r="AS128" s="208">
        <f>IF('Indicator Date hidden'!AT129="x","x",$AS$2-'Indicator Date hidden'!AT129)</f>
        <v>0</v>
      </c>
      <c r="AT128" s="208">
        <f>IF('Indicator Date hidden'!AU129="x","x",$AT$2-'Indicator Date hidden'!AU129)</f>
        <v>0</v>
      </c>
      <c r="AU128" s="208" t="str">
        <f>IF('Indicator Date hidden'!AV129="x","x",$AU$2-'Indicator Date hidden'!AV129)</f>
        <v>x</v>
      </c>
      <c r="AV128" s="208">
        <f>IF('Indicator Date hidden'!AW129="x","x",$AV$2-'Indicator Date hidden'!AW129)</f>
        <v>0</v>
      </c>
      <c r="AW128" s="208">
        <f>IF('Indicator Date hidden'!AX129="x","x",$AW$2-'Indicator Date hidden'!AX129)</f>
        <v>0</v>
      </c>
      <c r="AX128" s="208">
        <f>IF('Indicator Date hidden'!AY129="x","x",$AX$2-'Indicator Date hidden'!AY129)</f>
        <v>0</v>
      </c>
      <c r="AY128" s="208">
        <f>IF('Indicator Date hidden'!AZ129="x","x",$AY$2-'Indicator Date hidden'!AZ129)</f>
        <v>0</v>
      </c>
      <c r="AZ128" s="208">
        <f>IF('Indicator Date hidden'!BA129="x","x",$AZ$2-'Indicator Date hidden'!BA129)</f>
        <v>0</v>
      </c>
      <c r="BA128">
        <f t="shared" si="15"/>
        <v>4</v>
      </c>
      <c r="BB128" s="21">
        <f t="shared" si="16"/>
        <v>8.8888888888888892E-2</v>
      </c>
      <c r="BC128">
        <f t="shared" si="17"/>
        <v>3</v>
      </c>
      <c r="BD128" s="21">
        <f t="shared" si="18"/>
        <v>0.35416394334464951</v>
      </c>
      <c r="BE128" s="278">
        <f t="shared" si="19"/>
        <v>0</v>
      </c>
    </row>
    <row r="129" spans="1:57" x14ac:dyDescent="0.3">
      <c r="A129" t="s">
        <v>7510</v>
      </c>
      <c r="B129" s="208">
        <f>IF('Indicator Date hidden'!C130="x","x",$B$2-'Indicator Date hidden'!C130)</f>
        <v>0</v>
      </c>
      <c r="C129" s="208">
        <f>IF('Indicator Date hidden'!D130="x","x",$C$2-'Indicator Date hidden'!D130)</f>
        <v>0</v>
      </c>
      <c r="D129" s="208">
        <f>IF('Indicator Date hidden'!E130="x","x",$D$2-'Indicator Date hidden'!E130)</f>
        <v>0</v>
      </c>
      <c r="E129" s="208">
        <f>IF('Indicator Date hidden'!F130="x","x",$E$2-'Indicator Date hidden'!F130)</f>
        <v>0</v>
      </c>
      <c r="F129" s="208">
        <f>IF('Indicator Date hidden'!G130="x","x",$F$2-'Indicator Date hidden'!G130)</f>
        <v>0</v>
      </c>
      <c r="G129" s="208">
        <f>IF('Indicator Date hidden'!H130="x","x",$G$2-'Indicator Date hidden'!H130)</f>
        <v>0</v>
      </c>
      <c r="H129" s="208">
        <f>IF('Indicator Date hidden'!I130="x","x",$H$2-'Indicator Date hidden'!I130)</f>
        <v>0</v>
      </c>
      <c r="I129" s="208">
        <f>IF('Indicator Date hidden'!J130="x","x",$I$2-'Indicator Date hidden'!J130)</f>
        <v>0</v>
      </c>
      <c r="J129" s="208">
        <f>IF('Indicator Date hidden'!K130="x","x",$J$2-'Indicator Date hidden'!K130)</f>
        <v>0</v>
      </c>
      <c r="K129" s="208">
        <f>IF('Indicator Date hidden'!L130="x","x",$K$2-'Indicator Date hidden'!L130)</f>
        <v>0</v>
      </c>
      <c r="L129" s="208">
        <f>IF('Indicator Date hidden'!M130="x","x",$L$2-'Indicator Date hidden'!M130)</f>
        <v>0</v>
      </c>
      <c r="M129" s="208">
        <f>IF('Indicator Date hidden'!N130="x","x",$M$2-'Indicator Date hidden'!N130)</f>
        <v>0</v>
      </c>
      <c r="N129" s="208">
        <f>IF('Indicator Date hidden'!O130="x","x",$N$2-'Indicator Date hidden'!O130)</f>
        <v>0</v>
      </c>
      <c r="O129" s="208">
        <f>IF('Indicator Date hidden'!P130="x","x",$O$2-'Indicator Date hidden'!P130)</f>
        <v>0</v>
      </c>
      <c r="P129" s="208">
        <f>IF('Indicator Date hidden'!Q130="x","x",$P$2-'Indicator Date hidden'!Q130)</f>
        <v>0</v>
      </c>
      <c r="Q129" s="208" t="str">
        <f>IF('Indicator Date hidden'!R130="x","x",$Q$2-'Indicator Date hidden'!R130)</f>
        <v>x</v>
      </c>
      <c r="R129" s="208">
        <f>IF('Indicator Date hidden'!S130="x","x",$R$2-'Indicator Date hidden'!S130)</f>
        <v>0</v>
      </c>
      <c r="S129" s="208">
        <f>IF('Indicator Date hidden'!T130="x","x",$S$2-'Indicator Date hidden'!T130)</f>
        <v>0</v>
      </c>
      <c r="T129" s="208">
        <f>IF('Indicator Date hidden'!U130="x","x",$T$2-'Indicator Date hidden'!U130)</f>
        <v>0</v>
      </c>
      <c r="U129" s="208" t="str">
        <f>IF('Indicator Date hidden'!V130="x","x",$U$2-'Indicator Date hidden'!V130)</f>
        <v>x</v>
      </c>
      <c r="V129" s="208">
        <f>IF('Indicator Date hidden'!W130="x","x",$V$2-'Indicator Date hidden'!W130)</f>
        <v>0</v>
      </c>
      <c r="W129" s="208">
        <f>IF('Indicator Date hidden'!X130="x","x",$W$2-'Indicator Date hidden'!X130)</f>
        <v>5</v>
      </c>
      <c r="X129" s="208">
        <f>IF('Indicator Date hidden'!Y130="x","x",$X$2-'Indicator Date hidden'!Y130)</f>
        <v>2</v>
      </c>
      <c r="Y129" s="208">
        <f>IF('Indicator Date hidden'!Z130="x","x",$Y$2-'Indicator Date hidden'!Z130)</f>
        <v>0</v>
      </c>
      <c r="Z129" s="208">
        <f>IF('Indicator Date hidden'!AA130="x","x",$Z$2-'Indicator Date hidden'!AA130)</f>
        <v>0</v>
      </c>
      <c r="AA129" s="208">
        <f>IF('Indicator Date hidden'!AB130="x","x",$AA$2-'Indicator Date hidden'!AB130)</f>
        <v>0</v>
      </c>
      <c r="AB129" s="208">
        <f>IF('Indicator Date hidden'!AC130="x","x",$AB$2-'Indicator Date hidden'!AC130)</f>
        <v>0</v>
      </c>
      <c r="AC129" s="208">
        <f>IF('Indicator Date hidden'!AD130="x","x",$AC$2-'Indicator Date hidden'!AD130)</f>
        <v>0</v>
      </c>
      <c r="AD129" s="208" t="str">
        <f>IF('Indicator Date hidden'!AE130="x","x",$AD$2-'Indicator Date hidden'!AE130)</f>
        <v>x</v>
      </c>
      <c r="AE129" s="208">
        <f>IF('Indicator Date hidden'!AF130="x","x",$AE$2-'Indicator Date hidden'!AF130)</f>
        <v>0</v>
      </c>
      <c r="AF129" s="208" t="str">
        <f>IF('Indicator Date hidden'!AG130="x","x",$AF$2-'Indicator Date hidden'!AG130)</f>
        <v>x</v>
      </c>
      <c r="AG129" s="208">
        <f>IF('Indicator Date hidden'!AH130="x","x",$AG$2-'Indicator Date hidden'!AH130)</f>
        <v>0</v>
      </c>
      <c r="AH129" s="208">
        <f>IF('Indicator Date hidden'!AI130="x","x",$AH$2-'Indicator Date hidden'!AI130)</f>
        <v>0</v>
      </c>
      <c r="AI129" s="208">
        <f>IF('Indicator Date hidden'!AJ130="x","x",$AI$2-'Indicator Date hidden'!AJ130)</f>
        <v>0</v>
      </c>
      <c r="AJ129" s="208" t="str">
        <f>IF('Indicator Date hidden'!AK130="x","x",$AJ$2-'Indicator Date hidden'!AK130)</f>
        <v>x</v>
      </c>
      <c r="AK129" s="208">
        <f>IF('Indicator Date hidden'!AL130="x","x",$AK$2-'Indicator Date hidden'!AL130)</f>
        <v>1</v>
      </c>
      <c r="AL129" s="208">
        <f>IF('Indicator Date hidden'!AM130="x","x",$AL$2-'Indicator Date hidden'!AM130)</f>
        <v>0</v>
      </c>
      <c r="AM129" s="208">
        <f>IF('Indicator Date hidden'!AN130="x","x",$AM$2-'Indicator Date hidden'!AN130)</f>
        <v>0</v>
      </c>
      <c r="AN129" s="208">
        <f>IF('Indicator Date hidden'!AO130="x","x",$AN$2-'Indicator Date hidden'!AO130)</f>
        <v>0</v>
      </c>
      <c r="AO129" s="208">
        <f>IF('Indicator Date hidden'!AP130="x","x",$AO$2-'Indicator Date hidden'!AP130)</f>
        <v>0</v>
      </c>
      <c r="AP129" s="208">
        <f>IF('Indicator Date hidden'!AQ130="x","x",$AP$2-'Indicator Date hidden'!AQ130)</f>
        <v>0</v>
      </c>
      <c r="AQ129" s="208" t="str">
        <f>IF('Indicator Date hidden'!AR130="x","x",$AQ$2-'Indicator Date hidden'!AR130)</f>
        <v>x</v>
      </c>
      <c r="AR129" s="208">
        <f>IF('Indicator Date hidden'!AS130="x","x",$AR$2-'Indicator Date hidden'!AS130)</f>
        <v>0</v>
      </c>
      <c r="AS129" s="208">
        <f>IF('Indicator Date hidden'!AT130="x","x",$AS$2-'Indicator Date hidden'!AT130)</f>
        <v>0</v>
      </c>
      <c r="AT129" s="208">
        <f>IF('Indicator Date hidden'!AU130="x","x",$AT$2-'Indicator Date hidden'!AU130)</f>
        <v>0</v>
      </c>
      <c r="AU129" s="208">
        <f>IF('Indicator Date hidden'!AV130="x","x",$AU$2-'Indicator Date hidden'!AV130)</f>
        <v>0</v>
      </c>
      <c r="AV129" s="208">
        <f>IF('Indicator Date hidden'!AW130="x","x",$AV$2-'Indicator Date hidden'!AW130)</f>
        <v>0</v>
      </c>
      <c r="AW129" s="208">
        <f>IF('Indicator Date hidden'!AX130="x","x",$AW$2-'Indicator Date hidden'!AX130)</f>
        <v>0</v>
      </c>
      <c r="AX129" s="208">
        <f>IF('Indicator Date hidden'!AY130="x","x",$AX$2-'Indicator Date hidden'!AY130)</f>
        <v>0</v>
      </c>
      <c r="AY129" s="208">
        <f>IF('Indicator Date hidden'!AZ130="x","x",$AY$2-'Indicator Date hidden'!AZ130)</f>
        <v>0</v>
      </c>
      <c r="AZ129" s="208">
        <f>IF('Indicator Date hidden'!BA130="x","x",$AZ$2-'Indicator Date hidden'!BA130)</f>
        <v>0</v>
      </c>
      <c r="BA129">
        <f t="shared" si="15"/>
        <v>8</v>
      </c>
      <c r="BB129" s="21">
        <f t="shared" si="16"/>
        <v>0.17777777777777778</v>
      </c>
      <c r="BC129">
        <f t="shared" si="17"/>
        <v>3</v>
      </c>
      <c r="BD129" s="21">
        <f t="shared" si="18"/>
        <v>0.7969076034240492</v>
      </c>
      <c r="BE129" s="278">
        <f t="shared" si="19"/>
        <v>0</v>
      </c>
    </row>
    <row r="130" spans="1:57" x14ac:dyDescent="0.3">
      <c r="A130" t="s">
        <v>7511</v>
      </c>
      <c r="B130" s="208">
        <f>IF('Indicator Date hidden'!C131="x","x",$B$2-'Indicator Date hidden'!C131)</f>
        <v>0</v>
      </c>
      <c r="C130" s="208">
        <f>IF('Indicator Date hidden'!D131="x","x",$C$2-'Indicator Date hidden'!D131)</f>
        <v>0</v>
      </c>
      <c r="D130" s="208">
        <f>IF('Indicator Date hidden'!E131="x","x",$D$2-'Indicator Date hidden'!E131)</f>
        <v>0</v>
      </c>
      <c r="E130" s="208">
        <f>IF('Indicator Date hidden'!F131="x","x",$E$2-'Indicator Date hidden'!F131)</f>
        <v>0</v>
      </c>
      <c r="F130" s="208">
        <f>IF('Indicator Date hidden'!G131="x","x",$F$2-'Indicator Date hidden'!G131)</f>
        <v>0</v>
      </c>
      <c r="G130" s="208">
        <f>IF('Indicator Date hidden'!H131="x","x",$G$2-'Indicator Date hidden'!H131)</f>
        <v>0</v>
      </c>
      <c r="H130" s="208">
        <f>IF('Indicator Date hidden'!I131="x","x",$H$2-'Indicator Date hidden'!I131)</f>
        <v>0</v>
      </c>
      <c r="I130" s="208">
        <f>IF('Indicator Date hidden'!J131="x","x",$I$2-'Indicator Date hidden'!J131)</f>
        <v>0</v>
      </c>
      <c r="J130" s="208">
        <f>IF('Indicator Date hidden'!K131="x","x",$J$2-'Indicator Date hidden'!K131)</f>
        <v>0</v>
      </c>
      <c r="K130" s="208">
        <f>IF('Indicator Date hidden'!L131="x","x",$K$2-'Indicator Date hidden'!L131)</f>
        <v>0</v>
      </c>
      <c r="L130" s="208">
        <f>IF('Indicator Date hidden'!M131="x","x",$L$2-'Indicator Date hidden'!M131)</f>
        <v>0</v>
      </c>
      <c r="M130" s="208">
        <f>IF('Indicator Date hidden'!N131="x","x",$M$2-'Indicator Date hidden'!N131)</f>
        <v>0</v>
      </c>
      <c r="N130" s="208">
        <f>IF('Indicator Date hidden'!O131="x","x",$N$2-'Indicator Date hidden'!O131)</f>
        <v>0</v>
      </c>
      <c r="O130" s="208">
        <f>IF('Indicator Date hidden'!P131="x","x",$O$2-'Indicator Date hidden'!P131)</f>
        <v>0</v>
      </c>
      <c r="P130" s="208">
        <f>IF('Indicator Date hidden'!Q131="x","x",$P$2-'Indicator Date hidden'!Q131)</f>
        <v>0</v>
      </c>
      <c r="Q130" s="208">
        <f>IF('Indicator Date hidden'!R131="x","x",$Q$2-'Indicator Date hidden'!R131)</f>
        <v>1</v>
      </c>
      <c r="R130" s="208">
        <f>IF('Indicator Date hidden'!S131="x","x",$R$2-'Indicator Date hidden'!S131)</f>
        <v>0</v>
      </c>
      <c r="S130" s="208">
        <f>IF('Indicator Date hidden'!T131="x","x",$S$2-'Indicator Date hidden'!T131)</f>
        <v>0</v>
      </c>
      <c r="T130" s="208">
        <f>IF('Indicator Date hidden'!U131="x","x",$T$2-'Indicator Date hidden'!U131)</f>
        <v>0</v>
      </c>
      <c r="U130" s="208">
        <f>IF('Indicator Date hidden'!V131="x","x",$U$2-'Indicator Date hidden'!V131)</f>
        <v>0</v>
      </c>
      <c r="V130" s="208">
        <f>IF('Indicator Date hidden'!W131="x","x",$V$2-'Indicator Date hidden'!W131)</f>
        <v>0</v>
      </c>
      <c r="W130" s="208">
        <f>IF('Indicator Date hidden'!X131="x","x",$W$2-'Indicator Date hidden'!X131)</f>
        <v>2</v>
      </c>
      <c r="X130" s="208">
        <f>IF('Indicator Date hidden'!Y131="x","x",$X$2-'Indicator Date hidden'!Y131)</f>
        <v>4</v>
      </c>
      <c r="Y130" s="208">
        <f>IF('Indicator Date hidden'!Z131="x","x",$Y$2-'Indicator Date hidden'!Z131)</f>
        <v>0</v>
      </c>
      <c r="Z130" s="208">
        <f>IF('Indicator Date hidden'!AA131="x","x",$Z$2-'Indicator Date hidden'!AA131)</f>
        <v>0</v>
      </c>
      <c r="AA130" s="208">
        <f>IF('Indicator Date hidden'!AB131="x","x",$AA$2-'Indicator Date hidden'!AB131)</f>
        <v>0</v>
      </c>
      <c r="AB130" s="208">
        <f>IF('Indicator Date hidden'!AC131="x","x",$AB$2-'Indicator Date hidden'!AC131)</f>
        <v>0</v>
      </c>
      <c r="AC130" s="208">
        <f>IF('Indicator Date hidden'!AD131="x","x",$AC$2-'Indicator Date hidden'!AD131)</f>
        <v>0</v>
      </c>
      <c r="AD130" s="208">
        <f>IF('Indicator Date hidden'!AE131="x","x",$AD$2-'Indicator Date hidden'!AE131)</f>
        <v>0</v>
      </c>
      <c r="AE130" s="208">
        <f>IF('Indicator Date hidden'!AF131="x","x",$AE$2-'Indicator Date hidden'!AF131)</f>
        <v>0</v>
      </c>
      <c r="AF130" s="208">
        <f>IF('Indicator Date hidden'!AG131="x","x",$AF$2-'Indicator Date hidden'!AG131)</f>
        <v>3</v>
      </c>
      <c r="AG130" s="208">
        <f>IF('Indicator Date hidden'!AH131="x","x",$AG$2-'Indicator Date hidden'!AH131)</f>
        <v>0</v>
      </c>
      <c r="AH130" s="208">
        <f>IF('Indicator Date hidden'!AI131="x","x",$AH$2-'Indicator Date hidden'!AI131)</f>
        <v>0</v>
      </c>
      <c r="AI130" s="208">
        <f>IF('Indicator Date hidden'!AJ131="x","x",$AI$2-'Indicator Date hidden'!AJ131)</f>
        <v>0</v>
      </c>
      <c r="AJ130" s="208">
        <f>IF('Indicator Date hidden'!AK131="x","x",$AJ$2-'Indicator Date hidden'!AK131)</f>
        <v>1</v>
      </c>
      <c r="AK130" s="208">
        <f>IF('Indicator Date hidden'!AL131="x","x",$AK$2-'Indicator Date hidden'!AL131)</f>
        <v>1</v>
      </c>
      <c r="AL130" s="208">
        <f>IF('Indicator Date hidden'!AM131="x","x",$AL$2-'Indicator Date hidden'!AM131)</f>
        <v>0</v>
      </c>
      <c r="AM130" s="208">
        <f>IF('Indicator Date hidden'!AN131="x","x",$AM$2-'Indicator Date hidden'!AN131)</f>
        <v>0</v>
      </c>
      <c r="AN130" s="208">
        <f>IF('Indicator Date hidden'!AO131="x","x",$AN$2-'Indicator Date hidden'!AO131)</f>
        <v>0</v>
      </c>
      <c r="AO130" s="208">
        <f>IF('Indicator Date hidden'!AP131="x","x",$AO$2-'Indicator Date hidden'!AP131)</f>
        <v>0</v>
      </c>
      <c r="AP130" s="208">
        <f>IF('Indicator Date hidden'!AQ131="x","x",$AP$2-'Indicator Date hidden'!AQ131)</f>
        <v>0</v>
      </c>
      <c r="AQ130" s="208">
        <f>IF('Indicator Date hidden'!AR131="x","x",$AQ$2-'Indicator Date hidden'!AR131)</f>
        <v>0</v>
      </c>
      <c r="AR130" s="208">
        <f>IF('Indicator Date hidden'!AS131="x","x",$AR$2-'Indicator Date hidden'!AS131)</f>
        <v>0</v>
      </c>
      <c r="AS130" s="208">
        <f>IF('Indicator Date hidden'!AT131="x","x",$AS$2-'Indicator Date hidden'!AT131)</f>
        <v>0</v>
      </c>
      <c r="AT130" s="208">
        <f>IF('Indicator Date hidden'!AU131="x","x",$AT$2-'Indicator Date hidden'!AU131)</f>
        <v>0</v>
      </c>
      <c r="AU130" s="208">
        <f>IF('Indicator Date hidden'!AV131="x","x",$AU$2-'Indicator Date hidden'!AV131)</f>
        <v>2</v>
      </c>
      <c r="AV130" s="208">
        <f>IF('Indicator Date hidden'!AW131="x","x",$AV$2-'Indicator Date hidden'!AW131)</f>
        <v>0</v>
      </c>
      <c r="AW130" s="208">
        <f>IF('Indicator Date hidden'!AX131="x","x",$AW$2-'Indicator Date hidden'!AX131)</f>
        <v>0</v>
      </c>
      <c r="AX130" s="208">
        <f>IF('Indicator Date hidden'!AY131="x","x",$AX$2-'Indicator Date hidden'!AY131)</f>
        <v>0</v>
      </c>
      <c r="AY130" s="208">
        <f>IF('Indicator Date hidden'!AZ131="x","x",$AY$2-'Indicator Date hidden'!AZ131)</f>
        <v>0</v>
      </c>
      <c r="AZ130" s="208">
        <f>IF('Indicator Date hidden'!BA131="x","x",$AZ$2-'Indicator Date hidden'!BA131)</f>
        <v>0</v>
      </c>
      <c r="BA130">
        <f t="shared" si="15"/>
        <v>14</v>
      </c>
      <c r="BB130" s="21">
        <f t="shared" si="16"/>
        <v>0.27450980392156865</v>
      </c>
      <c r="BC130">
        <f t="shared" si="17"/>
        <v>7</v>
      </c>
      <c r="BD130" s="21">
        <f t="shared" si="18"/>
        <v>0.79405712671829753</v>
      </c>
      <c r="BE130" s="278">
        <f t="shared" si="19"/>
        <v>0</v>
      </c>
    </row>
    <row r="131" spans="1:57" x14ac:dyDescent="0.3">
      <c r="A131" t="s">
        <v>7513</v>
      </c>
      <c r="B131" s="208">
        <f>IF('Indicator Date hidden'!C132="x","x",$B$2-'Indicator Date hidden'!C132)</f>
        <v>0</v>
      </c>
      <c r="C131" s="208">
        <f>IF('Indicator Date hidden'!D132="x","x",$C$2-'Indicator Date hidden'!D132)</f>
        <v>0</v>
      </c>
      <c r="D131" s="208">
        <f>IF('Indicator Date hidden'!E132="x","x",$D$2-'Indicator Date hidden'!E132)</f>
        <v>0</v>
      </c>
      <c r="E131" s="208">
        <f>IF('Indicator Date hidden'!F132="x","x",$E$2-'Indicator Date hidden'!F132)</f>
        <v>0</v>
      </c>
      <c r="F131" s="208">
        <f>IF('Indicator Date hidden'!G132="x","x",$F$2-'Indicator Date hidden'!G132)</f>
        <v>0</v>
      </c>
      <c r="G131" s="208">
        <f>IF('Indicator Date hidden'!H132="x","x",$G$2-'Indicator Date hidden'!H132)</f>
        <v>0</v>
      </c>
      <c r="H131" s="208">
        <f>IF('Indicator Date hidden'!I132="x","x",$H$2-'Indicator Date hidden'!I132)</f>
        <v>0</v>
      </c>
      <c r="I131" s="208">
        <f>IF('Indicator Date hidden'!J132="x","x",$I$2-'Indicator Date hidden'!J132)</f>
        <v>0</v>
      </c>
      <c r="J131" s="208">
        <f>IF('Indicator Date hidden'!K132="x","x",$J$2-'Indicator Date hidden'!K132)</f>
        <v>0</v>
      </c>
      <c r="K131" s="208">
        <f>IF('Indicator Date hidden'!L132="x","x",$K$2-'Indicator Date hidden'!L132)</f>
        <v>0</v>
      </c>
      <c r="L131" s="208">
        <f>IF('Indicator Date hidden'!M132="x","x",$L$2-'Indicator Date hidden'!M132)</f>
        <v>0</v>
      </c>
      <c r="M131" s="208">
        <f>IF('Indicator Date hidden'!N132="x","x",$M$2-'Indicator Date hidden'!N132)</f>
        <v>0</v>
      </c>
      <c r="N131" s="208">
        <f>IF('Indicator Date hidden'!O132="x","x",$N$2-'Indicator Date hidden'!O132)</f>
        <v>0</v>
      </c>
      <c r="O131" s="208">
        <f>IF('Indicator Date hidden'!P132="x","x",$O$2-'Indicator Date hidden'!P132)</f>
        <v>0</v>
      </c>
      <c r="P131" s="208">
        <f>IF('Indicator Date hidden'!Q132="x","x",$P$2-'Indicator Date hidden'!Q132)</f>
        <v>0</v>
      </c>
      <c r="Q131" s="208" t="str">
        <f>IF('Indicator Date hidden'!R132="x","x",$Q$2-'Indicator Date hidden'!R132)</f>
        <v>x</v>
      </c>
      <c r="R131" s="208">
        <f>IF('Indicator Date hidden'!S132="x","x",$R$2-'Indicator Date hidden'!S132)</f>
        <v>0</v>
      </c>
      <c r="S131" s="208">
        <f>IF('Indicator Date hidden'!T132="x","x",$S$2-'Indicator Date hidden'!T132)</f>
        <v>0</v>
      </c>
      <c r="T131" s="208">
        <f>IF('Indicator Date hidden'!U132="x","x",$T$2-'Indicator Date hidden'!U132)</f>
        <v>0</v>
      </c>
      <c r="U131" s="208">
        <f>IF('Indicator Date hidden'!V132="x","x",$U$2-'Indicator Date hidden'!V132)</f>
        <v>0</v>
      </c>
      <c r="V131" s="208">
        <f>IF('Indicator Date hidden'!W132="x","x",$V$2-'Indicator Date hidden'!W132)</f>
        <v>0</v>
      </c>
      <c r="W131" s="208">
        <f>IF('Indicator Date hidden'!X132="x","x",$W$2-'Indicator Date hidden'!X132)</f>
        <v>4</v>
      </c>
      <c r="X131" s="208">
        <f>IF('Indicator Date hidden'!Y132="x","x",$X$2-'Indicator Date hidden'!Y132)</f>
        <v>4</v>
      </c>
      <c r="Y131" s="208">
        <f>IF('Indicator Date hidden'!Z132="x","x",$Y$2-'Indicator Date hidden'!Z132)</f>
        <v>0</v>
      </c>
      <c r="Z131" s="208">
        <f>IF('Indicator Date hidden'!AA132="x","x",$Z$2-'Indicator Date hidden'!AA132)</f>
        <v>0</v>
      </c>
      <c r="AA131" s="208">
        <f>IF('Indicator Date hidden'!AB132="x","x",$AA$2-'Indicator Date hidden'!AB132)</f>
        <v>4</v>
      </c>
      <c r="AB131" s="208">
        <f>IF('Indicator Date hidden'!AC132="x","x",$AB$2-'Indicator Date hidden'!AC132)</f>
        <v>0</v>
      </c>
      <c r="AC131" s="208">
        <f>IF('Indicator Date hidden'!AD132="x","x",$AC$2-'Indicator Date hidden'!AD132)</f>
        <v>0</v>
      </c>
      <c r="AD131" s="208" t="str">
        <f>IF('Indicator Date hidden'!AE132="x","x",$AD$2-'Indicator Date hidden'!AE132)</f>
        <v>x</v>
      </c>
      <c r="AE131" s="208" t="str">
        <f>IF('Indicator Date hidden'!AF132="x","x",$AE$2-'Indicator Date hidden'!AF132)</f>
        <v>x</v>
      </c>
      <c r="AF131" s="208" t="str">
        <f>IF('Indicator Date hidden'!AG132="x","x",$AF$2-'Indicator Date hidden'!AG132)</f>
        <v>x</v>
      </c>
      <c r="AG131" s="208">
        <f>IF('Indicator Date hidden'!AH132="x","x",$AG$2-'Indicator Date hidden'!AH132)</f>
        <v>0</v>
      </c>
      <c r="AH131" s="208">
        <f>IF('Indicator Date hidden'!AI132="x","x",$AH$2-'Indicator Date hidden'!AI132)</f>
        <v>0</v>
      </c>
      <c r="AI131" s="208">
        <f>IF('Indicator Date hidden'!AJ132="x","x",$AI$2-'Indicator Date hidden'!AJ132)</f>
        <v>0</v>
      </c>
      <c r="AJ131" s="208" t="str">
        <f>IF('Indicator Date hidden'!AK132="x","x",$AJ$2-'Indicator Date hidden'!AK132)</f>
        <v>x</v>
      </c>
      <c r="AK131" s="208">
        <f>IF('Indicator Date hidden'!AL132="x","x",$AK$2-'Indicator Date hidden'!AL132)</f>
        <v>1</v>
      </c>
      <c r="AL131" s="208">
        <f>IF('Indicator Date hidden'!AM132="x","x",$AL$2-'Indicator Date hidden'!AM132)</f>
        <v>0</v>
      </c>
      <c r="AM131" s="208">
        <f>IF('Indicator Date hidden'!AN132="x","x",$AM$2-'Indicator Date hidden'!AN132)</f>
        <v>0</v>
      </c>
      <c r="AN131" s="208">
        <f>IF('Indicator Date hidden'!AO132="x","x",$AN$2-'Indicator Date hidden'!AO132)</f>
        <v>0</v>
      </c>
      <c r="AO131" s="208" t="str">
        <f>IF('Indicator Date hidden'!AP132="x","x",$AO$2-'Indicator Date hidden'!AP132)</f>
        <v>x</v>
      </c>
      <c r="AP131" s="208" t="str">
        <f>IF('Indicator Date hidden'!AQ132="x","x",$AP$2-'Indicator Date hidden'!AQ132)</f>
        <v>x</v>
      </c>
      <c r="AQ131" s="208">
        <f>IF('Indicator Date hidden'!AR132="x","x",$AQ$2-'Indicator Date hidden'!AR132)</f>
        <v>4</v>
      </c>
      <c r="AR131" s="208">
        <f>IF('Indicator Date hidden'!AS132="x","x",$AR$2-'Indicator Date hidden'!AS132)</f>
        <v>0</v>
      </c>
      <c r="AS131" s="208" t="str">
        <f>IF('Indicator Date hidden'!AT132="x","x",$AS$2-'Indicator Date hidden'!AT132)</f>
        <v>x</v>
      </c>
      <c r="AT131" s="208">
        <f>IF('Indicator Date hidden'!AU132="x","x",$AT$2-'Indicator Date hidden'!AU132)</f>
        <v>0</v>
      </c>
      <c r="AU131" s="208">
        <f>IF('Indicator Date hidden'!AV132="x","x",$AU$2-'Indicator Date hidden'!AV132)</f>
        <v>1</v>
      </c>
      <c r="AV131" s="208" t="str">
        <f>IF('Indicator Date hidden'!AW132="x","x",$AV$2-'Indicator Date hidden'!AW132)</f>
        <v>x</v>
      </c>
      <c r="AW131" s="208">
        <f>IF('Indicator Date hidden'!AX132="x","x",$AW$2-'Indicator Date hidden'!AX132)</f>
        <v>0</v>
      </c>
      <c r="AX131" s="208">
        <f>IF('Indicator Date hidden'!AY132="x","x",$AX$2-'Indicator Date hidden'!AY132)</f>
        <v>0</v>
      </c>
      <c r="AY131" s="208">
        <f>IF('Indicator Date hidden'!AZ132="x","x",$AY$2-'Indicator Date hidden'!AZ132)</f>
        <v>0</v>
      </c>
      <c r="AZ131" s="208">
        <f>IF('Indicator Date hidden'!BA132="x","x",$AZ$2-'Indicator Date hidden'!BA132)</f>
        <v>4</v>
      </c>
      <c r="BA131">
        <f t="shared" ref="BA131:BA162" si="20">SUM(B131:AZ131)</f>
        <v>22</v>
      </c>
      <c r="BB131" s="21">
        <f t="shared" ref="BB131:BB162" si="21">BA131/COUNT(B131:AZ131)</f>
        <v>0.52380952380952384</v>
      </c>
      <c r="BC131">
        <f t="shared" ref="BC131:BC162" si="22">COUNTIF(B131:AZ131,"&gt;0")</f>
        <v>7</v>
      </c>
      <c r="BD131" s="21">
        <f t="shared" ref="BD131:BD162" si="23">_xlfn.STDEV.P(B131:AZ131)</f>
        <v>1.2953781436890899</v>
      </c>
      <c r="BE131" s="278">
        <f t="shared" ref="BE131:BE162" si="24">MEDIAN(B131:AZ131)</f>
        <v>0</v>
      </c>
    </row>
    <row r="132" spans="1:57" x14ac:dyDescent="0.3">
      <c r="A132" t="s">
        <v>7514</v>
      </c>
      <c r="B132" s="208">
        <f>IF('Indicator Date hidden'!C133="x","x",$B$2-'Indicator Date hidden'!C133)</f>
        <v>0</v>
      </c>
      <c r="C132" s="208">
        <f>IF('Indicator Date hidden'!D133="x","x",$C$2-'Indicator Date hidden'!D133)</f>
        <v>0</v>
      </c>
      <c r="D132" s="208">
        <f>IF('Indicator Date hidden'!E133="x","x",$D$2-'Indicator Date hidden'!E133)</f>
        <v>0</v>
      </c>
      <c r="E132" s="208">
        <f>IF('Indicator Date hidden'!F133="x","x",$E$2-'Indicator Date hidden'!F133)</f>
        <v>0</v>
      </c>
      <c r="F132" s="208">
        <f>IF('Indicator Date hidden'!G133="x","x",$F$2-'Indicator Date hidden'!G133)</f>
        <v>0</v>
      </c>
      <c r="G132" s="208">
        <f>IF('Indicator Date hidden'!H133="x","x",$G$2-'Indicator Date hidden'!H133)</f>
        <v>0</v>
      </c>
      <c r="H132" s="208">
        <f>IF('Indicator Date hidden'!I133="x","x",$H$2-'Indicator Date hidden'!I133)</f>
        <v>0</v>
      </c>
      <c r="I132" s="208">
        <f>IF('Indicator Date hidden'!J133="x","x",$I$2-'Indicator Date hidden'!J133)</f>
        <v>0</v>
      </c>
      <c r="J132" s="208">
        <f>IF('Indicator Date hidden'!K133="x","x",$J$2-'Indicator Date hidden'!K133)</f>
        <v>0</v>
      </c>
      <c r="K132" s="208">
        <f>IF('Indicator Date hidden'!L133="x","x",$K$2-'Indicator Date hidden'!L133)</f>
        <v>2</v>
      </c>
      <c r="L132" s="208">
        <f>IF('Indicator Date hidden'!M133="x","x",$L$2-'Indicator Date hidden'!M133)</f>
        <v>0</v>
      </c>
      <c r="M132" s="208">
        <f>IF('Indicator Date hidden'!N133="x","x",$M$2-'Indicator Date hidden'!N133)</f>
        <v>0</v>
      </c>
      <c r="N132" s="208">
        <f>IF('Indicator Date hidden'!O133="x","x",$N$2-'Indicator Date hidden'!O133)</f>
        <v>0</v>
      </c>
      <c r="O132" s="208">
        <f>IF('Indicator Date hidden'!P133="x","x",$O$2-'Indicator Date hidden'!P133)</f>
        <v>0</v>
      </c>
      <c r="P132" s="208">
        <f>IF('Indicator Date hidden'!Q133="x","x",$P$2-'Indicator Date hidden'!Q133)</f>
        <v>0</v>
      </c>
      <c r="Q132" s="208">
        <f>IF('Indicator Date hidden'!R133="x","x",$Q$2-'Indicator Date hidden'!R133)</f>
        <v>4</v>
      </c>
      <c r="R132" s="208">
        <f>IF('Indicator Date hidden'!S133="x","x",$R$2-'Indicator Date hidden'!S133)</f>
        <v>0</v>
      </c>
      <c r="S132" s="208">
        <f>IF('Indicator Date hidden'!T133="x","x",$S$2-'Indicator Date hidden'!T133)</f>
        <v>0</v>
      </c>
      <c r="T132" s="208">
        <f>IF('Indicator Date hidden'!U133="x","x",$T$2-'Indicator Date hidden'!U133)</f>
        <v>0</v>
      </c>
      <c r="U132" s="208">
        <f>IF('Indicator Date hidden'!V133="x","x",$U$2-'Indicator Date hidden'!V133)</f>
        <v>0</v>
      </c>
      <c r="V132" s="208">
        <f>IF('Indicator Date hidden'!W133="x","x",$V$2-'Indicator Date hidden'!W133)</f>
        <v>0</v>
      </c>
      <c r="W132" s="208">
        <f>IF('Indicator Date hidden'!X133="x","x",$W$2-'Indicator Date hidden'!X133)</f>
        <v>0</v>
      </c>
      <c r="X132" s="208">
        <f>IF('Indicator Date hidden'!Y133="x","x",$X$2-'Indicator Date hidden'!Y133)</f>
        <v>2</v>
      </c>
      <c r="Y132" s="208">
        <f>IF('Indicator Date hidden'!Z133="x","x",$Y$2-'Indicator Date hidden'!Z133)</f>
        <v>2</v>
      </c>
      <c r="Z132" s="208">
        <f>IF('Indicator Date hidden'!AA133="x","x",$Z$2-'Indicator Date hidden'!AA133)</f>
        <v>0</v>
      </c>
      <c r="AA132" s="208" t="str">
        <f>IF('Indicator Date hidden'!AB133="x","x",$AA$2-'Indicator Date hidden'!AB133)</f>
        <v>x</v>
      </c>
      <c r="AB132" s="208" t="str">
        <f>IF('Indicator Date hidden'!AC133="x","x",$AB$2-'Indicator Date hidden'!AC133)</f>
        <v>x</v>
      </c>
      <c r="AC132" s="208">
        <f>IF('Indicator Date hidden'!AD133="x","x",$AC$2-'Indicator Date hidden'!AD133)</f>
        <v>0</v>
      </c>
      <c r="AD132" s="208" t="str">
        <f>IF('Indicator Date hidden'!AE133="x","x",$AD$2-'Indicator Date hidden'!AE133)</f>
        <v>x</v>
      </c>
      <c r="AE132" s="208" t="str">
        <f>IF('Indicator Date hidden'!AF133="x","x",$AE$2-'Indicator Date hidden'!AF133)</f>
        <v>x</v>
      </c>
      <c r="AF132" s="208">
        <f>IF('Indicator Date hidden'!AG133="x","x",$AF$2-'Indicator Date hidden'!AG133)</f>
        <v>4</v>
      </c>
      <c r="AG132" s="208">
        <f>IF('Indicator Date hidden'!AH133="x","x",$AG$2-'Indicator Date hidden'!AH133)</f>
        <v>0</v>
      </c>
      <c r="AH132" s="208">
        <f>IF('Indicator Date hidden'!AI133="x","x",$AH$2-'Indicator Date hidden'!AI133)</f>
        <v>0</v>
      </c>
      <c r="AI132" s="208">
        <f>IF('Indicator Date hidden'!AJ133="x","x",$AI$2-'Indicator Date hidden'!AJ133)</f>
        <v>0</v>
      </c>
      <c r="AJ132" s="208">
        <f>IF('Indicator Date hidden'!AK133="x","x",$AJ$2-'Indicator Date hidden'!AK133)</f>
        <v>1</v>
      </c>
      <c r="AK132" s="208">
        <f>IF('Indicator Date hidden'!AL133="x","x",$AK$2-'Indicator Date hidden'!AL133)</f>
        <v>1</v>
      </c>
      <c r="AL132" s="208">
        <f>IF('Indicator Date hidden'!AM133="x","x",$AL$2-'Indicator Date hidden'!AM133)</f>
        <v>0</v>
      </c>
      <c r="AM132" s="208">
        <f>IF('Indicator Date hidden'!AN133="x","x",$AM$2-'Indicator Date hidden'!AN133)</f>
        <v>0</v>
      </c>
      <c r="AN132" s="208">
        <f>IF('Indicator Date hidden'!AO133="x","x",$AN$2-'Indicator Date hidden'!AO133)</f>
        <v>0</v>
      </c>
      <c r="AO132" s="208" t="str">
        <f>IF('Indicator Date hidden'!AP133="x","x",$AO$2-'Indicator Date hidden'!AP133)</f>
        <v>x</v>
      </c>
      <c r="AP132" s="208" t="str">
        <f>IF('Indicator Date hidden'!AQ133="x","x",$AP$2-'Indicator Date hidden'!AQ133)</f>
        <v>x</v>
      </c>
      <c r="AQ132" s="208">
        <f>IF('Indicator Date hidden'!AR133="x","x",$AQ$2-'Indicator Date hidden'!AR133)</f>
        <v>0</v>
      </c>
      <c r="AR132" s="208">
        <f>IF('Indicator Date hidden'!AS133="x","x",$AR$2-'Indicator Date hidden'!AS133)</f>
        <v>0</v>
      </c>
      <c r="AS132" s="208" t="str">
        <f>IF('Indicator Date hidden'!AT133="x","x",$AS$2-'Indicator Date hidden'!AT133)</f>
        <v>x</v>
      </c>
      <c r="AT132" s="208">
        <f>IF('Indicator Date hidden'!AU133="x","x",$AT$2-'Indicator Date hidden'!AU133)</f>
        <v>0</v>
      </c>
      <c r="AU132" s="208">
        <f>IF('Indicator Date hidden'!AV133="x","x",$AU$2-'Indicator Date hidden'!AV133)</f>
        <v>0</v>
      </c>
      <c r="AV132" s="208">
        <f>IF('Indicator Date hidden'!AW133="x","x",$AV$2-'Indicator Date hidden'!AW133)</f>
        <v>0</v>
      </c>
      <c r="AW132" s="208">
        <f>IF('Indicator Date hidden'!AX133="x","x",$AW$2-'Indicator Date hidden'!AX133)</f>
        <v>0</v>
      </c>
      <c r="AX132" s="208">
        <f>IF('Indicator Date hidden'!AY133="x","x",$AX$2-'Indicator Date hidden'!AY133)</f>
        <v>0</v>
      </c>
      <c r="AY132" s="208">
        <f>IF('Indicator Date hidden'!AZ133="x","x",$AY$2-'Indicator Date hidden'!AZ133)</f>
        <v>0</v>
      </c>
      <c r="AZ132" s="208">
        <f>IF('Indicator Date hidden'!BA133="x","x",$AZ$2-'Indicator Date hidden'!BA133)</f>
        <v>0</v>
      </c>
      <c r="BA132">
        <f t="shared" si="20"/>
        <v>16</v>
      </c>
      <c r="BB132" s="21">
        <f t="shared" si="21"/>
        <v>0.36363636363636365</v>
      </c>
      <c r="BC132">
        <f t="shared" si="22"/>
        <v>7</v>
      </c>
      <c r="BD132" s="21">
        <f t="shared" si="23"/>
        <v>0.95562709280130176</v>
      </c>
      <c r="BE132" s="278">
        <f t="shared" si="24"/>
        <v>0</v>
      </c>
    </row>
    <row r="133" spans="1:57" x14ac:dyDescent="0.3">
      <c r="A133" t="s">
        <v>7516</v>
      </c>
      <c r="B133" s="208">
        <f>IF('Indicator Date hidden'!C134="x","x",$B$2-'Indicator Date hidden'!C134)</f>
        <v>0</v>
      </c>
      <c r="C133" s="208">
        <f>IF('Indicator Date hidden'!D134="x","x",$C$2-'Indicator Date hidden'!D134)</f>
        <v>0</v>
      </c>
      <c r="D133" s="208">
        <f>IF('Indicator Date hidden'!E134="x","x",$D$2-'Indicator Date hidden'!E134)</f>
        <v>0</v>
      </c>
      <c r="E133" s="208">
        <f>IF('Indicator Date hidden'!F134="x","x",$E$2-'Indicator Date hidden'!F134)</f>
        <v>0</v>
      </c>
      <c r="F133" s="208">
        <f>IF('Indicator Date hidden'!G134="x","x",$F$2-'Indicator Date hidden'!G134)</f>
        <v>0</v>
      </c>
      <c r="G133" s="208">
        <f>IF('Indicator Date hidden'!H134="x","x",$G$2-'Indicator Date hidden'!H134)</f>
        <v>0</v>
      </c>
      <c r="H133" s="208">
        <f>IF('Indicator Date hidden'!I134="x","x",$H$2-'Indicator Date hidden'!I134)</f>
        <v>0</v>
      </c>
      <c r="I133" s="208">
        <f>IF('Indicator Date hidden'!J134="x","x",$I$2-'Indicator Date hidden'!J134)</f>
        <v>0</v>
      </c>
      <c r="J133" s="208">
        <f>IF('Indicator Date hidden'!K134="x","x",$J$2-'Indicator Date hidden'!K134)</f>
        <v>0</v>
      </c>
      <c r="K133" s="208">
        <f>IF('Indicator Date hidden'!L134="x","x",$K$2-'Indicator Date hidden'!L134)</f>
        <v>0</v>
      </c>
      <c r="L133" s="208">
        <f>IF('Indicator Date hidden'!M134="x","x",$L$2-'Indicator Date hidden'!M134)</f>
        <v>0</v>
      </c>
      <c r="M133" s="208">
        <f>IF('Indicator Date hidden'!N134="x","x",$M$2-'Indicator Date hidden'!N134)</f>
        <v>0</v>
      </c>
      <c r="N133" s="208">
        <f>IF('Indicator Date hidden'!O134="x","x",$N$2-'Indicator Date hidden'!O134)</f>
        <v>0</v>
      </c>
      <c r="O133" s="208">
        <f>IF('Indicator Date hidden'!P134="x","x",$O$2-'Indicator Date hidden'!P134)</f>
        <v>0</v>
      </c>
      <c r="P133" s="208">
        <f>IF('Indicator Date hidden'!Q134="x","x",$P$2-'Indicator Date hidden'!Q134)</f>
        <v>0</v>
      </c>
      <c r="Q133" s="208" t="str">
        <f>IF('Indicator Date hidden'!R134="x","x",$Q$2-'Indicator Date hidden'!R134)</f>
        <v>x</v>
      </c>
      <c r="R133" s="208">
        <f>IF('Indicator Date hidden'!S134="x","x",$R$2-'Indicator Date hidden'!S134)</f>
        <v>0</v>
      </c>
      <c r="S133" s="208">
        <f>IF('Indicator Date hidden'!T134="x","x",$S$2-'Indicator Date hidden'!T134)</f>
        <v>0</v>
      </c>
      <c r="T133" s="208">
        <f>IF('Indicator Date hidden'!U134="x","x",$T$2-'Indicator Date hidden'!U134)</f>
        <v>0</v>
      </c>
      <c r="U133" s="208">
        <f>IF('Indicator Date hidden'!V134="x","x",$U$2-'Indicator Date hidden'!V134)</f>
        <v>0</v>
      </c>
      <c r="V133" s="208">
        <f>IF('Indicator Date hidden'!W134="x","x",$V$2-'Indicator Date hidden'!W134)</f>
        <v>0</v>
      </c>
      <c r="W133" s="208">
        <f>IF('Indicator Date hidden'!X134="x","x",$W$2-'Indicator Date hidden'!X134)</f>
        <v>6</v>
      </c>
      <c r="X133" s="208">
        <f>IF('Indicator Date hidden'!Y134="x","x",$X$2-'Indicator Date hidden'!Y134)</f>
        <v>1</v>
      </c>
      <c r="Y133" s="208">
        <f>IF('Indicator Date hidden'!Z134="x","x",$Y$2-'Indicator Date hidden'!Z134)</f>
        <v>0</v>
      </c>
      <c r="Z133" s="208">
        <f>IF('Indicator Date hidden'!AA134="x","x",$Z$2-'Indicator Date hidden'!AA134)</f>
        <v>0</v>
      </c>
      <c r="AA133" s="208">
        <f>IF('Indicator Date hidden'!AB134="x","x",$AA$2-'Indicator Date hidden'!AB134)</f>
        <v>0</v>
      </c>
      <c r="AB133" s="208">
        <f>IF('Indicator Date hidden'!AC134="x","x",$AB$2-'Indicator Date hidden'!AC134)</f>
        <v>0</v>
      </c>
      <c r="AC133" s="208">
        <f>IF('Indicator Date hidden'!AD134="x","x",$AC$2-'Indicator Date hidden'!AD134)</f>
        <v>0</v>
      </c>
      <c r="AD133" s="208">
        <f>IF('Indicator Date hidden'!AE134="x","x",$AD$2-'Indicator Date hidden'!AE134)</f>
        <v>0</v>
      </c>
      <c r="AE133" s="208">
        <f>IF('Indicator Date hidden'!AF134="x","x",$AE$2-'Indicator Date hidden'!AF134)</f>
        <v>0</v>
      </c>
      <c r="AF133" s="208">
        <f>IF('Indicator Date hidden'!AG134="x","x",$AF$2-'Indicator Date hidden'!AG134)</f>
        <v>0</v>
      </c>
      <c r="AG133" s="208">
        <f>IF('Indicator Date hidden'!AH134="x","x",$AG$2-'Indicator Date hidden'!AH134)</f>
        <v>0</v>
      </c>
      <c r="AH133" s="208">
        <f>IF('Indicator Date hidden'!AI134="x","x",$AH$2-'Indicator Date hidden'!AI134)</f>
        <v>0</v>
      </c>
      <c r="AI133" s="208">
        <f>IF('Indicator Date hidden'!AJ134="x","x",$AI$2-'Indicator Date hidden'!AJ134)</f>
        <v>0</v>
      </c>
      <c r="AJ133" s="208" t="str">
        <f>IF('Indicator Date hidden'!AK134="x","x",$AJ$2-'Indicator Date hidden'!AK134)</f>
        <v>x</v>
      </c>
      <c r="AK133" s="208">
        <f>IF('Indicator Date hidden'!AL134="x","x",$AK$2-'Indicator Date hidden'!AL134)</f>
        <v>1</v>
      </c>
      <c r="AL133" s="208">
        <f>IF('Indicator Date hidden'!AM134="x","x",$AL$2-'Indicator Date hidden'!AM134)</f>
        <v>0</v>
      </c>
      <c r="AM133" s="208">
        <f>IF('Indicator Date hidden'!AN134="x","x",$AM$2-'Indicator Date hidden'!AN134)</f>
        <v>0</v>
      </c>
      <c r="AN133" s="208">
        <f>IF('Indicator Date hidden'!AO134="x","x",$AN$2-'Indicator Date hidden'!AO134)</f>
        <v>0</v>
      </c>
      <c r="AO133" s="208">
        <f>IF('Indicator Date hidden'!AP134="x","x",$AO$2-'Indicator Date hidden'!AP134)</f>
        <v>0</v>
      </c>
      <c r="AP133" s="208">
        <f>IF('Indicator Date hidden'!AQ134="x","x",$AP$2-'Indicator Date hidden'!AQ134)</f>
        <v>0</v>
      </c>
      <c r="AQ133" s="208">
        <f>IF('Indicator Date hidden'!AR134="x","x",$AQ$2-'Indicator Date hidden'!AR134)</f>
        <v>4</v>
      </c>
      <c r="AR133" s="208">
        <f>IF('Indicator Date hidden'!AS134="x","x",$AR$2-'Indicator Date hidden'!AS134)</f>
        <v>0</v>
      </c>
      <c r="AS133" s="208">
        <f>IF('Indicator Date hidden'!AT134="x","x",$AS$2-'Indicator Date hidden'!AT134)</f>
        <v>0</v>
      </c>
      <c r="AT133" s="208">
        <f>IF('Indicator Date hidden'!AU134="x","x",$AT$2-'Indicator Date hidden'!AU134)</f>
        <v>0</v>
      </c>
      <c r="AU133" s="208">
        <f>IF('Indicator Date hidden'!AV134="x","x",$AU$2-'Indicator Date hidden'!AV134)</f>
        <v>4</v>
      </c>
      <c r="AV133" s="208">
        <f>IF('Indicator Date hidden'!AW134="x","x",$AV$2-'Indicator Date hidden'!AW134)</f>
        <v>0</v>
      </c>
      <c r="AW133" s="208">
        <f>IF('Indicator Date hidden'!AX134="x","x",$AW$2-'Indicator Date hidden'!AX134)</f>
        <v>0</v>
      </c>
      <c r="AX133" s="208">
        <f>IF('Indicator Date hidden'!AY134="x","x",$AX$2-'Indicator Date hidden'!AY134)</f>
        <v>0</v>
      </c>
      <c r="AY133" s="208">
        <f>IF('Indicator Date hidden'!AZ134="x","x",$AY$2-'Indicator Date hidden'!AZ134)</f>
        <v>0</v>
      </c>
      <c r="AZ133" s="208">
        <f>IF('Indicator Date hidden'!BA134="x","x",$AZ$2-'Indicator Date hidden'!BA134)</f>
        <v>0</v>
      </c>
      <c r="BA133">
        <f t="shared" si="20"/>
        <v>16</v>
      </c>
      <c r="BB133" s="21">
        <f t="shared" si="21"/>
        <v>0.32653061224489793</v>
      </c>
      <c r="BC133">
        <f t="shared" si="22"/>
        <v>5</v>
      </c>
      <c r="BD133" s="21">
        <f t="shared" si="23"/>
        <v>1.1497604915104713</v>
      </c>
      <c r="BE133" s="278">
        <f t="shared" si="24"/>
        <v>0</v>
      </c>
    </row>
    <row r="134" spans="1:57" x14ac:dyDescent="0.3">
      <c r="A134" t="s">
        <v>7518</v>
      </c>
      <c r="B134" s="208">
        <f>IF('Indicator Date hidden'!C135="x","x",$B$2-'Indicator Date hidden'!C135)</f>
        <v>0</v>
      </c>
      <c r="C134" s="208">
        <f>IF('Indicator Date hidden'!D135="x","x",$C$2-'Indicator Date hidden'!D135)</f>
        <v>0</v>
      </c>
      <c r="D134" s="208">
        <f>IF('Indicator Date hidden'!E135="x","x",$D$2-'Indicator Date hidden'!E135)</f>
        <v>0</v>
      </c>
      <c r="E134" s="208">
        <f>IF('Indicator Date hidden'!F135="x","x",$E$2-'Indicator Date hidden'!F135)</f>
        <v>0</v>
      </c>
      <c r="F134" s="208">
        <f>IF('Indicator Date hidden'!G135="x","x",$F$2-'Indicator Date hidden'!G135)</f>
        <v>0</v>
      </c>
      <c r="G134" s="208">
        <f>IF('Indicator Date hidden'!H135="x","x",$G$2-'Indicator Date hidden'!H135)</f>
        <v>0</v>
      </c>
      <c r="H134" s="208">
        <f>IF('Indicator Date hidden'!I135="x","x",$H$2-'Indicator Date hidden'!I135)</f>
        <v>0</v>
      </c>
      <c r="I134" s="208">
        <f>IF('Indicator Date hidden'!J135="x","x",$I$2-'Indicator Date hidden'!J135)</f>
        <v>0</v>
      </c>
      <c r="J134" s="208">
        <f>IF('Indicator Date hidden'!K135="x","x",$J$2-'Indicator Date hidden'!K135)</f>
        <v>0</v>
      </c>
      <c r="K134" s="208">
        <f>IF('Indicator Date hidden'!L135="x","x",$K$2-'Indicator Date hidden'!L135)</f>
        <v>0</v>
      </c>
      <c r="L134" s="208">
        <f>IF('Indicator Date hidden'!M135="x","x",$L$2-'Indicator Date hidden'!M135)</f>
        <v>0</v>
      </c>
      <c r="M134" s="208">
        <f>IF('Indicator Date hidden'!N135="x","x",$M$2-'Indicator Date hidden'!N135)</f>
        <v>0</v>
      </c>
      <c r="N134" s="208">
        <f>IF('Indicator Date hidden'!O135="x","x",$N$2-'Indicator Date hidden'!O135)</f>
        <v>0</v>
      </c>
      <c r="O134" s="208">
        <f>IF('Indicator Date hidden'!P135="x","x",$O$2-'Indicator Date hidden'!P135)</f>
        <v>0</v>
      </c>
      <c r="P134" s="208">
        <f>IF('Indicator Date hidden'!Q135="x","x",$P$2-'Indicator Date hidden'!Q135)</f>
        <v>0</v>
      </c>
      <c r="Q134" s="208" t="str">
        <f>IF('Indicator Date hidden'!R135="x","x",$Q$2-'Indicator Date hidden'!R135)</f>
        <v>x</v>
      </c>
      <c r="R134" s="208">
        <f>IF('Indicator Date hidden'!S135="x","x",$R$2-'Indicator Date hidden'!S135)</f>
        <v>0</v>
      </c>
      <c r="S134" s="208">
        <f>IF('Indicator Date hidden'!T135="x","x",$S$2-'Indicator Date hidden'!T135)</f>
        <v>0</v>
      </c>
      <c r="T134" s="208">
        <f>IF('Indicator Date hidden'!U135="x","x",$T$2-'Indicator Date hidden'!U135)</f>
        <v>0</v>
      </c>
      <c r="U134" s="208">
        <f>IF('Indicator Date hidden'!V135="x","x",$U$2-'Indicator Date hidden'!V135)</f>
        <v>0</v>
      </c>
      <c r="V134" s="208">
        <f>IF('Indicator Date hidden'!W135="x","x",$V$2-'Indicator Date hidden'!W135)</f>
        <v>0</v>
      </c>
      <c r="W134" s="208">
        <f>IF('Indicator Date hidden'!X135="x","x",$W$2-'Indicator Date hidden'!X135)</f>
        <v>3</v>
      </c>
      <c r="X134" s="208">
        <f>IF('Indicator Date hidden'!Y135="x","x",$X$2-'Indicator Date hidden'!Y135)</f>
        <v>4</v>
      </c>
      <c r="Y134" s="208">
        <f>IF('Indicator Date hidden'!Z135="x","x",$Y$2-'Indicator Date hidden'!Z135)</f>
        <v>0</v>
      </c>
      <c r="Z134" s="208">
        <f>IF('Indicator Date hidden'!AA135="x","x",$Z$2-'Indicator Date hidden'!AA135)</f>
        <v>0</v>
      </c>
      <c r="AA134" s="208">
        <f>IF('Indicator Date hidden'!AB135="x","x",$AA$2-'Indicator Date hidden'!AB135)</f>
        <v>0</v>
      </c>
      <c r="AB134" s="208">
        <f>IF('Indicator Date hidden'!AC135="x","x",$AB$2-'Indicator Date hidden'!AC135)</f>
        <v>0</v>
      </c>
      <c r="AC134" s="208">
        <f>IF('Indicator Date hidden'!AD135="x","x",$AC$2-'Indicator Date hidden'!AD135)</f>
        <v>0</v>
      </c>
      <c r="AD134" s="208">
        <f>IF('Indicator Date hidden'!AE135="x","x",$AD$2-'Indicator Date hidden'!AE135)</f>
        <v>0</v>
      </c>
      <c r="AE134" s="208">
        <f>IF('Indicator Date hidden'!AF135="x","x",$AE$2-'Indicator Date hidden'!AF135)</f>
        <v>0</v>
      </c>
      <c r="AF134" s="208">
        <f>IF('Indicator Date hidden'!AG135="x","x",$AF$2-'Indicator Date hidden'!AG135)</f>
        <v>4</v>
      </c>
      <c r="AG134" s="208">
        <f>IF('Indicator Date hidden'!AH135="x","x",$AG$2-'Indicator Date hidden'!AH135)</f>
        <v>0</v>
      </c>
      <c r="AH134" s="208">
        <f>IF('Indicator Date hidden'!AI135="x","x",$AH$2-'Indicator Date hidden'!AI135)</f>
        <v>0</v>
      </c>
      <c r="AI134" s="208">
        <f>IF('Indicator Date hidden'!AJ135="x","x",$AI$2-'Indicator Date hidden'!AJ135)</f>
        <v>0</v>
      </c>
      <c r="AJ134" s="208">
        <f>IF('Indicator Date hidden'!AK135="x","x",$AJ$2-'Indicator Date hidden'!AK135)</f>
        <v>1</v>
      </c>
      <c r="AK134" s="208">
        <f>IF('Indicator Date hidden'!AL135="x","x",$AK$2-'Indicator Date hidden'!AL135)</f>
        <v>1</v>
      </c>
      <c r="AL134" s="208">
        <f>IF('Indicator Date hidden'!AM135="x","x",$AL$2-'Indicator Date hidden'!AM135)</f>
        <v>0</v>
      </c>
      <c r="AM134" s="208">
        <f>IF('Indicator Date hidden'!AN135="x","x",$AM$2-'Indicator Date hidden'!AN135)</f>
        <v>0</v>
      </c>
      <c r="AN134" s="208">
        <f>IF('Indicator Date hidden'!AO135="x","x",$AN$2-'Indicator Date hidden'!AO135)</f>
        <v>0</v>
      </c>
      <c r="AO134" s="208" t="str">
        <f>IF('Indicator Date hidden'!AP135="x","x",$AO$2-'Indicator Date hidden'!AP135)</f>
        <v>x</v>
      </c>
      <c r="AP134" s="208" t="str">
        <f>IF('Indicator Date hidden'!AQ135="x","x",$AP$2-'Indicator Date hidden'!AQ135)</f>
        <v>x</v>
      </c>
      <c r="AQ134" s="208">
        <f>IF('Indicator Date hidden'!AR135="x","x",$AQ$2-'Indicator Date hidden'!AR135)</f>
        <v>4</v>
      </c>
      <c r="AR134" s="208">
        <f>IF('Indicator Date hidden'!AS135="x","x",$AR$2-'Indicator Date hidden'!AS135)</f>
        <v>0</v>
      </c>
      <c r="AS134" s="208">
        <f>IF('Indicator Date hidden'!AT135="x","x",$AS$2-'Indicator Date hidden'!AT135)</f>
        <v>0</v>
      </c>
      <c r="AT134" s="208">
        <f>IF('Indicator Date hidden'!AU135="x","x",$AT$2-'Indicator Date hidden'!AU135)</f>
        <v>0</v>
      </c>
      <c r="AU134" s="208">
        <f>IF('Indicator Date hidden'!AV135="x","x",$AU$2-'Indicator Date hidden'!AV135)</f>
        <v>1</v>
      </c>
      <c r="AV134" s="208">
        <f>IF('Indicator Date hidden'!AW135="x","x",$AV$2-'Indicator Date hidden'!AW135)</f>
        <v>0</v>
      </c>
      <c r="AW134" s="208">
        <f>IF('Indicator Date hidden'!AX135="x","x",$AW$2-'Indicator Date hidden'!AX135)</f>
        <v>0</v>
      </c>
      <c r="AX134" s="208">
        <f>IF('Indicator Date hidden'!AY135="x","x",$AX$2-'Indicator Date hidden'!AY135)</f>
        <v>0</v>
      </c>
      <c r="AY134" s="208">
        <f>IF('Indicator Date hidden'!AZ135="x","x",$AY$2-'Indicator Date hidden'!AZ135)</f>
        <v>0</v>
      </c>
      <c r="AZ134" s="208">
        <f>IF('Indicator Date hidden'!BA135="x","x",$AZ$2-'Indicator Date hidden'!BA135)</f>
        <v>0</v>
      </c>
      <c r="BA134">
        <f t="shared" si="20"/>
        <v>18</v>
      </c>
      <c r="BB134" s="21">
        <f t="shared" si="21"/>
        <v>0.375</v>
      </c>
      <c r="BC134">
        <f t="shared" si="22"/>
        <v>7</v>
      </c>
      <c r="BD134" s="21">
        <f t="shared" si="23"/>
        <v>1.0532687216470449</v>
      </c>
      <c r="BE134" s="278">
        <f t="shared" si="24"/>
        <v>0</v>
      </c>
    </row>
    <row r="135" spans="1:57" x14ac:dyDescent="0.3">
      <c r="A135" t="s">
        <v>7520</v>
      </c>
      <c r="B135" s="208">
        <f>IF('Indicator Date hidden'!C136="x","x",$B$2-'Indicator Date hidden'!C136)</f>
        <v>0</v>
      </c>
      <c r="C135" s="208">
        <f>IF('Indicator Date hidden'!D136="x","x",$C$2-'Indicator Date hidden'!D136)</f>
        <v>0</v>
      </c>
      <c r="D135" s="208">
        <f>IF('Indicator Date hidden'!E136="x","x",$D$2-'Indicator Date hidden'!E136)</f>
        <v>0</v>
      </c>
      <c r="E135" s="208">
        <f>IF('Indicator Date hidden'!F136="x","x",$E$2-'Indicator Date hidden'!F136)</f>
        <v>0</v>
      </c>
      <c r="F135" s="208">
        <f>IF('Indicator Date hidden'!G136="x","x",$F$2-'Indicator Date hidden'!G136)</f>
        <v>0</v>
      </c>
      <c r="G135" s="208">
        <f>IF('Indicator Date hidden'!H136="x","x",$G$2-'Indicator Date hidden'!H136)</f>
        <v>0</v>
      </c>
      <c r="H135" s="208">
        <f>IF('Indicator Date hidden'!I136="x","x",$H$2-'Indicator Date hidden'!I136)</f>
        <v>0</v>
      </c>
      <c r="I135" s="208">
        <f>IF('Indicator Date hidden'!J136="x","x",$I$2-'Indicator Date hidden'!J136)</f>
        <v>0</v>
      </c>
      <c r="J135" s="208">
        <f>IF('Indicator Date hidden'!K136="x","x",$J$2-'Indicator Date hidden'!K136)</f>
        <v>0</v>
      </c>
      <c r="K135" s="208">
        <f>IF('Indicator Date hidden'!L136="x","x",$K$2-'Indicator Date hidden'!L136)</f>
        <v>0</v>
      </c>
      <c r="L135" s="208">
        <f>IF('Indicator Date hidden'!M136="x","x",$L$2-'Indicator Date hidden'!M136)</f>
        <v>0</v>
      </c>
      <c r="M135" s="208">
        <f>IF('Indicator Date hidden'!N136="x","x",$M$2-'Indicator Date hidden'!N136)</f>
        <v>0</v>
      </c>
      <c r="N135" s="208">
        <f>IF('Indicator Date hidden'!O136="x","x",$N$2-'Indicator Date hidden'!O136)</f>
        <v>0</v>
      </c>
      <c r="O135" s="208">
        <f>IF('Indicator Date hidden'!P136="x","x",$O$2-'Indicator Date hidden'!P136)</f>
        <v>0</v>
      </c>
      <c r="P135" s="208">
        <f>IF('Indicator Date hidden'!Q136="x","x",$P$2-'Indicator Date hidden'!Q136)</f>
        <v>0</v>
      </c>
      <c r="Q135" s="208" t="str">
        <f>IF('Indicator Date hidden'!R136="x","x",$Q$2-'Indicator Date hidden'!R136)</f>
        <v>x</v>
      </c>
      <c r="R135" s="208">
        <f>IF('Indicator Date hidden'!S136="x","x",$R$2-'Indicator Date hidden'!S136)</f>
        <v>0</v>
      </c>
      <c r="S135" s="208">
        <f>IF('Indicator Date hidden'!T136="x","x",$S$2-'Indicator Date hidden'!T136)</f>
        <v>0</v>
      </c>
      <c r="T135" s="208">
        <f>IF('Indicator Date hidden'!U136="x","x",$T$2-'Indicator Date hidden'!U136)</f>
        <v>0</v>
      </c>
      <c r="U135" s="208">
        <f>IF('Indicator Date hidden'!V136="x","x",$U$2-'Indicator Date hidden'!V136)</f>
        <v>0</v>
      </c>
      <c r="V135" s="208">
        <f>IF('Indicator Date hidden'!W136="x","x",$V$2-'Indicator Date hidden'!W136)</f>
        <v>0</v>
      </c>
      <c r="W135" s="208">
        <f>IF('Indicator Date hidden'!X136="x","x",$W$2-'Indicator Date hidden'!X136)</f>
        <v>2</v>
      </c>
      <c r="X135" s="208">
        <f>IF('Indicator Date hidden'!Y136="x","x",$X$2-'Indicator Date hidden'!Y136)</f>
        <v>2</v>
      </c>
      <c r="Y135" s="208">
        <f>IF('Indicator Date hidden'!Z136="x","x",$Y$2-'Indicator Date hidden'!Z136)</f>
        <v>0</v>
      </c>
      <c r="Z135" s="208">
        <f>IF('Indicator Date hidden'!AA136="x","x",$Z$2-'Indicator Date hidden'!AA136)</f>
        <v>0</v>
      </c>
      <c r="AA135" s="208">
        <f>IF('Indicator Date hidden'!AB136="x","x",$AA$2-'Indicator Date hidden'!AB136)</f>
        <v>0</v>
      </c>
      <c r="AB135" s="208">
        <f>IF('Indicator Date hidden'!AC136="x","x",$AB$2-'Indicator Date hidden'!AC136)</f>
        <v>0</v>
      </c>
      <c r="AC135" s="208">
        <f>IF('Indicator Date hidden'!AD136="x","x",$AC$2-'Indicator Date hidden'!AD136)</f>
        <v>0</v>
      </c>
      <c r="AD135" s="208">
        <f>IF('Indicator Date hidden'!AE136="x","x",$AD$2-'Indicator Date hidden'!AE136)</f>
        <v>0</v>
      </c>
      <c r="AE135" s="208">
        <f>IF('Indicator Date hidden'!AF136="x","x",$AE$2-'Indicator Date hidden'!AF136)</f>
        <v>0</v>
      </c>
      <c r="AF135" s="208">
        <f>IF('Indicator Date hidden'!AG136="x","x",$AF$2-'Indicator Date hidden'!AG136)</f>
        <v>0</v>
      </c>
      <c r="AG135" s="208">
        <f>IF('Indicator Date hidden'!AH136="x","x",$AG$2-'Indicator Date hidden'!AH136)</f>
        <v>0</v>
      </c>
      <c r="AH135" s="208">
        <f>IF('Indicator Date hidden'!AI136="x","x",$AH$2-'Indicator Date hidden'!AI136)</f>
        <v>0</v>
      </c>
      <c r="AI135" s="208">
        <f>IF('Indicator Date hidden'!AJ136="x","x",$AI$2-'Indicator Date hidden'!AJ136)</f>
        <v>0</v>
      </c>
      <c r="AJ135" s="208" t="str">
        <f>IF('Indicator Date hidden'!AK136="x","x",$AJ$2-'Indicator Date hidden'!AK136)</f>
        <v>x</v>
      </c>
      <c r="AK135" s="208">
        <f>IF('Indicator Date hidden'!AL136="x","x",$AK$2-'Indicator Date hidden'!AL136)</f>
        <v>1</v>
      </c>
      <c r="AL135" s="208">
        <f>IF('Indicator Date hidden'!AM136="x","x",$AL$2-'Indicator Date hidden'!AM136)</f>
        <v>0</v>
      </c>
      <c r="AM135" s="208">
        <f>IF('Indicator Date hidden'!AN136="x","x",$AM$2-'Indicator Date hidden'!AN136)</f>
        <v>0</v>
      </c>
      <c r="AN135" s="208">
        <f>IF('Indicator Date hidden'!AO136="x","x",$AN$2-'Indicator Date hidden'!AO136)</f>
        <v>0</v>
      </c>
      <c r="AO135" s="208">
        <f>IF('Indicator Date hidden'!AP136="x","x",$AO$2-'Indicator Date hidden'!AP136)</f>
        <v>1</v>
      </c>
      <c r="AP135" s="208">
        <f>IF('Indicator Date hidden'!AQ136="x","x",$AP$2-'Indicator Date hidden'!AQ136)</f>
        <v>1</v>
      </c>
      <c r="AQ135" s="208">
        <f>IF('Indicator Date hidden'!AR136="x","x",$AQ$2-'Indicator Date hidden'!AR136)</f>
        <v>6</v>
      </c>
      <c r="AR135" s="208">
        <f>IF('Indicator Date hidden'!AS136="x","x",$AR$2-'Indicator Date hidden'!AS136)</f>
        <v>0</v>
      </c>
      <c r="AS135" s="208">
        <f>IF('Indicator Date hidden'!AT136="x","x",$AS$2-'Indicator Date hidden'!AT136)</f>
        <v>0</v>
      </c>
      <c r="AT135" s="208">
        <f>IF('Indicator Date hidden'!AU136="x","x",$AT$2-'Indicator Date hidden'!AU136)</f>
        <v>0</v>
      </c>
      <c r="AU135" s="208">
        <f>IF('Indicator Date hidden'!AV136="x","x",$AU$2-'Indicator Date hidden'!AV136)</f>
        <v>0</v>
      </c>
      <c r="AV135" s="208">
        <f>IF('Indicator Date hidden'!AW136="x","x",$AV$2-'Indicator Date hidden'!AW136)</f>
        <v>0</v>
      </c>
      <c r="AW135" s="208">
        <f>IF('Indicator Date hidden'!AX136="x","x",$AW$2-'Indicator Date hidden'!AX136)</f>
        <v>0</v>
      </c>
      <c r="AX135" s="208">
        <f>IF('Indicator Date hidden'!AY136="x","x",$AX$2-'Indicator Date hidden'!AY136)</f>
        <v>0</v>
      </c>
      <c r="AY135" s="208">
        <f>IF('Indicator Date hidden'!AZ136="x","x",$AY$2-'Indicator Date hidden'!AZ136)</f>
        <v>0</v>
      </c>
      <c r="AZ135" s="208">
        <f>IF('Indicator Date hidden'!BA136="x","x",$AZ$2-'Indicator Date hidden'!BA136)</f>
        <v>0</v>
      </c>
      <c r="BA135">
        <f t="shared" si="20"/>
        <v>13</v>
      </c>
      <c r="BB135" s="21">
        <f t="shared" si="21"/>
        <v>0.26530612244897961</v>
      </c>
      <c r="BC135">
        <f t="shared" si="22"/>
        <v>6</v>
      </c>
      <c r="BD135" s="21">
        <f t="shared" si="23"/>
        <v>0.94275995611845698</v>
      </c>
      <c r="BE135" s="278">
        <f t="shared" si="24"/>
        <v>0</v>
      </c>
    </row>
    <row r="136" spans="1:57" x14ac:dyDescent="0.3">
      <c r="A136" t="s">
        <v>7521</v>
      </c>
      <c r="B136" s="208">
        <f>IF('Indicator Date hidden'!C137="x","x",$B$2-'Indicator Date hidden'!C137)</f>
        <v>0</v>
      </c>
      <c r="C136" s="208">
        <f>IF('Indicator Date hidden'!D137="x","x",$C$2-'Indicator Date hidden'!D137)</f>
        <v>0</v>
      </c>
      <c r="D136" s="208">
        <f>IF('Indicator Date hidden'!E137="x","x",$D$2-'Indicator Date hidden'!E137)</f>
        <v>0</v>
      </c>
      <c r="E136" s="208">
        <f>IF('Indicator Date hidden'!F137="x","x",$E$2-'Indicator Date hidden'!F137)</f>
        <v>0</v>
      </c>
      <c r="F136" s="208">
        <f>IF('Indicator Date hidden'!G137="x","x",$F$2-'Indicator Date hidden'!G137)</f>
        <v>0</v>
      </c>
      <c r="G136" s="208">
        <f>IF('Indicator Date hidden'!H137="x","x",$G$2-'Indicator Date hidden'!H137)</f>
        <v>0</v>
      </c>
      <c r="H136" s="208">
        <f>IF('Indicator Date hidden'!I137="x","x",$H$2-'Indicator Date hidden'!I137)</f>
        <v>0</v>
      </c>
      <c r="I136" s="208">
        <f>IF('Indicator Date hidden'!J137="x","x",$I$2-'Indicator Date hidden'!J137)</f>
        <v>0</v>
      </c>
      <c r="J136" s="208">
        <f>IF('Indicator Date hidden'!K137="x","x",$J$2-'Indicator Date hidden'!K137)</f>
        <v>0</v>
      </c>
      <c r="K136" s="208">
        <f>IF('Indicator Date hidden'!L137="x","x",$K$2-'Indicator Date hidden'!L137)</f>
        <v>0</v>
      </c>
      <c r="L136" s="208">
        <f>IF('Indicator Date hidden'!M137="x","x",$L$2-'Indicator Date hidden'!M137)</f>
        <v>0</v>
      </c>
      <c r="M136" s="208">
        <f>IF('Indicator Date hidden'!N137="x","x",$M$2-'Indicator Date hidden'!N137)</f>
        <v>0</v>
      </c>
      <c r="N136" s="208">
        <f>IF('Indicator Date hidden'!O137="x","x",$N$2-'Indicator Date hidden'!O137)</f>
        <v>0</v>
      </c>
      <c r="O136" s="208">
        <f>IF('Indicator Date hidden'!P137="x","x",$O$2-'Indicator Date hidden'!P137)</f>
        <v>0</v>
      </c>
      <c r="P136" s="208">
        <f>IF('Indicator Date hidden'!Q137="x","x",$P$2-'Indicator Date hidden'!Q137)</f>
        <v>0</v>
      </c>
      <c r="Q136" s="208">
        <f>IF('Indicator Date hidden'!R137="x","x",$Q$2-'Indicator Date hidden'!R137)</f>
        <v>2</v>
      </c>
      <c r="R136" s="208">
        <f>IF('Indicator Date hidden'!S137="x","x",$R$2-'Indicator Date hidden'!S137)</f>
        <v>0</v>
      </c>
      <c r="S136" s="208">
        <f>IF('Indicator Date hidden'!T137="x","x",$S$2-'Indicator Date hidden'!T137)</f>
        <v>0</v>
      </c>
      <c r="T136" s="208">
        <f>IF('Indicator Date hidden'!U137="x","x",$T$2-'Indicator Date hidden'!U137)</f>
        <v>0</v>
      </c>
      <c r="U136" s="208">
        <f>IF('Indicator Date hidden'!V137="x","x",$U$2-'Indicator Date hidden'!V137)</f>
        <v>0</v>
      </c>
      <c r="V136" s="208">
        <f>IF('Indicator Date hidden'!W137="x","x",$V$2-'Indicator Date hidden'!W137)</f>
        <v>0</v>
      </c>
      <c r="W136" s="208">
        <f>IF('Indicator Date hidden'!X137="x","x",$W$2-'Indicator Date hidden'!X137)</f>
        <v>2</v>
      </c>
      <c r="X136" s="208">
        <f>IF('Indicator Date hidden'!Y137="x","x",$X$2-'Indicator Date hidden'!Y137)</f>
        <v>2</v>
      </c>
      <c r="Y136" s="208">
        <f>IF('Indicator Date hidden'!Z137="x","x",$Y$2-'Indicator Date hidden'!Z137)</f>
        <v>0</v>
      </c>
      <c r="Z136" s="208">
        <f>IF('Indicator Date hidden'!AA137="x","x",$Z$2-'Indicator Date hidden'!AA137)</f>
        <v>0</v>
      </c>
      <c r="AA136" s="208">
        <f>IF('Indicator Date hidden'!AB137="x","x",$AA$2-'Indicator Date hidden'!AB137)</f>
        <v>0</v>
      </c>
      <c r="AB136" s="208">
        <f>IF('Indicator Date hidden'!AC137="x","x",$AB$2-'Indicator Date hidden'!AC137)</f>
        <v>0</v>
      </c>
      <c r="AC136" s="208">
        <f>IF('Indicator Date hidden'!AD137="x","x",$AC$2-'Indicator Date hidden'!AD137)</f>
        <v>0</v>
      </c>
      <c r="AD136" s="208">
        <f>IF('Indicator Date hidden'!AE137="x","x",$AD$2-'Indicator Date hidden'!AE137)</f>
        <v>0</v>
      </c>
      <c r="AE136" s="208">
        <f>IF('Indicator Date hidden'!AF137="x","x",$AE$2-'Indicator Date hidden'!AF137)</f>
        <v>0</v>
      </c>
      <c r="AF136" s="208">
        <f>IF('Indicator Date hidden'!AG137="x","x",$AF$2-'Indicator Date hidden'!AG137)</f>
        <v>0</v>
      </c>
      <c r="AG136" s="208">
        <f>IF('Indicator Date hidden'!AH137="x","x",$AG$2-'Indicator Date hidden'!AH137)</f>
        <v>0</v>
      </c>
      <c r="AH136" s="208">
        <f>IF('Indicator Date hidden'!AI137="x","x",$AH$2-'Indicator Date hidden'!AI137)</f>
        <v>0</v>
      </c>
      <c r="AI136" s="208">
        <f>IF('Indicator Date hidden'!AJ137="x","x",$AI$2-'Indicator Date hidden'!AJ137)</f>
        <v>0</v>
      </c>
      <c r="AJ136" s="208">
        <f>IF('Indicator Date hidden'!AK137="x","x",$AJ$2-'Indicator Date hidden'!AK137)</f>
        <v>1</v>
      </c>
      <c r="AK136" s="208">
        <f>IF('Indicator Date hidden'!AL137="x","x",$AK$2-'Indicator Date hidden'!AL137)</f>
        <v>1</v>
      </c>
      <c r="AL136" s="208">
        <f>IF('Indicator Date hidden'!AM137="x","x",$AL$2-'Indicator Date hidden'!AM137)</f>
        <v>0</v>
      </c>
      <c r="AM136" s="208">
        <f>IF('Indicator Date hidden'!AN137="x","x",$AM$2-'Indicator Date hidden'!AN137)</f>
        <v>0</v>
      </c>
      <c r="AN136" s="208">
        <f>IF('Indicator Date hidden'!AO137="x","x",$AN$2-'Indicator Date hidden'!AO137)</f>
        <v>0</v>
      </c>
      <c r="AO136" s="208">
        <f>IF('Indicator Date hidden'!AP137="x","x",$AO$2-'Indicator Date hidden'!AP137)</f>
        <v>0</v>
      </c>
      <c r="AP136" s="208">
        <f>IF('Indicator Date hidden'!AQ137="x","x",$AP$2-'Indicator Date hidden'!AQ137)</f>
        <v>0</v>
      </c>
      <c r="AQ136" s="208">
        <f>IF('Indicator Date hidden'!AR137="x","x",$AQ$2-'Indicator Date hidden'!AR137)</f>
        <v>0</v>
      </c>
      <c r="AR136" s="208">
        <f>IF('Indicator Date hidden'!AS137="x","x",$AR$2-'Indicator Date hidden'!AS137)</f>
        <v>0</v>
      </c>
      <c r="AS136" s="208">
        <f>IF('Indicator Date hidden'!AT137="x","x",$AS$2-'Indicator Date hidden'!AT137)</f>
        <v>0</v>
      </c>
      <c r="AT136" s="208">
        <f>IF('Indicator Date hidden'!AU137="x","x",$AT$2-'Indicator Date hidden'!AU137)</f>
        <v>0</v>
      </c>
      <c r="AU136" s="208">
        <f>IF('Indicator Date hidden'!AV137="x","x",$AU$2-'Indicator Date hidden'!AV137)</f>
        <v>2</v>
      </c>
      <c r="AV136" s="208">
        <f>IF('Indicator Date hidden'!AW137="x","x",$AV$2-'Indicator Date hidden'!AW137)</f>
        <v>0</v>
      </c>
      <c r="AW136" s="208">
        <f>IF('Indicator Date hidden'!AX137="x","x",$AW$2-'Indicator Date hidden'!AX137)</f>
        <v>0</v>
      </c>
      <c r="AX136" s="208">
        <f>IF('Indicator Date hidden'!AY137="x","x",$AX$2-'Indicator Date hidden'!AY137)</f>
        <v>0</v>
      </c>
      <c r="AY136" s="208">
        <f>IF('Indicator Date hidden'!AZ137="x","x",$AY$2-'Indicator Date hidden'!AZ137)</f>
        <v>0</v>
      </c>
      <c r="AZ136" s="208">
        <f>IF('Indicator Date hidden'!BA137="x","x",$AZ$2-'Indicator Date hidden'!BA137)</f>
        <v>0</v>
      </c>
      <c r="BA136">
        <f t="shared" si="20"/>
        <v>10</v>
      </c>
      <c r="BB136" s="21">
        <f t="shared" si="21"/>
        <v>0.19607843137254902</v>
      </c>
      <c r="BC136">
        <f t="shared" si="22"/>
        <v>6</v>
      </c>
      <c r="BD136" s="21">
        <f t="shared" si="23"/>
        <v>0.56079802533627809</v>
      </c>
      <c r="BE136" s="278">
        <f t="shared" si="24"/>
        <v>0</v>
      </c>
    </row>
    <row r="137" spans="1:57" x14ac:dyDescent="0.3">
      <c r="A137" t="s">
        <v>7522</v>
      </c>
      <c r="B137" s="208">
        <f>IF('Indicator Date hidden'!C138="x","x",$B$2-'Indicator Date hidden'!C138)</f>
        <v>0</v>
      </c>
      <c r="C137" s="208">
        <f>IF('Indicator Date hidden'!D138="x","x",$C$2-'Indicator Date hidden'!D138)</f>
        <v>0</v>
      </c>
      <c r="D137" s="208">
        <f>IF('Indicator Date hidden'!E138="x","x",$D$2-'Indicator Date hidden'!E138)</f>
        <v>0</v>
      </c>
      <c r="E137" s="208">
        <f>IF('Indicator Date hidden'!F138="x","x",$E$2-'Indicator Date hidden'!F138)</f>
        <v>0</v>
      </c>
      <c r="F137" s="208">
        <f>IF('Indicator Date hidden'!G138="x","x",$F$2-'Indicator Date hidden'!G138)</f>
        <v>0</v>
      </c>
      <c r="G137" s="208">
        <f>IF('Indicator Date hidden'!H138="x","x",$G$2-'Indicator Date hidden'!H138)</f>
        <v>0</v>
      </c>
      <c r="H137" s="208">
        <f>IF('Indicator Date hidden'!I138="x","x",$H$2-'Indicator Date hidden'!I138)</f>
        <v>0</v>
      </c>
      <c r="I137" s="208">
        <f>IF('Indicator Date hidden'!J138="x","x",$I$2-'Indicator Date hidden'!J138)</f>
        <v>0</v>
      </c>
      <c r="J137" s="208">
        <f>IF('Indicator Date hidden'!K138="x","x",$J$2-'Indicator Date hidden'!K138)</f>
        <v>0</v>
      </c>
      <c r="K137" s="208">
        <f>IF('Indicator Date hidden'!L138="x","x",$K$2-'Indicator Date hidden'!L138)</f>
        <v>0</v>
      </c>
      <c r="L137" s="208">
        <f>IF('Indicator Date hidden'!M138="x","x",$L$2-'Indicator Date hidden'!M138)</f>
        <v>0</v>
      </c>
      <c r="M137" s="208">
        <f>IF('Indicator Date hidden'!N138="x","x",$M$2-'Indicator Date hidden'!N138)</f>
        <v>0</v>
      </c>
      <c r="N137" s="208">
        <f>IF('Indicator Date hidden'!O138="x","x",$N$2-'Indicator Date hidden'!O138)</f>
        <v>0</v>
      </c>
      <c r="O137" s="208">
        <f>IF('Indicator Date hidden'!P138="x","x",$O$2-'Indicator Date hidden'!P138)</f>
        <v>0</v>
      </c>
      <c r="P137" s="208">
        <f>IF('Indicator Date hidden'!Q138="x","x",$P$2-'Indicator Date hidden'!Q138)</f>
        <v>0</v>
      </c>
      <c r="Q137" s="208">
        <f>IF('Indicator Date hidden'!R138="x","x",$Q$2-'Indicator Date hidden'!R138)</f>
        <v>1</v>
      </c>
      <c r="R137" s="208">
        <f>IF('Indicator Date hidden'!S138="x","x",$R$2-'Indicator Date hidden'!S138)</f>
        <v>0</v>
      </c>
      <c r="S137" s="208">
        <f>IF('Indicator Date hidden'!T138="x","x",$S$2-'Indicator Date hidden'!T138)</f>
        <v>0</v>
      </c>
      <c r="T137" s="208">
        <f>IF('Indicator Date hidden'!U138="x","x",$T$2-'Indicator Date hidden'!U138)</f>
        <v>0</v>
      </c>
      <c r="U137" s="208">
        <f>IF('Indicator Date hidden'!V138="x","x",$U$2-'Indicator Date hidden'!V138)</f>
        <v>0</v>
      </c>
      <c r="V137" s="208">
        <f>IF('Indicator Date hidden'!W138="x","x",$V$2-'Indicator Date hidden'!W138)</f>
        <v>0</v>
      </c>
      <c r="W137" s="208">
        <f>IF('Indicator Date hidden'!X138="x","x",$W$2-'Indicator Date hidden'!X138)</f>
        <v>3</v>
      </c>
      <c r="X137" s="208" t="str">
        <f>IF('Indicator Date hidden'!Y138="x","x",$X$2-'Indicator Date hidden'!Y138)</f>
        <v>x</v>
      </c>
      <c r="Y137" s="208">
        <f>IF('Indicator Date hidden'!Z138="x","x",$Y$2-'Indicator Date hidden'!Z138)</f>
        <v>0</v>
      </c>
      <c r="Z137" s="208">
        <f>IF('Indicator Date hidden'!AA138="x","x",$Z$2-'Indicator Date hidden'!AA138)</f>
        <v>0</v>
      </c>
      <c r="AA137" s="208">
        <f>IF('Indicator Date hidden'!AB138="x","x",$AA$2-'Indicator Date hidden'!AB138)</f>
        <v>0</v>
      </c>
      <c r="AB137" s="208">
        <f>IF('Indicator Date hidden'!AC138="x","x",$AB$2-'Indicator Date hidden'!AC138)</f>
        <v>0</v>
      </c>
      <c r="AC137" s="208">
        <f>IF('Indicator Date hidden'!AD138="x","x",$AC$2-'Indicator Date hidden'!AD138)</f>
        <v>0</v>
      </c>
      <c r="AD137" s="208">
        <f>IF('Indicator Date hidden'!AE138="x","x",$AD$2-'Indicator Date hidden'!AE138)</f>
        <v>0</v>
      </c>
      <c r="AE137" s="208">
        <f>IF('Indicator Date hidden'!AF138="x","x",$AE$2-'Indicator Date hidden'!AF138)</f>
        <v>0</v>
      </c>
      <c r="AF137" s="208">
        <f>IF('Indicator Date hidden'!AG138="x","x",$AF$2-'Indicator Date hidden'!AG138)</f>
        <v>1</v>
      </c>
      <c r="AG137" s="208">
        <f>IF('Indicator Date hidden'!AH138="x","x",$AG$2-'Indicator Date hidden'!AH138)</f>
        <v>0</v>
      </c>
      <c r="AH137" s="208">
        <f>IF('Indicator Date hidden'!AI138="x","x",$AH$2-'Indicator Date hidden'!AI138)</f>
        <v>0</v>
      </c>
      <c r="AI137" s="208">
        <f>IF('Indicator Date hidden'!AJ138="x","x",$AI$2-'Indicator Date hidden'!AJ138)</f>
        <v>0</v>
      </c>
      <c r="AJ137" s="208">
        <f>IF('Indicator Date hidden'!AK138="x","x",$AJ$2-'Indicator Date hidden'!AK138)</f>
        <v>1</v>
      </c>
      <c r="AK137" s="208">
        <f>IF('Indicator Date hidden'!AL138="x","x",$AK$2-'Indicator Date hidden'!AL138)</f>
        <v>1</v>
      </c>
      <c r="AL137" s="208">
        <f>IF('Indicator Date hidden'!AM138="x","x",$AL$2-'Indicator Date hidden'!AM138)</f>
        <v>0</v>
      </c>
      <c r="AM137" s="208">
        <f>IF('Indicator Date hidden'!AN138="x","x",$AM$2-'Indicator Date hidden'!AN138)</f>
        <v>0</v>
      </c>
      <c r="AN137" s="208">
        <f>IF('Indicator Date hidden'!AO138="x","x",$AN$2-'Indicator Date hidden'!AO138)</f>
        <v>0</v>
      </c>
      <c r="AO137" s="208">
        <f>IF('Indicator Date hidden'!AP138="x","x",$AO$2-'Indicator Date hidden'!AP138)</f>
        <v>0</v>
      </c>
      <c r="AP137" s="208">
        <f>IF('Indicator Date hidden'!AQ138="x","x",$AP$2-'Indicator Date hidden'!AQ138)</f>
        <v>0</v>
      </c>
      <c r="AQ137" s="208">
        <f>IF('Indicator Date hidden'!AR138="x","x",$AQ$2-'Indicator Date hidden'!AR138)</f>
        <v>0</v>
      </c>
      <c r="AR137" s="208">
        <f>IF('Indicator Date hidden'!AS138="x","x",$AR$2-'Indicator Date hidden'!AS138)</f>
        <v>0</v>
      </c>
      <c r="AS137" s="208">
        <f>IF('Indicator Date hidden'!AT138="x","x",$AS$2-'Indicator Date hidden'!AT138)</f>
        <v>0</v>
      </c>
      <c r="AT137" s="208">
        <f>IF('Indicator Date hidden'!AU138="x","x",$AT$2-'Indicator Date hidden'!AU138)</f>
        <v>0</v>
      </c>
      <c r="AU137" s="208">
        <f>IF('Indicator Date hidden'!AV138="x","x",$AU$2-'Indicator Date hidden'!AV138)</f>
        <v>6</v>
      </c>
      <c r="AV137" s="208">
        <f>IF('Indicator Date hidden'!AW138="x","x",$AV$2-'Indicator Date hidden'!AW138)</f>
        <v>0</v>
      </c>
      <c r="AW137" s="208">
        <f>IF('Indicator Date hidden'!AX138="x","x",$AW$2-'Indicator Date hidden'!AX138)</f>
        <v>0</v>
      </c>
      <c r="AX137" s="208">
        <f>IF('Indicator Date hidden'!AY138="x","x",$AX$2-'Indicator Date hidden'!AY138)</f>
        <v>0</v>
      </c>
      <c r="AY137" s="208">
        <f>IF('Indicator Date hidden'!AZ138="x","x",$AY$2-'Indicator Date hidden'!AZ138)</f>
        <v>0</v>
      </c>
      <c r="AZ137" s="208">
        <f>IF('Indicator Date hidden'!BA138="x","x",$AZ$2-'Indicator Date hidden'!BA138)</f>
        <v>0</v>
      </c>
      <c r="BA137">
        <f t="shared" si="20"/>
        <v>13</v>
      </c>
      <c r="BB137" s="21">
        <f t="shared" si="21"/>
        <v>0.26</v>
      </c>
      <c r="BC137">
        <f t="shared" si="22"/>
        <v>6</v>
      </c>
      <c r="BD137" s="21">
        <f t="shared" si="23"/>
        <v>0.95519631490076429</v>
      </c>
      <c r="BE137" s="278">
        <f t="shared" si="24"/>
        <v>0</v>
      </c>
    </row>
    <row r="138" spans="1:57" x14ac:dyDescent="0.3">
      <c r="A138" t="s">
        <v>7524</v>
      </c>
      <c r="B138" s="208">
        <f>IF('Indicator Date hidden'!C139="x","x",$B$2-'Indicator Date hidden'!C139)</f>
        <v>0</v>
      </c>
      <c r="C138" s="208">
        <f>IF('Indicator Date hidden'!D139="x","x",$C$2-'Indicator Date hidden'!D139)</f>
        <v>0</v>
      </c>
      <c r="D138" s="208">
        <f>IF('Indicator Date hidden'!E139="x","x",$D$2-'Indicator Date hidden'!E139)</f>
        <v>0</v>
      </c>
      <c r="E138" s="208">
        <f>IF('Indicator Date hidden'!F139="x","x",$E$2-'Indicator Date hidden'!F139)</f>
        <v>0</v>
      </c>
      <c r="F138" s="208">
        <f>IF('Indicator Date hidden'!G139="x","x",$F$2-'Indicator Date hidden'!G139)</f>
        <v>0</v>
      </c>
      <c r="G138" s="208">
        <f>IF('Indicator Date hidden'!H139="x","x",$G$2-'Indicator Date hidden'!H139)</f>
        <v>0</v>
      </c>
      <c r="H138" s="208">
        <f>IF('Indicator Date hidden'!I139="x","x",$H$2-'Indicator Date hidden'!I139)</f>
        <v>0</v>
      </c>
      <c r="I138" s="208">
        <f>IF('Indicator Date hidden'!J139="x","x",$I$2-'Indicator Date hidden'!J139)</f>
        <v>0</v>
      </c>
      <c r="J138" s="208">
        <f>IF('Indicator Date hidden'!K139="x","x",$J$2-'Indicator Date hidden'!K139)</f>
        <v>0</v>
      </c>
      <c r="K138" s="208">
        <f>IF('Indicator Date hidden'!L139="x","x",$K$2-'Indicator Date hidden'!L139)</f>
        <v>0</v>
      </c>
      <c r="L138" s="208">
        <f>IF('Indicator Date hidden'!M139="x","x",$L$2-'Indicator Date hidden'!M139)</f>
        <v>0</v>
      </c>
      <c r="M138" s="208">
        <f>IF('Indicator Date hidden'!N139="x","x",$M$2-'Indicator Date hidden'!N139)</f>
        <v>0</v>
      </c>
      <c r="N138" s="208">
        <f>IF('Indicator Date hidden'!O139="x","x",$N$2-'Indicator Date hidden'!O139)</f>
        <v>0</v>
      </c>
      <c r="O138" s="208">
        <f>IF('Indicator Date hidden'!P139="x","x",$O$2-'Indicator Date hidden'!P139)</f>
        <v>0</v>
      </c>
      <c r="P138" s="208">
        <f>IF('Indicator Date hidden'!Q139="x","x",$P$2-'Indicator Date hidden'!Q139)</f>
        <v>0</v>
      </c>
      <c r="Q138" s="208" t="str">
        <f>IF('Indicator Date hidden'!R139="x","x",$Q$2-'Indicator Date hidden'!R139)</f>
        <v>x</v>
      </c>
      <c r="R138" s="208">
        <f>IF('Indicator Date hidden'!S139="x","x",$R$2-'Indicator Date hidden'!S139)</f>
        <v>0</v>
      </c>
      <c r="S138" s="208">
        <f>IF('Indicator Date hidden'!T139="x","x",$S$2-'Indicator Date hidden'!T139)</f>
        <v>0</v>
      </c>
      <c r="T138" s="208">
        <f>IF('Indicator Date hidden'!U139="x","x",$T$2-'Indicator Date hidden'!U139)</f>
        <v>0</v>
      </c>
      <c r="U138" s="208" t="str">
        <f>IF('Indicator Date hidden'!V139="x","x",$U$2-'Indicator Date hidden'!V139)</f>
        <v>x</v>
      </c>
      <c r="V138" s="208">
        <f>IF('Indicator Date hidden'!W139="x","x",$V$2-'Indicator Date hidden'!W139)</f>
        <v>0</v>
      </c>
      <c r="W138" s="208" t="str">
        <f>IF('Indicator Date hidden'!X139="x","x",$W$2-'Indicator Date hidden'!X139)</f>
        <v>x</v>
      </c>
      <c r="X138" s="208">
        <f>IF('Indicator Date hidden'!Y139="x","x",$X$2-'Indicator Date hidden'!Y139)</f>
        <v>2</v>
      </c>
      <c r="Y138" s="208">
        <f>IF('Indicator Date hidden'!Z139="x","x",$Y$2-'Indicator Date hidden'!Z139)</f>
        <v>0</v>
      </c>
      <c r="Z138" s="208">
        <f>IF('Indicator Date hidden'!AA139="x","x",$Z$2-'Indicator Date hidden'!AA139)</f>
        <v>0</v>
      </c>
      <c r="AA138" s="208">
        <f>IF('Indicator Date hidden'!AB139="x","x",$AA$2-'Indicator Date hidden'!AB139)</f>
        <v>0</v>
      </c>
      <c r="AB138" s="208">
        <f>IF('Indicator Date hidden'!AC139="x","x",$AB$2-'Indicator Date hidden'!AC139)</f>
        <v>0</v>
      </c>
      <c r="AC138" s="208">
        <f>IF('Indicator Date hidden'!AD139="x","x",$AC$2-'Indicator Date hidden'!AD139)</f>
        <v>0</v>
      </c>
      <c r="AD138" s="208" t="str">
        <f>IF('Indicator Date hidden'!AE139="x","x",$AD$2-'Indicator Date hidden'!AE139)</f>
        <v>x</v>
      </c>
      <c r="AE138" s="208">
        <f>IF('Indicator Date hidden'!AF139="x","x",$AE$2-'Indicator Date hidden'!AF139)</f>
        <v>0</v>
      </c>
      <c r="AF138" s="208">
        <f>IF('Indicator Date hidden'!AG139="x","x",$AF$2-'Indicator Date hidden'!AG139)</f>
        <v>1</v>
      </c>
      <c r="AG138" s="208">
        <f>IF('Indicator Date hidden'!AH139="x","x",$AG$2-'Indicator Date hidden'!AH139)</f>
        <v>0</v>
      </c>
      <c r="AH138" s="208">
        <f>IF('Indicator Date hidden'!AI139="x","x",$AH$2-'Indicator Date hidden'!AI139)</f>
        <v>0</v>
      </c>
      <c r="AI138" s="208">
        <f>IF('Indicator Date hidden'!AJ139="x","x",$AI$2-'Indicator Date hidden'!AJ139)</f>
        <v>0</v>
      </c>
      <c r="AJ138" s="208" t="str">
        <f>IF('Indicator Date hidden'!AK139="x","x",$AJ$2-'Indicator Date hidden'!AK139)</f>
        <v>x</v>
      </c>
      <c r="AK138" s="208">
        <f>IF('Indicator Date hidden'!AL139="x","x",$AK$2-'Indicator Date hidden'!AL139)</f>
        <v>1</v>
      </c>
      <c r="AL138" s="208">
        <f>IF('Indicator Date hidden'!AM139="x","x",$AL$2-'Indicator Date hidden'!AM139)</f>
        <v>0</v>
      </c>
      <c r="AM138" s="208">
        <f>IF('Indicator Date hidden'!AN139="x","x",$AM$2-'Indicator Date hidden'!AN139)</f>
        <v>0</v>
      </c>
      <c r="AN138" s="208">
        <f>IF('Indicator Date hidden'!AO139="x","x",$AN$2-'Indicator Date hidden'!AO139)</f>
        <v>0</v>
      </c>
      <c r="AO138" s="208">
        <f>IF('Indicator Date hidden'!AP139="x","x",$AO$2-'Indicator Date hidden'!AP139)</f>
        <v>0</v>
      </c>
      <c r="AP138" s="208">
        <f>IF('Indicator Date hidden'!AQ139="x","x",$AP$2-'Indicator Date hidden'!AQ139)</f>
        <v>0</v>
      </c>
      <c r="AQ138" s="208">
        <f>IF('Indicator Date hidden'!AR139="x","x",$AQ$2-'Indicator Date hidden'!AR139)</f>
        <v>0</v>
      </c>
      <c r="AR138" s="208">
        <f>IF('Indicator Date hidden'!AS139="x","x",$AR$2-'Indicator Date hidden'!AS139)</f>
        <v>0</v>
      </c>
      <c r="AS138" s="208">
        <f>IF('Indicator Date hidden'!AT139="x","x",$AS$2-'Indicator Date hidden'!AT139)</f>
        <v>0</v>
      </c>
      <c r="AT138" s="208">
        <f>IF('Indicator Date hidden'!AU139="x","x",$AT$2-'Indicator Date hidden'!AU139)</f>
        <v>0</v>
      </c>
      <c r="AU138" s="208">
        <f>IF('Indicator Date hidden'!AV139="x","x",$AU$2-'Indicator Date hidden'!AV139)</f>
        <v>1</v>
      </c>
      <c r="AV138" s="208">
        <f>IF('Indicator Date hidden'!AW139="x","x",$AV$2-'Indicator Date hidden'!AW139)</f>
        <v>0</v>
      </c>
      <c r="AW138" s="208">
        <f>IF('Indicator Date hidden'!AX139="x","x",$AW$2-'Indicator Date hidden'!AX139)</f>
        <v>0</v>
      </c>
      <c r="AX138" s="208">
        <f>IF('Indicator Date hidden'!AY139="x","x",$AX$2-'Indicator Date hidden'!AY139)</f>
        <v>0</v>
      </c>
      <c r="AY138" s="208">
        <f>IF('Indicator Date hidden'!AZ139="x","x",$AY$2-'Indicator Date hidden'!AZ139)</f>
        <v>0</v>
      </c>
      <c r="AZ138" s="208">
        <f>IF('Indicator Date hidden'!BA139="x","x",$AZ$2-'Indicator Date hidden'!BA139)</f>
        <v>0</v>
      </c>
      <c r="BA138">
        <f t="shared" si="20"/>
        <v>5</v>
      </c>
      <c r="BB138" s="21">
        <f t="shared" si="21"/>
        <v>0.10869565217391304</v>
      </c>
      <c r="BC138">
        <f t="shared" si="22"/>
        <v>4</v>
      </c>
      <c r="BD138" s="21">
        <f t="shared" si="23"/>
        <v>0.37464538999161057</v>
      </c>
      <c r="BE138" s="278">
        <f t="shared" si="24"/>
        <v>0</v>
      </c>
    </row>
    <row r="139" spans="1:57" x14ac:dyDescent="0.3">
      <c r="A139" t="s">
        <v>7526</v>
      </c>
      <c r="B139" s="208">
        <f>IF('Indicator Date hidden'!C140="x","x",$B$2-'Indicator Date hidden'!C140)</f>
        <v>0</v>
      </c>
      <c r="C139" s="208">
        <f>IF('Indicator Date hidden'!D140="x","x",$C$2-'Indicator Date hidden'!D140)</f>
        <v>0</v>
      </c>
      <c r="D139" s="208">
        <f>IF('Indicator Date hidden'!E140="x","x",$D$2-'Indicator Date hidden'!E140)</f>
        <v>0</v>
      </c>
      <c r="E139" s="208">
        <f>IF('Indicator Date hidden'!F140="x","x",$E$2-'Indicator Date hidden'!F140)</f>
        <v>0</v>
      </c>
      <c r="F139" s="208">
        <f>IF('Indicator Date hidden'!G140="x","x",$F$2-'Indicator Date hidden'!G140)</f>
        <v>0</v>
      </c>
      <c r="G139" s="208">
        <f>IF('Indicator Date hidden'!H140="x","x",$G$2-'Indicator Date hidden'!H140)</f>
        <v>0</v>
      </c>
      <c r="H139" s="208">
        <f>IF('Indicator Date hidden'!I140="x","x",$H$2-'Indicator Date hidden'!I140)</f>
        <v>0</v>
      </c>
      <c r="I139" s="208">
        <f>IF('Indicator Date hidden'!J140="x","x",$I$2-'Indicator Date hidden'!J140)</f>
        <v>0</v>
      </c>
      <c r="J139" s="208">
        <f>IF('Indicator Date hidden'!K140="x","x",$J$2-'Indicator Date hidden'!K140)</f>
        <v>0</v>
      </c>
      <c r="K139" s="208">
        <f>IF('Indicator Date hidden'!L140="x","x",$K$2-'Indicator Date hidden'!L140)</f>
        <v>0</v>
      </c>
      <c r="L139" s="208">
        <f>IF('Indicator Date hidden'!M140="x","x",$L$2-'Indicator Date hidden'!M140)</f>
        <v>0</v>
      </c>
      <c r="M139" s="208">
        <f>IF('Indicator Date hidden'!N140="x","x",$M$2-'Indicator Date hidden'!N140)</f>
        <v>0</v>
      </c>
      <c r="N139" s="208">
        <f>IF('Indicator Date hidden'!O140="x","x",$N$2-'Indicator Date hidden'!O140)</f>
        <v>0</v>
      </c>
      <c r="O139" s="208">
        <f>IF('Indicator Date hidden'!P140="x","x",$O$2-'Indicator Date hidden'!P140)</f>
        <v>0</v>
      </c>
      <c r="P139" s="208">
        <f>IF('Indicator Date hidden'!Q140="x","x",$P$2-'Indicator Date hidden'!Q140)</f>
        <v>0</v>
      </c>
      <c r="Q139" s="208" t="str">
        <f>IF('Indicator Date hidden'!R140="x","x",$Q$2-'Indicator Date hidden'!R140)</f>
        <v>x</v>
      </c>
      <c r="R139" s="208">
        <f>IF('Indicator Date hidden'!S140="x","x",$R$2-'Indicator Date hidden'!S140)</f>
        <v>0</v>
      </c>
      <c r="S139" s="208">
        <f>IF('Indicator Date hidden'!T140="x","x",$S$2-'Indicator Date hidden'!T140)</f>
        <v>0</v>
      </c>
      <c r="T139" s="208">
        <f>IF('Indicator Date hidden'!U140="x","x",$T$2-'Indicator Date hidden'!U140)</f>
        <v>0</v>
      </c>
      <c r="U139" s="208" t="str">
        <f>IF('Indicator Date hidden'!V140="x","x",$U$2-'Indicator Date hidden'!V140)</f>
        <v>x</v>
      </c>
      <c r="V139" s="208">
        <f>IF('Indicator Date hidden'!W140="x","x",$V$2-'Indicator Date hidden'!W140)</f>
        <v>0</v>
      </c>
      <c r="W139" s="208" t="str">
        <f>IF('Indicator Date hidden'!X140="x","x",$W$2-'Indicator Date hidden'!X140)</f>
        <v>x</v>
      </c>
      <c r="X139" s="208">
        <f>IF('Indicator Date hidden'!Y140="x","x",$X$2-'Indicator Date hidden'!Y140)</f>
        <v>2</v>
      </c>
      <c r="Y139" s="208">
        <f>IF('Indicator Date hidden'!Z140="x","x",$Y$2-'Indicator Date hidden'!Z140)</f>
        <v>0</v>
      </c>
      <c r="Z139" s="208">
        <f>IF('Indicator Date hidden'!AA140="x","x",$Z$2-'Indicator Date hidden'!AA140)</f>
        <v>0</v>
      </c>
      <c r="AA139" s="208" t="str">
        <f>IF('Indicator Date hidden'!AB140="x","x",$AA$2-'Indicator Date hidden'!AB140)</f>
        <v>x</v>
      </c>
      <c r="AB139" s="208">
        <f>IF('Indicator Date hidden'!AC140="x","x",$AB$2-'Indicator Date hidden'!AC140)</f>
        <v>0</v>
      </c>
      <c r="AC139" s="208">
        <f>IF('Indicator Date hidden'!AD140="x","x",$AC$2-'Indicator Date hidden'!AD140)</f>
        <v>0</v>
      </c>
      <c r="AD139" s="208" t="str">
        <f>IF('Indicator Date hidden'!AE140="x","x",$AD$2-'Indicator Date hidden'!AE140)</f>
        <v>x</v>
      </c>
      <c r="AE139" s="208">
        <f>IF('Indicator Date hidden'!AF140="x","x",$AE$2-'Indicator Date hidden'!AF140)</f>
        <v>0</v>
      </c>
      <c r="AF139" s="208">
        <f>IF('Indicator Date hidden'!AG140="x","x",$AF$2-'Indicator Date hidden'!AG140)</f>
        <v>1</v>
      </c>
      <c r="AG139" s="208">
        <f>IF('Indicator Date hidden'!AH140="x","x",$AG$2-'Indicator Date hidden'!AH140)</f>
        <v>0</v>
      </c>
      <c r="AH139" s="208">
        <f>IF('Indicator Date hidden'!AI140="x","x",$AH$2-'Indicator Date hidden'!AI140)</f>
        <v>0</v>
      </c>
      <c r="AI139" s="208">
        <f>IF('Indicator Date hidden'!AJ140="x","x",$AI$2-'Indicator Date hidden'!AJ140)</f>
        <v>0</v>
      </c>
      <c r="AJ139" s="208" t="str">
        <f>IF('Indicator Date hidden'!AK140="x","x",$AJ$2-'Indicator Date hidden'!AK140)</f>
        <v>x</v>
      </c>
      <c r="AK139" s="208">
        <f>IF('Indicator Date hidden'!AL140="x","x",$AK$2-'Indicator Date hidden'!AL140)</f>
        <v>1</v>
      </c>
      <c r="AL139" s="208">
        <f>IF('Indicator Date hidden'!AM140="x","x",$AL$2-'Indicator Date hidden'!AM140)</f>
        <v>0</v>
      </c>
      <c r="AM139" s="208">
        <f>IF('Indicator Date hidden'!AN140="x","x",$AM$2-'Indicator Date hidden'!AN140)</f>
        <v>0</v>
      </c>
      <c r="AN139" s="208">
        <f>IF('Indicator Date hidden'!AO140="x","x",$AN$2-'Indicator Date hidden'!AO140)</f>
        <v>0</v>
      </c>
      <c r="AO139" s="208">
        <f>IF('Indicator Date hidden'!AP140="x","x",$AO$2-'Indicator Date hidden'!AP140)</f>
        <v>0</v>
      </c>
      <c r="AP139" s="208">
        <f>IF('Indicator Date hidden'!AQ140="x","x",$AP$2-'Indicator Date hidden'!AQ140)</f>
        <v>0</v>
      </c>
      <c r="AQ139" s="208">
        <f>IF('Indicator Date hidden'!AR140="x","x",$AQ$2-'Indicator Date hidden'!AR140)</f>
        <v>0</v>
      </c>
      <c r="AR139" s="208">
        <f>IF('Indicator Date hidden'!AS140="x","x",$AR$2-'Indicator Date hidden'!AS140)</f>
        <v>0</v>
      </c>
      <c r="AS139" s="208">
        <f>IF('Indicator Date hidden'!AT140="x","x",$AS$2-'Indicator Date hidden'!AT140)</f>
        <v>0</v>
      </c>
      <c r="AT139" s="208">
        <f>IF('Indicator Date hidden'!AU140="x","x",$AT$2-'Indicator Date hidden'!AU140)</f>
        <v>0</v>
      </c>
      <c r="AU139" s="208">
        <f>IF('Indicator Date hidden'!AV140="x","x",$AU$2-'Indicator Date hidden'!AV140)</f>
        <v>3</v>
      </c>
      <c r="AV139" s="208">
        <f>IF('Indicator Date hidden'!AW140="x","x",$AV$2-'Indicator Date hidden'!AW140)</f>
        <v>0</v>
      </c>
      <c r="AW139" s="208">
        <f>IF('Indicator Date hidden'!AX140="x","x",$AW$2-'Indicator Date hidden'!AX140)</f>
        <v>0</v>
      </c>
      <c r="AX139" s="208">
        <f>IF('Indicator Date hidden'!AY140="x","x",$AX$2-'Indicator Date hidden'!AY140)</f>
        <v>0</v>
      </c>
      <c r="AY139" s="208">
        <f>IF('Indicator Date hidden'!AZ140="x","x",$AY$2-'Indicator Date hidden'!AZ140)</f>
        <v>0</v>
      </c>
      <c r="AZ139" s="208">
        <f>IF('Indicator Date hidden'!BA140="x","x",$AZ$2-'Indicator Date hidden'!BA140)</f>
        <v>0</v>
      </c>
      <c r="BA139">
        <f t="shared" si="20"/>
        <v>7</v>
      </c>
      <c r="BB139" s="21">
        <f t="shared" si="21"/>
        <v>0.15555555555555556</v>
      </c>
      <c r="BC139">
        <f t="shared" si="22"/>
        <v>4</v>
      </c>
      <c r="BD139" s="21">
        <f t="shared" si="23"/>
        <v>0.55599982236430234</v>
      </c>
      <c r="BE139" s="278">
        <f t="shared" si="24"/>
        <v>0</v>
      </c>
    </row>
    <row r="140" spans="1:57" x14ac:dyDescent="0.3">
      <c r="A140" t="s">
        <v>7528</v>
      </c>
      <c r="B140" s="208">
        <f>IF('Indicator Date hidden'!C141="x","x",$B$2-'Indicator Date hidden'!C141)</f>
        <v>0</v>
      </c>
      <c r="C140" s="208">
        <f>IF('Indicator Date hidden'!D141="x","x",$C$2-'Indicator Date hidden'!D141)</f>
        <v>0</v>
      </c>
      <c r="D140" s="208">
        <f>IF('Indicator Date hidden'!E141="x","x",$D$2-'Indicator Date hidden'!E141)</f>
        <v>0</v>
      </c>
      <c r="E140" s="208">
        <f>IF('Indicator Date hidden'!F141="x","x",$E$2-'Indicator Date hidden'!F141)</f>
        <v>0</v>
      </c>
      <c r="F140" s="208">
        <f>IF('Indicator Date hidden'!G141="x","x",$F$2-'Indicator Date hidden'!G141)</f>
        <v>0</v>
      </c>
      <c r="G140" s="208">
        <f>IF('Indicator Date hidden'!H141="x","x",$G$2-'Indicator Date hidden'!H141)</f>
        <v>0</v>
      </c>
      <c r="H140" s="208">
        <f>IF('Indicator Date hidden'!I141="x","x",$H$2-'Indicator Date hidden'!I141)</f>
        <v>0</v>
      </c>
      <c r="I140" s="208">
        <f>IF('Indicator Date hidden'!J141="x","x",$I$2-'Indicator Date hidden'!J141)</f>
        <v>0</v>
      </c>
      <c r="J140" s="208">
        <f>IF('Indicator Date hidden'!K141="x","x",$J$2-'Indicator Date hidden'!K141)</f>
        <v>0</v>
      </c>
      <c r="K140" s="208">
        <f>IF('Indicator Date hidden'!L141="x","x",$K$2-'Indicator Date hidden'!L141)</f>
        <v>0</v>
      </c>
      <c r="L140" s="208">
        <f>IF('Indicator Date hidden'!M141="x","x",$L$2-'Indicator Date hidden'!M141)</f>
        <v>0</v>
      </c>
      <c r="M140" s="208">
        <f>IF('Indicator Date hidden'!N141="x","x",$M$2-'Indicator Date hidden'!N141)</f>
        <v>0</v>
      </c>
      <c r="N140" s="208">
        <f>IF('Indicator Date hidden'!O141="x","x",$N$2-'Indicator Date hidden'!O141)</f>
        <v>0</v>
      </c>
      <c r="O140" s="208">
        <f>IF('Indicator Date hidden'!P141="x","x",$O$2-'Indicator Date hidden'!P141)</f>
        <v>0</v>
      </c>
      <c r="P140" s="208">
        <f>IF('Indicator Date hidden'!Q141="x","x",$P$2-'Indicator Date hidden'!Q141)</f>
        <v>0</v>
      </c>
      <c r="Q140" s="208" t="str">
        <f>IF('Indicator Date hidden'!R141="x","x",$Q$2-'Indicator Date hidden'!R141)</f>
        <v>x</v>
      </c>
      <c r="R140" s="208">
        <f>IF('Indicator Date hidden'!S141="x","x",$R$2-'Indicator Date hidden'!S141)</f>
        <v>0</v>
      </c>
      <c r="S140" s="208">
        <f>IF('Indicator Date hidden'!T141="x","x",$S$2-'Indicator Date hidden'!T141)</f>
        <v>0</v>
      </c>
      <c r="T140" s="208">
        <f>IF('Indicator Date hidden'!U141="x","x",$T$2-'Indicator Date hidden'!U141)</f>
        <v>0</v>
      </c>
      <c r="U140" s="208" t="str">
        <f>IF('Indicator Date hidden'!V141="x","x",$U$2-'Indicator Date hidden'!V141)</f>
        <v>x</v>
      </c>
      <c r="V140" s="208">
        <f>IF('Indicator Date hidden'!W141="x","x",$V$2-'Indicator Date hidden'!W141)</f>
        <v>0</v>
      </c>
      <c r="W140" s="208" t="str">
        <f>IF('Indicator Date hidden'!X141="x","x",$W$2-'Indicator Date hidden'!X141)</f>
        <v>x</v>
      </c>
      <c r="X140" s="208">
        <f>IF('Indicator Date hidden'!Y141="x","x",$X$2-'Indicator Date hidden'!Y141)</f>
        <v>4</v>
      </c>
      <c r="Y140" s="208">
        <f>IF('Indicator Date hidden'!Z141="x","x",$Y$2-'Indicator Date hidden'!Z141)</f>
        <v>0</v>
      </c>
      <c r="Z140" s="208">
        <f>IF('Indicator Date hidden'!AA141="x","x",$Z$2-'Indicator Date hidden'!AA141)</f>
        <v>0</v>
      </c>
      <c r="AA140" s="208" t="str">
        <f>IF('Indicator Date hidden'!AB141="x","x",$AA$2-'Indicator Date hidden'!AB141)</f>
        <v>x</v>
      </c>
      <c r="AB140" s="208">
        <f>IF('Indicator Date hidden'!AC141="x","x",$AB$2-'Indicator Date hidden'!AC141)</f>
        <v>0</v>
      </c>
      <c r="AC140" s="208">
        <f>IF('Indicator Date hidden'!AD141="x","x",$AC$2-'Indicator Date hidden'!AD141)</f>
        <v>0</v>
      </c>
      <c r="AD140" s="208" t="str">
        <f>IF('Indicator Date hidden'!AE141="x","x",$AD$2-'Indicator Date hidden'!AE141)</f>
        <v>x</v>
      </c>
      <c r="AE140" s="208">
        <f>IF('Indicator Date hidden'!AF141="x","x",$AE$2-'Indicator Date hidden'!AF141)</f>
        <v>0</v>
      </c>
      <c r="AF140" s="208" t="str">
        <f>IF('Indicator Date hidden'!AG141="x","x",$AF$2-'Indicator Date hidden'!AG141)</f>
        <v>x</v>
      </c>
      <c r="AG140" s="208">
        <f>IF('Indicator Date hidden'!AH141="x","x",$AG$2-'Indicator Date hidden'!AH141)</f>
        <v>0</v>
      </c>
      <c r="AH140" s="208">
        <f>IF('Indicator Date hidden'!AI141="x","x",$AH$2-'Indicator Date hidden'!AI141)</f>
        <v>0</v>
      </c>
      <c r="AI140" s="208">
        <f>IF('Indicator Date hidden'!AJ141="x","x",$AI$2-'Indicator Date hidden'!AJ141)</f>
        <v>0</v>
      </c>
      <c r="AJ140" s="208" t="str">
        <f>IF('Indicator Date hidden'!AK141="x","x",$AJ$2-'Indicator Date hidden'!AK141)</f>
        <v>x</v>
      </c>
      <c r="AK140" s="208">
        <f>IF('Indicator Date hidden'!AL141="x","x",$AK$2-'Indicator Date hidden'!AL141)</f>
        <v>1</v>
      </c>
      <c r="AL140" s="208">
        <f>IF('Indicator Date hidden'!AM141="x","x",$AL$2-'Indicator Date hidden'!AM141)</f>
        <v>0</v>
      </c>
      <c r="AM140" s="208">
        <f>IF('Indicator Date hidden'!AN141="x","x",$AM$2-'Indicator Date hidden'!AN141)</f>
        <v>0</v>
      </c>
      <c r="AN140" s="208">
        <f>IF('Indicator Date hidden'!AO141="x","x",$AN$2-'Indicator Date hidden'!AO141)</f>
        <v>0</v>
      </c>
      <c r="AO140" s="208">
        <f>IF('Indicator Date hidden'!AP141="x","x",$AO$2-'Indicator Date hidden'!AP141)</f>
        <v>0</v>
      </c>
      <c r="AP140" s="208">
        <f>IF('Indicator Date hidden'!AQ141="x","x",$AP$2-'Indicator Date hidden'!AQ141)</f>
        <v>0</v>
      </c>
      <c r="AQ140" s="208">
        <f>IF('Indicator Date hidden'!AR141="x","x",$AQ$2-'Indicator Date hidden'!AR141)</f>
        <v>0</v>
      </c>
      <c r="AR140" s="208">
        <f>IF('Indicator Date hidden'!AS141="x","x",$AR$2-'Indicator Date hidden'!AS141)</f>
        <v>0</v>
      </c>
      <c r="AS140" s="208">
        <f>IF('Indicator Date hidden'!AT141="x","x",$AS$2-'Indicator Date hidden'!AT141)</f>
        <v>0</v>
      </c>
      <c r="AT140" s="208">
        <f>IF('Indicator Date hidden'!AU141="x","x",$AT$2-'Indicator Date hidden'!AU141)</f>
        <v>0</v>
      </c>
      <c r="AU140" s="208">
        <f>IF('Indicator Date hidden'!AV141="x","x",$AU$2-'Indicator Date hidden'!AV141)</f>
        <v>0</v>
      </c>
      <c r="AV140" s="208">
        <f>IF('Indicator Date hidden'!AW141="x","x",$AV$2-'Indicator Date hidden'!AW141)</f>
        <v>0</v>
      </c>
      <c r="AW140" s="208">
        <f>IF('Indicator Date hidden'!AX141="x","x",$AW$2-'Indicator Date hidden'!AX141)</f>
        <v>0</v>
      </c>
      <c r="AX140" s="208">
        <f>IF('Indicator Date hidden'!AY141="x","x",$AX$2-'Indicator Date hidden'!AY141)</f>
        <v>0</v>
      </c>
      <c r="AY140" s="208">
        <f>IF('Indicator Date hidden'!AZ141="x","x",$AY$2-'Indicator Date hidden'!AZ141)</f>
        <v>0</v>
      </c>
      <c r="AZ140" s="208">
        <f>IF('Indicator Date hidden'!BA141="x","x",$AZ$2-'Indicator Date hidden'!BA141)</f>
        <v>0</v>
      </c>
      <c r="BA140">
        <f t="shared" si="20"/>
        <v>5</v>
      </c>
      <c r="BB140" s="21">
        <f t="shared" si="21"/>
        <v>0.11363636363636363</v>
      </c>
      <c r="BC140">
        <f t="shared" si="22"/>
        <v>2</v>
      </c>
      <c r="BD140" s="21">
        <f t="shared" si="23"/>
        <v>0.61110589362494327</v>
      </c>
      <c r="BE140" s="278">
        <f t="shared" si="24"/>
        <v>0</v>
      </c>
    </row>
    <row r="141" spans="1:57" x14ac:dyDescent="0.3">
      <c r="A141" t="s">
        <v>7530</v>
      </c>
      <c r="B141" s="208">
        <f>IF('Indicator Date hidden'!C142="x","x",$B$2-'Indicator Date hidden'!C142)</f>
        <v>0</v>
      </c>
      <c r="C141" s="208">
        <f>IF('Indicator Date hidden'!D142="x","x",$C$2-'Indicator Date hidden'!D142)</f>
        <v>0</v>
      </c>
      <c r="D141" s="208">
        <f>IF('Indicator Date hidden'!E142="x","x",$D$2-'Indicator Date hidden'!E142)</f>
        <v>0</v>
      </c>
      <c r="E141" s="208">
        <f>IF('Indicator Date hidden'!F142="x","x",$E$2-'Indicator Date hidden'!F142)</f>
        <v>0</v>
      </c>
      <c r="F141" s="208">
        <f>IF('Indicator Date hidden'!G142="x","x",$F$2-'Indicator Date hidden'!G142)</f>
        <v>0</v>
      </c>
      <c r="G141" s="208">
        <f>IF('Indicator Date hidden'!H142="x","x",$G$2-'Indicator Date hidden'!H142)</f>
        <v>0</v>
      </c>
      <c r="H141" s="208">
        <f>IF('Indicator Date hidden'!I142="x","x",$H$2-'Indicator Date hidden'!I142)</f>
        <v>0</v>
      </c>
      <c r="I141" s="208">
        <f>IF('Indicator Date hidden'!J142="x","x",$I$2-'Indicator Date hidden'!J142)</f>
        <v>0</v>
      </c>
      <c r="J141" s="208">
        <f>IF('Indicator Date hidden'!K142="x","x",$J$2-'Indicator Date hidden'!K142)</f>
        <v>0</v>
      </c>
      <c r="K141" s="208">
        <f>IF('Indicator Date hidden'!L142="x","x",$K$2-'Indicator Date hidden'!L142)</f>
        <v>0</v>
      </c>
      <c r="L141" s="208">
        <f>IF('Indicator Date hidden'!M142="x","x",$L$2-'Indicator Date hidden'!M142)</f>
        <v>0</v>
      </c>
      <c r="M141" s="208">
        <f>IF('Indicator Date hidden'!N142="x","x",$M$2-'Indicator Date hidden'!N142)</f>
        <v>0</v>
      </c>
      <c r="N141" s="208">
        <f>IF('Indicator Date hidden'!O142="x","x",$N$2-'Indicator Date hidden'!O142)</f>
        <v>0</v>
      </c>
      <c r="O141" s="208">
        <f>IF('Indicator Date hidden'!P142="x","x",$O$2-'Indicator Date hidden'!P142)</f>
        <v>0</v>
      </c>
      <c r="P141" s="208">
        <f>IF('Indicator Date hidden'!Q142="x","x",$P$2-'Indicator Date hidden'!Q142)</f>
        <v>0</v>
      </c>
      <c r="Q141" s="208" t="str">
        <f>IF('Indicator Date hidden'!R142="x","x",$Q$2-'Indicator Date hidden'!R142)</f>
        <v>x</v>
      </c>
      <c r="R141" s="208">
        <f>IF('Indicator Date hidden'!S142="x","x",$R$2-'Indicator Date hidden'!S142)</f>
        <v>0</v>
      </c>
      <c r="S141" s="208">
        <f>IF('Indicator Date hidden'!T142="x","x",$S$2-'Indicator Date hidden'!T142)</f>
        <v>0</v>
      </c>
      <c r="T141" s="208">
        <f>IF('Indicator Date hidden'!U142="x","x",$T$2-'Indicator Date hidden'!U142)</f>
        <v>0</v>
      </c>
      <c r="U141" s="208" t="str">
        <f>IF('Indicator Date hidden'!V142="x","x",$U$2-'Indicator Date hidden'!V142)</f>
        <v>x</v>
      </c>
      <c r="V141" s="208">
        <f>IF('Indicator Date hidden'!W142="x","x",$V$2-'Indicator Date hidden'!W142)</f>
        <v>0</v>
      </c>
      <c r="W141" s="208" t="str">
        <f>IF('Indicator Date hidden'!X142="x","x",$W$2-'Indicator Date hidden'!X142)</f>
        <v>x</v>
      </c>
      <c r="X141" s="208">
        <f>IF('Indicator Date hidden'!Y142="x","x",$X$2-'Indicator Date hidden'!Y142)</f>
        <v>2</v>
      </c>
      <c r="Y141" s="208">
        <f>IF('Indicator Date hidden'!Z142="x","x",$Y$2-'Indicator Date hidden'!Z142)</f>
        <v>0</v>
      </c>
      <c r="Z141" s="208">
        <f>IF('Indicator Date hidden'!AA142="x","x",$Z$2-'Indicator Date hidden'!AA142)</f>
        <v>0</v>
      </c>
      <c r="AA141" s="208">
        <f>IF('Indicator Date hidden'!AB142="x","x",$AA$2-'Indicator Date hidden'!AB142)</f>
        <v>1</v>
      </c>
      <c r="AB141" s="208">
        <f>IF('Indicator Date hidden'!AC142="x","x",$AB$2-'Indicator Date hidden'!AC142)</f>
        <v>0</v>
      </c>
      <c r="AC141" s="208">
        <f>IF('Indicator Date hidden'!AD142="x","x",$AC$2-'Indicator Date hidden'!AD142)</f>
        <v>0</v>
      </c>
      <c r="AD141" s="208" t="str">
        <f>IF('Indicator Date hidden'!AE142="x","x",$AD$2-'Indicator Date hidden'!AE142)</f>
        <v>x</v>
      </c>
      <c r="AE141" s="208">
        <f>IF('Indicator Date hidden'!AF142="x","x",$AE$2-'Indicator Date hidden'!AF142)</f>
        <v>0</v>
      </c>
      <c r="AF141" s="208">
        <f>IF('Indicator Date hidden'!AG142="x","x",$AF$2-'Indicator Date hidden'!AG142)</f>
        <v>1</v>
      </c>
      <c r="AG141" s="208">
        <f>IF('Indicator Date hidden'!AH142="x","x",$AG$2-'Indicator Date hidden'!AH142)</f>
        <v>0</v>
      </c>
      <c r="AH141" s="208">
        <f>IF('Indicator Date hidden'!AI142="x","x",$AH$2-'Indicator Date hidden'!AI142)</f>
        <v>0</v>
      </c>
      <c r="AI141" s="208">
        <f>IF('Indicator Date hidden'!AJ142="x","x",$AI$2-'Indicator Date hidden'!AJ142)</f>
        <v>0</v>
      </c>
      <c r="AJ141" s="208" t="str">
        <f>IF('Indicator Date hidden'!AK142="x","x",$AJ$2-'Indicator Date hidden'!AK142)</f>
        <v>x</v>
      </c>
      <c r="AK141" s="208">
        <f>IF('Indicator Date hidden'!AL142="x","x",$AK$2-'Indicator Date hidden'!AL142)</f>
        <v>1</v>
      </c>
      <c r="AL141" s="208">
        <f>IF('Indicator Date hidden'!AM142="x","x",$AL$2-'Indicator Date hidden'!AM142)</f>
        <v>0</v>
      </c>
      <c r="AM141" s="208">
        <f>IF('Indicator Date hidden'!AN142="x","x",$AM$2-'Indicator Date hidden'!AN142)</f>
        <v>0</v>
      </c>
      <c r="AN141" s="208">
        <f>IF('Indicator Date hidden'!AO142="x","x",$AN$2-'Indicator Date hidden'!AO142)</f>
        <v>0</v>
      </c>
      <c r="AO141" s="208">
        <f>IF('Indicator Date hidden'!AP142="x","x",$AO$2-'Indicator Date hidden'!AP142)</f>
        <v>0</v>
      </c>
      <c r="AP141" s="208">
        <f>IF('Indicator Date hidden'!AQ142="x","x",$AP$2-'Indicator Date hidden'!AQ142)</f>
        <v>0</v>
      </c>
      <c r="AQ141" s="208">
        <f>IF('Indicator Date hidden'!AR142="x","x",$AQ$2-'Indicator Date hidden'!AR142)</f>
        <v>0</v>
      </c>
      <c r="AR141" s="208">
        <f>IF('Indicator Date hidden'!AS142="x","x",$AR$2-'Indicator Date hidden'!AS142)</f>
        <v>0</v>
      </c>
      <c r="AS141" s="208">
        <f>IF('Indicator Date hidden'!AT142="x","x",$AS$2-'Indicator Date hidden'!AT142)</f>
        <v>0</v>
      </c>
      <c r="AT141" s="208">
        <f>IF('Indicator Date hidden'!AU142="x","x",$AT$2-'Indicator Date hidden'!AU142)</f>
        <v>0</v>
      </c>
      <c r="AU141" s="208">
        <f>IF('Indicator Date hidden'!AV142="x","x",$AU$2-'Indicator Date hidden'!AV142)</f>
        <v>3</v>
      </c>
      <c r="AV141" s="208">
        <f>IF('Indicator Date hidden'!AW142="x","x",$AV$2-'Indicator Date hidden'!AW142)</f>
        <v>0</v>
      </c>
      <c r="AW141" s="208">
        <f>IF('Indicator Date hidden'!AX142="x","x",$AW$2-'Indicator Date hidden'!AX142)</f>
        <v>0</v>
      </c>
      <c r="AX141" s="208">
        <f>IF('Indicator Date hidden'!AY142="x","x",$AX$2-'Indicator Date hidden'!AY142)</f>
        <v>0</v>
      </c>
      <c r="AY141" s="208">
        <f>IF('Indicator Date hidden'!AZ142="x","x",$AY$2-'Indicator Date hidden'!AZ142)</f>
        <v>0</v>
      </c>
      <c r="AZ141" s="208">
        <f>IF('Indicator Date hidden'!BA142="x","x",$AZ$2-'Indicator Date hidden'!BA142)</f>
        <v>0</v>
      </c>
      <c r="BA141">
        <f t="shared" si="20"/>
        <v>8</v>
      </c>
      <c r="BB141" s="21">
        <f t="shared" si="21"/>
        <v>0.17391304347826086</v>
      </c>
      <c r="BC141">
        <f t="shared" si="22"/>
        <v>5</v>
      </c>
      <c r="BD141" s="21">
        <f t="shared" si="23"/>
        <v>0.56354266942677045</v>
      </c>
      <c r="BE141" s="278">
        <f t="shared" si="24"/>
        <v>0</v>
      </c>
    </row>
    <row r="142" spans="1:57" x14ac:dyDescent="0.3">
      <c r="A142" t="s">
        <v>7532</v>
      </c>
      <c r="B142" s="208">
        <f>IF('Indicator Date hidden'!C143="x","x",$B$2-'Indicator Date hidden'!C143)</f>
        <v>0</v>
      </c>
      <c r="C142" s="208">
        <f>IF('Indicator Date hidden'!D143="x","x",$C$2-'Indicator Date hidden'!D143)</f>
        <v>0</v>
      </c>
      <c r="D142" s="208">
        <f>IF('Indicator Date hidden'!E143="x","x",$D$2-'Indicator Date hidden'!E143)</f>
        <v>0</v>
      </c>
      <c r="E142" s="208">
        <f>IF('Indicator Date hidden'!F143="x","x",$E$2-'Indicator Date hidden'!F143)</f>
        <v>0</v>
      </c>
      <c r="F142" s="208">
        <f>IF('Indicator Date hidden'!G143="x","x",$F$2-'Indicator Date hidden'!G143)</f>
        <v>0</v>
      </c>
      <c r="G142" s="208">
        <f>IF('Indicator Date hidden'!H143="x","x",$G$2-'Indicator Date hidden'!H143)</f>
        <v>0</v>
      </c>
      <c r="H142" s="208">
        <f>IF('Indicator Date hidden'!I143="x","x",$H$2-'Indicator Date hidden'!I143)</f>
        <v>0</v>
      </c>
      <c r="I142" s="208">
        <f>IF('Indicator Date hidden'!J143="x","x",$I$2-'Indicator Date hidden'!J143)</f>
        <v>0</v>
      </c>
      <c r="J142" s="208">
        <f>IF('Indicator Date hidden'!K143="x","x",$J$2-'Indicator Date hidden'!K143)</f>
        <v>0</v>
      </c>
      <c r="K142" s="208">
        <f>IF('Indicator Date hidden'!L143="x","x",$K$2-'Indicator Date hidden'!L143)</f>
        <v>0</v>
      </c>
      <c r="L142" s="208">
        <f>IF('Indicator Date hidden'!M143="x","x",$L$2-'Indicator Date hidden'!M143)</f>
        <v>0</v>
      </c>
      <c r="M142" s="208">
        <f>IF('Indicator Date hidden'!N143="x","x",$M$2-'Indicator Date hidden'!N143)</f>
        <v>0</v>
      </c>
      <c r="N142" s="208">
        <f>IF('Indicator Date hidden'!O143="x","x",$N$2-'Indicator Date hidden'!O143)</f>
        <v>0</v>
      </c>
      <c r="O142" s="208">
        <f>IF('Indicator Date hidden'!P143="x","x",$O$2-'Indicator Date hidden'!P143)</f>
        <v>0</v>
      </c>
      <c r="P142" s="208">
        <f>IF('Indicator Date hidden'!Q143="x","x",$P$2-'Indicator Date hidden'!Q143)</f>
        <v>0</v>
      </c>
      <c r="Q142" s="208" t="str">
        <f>IF('Indicator Date hidden'!R143="x","x",$Q$2-'Indicator Date hidden'!R143)</f>
        <v>x</v>
      </c>
      <c r="R142" s="208">
        <f>IF('Indicator Date hidden'!S143="x","x",$R$2-'Indicator Date hidden'!S143)</f>
        <v>0</v>
      </c>
      <c r="S142" s="208">
        <f>IF('Indicator Date hidden'!T143="x","x",$S$2-'Indicator Date hidden'!T143)</f>
        <v>0</v>
      </c>
      <c r="T142" s="208">
        <f>IF('Indicator Date hidden'!U143="x","x",$T$2-'Indicator Date hidden'!U143)</f>
        <v>0</v>
      </c>
      <c r="U142" s="208" t="str">
        <f>IF('Indicator Date hidden'!V143="x","x",$U$2-'Indicator Date hidden'!V143)</f>
        <v>x</v>
      </c>
      <c r="V142" s="208">
        <f>IF('Indicator Date hidden'!W143="x","x",$V$2-'Indicator Date hidden'!W143)</f>
        <v>0</v>
      </c>
      <c r="W142" s="208" t="str">
        <f>IF('Indicator Date hidden'!X143="x","x",$W$2-'Indicator Date hidden'!X143)</f>
        <v>x</v>
      </c>
      <c r="X142" s="208">
        <f>IF('Indicator Date hidden'!Y143="x","x",$X$2-'Indicator Date hidden'!Y143)</f>
        <v>4</v>
      </c>
      <c r="Y142" s="208">
        <f>IF('Indicator Date hidden'!Z143="x","x",$Y$2-'Indicator Date hidden'!Z143)</f>
        <v>0</v>
      </c>
      <c r="Z142" s="208">
        <f>IF('Indicator Date hidden'!AA143="x","x",$Z$2-'Indicator Date hidden'!AA143)</f>
        <v>0</v>
      </c>
      <c r="AA142" s="208" t="str">
        <f>IF('Indicator Date hidden'!AB143="x","x",$AA$2-'Indicator Date hidden'!AB143)</f>
        <v>x</v>
      </c>
      <c r="AB142" s="208">
        <f>IF('Indicator Date hidden'!AC143="x","x",$AB$2-'Indicator Date hidden'!AC143)</f>
        <v>0</v>
      </c>
      <c r="AC142" s="208">
        <f>IF('Indicator Date hidden'!AD143="x","x",$AC$2-'Indicator Date hidden'!AD143)</f>
        <v>0</v>
      </c>
      <c r="AD142" s="208" t="str">
        <f>IF('Indicator Date hidden'!AE143="x","x",$AD$2-'Indicator Date hidden'!AE143)</f>
        <v>x</v>
      </c>
      <c r="AE142" s="208">
        <f>IF('Indicator Date hidden'!AF143="x","x",$AE$2-'Indicator Date hidden'!AF143)</f>
        <v>0</v>
      </c>
      <c r="AF142" s="208">
        <f>IF('Indicator Date hidden'!AG143="x","x",$AF$2-'Indicator Date hidden'!AG143)</f>
        <v>1</v>
      </c>
      <c r="AG142" s="208">
        <f>IF('Indicator Date hidden'!AH143="x","x",$AG$2-'Indicator Date hidden'!AH143)</f>
        <v>0</v>
      </c>
      <c r="AH142" s="208">
        <f>IF('Indicator Date hidden'!AI143="x","x",$AH$2-'Indicator Date hidden'!AI143)</f>
        <v>0</v>
      </c>
      <c r="AI142" s="208">
        <f>IF('Indicator Date hidden'!AJ143="x","x",$AI$2-'Indicator Date hidden'!AJ143)</f>
        <v>0</v>
      </c>
      <c r="AJ142" s="208">
        <f>IF('Indicator Date hidden'!AK143="x","x",$AJ$2-'Indicator Date hidden'!AK143)</f>
        <v>1</v>
      </c>
      <c r="AK142" s="208">
        <f>IF('Indicator Date hidden'!AL143="x","x",$AK$2-'Indicator Date hidden'!AL143)</f>
        <v>1</v>
      </c>
      <c r="AL142" s="208">
        <f>IF('Indicator Date hidden'!AM143="x","x",$AL$2-'Indicator Date hidden'!AM143)</f>
        <v>0</v>
      </c>
      <c r="AM142" s="208">
        <f>IF('Indicator Date hidden'!AN143="x","x",$AM$2-'Indicator Date hidden'!AN143)</f>
        <v>0</v>
      </c>
      <c r="AN142" s="208">
        <f>IF('Indicator Date hidden'!AO143="x","x",$AN$2-'Indicator Date hidden'!AO143)</f>
        <v>0</v>
      </c>
      <c r="AO142" s="208">
        <f>IF('Indicator Date hidden'!AP143="x","x",$AO$2-'Indicator Date hidden'!AP143)</f>
        <v>0</v>
      </c>
      <c r="AP142" s="208">
        <f>IF('Indicator Date hidden'!AQ143="x","x",$AP$2-'Indicator Date hidden'!AQ143)</f>
        <v>0</v>
      </c>
      <c r="AQ142" s="208" t="str">
        <f>IF('Indicator Date hidden'!AR143="x","x",$AQ$2-'Indicator Date hidden'!AR143)</f>
        <v>x</v>
      </c>
      <c r="AR142" s="208">
        <f>IF('Indicator Date hidden'!AS143="x","x",$AR$2-'Indicator Date hidden'!AS143)</f>
        <v>0</v>
      </c>
      <c r="AS142" s="208">
        <f>IF('Indicator Date hidden'!AT143="x","x",$AS$2-'Indicator Date hidden'!AT143)</f>
        <v>0</v>
      </c>
      <c r="AT142" s="208">
        <f>IF('Indicator Date hidden'!AU143="x","x",$AT$2-'Indicator Date hidden'!AU143)</f>
        <v>0</v>
      </c>
      <c r="AU142" s="208">
        <f>IF('Indicator Date hidden'!AV143="x","x",$AU$2-'Indicator Date hidden'!AV143)</f>
        <v>4</v>
      </c>
      <c r="AV142" s="208">
        <f>IF('Indicator Date hidden'!AW143="x","x",$AV$2-'Indicator Date hidden'!AW143)</f>
        <v>0</v>
      </c>
      <c r="AW142" s="208">
        <f>IF('Indicator Date hidden'!AX143="x","x",$AW$2-'Indicator Date hidden'!AX143)</f>
        <v>0</v>
      </c>
      <c r="AX142" s="208">
        <f>IF('Indicator Date hidden'!AY143="x","x",$AX$2-'Indicator Date hidden'!AY143)</f>
        <v>0</v>
      </c>
      <c r="AY142" s="208">
        <f>IF('Indicator Date hidden'!AZ143="x","x",$AY$2-'Indicator Date hidden'!AZ143)</f>
        <v>0</v>
      </c>
      <c r="AZ142" s="208">
        <f>IF('Indicator Date hidden'!BA143="x","x",$AZ$2-'Indicator Date hidden'!BA143)</f>
        <v>0</v>
      </c>
      <c r="BA142">
        <f t="shared" si="20"/>
        <v>11</v>
      </c>
      <c r="BB142" s="21">
        <f t="shared" si="21"/>
        <v>0.24444444444444444</v>
      </c>
      <c r="BC142">
        <f t="shared" si="22"/>
        <v>5</v>
      </c>
      <c r="BD142" s="21">
        <f t="shared" si="23"/>
        <v>0.84736337621944968</v>
      </c>
      <c r="BE142" s="278">
        <f t="shared" si="24"/>
        <v>0</v>
      </c>
    </row>
    <row r="143" spans="1:57" x14ac:dyDescent="0.3">
      <c r="A143" t="s">
        <v>7533</v>
      </c>
      <c r="B143" s="208">
        <f>IF('Indicator Date hidden'!C144="x","x",$B$2-'Indicator Date hidden'!C144)</f>
        <v>0</v>
      </c>
      <c r="C143" s="208">
        <f>IF('Indicator Date hidden'!D144="x","x",$C$2-'Indicator Date hidden'!D144)</f>
        <v>0</v>
      </c>
      <c r="D143" s="208">
        <f>IF('Indicator Date hidden'!E144="x","x",$D$2-'Indicator Date hidden'!E144)</f>
        <v>0</v>
      </c>
      <c r="E143" s="208">
        <f>IF('Indicator Date hidden'!F144="x","x",$E$2-'Indicator Date hidden'!F144)</f>
        <v>0</v>
      </c>
      <c r="F143" s="208">
        <f>IF('Indicator Date hidden'!G144="x","x",$F$2-'Indicator Date hidden'!G144)</f>
        <v>0</v>
      </c>
      <c r="G143" s="208">
        <f>IF('Indicator Date hidden'!H144="x","x",$G$2-'Indicator Date hidden'!H144)</f>
        <v>0</v>
      </c>
      <c r="H143" s="208">
        <f>IF('Indicator Date hidden'!I144="x","x",$H$2-'Indicator Date hidden'!I144)</f>
        <v>0</v>
      </c>
      <c r="I143" s="208">
        <f>IF('Indicator Date hidden'!J144="x","x",$I$2-'Indicator Date hidden'!J144)</f>
        <v>0</v>
      </c>
      <c r="J143" s="208">
        <f>IF('Indicator Date hidden'!K144="x","x",$J$2-'Indicator Date hidden'!K144)</f>
        <v>0</v>
      </c>
      <c r="K143" s="208">
        <f>IF('Indicator Date hidden'!L144="x","x",$K$2-'Indicator Date hidden'!L144)</f>
        <v>0</v>
      </c>
      <c r="L143" s="208">
        <f>IF('Indicator Date hidden'!M144="x","x",$L$2-'Indicator Date hidden'!M144)</f>
        <v>0</v>
      </c>
      <c r="M143" s="208">
        <f>IF('Indicator Date hidden'!N144="x","x",$M$2-'Indicator Date hidden'!N144)</f>
        <v>0</v>
      </c>
      <c r="N143" s="208">
        <f>IF('Indicator Date hidden'!O144="x","x",$N$2-'Indicator Date hidden'!O144)</f>
        <v>0</v>
      </c>
      <c r="O143" s="208">
        <f>IF('Indicator Date hidden'!P144="x","x",$O$2-'Indicator Date hidden'!P144)</f>
        <v>0</v>
      </c>
      <c r="P143" s="208">
        <f>IF('Indicator Date hidden'!Q144="x","x",$P$2-'Indicator Date hidden'!Q144)</f>
        <v>0</v>
      </c>
      <c r="Q143" s="208">
        <f>IF('Indicator Date hidden'!R144="x","x",$Q$2-'Indicator Date hidden'!R144)</f>
        <v>4</v>
      </c>
      <c r="R143" s="208">
        <f>IF('Indicator Date hidden'!S144="x","x",$R$2-'Indicator Date hidden'!S144)</f>
        <v>0</v>
      </c>
      <c r="S143" s="208">
        <f>IF('Indicator Date hidden'!T144="x","x",$S$2-'Indicator Date hidden'!T144)</f>
        <v>0</v>
      </c>
      <c r="T143" s="208">
        <f>IF('Indicator Date hidden'!U144="x","x",$T$2-'Indicator Date hidden'!U144)</f>
        <v>0</v>
      </c>
      <c r="U143" s="208">
        <f>IF('Indicator Date hidden'!V144="x","x",$U$2-'Indicator Date hidden'!V144)</f>
        <v>0</v>
      </c>
      <c r="V143" s="208">
        <f>IF('Indicator Date hidden'!W144="x","x",$V$2-'Indicator Date hidden'!W144)</f>
        <v>0</v>
      </c>
      <c r="W143" s="208">
        <f>IF('Indicator Date hidden'!X144="x","x",$W$2-'Indicator Date hidden'!X144)</f>
        <v>4</v>
      </c>
      <c r="X143" s="208">
        <f>IF('Indicator Date hidden'!Y144="x","x",$X$2-'Indicator Date hidden'!Y144)</f>
        <v>4</v>
      </c>
      <c r="Y143" s="208">
        <f>IF('Indicator Date hidden'!Z144="x","x",$Y$2-'Indicator Date hidden'!Z144)</f>
        <v>0</v>
      </c>
      <c r="Z143" s="208">
        <f>IF('Indicator Date hidden'!AA144="x","x",$Z$2-'Indicator Date hidden'!AA144)</f>
        <v>0</v>
      </c>
      <c r="AA143" s="208">
        <f>IF('Indicator Date hidden'!AB144="x","x",$AA$2-'Indicator Date hidden'!AB144)</f>
        <v>0</v>
      </c>
      <c r="AB143" s="208">
        <f>IF('Indicator Date hidden'!AC144="x","x",$AB$2-'Indicator Date hidden'!AC144)</f>
        <v>0</v>
      </c>
      <c r="AC143" s="208">
        <f>IF('Indicator Date hidden'!AD144="x","x",$AC$2-'Indicator Date hidden'!AD144)</f>
        <v>0</v>
      </c>
      <c r="AD143" s="208">
        <f>IF('Indicator Date hidden'!AE144="x","x",$AD$2-'Indicator Date hidden'!AE144)</f>
        <v>0</v>
      </c>
      <c r="AE143" s="208">
        <f>IF('Indicator Date hidden'!AF144="x","x",$AE$2-'Indicator Date hidden'!AF144)</f>
        <v>0</v>
      </c>
      <c r="AF143" s="208">
        <f>IF('Indicator Date hidden'!AG144="x","x",$AF$2-'Indicator Date hidden'!AG144)</f>
        <v>2</v>
      </c>
      <c r="AG143" s="208">
        <f>IF('Indicator Date hidden'!AH144="x","x",$AG$2-'Indicator Date hidden'!AH144)</f>
        <v>0</v>
      </c>
      <c r="AH143" s="208">
        <f>IF('Indicator Date hidden'!AI144="x","x",$AH$2-'Indicator Date hidden'!AI144)</f>
        <v>0</v>
      </c>
      <c r="AI143" s="208">
        <f>IF('Indicator Date hidden'!AJ144="x","x",$AI$2-'Indicator Date hidden'!AJ144)</f>
        <v>0</v>
      </c>
      <c r="AJ143" s="208" t="str">
        <f>IF('Indicator Date hidden'!AK144="x","x",$AJ$2-'Indicator Date hidden'!AK144)</f>
        <v>x</v>
      </c>
      <c r="AK143" s="208">
        <f>IF('Indicator Date hidden'!AL144="x","x",$AK$2-'Indicator Date hidden'!AL144)</f>
        <v>0</v>
      </c>
      <c r="AL143" s="208">
        <f>IF('Indicator Date hidden'!AM144="x","x",$AL$2-'Indicator Date hidden'!AM144)</f>
        <v>0</v>
      </c>
      <c r="AM143" s="208">
        <f>IF('Indicator Date hidden'!AN144="x","x",$AM$2-'Indicator Date hidden'!AN144)</f>
        <v>0</v>
      </c>
      <c r="AN143" s="208">
        <f>IF('Indicator Date hidden'!AO144="x","x",$AN$2-'Indicator Date hidden'!AO144)</f>
        <v>0</v>
      </c>
      <c r="AO143" s="208">
        <f>IF('Indicator Date hidden'!AP144="x","x",$AO$2-'Indicator Date hidden'!AP144)</f>
        <v>1</v>
      </c>
      <c r="AP143" s="208">
        <f>IF('Indicator Date hidden'!AQ144="x","x",$AP$2-'Indicator Date hidden'!AQ144)</f>
        <v>1</v>
      </c>
      <c r="AQ143" s="208">
        <f>IF('Indicator Date hidden'!AR144="x","x",$AQ$2-'Indicator Date hidden'!AR144)</f>
        <v>0</v>
      </c>
      <c r="AR143" s="208">
        <f>IF('Indicator Date hidden'!AS144="x","x",$AR$2-'Indicator Date hidden'!AS144)</f>
        <v>0</v>
      </c>
      <c r="AS143" s="208">
        <f>IF('Indicator Date hidden'!AT144="x","x",$AS$2-'Indicator Date hidden'!AT144)</f>
        <v>0</v>
      </c>
      <c r="AT143" s="208">
        <f>IF('Indicator Date hidden'!AU144="x","x",$AT$2-'Indicator Date hidden'!AU144)</f>
        <v>0</v>
      </c>
      <c r="AU143" s="208">
        <f>IF('Indicator Date hidden'!AV144="x","x",$AU$2-'Indicator Date hidden'!AV144)</f>
        <v>2</v>
      </c>
      <c r="AV143" s="208">
        <f>IF('Indicator Date hidden'!AW144="x","x",$AV$2-'Indicator Date hidden'!AW144)</f>
        <v>0</v>
      </c>
      <c r="AW143" s="208">
        <f>IF('Indicator Date hidden'!AX144="x","x",$AW$2-'Indicator Date hidden'!AX144)</f>
        <v>0</v>
      </c>
      <c r="AX143" s="208">
        <f>IF('Indicator Date hidden'!AY144="x","x",$AX$2-'Indicator Date hidden'!AY144)</f>
        <v>0</v>
      </c>
      <c r="AY143" s="208">
        <f>IF('Indicator Date hidden'!AZ144="x","x",$AY$2-'Indicator Date hidden'!AZ144)</f>
        <v>0</v>
      </c>
      <c r="AZ143" s="208">
        <f>IF('Indicator Date hidden'!BA144="x","x",$AZ$2-'Indicator Date hidden'!BA144)</f>
        <v>0</v>
      </c>
      <c r="BA143">
        <f t="shared" si="20"/>
        <v>18</v>
      </c>
      <c r="BB143" s="21">
        <f t="shared" si="21"/>
        <v>0.36</v>
      </c>
      <c r="BC143">
        <f t="shared" si="22"/>
        <v>7</v>
      </c>
      <c r="BD143" s="21">
        <f t="shared" si="23"/>
        <v>1.0150862032359615</v>
      </c>
      <c r="BE143" s="278">
        <f t="shared" si="24"/>
        <v>0</v>
      </c>
    </row>
    <row r="144" spans="1:57" x14ac:dyDescent="0.3">
      <c r="A144" t="s">
        <v>7565</v>
      </c>
      <c r="B144" s="208">
        <f>IF('Indicator Date hidden'!C145="x","x",$B$2-'Indicator Date hidden'!C145)</f>
        <v>0</v>
      </c>
      <c r="C144" s="208">
        <f>IF('Indicator Date hidden'!D145="x","x",$C$2-'Indicator Date hidden'!D145)</f>
        <v>0</v>
      </c>
      <c r="D144" s="208">
        <f>IF('Indicator Date hidden'!E145="x","x",$D$2-'Indicator Date hidden'!E145)</f>
        <v>0</v>
      </c>
      <c r="E144" s="208">
        <f>IF('Indicator Date hidden'!F145="x","x",$E$2-'Indicator Date hidden'!F145)</f>
        <v>0</v>
      </c>
      <c r="F144" s="208">
        <f>IF('Indicator Date hidden'!G145="x","x",$F$2-'Indicator Date hidden'!G145)</f>
        <v>0</v>
      </c>
      <c r="G144" s="208">
        <f>IF('Indicator Date hidden'!H145="x","x",$G$2-'Indicator Date hidden'!H145)</f>
        <v>0</v>
      </c>
      <c r="H144" s="208">
        <f>IF('Indicator Date hidden'!I145="x","x",$H$2-'Indicator Date hidden'!I145)</f>
        <v>0</v>
      </c>
      <c r="I144" s="208">
        <f>IF('Indicator Date hidden'!J145="x","x",$I$2-'Indicator Date hidden'!J145)</f>
        <v>0</v>
      </c>
      <c r="J144" s="208">
        <f>IF('Indicator Date hidden'!K145="x","x",$J$2-'Indicator Date hidden'!K145)</f>
        <v>0</v>
      </c>
      <c r="K144" s="208">
        <f>IF('Indicator Date hidden'!L145="x","x",$K$2-'Indicator Date hidden'!L145)</f>
        <v>0</v>
      </c>
      <c r="L144" s="208">
        <f>IF('Indicator Date hidden'!M145="x","x",$L$2-'Indicator Date hidden'!M145)</f>
        <v>0</v>
      </c>
      <c r="M144" s="208">
        <f>IF('Indicator Date hidden'!N145="x","x",$M$2-'Indicator Date hidden'!N145)</f>
        <v>0</v>
      </c>
      <c r="N144" s="208">
        <f>IF('Indicator Date hidden'!O145="x","x",$N$2-'Indicator Date hidden'!O145)</f>
        <v>0</v>
      </c>
      <c r="O144" s="208">
        <f>IF('Indicator Date hidden'!P145="x","x",$O$2-'Indicator Date hidden'!P145)</f>
        <v>0</v>
      </c>
      <c r="P144" s="208">
        <f>IF('Indicator Date hidden'!Q145="x","x",$P$2-'Indicator Date hidden'!Q145)</f>
        <v>0</v>
      </c>
      <c r="Q144" s="208" t="str">
        <f>IF('Indicator Date hidden'!R145="x","x",$Q$2-'Indicator Date hidden'!R145)</f>
        <v>x</v>
      </c>
      <c r="R144" s="208">
        <f>IF('Indicator Date hidden'!S145="x","x",$R$2-'Indicator Date hidden'!S145)</f>
        <v>0</v>
      </c>
      <c r="S144" s="208">
        <f>IF('Indicator Date hidden'!T145="x","x",$S$2-'Indicator Date hidden'!T145)</f>
        <v>0</v>
      </c>
      <c r="T144" s="208">
        <f>IF('Indicator Date hidden'!U145="x","x",$T$2-'Indicator Date hidden'!U145)</f>
        <v>0</v>
      </c>
      <c r="U144" s="208" t="str">
        <f>IF('Indicator Date hidden'!V145="x","x",$U$2-'Indicator Date hidden'!V145)</f>
        <v>x</v>
      </c>
      <c r="V144" s="208">
        <f>IF('Indicator Date hidden'!W145="x","x",$V$2-'Indicator Date hidden'!W145)</f>
        <v>0</v>
      </c>
      <c r="W144" s="208" t="str">
        <f>IF('Indicator Date hidden'!X145="x","x",$W$2-'Indicator Date hidden'!X145)</f>
        <v>x</v>
      </c>
      <c r="X144" s="208" t="str">
        <f>IF('Indicator Date hidden'!Y145="x","x",$X$2-'Indicator Date hidden'!Y145)</f>
        <v>x</v>
      </c>
      <c r="Y144" s="208">
        <f>IF('Indicator Date hidden'!Z145="x","x",$Y$2-'Indicator Date hidden'!Z145)</f>
        <v>0</v>
      </c>
      <c r="Z144" s="208">
        <f>IF('Indicator Date hidden'!AA145="x","x",$Z$2-'Indicator Date hidden'!AA145)</f>
        <v>0</v>
      </c>
      <c r="AA144" s="208" t="str">
        <f>IF('Indicator Date hidden'!AB145="x","x",$AA$2-'Indicator Date hidden'!AB145)</f>
        <v>x</v>
      </c>
      <c r="AB144" s="208">
        <f>IF('Indicator Date hidden'!AC145="x","x",$AB$2-'Indicator Date hidden'!AC145)</f>
        <v>0</v>
      </c>
      <c r="AC144" s="208">
        <f>IF('Indicator Date hidden'!AD145="x","x",$AC$2-'Indicator Date hidden'!AD145)</f>
        <v>0</v>
      </c>
      <c r="AD144" s="208" t="str">
        <f>IF('Indicator Date hidden'!AE145="x","x",$AD$2-'Indicator Date hidden'!AE145)</f>
        <v>x</v>
      </c>
      <c r="AE144" s="208" t="str">
        <f>IF('Indicator Date hidden'!AF145="x","x",$AE$2-'Indicator Date hidden'!AF145)</f>
        <v>x</v>
      </c>
      <c r="AF144" s="208" t="str">
        <f>IF('Indicator Date hidden'!AG145="x","x",$AF$2-'Indicator Date hidden'!AG145)</f>
        <v>x</v>
      </c>
      <c r="AG144" s="208">
        <f>IF('Indicator Date hidden'!AH145="x","x",$AG$2-'Indicator Date hidden'!AH145)</f>
        <v>0</v>
      </c>
      <c r="AH144" s="208">
        <f>IF('Indicator Date hidden'!AI145="x","x",$AH$2-'Indicator Date hidden'!AI145)</f>
        <v>0</v>
      </c>
      <c r="AI144" s="208">
        <f>IF('Indicator Date hidden'!AJ145="x","x",$AI$2-'Indicator Date hidden'!AJ145)</f>
        <v>0</v>
      </c>
      <c r="AJ144" s="208" t="str">
        <f>IF('Indicator Date hidden'!AK145="x","x",$AJ$2-'Indicator Date hidden'!AK145)</f>
        <v>x</v>
      </c>
      <c r="AK144" s="208">
        <f>IF('Indicator Date hidden'!AL145="x","x",$AK$2-'Indicator Date hidden'!AL145)</f>
        <v>1</v>
      </c>
      <c r="AL144" s="208">
        <f>IF('Indicator Date hidden'!AM145="x","x",$AL$2-'Indicator Date hidden'!AM145)</f>
        <v>0</v>
      </c>
      <c r="AM144" s="208">
        <f>IF('Indicator Date hidden'!AN145="x","x",$AM$2-'Indicator Date hidden'!AN145)</f>
        <v>0</v>
      </c>
      <c r="AN144" s="208">
        <f>IF('Indicator Date hidden'!AO145="x","x",$AN$2-'Indicator Date hidden'!AO145)</f>
        <v>0</v>
      </c>
      <c r="AO144" s="208">
        <f>IF('Indicator Date hidden'!AP145="x","x",$AO$2-'Indicator Date hidden'!AP145)</f>
        <v>0</v>
      </c>
      <c r="AP144" s="208" t="str">
        <f>IF('Indicator Date hidden'!AQ145="x","x",$AP$2-'Indicator Date hidden'!AQ145)</f>
        <v>x</v>
      </c>
      <c r="AQ144" s="208">
        <f>IF('Indicator Date hidden'!AR145="x","x",$AQ$2-'Indicator Date hidden'!AR145)</f>
        <v>0</v>
      </c>
      <c r="AR144" s="208">
        <f>IF('Indicator Date hidden'!AS145="x","x",$AR$2-'Indicator Date hidden'!AS145)</f>
        <v>0</v>
      </c>
      <c r="AS144" s="208" t="str">
        <f>IF('Indicator Date hidden'!AT145="x","x",$AS$2-'Indicator Date hidden'!AT145)</f>
        <v>x</v>
      </c>
      <c r="AT144" s="208">
        <f>IF('Indicator Date hidden'!AU145="x","x",$AT$2-'Indicator Date hidden'!AU145)</f>
        <v>0</v>
      </c>
      <c r="AU144" s="208" t="str">
        <f>IF('Indicator Date hidden'!AV145="x","x",$AU$2-'Indicator Date hidden'!AV145)</f>
        <v>x</v>
      </c>
      <c r="AV144" s="208">
        <f>IF('Indicator Date hidden'!AW145="x","x",$AV$2-'Indicator Date hidden'!AW145)</f>
        <v>0</v>
      </c>
      <c r="AW144" s="208">
        <f>IF('Indicator Date hidden'!AX145="x","x",$AW$2-'Indicator Date hidden'!AX145)</f>
        <v>0</v>
      </c>
      <c r="AX144" s="208">
        <f>IF('Indicator Date hidden'!AY145="x","x",$AX$2-'Indicator Date hidden'!AY145)</f>
        <v>0</v>
      </c>
      <c r="AY144" s="208">
        <f>IF('Indicator Date hidden'!AZ145="x","x",$AY$2-'Indicator Date hidden'!AZ145)</f>
        <v>8</v>
      </c>
      <c r="AZ144" s="208">
        <f>IF('Indicator Date hidden'!BA145="x","x",$AZ$2-'Indicator Date hidden'!BA145)</f>
        <v>0</v>
      </c>
      <c r="BA144">
        <f t="shared" si="20"/>
        <v>9</v>
      </c>
      <c r="BB144" s="21">
        <f t="shared" si="21"/>
        <v>0.23076923076923078</v>
      </c>
      <c r="BC144">
        <f t="shared" si="22"/>
        <v>2</v>
      </c>
      <c r="BD144" s="21">
        <f t="shared" si="23"/>
        <v>1.2702016488718806</v>
      </c>
      <c r="BE144" s="278">
        <f t="shared" si="24"/>
        <v>0</v>
      </c>
    </row>
    <row r="145" spans="1:57" x14ac:dyDescent="0.3">
      <c r="A145" t="s">
        <v>7535</v>
      </c>
      <c r="B145" s="208">
        <f>IF('Indicator Date hidden'!C146="x","x",$B$2-'Indicator Date hidden'!C146)</f>
        <v>0</v>
      </c>
      <c r="C145" s="208">
        <f>IF('Indicator Date hidden'!D146="x","x",$C$2-'Indicator Date hidden'!D146)</f>
        <v>0</v>
      </c>
      <c r="D145" s="208">
        <f>IF('Indicator Date hidden'!E146="x","x",$D$2-'Indicator Date hidden'!E146)</f>
        <v>0</v>
      </c>
      <c r="E145" s="208">
        <f>IF('Indicator Date hidden'!F146="x","x",$E$2-'Indicator Date hidden'!F146)</f>
        <v>0</v>
      </c>
      <c r="F145" s="208">
        <f>IF('Indicator Date hidden'!G146="x","x",$F$2-'Indicator Date hidden'!G146)</f>
        <v>0</v>
      </c>
      <c r="G145" s="208">
        <f>IF('Indicator Date hidden'!H146="x","x",$G$2-'Indicator Date hidden'!H146)</f>
        <v>0</v>
      </c>
      <c r="H145" s="208">
        <f>IF('Indicator Date hidden'!I146="x","x",$H$2-'Indicator Date hidden'!I146)</f>
        <v>0</v>
      </c>
      <c r="I145" s="208">
        <f>IF('Indicator Date hidden'!J146="x","x",$I$2-'Indicator Date hidden'!J146)</f>
        <v>0</v>
      </c>
      <c r="J145" s="208">
        <f>IF('Indicator Date hidden'!K146="x","x",$J$2-'Indicator Date hidden'!K146)</f>
        <v>0</v>
      </c>
      <c r="K145" s="208">
        <f>IF('Indicator Date hidden'!L146="x","x",$K$2-'Indicator Date hidden'!L146)</f>
        <v>0</v>
      </c>
      <c r="L145" s="208">
        <f>IF('Indicator Date hidden'!M146="x","x",$L$2-'Indicator Date hidden'!M146)</f>
        <v>0</v>
      </c>
      <c r="M145" s="208">
        <f>IF('Indicator Date hidden'!N146="x","x",$M$2-'Indicator Date hidden'!N146)</f>
        <v>0</v>
      </c>
      <c r="N145" s="208">
        <f>IF('Indicator Date hidden'!O146="x","x",$N$2-'Indicator Date hidden'!O146)</f>
        <v>0</v>
      </c>
      <c r="O145" s="208">
        <f>IF('Indicator Date hidden'!P146="x","x",$O$2-'Indicator Date hidden'!P146)</f>
        <v>0</v>
      </c>
      <c r="P145" s="208">
        <f>IF('Indicator Date hidden'!Q146="x","x",$P$2-'Indicator Date hidden'!Q146)</f>
        <v>0</v>
      </c>
      <c r="Q145" s="208">
        <f>IF('Indicator Date hidden'!R146="x","x",$Q$2-'Indicator Date hidden'!R146)</f>
        <v>2</v>
      </c>
      <c r="R145" s="208">
        <f>IF('Indicator Date hidden'!S146="x","x",$R$2-'Indicator Date hidden'!S146)</f>
        <v>0</v>
      </c>
      <c r="S145" s="208">
        <f>IF('Indicator Date hidden'!T146="x","x",$S$2-'Indicator Date hidden'!T146)</f>
        <v>0</v>
      </c>
      <c r="T145" s="208">
        <f>IF('Indicator Date hidden'!U146="x","x",$T$2-'Indicator Date hidden'!U146)</f>
        <v>0</v>
      </c>
      <c r="U145" s="208">
        <f>IF('Indicator Date hidden'!V146="x","x",$U$2-'Indicator Date hidden'!V146)</f>
        <v>0</v>
      </c>
      <c r="V145" s="208">
        <f>IF('Indicator Date hidden'!W146="x","x",$V$2-'Indicator Date hidden'!W146)</f>
        <v>0</v>
      </c>
      <c r="W145" s="208">
        <f>IF('Indicator Date hidden'!X146="x","x",$W$2-'Indicator Date hidden'!X146)</f>
        <v>2</v>
      </c>
      <c r="X145" s="208">
        <f>IF('Indicator Date hidden'!Y146="x","x",$X$2-'Indicator Date hidden'!Y146)</f>
        <v>2</v>
      </c>
      <c r="Y145" s="208">
        <f>IF('Indicator Date hidden'!Z146="x","x",$Y$2-'Indicator Date hidden'!Z146)</f>
        <v>0</v>
      </c>
      <c r="Z145" s="208">
        <f>IF('Indicator Date hidden'!AA146="x","x",$Z$2-'Indicator Date hidden'!AA146)</f>
        <v>0</v>
      </c>
      <c r="AA145" s="208" t="str">
        <f>IF('Indicator Date hidden'!AB146="x","x",$AA$2-'Indicator Date hidden'!AB146)</f>
        <v>x</v>
      </c>
      <c r="AB145" s="208">
        <f>IF('Indicator Date hidden'!AC146="x","x",$AB$2-'Indicator Date hidden'!AC146)</f>
        <v>0</v>
      </c>
      <c r="AC145" s="208">
        <f>IF('Indicator Date hidden'!AD146="x","x",$AC$2-'Indicator Date hidden'!AD146)</f>
        <v>0</v>
      </c>
      <c r="AD145" s="208" t="str">
        <f>IF('Indicator Date hidden'!AE146="x","x",$AD$2-'Indicator Date hidden'!AE146)</f>
        <v>x</v>
      </c>
      <c r="AE145" s="208" t="str">
        <f>IF('Indicator Date hidden'!AF146="x","x",$AE$2-'Indicator Date hidden'!AF146)</f>
        <v>x</v>
      </c>
      <c r="AF145" s="208" t="str">
        <f>IF('Indicator Date hidden'!AG146="x","x",$AF$2-'Indicator Date hidden'!AG146)</f>
        <v>x</v>
      </c>
      <c r="AG145" s="208">
        <f>IF('Indicator Date hidden'!AH146="x","x",$AG$2-'Indicator Date hidden'!AH146)</f>
        <v>0</v>
      </c>
      <c r="AH145" s="208">
        <f>IF('Indicator Date hidden'!AI146="x","x",$AH$2-'Indicator Date hidden'!AI146)</f>
        <v>0</v>
      </c>
      <c r="AI145" s="208">
        <f>IF('Indicator Date hidden'!AJ146="x","x",$AI$2-'Indicator Date hidden'!AJ146)</f>
        <v>0</v>
      </c>
      <c r="AJ145" s="208" t="str">
        <f>IF('Indicator Date hidden'!AK146="x","x",$AJ$2-'Indicator Date hidden'!AK146)</f>
        <v>x</v>
      </c>
      <c r="AK145" s="208">
        <f>IF('Indicator Date hidden'!AL146="x","x",$AK$2-'Indicator Date hidden'!AL146)</f>
        <v>1</v>
      </c>
      <c r="AL145" s="208">
        <f>IF('Indicator Date hidden'!AM146="x","x",$AL$2-'Indicator Date hidden'!AM146)</f>
        <v>0</v>
      </c>
      <c r="AM145" s="208">
        <f>IF('Indicator Date hidden'!AN146="x","x",$AM$2-'Indicator Date hidden'!AN146)</f>
        <v>0</v>
      </c>
      <c r="AN145" s="208">
        <f>IF('Indicator Date hidden'!AO146="x","x",$AN$2-'Indicator Date hidden'!AO146)</f>
        <v>0</v>
      </c>
      <c r="AO145" s="208">
        <f>IF('Indicator Date hidden'!AP146="x","x",$AO$2-'Indicator Date hidden'!AP146)</f>
        <v>0</v>
      </c>
      <c r="AP145" s="208">
        <f>IF('Indicator Date hidden'!AQ146="x","x",$AP$2-'Indicator Date hidden'!AQ146)</f>
        <v>0</v>
      </c>
      <c r="AQ145" s="208">
        <f>IF('Indicator Date hidden'!AR146="x","x",$AQ$2-'Indicator Date hidden'!AR146)</f>
        <v>6</v>
      </c>
      <c r="AR145" s="208">
        <f>IF('Indicator Date hidden'!AS146="x","x",$AR$2-'Indicator Date hidden'!AS146)</f>
        <v>0</v>
      </c>
      <c r="AS145" s="208">
        <f>IF('Indicator Date hidden'!AT146="x","x",$AS$2-'Indicator Date hidden'!AT146)</f>
        <v>2</v>
      </c>
      <c r="AT145" s="208">
        <f>IF('Indicator Date hidden'!AU146="x","x",$AT$2-'Indicator Date hidden'!AU146)</f>
        <v>0</v>
      </c>
      <c r="AU145" s="208" t="str">
        <f>IF('Indicator Date hidden'!AV146="x","x",$AU$2-'Indicator Date hidden'!AV146)</f>
        <v>x</v>
      </c>
      <c r="AV145" s="208">
        <f>IF('Indicator Date hidden'!AW146="x","x",$AV$2-'Indicator Date hidden'!AW146)</f>
        <v>0</v>
      </c>
      <c r="AW145" s="208">
        <f>IF('Indicator Date hidden'!AX146="x","x",$AW$2-'Indicator Date hidden'!AX146)</f>
        <v>0</v>
      </c>
      <c r="AX145" s="208">
        <f>IF('Indicator Date hidden'!AY146="x","x",$AX$2-'Indicator Date hidden'!AY146)</f>
        <v>0</v>
      </c>
      <c r="AY145" s="208">
        <f>IF('Indicator Date hidden'!AZ146="x","x",$AY$2-'Indicator Date hidden'!AZ146)</f>
        <v>0</v>
      </c>
      <c r="AZ145" s="208">
        <f>IF('Indicator Date hidden'!BA146="x","x",$AZ$2-'Indicator Date hidden'!BA146)</f>
        <v>0</v>
      </c>
      <c r="BA145">
        <f t="shared" si="20"/>
        <v>15</v>
      </c>
      <c r="BB145" s="21">
        <f t="shared" si="21"/>
        <v>0.33333333333333331</v>
      </c>
      <c r="BC145">
        <f t="shared" si="22"/>
        <v>6</v>
      </c>
      <c r="BD145" s="21">
        <f t="shared" si="23"/>
        <v>1.0327955589886444</v>
      </c>
      <c r="BE145" s="278">
        <f t="shared" si="24"/>
        <v>0</v>
      </c>
    </row>
    <row r="146" spans="1:57" x14ac:dyDescent="0.3">
      <c r="A146" t="s">
        <v>7566</v>
      </c>
      <c r="B146" s="208">
        <f>IF('Indicator Date hidden'!C147="x","x",$B$2-'Indicator Date hidden'!C147)</f>
        <v>0</v>
      </c>
      <c r="C146" s="208">
        <f>IF('Indicator Date hidden'!D147="x","x",$C$2-'Indicator Date hidden'!D147)</f>
        <v>0</v>
      </c>
      <c r="D146" s="208">
        <f>IF('Indicator Date hidden'!E147="x","x",$D$2-'Indicator Date hidden'!E147)</f>
        <v>0</v>
      </c>
      <c r="E146" s="208">
        <f>IF('Indicator Date hidden'!F147="x","x",$E$2-'Indicator Date hidden'!F147)</f>
        <v>0</v>
      </c>
      <c r="F146" s="208">
        <f>IF('Indicator Date hidden'!G147="x","x",$F$2-'Indicator Date hidden'!G147)</f>
        <v>0</v>
      </c>
      <c r="G146" s="208">
        <f>IF('Indicator Date hidden'!H147="x","x",$G$2-'Indicator Date hidden'!H147)</f>
        <v>0</v>
      </c>
      <c r="H146" s="208">
        <f>IF('Indicator Date hidden'!I147="x","x",$H$2-'Indicator Date hidden'!I147)</f>
        <v>0</v>
      </c>
      <c r="I146" s="208">
        <f>IF('Indicator Date hidden'!J147="x","x",$I$2-'Indicator Date hidden'!J147)</f>
        <v>0</v>
      </c>
      <c r="J146" s="208">
        <f>IF('Indicator Date hidden'!K147="x","x",$J$2-'Indicator Date hidden'!K147)</f>
        <v>0</v>
      </c>
      <c r="K146" s="208">
        <f>IF('Indicator Date hidden'!L147="x","x",$K$2-'Indicator Date hidden'!L147)</f>
        <v>0</v>
      </c>
      <c r="L146" s="208">
        <f>IF('Indicator Date hidden'!M147="x","x",$L$2-'Indicator Date hidden'!M147)</f>
        <v>0</v>
      </c>
      <c r="M146" s="208">
        <f>IF('Indicator Date hidden'!N147="x","x",$M$2-'Indicator Date hidden'!N147)</f>
        <v>0</v>
      </c>
      <c r="N146" s="208">
        <f>IF('Indicator Date hidden'!O147="x","x",$N$2-'Indicator Date hidden'!O147)</f>
        <v>0</v>
      </c>
      <c r="O146" s="208">
        <f>IF('Indicator Date hidden'!P147="x","x",$O$2-'Indicator Date hidden'!P147)</f>
        <v>0</v>
      </c>
      <c r="P146" s="208">
        <f>IF('Indicator Date hidden'!Q147="x","x",$P$2-'Indicator Date hidden'!Q147)</f>
        <v>0</v>
      </c>
      <c r="Q146" s="208" t="str">
        <f>IF('Indicator Date hidden'!R147="x","x",$Q$2-'Indicator Date hidden'!R147)</f>
        <v>x</v>
      </c>
      <c r="R146" s="208">
        <f>IF('Indicator Date hidden'!S147="x","x",$R$2-'Indicator Date hidden'!S147)</f>
        <v>0</v>
      </c>
      <c r="S146" s="208">
        <f>IF('Indicator Date hidden'!T147="x","x",$S$2-'Indicator Date hidden'!T147)</f>
        <v>0</v>
      </c>
      <c r="T146" s="208">
        <f>IF('Indicator Date hidden'!U147="x","x",$T$2-'Indicator Date hidden'!U147)</f>
        <v>0</v>
      </c>
      <c r="U146" s="208">
        <f>IF('Indicator Date hidden'!V147="x","x",$U$2-'Indicator Date hidden'!V147)</f>
        <v>0</v>
      </c>
      <c r="V146" s="208">
        <f>IF('Indicator Date hidden'!W147="x","x",$V$2-'Indicator Date hidden'!W147)</f>
        <v>0</v>
      </c>
      <c r="W146" s="208" t="str">
        <f>IF('Indicator Date hidden'!X147="x","x",$W$2-'Indicator Date hidden'!X147)</f>
        <v>x</v>
      </c>
      <c r="X146" s="208">
        <f>IF('Indicator Date hidden'!Y147="x","x",$X$2-'Indicator Date hidden'!Y147)</f>
        <v>2</v>
      </c>
      <c r="Y146" s="208">
        <f>IF('Indicator Date hidden'!Z147="x","x",$Y$2-'Indicator Date hidden'!Z147)</f>
        <v>0</v>
      </c>
      <c r="Z146" s="208">
        <f>IF('Indicator Date hidden'!AA147="x","x",$Z$2-'Indicator Date hidden'!AA147)</f>
        <v>0</v>
      </c>
      <c r="AA146" s="208" t="str">
        <f>IF('Indicator Date hidden'!AB147="x","x",$AA$2-'Indicator Date hidden'!AB147)</f>
        <v>x</v>
      </c>
      <c r="AB146" s="208">
        <f>IF('Indicator Date hidden'!AC147="x","x",$AB$2-'Indicator Date hidden'!AC147)</f>
        <v>0</v>
      </c>
      <c r="AC146" s="208">
        <f>IF('Indicator Date hidden'!AD147="x","x",$AC$2-'Indicator Date hidden'!AD147)</f>
        <v>0</v>
      </c>
      <c r="AD146" s="208" t="str">
        <f>IF('Indicator Date hidden'!AE147="x","x",$AD$2-'Indicator Date hidden'!AE147)</f>
        <v>x</v>
      </c>
      <c r="AE146" s="208" t="str">
        <f>IF('Indicator Date hidden'!AF147="x","x",$AE$2-'Indicator Date hidden'!AF147)</f>
        <v>x</v>
      </c>
      <c r="AF146" s="208" t="str">
        <f>IF('Indicator Date hidden'!AG147="x","x",$AF$2-'Indicator Date hidden'!AG147)</f>
        <v>x</v>
      </c>
      <c r="AG146" s="208">
        <f>IF('Indicator Date hidden'!AH147="x","x",$AG$2-'Indicator Date hidden'!AH147)</f>
        <v>0</v>
      </c>
      <c r="AH146" s="208">
        <f>IF('Indicator Date hidden'!AI147="x","x",$AH$2-'Indicator Date hidden'!AI147)</f>
        <v>0</v>
      </c>
      <c r="AI146" s="208">
        <f>IF('Indicator Date hidden'!AJ147="x","x",$AI$2-'Indicator Date hidden'!AJ147)</f>
        <v>0</v>
      </c>
      <c r="AJ146" s="208" t="str">
        <f>IF('Indicator Date hidden'!AK147="x","x",$AJ$2-'Indicator Date hidden'!AK147)</f>
        <v>x</v>
      </c>
      <c r="AK146" s="208">
        <f>IF('Indicator Date hidden'!AL147="x","x",$AK$2-'Indicator Date hidden'!AL147)</f>
        <v>1</v>
      </c>
      <c r="AL146" s="208">
        <f>IF('Indicator Date hidden'!AM147="x","x",$AL$2-'Indicator Date hidden'!AM147)</f>
        <v>0</v>
      </c>
      <c r="AM146" s="208">
        <f>IF('Indicator Date hidden'!AN147="x","x",$AM$2-'Indicator Date hidden'!AN147)</f>
        <v>0</v>
      </c>
      <c r="AN146" s="208">
        <f>IF('Indicator Date hidden'!AO147="x","x",$AN$2-'Indicator Date hidden'!AO147)</f>
        <v>0</v>
      </c>
      <c r="AO146" s="208">
        <f>IF('Indicator Date hidden'!AP147="x","x",$AO$2-'Indicator Date hidden'!AP147)</f>
        <v>0</v>
      </c>
      <c r="AP146" s="208">
        <f>IF('Indicator Date hidden'!AQ147="x","x",$AP$2-'Indicator Date hidden'!AQ147)</f>
        <v>0</v>
      </c>
      <c r="AQ146" s="208" t="str">
        <f>IF('Indicator Date hidden'!AR147="x","x",$AQ$2-'Indicator Date hidden'!AR147)</f>
        <v>x</v>
      </c>
      <c r="AR146" s="208">
        <f>IF('Indicator Date hidden'!AS147="x","x",$AR$2-'Indicator Date hidden'!AS147)</f>
        <v>0</v>
      </c>
      <c r="AS146" s="208">
        <f>IF('Indicator Date hidden'!AT147="x","x",$AS$2-'Indicator Date hidden'!AT147)</f>
        <v>0</v>
      </c>
      <c r="AT146" s="208">
        <f>IF('Indicator Date hidden'!AU147="x","x",$AT$2-'Indicator Date hidden'!AU147)</f>
        <v>0</v>
      </c>
      <c r="AU146" s="208" t="str">
        <f>IF('Indicator Date hidden'!AV147="x","x",$AU$2-'Indicator Date hidden'!AV147)</f>
        <v>x</v>
      </c>
      <c r="AV146" s="208">
        <f>IF('Indicator Date hidden'!AW147="x","x",$AV$2-'Indicator Date hidden'!AW147)</f>
        <v>0</v>
      </c>
      <c r="AW146" s="208">
        <f>IF('Indicator Date hidden'!AX147="x","x",$AW$2-'Indicator Date hidden'!AX147)</f>
        <v>0</v>
      </c>
      <c r="AX146" s="208">
        <f>IF('Indicator Date hidden'!AY147="x","x",$AX$2-'Indicator Date hidden'!AY147)</f>
        <v>0</v>
      </c>
      <c r="AY146" s="208">
        <f>IF('Indicator Date hidden'!AZ147="x","x",$AY$2-'Indicator Date hidden'!AZ147)</f>
        <v>8</v>
      </c>
      <c r="AZ146" s="208">
        <f>IF('Indicator Date hidden'!BA147="x","x",$AZ$2-'Indicator Date hidden'!BA147)</f>
        <v>0</v>
      </c>
      <c r="BA146">
        <f t="shared" si="20"/>
        <v>11</v>
      </c>
      <c r="BB146" s="21">
        <f t="shared" si="21"/>
        <v>0.26190476190476192</v>
      </c>
      <c r="BC146">
        <f t="shared" si="22"/>
        <v>3</v>
      </c>
      <c r="BD146" s="21">
        <f t="shared" si="23"/>
        <v>1.2546963929767045</v>
      </c>
      <c r="BE146" s="278">
        <f t="shared" si="24"/>
        <v>0</v>
      </c>
    </row>
    <row r="147" spans="1:57" x14ac:dyDescent="0.3">
      <c r="A147" t="s">
        <v>7537</v>
      </c>
      <c r="B147" s="208">
        <f>IF('Indicator Date hidden'!C148="x","x",$B$2-'Indicator Date hidden'!C148)</f>
        <v>0</v>
      </c>
      <c r="C147" s="208">
        <f>IF('Indicator Date hidden'!D148="x","x",$C$2-'Indicator Date hidden'!D148)</f>
        <v>0</v>
      </c>
      <c r="D147" s="208">
        <f>IF('Indicator Date hidden'!E148="x","x",$D$2-'Indicator Date hidden'!E148)</f>
        <v>0</v>
      </c>
      <c r="E147" s="208">
        <f>IF('Indicator Date hidden'!F148="x","x",$E$2-'Indicator Date hidden'!F148)</f>
        <v>0</v>
      </c>
      <c r="F147" s="208">
        <f>IF('Indicator Date hidden'!G148="x","x",$F$2-'Indicator Date hidden'!G148)</f>
        <v>0</v>
      </c>
      <c r="G147" s="208">
        <f>IF('Indicator Date hidden'!H148="x","x",$G$2-'Indicator Date hidden'!H148)</f>
        <v>0</v>
      </c>
      <c r="H147" s="208">
        <f>IF('Indicator Date hidden'!I148="x","x",$H$2-'Indicator Date hidden'!I148)</f>
        <v>0</v>
      </c>
      <c r="I147" s="208">
        <f>IF('Indicator Date hidden'!J148="x","x",$I$2-'Indicator Date hidden'!J148)</f>
        <v>0</v>
      </c>
      <c r="J147" s="208">
        <f>IF('Indicator Date hidden'!K148="x","x",$J$2-'Indicator Date hidden'!K148)</f>
        <v>0</v>
      </c>
      <c r="K147" s="208">
        <f>IF('Indicator Date hidden'!L148="x","x",$K$2-'Indicator Date hidden'!L148)</f>
        <v>0</v>
      </c>
      <c r="L147" s="208">
        <f>IF('Indicator Date hidden'!M148="x","x",$L$2-'Indicator Date hidden'!M148)</f>
        <v>0</v>
      </c>
      <c r="M147" s="208">
        <f>IF('Indicator Date hidden'!N148="x","x",$M$2-'Indicator Date hidden'!N148)</f>
        <v>0</v>
      </c>
      <c r="N147" s="208">
        <f>IF('Indicator Date hidden'!O148="x","x",$N$2-'Indicator Date hidden'!O148)</f>
        <v>0</v>
      </c>
      <c r="O147" s="208">
        <f>IF('Indicator Date hidden'!P148="x","x",$O$2-'Indicator Date hidden'!P148)</f>
        <v>0</v>
      </c>
      <c r="P147" s="208">
        <f>IF('Indicator Date hidden'!Q148="x","x",$P$2-'Indicator Date hidden'!Q148)</f>
        <v>0</v>
      </c>
      <c r="Q147" s="208" t="str">
        <f>IF('Indicator Date hidden'!R148="x","x",$Q$2-'Indicator Date hidden'!R148)</f>
        <v>x</v>
      </c>
      <c r="R147" s="208">
        <f>IF('Indicator Date hidden'!S148="x","x",$R$2-'Indicator Date hidden'!S148)</f>
        <v>0</v>
      </c>
      <c r="S147" s="208">
        <f>IF('Indicator Date hidden'!T148="x","x",$S$2-'Indicator Date hidden'!T148)</f>
        <v>0</v>
      </c>
      <c r="T147" s="208">
        <f>IF('Indicator Date hidden'!U148="x","x",$T$2-'Indicator Date hidden'!U148)</f>
        <v>0</v>
      </c>
      <c r="U147" s="208">
        <f>IF('Indicator Date hidden'!V148="x","x",$U$2-'Indicator Date hidden'!V148)</f>
        <v>0</v>
      </c>
      <c r="V147" s="208">
        <f>IF('Indicator Date hidden'!W148="x","x",$V$2-'Indicator Date hidden'!W148)</f>
        <v>0</v>
      </c>
      <c r="W147" s="208">
        <f>IF('Indicator Date hidden'!X148="x","x",$W$2-'Indicator Date hidden'!X148)</f>
        <v>0</v>
      </c>
      <c r="X147" s="208">
        <f>IF('Indicator Date hidden'!Y148="x","x",$X$2-'Indicator Date hidden'!Y148)</f>
        <v>4</v>
      </c>
      <c r="Y147" s="208">
        <f>IF('Indicator Date hidden'!Z148="x","x",$Y$2-'Indicator Date hidden'!Z148)</f>
        <v>0</v>
      </c>
      <c r="Z147" s="208">
        <f>IF('Indicator Date hidden'!AA148="x","x",$Z$2-'Indicator Date hidden'!AA148)</f>
        <v>0</v>
      </c>
      <c r="AA147" s="208" t="str">
        <f>IF('Indicator Date hidden'!AB148="x","x",$AA$2-'Indicator Date hidden'!AB148)</f>
        <v>x</v>
      </c>
      <c r="AB147" s="208">
        <f>IF('Indicator Date hidden'!AC148="x","x",$AB$2-'Indicator Date hidden'!AC148)</f>
        <v>0</v>
      </c>
      <c r="AC147" s="208">
        <f>IF('Indicator Date hidden'!AD148="x","x",$AC$2-'Indicator Date hidden'!AD148)</f>
        <v>0</v>
      </c>
      <c r="AD147" s="208" t="str">
        <f>IF('Indicator Date hidden'!AE148="x","x",$AD$2-'Indicator Date hidden'!AE148)</f>
        <v>x</v>
      </c>
      <c r="AE147" s="208">
        <f>IF('Indicator Date hidden'!AF148="x","x",$AE$2-'Indicator Date hidden'!AF148)</f>
        <v>0</v>
      </c>
      <c r="AF147" s="208">
        <f>IF('Indicator Date hidden'!AG148="x","x",$AF$2-'Indicator Date hidden'!AG148)</f>
        <v>5</v>
      </c>
      <c r="AG147" s="208">
        <f>IF('Indicator Date hidden'!AH148="x","x",$AG$2-'Indicator Date hidden'!AH148)</f>
        <v>0</v>
      </c>
      <c r="AH147" s="208">
        <f>IF('Indicator Date hidden'!AI148="x","x",$AH$2-'Indicator Date hidden'!AI148)</f>
        <v>0</v>
      </c>
      <c r="AI147" s="208">
        <f>IF('Indicator Date hidden'!AJ148="x","x",$AI$2-'Indicator Date hidden'!AJ148)</f>
        <v>0</v>
      </c>
      <c r="AJ147" s="208" t="str">
        <f>IF('Indicator Date hidden'!AK148="x","x",$AJ$2-'Indicator Date hidden'!AK148)</f>
        <v>x</v>
      </c>
      <c r="AK147" s="208" t="str">
        <f>IF('Indicator Date hidden'!AL148="x","x",$AK$2-'Indicator Date hidden'!AL148)</f>
        <v>x</v>
      </c>
      <c r="AL147" s="208">
        <f>IF('Indicator Date hidden'!AM148="x","x",$AL$2-'Indicator Date hidden'!AM148)</f>
        <v>0</v>
      </c>
      <c r="AM147" s="208">
        <f>IF('Indicator Date hidden'!AN148="x","x",$AM$2-'Indicator Date hidden'!AN148)</f>
        <v>0</v>
      </c>
      <c r="AN147" s="208">
        <f>IF('Indicator Date hidden'!AO148="x","x",$AN$2-'Indicator Date hidden'!AO148)</f>
        <v>0</v>
      </c>
      <c r="AO147" s="208" t="str">
        <f>IF('Indicator Date hidden'!AP148="x","x",$AO$2-'Indicator Date hidden'!AP148)</f>
        <v>x</v>
      </c>
      <c r="AP147" s="208" t="str">
        <f>IF('Indicator Date hidden'!AQ148="x","x",$AP$2-'Indicator Date hidden'!AQ148)</f>
        <v>x</v>
      </c>
      <c r="AQ147" s="208">
        <f>IF('Indicator Date hidden'!AR148="x","x",$AQ$2-'Indicator Date hidden'!AR148)</f>
        <v>4</v>
      </c>
      <c r="AR147" s="208">
        <f>IF('Indicator Date hidden'!AS148="x","x",$AR$2-'Indicator Date hidden'!AS148)</f>
        <v>0</v>
      </c>
      <c r="AS147" s="208">
        <f>IF('Indicator Date hidden'!AT148="x","x",$AS$2-'Indicator Date hidden'!AT148)</f>
        <v>0</v>
      </c>
      <c r="AT147" s="208">
        <f>IF('Indicator Date hidden'!AU148="x","x",$AT$2-'Indicator Date hidden'!AU148)</f>
        <v>0</v>
      </c>
      <c r="AU147" s="208">
        <f>IF('Indicator Date hidden'!AV148="x","x",$AU$2-'Indicator Date hidden'!AV148)</f>
        <v>3</v>
      </c>
      <c r="AV147" s="208">
        <f>IF('Indicator Date hidden'!AW148="x","x",$AV$2-'Indicator Date hidden'!AW148)</f>
        <v>0</v>
      </c>
      <c r="AW147" s="208">
        <f>IF('Indicator Date hidden'!AX148="x","x",$AW$2-'Indicator Date hidden'!AX148)</f>
        <v>0</v>
      </c>
      <c r="AX147" s="208">
        <f>IF('Indicator Date hidden'!AY148="x","x",$AX$2-'Indicator Date hidden'!AY148)</f>
        <v>0</v>
      </c>
      <c r="AY147" s="208">
        <f>IF('Indicator Date hidden'!AZ148="x","x",$AY$2-'Indicator Date hidden'!AZ148)</f>
        <v>0</v>
      </c>
      <c r="AZ147" s="208">
        <f>IF('Indicator Date hidden'!BA148="x","x",$AZ$2-'Indicator Date hidden'!BA148)</f>
        <v>0</v>
      </c>
      <c r="BA147">
        <f t="shared" si="20"/>
        <v>16</v>
      </c>
      <c r="BB147" s="21">
        <f t="shared" si="21"/>
        <v>0.36363636363636365</v>
      </c>
      <c r="BC147">
        <f t="shared" si="22"/>
        <v>4</v>
      </c>
      <c r="BD147" s="21">
        <f t="shared" si="23"/>
        <v>1.1695163936607824</v>
      </c>
      <c r="BE147" s="278">
        <f t="shared" si="24"/>
        <v>0</v>
      </c>
    </row>
    <row r="148" spans="1:57" x14ac:dyDescent="0.3">
      <c r="A148" t="s">
        <v>7539</v>
      </c>
      <c r="B148" s="208">
        <f>IF('Indicator Date hidden'!C149="x","x",$B$2-'Indicator Date hidden'!C149)</f>
        <v>0</v>
      </c>
      <c r="C148" s="208">
        <f>IF('Indicator Date hidden'!D149="x","x",$C$2-'Indicator Date hidden'!D149)</f>
        <v>0</v>
      </c>
      <c r="D148" s="208">
        <f>IF('Indicator Date hidden'!E149="x","x",$D$2-'Indicator Date hidden'!E149)</f>
        <v>0</v>
      </c>
      <c r="E148" s="208">
        <f>IF('Indicator Date hidden'!F149="x","x",$E$2-'Indicator Date hidden'!F149)</f>
        <v>0</v>
      </c>
      <c r="F148" s="208">
        <f>IF('Indicator Date hidden'!G149="x","x",$F$2-'Indicator Date hidden'!G149)</f>
        <v>0</v>
      </c>
      <c r="G148" s="208">
        <f>IF('Indicator Date hidden'!H149="x","x",$G$2-'Indicator Date hidden'!H149)</f>
        <v>0</v>
      </c>
      <c r="H148" s="208">
        <f>IF('Indicator Date hidden'!I149="x","x",$H$2-'Indicator Date hidden'!I149)</f>
        <v>0</v>
      </c>
      <c r="I148" s="208">
        <f>IF('Indicator Date hidden'!J149="x","x",$I$2-'Indicator Date hidden'!J149)</f>
        <v>0</v>
      </c>
      <c r="J148" s="208">
        <f>IF('Indicator Date hidden'!K149="x","x",$J$2-'Indicator Date hidden'!K149)</f>
        <v>0</v>
      </c>
      <c r="K148" s="208">
        <f>IF('Indicator Date hidden'!L149="x","x",$K$2-'Indicator Date hidden'!L149)</f>
        <v>0</v>
      </c>
      <c r="L148" s="208">
        <f>IF('Indicator Date hidden'!M149="x","x",$L$2-'Indicator Date hidden'!M149)</f>
        <v>0</v>
      </c>
      <c r="M148" s="208">
        <f>IF('Indicator Date hidden'!N149="x","x",$M$2-'Indicator Date hidden'!N149)</f>
        <v>0</v>
      </c>
      <c r="N148" s="208">
        <f>IF('Indicator Date hidden'!O149="x","x",$N$2-'Indicator Date hidden'!O149)</f>
        <v>0</v>
      </c>
      <c r="O148" s="208">
        <f>IF('Indicator Date hidden'!P149="x","x",$O$2-'Indicator Date hidden'!P149)</f>
        <v>0</v>
      </c>
      <c r="P148" s="208">
        <f>IF('Indicator Date hidden'!Q149="x","x",$P$2-'Indicator Date hidden'!Q149)</f>
        <v>0</v>
      </c>
      <c r="Q148" s="208">
        <f>IF('Indicator Date hidden'!R149="x","x",$Q$2-'Indicator Date hidden'!R149)</f>
        <v>5</v>
      </c>
      <c r="R148" s="208">
        <f>IF('Indicator Date hidden'!S149="x","x",$R$2-'Indicator Date hidden'!S149)</f>
        <v>0</v>
      </c>
      <c r="S148" s="208">
        <f>IF('Indicator Date hidden'!T149="x","x",$S$2-'Indicator Date hidden'!T149)</f>
        <v>0</v>
      </c>
      <c r="T148" s="208">
        <f>IF('Indicator Date hidden'!U149="x","x",$T$2-'Indicator Date hidden'!U149)</f>
        <v>0</v>
      </c>
      <c r="U148" s="208">
        <f>IF('Indicator Date hidden'!V149="x","x",$U$2-'Indicator Date hidden'!V149)</f>
        <v>0</v>
      </c>
      <c r="V148" s="208">
        <f>IF('Indicator Date hidden'!W149="x","x",$V$2-'Indicator Date hidden'!W149)</f>
        <v>0</v>
      </c>
      <c r="W148" s="208">
        <f>IF('Indicator Date hidden'!X149="x","x",$W$2-'Indicator Date hidden'!X149)</f>
        <v>6</v>
      </c>
      <c r="X148" s="208" t="str">
        <f>IF('Indicator Date hidden'!Y149="x","x",$X$2-'Indicator Date hidden'!Y149)</f>
        <v>x</v>
      </c>
      <c r="Y148" s="208">
        <f>IF('Indicator Date hidden'!Z149="x","x",$Y$2-'Indicator Date hidden'!Z149)</f>
        <v>0</v>
      </c>
      <c r="Z148" s="208">
        <f>IF('Indicator Date hidden'!AA149="x","x",$Z$2-'Indicator Date hidden'!AA149)</f>
        <v>0</v>
      </c>
      <c r="AA148" s="208">
        <f>IF('Indicator Date hidden'!AB149="x","x",$AA$2-'Indicator Date hidden'!AB149)</f>
        <v>0</v>
      </c>
      <c r="AB148" s="208">
        <f>IF('Indicator Date hidden'!AC149="x","x",$AB$2-'Indicator Date hidden'!AC149)</f>
        <v>0</v>
      </c>
      <c r="AC148" s="208">
        <f>IF('Indicator Date hidden'!AD149="x","x",$AC$2-'Indicator Date hidden'!AD149)</f>
        <v>0</v>
      </c>
      <c r="AD148" s="208">
        <f>IF('Indicator Date hidden'!AE149="x","x",$AD$2-'Indicator Date hidden'!AE149)</f>
        <v>0</v>
      </c>
      <c r="AE148" s="208" t="str">
        <f>IF('Indicator Date hidden'!AF149="x","x",$AE$2-'Indicator Date hidden'!AF149)</f>
        <v>x</v>
      </c>
      <c r="AF148" s="208">
        <f>IF('Indicator Date hidden'!AG149="x","x",$AF$2-'Indicator Date hidden'!AG149)</f>
        <v>3</v>
      </c>
      <c r="AG148" s="208">
        <f>IF('Indicator Date hidden'!AH149="x","x",$AG$2-'Indicator Date hidden'!AH149)</f>
        <v>0</v>
      </c>
      <c r="AH148" s="208">
        <f>IF('Indicator Date hidden'!AI149="x","x",$AH$2-'Indicator Date hidden'!AI149)</f>
        <v>0</v>
      </c>
      <c r="AI148" s="208">
        <f>IF('Indicator Date hidden'!AJ149="x","x",$AI$2-'Indicator Date hidden'!AJ149)</f>
        <v>0</v>
      </c>
      <c r="AJ148" s="208" t="str">
        <f>IF('Indicator Date hidden'!AK149="x","x",$AJ$2-'Indicator Date hidden'!AK149)</f>
        <v>x</v>
      </c>
      <c r="AK148" s="208">
        <f>IF('Indicator Date hidden'!AL149="x","x",$AK$2-'Indicator Date hidden'!AL149)</f>
        <v>1</v>
      </c>
      <c r="AL148" s="208">
        <f>IF('Indicator Date hidden'!AM149="x","x",$AL$2-'Indicator Date hidden'!AM149)</f>
        <v>0</v>
      </c>
      <c r="AM148" s="208">
        <f>IF('Indicator Date hidden'!AN149="x","x",$AM$2-'Indicator Date hidden'!AN149)</f>
        <v>0</v>
      </c>
      <c r="AN148" s="208">
        <f>IF('Indicator Date hidden'!AO149="x","x",$AN$2-'Indicator Date hidden'!AO149)</f>
        <v>0</v>
      </c>
      <c r="AO148" s="208" t="str">
        <f>IF('Indicator Date hidden'!AP149="x","x",$AO$2-'Indicator Date hidden'!AP149)</f>
        <v>x</v>
      </c>
      <c r="AP148" s="208" t="str">
        <f>IF('Indicator Date hidden'!AQ149="x","x",$AP$2-'Indicator Date hidden'!AQ149)</f>
        <v>x</v>
      </c>
      <c r="AQ148" s="208" t="str">
        <f>IF('Indicator Date hidden'!AR149="x","x",$AQ$2-'Indicator Date hidden'!AR149)</f>
        <v>x</v>
      </c>
      <c r="AR148" s="208">
        <f>IF('Indicator Date hidden'!AS149="x","x",$AR$2-'Indicator Date hidden'!AS149)</f>
        <v>0</v>
      </c>
      <c r="AS148" s="208">
        <f>IF('Indicator Date hidden'!AT149="x","x",$AS$2-'Indicator Date hidden'!AT149)</f>
        <v>0</v>
      </c>
      <c r="AT148" s="208">
        <f>IF('Indicator Date hidden'!AU149="x","x",$AT$2-'Indicator Date hidden'!AU149)</f>
        <v>0</v>
      </c>
      <c r="AU148" s="208">
        <f>IF('Indicator Date hidden'!AV149="x","x",$AU$2-'Indicator Date hidden'!AV149)</f>
        <v>6</v>
      </c>
      <c r="AV148" s="208">
        <f>IF('Indicator Date hidden'!AW149="x","x",$AV$2-'Indicator Date hidden'!AW149)</f>
        <v>0</v>
      </c>
      <c r="AW148" s="208">
        <f>IF('Indicator Date hidden'!AX149="x","x",$AW$2-'Indicator Date hidden'!AX149)</f>
        <v>0</v>
      </c>
      <c r="AX148" s="208">
        <f>IF('Indicator Date hidden'!AY149="x","x",$AX$2-'Indicator Date hidden'!AY149)</f>
        <v>0</v>
      </c>
      <c r="AY148" s="208">
        <f>IF('Indicator Date hidden'!AZ149="x","x",$AY$2-'Indicator Date hidden'!AZ149)</f>
        <v>0</v>
      </c>
      <c r="AZ148" s="208">
        <f>IF('Indicator Date hidden'!BA149="x","x",$AZ$2-'Indicator Date hidden'!BA149)</f>
        <v>0</v>
      </c>
      <c r="BA148">
        <f t="shared" si="20"/>
        <v>21</v>
      </c>
      <c r="BB148" s="21">
        <f t="shared" si="21"/>
        <v>0.46666666666666667</v>
      </c>
      <c r="BC148">
        <f t="shared" si="22"/>
        <v>5</v>
      </c>
      <c r="BD148" s="21">
        <f t="shared" si="23"/>
        <v>1.4696938456699069</v>
      </c>
      <c r="BE148" s="278">
        <f t="shared" si="24"/>
        <v>0</v>
      </c>
    </row>
    <row r="149" spans="1:57" x14ac:dyDescent="0.3">
      <c r="A149" t="s">
        <v>7541</v>
      </c>
      <c r="B149" s="208">
        <f>IF('Indicator Date hidden'!C150="x","x",$B$2-'Indicator Date hidden'!C150)</f>
        <v>0</v>
      </c>
      <c r="C149" s="208">
        <f>IF('Indicator Date hidden'!D150="x","x",$C$2-'Indicator Date hidden'!D150)</f>
        <v>0</v>
      </c>
      <c r="D149" s="208">
        <f>IF('Indicator Date hidden'!E150="x","x",$D$2-'Indicator Date hidden'!E150)</f>
        <v>0</v>
      </c>
      <c r="E149" s="208">
        <f>IF('Indicator Date hidden'!F150="x","x",$E$2-'Indicator Date hidden'!F150)</f>
        <v>0</v>
      </c>
      <c r="F149" s="208">
        <f>IF('Indicator Date hidden'!G150="x","x",$F$2-'Indicator Date hidden'!G150)</f>
        <v>0</v>
      </c>
      <c r="G149" s="208">
        <f>IF('Indicator Date hidden'!H150="x","x",$G$2-'Indicator Date hidden'!H150)</f>
        <v>0</v>
      </c>
      <c r="H149" s="208">
        <f>IF('Indicator Date hidden'!I150="x","x",$H$2-'Indicator Date hidden'!I150)</f>
        <v>0</v>
      </c>
      <c r="I149" s="208">
        <f>IF('Indicator Date hidden'!J150="x","x",$I$2-'Indicator Date hidden'!J150)</f>
        <v>0</v>
      </c>
      <c r="J149" s="208">
        <f>IF('Indicator Date hidden'!K150="x","x",$J$2-'Indicator Date hidden'!K150)</f>
        <v>0</v>
      </c>
      <c r="K149" s="208">
        <f>IF('Indicator Date hidden'!L150="x","x",$K$2-'Indicator Date hidden'!L150)</f>
        <v>0</v>
      </c>
      <c r="L149" s="208">
        <f>IF('Indicator Date hidden'!M150="x","x",$L$2-'Indicator Date hidden'!M150)</f>
        <v>0</v>
      </c>
      <c r="M149" s="208">
        <f>IF('Indicator Date hidden'!N150="x","x",$M$2-'Indicator Date hidden'!N150)</f>
        <v>0</v>
      </c>
      <c r="N149" s="208">
        <f>IF('Indicator Date hidden'!O150="x","x",$N$2-'Indicator Date hidden'!O150)</f>
        <v>0</v>
      </c>
      <c r="O149" s="208">
        <f>IF('Indicator Date hidden'!P150="x","x",$O$2-'Indicator Date hidden'!P150)</f>
        <v>0</v>
      </c>
      <c r="P149" s="208">
        <f>IF('Indicator Date hidden'!Q150="x","x",$P$2-'Indicator Date hidden'!Q150)</f>
        <v>0</v>
      </c>
      <c r="Q149" s="208" t="str">
        <f>IF('Indicator Date hidden'!R150="x","x",$Q$2-'Indicator Date hidden'!R150)</f>
        <v>x</v>
      </c>
      <c r="R149" s="208">
        <f>IF('Indicator Date hidden'!S150="x","x",$R$2-'Indicator Date hidden'!S150)</f>
        <v>0</v>
      </c>
      <c r="S149" s="208">
        <f>IF('Indicator Date hidden'!T150="x","x",$S$2-'Indicator Date hidden'!T150)</f>
        <v>0</v>
      </c>
      <c r="T149" s="208">
        <f>IF('Indicator Date hidden'!U150="x","x",$T$2-'Indicator Date hidden'!U150)</f>
        <v>0</v>
      </c>
      <c r="U149" s="208" t="str">
        <f>IF('Indicator Date hidden'!V150="x","x",$U$2-'Indicator Date hidden'!V150)</f>
        <v>x</v>
      </c>
      <c r="V149" s="208">
        <f>IF('Indicator Date hidden'!W150="x","x",$V$2-'Indicator Date hidden'!W150)</f>
        <v>0</v>
      </c>
      <c r="W149" s="208">
        <f>IF('Indicator Date hidden'!X150="x","x",$W$2-'Indicator Date hidden'!X150)</f>
        <v>9</v>
      </c>
      <c r="X149" s="208">
        <f>IF('Indicator Date hidden'!Y150="x","x",$X$2-'Indicator Date hidden'!Y150)</f>
        <v>2</v>
      </c>
      <c r="Y149" s="208">
        <f>IF('Indicator Date hidden'!Z150="x","x",$Y$2-'Indicator Date hidden'!Z150)</f>
        <v>0</v>
      </c>
      <c r="Z149" s="208">
        <f>IF('Indicator Date hidden'!AA150="x","x",$Z$2-'Indicator Date hidden'!AA150)</f>
        <v>0</v>
      </c>
      <c r="AA149" s="208" t="str">
        <f>IF('Indicator Date hidden'!AB150="x","x",$AA$2-'Indicator Date hidden'!AB150)</f>
        <v>x</v>
      </c>
      <c r="AB149" s="208">
        <f>IF('Indicator Date hidden'!AC150="x","x",$AB$2-'Indicator Date hidden'!AC150)</f>
        <v>0</v>
      </c>
      <c r="AC149" s="208">
        <f>IF('Indicator Date hidden'!AD150="x","x",$AC$2-'Indicator Date hidden'!AD150)</f>
        <v>0</v>
      </c>
      <c r="AD149" s="208">
        <f>IF('Indicator Date hidden'!AE150="x","x",$AD$2-'Indicator Date hidden'!AE150)</f>
        <v>0</v>
      </c>
      <c r="AE149" s="208">
        <f>IF('Indicator Date hidden'!AF150="x","x",$AE$2-'Indicator Date hidden'!AF150)</f>
        <v>0</v>
      </c>
      <c r="AF149" s="208" t="str">
        <f>IF('Indicator Date hidden'!AG150="x","x",$AF$2-'Indicator Date hidden'!AG150)</f>
        <v>x</v>
      </c>
      <c r="AG149" s="208">
        <f>IF('Indicator Date hidden'!AH150="x","x",$AG$2-'Indicator Date hidden'!AH150)</f>
        <v>0</v>
      </c>
      <c r="AH149" s="208">
        <f>IF('Indicator Date hidden'!AI150="x","x",$AH$2-'Indicator Date hidden'!AI150)</f>
        <v>0</v>
      </c>
      <c r="AI149" s="208">
        <f>IF('Indicator Date hidden'!AJ150="x","x",$AI$2-'Indicator Date hidden'!AJ150)</f>
        <v>0</v>
      </c>
      <c r="AJ149" s="208" t="str">
        <f>IF('Indicator Date hidden'!AK150="x","x",$AJ$2-'Indicator Date hidden'!AK150)</f>
        <v>x</v>
      </c>
      <c r="AK149" s="208">
        <f>IF('Indicator Date hidden'!AL150="x","x",$AK$2-'Indicator Date hidden'!AL150)</f>
        <v>1</v>
      </c>
      <c r="AL149" s="208">
        <f>IF('Indicator Date hidden'!AM150="x","x",$AL$2-'Indicator Date hidden'!AM150)</f>
        <v>0</v>
      </c>
      <c r="AM149" s="208">
        <f>IF('Indicator Date hidden'!AN150="x","x",$AM$2-'Indicator Date hidden'!AN150)</f>
        <v>0</v>
      </c>
      <c r="AN149" s="208">
        <f>IF('Indicator Date hidden'!AO150="x","x",$AN$2-'Indicator Date hidden'!AO150)</f>
        <v>0</v>
      </c>
      <c r="AO149" s="208">
        <f>IF('Indicator Date hidden'!AP150="x","x",$AO$2-'Indicator Date hidden'!AP150)</f>
        <v>1</v>
      </c>
      <c r="AP149" s="208">
        <f>IF('Indicator Date hidden'!AQ150="x","x",$AP$2-'Indicator Date hidden'!AQ150)</f>
        <v>0</v>
      </c>
      <c r="AQ149" s="208" t="str">
        <f>IF('Indicator Date hidden'!AR150="x","x",$AQ$2-'Indicator Date hidden'!AR150)</f>
        <v>x</v>
      </c>
      <c r="AR149" s="208">
        <f>IF('Indicator Date hidden'!AS150="x","x",$AR$2-'Indicator Date hidden'!AS150)</f>
        <v>0</v>
      </c>
      <c r="AS149" s="208">
        <f>IF('Indicator Date hidden'!AT150="x","x",$AS$2-'Indicator Date hidden'!AT150)</f>
        <v>0</v>
      </c>
      <c r="AT149" s="208">
        <f>IF('Indicator Date hidden'!AU150="x","x",$AT$2-'Indicator Date hidden'!AU150)</f>
        <v>0</v>
      </c>
      <c r="AU149" s="208">
        <f>IF('Indicator Date hidden'!AV150="x","x",$AU$2-'Indicator Date hidden'!AV150)</f>
        <v>1</v>
      </c>
      <c r="AV149" s="208">
        <f>IF('Indicator Date hidden'!AW150="x","x",$AV$2-'Indicator Date hidden'!AW150)</f>
        <v>0</v>
      </c>
      <c r="AW149" s="208">
        <f>IF('Indicator Date hidden'!AX150="x","x",$AW$2-'Indicator Date hidden'!AX150)</f>
        <v>0</v>
      </c>
      <c r="AX149" s="208">
        <f>IF('Indicator Date hidden'!AY150="x","x",$AX$2-'Indicator Date hidden'!AY150)</f>
        <v>0</v>
      </c>
      <c r="AY149" s="208">
        <f>IF('Indicator Date hidden'!AZ150="x","x",$AY$2-'Indicator Date hidden'!AZ150)</f>
        <v>0</v>
      </c>
      <c r="AZ149" s="208">
        <f>IF('Indicator Date hidden'!BA150="x","x",$AZ$2-'Indicator Date hidden'!BA150)</f>
        <v>0</v>
      </c>
      <c r="BA149">
        <f t="shared" si="20"/>
        <v>14</v>
      </c>
      <c r="BB149" s="21">
        <f t="shared" si="21"/>
        <v>0.31111111111111112</v>
      </c>
      <c r="BC149">
        <f t="shared" si="22"/>
        <v>5</v>
      </c>
      <c r="BD149" s="21">
        <f t="shared" si="23"/>
        <v>1.3633654800158193</v>
      </c>
      <c r="BE149" s="278">
        <f t="shared" si="24"/>
        <v>0</v>
      </c>
    </row>
    <row r="150" spans="1:57" x14ac:dyDescent="0.3">
      <c r="A150" t="s">
        <v>7542</v>
      </c>
      <c r="B150" s="208">
        <f>IF('Indicator Date hidden'!C151="x","x",$B$2-'Indicator Date hidden'!C151)</f>
        <v>0</v>
      </c>
      <c r="C150" s="208">
        <f>IF('Indicator Date hidden'!D151="x","x",$C$2-'Indicator Date hidden'!D151)</f>
        <v>0</v>
      </c>
      <c r="D150" s="208">
        <f>IF('Indicator Date hidden'!E151="x","x",$D$2-'Indicator Date hidden'!E151)</f>
        <v>0</v>
      </c>
      <c r="E150" s="208">
        <f>IF('Indicator Date hidden'!F151="x","x",$E$2-'Indicator Date hidden'!F151)</f>
        <v>0</v>
      </c>
      <c r="F150" s="208">
        <f>IF('Indicator Date hidden'!G151="x","x",$F$2-'Indicator Date hidden'!G151)</f>
        <v>0</v>
      </c>
      <c r="G150" s="208">
        <f>IF('Indicator Date hidden'!H151="x","x",$G$2-'Indicator Date hidden'!H151)</f>
        <v>0</v>
      </c>
      <c r="H150" s="208">
        <f>IF('Indicator Date hidden'!I151="x","x",$H$2-'Indicator Date hidden'!I151)</f>
        <v>0</v>
      </c>
      <c r="I150" s="208">
        <f>IF('Indicator Date hidden'!J151="x","x",$I$2-'Indicator Date hidden'!J151)</f>
        <v>0</v>
      </c>
      <c r="J150" s="208">
        <f>IF('Indicator Date hidden'!K151="x","x",$J$2-'Indicator Date hidden'!K151)</f>
        <v>0</v>
      </c>
      <c r="K150" s="208">
        <f>IF('Indicator Date hidden'!L151="x","x",$K$2-'Indicator Date hidden'!L151)</f>
        <v>0</v>
      </c>
      <c r="L150" s="208">
        <f>IF('Indicator Date hidden'!M151="x","x",$L$2-'Indicator Date hidden'!M151)</f>
        <v>0</v>
      </c>
      <c r="M150" s="208">
        <f>IF('Indicator Date hidden'!N151="x","x",$M$2-'Indicator Date hidden'!N151)</f>
        <v>0</v>
      </c>
      <c r="N150" s="208">
        <f>IF('Indicator Date hidden'!O151="x","x",$N$2-'Indicator Date hidden'!O151)</f>
        <v>0</v>
      </c>
      <c r="O150" s="208">
        <f>IF('Indicator Date hidden'!P151="x","x",$O$2-'Indicator Date hidden'!P151)</f>
        <v>0</v>
      </c>
      <c r="P150" s="208">
        <f>IF('Indicator Date hidden'!Q151="x","x",$P$2-'Indicator Date hidden'!Q151)</f>
        <v>0</v>
      </c>
      <c r="Q150" s="208">
        <f>IF('Indicator Date hidden'!R151="x","x",$Q$2-'Indicator Date hidden'!R151)</f>
        <v>0</v>
      </c>
      <c r="R150" s="208">
        <f>IF('Indicator Date hidden'!S151="x","x",$R$2-'Indicator Date hidden'!S151)</f>
        <v>0</v>
      </c>
      <c r="S150" s="208">
        <f>IF('Indicator Date hidden'!T151="x","x",$S$2-'Indicator Date hidden'!T151)</f>
        <v>0</v>
      </c>
      <c r="T150" s="208">
        <f>IF('Indicator Date hidden'!U151="x","x",$T$2-'Indicator Date hidden'!U151)</f>
        <v>0</v>
      </c>
      <c r="U150" s="208">
        <f>IF('Indicator Date hidden'!V151="x","x",$U$2-'Indicator Date hidden'!V151)</f>
        <v>0</v>
      </c>
      <c r="V150" s="208">
        <f>IF('Indicator Date hidden'!W151="x","x",$V$2-'Indicator Date hidden'!W151)</f>
        <v>0</v>
      </c>
      <c r="W150" s="208">
        <f>IF('Indicator Date hidden'!X151="x","x",$W$2-'Indicator Date hidden'!X151)</f>
        <v>0</v>
      </c>
      <c r="X150" s="208">
        <f>IF('Indicator Date hidden'!Y151="x","x",$X$2-'Indicator Date hidden'!Y151)</f>
        <v>4</v>
      </c>
      <c r="Y150" s="208">
        <f>IF('Indicator Date hidden'!Z151="x","x",$Y$2-'Indicator Date hidden'!Z151)</f>
        <v>0</v>
      </c>
      <c r="Z150" s="208">
        <f>IF('Indicator Date hidden'!AA151="x","x",$Z$2-'Indicator Date hidden'!AA151)</f>
        <v>0</v>
      </c>
      <c r="AA150" s="208">
        <f>IF('Indicator Date hidden'!AB151="x","x",$AA$2-'Indicator Date hidden'!AB151)</f>
        <v>0</v>
      </c>
      <c r="AB150" s="208">
        <f>IF('Indicator Date hidden'!AC151="x","x",$AB$2-'Indicator Date hidden'!AC151)</f>
        <v>0</v>
      </c>
      <c r="AC150" s="208">
        <f>IF('Indicator Date hidden'!AD151="x","x",$AC$2-'Indicator Date hidden'!AD151)</f>
        <v>0</v>
      </c>
      <c r="AD150" s="208">
        <f>IF('Indicator Date hidden'!AE151="x","x",$AD$2-'Indicator Date hidden'!AE151)</f>
        <v>0</v>
      </c>
      <c r="AE150" s="208">
        <f>IF('Indicator Date hidden'!AF151="x","x",$AE$2-'Indicator Date hidden'!AF151)</f>
        <v>0</v>
      </c>
      <c r="AF150" s="208">
        <f>IF('Indicator Date hidden'!AG151="x","x",$AF$2-'Indicator Date hidden'!AG151)</f>
        <v>2</v>
      </c>
      <c r="AG150" s="208">
        <f>IF('Indicator Date hidden'!AH151="x","x",$AG$2-'Indicator Date hidden'!AH151)</f>
        <v>0</v>
      </c>
      <c r="AH150" s="208">
        <f>IF('Indicator Date hidden'!AI151="x","x",$AH$2-'Indicator Date hidden'!AI151)</f>
        <v>0</v>
      </c>
      <c r="AI150" s="208">
        <f>IF('Indicator Date hidden'!AJ151="x","x",$AI$2-'Indicator Date hidden'!AJ151)</f>
        <v>0</v>
      </c>
      <c r="AJ150" s="208">
        <f>IF('Indicator Date hidden'!AK151="x","x",$AJ$2-'Indicator Date hidden'!AK151)</f>
        <v>1</v>
      </c>
      <c r="AK150" s="208">
        <f>IF('Indicator Date hidden'!AL151="x","x",$AK$2-'Indicator Date hidden'!AL151)</f>
        <v>1</v>
      </c>
      <c r="AL150" s="208">
        <f>IF('Indicator Date hidden'!AM151="x","x",$AL$2-'Indicator Date hidden'!AM151)</f>
        <v>0</v>
      </c>
      <c r="AM150" s="208">
        <f>IF('Indicator Date hidden'!AN151="x","x",$AM$2-'Indicator Date hidden'!AN151)</f>
        <v>0</v>
      </c>
      <c r="AN150" s="208">
        <f>IF('Indicator Date hidden'!AO151="x","x",$AN$2-'Indicator Date hidden'!AO151)</f>
        <v>0</v>
      </c>
      <c r="AO150" s="208">
        <f>IF('Indicator Date hidden'!AP151="x","x",$AO$2-'Indicator Date hidden'!AP151)</f>
        <v>0</v>
      </c>
      <c r="AP150" s="208">
        <f>IF('Indicator Date hidden'!AQ151="x","x",$AP$2-'Indicator Date hidden'!AQ151)</f>
        <v>0</v>
      </c>
      <c r="AQ150" s="208">
        <f>IF('Indicator Date hidden'!AR151="x","x",$AQ$2-'Indicator Date hidden'!AR151)</f>
        <v>0</v>
      </c>
      <c r="AR150" s="208">
        <f>IF('Indicator Date hidden'!AS151="x","x",$AR$2-'Indicator Date hidden'!AS151)</f>
        <v>0</v>
      </c>
      <c r="AS150" s="208">
        <f>IF('Indicator Date hidden'!AT151="x","x",$AS$2-'Indicator Date hidden'!AT151)</f>
        <v>0</v>
      </c>
      <c r="AT150" s="208">
        <f>IF('Indicator Date hidden'!AU151="x","x",$AT$2-'Indicator Date hidden'!AU151)</f>
        <v>0</v>
      </c>
      <c r="AU150" s="208">
        <f>IF('Indicator Date hidden'!AV151="x","x",$AU$2-'Indicator Date hidden'!AV151)</f>
        <v>1</v>
      </c>
      <c r="AV150" s="208">
        <f>IF('Indicator Date hidden'!AW151="x","x",$AV$2-'Indicator Date hidden'!AW151)</f>
        <v>0</v>
      </c>
      <c r="AW150" s="208">
        <f>IF('Indicator Date hidden'!AX151="x","x",$AW$2-'Indicator Date hidden'!AX151)</f>
        <v>0</v>
      </c>
      <c r="AX150" s="208">
        <f>IF('Indicator Date hidden'!AY151="x","x",$AX$2-'Indicator Date hidden'!AY151)</f>
        <v>0</v>
      </c>
      <c r="AY150" s="208">
        <f>IF('Indicator Date hidden'!AZ151="x","x",$AY$2-'Indicator Date hidden'!AZ151)</f>
        <v>0</v>
      </c>
      <c r="AZ150" s="208">
        <f>IF('Indicator Date hidden'!BA151="x","x",$AZ$2-'Indicator Date hidden'!BA151)</f>
        <v>0</v>
      </c>
      <c r="BA150">
        <f t="shared" si="20"/>
        <v>9</v>
      </c>
      <c r="BB150" s="21">
        <f t="shared" si="21"/>
        <v>0.17647058823529413</v>
      </c>
      <c r="BC150">
        <f t="shared" si="22"/>
        <v>5</v>
      </c>
      <c r="BD150" s="21">
        <f t="shared" si="23"/>
        <v>0.64794947615130605</v>
      </c>
      <c r="BE150" s="278">
        <f t="shared" si="24"/>
        <v>0</v>
      </c>
    </row>
    <row r="151" spans="1:57" x14ac:dyDescent="0.3">
      <c r="A151" t="s">
        <v>7544</v>
      </c>
      <c r="B151" s="208">
        <f>IF('Indicator Date hidden'!C152="x","x",$B$2-'Indicator Date hidden'!C152)</f>
        <v>0</v>
      </c>
      <c r="C151" s="208">
        <f>IF('Indicator Date hidden'!D152="x","x",$C$2-'Indicator Date hidden'!D152)</f>
        <v>0</v>
      </c>
      <c r="D151" s="208">
        <f>IF('Indicator Date hidden'!E152="x","x",$D$2-'Indicator Date hidden'!E152)</f>
        <v>0</v>
      </c>
      <c r="E151" s="208">
        <f>IF('Indicator Date hidden'!F152="x","x",$E$2-'Indicator Date hidden'!F152)</f>
        <v>0</v>
      </c>
      <c r="F151" s="208">
        <f>IF('Indicator Date hidden'!G152="x","x",$F$2-'Indicator Date hidden'!G152)</f>
        <v>0</v>
      </c>
      <c r="G151" s="208">
        <f>IF('Indicator Date hidden'!H152="x","x",$G$2-'Indicator Date hidden'!H152)</f>
        <v>0</v>
      </c>
      <c r="H151" s="208">
        <f>IF('Indicator Date hidden'!I152="x","x",$H$2-'Indicator Date hidden'!I152)</f>
        <v>0</v>
      </c>
      <c r="I151" s="208">
        <f>IF('Indicator Date hidden'!J152="x","x",$I$2-'Indicator Date hidden'!J152)</f>
        <v>0</v>
      </c>
      <c r="J151" s="208">
        <f>IF('Indicator Date hidden'!K152="x","x",$J$2-'Indicator Date hidden'!K152)</f>
        <v>0</v>
      </c>
      <c r="K151" s="208">
        <f>IF('Indicator Date hidden'!L152="x","x",$K$2-'Indicator Date hidden'!L152)</f>
        <v>0</v>
      </c>
      <c r="L151" s="208">
        <f>IF('Indicator Date hidden'!M152="x","x",$L$2-'Indicator Date hidden'!M152)</f>
        <v>0</v>
      </c>
      <c r="M151" s="208">
        <f>IF('Indicator Date hidden'!N152="x","x",$M$2-'Indicator Date hidden'!N152)</f>
        <v>0</v>
      </c>
      <c r="N151" s="208">
        <f>IF('Indicator Date hidden'!O152="x","x",$N$2-'Indicator Date hidden'!O152)</f>
        <v>0</v>
      </c>
      <c r="O151" s="208">
        <f>IF('Indicator Date hidden'!P152="x","x",$O$2-'Indicator Date hidden'!P152)</f>
        <v>0</v>
      </c>
      <c r="P151" s="208">
        <f>IF('Indicator Date hidden'!Q152="x","x",$P$2-'Indicator Date hidden'!Q152)</f>
        <v>0</v>
      </c>
      <c r="Q151" s="208">
        <f>IF('Indicator Date hidden'!R152="x","x",$Q$2-'Indicator Date hidden'!R152)</f>
        <v>0</v>
      </c>
      <c r="R151" s="208">
        <f>IF('Indicator Date hidden'!S152="x","x",$R$2-'Indicator Date hidden'!S152)</f>
        <v>0</v>
      </c>
      <c r="S151" s="208">
        <f>IF('Indicator Date hidden'!T152="x","x",$S$2-'Indicator Date hidden'!T152)</f>
        <v>0</v>
      </c>
      <c r="T151" s="208">
        <f>IF('Indicator Date hidden'!U152="x","x",$T$2-'Indicator Date hidden'!U152)</f>
        <v>0</v>
      </c>
      <c r="U151" s="208">
        <f>IF('Indicator Date hidden'!V152="x","x",$U$2-'Indicator Date hidden'!V152)</f>
        <v>0</v>
      </c>
      <c r="V151" s="208">
        <f>IF('Indicator Date hidden'!W152="x","x",$V$2-'Indicator Date hidden'!W152)</f>
        <v>0</v>
      </c>
      <c r="W151" s="208">
        <f>IF('Indicator Date hidden'!X152="x","x",$W$2-'Indicator Date hidden'!X152)</f>
        <v>0</v>
      </c>
      <c r="X151" s="208">
        <f>IF('Indicator Date hidden'!Y152="x","x",$X$2-'Indicator Date hidden'!Y152)</f>
        <v>4</v>
      </c>
      <c r="Y151" s="208">
        <f>IF('Indicator Date hidden'!Z152="x","x",$Y$2-'Indicator Date hidden'!Z152)</f>
        <v>0</v>
      </c>
      <c r="Z151" s="208">
        <f>IF('Indicator Date hidden'!AA152="x","x",$Z$2-'Indicator Date hidden'!AA152)</f>
        <v>0</v>
      </c>
      <c r="AA151" s="208">
        <f>IF('Indicator Date hidden'!AB152="x","x",$AA$2-'Indicator Date hidden'!AB152)</f>
        <v>1</v>
      </c>
      <c r="AB151" s="208">
        <f>IF('Indicator Date hidden'!AC152="x","x",$AB$2-'Indicator Date hidden'!AC152)</f>
        <v>0</v>
      </c>
      <c r="AC151" s="208">
        <f>IF('Indicator Date hidden'!AD152="x","x",$AC$2-'Indicator Date hidden'!AD152)</f>
        <v>0</v>
      </c>
      <c r="AD151" s="208" t="str">
        <f>IF('Indicator Date hidden'!AE152="x","x",$AD$2-'Indicator Date hidden'!AE152)</f>
        <v>x</v>
      </c>
      <c r="AE151" s="208">
        <f>IF('Indicator Date hidden'!AF152="x","x",$AE$2-'Indicator Date hidden'!AF152)</f>
        <v>0</v>
      </c>
      <c r="AF151" s="208">
        <f>IF('Indicator Date hidden'!AG152="x","x",$AF$2-'Indicator Date hidden'!AG152)</f>
        <v>3</v>
      </c>
      <c r="AG151" s="208">
        <f>IF('Indicator Date hidden'!AH152="x","x",$AG$2-'Indicator Date hidden'!AH152)</f>
        <v>0</v>
      </c>
      <c r="AH151" s="208">
        <f>IF('Indicator Date hidden'!AI152="x","x",$AH$2-'Indicator Date hidden'!AI152)</f>
        <v>0</v>
      </c>
      <c r="AI151" s="208">
        <f>IF('Indicator Date hidden'!AJ152="x","x",$AI$2-'Indicator Date hidden'!AJ152)</f>
        <v>0</v>
      </c>
      <c r="AJ151" s="208" t="str">
        <f>IF('Indicator Date hidden'!AK152="x","x",$AJ$2-'Indicator Date hidden'!AK152)</f>
        <v>x</v>
      </c>
      <c r="AK151" s="208">
        <f>IF('Indicator Date hidden'!AL152="x","x",$AK$2-'Indicator Date hidden'!AL152)</f>
        <v>1</v>
      </c>
      <c r="AL151" s="208">
        <f>IF('Indicator Date hidden'!AM152="x","x",$AL$2-'Indicator Date hidden'!AM152)</f>
        <v>0</v>
      </c>
      <c r="AM151" s="208">
        <f>IF('Indicator Date hidden'!AN152="x","x",$AM$2-'Indicator Date hidden'!AN152)</f>
        <v>0</v>
      </c>
      <c r="AN151" s="208">
        <f>IF('Indicator Date hidden'!AO152="x","x",$AN$2-'Indicator Date hidden'!AO152)</f>
        <v>0</v>
      </c>
      <c r="AO151" s="208" t="str">
        <f>IF('Indicator Date hidden'!AP152="x","x",$AO$2-'Indicator Date hidden'!AP152)</f>
        <v>x</v>
      </c>
      <c r="AP151" s="208">
        <f>IF('Indicator Date hidden'!AQ152="x","x",$AP$2-'Indicator Date hidden'!AQ152)</f>
        <v>2</v>
      </c>
      <c r="AQ151" s="208">
        <f>IF('Indicator Date hidden'!AR152="x","x",$AQ$2-'Indicator Date hidden'!AR152)</f>
        <v>0</v>
      </c>
      <c r="AR151" s="208">
        <f>IF('Indicator Date hidden'!AS152="x","x",$AR$2-'Indicator Date hidden'!AS152)</f>
        <v>0</v>
      </c>
      <c r="AS151" s="208">
        <f>IF('Indicator Date hidden'!AT152="x","x",$AS$2-'Indicator Date hidden'!AT152)</f>
        <v>0</v>
      </c>
      <c r="AT151" s="208">
        <f>IF('Indicator Date hidden'!AU152="x","x",$AT$2-'Indicator Date hidden'!AU152)</f>
        <v>0</v>
      </c>
      <c r="AU151" s="208">
        <f>IF('Indicator Date hidden'!AV152="x","x",$AU$2-'Indicator Date hidden'!AV152)</f>
        <v>3</v>
      </c>
      <c r="AV151" s="208">
        <f>IF('Indicator Date hidden'!AW152="x","x",$AV$2-'Indicator Date hidden'!AW152)</f>
        <v>0</v>
      </c>
      <c r="AW151" s="208">
        <f>IF('Indicator Date hidden'!AX152="x","x",$AW$2-'Indicator Date hidden'!AX152)</f>
        <v>0</v>
      </c>
      <c r="AX151" s="208">
        <f>IF('Indicator Date hidden'!AY152="x","x",$AX$2-'Indicator Date hidden'!AY152)</f>
        <v>0</v>
      </c>
      <c r="AY151" s="208">
        <f>IF('Indicator Date hidden'!AZ152="x","x",$AY$2-'Indicator Date hidden'!AZ152)</f>
        <v>0</v>
      </c>
      <c r="AZ151" s="208">
        <f>IF('Indicator Date hidden'!BA152="x","x",$AZ$2-'Indicator Date hidden'!BA152)</f>
        <v>0</v>
      </c>
      <c r="BA151">
        <f t="shared" si="20"/>
        <v>14</v>
      </c>
      <c r="BB151" s="21">
        <f t="shared" si="21"/>
        <v>0.29166666666666669</v>
      </c>
      <c r="BC151">
        <f t="shared" si="22"/>
        <v>6</v>
      </c>
      <c r="BD151" s="21">
        <f t="shared" si="23"/>
        <v>0.86502247883444561</v>
      </c>
      <c r="BE151" s="278">
        <f t="shared" si="24"/>
        <v>0</v>
      </c>
    </row>
    <row r="152" spans="1:57" x14ac:dyDescent="0.3">
      <c r="A152" t="s">
        <v>7546</v>
      </c>
      <c r="B152" s="208">
        <f>IF('Indicator Date hidden'!C153="x","x",$B$2-'Indicator Date hidden'!C153)</f>
        <v>0</v>
      </c>
      <c r="C152" s="208">
        <f>IF('Indicator Date hidden'!D153="x","x",$C$2-'Indicator Date hidden'!D153)</f>
        <v>0</v>
      </c>
      <c r="D152" s="208">
        <f>IF('Indicator Date hidden'!E153="x","x",$D$2-'Indicator Date hidden'!E153)</f>
        <v>0</v>
      </c>
      <c r="E152" s="208">
        <f>IF('Indicator Date hidden'!F153="x","x",$E$2-'Indicator Date hidden'!F153)</f>
        <v>0</v>
      </c>
      <c r="F152" s="208">
        <f>IF('Indicator Date hidden'!G153="x","x",$F$2-'Indicator Date hidden'!G153)</f>
        <v>0</v>
      </c>
      <c r="G152" s="208">
        <f>IF('Indicator Date hidden'!H153="x","x",$G$2-'Indicator Date hidden'!H153)</f>
        <v>0</v>
      </c>
      <c r="H152" s="208">
        <f>IF('Indicator Date hidden'!I153="x","x",$H$2-'Indicator Date hidden'!I153)</f>
        <v>0</v>
      </c>
      <c r="I152" s="208">
        <f>IF('Indicator Date hidden'!J153="x","x",$I$2-'Indicator Date hidden'!J153)</f>
        <v>0</v>
      </c>
      <c r="J152" s="208">
        <f>IF('Indicator Date hidden'!K153="x","x",$J$2-'Indicator Date hidden'!K153)</f>
        <v>0</v>
      </c>
      <c r="K152" s="208">
        <f>IF('Indicator Date hidden'!L153="x","x",$K$2-'Indicator Date hidden'!L153)</f>
        <v>0</v>
      </c>
      <c r="L152" s="208">
        <f>IF('Indicator Date hidden'!M153="x","x",$L$2-'Indicator Date hidden'!M153)</f>
        <v>0</v>
      </c>
      <c r="M152" s="208">
        <f>IF('Indicator Date hidden'!N153="x","x",$M$2-'Indicator Date hidden'!N153)</f>
        <v>0</v>
      </c>
      <c r="N152" s="208">
        <f>IF('Indicator Date hidden'!O153="x","x",$N$2-'Indicator Date hidden'!O153)</f>
        <v>0</v>
      </c>
      <c r="O152" s="208">
        <f>IF('Indicator Date hidden'!P153="x","x",$O$2-'Indicator Date hidden'!P153)</f>
        <v>0</v>
      </c>
      <c r="P152" s="208">
        <f>IF('Indicator Date hidden'!Q153="x","x",$P$2-'Indicator Date hidden'!Q153)</f>
        <v>0</v>
      </c>
      <c r="Q152" s="208" t="str">
        <f>IF('Indicator Date hidden'!R153="x","x",$Q$2-'Indicator Date hidden'!R153)</f>
        <v>x</v>
      </c>
      <c r="R152" s="208">
        <f>IF('Indicator Date hidden'!S153="x","x",$R$2-'Indicator Date hidden'!S153)</f>
        <v>0</v>
      </c>
      <c r="S152" s="208">
        <f>IF('Indicator Date hidden'!T153="x","x",$S$2-'Indicator Date hidden'!T153)</f>
        <v>0</v>
      </c>
      <c r="T152" s="208">
        <f>IF('Indicator Date hidden'!U153="x","x",$T$2-'Indicator Date hidden'!U153)</f>
        <v>0</v>
      </c>
      <c r="U152" s="208">
        <f>IF('Indicator Date hidden'!V153="x","x",$U$2-'Indicator Date hidden'!V153)</f>
        <v>0</v>
      </c>
      <c r="V152" s="208">
        <f>IF('Indicator Date hidden'!W153="x","x",$V$2-'Indicator Date hidden'!W153)</f>
        <v>0</v>
      </c>
      <c r="W152" s="208">
        <f>IF('Indicator Date hidden'!X153="x","x",$W$2-'Indicator Date hidden'!X153)</f>
        <v>2</v>
      </c>
      <c r="X152" s="208">
        <f>IF('Indicator Date hidden'!Y153="x","x",$X$2-'Indicator Date hidden'!Y153)</f>
        <v>2</v>
      </c>
      <c r="Y152" s="208">
        <f>IF('Indicator Date hidden'!Z153="x","x",$Y$2-'Indicator Date hidden'!Z153)</f>
        <v>0</v>
      </c>
      <c r="Z152" s="208">
        <f>IF('Indicator Date hidden'!AA153="x","x",$Z$2-'Indicator Date hidden'!AA153)</f>
        <v>0</v>
      </c>
      <c r="AA152" s="208" t="str">
        <f>IF('Indicator Date hidden'!AB153="x","x",$AA$2-'Indicator Date hidden'!AB153)</f>
        <v>x</v>
      </c>
      <c r="AB152" s="208">
        <f>IF('Indicator Date hidden'!AC153="x","x",$AB$2-'Indicator Date hidden'!AC153)</f>
        <v>0</v>
      </c>
      <c r="AC152" s="208">
        <f>IF('Indicator Date hidden'!AD153="x","x",$AC$2-'Indicator Date hidden'!AD153)</f>
        <v>0</v>
      </c>
      <c r="AD152" s="208" t="str">
        <f>IF('Indicator Date hidden'!AE153="x","x",$AD$2-'Indicator Date hidden'!AE153)</f>
        <v>x</v>
      </c>
      <c r="AE152" s="208" t="str">
        <f>IF('Indicator Date hidden'!AF153="x","x",$AE$2-'Indicator Date hidden'!AF153)</f>
        <v>x</v>
      </c>
      <c r="AF152" s="208">
        <f>IF('Indicator Date hidden'!AG153="x","x",$AF$2-'Indicator Date hidden'!AG153)</f>
        <v>7</v>
      </c>
      <c r="AG152" s="208">
        <f>IF('Indicator Date hidden'!AH153="x","x",$AG$2-'Indicator Date hidden'!AH153)</f>
        <v>0</v>
      </c>
      <c r="AH152" s="208">
        <f>IF('Indicator Date hidden'!AI153="x","x",$AH$2-'Indicator Date hidden'!AI153)</f>
        <v>0</v>
      </c>
      <c r="AI152" s="208">
        <f>IF('Indicator Date hidden'!AJ153="x","x",$AI$2-'Indicator Date hidden'!AJ153)</f>
        <v>0</v>
      </c>
      <c r="AJ152" s="208" t="str">
        <f>IF('Indicator Date hidden'!AK153="x","x",$AJ$2-'Indicator Date hidden'!AK153)</f>
        <v>x</v>
      </c>
      <c r="AK152" s="208" t="str">
        <f>IF('Indicator Date hidden'!AL153="x","x",$AK$2-'Indicator Date hidden'!AL153)</f>
        <v>x</v>
      </c>
      <c r="AL152" s="208">
        <f>IF('Indicator Date hidden'!AM153="x","x",$AL$2-'Indicator Date hidden'!AM153)</f>
        <v>0</v>
      </c>
      <c r="AM152" s="208">
        <f>IF('Indicator Date hidden'!AN153="x","x",$AM$2-'Indicator Date hidden'!AN153)</f>
        <v>0</v>
      </c>
      <c r="AN152" s="208">
        <f>IF('Indicator Date hidden'!AO153="x","x",$AN$2-'Indicator Date hidden'!AO153)</f>
        <v>0</v>
      </c>
      <c r="AO152" s="208">
        <f>IF('Indicator Date hidden'!AP153="x","x",$AO$2-'Indicator Date hidden'!AP153)</f>
        <v>1</v>
      </c>
      <c r="AP152" s="208">
        <f>IF('Indicator Date hidden'!AQ153="x","x",$AP$2-'Indicator Date hidden'!AQ153)</f>
        <v>1</v>
      </c>
      <c r="AQ152" s="208">
        <f>IF('Indicator Date hidden'!AR153="x","x",$AQ$2-'Indicator Date hidden'!AR153)</f>
        <v>0</v>
      </c>
      <c r="AR152" s="208">
        <f>IF('Indicator Date hidden'!AS153="x","x",$AR$2-'Indicator Date hidden'!AS153)</f>
        <v>0</v>
      </c>
      <c r="AS152" s="208">
        <f>IF('Indicator Date hidden'!AT153="x","x",$AS$2-'Indicator Date hidden'!AT153)</f>
        <v>0</v>
      </c>
      <c r="AT152" s="208">
        <f>IF('Indicator Date hidden'!AU153="x","x",$AT$2-'Indicator Date hidden'!AU153)</f>
        <v>0</v>
      </c>
      <c r="AU152" s="208">
        <f>IF('Indicator Date hidden'!AV153="x","x",$AU$2-'Indicator Date hidden'!AV153)</f>
        <v>4</v>
      </c>
      <c r="AV152" s="208">
        <f>IF('Indicator Date hidden'!AW153="x","x",$AV$2-'Indicator Date hidden'!AW153)</f>
        <v>0</v>
      </c>
      <c r="AW152" s="208">
        <f>IF('Indicator Date hidden'!AX153="x","x",$AW$2-'Indicator Date hidden'!AX153)</f>
        <v>0</v>
      </c>
      <c r="AX152" s="208">
        <f>IF('Indicator Date hidden'!AY153="x","x",$AX$2-'Indicator Date hidden'!AY153)</f>
        <v>0</v>
      </c>
      <c r="AY152" s="208">
        <f>IF('Indicator Date hidden'!AZ153="x","x",$AY$2-'Indicator Date hidden'!AZ153)</f>
        <v>0</v>
      </c>
      <c r="AZ152" s="208">
        <f>IF('Indicator Date hidden'!BA153="x","x",$AZ$2-'Indicator Date hidden'!BA153)</f>
        <v>0</v>
      </c>
      <c r="BA152">
        <f t="shared" si="20"/>
        <v>17</v>
      </c>
      <c r="BB152" s="21">
        <f t="shared" si="21"/>
        <v>0.37777777777777777</v>
      </c>
      <c r="BC152">
        <f t="shared" si="22"/>
        <v>6</v>
      </c>
      <c r="BD152" s="21">
        <f t="shared" si="23"/>
        <v>1.2344839477627689</v>
      </c>
      <c r="BE152" s="278">
        <f t="shared" si="24"/>
        <v>0</v>
      </c>
    </row>
    <row r="153" spans="1:57" x14ac:dyDescent="0.3">
      <c r="A153" t="s">
        <v>7548</v>
      </c>
      <c r="B153" s="208">
        <f>IF('Indicator Date hidden'!C154="x","x",$B$2-'Indicator Date hidden'!C154)</f>
        <v>0</v>
      </c>
      <c r="C153" s="208">
        <f>IF('Indicator Date hidden'!D154="x","x",$C$2-'Indicator Date hidden'!D154)</f>
        <v>0</v>
      </c>
      <c r="D153" s="208">
        <f>IF('Indicator Date hidden'!E154="x","x",$D$2-'Indicator Date hidden'!E154)</f>
        <v>0</v>
      </c>
      <c r="E153" s="208">
        <f>IF('Indicator Date hidden'!F154="x","x",$E$2-'Indicator Date hidden'!F154)</f>
        <v>0</v>
      </c>
      <c r="F153" s="208">
        <f>IF('Indicator Date hidden'!G154="x","x",$F$2-'Indicator Date hidden'!G154)</f>
        <v>0</v>
      </c>
      <c r="G153" s="208">
        <f>IF('Indicator Date hidden'!H154="x","x",$G$2-'Indicator Date hidden'!H154)</f>
        <v>0</v>
      </c>
      <c r="H153" s="208">
        <f>IF('Indicator Date hidden'!I154="x","x",$H$2-'Indicator Date hidden'!I154)</f>
        <v>0</v>
      </c>
      <c r="I153" s="208">
        <f>IF('Indicator Date hidden'!J154="x","x",$I$2-'Indicator Date hidden'!J154)</f>
        <v>0</v>
      </c>
      <c r="J153" s="208">
        <f>IF('Indicator Date hidden'!K154="x","x",$J$2-'Indicator Date hidden'!K154)</f>
        <v>0</v>
      </c>
      <c r="K153" s="208">
        <f>IF('Indicator Date hidden'!L154="x","x",$K$2-'Indicator Date hidden'!L154)</f>
        <v>0</v>
      </c>
      <c r="L153" s="208">
        <f>IF('Indicator Date hidden'!M154="x","x",$L$2-'Indicator Date hidden'!M154)</f>
        <v>0</v>
      </c>
      <c r="M153" s="208">
        <f>IF('Indicator Date hidden'!N154="x","x",$M$2-'Indicator Date hidden'!N154)</f>
        <v>0</v>
      </c>
      <c r="N153" s="208">
        <f>IF('Indicator Date hidden'!O154="x","x",$N$2-'Indicator Date hidden'!O154)</f>
        <v>0</v>
      </c>
      <c r="O153" s="208">
        <f>IF('Indicator Date hidden'!P154="x","x",$O$2-'Indicator Date hidden'!P154)</f>
        <v>0</v>
      </c>
      <c r="P153" s="208">
        <f>IF('Indicator Date hidden'!Q154="x","x",$P$2-'Indicator Date hidden'!Q154)</f>
        <v>0</v>
      </c>
      <c r="Q153" s="208">
        <f>IF('Indicator Date hidden'!R154="x","x",$Q$2-'Indicator Date hidden'!R154)</f>
        <v>1</v>
      </c>
      <c r="R153" s="208">
        <f>IF('Indicator Date hidden'!S154="x","x",$R$2-'Indicator Date hidden'!S154)</f>
        <v>0</v>
      </c>
      <c r="S153" s="208">
        <f>IF('Indicator Date hidden'!T154="x","x",$S$2-'Indicator Date hidden'!T154)</f>
        <v>0</v>
      </c>
      <c r="T153" s="208">
        <f>IF('Indicator Date hidden'!U154="x","x",$T$2-'Indicator Date hidden'!U154)</f>
        <v>0</v>
      </c>
      <c r="U153" s="208">
        <f>IF('Indicator Date hidden'!V154="x","x",$U$2-'Indicator Date hidden'!V154)</f>
        <v>0</v>
      </c>
      <c r="V153" s="208">
        <f>IF('Indicator Date hidden'!W154="x","x",$V$2-'Indicator Date hidden'!W154)</f>
        <v>0</v>
      </c>
      <c r="W153" s="208">
        <f>IF('Indicator Date hidden'!X154="x","x",$W$2-'Indicator Date hidden'!X154)</f>
        <v>1</v>
      </c>
      <c r="X153" s="208">
        <f>IF('Indicator Date hidden'!Y154="x","x",$X$2-'Indicator Date hidden'!Y154)</f>
        <v>4</v>
      </c>
      <c r="Y153" s="208">
        <f>IF('Indicator Date hidden'!Z154="x","x",$Y$2-'Indicator Date hidden'!Z154)</f>
        <v>0</v>
      </c>
      <c r="Z153" s="208">
        <f>IF('Indicator Date hidden'!AA154="x","x",$Z$2-'Indicator Date hidden'!AA154)</f>
        <v>0</v>
      </c>
      <c r="AA153" s="208">
        <f>IF('Indicator Date hidden'!AB154="x","x",$AA$2-'Indicator Date hidden'!AB154)</f>
        <v>0</v>
      </c>
      <c r="AB153" s="208">
        <f>IF('Indicator Date hidden'!AC154="x","x",$AB$2-'Indicator Date hidden'!AC154)</f>
        <v>0</v>
      </c>
      <c r="AC153" s="208">
        <f>IF('Indicator Date hidden'!AD154="x","x",$AC$2-'Indicator Date hidden'!AD154)</f>
        <v>0</v>
      </c>
      <c r="AD153" s="208">
        <f>IF('Indicator Date hidden'!AE154="x","x",$AD$2-'Indicator Date hidden'!AE154)</f>
        <v>0</v>
      </c>
      <c r="AE153" s="208">
        <f>IF('Indicator Date hidden'!AF154="x","x",$AE$2-'Indicator Date hidden'!AF154)</f>
        <v>0</v>
      </c>
      <c r="AF153" s="208">
        <f>IF('Indicator Date hidden'!AG154="x","x",$AF$2-'Indicator Date hidden'!AG154)</f>
        <v>2</v>
      </c>
      <c r="AG153" s="208">
        <f>IF('Indicator Date hidden'!AH154="x","x",$AG$2-'Indicator Date hidden'!AH154)</f>
        <v>0</v>
      </c>
      <c r="AH153" s="208">
        <f>IF('Indicator Date hidden'!AI154="x","x",$AH$2-'Indicator Date hidden'!AI154)</f>
        <v>0</v>
      </c>
      <c r="AI153" s="208">
        <f>IF('Indicator Date hidden'!AJ154="x","x",$AI$2-'Indicator Date hidden'!AJ154)</f>
        <v>0</v>
      </c>
      <c r="AJ153" s="208" t="str">
        <f>IF('Indicator Date hidden'!AK154="x","x",$AJ$2-'Indicator Date hidden'!AK154)</f>
        <v>x</v>
      </c>
      <c r="AK153" s="208">
        <f>IF('Indicator Date hidden'!AL154="x","x",$AK$2-'Indicator Date hidden'!AL154)</f>
        <v>1</v>
      </c>
      <c r="AL153" s="208">
        <f>IF('Indicator Date hidden'!AM154="x","x",$AL$2-'Indicator Date hidden'!AM154)</f>
        <v>0</v>
      </c>
      <c r="AM153" s="208">
        <f>IF('Indicator Date hidden'!AN154="x","x",$AM$2-'Indicator Date hidden'!AN154)</f>
        <v>0</v>
      </c>
      <c r="AN153" s="208">
        <f>IF('Indicator Date hidden'!AO154="x","x",$AN$2-'Indicator Date hidden'!AO154)</f>
        <v>0</v>
      </c>
      <c r="AO153" s="208">
        <f>IF('Indicator Date hidden'!AP154="x","x",$AO$2-'Indicator Date hidden'!AP154)</f>
        <v>0</v>
      </c>
      <c r="AP153" s="208">
        <f>IF('Indicator Date hidden'!AQ154="x","x",$AP$2-'Indicator Date hidden'!AQ154)</f>
        <v>0</v>
      </c>
      <c r="AQ153" s="208">
        <f>IF('Indicator Date hidden'!AR154="x","x",$AQ$2-'Indicator Date hidden'!AR154)</f>
        <v>6</v>
      </c>
      <c r="AR153" s="208">
        <f>IF('Indicator Date hidden'!AS154="x","x",$AR$2-'Indicator Date hidden'!AS154)</f>
        <v>0</v>
      </c>
      <c r="AS153" s="208">
        <f>IF('Indicator Date hidden'!AT154="x","x",$AS$2-'Indicator Date hidden'!AT154)</f>
        <v>0</v>
      </c>
      <c r="AT153" s="208">
        <f>IF('Indicator Date hidden'!AU154="x","x",$AT$2-'Indicator Date hidden'!AU154)</f>
        <v>0</v>
      </c>
      <c r="AU153" s="208">
        <f>IF('Indicator Date hidden'!AV154="x","x",$AU$2-'Indicator Date hidden'!AV154)</f>
        <v>1</v>
      </c>
      <c r="AV153" s="208">
        <f>IF('Indicator Date hidden'!AW154="x","x",$AV$2-'Indicator Date hidden'!AW154)</f>
        <v>0</v>
      </c>
      <c r="AW153" s="208">
        <f>IF('Indicator Date hidden'!AX154="x","x",$AW$2-'Indicator Date hidden'!AX154)</f>
        <v>0</v>
      </c>
      <c r="AX153" s="208">
        <f>IF('Indicator Date hidden'!AY154="x","x",$AX$2-'Indicator Date hidden'!AY154)</f>
        <v>0</v>
      </c>
      <c r="AY153" s="208">
        <f>IF('Indicator Date hidden'!AZ154="x","x",$AY$2-'Indicator Date hidden'!AZ154)</f>
        <v>0</v>
      </c>
      <c r="AZ153" s="208">
        <f>IF('Indicator Date hidden'!BA154="x","x",$AZ$2-'Indicator Date hidden'!BA154)</f>
        <v>0</v>
      </c>
      <c r="BA153">
        <f t="shared" si="20"/>
        <v>16</v>
      </c>
      <c r="BB153" s="21">
        <f t="shared" si="21"/>
        <v>0.32</v>
      </c>
      <c r="BC153">
        <f t="shared" si="22"/>
        <v>7</v>
      </c>
      <c r="BD153" s="21">
        <f t="shared" si="23"/>
        <v>1.0476640682967036</v>
      </c>
      <c r="BE153" s="278">
        <f t="shared" si="24"/>
        <v>0</v>
      </c>
    </row>
    <row r="154" spans="1:57" x14ac:dyDescent="0.3">
      <c r="A154" t="s">
        <v>7550</v>
      </c>
      <c r="B154" s="208">
        <f>IF('Indicator Date hidden'!C155="x","x",$B$2-'Indicator Date hidden'!C155)</f>
        <v>0</v>
      </c>
      <c r="C154" s="208">
        <f>IF('Indicator Date hidden'!D155="x","x",$C$2-'Indicator Date hidden'!D155)</f>
        <v>0</v>
      </c>
      <c r="D154" s="208">
        <f>IF('Indicator Date hidden'!E155="x","x",$D$2-'Indicator Date hidden'!E155)</f>
        <v>0</v>
      </c>
      <c r="E154" s="208">
        <f>IF('Indicator Date hidden'!F155="x","x",$E$2-'Indicator Date hidden'!F155)</f>
        <v>0</v>
      </c>
      <c r="F154" s="208">
        <f>IF('Indicator Date hidden'!G155="x","x",$F$2-'Indicator Date hidden'!G155)</f>
        <v>0</v>
      </c>
      <c r="G154" s="208">
        <f>IF('Indicator Date hidden'!H155="x","x",$G$2-'Indicator Date hidden'!H155)</f>
        <v>0</v>
      </c>
      <c r="H154" s="208">
        <f>IF('Indicator Date hidden'!I155="x","x",$H$2-'Indicator Date hidden'!I155)</f>
        <v>0</v>
      </c>
      <c r="I154" s="208">
        <f>IF('Indicator Date hidden'!J155="x","x",$I$2-'Indicator Date hidden'!J155)</f>
        <v>0</v>
      </c>
      <c r="J154" s="208">
        <f>IF('Indicator Date hidden'!K155="x","x",$J$2-'Indicator Date hidden'!K155)</f>
        <v>0</v>
      </c>
      <c r="K154" s="208">
        <f>IF('Indicator Date hidden'!L155="x","x",$K$2-'Indicator Date hidden'!L155)</f>
        <v>0</v>
      </c>
      <c r="L154" s="208">
        <f>IF('Indicator Date hidden'!M155="x","x",$L$2-'Indicator Date hidden'!M155)</f>
        <v>0</v>
      </c>
      <c r="M154" s="208">
        <f>IF('Indicator Date hidden'!N155="x","x",$M$2-'Indicator Date hidden'!N155)</f>
        <v>0</v>
      </c>
      <c r="N154" s="208">
        <f>IF('Indicator Date hidden'!O155="x","x",$N$2-'Indicator Date hidden'!O155)</f>
        <v>0</v>
      </c>
      <c r="O154" s="208">
        <f>IF('Indicator Date hidden'!P155="x","x",$O$2-'Indicator Date hidden'!P155)</f>
        <v>0</v>
      </c>
      <c r="P154" s="208">
        <f>IF('Indicator Date hidden'!Q155="x","x",$P$2-'Indicator Date hidden'!Q155)</f>
        <v>0</v>
      </c>
      <c r="Q154" s="208" t="str">
        <f>IF('Indicator Date hidden'!R155="x","x",$Q$2-'Indicator Date hidden'!R155)</f>
        <v>x</v>
      </c>
      <c r="R154" s="208">
        <f>IF('Indicator Date hidden'!S155="x","x",$R$2-'Indicator Date hidden'!S155)</f>
        <v>0</v>
      </c>
      <c r="S154" s="208">
        <f>IF('Indicator Date hidden'!T155="x","x",$S$2-'Indicator Date hidden'!T155)</f>
        <v>0</v>
      </c>
      <c r="T154" s="208">
        <f>IF('Indicator Date hidden'!U155="x","x",$T$2-'Indicator Date hidden'!U155)</f>
        <v>0</v>
      </c>
      <c r="U154" s="208" t="str">
        <f>IF('Indicator Date hidden'!V155="x","x",$U$2-'Indicator Date hidden'!V155)</f>
        <v>x</v>
      </c>
      <c r="V154" s="208">
        <f>IF('Indicator Date hidden'!W155="x","x",$V$2-'Indicator Date hidden'!W155)</f>
        <v>0</v>
      </c>
      <c r="W154" s="208" t="str">
        <f>IF('Indicator Date hidden'!X155="x","x",$W$2-'Indicator Date hidden'!X155)</f>
        <v>x</v>
      </c>
      <c r="X154" s="208">
        <f>IF('Indicator Date hidden'!Y155="x","x",$X$2-'Indicator Date hidden'!Y155)</f>
        <v>1</v>
      </c>
      <c r="Y154" s="208">
        <f>IF('Indicator Date hidden'!Z155="x","x",$Y$2-'Indicator Date hidden'!Z155)</f>
        <v>0</v>
      </c>
      <c r="Z154" s="208">
        <f>IF('Indicator Date hidden'!AA155="x","x",$Z$2-'Indicator Date hidden'!AA155)</f>
        <v>0</v>
      </c>
      <c r="AA154" s="208" t="str">
        <f>IF('Indicator Date hidden'!AB155="x","x",$AA$2-'Indicator Date hidden'!AB155)</f>
        <v>x</v>
      </c>
      <c r="AB154" s="208">
        <f>IF('Indicator Date hidden'!AC155="x","x",$AB$2-'Indicator Date hidden'!AC155)</f>
        <v>0</v>
      </c>
      <c r="AC154" s="208">
        <f>IF('Indicator Date hidden'!AD155="x","x",$AC$2-'Indicator Date hidden'!AD155)</f>
        <v>0</v>
      </c>
      <c r="AD154" s="208" t="str">
        <f>IF('Indicator Date hidden'!AE155="x","x",$AD$2-'Indicator Date hidden'!AE155)</f>
        <v>x</v>
      </c>
      <c r="AE154" s="208">
        <f>IF('Indicator Date hidden'!AF155="x","x",$AE$2-'Indicator Date hidden'!AF155)</f>
        <v>0</v>
      </c>
      <c r="AF154" s="208" t="str">
        <f>IF('Indicator Date hidden'!AG155="x","x",$AF$2-'Indicator Date hidden'!AG155)</f>
        <v>x</v>
      </c>
      <c r="AG154" s="208">
        <f>IF('Indicator Date hidden'!AH155="x","x",$AG$2-'Indicator Date hidden'!AH155)</f>
        <v>0</v>
      </c>
      <c r="AH154" s="208">
        <f>IF('Indicator Date hidden'!AI155="x","x",$AH$2-'Indicator Date hidden'!AI155)</f>
        <v>0</v>
      </c>
      <c r="AI154" s="208">
        <f>IF('Indicator Date hidden'!AJ155="x","x",$AI$2-'Indicator Date hidden'!AJ155)</f>
        <v>0</v>
      </c>
      <c r="AJ154" s="208" t="str">
        <f>IF('Indicator Date hidden'!AK155="x","x",$AJ$2-'Indicator Date hidden'!AK155)</f>
        <v>x</v>
      </c>
      <c r="AK154" s="208">
        <f>IF('Indicator Date hidden'!AL155="x","x",$AK$2-'Indicator Date hidden'!AL155)</f>
        <v>1</v>
      </c>
      <c r="AL154" s="208">
        <f>IF('Indicator Date hidden'!AM155="x","x",$AL$2-'Indicator Date hidden'!AM155)</f>
        <v>0</v>
      </c>
      <c r="AM154" s="208">
        <f>IF('Indicator Date hidden'!AN155="x","x",$AM$2-'Indicator Date hidden'!AN155)</f>
        <v>0</v>
      </c>
      <c r="AN154" s="208">
        <f>IF('Indicator Date hidden'!AO155="x","x",$AN$2-'Indicator Date hidden'!AO155)</f>
        <v>0</v>
      </c>
      <c r="AO154" s="208">
        <f>IF('Indicator Date hidden'!AP155="x","x",$AO$2-'Indicator Date hidden'!AP155)</f>
        <v>0</v>
      </c>
      <c r="AP154" s="208">
        <f>IF('Indicator Date hidden'!AQ155="x","x",$AP$2-'Indicator Date hidden'!AQ155)</f>
        <v>0</v>
      </c>
      <c r="AQ154" s="208">
        <f>IF('Indicator Date hidden'!AR155="x","x",$AQ$2-'Indicator Date hidden'!AR155)</f>
        <v>8</v>
      </c>
      <c r="AR154" s="208">
        <f>IF('Indicator Date hidden'!AS155="x","x",$AR$2-'Indicator Date hidden'!AS155)</f>
        <v>0</v>
      </c>
      <c r="AS154" s="208">
        <f>IF('Indicator Date hidden'!AT155="x","x",$AS$2-'Indicator Date hidden'!AT155)</f>
        <v>0</v>
      </c>
      <c r="AT154" s="208">
        <f>IF('Indicator Date hidden'!AU155="x","x",$AT$2-'Indicator Date hidden'!AU155)</f>
        <v>0</v>
      </c>
      <c r="AU154" s="208">
        <f>IF('Indicator Date hidden'!AV155="x","x",$AU$2-'Indicator Date hidden'!AV155)</f>
        <v>1</v>
      </c>
      <c r="AV154" s="208">
        <f>IF('Indicator Date hidden'!AW155="x","x",$AV$2-'Indicator Date hidden'!AW155)</f>
        <v>0</v>
      </c>
      <c r="AW154" s="208">
        <f>IF('Indicator Date hidden'!AX155="x","x",$AW$2-'Indicator Date hidden'!AX155)</f>
        <v>0</v>
      </c>
      <c r="AX154" s="208">
        <f>IF('Indicator Date hidden'!AY155="x","x",$AX$2-'Indicator Date hidden'!AY155)</f>
        <v>0</v>
      </c>
      <c r="AY154" s="208">
        <f>IF('Indicator Date hidden'!AZ155="x","x",$AY$2-'Indicator Date hidden'!AZ155)</f>
        <v>0</v>
      </c>
      <c r="AZ154" s="208">
        <f>IF('Indicator Date hidden'!BA155="x","x",$AZ$2-'Indicator Date hidden'!BA155)</f>
        <v>0</v>
      </c>
      <c r="BA154">
        <f t="shared" si="20"/>
        <v>11</v>
      </c>
      <c r="BB154" s="21">
        <f t="shared" si="21"/>
        <v>0.25</v>
      </c>
      <c r="BC154">
        <f t="shared" si="22"/>
        <v>4</v>
      </c>
      <c r="BD154" s="21">
        <f t="shared" si="23"/>
        <v>1.2083986398234949</v>
      </c>
      <c r="BE154" s="278">
        <f t="shared" si="24"/>
        <v>0</v>
      </c>
    </row>
    <row r="155" spans="1:57" x14ac:dyDescent="0.3">
      <c r="A155" t="s">
        <v>7552</v>
      </c>
      <c r="B155" s="208">
        <f>IF('Indicator Date hidden'!C156="x","x",$B$2-'Indicator Date hidden'!C156)</f>
        <v>0</v>
      </c>
      <c r="C155" s="208">
        <f>IF('Indicator Date hidden'!D156="x","x",$C$2-'Indicator Date hidden'!D156)</f>
        <v>0</v>
      </c>
      <c r="D155" s="208">
        <f>IF('Indicator Date hidden'!E156="x","x",$D$2-'Indicator Date hidden'!E156)</f>
        <v>0</v>
      </c>
      <c r="E155" s="208">
        <f>IF('Indicator Date hidden'!F156="x","x",$E$2-'Indicator Date hidden'!F156)</f>
        <v>0</v>
      </c>
      <c r="F155" s="208">
        <f>IF('Indicator Date hidden'!G156="x","x",$F$2-'Indicator Date hidden'!G156)</f>
        <v>0</v>
      </c>
      <c r="G155" s="208">
        <f>IF('Indicator Date hidden'!H156="x","x",$G$2-'Indicator Date hidden'!H156)</f>
        <v>0</v>
      </c>
      <c r="H155" s="208">
        <f>IF('Indicator Date hidden'!I156="x","x",$H$2-'Indicator Date hidden'!I156)</f>
        <v>0</v>
      </c>
      <c r="I155" s="208">
        <f>IF('Indicator Date hidden'!J156="x","x",$I$2-'Indicator Date hidden'!J156)</f>
        <v>0</v>
      </c>
      <c r="J155" s="208">
        <f>IF('Indicator Date hidden'!K156="x","x",$J$2-'Indicator Date hidden'!K156)</f>
        <v>0</v>
      </c>
      <c r="K155" s="208">
        <f>IF('Indicator Date hidden'!L156="x","x",$K$2-'Indicator Date hidden'!L156)</f>
        <v>0</v>
      </c>
      <c r="L155" s="208">
        <f>IF('Indicator Date hidden'!M156="x","x",$L$2-'Indicator Date hidden'!M156)</f>
        <v>0</v>
      </c>
      <c r="M155" s="208">
        <f>IF('Indicator Date hidden'!N156="x","x",$M$2-'Indicator Date hidden'!N156)</f>
        <v>0</v>
      </c>
      <c r="N155" s="208">
        <f>IF('Indicator Date hidden'!O156="x","x",$N$2-'Indicator Date hidden'!O156)</f>
        <v>0</v>
      </c>
      <c r="O155" s="208">
        <f>IF('Indicator Date hidden'!P156="x","x",$O$2-'Indicator Date hidden'!P156)</f>
        <v>0</v>
      </c>
      <c r="P155" s="208">
        <f>IF('Indicator Date hidden'!Q156="x","x",$P$2-'Indicator Date hidden'!Q156)</f>
        <v>0</v>
      </c>
      <c r="Q155" s="208" t="str">
        <f>IF('Indicator Date hidden'!R156="x","x",$Q$2-'Indicator Date hidden'!R156)</f>
        <v>x</v>
      </c>
      <c r="R155" s="208">
        <f>IF('Indicator Date hidden'!S156="x","x",$R$2-'Indicator Date hidden'!S156)</f>
        <v>0</v>
      </c>
      <c r="S155" s="208">
        <f>IF('Indicator Date hidden'!T156="x","x",$S$2-'Indicator Date hidden'!T156)</f>
        <v>0</v>
      </c>
      <c r="T155" s="208">
        <f>IF('Indicator Date hidden'!U156="x","x",$T$2-'Indicator Date hidden'!U156)</f>
        <v>0</v>
      </c>
      <c r="U155" s="208" t="str">
        <f>IF('Indicator Date hidden'!V156="x","x",$U$2-'Indicator Date hidden'!V156)</f>
        <v>x</v>
      </c>
      <c r="V155" s="208">
        <f>IF('Indicator Date hidden'!W156="x","x",$V$2-'Indicator Date hidden'!W156)</f>
        <v>0</v>
      </c>
      <c r="W155" s="208" t="str">
        <f>IF('Indicator Date hidden'!X156="x","x",$W$2-'Indicator Date hidden'!X156)</f>
        <v>x</v>
      </c>
      <c r="X155" s="208">
        <f>IF('Indicator Date hidden'!Y156="x","x",$X$2-'Indicator Date hidden'!Y156)</f>
        <v>2</v>
      </c>
      <c r="Y155" s="208">
        <f>IF('Indicator Date hidden'!Z156="x","x",$Y$2-'Indicator Date hidden'!Z156)</f>
        <v>0</v>
      </c>
      <c r="Z155" s="208">
        <f>IF('Indicator Date hidden'!AA156="x","x",$Z$2-'Indicator Date hidden'!AA156)</f>
        <v>0</v>
      </c>
      <c r="AA155" s="208">
        <f>IF('Indicator Date hidden'!AB156="x","x",$AA$2-'Indicator Date hidden'!AB156)</f>
        <v>0</v>
      </c>
      <c r="AB155" s="208">
        <f>IF('Indicator Date hidden'!AC156="x","x",$AB$2-'Indicator Date hidden'!AC156)</f>
        <v>0</v>
      </c>
      <c r="AC155" s="208">
        <f>IF('Indicator Date hidden'!AD156="x","x",$AC$2-'Indicator Date hidden'!AD156)</f>
        <v>0</v>
      </c>
      <c r="AD155" s="208" t="str">
        <f>IF('Indicator Date hidden'!AE156="x","x",$AD$2-'Indicator Date hidden'!AE156)</f>
        <v>x</v>
      </c>
      <c r="AE155" s="208">
        <f>IF('Indicator Date hidden'!AF156="x","x",$AE$2-'Indicator Date hidden'!AF156)</f>
        <v>0</v>
      </c>
      <c r="AF155" s="208">
        <f>IF('Indicator Date hidden'!AG156="x","x",$AF$2-'Indicator Date hidden'!AG156)</f>
        <v>1</v>
      </c>
      <c r="AG155" s="208">
        <f>IF('Indicator Date hidden'!AH156="x","x",$AG$2-'Indicator Date hidden'!AH156)</f>
        <v>0</v>
      </c>
      <c r="AH155" s="208">
        <f>IF('Indicator Date hidden'!AI156="x","x",$AH$2-'Indicator Date hidden'!AI156)</f>
        <v>0</v>
      </c>
      <c r="AI155" s="208">
        <f>IF('Indicator Date hidden'!AJ156="x","x",$AI$2-'Indicator Date hidden'!AJ156)</f>
        <v>0</v>
      </c>
      <c r="AJ155" s="208" t="str">
        <f>IF('Indicator Date hidden'!AK156="x","x",$AJ$2-'Indicator Date hidden'!AK156)</f>
        <v>x</v>
      </c>
      <c r="AK155" s="208">
        <f>IF('Indicator Date hidden'!AL156="x","x",$AK$2-'Indicator Date hidden'!AL156)</f>
        <v>1</v>
      </c>
      <c r="AL155" s="208">
        <f>IF('Indicator Date hidden'!AM156="x","x",$AL$2-'Indicator Date hidden'!AM156)</f>
        <v>0</v>
      </c>
      <c r="AM155" s="208">
        <f>IF('Indicator Date hidden'!AN156="x","x",$AM$2-'Indicator Date hidden'!AN156)</f>
        <v>0</v>
      </c>
      <c r="AN155" s="208">
        <f>IF('Indicator Date hidden'!AO156="x","x",$AN$2-'Indicator Date hidden'!AO156)</f>
        <v>0</v>
      </c>
      <c r="AO155" s="208">
        <f>IF('Indicator Date hidden'!AP156="x","x",$AO$2-'Indicator Date hidden'!AP156)</f>
        <v>0</v>
      </c>
      <c r="AP155" s="208">
        <f>IF('Indicator Date hidden'!AQ156="x","x",$AP$2-'Indicator Date hidden'!AQ156)</f>
        <v>0</v>
      </c>
      <c r="AQ155" s="208">
        <f>IF('Indicator Date hidden'!AR156="x","x",$AQ$2-'Indicator Date hidden'!AR156)</f>
        <v>0</v>
      </c>
      <c r="AR155" s="208">
        <f>IF('Indicator Date hidden'!AS156="x","x",$AR$2-'Indicator Date hidden'!AS156)</f>
        <v>0</v>
      </c>
      <c r="AS155" s="208">
        <f>IF('Indicator Date hidden'!AT156="x","x",$AS$2-'Indicator Date hidden'!AT156)</f>
        <v>0</v>
      </c>
      <c r="AT155" s="208">
        <f>IF('Indicator Date hidden'!AU156="x","x",$AT$2-'Indicator Date hidden'!AU156)</f>
        <v>0</v>
      </c>
      <c r="AU155" s="208" t="str">
        <f>IF('Indicator Date hidden'!AV156="x","x",$AU$2-'Indicator Date hidden'!AV156)</f>
        <v>x</v>
      </c>
      <c r="AV155" s="208">
        <f>IF('Indicator Date hidden'!AW156="x","x",$AV$2-'Indicator Date hidden'!AW156)</f>
        <v>0</v>
      </c>
      <c r="AW155" s="208">
        <f>IF('Indicator Date hidden'!AX156="x","x",$AW$2-'Indicator Date hidden'!AX156)</f>
        <v>0</v>
      </c>
      <c r="AX155" s="208">
        <f>IF('Indicator Date hidden'!AY156="x","x",$AX$2-'Indicator Date hidden'!AY156)</f>
        <v>0</v>
      </c>
      <c r="AY155" s="208">
        <f>IF('Indicator Date hidden'!AZ156="x","x",$AY$2-'Indicator Date hidden'!AZ156)</f>
        <v>0</v>
      </c>
      <c r="AZ155" s="208">
        <f>IF('Indicator Date hidden'!BA156="x","x",$AZ$2-'Indicator Date hidden'!BA156)</f>
        <v>0</v>
      </c>
      <c r="BA155">
        <f t="shared" si="20"/>
        <v>4</v>
      </c>
      <c r="BB155" s="21">
        <f t="shared" si="21"/>
        <v>8.8888888888888892E-2</v>
      </c>
      <c r="BC155">
        <f t="shared" si="22"/>
        <v>3</v>
      </c>
      <c r="BD155" s="21">
        <f t="shared" si="23"/>
        <v>0.35416394334464951</v>
      </c>
      <c r="BE155" s="278">
        <f t="shared" si="24"/>
        <v>0</v>
      </c>
    </row>
    <row r="156" spans="1:57" x14ac:dyDescent="0.3">
      <c r="A156" t="s">
        <v>7554</v>
      </c>
      <c r="B156" s="208">
        <f>IF('Indicator Date hidden'!C157="x","x",$B$2-'Indicator Date hidden'!C157)</f>
        <v>0</v>
      </c>
      <c r="C156" s="208">
        <f>IF('Indicator Date hidden'!D157="x","x",$C$2-'Indicator Date hidden'!D157)</f>
        <v>0</v>
      </c>
      <c r="D156" s="208">
        <f>IF('Indicator Date hidden'!E157="x","x",$D$2-'Indicator Date hidden'!E157)</f>
        <v>0</v>
      </c>
      <c r="E156" s="208">
        <f>IF('Indicator Date hidden'!F157="x","x",$E$2-'Indicator Date hidden'!F157)</f>
        <v>0</v>
      </c>
      <c r="F156" s="208">
        <f>IF('Indicator Date hidden'!G157="x","x",$F$2-'Indicator Date hidden'!G157)</f>
        <v>0</v>
      </c>
      <c r="G156" s="208">
        <f>IF('Indicator Date hidden'!H157="x","x",$G$2-'Indicator Date hidden'!H157)</f>
        <v>0</v>
      </c>
      <c r="H156" s="208">
        <f>IF('Indicator Date hidden'!I157="x","x",$H$2-'Indicator Date hidden'!I157)</f>
        <v>0</v>
      </c>
      <c r="I156" s="208">
        <f>IF('Indicator Date hidden'!J157="x","x",$I$2-'Indicator Date hidden'!J157)</f>
        <v>0</v>
      </c>
      <c r="J156" s="208">
        <f>IF('Indicator Date hidden'!K157="x","x",$J$2-'Indicator Date hidden'!K157)</f>
        <v>0</v>
      </c>
      <c r="K156" s="208">
        <f>IF('Indicator Date hidden'!L157="x","x",$K$2-'Indicator Date hidden'!L157)</f>
        <v>0</v>
      </c>
      <c r="L156" s="208">
        <f>IF('Indicator Date hidden'!M157="x","x",$L$2-'Indicator Date hidden'!M157)</f>
        <v>0</v>
      </c>
      <c r="M156" s="208">
        <f>IF('Indicator Date hidden'!N157="x","x",$M$2-'Indicator Date hidden'!N157)</f>
        <v>0</v>
      </c>
      <c r="N156" s="208">
        <f>IF('Indicator Date hidden'!O157="x","x",$N$2-'Indicator Date hidden'!O157)</f>
        <v>0</v>
      </c>
      <c r="O156" s="208">
        <f>IF('Indicator Date hidden'!P157="x","x",$O$2-'Indicator Date hidden'!P157)</f>
        <v>0</v>
      </c>
      <c r="P156" s="208">
        <f>IF('Indicator Date hidden'!Q157="x","x",$P$2-'Indicator Date hidden'!Q157)</f>
        <v>0</v>
      </c>
      <c r="Q156" s="208" t="str">
        <f>IF('Indicator Date hidden'!R157="x","x",$Q$2-'Indicator Date hidden'!R157)</f>
        <v>x</v>
      </c>
      <c r="R156" s="208">
        <f>IF('Indicator Date hidden'!S157="x","x",$R$2-'Indicator Date hidden'!S157)</f>
        <v>0</v>
      </c>
      <c r="S156" s="208">
        <f>IF('Indicator Date hidden'!T157="x","x",$S$2-'Indicator Date hidden'!T157)</f>
        <v>0</v>
      </c>
      <c r="T156" s="208">
        <f>IF('Indicator Date hidden'!U157="x","x",$T$2-'Indicator Date hidden'!U157)</f>
        <v>0</v>
      </c>
      <c r="U156" s="208" t="str">
        <f>IF('Indicator Date hidden'!V157="x","x",$U$2-'Indicator Date hidden'!V157)</f>
        <v>x</v>
      </c>
      <c r="V156" s="208">
        <f>IF('Indicator Date hidden'!W157="x","x",$V$2-'Indicator Date hidden'!W157)</f>
        <v>0</v>
      </c>
      <c r="W156" s="208" t="str">
        <f>IF('Indicator Date hidden'!X157="x","x",$W$2-'Indicator Date hidden'!X157)</f>
        <v>x</v>
      </c>
      <c r="X156" s="208">
        <f>IF('Indicator Date hidden'!Y157="x","x",$X$2-'Indicator Date hidden'!Y157)</f>
        <v>3</v>
      </c>
      <c r="Y156" s="208">
        <f>IF('Indicator Date hidden'!Z157="x","x",$Y$2-'Indicator Date hidden'!Z157)</f>
        <v>0</v>
      </c>
      <c r="Z156" s="208">
        <f>IF('Indicator Date hidden'!AA157="x","x",$Z$2-'Indicator Date hidden'!AA157)</f>
        <v>0</v>
      </c>
      <c r="AA156" s="208">
        <f>IF('Indicator Date hidden'!AB157="x","x",$AA$2-'Indicator Date hidden'!AB157)</f>
        <v>0</v>
      </c>
      <c r="AB156" s="208">
        <f>IF('Indicator Date hidden'!AC157="x","x",$AB$2-'Indicator Date hidden'!AC157)</f>
        <v>0</v>
      </c>
      <c r="AC156" s="208">
        <f>IF('Indicator Date hidden'!AD157="x","x",$AC$2-'Indicator Date hidden'!AD157)</f>
        <v>0</v>
      </c>
      <c r="AD156" s="208" t="str">
        <f>IF('Indicator Date hidden'!AE157="x","x",$AD$2-'Indicator Date hidden'!AE157)</f>
        <v>x</v>
      </c>
      <c r="AE156" s="208">
        <f>IF('Indicator Date hidden'!AF157="x","x",$AE$2-'Indicator Date hidden'!AF157)</f>
        <v>0</v>
      </c>
      <c r="AF156" s="208">
        <f>IF('Indicator Date hidden'!AG157="x","x",$AF$2-'Indicator Date hidden'!AG157)</f>
        <v>1</v>
      </c>
      <c r="AG156" s="208">
        <f>IF('Indicator Date hidden'!AH157="x","x",$AG$2-'Indicator Date hidden'!AH157)</f>
        <v>0</v>
      </c>
      <c r="AH156" s="208">
        <f>IF('Indicator Date hidden'!AI157="x","x",$AH$2-'Indicator Date hidden'!AI157)</f>
        <v>0</v>
      </c>
      <c r="AI156" s="208">
        <f>IF('Indicator Date hidden'!AJ157="x","x",$AI$2-'Indicator Date hidden'!AJ157)</f>
        <v>0</v>
      </c>
      <c r="AJ156" s="208" t="str">
        <f>IF('Indicator Date hidden'!AK157="x","x",$AJ$2-'Indicator Date hidden'!AK157)</f>
        <v>x</v>
      </c>
      <c r="AK156" s="208">
        <f>IF('Indicator Date hidden'!AL157="x","x",$AK$2-'Indicator Date hidden'!AL157)</f>
        <v>1</v>
      </c>
      <c r="AL156" s="208">
        <f>IF('Indicator Date hidden'!AM157="x","x",$AL$2-'Indicator Date hidden'!AM157)</f>
        <v>0</v>
      </c>
      <c r="AM156" s="208">
        <f>IF('Indicator Date hidden'!AN157="x","x",$AM$2-'Indicator Date hidden'!AN157)</f>
        <v>0</v>
      </c>
      <c r="AN156" s="208">
        <f>IF('Indicator Date hidden'!AO157="x","x",$AN$2-'Indicator Date hidden'!AO157)</f>
        <v>0</v>
      </c>
      <c r="AO156" s="208">
        <f>IF('Indicator Date hidden'!AP157="x","x",$AO$2-'Indicator Date hidden'!AP157)</f>
        <v>0</v>
      </c>
      <c r="AP156" s="208">
        <f>IF('Indicator Date hidden'!AQ157="x","x",$AP$2-'Indicator Date hidden'!AQ157)</f>
        <v>0</v>
      </c>
      <c r="AQ156" s="208">
        <f>IF('Indicator Date hidden'!AR157="x","x",$AQ$2-'Indicator Date hidden'!AR157)</f>
        <v>0</v>
      </c>
      <c r="AR156" s="208">
        <f>IF('Indicator Date hidden'!AS157="x","x",$AR$2-'Indicator Date hidden'!AS157)</f>
        <v>0</v>
      </c>
      <c r="AS156" s="208">
        <f>IF('Indicator Date hidden'!AT157="x","x",$AS$2-'Indicator Date hidden'!AT157)</f>
        <v>0</v>
      </c>
      <c r="AT156" s="208">
        <f>IF('Indicator Date hidden'!AU157="x","x",$AT$2-'Indicator Date hidden'!AU157)</f>
        <v>0</v>
      </c>
      <c r="AU156" s="208">
        <f>IF('Indicator Date hidden'!AV157="x","x",$AU$2-'Indicator Date hidden'!AV157)</f>
        <v>1</v>
      </c>
      <c r="AV156" s="208">
        <f>IF('Indicator Date hidden'!AW157="x","x",$AV$2-'Indicator Date hidden'!AW157)</f>
        <v>0</v>
      </c>
      <c r="AW156" s="208">
        <f>IF('Indicator Date hidden'!AX157="x","x",$AW$2-'Indicator Date hidden'!AX157)</f>
        <v>0</v>
      </c>
      <c r="AX156" s="208">
        <f>IF('Indicator Date hidden'!AY157="x","x",$AX$2-'Indicator Date hidden'!AY157)</f>
        <v>0</v>
      </c>
      <c r="AY156" s="208">
        <f>IF('Indicator Date hidden'!AZ157="x","x",$AY$2-'Indicator Date hidden'!AZ157)</f>
        <v>0</v>
      </c>
      <c r="AZ156" s="208">
        <f>IF('Indicator Date hidden'!BA157="x","x",$AZ$2-'Indicator Date hidden'!BA157)</f>
        <v>0</v>
      </c>
      <c r="BA156">
        <f t="shared" si="20"/>
        <v>6</v>
      </c>
      <c r="BB156" s="21">
        <f t="shared" si="21"/>
        <v>0.13043478260869565</v>
      </c>
      <c r="BC156">
        <f t="shared" si="22"/>
        <v>4</v>
      </c>
      <c r="BD156" s="21">
        <f t="shared" si="23"/>
        <v>0.49381811702611073</v>
      </c>
      <c r="BE156" s="278">
        <f t="shared" si="24"/>
        <v>0</v>
      </c>
    </row>
    <row r="157" spans="1:57" x14ac:dyDescent="0.3">
      <c r="A157" t="s">
        <v>7556</v>
      </c>
      <c r="B157" s="208">
        <f>IF('Indicator Date hidden'!C158="x","x",$B$2-'Indicator Date hidden'!C158)</f>
        <v>0</v>
      </c>
      <c r="C157" s="208">
        <f>IF('Indicator Date hidden'!D158="x","x",$C$2-'Indicator Date hidden'!D158)</f>
        <v>0</v>
      </c>
      <c r="D157" s="208">
        <f>IF('Indicator Date hidden'!E158="x","x",$D$2-'Indicator Date hidden'!E158)</f>
        <v>0</v>
      </c>
      <c r="E157" s="208">
        <f>IF('Indicator Date hidden'!F158="x","x",$E$2-'Indicator Date hidden'!F158)</f>
        <v>0</v>
      </c>
      <c r="F157" s="208">
        <f>IF('Indicator Date hidden'!G158="x","x",$F$2-'Indicator Date hidden'!G158)</f>
        <v>0</v>
      </c>
      <c r="G157" s="208">
        <f>IF('Indicator Date hidden'!H158="x","x",$G$2-'Indicator Date hidden'!H158)</f>
        <v>0</v>
      </c>
      <c r="H157" s="208">
        <f>IF('Indicator Date hidden'!I158="x","x",$H$2-'Indicator Date hidden'!I158)</f>
        <v>0</v>
      </c>
      <c r="I157" s="208">
        <f>IF('Indicator Date hidden'!J158="x","x",$I$2-'Indicator Date hidden'!J158)</f>
        <v>0</v>
      </c>
      <c r="J157" s="208">
        <f>IF('Indicator Date hidden'!K158="x","x",$J$2-'Indicator Date hidden'!K158)</f>
        <v>0</v>
      </c>
      <c r="K157" s="208">
        <f>IF('Indicator Date hidden'!L158="x","x",$K$2-'Indicator Date hidden'!L158)</f>
        <v>0</v>
      </c>
      <c r="L157" s="208">
        <f>IF('Indicator Date hidden'!M158="x","x",$L$2-'Indicator Date hidden'!M158)</f>
        <v>0</v>
      </c>
      <c r="M157" s="208">
        <f>IF('Indicator Date hidden'!N158="x","x",$M$2-'Indicator Date hidden'!N158)</f>
        <v>0</v>
      </c>
      <c r="N157" s="208">
        <f>IF('Indicator Date hidden'!O158="x","x",$N$2-'Indicator Date hidden'!O158)</f>
        <v>0</v>
      </c>
      <c r="O157" s="208">
        <f>IF('Indicator Date hidden'!P158="x","x",$O$2-'Indicator Date hidden'!P158)</f>
        <v>0</v>
      </c>
      <c r="P157" s="208">
        <f>IF('Indicator Date hidden'!Q158="x","x",$P$2-'Indicator Date hidden'!Q158)</f>
        <v>0</v>
      </c>
      <c r="Q157" s="208" t="str">
        <f>IF('Indicator Date hidden'!R158="x","x",$Q$2-'Indicator Date hidden'!R158)</f>
        <v>x</v>
      </c>
      <c r="R157" s="208">
        <f>IF('Indicator Date hidden'!S158="x","x",$R$2-'Indicator Date hidden'!S158)</f>
        <v>0</v>
      </c>
      <c r="S157" s="208">
        <f>IF('Indicator Date hidden'!T158="x","x",$S$2-'Indicator Date hidden'!T158)</f>
        <v>0</v>
      </c>
      <c r="T157" s="208">
        <f>IF('Indicator Date hidden'!U158="x","x",$T$2-'Indicator Date hidden'!U158)</f>
        <v>0</v>
      </c>
      <c r="U157" s="208">
        <f>IF('Indicator Date hidden'!V158="x","x",$U$2-'Indicator Date hidden'!V158)</f>
        <v>0</v>
      </c>
      <c r="V157" s="208">
        <f>IF('Indicator Date hidden'!W158="x","x",$V$2-'Indicator Date hidden'!W158)</f>
        <v>0</v>
      </c>
      <c r="W157" s="208">
        <f>IF('Indicator Date hidden'!X158="x","x",$W$2-'Indicator Date hidden'!X158)</f>
        <v>7</v>
      </c>
      <c r="X157" s="208">
        <f>IF('Indicator Date hidden'!Y158="x","x",$X$2-'Indicator Date hidden'!Y158)</f>
        <v>4</v>
      </c>
      <c r="Y157" s="208">
        <f>IF('Indicator Date hidden'!Z158="x","x",$Y$2-'Indicator Date hidden'!Z158)</f>
        <v>0</v>
      </c>
      <c r="Z157" s="208">
        <f>IF('Indicator Date hidden'!AA158="x","x",$Z$2-'Indicator Date hidden'!AA158)</f>
        <v>0</v>
      </c>
      <c r="AA157" s="208" t="str">
        <f>IF('Indicator Date hidden'!AB158="x","x",$AA$2-'Indicator Date hidden'!AB158)</f>
        <v>x</v>
      </c>
      <c r="AB157" s="208">
        <f>IF('Indicator Date hidden'!AC158="x","x",$AB$2-'Indicator Date hidden'!AC158)</f>
        <v>0</v>
      </c>
      <c r="AC157" s="208">
        <f>IF('Indicator Date hidden'!AD158="x","x",$AC$2-'Indicator Date hidden'!AD158)</f>
        <v>0</v>
      </c>
      <c r="AD157" s="208">
        <f>IF('Indicator Date hidden'!AE158="x","x",$AD$2-'Indicator Date hidden'!AE158)</f>
        <v>0</v>
      </c>
      <c r="AE157" s="208" t="str">
        <f>IF('Indicator Date hidden'!AF158="x","x",$AE$2-'Indicator Date hidden'!AF158)</f>
        <v>x</v>
      </c>
      <c r="AF157" s="208">
        <f>IF('Indicator Date hidden'!AG158="x","x",$AF$2-'Indicator Date hidden'!AG158)</f>
        <v>8</v>
      </c>
      <c r="AG157" s="208">
        <f>IF('Indicator Date hidden'!AH158="x","x",$AG$2-'Indicator Date hidden'!AH158)</f>
        <v>0</v>
      </c>
      <c r="AH157" s="208">
        <f>IF('Indicator Date hidden'!AI158="x","x",$AH$2-'Indicator Date hidden'!AI158)</f>
        <v>0</v>
      </c>
      <c r="AI157" s="208">
        <f>IF('Indicator Date hidden'!AJ158="x","x",$AI$2-'Indicator Date hidden'!AJ158)</f>
        <v>0</v>
      </c>
      <c r="AJ157" s="208" t="str">
        <f>IF('Indicator Date hidden'!AK158="x","x",$AJ$2-'Indicator Date hidden'!AK158)</f>
        <v>x</v>
      </c>
      <c r="AK157" s="208">
        <f>IF('Indicator Date hidden'!AL158="x","x",$AK$2-'Indicator Date hidden'!AL158)</f>
        <v>1</v>
      </c>
      <c r="AL157" s="208">
        <f>IF('Indicator Date hidden'!AM158="x","x",$AL$2-'Indicator Date hidden'!AM158)</f>
        <v>0</v>
      </c>
      <c r="AM157" s="208">
        <f>IF('Indicator Date hidden'!AN158="x","x",$AM$2-'Indicator Date hidden'!AN158)</f>
        <v>0</v>
      </c>
      <c r="AN157" s="208">
        <f>IF('Indicator Date hidden'!AO158="x","x",$AN$2-'Indicator Date hidden'!AO158)</f>
        <v>0</v>
      </c>
      <c r="AO157" s="208" t="str">
        <f>IF('Indicator Date hidden'!AP158="x","x",$AO$2-'Indicator Date hidden'!AP158)</f>
        <v>x</v>
      </c>
      <c r="AP157" s="208" t="str">
        <f>IF('Indicator Date hidden'!AQ158="x","x",$AP$2-'Indicator Date hidden'!AQ158)</f>
        <v>x</v>
      </c>
      <c r="AQ157" s="208">
        <f>IF('Indicator Date hidden'!AR158="x","x",$AQ$2-'Indicator Date hidden'!AR158)</f>
        <v>6</v>
      </c>
      <c r="AR157" s="208">
        <f>IF('Indicator Date hidden'!AS158="x","x",$AR$2-'Indicator Date hidden'!AS158)</f>
        <v>0</v>
      </c>
      <c r="AS157" s="208" t="str">
        <f>IF('Indicator Date hidden'!AT158="x","x",$AS$2-'Indicator Date hidden'!AT158)</f>
        <v>x</v>
      </c>
      <c r="AT157" s="208">
        <f>IF('Indicator Date hidden'!AU158="x","x",$AT$2-'Indicator Date hidden'!AU158)</f>
        <v>0</v>
      </c>
      <c r="AU157" s="208" t="str">
        <f>IF('Indicator Date hidden'!AV158="x","x",$AU$2-'Indicator Date hidden'!AV158)</f>
        <v>x</v>
      </c>
      <c r="AV157" s="208">
        <f>IF('Indicator Date hidden'!AW158="x","x",$AV$2-'Indicator Date hidden'!AW158)</f>
        <v>0</v>
      </c>
      <c r="AW157" s="208">
        <f>IF('Indicator Date hidden'!AX158="x","x",$AW$2-'Indicator Date hidden'!AX158)</f>
        <v>0</v>
      </c>
      <c r="AX157" s="208">
        <f>IF('Indicator Date hidden'!AY158="x","x",$AX$2-'Indicator Date hidden'!AY158)</f>
        <v>0</v>
      </c>
      <c r="AY157" s="208">
        <f>IF('Indicator Date hidden'!AZ158="x","x",$AY$2-'Indicator Date hidden'!AZ158)</f>
        <v>0</v>
      </c>
      <c r="AZ157" s="208">
        <f>IF('Indicator Date hidden'!BA158="x","x",$AZ$2-'Indicator Date hidden'!BA158)</f>
        <v>0</v>
      </c>
      <c r="BA157">
        <f t="shared" si="20"/>
        <v>26</v>
      </c>
      <c r="BB157" s="21">
        <f t="shared" si="21"/>
        <v>0.60465116279069764</v>
      </c>
      <c r="BC157">
        <f t="shared" si="22"/>
        <v>5</v>
      </c>
      <c r="BD157" s="21">
        <f t="shared" si="23"/>
        <v>1.8694550242289667</v>
      </c>
      <c r="BE157" s="278">
        <f t="shared" si="24"/>
        <v>0</v>
      </c>
    </row>
    <row r="158" spans="1:57" x14ac:dyDescent="0.3">
      <c r="A158" t="s">
        <v>7557</v>
      </c>
      <c r="B158" s="208">
        <f>IF('Indicator Date hidden'!C159="x","x",$B$2-'Indicator Date hidden'!C159)</f>
        <v>0</v>
      </c>
      <c r="C158" s="208">
        <f>IF('Indicator Date hidden'!D159="x","x",$C$2-'Indicator Date hidden'!D159)</f>
        <v>0</v>
      </c>
      <c r="D158" s="208">
        <f>IF('Indicator Date hidden'!E159="x","x",$D$2-'Indicator Date hidden'!E159)</f>
        <v>0</v>
      </c>
      <c r="E158" s="208">
        <f>IF('Indicator Date hidden'!F159="x","x",$E$2-'Indicator Date hidden'!F159)</f>
        <v>0</v>
      </c>
      <c r="F158" s="208">
        <f>IF('Indicator Date hidden'!G159="x","x",$F$2-'Indicator Date hidden'!G159)</f>
        <v>0</v>
      </c>
      <c r="G158" s="208">
        <f>IF('Indicator Date hidden'!H159="x","x",$G$2-'Indicator Date hidden'!H159)</f>
        <v>0</v>
      </c>
      <c r="H158" s="208">
        <f>IF('Indicator Date hidden'!I159="x","x",$H$2-'Indicator Date hidden'!I159)</f>
        <v>0</v>
      </c>
      <c r="I158" s="208">
        <f>IF('Indicator Date hidden'!J159="x","x",$I$2-'Indicator Date hidden'!J159)</f>
        <v>0</v>
      </c>
      <c r="J158" s="208">
        <f>IF('Indicator Date hidden'!K159="x","x",$J$2-'Indicator Date hidden'!K159)</f>
        <v>0</v>
      </c>
      <c r="K158" s="208">
        <f>IF('Indicator Date hidden'!L159="x","x",$K$2-'Indicator Date hidden'!L159)</f>
        <v>0</v>
      </c>
      <c r="L158" s="208">
        <f>IF('Indicator Date hidden'!M159="x","x",$L$2-'Indicator Date hidden'!M159)</f>
        <v>0</v>
      </c>
      <c r="M158" s="208">
        <f>IF('Indicator Date hidden'!N159="x","x",$M$2-'Indicator Date hidden'!N159)</f>
        <v>0</v>
      </c>
      <c r="N158" s="208">
        <f>IF('Indicator Date hidden'!O159="x","x",$N$2-'Indicator Date hidden'!O159)</f>
        <v>0</v>
      </c>
      <c r="O158" s="208">
        <f>IF('Indicator Date hidden'!P159="x","x",$O$2-'Indicator Date hidden'!P159)</f>
        <v>0</v>
      </c>
      <c r="P158" s="208" t="str">
        <f>IF('Indicator Date hidden'!Q159="x","x",$P$2-'Indicator Date hidden'!Q159)</f>
        <v>x</v>
      </c>
      <c r="Q158" s="208">
        <f>IF('Indicator Date hidden'!R159="x","x",$Q$2-'Indicator Date hidden'!R159)</f>
        <v>8</v>
      </c>
      <c r="R158" s="208">
        <f>IF('Indicator Date hidden'!S159="x","x",$R$2-'Indicator Date hidden'!S159)</f>
        <v>0</v>
      </c>
      <c r="S158" s="208">
        <f>IF('Indicator Date hidden'!T159="x","x",$S$2-'Indicator Date hidden'!T159)</f>
        <v>0</v>
      </c>
      <c r="T158" s="208">
        <f>IF('Indicator Date hidden'!U159="x","x",$T$2-'Indicator Date hidden'!U159)</f>
        <v>0</v>
      </c>
      <c r="U158" s="208">
        <f>IF('Indicator Date hidden'!V159="x","x",$U$2-'Indicator Date hidden'!V159)</f>
        <v>0</v>
      </c>
      <c r="V158" s="208">
        <f>IF('Indicator Date hidden'!W159="x","x",$V$2-'Indicator Date hidden'!W159)</f>
        <v>0</v>
      </c>
      <c r="W158" s="208">
        <f>IF('Indicator Date hidden'!X159="x","x",$W$2-'Indicator Date hidden'!X159)</f>
        <v>5</v>
      </c>
      <c r="X158" s="208">
        <f>IF('Indicator Date hidden'!Y159="x","x",$X$2-'Indicator Date hidden'!Y159)</f>
        <v>4</v>
      </c>
      <c r="Y158" s="208">
        <f>IF('Indicator Date hidden'!Z159="x","x",$Y$2-'Indicator Date hidden'!Z159)</f>
        <v>0</v>
      </c>
      <c r="Z158" s="208">
        <f>IF('Indicator Date hidden'!AA159="x","x",$Z$2-'Indicator Date hidden'!AA159)</f>
        <v>0</v>
      </c>
      <c r="AA158" s="208">
        <f>IF('Indicator Date hidden'!AB159="x","x",$AA$2-'Indicator Date hidden'!AB159)</f>
        <v>0</v>
      </c>
      <c r="AB158" s="208" t="str">
        <f>IF('Indicator Date hidden'!AC159="x","x",$AB$2-'Indicator Date hidden'!AC159)</f>
        <v>x</v>
      </c>
      <c r="AC158" s="208">
        <f>IF('Indicator Date hidden'!AD159="x","x",$AC$2-'Indicator Date hidden'!AD159)</f>
        <v>0</v>
      </c>
      <c r="AD158" s="208">
        <f>IF('Indicator Date hidden'!AE159="x","x",$AD$2-'Indicator Date hidden'!AE159)</f>
        <v>0</v>
      </c>
      <c r="AE158" s="208">
        <f>IF('Indicator Date hidden'!AF159="x","x",$AE$2-'Indicator Date hidden'!AF159)</f>
        <v>2</v>
      </c>
      <c r="AF158" s="208" t="str">
        <f>IF('Indicator Date hidden'!AG159="x","x",$AF$2-'Indicator Date hidden'!AG159)</f>
        <v>x</v>
      </c>
      <c r="AG158" s="208">
        <f>IF('Indicator Date hidden'!AH159="x","x",$AG$2-'Indicator Date hidden'!AH159)</f>
        <v>0</v>
      </c>
      <c r="AH158" s="208">
        <f>IF('Indicator Date hidden'!AI159="x","x",$AH$2-'Indicator Date hidden'!AI159)</f>
        <v>0</v>
      </c>
      <c r="AI158" s="208">
        <f>IF('Indicator Date hidden'!AJ159="x","x",$AI$2-'Indicator Date hidden'!AJ159)</f>
        <v>0</v>
      </c>
      <c r="AJ158" s="208">
        <f>IF('Indicator Date hidden'!AK159="x","x",$AJ$2-'Indicator Date hidden'!AK159)</f>
        <v>1</v>
      </c>
      <c r="AK158" s="208">
        <f>IF('Indicator Date hidden'!AL159="x","x",$AK$2-'Indicator Date hidden'!AL159)</f>
        <v>1</v>
      </c>
      <c r="AL158" s="208">
        <f>IF('Indicator Date hidden'!AM159="x","x",$AL$2-'Indicator Date hidden'!AM159)</f>
        <v>0</v>
      </c>
      <c r="AM158" s="208">
        <f>IF('Indicator Date hidden'!AN159="x","x",$AM$2-'Indicator Date hidden'!AN159)</f>
        <v>0</v>
      </c>
      <c r="AN158" s="208">
        <f>IF('Indicator Date hidden'!AO159="x","x",$AN$2-'Indicator Date hidden'!AO159)</f>
        <v>0</v>
      </c>
      <c r="AO158" s="208" t="str">
        <f>IF('Indicator Date hidden'!AP159="x","x",$AO$2-'Indicator Date hidden'!AP159)</f>
        <v>x</v>
      </c>
      <c r="AP158" s="208" t="str">
        <f>IF('Indicator Date hidden'!AQ159="x","x",$AP$2-'Indicator Date hidden'!AQ159)</f>
        <v>x</v>
      </c>
      <c r="AQ158" s="208" t="str">
        <f>IF('Indicator Date hidden'!AR159="x","x",$AQ$2-'Indicator Date hidden'!AR159)</f>
        <v>x</v>
      </c>
      <c r="AR158" s="208">
        <f>IF('Indicator Date hidden'!AS159="x","x",$AR$2-'Indicator Date hidden'!AS159)</f>
        <v>0</v>
      </c>
      <c r="AS158" s="208">
        <f>IF('Indicator Date hidden'!AT159="x","x",$AS$2-'Indicator Date hidden'!AT159)</f>
        <v>0</v>
      </c>
      <c r="AT158" s="208">
        <f>IF('Indicator Date hidden'!AU159="x","x",$AT$2-'Indicator Date hidden'!AU159)</f>
        <v>0</v>
      </c>
      <c r="AU158" s="208" t="str">
        <f>IF('Indicator Date hidden'!AV159="x","x",$AU$2-'Indicator Date hidden'!AV159)</f>
        <v>x</v>
      </c>
      <c r="AV158" s="208">
        <f>IF('Indicator Date hidden'!AW159="x","x",$AV$2-'Indicator Date hidden'!AW159)</f>
        <v>0</v>
      </c>
      <c r="AW158" s="208">
        <f>IF('Indicator Date hidden'!AX159="x","x",$AW$2-'Indicator Date hidden'!AX159)</f>
        <v>0</v>
      </c>
      <c r="AX158" s="208">
        <f>IF('Indicator Date hidden'!AY159="x","x",$AX$2-'Indicator Date hidden'!AY159)</f>
        <v>0</v>
      </c>
      <c r="AY158" s="208">
        <f>IF('Indicator Date hidden'!AZ159="x","x",$AY$2-'Indicator Date hidden'!AZ159)</f>
        <v>4</v>
      </c>
      <c r="AZ158" s="208">
        <f>IF('Indicator Date hidden'!BA159="x","x",$AZ$2-'Indicator Date hidden'!BA159)</f>
        <v>4</v>
      </c>
      <c r="BA158">
        <f t="shared" si="20"/>
        <v>29</v>
      </c>
      <c r="BB158" s="21">
        <f t="shared" si="21"/>
        <v>0.65909090909090906</v>
      </c>
      <c r="BC158">
        <f t="shared" si="22"/>
        <v>8</v>
      </c>
      <c r="BD158" s="21">
        <f t="shared" si="23"/>
        <v>1.6779747237529292</v>
      </c>
      <c r="BE158" s="278">
        <f t="shared" si="24"/>
        <v>0</v>
      </c>
    </row>
    <row r="159" spans="1:57" x14ac:dyDescent="0.3">
      <c r="A159" t="s">
        <v>7559</v>
      </c>
      <c r="B159" s="208">
        <f>IF('Indicator Date hidden'!C160="x","x",$B$2-'Indicator Date hidden'!C160)</f>
        <v>0</v>
      </c>
      <c r="C159" s="208">
        <f>IF('Indicator Date hidden'!D160="x","x",$C$2-'Indicator Date hidden'!D160)</f>
        <v>0</v>
      </c>
      <c r="D159" s="208">
        <f>IF('Indicator Date hidden'!E160="x","x",$D$2-'Indicator Date hidden'!E160)</f>
        <v>0</v>
      </c>
      <c r="E159" s="208">
        <f>IF('Indicator Date hidden'!F160="x","x",$E$2-'Indicator Date hidden'!F160)</f>
        <v>0</v>
      </c>
      <c r="F159" s="208">
        <f>IF('Indicator Date hidden'!G160="x","x",$F$2-'Indicator Date hidden'!G160)</f>
        <v>0</v>
      </c>
      <c r="G159" s="208">
        <f>IF('Indicator Date hidden'!H160="x","x",$G$2-'Indicator Date hidden'!H160)</f>
        <v>0</v>
      </c>
      <c r="H159" s="208">
        <f>IF('Indicator Date hidden'!I160="x","x",$H$2-'Indicator Date hidden'!I160)</f>
        <v>0</v>
      </c>
      <c r="I159" s="208">
        <f>IF('Indicator Date hidden'!J160="x","x",$I$2-'Indicator Date hidden'!J160)</f>
        <v>0</v>
      </c>
      <c r="J159" s="208">
        <f>IF('Indicator Date hidden'!K160="x","x",$J$2-'Indicator Date hidden'!K160)</f>
        <v>0</v>
      </c>
      <c r="K159" s="208">
        <f>IF('Indicator Date hidden'!L160="x","x",$K$2-'Indicator Date hidden'!L160)</f>
        <v>0</v>
      </c>
      <c r="L159" s="208">
        <f>IF('Indicator Date hidden'!M160="x","x",$L$2-'Indicator Date hidden'!M160)</f>
        <v>0</v>
      </c>
      <c r="M159" s="208">
        <f>IF('Indicator Date hidden'!N160="x","x",$M$2-'Indicator Date hidden'!N160)</f>
        <v>0</v>
      </c>
      <c r="N159" s="208">
        <f>IF('Indicator Date hidden'!O160="x","x",$N$2-'Indicator Date hidden'!O160)</f>
        <v>0</v>
      </c>
      <c r="O159" s="208">
        <f>IF('Indicator Date hidden'!P160="x","x",$O$2-'Indicator Date hidden'!P160)</f>
        <v>0</v>
      </c>
      <c r="P159" s="208">
        <f>IF('Indicator Date hidden'!Q160="x","x",$P$2-'Indicator Date hidden'!Q160)</f>
        <v>0</v>
      </c>
      <c r="Q159" s="208">
        <f>IF('Indicator Date hidden'!R160="x","x",$Q$2-'Indicator Date hidden'!R160)</f>
        <v>2</v>
      </c>
      <c r="R159" s="208">
        <f>IF('Indicator Date hidden'!S160="x","x",$R$2-'Indicator Date hidden'!S160)</f>
        <v>0</v>
      </c>
      <c r="S159" s="208">
        <f>IF('Indicator Date hidden'!T160="x","x",$S$2-'Indicator Date hidden'!T160)</f>
        <v>0</v>
      </c>
      <c r="T159" s="208">
        <f>IF('Indicator Date hidden'!U160="x","x",$T$2-'Indicator Date hidden'!U160)</f>
        <v>0</v>
      </c>
      <c r="U159" s="208">
        <f>IF('Indicator Date hidden'!V160="x","x",$U$2-'Indicator Date hidden'!V160)</f>
        <v>0</v>
      </c>
      <c r="V159" s="208">
        <f>IF('Indicator Date hidden'!W160="x","x",$V$2-'Indicator Date hidden'!W160)</f>
        <v>0</v>
      </c>
      <c r="W159" s="208">
        <f>IF('Indicator Date hidden'!X160="x","x",$W$2-'Indicator Date hidden'!X160)</f>
        <v>6</v>
      </c>
      <c r="X159" s="208">
        <f>IF('Indicator Date hidden'!Y160="x","x",$X$2-'Indicator Date hidden'!Y160)</f>
        <v>1</v>
      </c>
      <c r="Y159" s="208">
        <f>IF('Indicator Date hidden'!Z160="x","x",$Y$2-'Indicator Date hidden'!Z160)</f>
        <v>0</v>
      </c>
      <c r="Z159" s="208">
        <f>IF('Indicator Date hidden'!AA160="x","x",$Z$2-'Indicator Date hidden'!AA160)</f>
        <v>0</v>
      </c>
      <c r="AA159" s="208">
        <f>IF('Indicator Date hidden'!AB160="x","x",$AA$2-'Indicator Date hidden'!AB160)</f>
        <v>0</v>
      </c>
      <c r="AB159" s="208">
        <f>IF('Indicator Date hidden'!AC160="x","x",$AB$2-'Indicator Date hidden'!AC160)</f>
        <v>0</v>
      </c>
      <c r="AC159" s="208">
        <f>IF('Indicator Date hidden'!AD160="x","x",$AC$2-'Indicator Date hidden'!AD160)</f>
        <v>0</v>
      </c>
      <c r="AD159" s="208">
        <f>IF('Indicator Date hidden'!AE160="x","x",$AD$2-'Indicator Date hidden'!AE160)</f>
        <v>0</v>
      </c>
      <c r="AE159" s="208">
        <f>IF('Indicator Date hidden'!AF160="x","x",$AE$2-'Indicator Date hidden'!AF160)</f>
        <v>0</v>
      </c>
      <c r="AF159" s="208">
        <f>IF('Indicator Date hidden'!AG160="x","x",$AF$2-'Indicator Date hidden'!AG160)</f>
        <v>2</v>
      </c>
      <c r="AG159" s="208">
        <f>IF('Indicator Date hidden'!AH160="x","x",$AG$2-'Indicator Date hidden'!AH160)</f>
        <v>0</v>
      </c>
      <c r="AH159" s="208">
        <f>IF('Indicator Date hidden'!AI160="x","x",$AH$2-'Indicator Date hidden'!AI160)</f>
        <v>0</v>
      </c>
      <c r="AI159" s="208">
        <f>IF('Indicator Date hidden'!AJ160="x","x",$AI$2-'Indicator Date hidden'!AJ160)</f>
        <v>0</v>
      </c>
      <c r="AJ159" s="208" t="str">
        <f>IF('Indicator Date hidden'!AK160="x","x",$AJ$2-'Indicator Date hidden'!AK160)</f>
        <v>x</v>
      </c>
      <c r="AK159" s="208">
        <f>IF('Indicator Date hidden'!AL160="x","x",$AK$2-'Indicator Date hidden'!AL160)</f>
        <v>1</v>
      </c>
      <c r="AL159" s="208">
        <f>IF('Indicator Date hidden'!AM160="x","x",$AL$2-'Indicator Date hidden'!AM160)</f>
        <v>0</v>
      </c>
      <c r="AM159" s="208">
        <f>IF('Indicator Date hidden'!AN160="x","x",$AM$2-'Indicator Date hidden'!AN160)</f>
        <v>0</v>
      </c>
      <c r="AN159" s="208">
        <f>IF('Indicator Date hidden'!AO160="x","x",$AN$2-'Indicator Date hidden'!AO160)</f>
        <v>0</v>
      </c>
      <c r="AO159" s="208">
        <f>IF('Indicator Date hidden'!AP160="x","x",$AO$2-'Indicator Date hidden'!AP160)</f>
        <v>0</v>
      </c>
      <c r="AP159" s="208">
        <f>IF('Indicator Date hidden'!AQ160="x","x",$AP$2-'Indicator Date hidden'!AQ160)</f>
        <v>0</v>
      </c>
      <c r="AQ159" s="208">
        <f>IF('Indicator Date hidden'!AR160="x","x",$AQ$2-'Indicator Date hidden'!AR160)</f>
        <v>0</v>
      </c>
      <c r="AR159" s="208">
        <f>IF('Indicator Date hidden'!AS160="x","x",$AR$2-'Indicator Date hidden'!AS160)</f>
        <v>0</v>
      </c>
      <c r="AS159" s="208">
        <f>IF('Indicator Date hidden'!AT160="x","x",$AS$2-'Indicator Date hidden'!AT160)</f>
        <v>0</v>
      </c>
      <c r="AT159" s="208">
        <f>IF('Indicator Date hidden'!AU160="x","x",$AT$2-'Indicator Date hidden'!AU160)</f>
        <v>0</v>
      </c>
      <c r="AU159" s="208">
        <f>IF('Indicator Date hidden'!AV160="x","x",$AU$2-'Indicator Date hidden'!AV160)</f>
        <v>2</v>
      </c>
      <c r="AV159" s="208">
        <f>IF('Indicator Date hidden'!AW160="x","x",$AV$2-'Indicator Date hidden'!AW160)</f>
        <v>0</v>
      </c>
      <c r="AW159" s="208">
        <f>IF('Indicator Date hidden'!AX160="x","x",$AW$2-'Indicator Date hidden'!AX160)</f>
        <v>0</v>
      </c>
      <c r="AX159" s="208">
        <f>IF('Indicator Date hidden'!AY160="x","x",$AX$2-'Indicator Date hidden'!AY160)</f>
        <v>0</v>
      </c>
      <c r="AY159" s="208">
        <f>IF('Indicator Date hidden'!AZ160="x","x",$AY$2-'Indicator Date hidden'!AZ160)</f>
        <v>0</v>
      </c>
      <c r="AZ159" s="208">
        <f>IF('Indicator Date hidden'!BA160="x","x",$AZ$2-'Indicator Date hidden'!BA160)</f>
        <v>0</v>
      </c>
      <c r="BA159">
        <f t="shared" si="20"/>
        <v>14</v>
      </c>
      <c r="BB159" s="21">
        <f t="shared" si="21"/>
        <v>0.28000000000000003</v>
      </c>
      <c r="BC159">
        <f t="shared" si="22"/>
        <v>6</v>
      </c>
      <c r="BD159" s="21">
        <f t="shared" si="23"/>
        <v>0.96</v>
      </c>
      <c r="BE159" s="278">
        <f t="shared" si="24"/>
        <v>0</v>
      </c>
    </row>
    <row r="160" spans="1:57" x14ac:dyDescent="0.3">
      <c r="A160" t="s">
        <v>7560</v>
      </c>
      <c r="B160" s="208">
        <f>IF('Indicator Date hidden'!C161="x","x",$B$2-'Indicator Date hidden'!C161)</f>
        <v>0</v>
      </c>
      <c r="C160" s="208">
        <f>IF('Indicator Date hidden'!D161="x","x",$C$2-'Indicator Date hidden'!D161)</f>
        <v>0</v>
      </c>
      <c r="D160" s="208">
        <f>IF('Indicator Date hidden'!E161="x","x",$D$2-'Indicator Date hidden'!E161)</f>
        <v>0</v>
      </c>
      <c r="E160" s="208">
        <f>IF('Indicator Date hidden'!F161="x","x",$E$2-'Indicator Date hidden'!F161)</f>
        <v>0</v>
      </c>
      <c r="F160" s="208">
        <f>IF('Indicator Date hidden'!G161="x","x",$F$2-'Indicator Date hidden'!G161)</f>
        <v>0</v>
      </c>
      <c r="G160" s="208">
        <f>IF('Indicator Date hidden'!H161="x","x",$G$2-'Indicator Date hidden'!H161)</f>
        <v>0</v>
      </c>
      <c r="H160" s="208">
        <f>IF('Indicator Date hidden'!I161="x","x",$H$2-'Indicator Date hidden'!I161)</f>
        <v>0</v>
      </c>
      <c r="I160" s="208">
        <f>IF('Indicator Date hidden'!J161="x","x",$I$2-'Indicator Date hidden'!J161)</f>
        <v>0</v>
      </c>
      <c r="J160" s="208">
        <f>IF('Indicator Date hidden'!K161="x","x",$J$2-'Indicator Date hidden'!K161)</f>
        <v>0</v>
      </c>
      <c r="K160" s="208">
        <f>IF('Indicator Date hidden'!L161="x","x",$K$2-'Indicator Date hidden'!L161)</f>
        <v>0</v>
      </c>
      <c r="L160" s="208">
        <f>IF('Indicator Date hidden'!M161="x","x",$L$2-'Indicator Date hidden'!M161)</f>
        <v>0</v>
      </c>
      <c r="M160" s="208">
        <f>IF('Indicator Date hidden'!N161="x","x",$M$2-'Indicator Date hidden'!N161)</f>
        <v>0</v>
      </c>
      <c r="N160" s="208">
        <f>IF('Indicator Date hidden'!O161="x","x",$N$2-'Indicator Date hidden'!O161)</f>
        <v>0</v>
      </c>
      <c r="O160" s="208">
        <f>IF('Indicator Date hidden'!P161="x","x",$O$2-'Indicator Date hidden'!P161)</f>
        <v>0</v>
      </c>
      <c r="P160" s="208">
        <f>IF('Indicator Date hidden'!Q161="x","x",$P$2-'Indicator Date hidden'!Q161)</f>
        <v>0</v>
      </c>
      <c r="Q160" s="208">
        <f>IF('Indicator Date hidden'!R161="x","x",$Q$2-'Indicator Date hidden'!R161)</f>
        <v>4</v>
      </c>
      <c r="R160" s="208">
        <f>IF('Indicator Date hidden'!S161="x","x",$R$2-'Indicator Date hidden'!S161)</f>
        <v>0</v>
      </c>
      <c r="S160" s="208">
        <f>IF('Indicator Date hidden'!T161="x","x",$S$2-'Indicator Date hidden'!T161)</f>
        <v>0</v>
      </c>
      <c r="T160" s="208">
        <f>IF('Indicator Date hidden'!U161="x","x",$T$2-'Indicator Date hidden'!U161)</f>
        <v>0</v>
      </c>
      <c r="U160" s="208">
        <f>IF('Indicator Date hidden'!V161="x","x",$U$2-'Indicator Date hidden'!V161)</f>
        <v>0</v>
      </c>
      <c r="V160" s="208">
        <f>IF('Indicator Date hidden'!W161="x","x",$V$2-'Indicator Date hidden'!W161)</f>
        <v>0</v>
      </c>
      <c r="W160" s="208">
        <f>IF('Indicator Date hidden'!X161="x","x",$W$2-'Indicator Date hidden'!X161)</f>
        <v>4</v>
      </c>
      <c r="X160" s="208" t="str">
        <f>IF('Indicator Date hidden'!Y161="x","x",$X$2-'Indicator Date hidden'!Y161)</f>
        <v>x</v>
      </c>
      <c r="Y160" s="208">
        <f>IF('Indicator Date hidden'!Z161="x","x",$Y$2-'Indicator Date hidden'!Z161)</f>
        <v>0</v>
      </c>
      <c r="Z160" s="208">
        <f>IF('Indicator Date hidden'!AA161="x","x",$Z$2-'Indicator Date hidden'!AA161)</f>
        <v>0</v>
      </c>
      <c r="AA160" s="208">
        <f>IF('Indicator Date hidden'!AB161="x","x",$AA$2-'Indicator Date hidden'!AB161)</f>
        <v>0</v>
      </c>
      <c r="AB160" s="208">
        <f>IF('Indicator Date hidden'!AC161="x","x",$AB$2-'Indicator Date hidden'!AC161)</f>
        <v>0</v>
      </c>
      <c r="AC160" s="208">
        <f>IF('Indicator Date hidden'!AD161="x","x",$AC$2-'Indicator Date hidden'!AD161)</f>
        <v>0</v>
      </c>
      <c r="AD160" s="208">
        <f>IF('Indicator Date hidden'!AE161="x","x",$AD$2-'Indicator Date hidden'!AE161)</f>
        <v>0</v>
      </c>
      <c r="AE160" s="208" t="str">
        <f>IF('Indicator Date hidden'!AF161="x","x",$AE$2-'Indicator Date hidden'!AF161)</f>
        <v>x</v>
      </c>
      <c r="AF160" s="208" t="str">
        <f>IF('Indicator Date hidden'!AG161="x","x",$AF$2-'Indicator Date hidden'!AG161)</f>
        <v>x</v>
      </c>
      <c r="AG160" s="208">
        <f>IF('Indicator Date hidden'!AH161="x","x",$AG$2-'Indicator Date hidden'!AH161)</f>
        <v>0</v>
      </c>
      <c r="AH160" s="208">
        <f>IF('Indicator Date hidden'!AI161="x","x",$AH$2-'Indicator Date hidden'!AI161)</f>
        <v>0</v>
      </c>
      <c r="AI160" s="208">
        <f>IF('Indicator Date hidden'!AJ161="x","x",$AI$2-'Indicator Date hidden'!AJ161)</f>
        <v>0</v>
      </c>
      <c r="AJ160" s="208">
        <f>IF('Indicator Date hidden'!AK161="x","x",$AJ$2-'Indicator Date hidden'!AK161)</f>
        <v>1</v>
      </c>
      <c r="AK160" s="208">
        <f>IF('Indicator Date hidden'!AL161="x","x",$AK$2-'Indicator Date hidden'!AL161)</f>
        <v>0</v>
      </c>
      <c r="AL160" s="208">
        <f>IF('Indicator Date hidden'!AM161="x","x",$AL$2-'Indicator Date hidden'!AM161)</f>
        <v>0</v>
      </c>
      <c r="AM160" s="208">
        <f>IF('Indicator Date hidden'!AN161="x","x",$AM$2-'Indicator Date hidden'!AN161)</f>
        <v>0</v>
      </c>
      <c r="AN160" s="208">
        <f>IF('Indicator Date hidden'!AO161="x","x",$AN$2-'Indicator Date hidden'!AO161)</f>
        <v>0</v>
      </c>
      <c r="AO160" s="208" t="str">
        <f>IF('Indicator Date hidden'!AP161="x","x",$AO$2-'Indicator Date hidden'!AP161)</f>
        <v>x</v>
      </c>
      <c r="AP160" s="208" t="str">
        <f>IF('Indicator Date hidden'!AQ161="x","x",$AP$2-'Indicator Date hidden'!AQ161)</f>
        <v>x</v>
      </c>
      <c r="AQ160" s="208" t="str">
        <f>IF('Indicator Date hidden'!AR161="x","x",$AQ$2-'Indicator Date hidden'!AR161)</f>
        <v>x</v>
      </c>
      <c r="AR160" s="208">
        <f>IF('Indicator Date hidden'!AS161="x","x",$AR$2-'Indicator Date hidden'!AS161)</f>
        <v>0</v>
      </c>
      <c r="AS160" s="208">
        <f>IF('Indicator Date hidden'!AT161="x","x",$AS$2-'Indicator Date hidden'!AT161)</f>
        <v>0</v>
      </c>
      <c r="AT160" s="208">
        <f>IF('Indicator Date hidden'!AU161="x","x",$AT$2-'Indicator Date hidden'!AU161)</f>
        <v>0</v>
      </c>
      <c r="AU160" s="208">
        <f>IF('Indicator Date hidden'!AV161="x","x",$AU$2-'Indicator Date hidden'!AV161)</f>
        <v>6</v>
      </c>
      <c r="AV160" s="208">
        <f>IF('Indicator Date hidden'!AW161="x","x",$AV$2-'Indicator Date hidden'!AW161)</f>
        <v>0</v>
      </c>
      <c r="AW160" s="208">
        <f>IF('Indicator Date hidden'!AX161="x","x",$AW$2-'Indicator Date hidden'!AX161)</f>
        <v>0</v>
      </c>
      <c r="AX160" s="208">
        <f>IF('Indicator Date hidden'!AY161="x","x",$AX$2-'Indicator Date hidden'!AY161)</f>
        <v>0</v>
      </c>
      <c r="AY160" s="208">
        <f>IF('Indicator Date hidden'!AZ161="x","x",$AY$2-'Indicator Date hidden'!AZ161)</f>
        <v>0</v>
      </c>
      <c r="AZ160" s="208">
        <f>IF('Indicator Date hidden'!BA161="x","x",$AZ$2-'Indicator Date hidden'!BA161)</f>
        <v>0</v>
      </c>
      <c r="BA160">
        <f t="shared" si="20"/>
        <v>15</v>
      </c>
      <c r="BB160" s="21">
        <f t="shared" si="21"/>
        <v>0.33333333333333331</v>
      </c>
      <c r="BC160">
        <f t="shared" si="22"/>
        <v>4</v>
      </c>
      <c r="BD160" s="21">
        <f t="shared" si="23"/>
        <v>1.1925695879998879</v>
      </c>
      <c r="BE160" s="278">
        <f t="shared" si="24"/>
        <v>0</v>
      </c>
    </row>
    <row r="161" spans="1:57" x14ac:dyDescent="0.3">
      <c r="A161" t="s">
        <v>7561</v>
      </c>
      <c r="B161" s="208">
        <f>IF('Indicator Date hidden'!C162="x","x",$B$2-'Indicator Date hidden'!C162)</f>
        <v>0</v>
      </c>
      <c r="C161" s="208">
        <f>IF('Indicator Date hidden'!D162="x","x",$C$2-'Indicator Date hidden'!D162)</f>
        <v>0</v>
      </c>
      <c r="D161" s="208">
        <f>IF('Indicator Date hidden'!E162="x","x",$D$2-'Indicator Date hidden'!E162)</f>
        <v>0</v>
      </c>
      <c r="E161" s="208">
        <f>IF('Indicator Date hidden'!F162="x","x",$E$2-'Indicator Date hidden'!F162)</f>
        <v>0</v>
      </c>
      <c r="F161" s="208">
        <f>IF('Indicator Date hidden'!G162="x","x",$F$2-'Indicator Date hidden'!G162)</f>
        <v>0</v>
      </c>
      <c r="G161" s="208">
        <f>IF('Indicator Date hidden'!H162="x","x",$G$2-'Indicator Date hidden'!H162)</f>
        <v>0</v>
      </c>
      <c r="H161" s="208">
        <f>IF('Indicator Date hidden'!I162="x","x",$H$2-'Indicator Date hidden'!I162)</f>
        <v>0</v>
      </c>
      <c r="I161" s="208">
        <f>IF('Indicator Date hidden'!J162="x","x",$I$2-'Indicator Date hidden'!J162)</f>
        <v>0</v>
      </c>
      <c r="J161" s="208">
        <f>IF('Indicator Date hidden'!K162="x","x",$J$2-'Indicator Date hidden'!K162)</f>
        <v>0</v>
      </c>
      <c r="K161" s="208">
        <f>IF('Indicator Date hidden'!L162="x","x",$K$2-'Indicator Date hidden'!L162)</f>
        <v>0</v>
      </c>
      <c r="L161" s="208">
        <f>IF('Indicator Date hidden'!M162="x","x",$L$2-'Indicator Date hidden'!M162)</f>
        <v>0</v>
      </c>
      <c r="M161" s="208">
        <f>IF('Indicator Date hidden'!N162="x","x",$M$2-'Indicator Date hidden'!N162)</f>
        <v>0</v>
      </c>
      <c r="N161" s="208">
        <f>IF('Indicator Date hidden'!O162="x","x",$N$2-'Indicator Date hidden'!O162)</f>
        <v>0</v>
      </c>
      <c r="O161" s="208">
        <f>IF('Indicator Date hidden'!P162="x","x",$O$2-'Indicator Date hidden'!P162)</f>
        <v>0</v>
      </c>
      <c r="P161" s="208">
        <f>IF('Indicator Date hidden'!Q162="x","x",$P$2-'Indicator Date hidden'!Q162)</f>
        <v>0</v>
      </c>
      <c r="Q161" s="208" t="str">
        <f>IF('Indicator Date hidden'!R162="x","x",$Q$2-'Indicator Date hidden'!R162)</f>
        <v>x</v>
      </c>
      <c r="R161" s="208">
        <f>IF('Indicator Date hidden'!S162="x","x",$R$2-'Indicator Date hidden'!S162)</f>
        <v>0</v>
      </c>
      <c r="S161" s="208">
        <f>IF('Indicator Date hidden'!T162="x","x",$S$2-'Indicator Date hidden'!T162)</f>
        <v>0</v>
      </c>
      <c r="T161" s="208">
        <f>IF('Indicator Date hidden'!U162="x","x",$T$2-'Indicator Date hidden'!U162)</f>
        <v>0</v>
      </c>
      <c r="U161" s="208" t="str">
        <f>IF('Indicator Date hidden'!V162="x","x",$U$2-'Indicator Date hidden'!V162)</f>
        <v>x</v>
      </c>
      <c r="V161" s="208">
        <f>IF('Indicator Date hidden'!W162="x","x",$V$2-'Indicator Date hidden'!W162)</f>
        <v>0</v>
      </c>
      <c r="W161" s="208" t="str">
        <f>IF('Indicator Date hidden'!X162="x","x",$W$2-'Indicator Date hidden'!X162)</f>
        <v>x</v>
      </c>
      <c r="X161" s="208">
        <f>IF('Indicator Date hidden'!Y162="x","x",$X$2-'Indicator Date hidden'!Y162)</f>
        <v>1</v>
      </c>
      <c r="Y161" s="208">
        <f>IF('Indicator Date hidden'!Z162="x","x",$Y$2-'Indicator Date hidden'!Z162)</f>
        <v>0</v>
      </c>
      <c r="Z161" s="208">
        <f>IF('Indicator Date hidden'!AA162="x","x",$Z$2-'Indicator Date hidden'!AA162)</f>
        <v>0</v>
      </c>
      <c r="AA161" s="208">
        <f>IF('Indicator Date hidden'!AB162="x","x",$AA$2-'Indicator Date hidden'!AB162)</f>
        <v>1</v>
      </c>
      <c r="AB161" s="208">
        <f>IF('Indicator Date hidden'!AC162="x","x",$AB$2-'Indicator Date hidden'!AC162)</f>
        <v>0</v>
      </c>
      <c r="AC161" s="208">
        <f>IF('Indicator Date hidden'!AD162="x","x",$AC$2-'Indicator Date hidden'!AD162)</f>
        <v>0</v>
      </c>
      <c r="AD161" s="208" t="str">
        <f>IF('Indicator Date hidden'!AE162="x","x",$AD$2-'Indicator Date hidden'!AE162)</f>
        <v>x</v>
      </c>
      <c r="AE161" s="208">
        <f>IF('Indicator Date hidden'!AF162="x","x",$AE$2-'Indicator Date hidden'!AF162)</f>
        <v>0</v>
      </c>
      <c r="AF161" s="208">
        <f>IF('Indicator Date hidden'!AG162="x","x",$AF$2-'Indicator Date hidden'!AG162)</f>
        <v>1</v>
      </c>
      <c r="AG161" s="208">
        <f>IF('Indicator Date hidden'!AH162="x","x",$AG$2-'Indicator Date hidden'!AH162)</f>
        <v>0</v>
      </c>
      <c r="AH161" s="208">
        <f>IF('Indicator Date hidden'!AI162="x","x",$AH$2-'Indicator Date hidden'!AI162)</f>
        <v>0</v>
      </c>
      <c r="AI161" s="208">
        <f>IF('Indicator Date hidden'!AJ162="x","x",$AI$2-'Indicator Date hidden'!AJ162)</f>
        <v>0</v>
      </c>
      <c r="AJ161" s="208" t="str">
        <f>IF('Indicator Date hidden'!AK162="x","x",$AJ$2-'Indicator Date hidden'!AK162)</f>
        <v>x</v>
      </c>
      <c r="AK161" s="208">
        <f>IF('Indicator Date hidden'!AL162="x","x",$AK$2-'Indicator Date hidden'!AL162)</f>
        <v>1</v>
      </c>
      <c r="AL161" s="208">
        <f>IF('Indicator Date hidden'!AM162="x","x",$AL$2-'Indicator Date hidden'!AM162)</f>
        <v>0</v>
      </c>
      <c r="AM161" s="208">
        <f>IF('Indicator Date hidden'!AN162="x","x",$AM$2-'Indicator Date hidden'!AN162)</f>
        <v>0</v>
      </c>
      <c r="AN161" s="208">
        <f>IF('Indicator Date hidden'!AO162="x","x",$AN$2-'Indicator Date hidden'!AO162)</f>
        <v>0</v>
      </c>
      <c r="AO161" s="208">
        <f>IF('Indicator Date hidden'!AP162="x","x",$AO$2-'Indicator Date hidden'!AP162)</f>
        <v>0</v>
      </c>
      <c r="AP161" s="208">
        <f>IF('Indicator Date hidden'!AQ162="x","x",$AP$2-'Indicator Date hidden'!AQ162)</f>
        <v>0</v>
      </c>
      <c r="AQ161" s="208">
        <f>IF('Indicator Date hidden'!AR162="x","x",$AQ$2-'Indicator Date hidden'!AR162)</f>
        <v>0</v>
      </c>
      <c r="AR161" s="208">
        <f>IF('Indicator Date hidden'!AS162="x","x",$AR$2-'Indicator Date hidden'!AS162)</f>
        <v>0</v>
      </c>
      <c r="AS161" s="208">
        <f>IF('Indicator Date hidden'!AT162="x","x",$AS$2-'Indicator Date hidden'!AT162)</f>
        <v>0</v>
      </c>
      <c r="AT161" s="208">
        <f>IF('Indicator Date hidden'!AU162="x","x",$AT$2-'Indicator Date hidden'!AU162)</f>
        <v>0</v>
      </c>
      <c r="AU161" s="208">
        <f>IF('Indicator Date hidden'!AV162="x","x",$AU$2-'Indicator Date hidden'!AV162)</f>
        <v>1</v>
      </c>
      <c r="AV161" s="208">
        <f>IF('Indicator Date hidden'!AW162="x","x",$AV$2-'Indicator Date hidden'!AW162)</f>
        <v>0</v>
      </c>
      <c r="AW161" s="208">
        <f>IF('Indicator Date hidden'!AX162="x","x",$AW$2-'Indicator Date hidden'!AX162)</f>
        <v>0</v>
      </c>
      <c r="AX161" s="208">
        <f>IF('Indicator Date hidden'!AY162="x","x",$AX$2-'Indicator Date hidden'!AY162)</f>
        <v>0</v>
      </c>
      <c r="AY161" s="208">
        <f>IF('Indicator Date hidden'!AZ162="x","x",$AY$2-'Indicator Date hidden'!AZ162)</f>
        <v>0</v>
      </c>
      <c r="AZ161" s="208">
        <f>IF('Indicator Date hidden'!BA162="x","x",$AZ$2-'Indicator Date hidden'!BA162)</f>
        <v>0</v>
      </c>
      <c r="BA161">
        <f t="shared" si="20"/>
        <v>5</v>
      </c>
      <c r="BB161" s="21">
        <f t="shared" si="21"/>
        <v>0.10869565217391304</v>
      </c>
      <c r="BC161">
        <f t="shared" si="22"/>
        <v>5</v>
      </c>
      <c r="BD161" s="21">
        <f t="shared" si="23"/>
        <v>0.31125697963644244</v>
      </c>
      <c r="BE161" s="278">
        <f t="shared" si="24"/>
        <v>0</v>
      </c>
    </row>
    <row r="162" spans="1:57" x14ac:dyDescent="0.3">
      <c r="A162" t="s">
        <v>7563</v>
      </c>
      <c r="B162" s="208">
        <f>IF('Indicator Date hidden'!C163="x","x",$B$2-'Indicator Date hidden'!C163)</f>
        <v>0</v>
      </c>
      <c r="C162" s="208">
        <f>IF('Indicator Date hidden'!D163="x","x",$C$2-'Indicator Date hidden'!D163)</f>
        <v>0</v>
      </c>
      <c r="D162" s="208">
        <f>IF('Indicator Date hidden'!E163="x","x",$D$2-'Indicator Date hidden'!E163)</f>
        <v>0</v>
      </c>
      <c r="E162" s="208">
        <f>IF('Indicator Date hidden'!F163="x","x",$E$2-'Indicator Date hidden'!F163)</f>
        <v>0</v>
      </c>
      <c r="F162" s="208">
        <f>IF('Indicator Date hidden'!G163="x","x",$F$2-'Indicator Date hidden'!G163)</f>
        <v>0</v>
      </c>
      <c r="G162" s="208">
        <f>IF('Indicator Date hidden'!H163="x","x",$G$2-'Indicator Date hidden'!H163)</f>
        <v>0</v>
      </c>
      <c r="H162" s="208">
        <f>IF('Indicator Date hidden'!I163="x","x",$H$2-'Indicator Date hidden'!I163)</f>
        <v>0</v>
      </c>
      <c r="I162" s="208">
        <f>IF('Indicator Date hidden'!J163="x","x",$I$2-'Indicator Date hidden'!J163)</f>
        <v>0</v>
      </c>
      <c r="J162" s="208">
        <f>IF('Indicator Date hidden'!K163="x","x",$J$2-'Indicator Date hidden'!K163)</f>
        <v>0</v>
      </c>
      <c r="K162" s="208">
        <f>IF('Indicator Date hidden'!L163="x","x",$K$2-'Indicator Date hidden'!L163)</f>
        <v>0</v>
      </c>
      <c r="L162" s="208">
        <f>IF('Indicator Date hidden'!M163="x","x",$L$2-'Indicator Date hidden'!M163)</f>
        <v>0</v>
      </c>
      <c r="M162" s="208">
        <f>IF('Indicator Date hidden'!N163="x","x",$M$2-'Indicator Date hidden'!N163)</f>
        <v>0</v>
      </c>
      <c r="N162" s="208">
        <f>IF('Indicator Date hidden'!O163="x","x",$N$2-'Indicator Date hidden'!O163)</f>
        <v>0</v>
      </c>
      <c r="O162" s="208">
        <f>IF('Indicator Date hidden'!P163="x","x",$O$2-'Indicator Date hidden'!P163)</f>
        <v>0</v>
      </c>
      <c r="P162" s="208">
        <f>IF('Indicator Date hidden'!Q163="x","x",$P$2-'Indicator Date hidden'!Q163)</f>
        <v>0</v>
      </c>
      <c r="Q162" s="208" t="str">
        <f>IF('Indicator Date hidden'!R163="x","x",$Q$2-'Indicator Date hidden'!R163)</f>
        <v>x</v>
      </c>
      <c r="R162" s="208">
        <f>IF('Indicator Date hidden'!S163="x","x",$R$2-'Indicator Date hidden'!S163)</f>
        <v>0</v>
      </c>
      <c r="S162" s="208">
        <f>IF('Indicator Date hidden'!T163="x","x",$S$2-'Indicator Date hidden'!T163)</f>
        <v>0</v>
      </c>
      <c r="T162" s="208">
        <f>IF('Indicator Date hidden'!U163="x","x",$T$2-'Indicator Date hidden'!U163)</f>
        <v>0</v>
      </c>
      <c r="U162" s="208">
        <f>IF('Indicator Date hidden'!V163="x","x",$U$2-'Indicator Date hidden'!V163)</f>
        <v>0</v>
      </c>
      <c r="V162" s="208">
        <f>IF('Indicator Date hidden'!W163="x","x",$V$2-'Indicator Date hidden'!W163)</f>
        <v>0</v>
      </c>
      <c r="W162" s="208">
        <f>IF('Indicator Date hidden'!X163="x","x",$W$2-'Indicator Date hidden'!X163)</f>
        <v>2</v>
      </c>
      <c r="X162" s="208">
        <f>IF('Indicator Date hidden'!Y163="x","x",$X$2-'Indicator Date hidden'!Y163)</f>
        <v>4</v>
      </c>
      <c r="Y162" s="208">
        <f>IF('Indicator Date hidden'!Z163="x","x",$Y$2-'Indicator Date hidden'!Z163)</f>
        <v>0</v>
      </c>
      <c r="Z162" s="208">
        <f>IF('Indicator Date hidden'!AA163="x","x",$Z$2-'Indicator Date hidden'!AA163)</f>
        <v>0</v>
      </c>
      <c r="AA162" s="208">
        <f>IF('Indicator Date hidden'!AB163="x","x",$AA$2-'Indicator Date hidden'!AB163)</f>
        <v>0</v>
      </c>
      <c r="AB162" s="208">
        <f>IF('Indicator Date hidden'!AC163="x","x",$AB$2-'Indicator Date hidden'!AC163)</f>
        <v>0</v>
      </c>
      <c r="AC162" s="208">
        <f>IF('Indicator Date hidden'!AD163="x","x",$AC$2-'Indicator Date hidden'!AD163)</f>
        <v>0</v>
      </c>
      <c r="AD162" s="208">
        <f>IF('Indicator Date hidden'!AE163="x","x",$AD$2-'Indicator Date hidden'!AE163)</f>
        <v>0</v>
      </c>
      <c r="AE162" s="208">
        <f>IF('Indicator Date hidden'!AF163="x","x",$AE$2-'Indicator Date hidden'!AF163)</f>
        <v>0</v>
      </c>
      <c r="AF162" s="208">
        <f>IF('Indicator Date hidden'!AG163="x","x",$AF$2-'Indicator Date hidden'!AG163)</f>
        <v>1</v>
      </c>
      <c r="AG162" s="208">
        <f>IF('Indicator Date hidden'!AH163="x","x",$AG$2-'Indicator Date hidden'!AH163)</f>
        <v>0</v>
      </c>
      <c r="AH162" s="208">
        <f>IF('Indicator Date hidden'!AI163="x","x",$AH$2-'Indicator Date hidden'!AI163)</f>
        <v>0</v>
      </c>
      <c r="AI162" s="208">
        <f>IF('Indicator Date hidden'!AJ163="x","x",$AI$2-'Indicator Date hidden'!AJ163)</f>
        <v>0</v>
      </c>
      <c r="AJ162" s="208">
        <f>IF('Indicator Date hidden'!AK163="x","x",$AJ$2-'Indicator Date hidden'!AK163)</f>
        <v>1</v>
      </c>
      <c r="AK162" s="208">
        <f>IF('Indicator Date hidden'!AL163="x","x",$AK$2-'Indicator Date hidden'!AL163)</f>
        <v>1</v>
      </c>
      <c r="AL162" s="208">
        <f>IF('Indicator Date hidden'!AM163="x","x",$AL$2-'Indicator Date hidden'!AM163)</f>
        <v>0</v>
      </c>
      <c r="AM162" s="208">
        <f>IF('Indicator Date hidden'!AN163="x","x",$AM$2-'Indicator Date hidden'!AN163)</f>
        <v>0</v>
      </c>
      <c r="AN162" s="208">
        <f>IF('Indicator Date hidden'!AO163="x","x",$AN$2-'Indicator Date hidden'!AO163)</f>
        <v>0</v>
      </c>
      <c r="AO162" s="208">
        <f>IF('Indicator Date hidden'!AP163="x","x",$AO$2-'Indicator Date hidden'!AP163)</f>
        <v>0</v>
      </c>
      <c r="AP162" s="208">
        <f>IF('Indicator Date hidden'!AQ163="x","x",$AP$2-'Indicator Date hidden'!AQ163)</f>
        <v>0</v>
      </c>
      <c r="AQ162" s="208">
        <f>IF('Indicator Date hidden'!AR163="x","x",$AQ$2-'Indicator Date hidden'!AR163)</f>
        <v>0</v>
      </c>
      <c r="AR162" s="208">
        <f>IF('Indicator Date hidden'!AS163="x","x",$AR$2-'Indicator Date hidden'!AS163)</f>
        <v>0</v>
      </c>
      <c r="AS162" s="208">
        <f>IF('Indicator Date hidden'!AT163="x","x",$AS$2-'Indicator Date hidden'!AT163)</f>
        <v>0</v>
      </c>
      <c r="AT162" s="208">
        <f>IF('Indicator Date hidden'!AU163="x","x",$AT$2-'Indicator Date hidden'!AU163)</f>
        <v>0</v>
      </c>
      <c r="AU162" s="208">
        <f>IF('Indicator Date hidden'!AV163="x","x",$AU$2-'Indicator Date hidden'!AV163)</f>
        <v>4</v>
      </c>
      <c r="AV162" s="208">
        <f>IF('Indicator Date hidden'!AW163="x","x",$AV$2-'Indicator Date hidden'!AW163)</f>
        <v>0</v>
      </c>
      <c r="AW162" s="208">
        <f>IF('Indicator Date hidden'!AX163="x","x",$AW$2-'Indicator Date hidden'!AX163)</f>
        <v>0</v>
      </c>
      <c r="AX162" s="208">
        <f>IF('Indicator Date hidden'!AY163="x","x",$AX$2-'Indicator Date hidden'!AY163)</f>
        <v>0</v>
      </c>
      <c r="AY162" s="208">
        <f>IF('Indicator Date hidden'!AZ163="x","x",$AY$2-'Indicator Date hidden'!AZ163)</f>
        <v>0</v>
      </c>
      <c r="AZ162" s="208">
        <f>IF('Indicator Date hidden'!BA163="x","x",$AZ$2-'Indicator Date hidden'!BA163)</f>
        <v>0</v>
      </c>
      <c r="BA162">
        <f t="shared" si="20"/>
        <v>13</v>
      </c>
      <c r="BB162" s="21">
        <f t="shared" si="21"/>
        <v>0.26</v>
      </c>
      <c r="BC162">
        <f t="shared" si="22"/>
        <v>6</v>
      </c>
      <c r="BD162" s="21">
        <f t="shared" si="23"/>
        <v>0.84403791384036775</v>
      </c>
      <c r="BE162" s="278">
        <f t="shared" si="24"/>
        <v>0</v>
      </c>
    </row>
    <row r="163" spans="1:57" x14ac:dyDescent="0.3">
      <c r="A163" t="s">
        <v>7567</v>
      </c>
      <c r="B163" s="208">
        <f>IF('Indicator Date hidden'!C164="x","x",$B$2-'Indicator Date hidden'!C164)</f>
        <v>0</v>
      </c>
      <c r="C163" s="208">
        <f>IF('Indicator Date hidden'!D164="x","x",$C$2-'Indicator Date hidden'!D164)</f>
        <v>0</v>
      </c>
      <c r="D163" s="208">
        <f>IF('Indicator Date hidden'!E164="x","x",$D$2-'Indicator Date hidden'!E164)</f>
        <v>0</v>
      </c>
      <c r="E163" s="208">
        <f>IF('Indicator Date hidden'!F164="x","x",$E$2-'Indicator Date hidden'!F164)</f>
        <v>0</v>
      </c>
      <c r="F163" s="208">
        <f>IF('Indicator Date hidden'!G164="x","x",$F$2-'Indicator Date hidden'!G164)</f>
        <v>0</v>
      </c>
      <c r="G163" s="208">
        <f>IF('Indicator Date hidden'!H164="x","x",$G$2-'Indicator Date hidden'!H164)</f>
        <v>0</v>
      </c>
      <c r="H163" s="208">
        <f>IF('Indicator Date hidden'!I164="x","x",$H$2-'Indicator Date hidden'!I164)</f>
        <v>0</v>
      </c>
      <c r="I163" s="208">
        <f>IF('Indicator Date hidden'!J164="x","x",$I$2-'Indicator Date hidden'!J164)</f>
        <v>0</v>
      </c>
      <c r="J163" s="208">
        <f>IF('Indicator Date hidden'!K164="x","x",$J$2-'Indicator Date hidden'!K164)</f>
        <v>0</v>
      </c>
      <c r="K163" s="208">
        <f>IF('Indicator Date hidden'!L164="x","x",$K$2-'Indicator Date hidden'!L164)</f>
        <v>0</v>
      </c>
      <c r="L163" s="208">
        <f>IF('Indicator Date hidden'!M164="x","x",$L$2-'Indicator Date hidden'!M164)</f>
        <v>0</v>
      </c>
      <c r="M163" s="208">
        <f>IF('Indicator Date hidden'!N164="x","x",$M$2-'Indicator Date hidden'!N164)</f>
        <v>0</v>
      </c>
      <c r="N163" s="208">
        <f>IF('Indicator Date hidden'!O164="x","x",$N$2-'Indicator Date hidden'!O164)</f>
        <v>0</v>
      </c>
      <c r="O163" s="208">
        <f>IF('Indicator Date hidden'!P164="x","x",$O$2-'Indicator Date hidden'!P164)</f>
        <v>0</v>
      </c>
      <c r="P163" s="208">
        <f>IF('Indicator Date hidden'!Q164="x","x",$P$2-'Indicator Date hidden'!Q164)</f>
        <v>0</v>
      </c>
      <c r="Q163" s="208">
        <f>IF('Indicator Date hidden'!R164="x","x",$Q$2-'Indicator Date hidden'!R164)</f>
        <v>4</v>
      </c>
      <c r="R163" s="208">
        <f>IF('Indicator Date hidden'!S164="x","x",$R$2-'Indicator Date hidden'!S164)</f>
        <v>0</v>
      </c>
      <c r="S163" s="208">
        <f>IF('Indicator Date hidden'!T164="x","x",$S$2-'Indicator Date hidden'!T164)</f>
        <v>0</v>
      </c>
      <c r="T163" s="208">
        <f>IF('Indicator Date hidden'!U164="x","x",$T$2-'Indicator Date hidden'!U164)</f>
        <v>0</v>
      </c>
      <c r="U163" s="208">
        <f>IF('Indicator Date hidden'!V164="x","x",$U$2-'Indicator Date hidden'!V164)</f>
        <v>0</v>
      </c>
      <c r="V163" s="208">
        <f>IF('Indicator Date hidden'!W164="x","x",$V$2-'Indicator Date hidden'!W164)</f>
        <v>0</v>
      </c>
      <c r="W163" s="208">
        <f>IF('Indicator Date hidden'!X164="x","x",$W$2-'Indicator Date hidden'!X164)</f>
        <v>0</v>
      </c>
      <c r="X163" s="208">
        <f>IF('Indicator Date hidden'!Y164="x","x",$X$2-'Indicator Date hidden'!Y164)</f>
        <v>4</v>
      </c>
      <c r="Y163" s="208">
        <f>IF('Indicator Date hidden'!Z164="x","x",$Y$2-'Indicator Date hidden'!Z164)</f>
        <v>0</v>
      </c>
      <c r="Z163" s="208">
        <f>IF('Indicator Date hidden'!AA164="x","x",$Z$2-'Indicator Date hidden'!AA164)</f>
        <v>0</v>
      </c>
      <c r="AA163" s="208">
        <f>IF('Indicator Date hidden'!AB164="x","x",$AA$2-'Indicator Date hidden'!AB164)</f>
        <v>0</v>
      </c>
      <c r="AB163" s="208">
        <f>IF('Indicator Date hidden'!AC164="x","x",$AB$2-'Indicator Date hidden'!AC164)</f>
        <v>0</v>
      </c>
      <c r="AC163" s="208">
        <f>IF('Indicator Date hidden'!AD164="x","x",$AC$2-'Indicator Date hidden'!AD164)</f>
        <v>0</v>
      </c>
      <c r="AD163" s="208">
        <f>IF('Indicator Date hidden'!AE164="x","x",$AD$2-'Indicator Date hidden'!AE164)</f>
        <v>0</v>
      </c>
      <c r="AE163" s="208">
        <f>IF('Indicator Date hidden'!AF164="x","x",$AE$2-'Indicator Date hidden'!AF164)</f>
        <v>0</v>
      </c>
      <c r="AF163" s="208">
        <f>IF('Indicator Date hidden'!AG164="x","x",$AF$2-'Indicator Date hidden'!AG164)</f>
        <v>4</v>
      </c>
      <c r="AG163" s="208">
        <f>IF('Indicator Date hidden'!AH164="x","x",$AG$2-'Indicator Date hidden'!AH164)</f>
        <v>0</v>
      </c>
      <c r="AH163" s="208">
        <f>IF('Indicator Date hidden'!AI164="x","x",$AH$2-'Indicator Date hidden'!AI164)</f>
        <v>0</v>
      </c>
      <c r="AI163" s="208">
        <f>IF('Indicator Date hidden'!AJ164="x","x",$AI$2-'Indicator Date hidden'!AJ164)</f>
        <v>0</v>
      </c>
      <c r="AJ163" s="208">
        <f>IF('Indicator Date hidden'!AK164="x","x",$AJ$2-'Indicator Date hidden'!AK164)</f>
        <v>1</v>
      </c>
      <c r="AK163" s="208">
        <f>IF('Indicator Date hidden'!AL164="x","x",$AK$2-'Indicator Date hidden'!AL164)</f>
        <v>0</v>
      </c>
      <c r="AL163" s="208">
        <f>IF('Indicator Date hidden'!AM164="x","x",$AL$2-'Indicator Date hidden'!AM164)</f>
        <v>0</v>
      </c>
      <c r="AM163" s="208">
        <f>IF('Indicator Date hidden'!AN164="x","x",$AM$2-'Indicator Date hidden'!AN164)</f>
        <v>0</v>
      </c>
      <c r="AN163" s="208">
        <f>IF('Indicator Date hidden'!AO164="x","x",$AN$2-'Indicator Date hidden'!AO164)</f>
        <v>0</v>
      </c>
      <c r="AO163" s="208" t="str">
        <f>IF('Indicator Date hidden'!AP164="x","x",$AO$2-'Indicator Date hidden'!AP164)</f>
        <v>x</v>
      </c>
      <c r="AP163" s="208" t="str">
        <f>IF('Indicator Date hidden'!AQ164="x","x",$AP$2-'Indicator Date hidden'!AQ164)</f>
        <v>x</v>
      </c>
      <c r="AQ163" s="208">
        <f>IF('Indicator Date hidden'!AR164="x","x",$AQ$2-'Indicator Date hidden'!AR164)</f>
        <v>4</v>
      </c>
      <c r="AR163" s="208">
        <f>IF('Indicator Date hidden'!AS164="x","x",$AR$2-'Indicator Date hidden'!AS164)</f>
        <v>0</v>
      </c>
      <c r="AS163" s="208">
        <f>IF('Indicator Date hidden'!AT164="x","x",$AS$2-'Indicator Date hidden'!AT164)</f>
        <v>0</v>
      </c>
      <c r="AT163" s="208">
        <f>IF('Indicator Date hidden'!AU164="x","x",$AT$2-'Indicator Date hidden'!AU164)</f>
        <v>0</v>
      </c>
      <c r="AU163" s="208">
        <f>IF('Indicator Date hidden'!AV164="x","x",$AU$2-'Indicator Date hidden'!AV164)</f>
        <v>1</v>
      </c>
      <c r="AV163" s="208">
        <f>IF('Indicator Date hidden'!AW164="x","x",$AV$2-'Indicator Date hidden'!AW164)</f>
        <v>0</v>
      </c>
      <c r="AW163" s="208">
        <f>IF('Indicator Date hidden'!AX164="x","x",$AW$2-'Indicator Date hidden'!AX164)</f>
        <v>0</v>
      </c>
      <c r="AX163" s="208">
        <f>IF('Indicator Date hidden'!AY164="x","x",$AX$2-'Indicator Date hidden'!AY164)</f>
        <v>0</v>
      </c>
      <c r="AY163" s="208">
        <f>IF('Indicator Date hidden'!AZ164="x","x",$AY$2-'Indicator Date hidden'!AZ164)</f>
        <v>1</v>
      </c>
      <c r="AZ163" s="208">
        <f>IF('Indicator Date hidden'!BA164="x","x",$AZ$2-'Indicator Date hidden'!BA164)</f>
        <v>1</v>
      </c>
      <c r="BA163">
        <f t="shared" ref="BA163:BA193" si="25">SUM(B163:AZ163)</f>
        <v>20</v>
      </c>
      <c r="BB163" s="21">
        <f t="shared" ref="BB163:BB193" si="26">BA163/COUNT(B163:AZ163)</f>
        <v>0.40816326530612246</v>
      </c>
      <c r="BC163">
        <f t="shared" ref="BC163:BC193" si="27">COUNTIF(B163:AZ163,"&gt;0")</f>
        <v>8</v>
      </c>
      <c r="BD163" s="21">
        <f t="shared" ref="BD163:BD193" si="28">_xlfn.STDEV.P(B163:AZ163)</f>
        <v>1.1050601118923169</v>
      </c>
      <c r="BE163" s="278">
        <f t="shared" ref="BE163:BE193" si="29">MEDIAN(B163:AZ163)</f>
        <v>0</v>
      </c>
    </row>
    <row r="164" spans="1:57" x14ac:dyDescent="0.3">
      <c r="A164" t="s">
        <v>7569</v>
      </c>
      <c r="B164" s="208">
        <f>IF('Indicator Date hidden'!C165="x","x",$B$2-'Indicator Date hidden'!C165)</f>
        <v>0</v>
      </c>
      <c r="C164" s="208">
        <f>IF('Indicator Date hidden'!D165="x","x",$C$2-'Indicator Date hidden'!D165)</f>
        <v>0</v>
      </c>
      <c r="D164" s="208">
        <f>IF('Indicator Date hidden'!E165="x","x",$D$2-'Indicator Date hidden'!E165)</f>
        <v>0</v>
      </c>
      <c r="E164" s="208">
        <f>IF('Indicator Date hidden'!F165="x","x",$E$2-'Indicator Date hidden'!F165)</f>
        <v>0</v>
      </c>
      <c r="F164" s="208">
        <f>IF('Indicator Date hidden'!G165="x","x",$F$2-'Indicator Date hidden'!G165)</f>
        <v>0</v>
      </c>
      <c r="G164" s="208">
        <f>IF('Indicator Date hidden'!H165="x","x",$G$2-'Indicator Date hidden'!H165)</f>
        <v>0</v>
      </c>
      <c r="H164" s="208">
        <f>IF('Indicator Date hidden'!I165="x","x",$H$2-'Indicator Date hidden'!I165)</f>
        <v>0</v>
      </c>
      <c r="I164" s="208">
        <f>IF('Indicator Date hidden'!J165="x","x",$I$2-'Indicator Date hidden'!J165)</f>
        <v>0</v>
      </c>
      <c r="J164" s="208">
        <f>IF('Indicator Date hidden'!K165="x","x",$J$2-'Indicator Date hidden'!K165)</f>
        <v>0</v>
      </c>
      <c r="K164" s="208">
        <f>IF('Indicator Date hidden'!L165="x","x",$K$2-'Indicator Date hidden'!L165)</f>
        <v>0</v>
      </c>
      <c r="L164" s="208">
        <f>IF('Indicator Date hidden'!M165="x","x",$L$2-'Indicator Date hidden'!M165)</f>
        <v>0</v>
      </c>
      <c r="M164" s="208">
        <f>IF('Indicator Date hidden'!N165="x","x",$M$2-'Indicator Date hidden'!N165)</f>
        <v>0</v>
      </c>
      <c r="N164" s="208">
        <f>IF('Indicator Date hidden'!O165="x","x",$N$2-'Indicator Date hidden'!O165)</f>
        <v>0</v>
      </c>
      <c r="O164" s="208">
        <f>IF('Indicator Date hidden'!P165="x","x",$O$2-'Indicator Date hidden'!P165)</f>
        <v>0</v>
      </c>
      <c r="P164" s="208">
        <f>IF('Indicator Date hidden'!Q165="x","x",$P$2-'Indicator Date hidden'!Q165)</f>
        <v>0</v>
      </c>
      <c r="Q164" s="208">
        <f>IF('Indicator Date hidden'!R165="x","x",$Q$2-'Indicator Date hidden'!R165)</f>
        <v>4</v>
      </c>
      <c r="R164" s="208">
        <f>IF('Indicator Date hidden'!S165="x","x",$R$2-'Indicator Date hidden'!S165)</f>
        <v>0</v>
      </c>
      <c r="S164" s="208">
        <f>IF('Indicator Date hidden'!T165="x","x",$S$2-'Indicator Date hidden'!T165)</f>
        <v>0</v>
      </c>
      <c r="T164" s="208">
        <f>IF('Indicator Date hidden'!U165="x","x",$T$2-'Indicator Date hidden'!U165)</f>
        <v>0</v>
      </c>
      <c r="U164" s="208">
        <f>IF('Indicator Date hidden'!V165="x","x",$U$2-'Indicator Date hidden'!V165)</f>
        <v>0</v>
      </c>
      <c r="V164" s="208">
        <f>IF('Indicator Date hidden'!W165="x","x",$V$2-'Indicator Date hidden'!W165)</f>
        <v>0</v>
      </c>
      <c r="W164" s="208">
        <f>IF('Indicator Date hidden'!X165="x","x",$W$2-'Indicator Date hidden'!X165)</f>
        <v>4</v>
      </c>
      <c r="X164" s="208">
        <f>IF('Indicator Date hidden'!Y165="x","x",$X$2-'Indicator Date hidden'!Y165)</f>
        <v>2</v>
      </c>
      <c r="Y164" s="208">
        <f>IF('Indicator Date hidden'!Z165="x","x",$Y$2-'Indicator Date hidden'!Z165)</f>
        <v>0</v>
      </c>
      <c r="Z164" s="208">
        <f>IF('Indicator Date hidden'!AA165="x","x",$Z$2-'Indicator Date hidden'!AA165)</f>
        <v>0</v>
      </c>
      <c r="AA164" s="208">
        <f>IF('Indicator Date hidden'!AB165="x","x",$AA$2-'Indicator Date hidden'!AB165)</f>
        <v>0</v>
      </c>
      <c r="AB164" s="208">
        <f>IF('Indicator Date hidden'!AC165="x","x",$AB$2-'Indicator Date hidden'!AC165)</f>
        <v>0</v>
      </c>
      <c r="AC164" s="208">
        <f>IF('Indicator Date hidden'!AD165="x","x",$AC$2-'Indicator Date hidden'!AD165)</f>
        <v>0</v>
      </c>
      <c r="AD164" s="208">
        <f>IF('Indicator Date hidden'!AE165="x","x",$AD$2-'Indicator Date hidden'!AE165)</f>
        <v>0</v>
      </c>
      <c r="AE164" s="208">
        <f>IF('Indicator Date hidden'!AF165="x","x",$AE$2-'Indicator Date hidden'!AF165)</f>
        <v>0</v>
      </c>
      <c r="AF164" s="208" t="str">
        <f>IF('Indicator Date hidden'!AG165="x","x",$AF$2-'Indicator Date hidden'!AG165)</f>
        <v>x</v>
      </c>
      <c r="AG164" s="208">
        <f>IF('Indicator Date hidden'!AH165="x","x",$AG$2-'Indicator Date hidden'!AH165)</f>
        <v>0</v>
      </c>
      <c r="AH164" s="208">
        <f>IF('Indicator Date hidden'!AI165="x","x",$AH$2-'Indicator Date hidden'!AI165)</f>
        <v>0</v>
      </c>
      <c r="AI164" s="208">
        <f>IF('Indicator Date hidden'!AJ165="x","x",$AI$2-'Indicator Date hidden'!AJ165)</f>
        <v>0</v>
      </c>
      <c r="AJ164" s="208" t="str">
        <f>IF('Indicator Date hidden'!AK165="x","x",$AJ$2-'Indicator Date hidden'!AK165)</f>
        <v>x</v>
      </c>
      <c r="AK164" s="208">
        <f>IF('Indicator Date hidden'!AL165="x","x",$AK$2-'Indicator Date hidden'!AL165)</f>
        <v>1</v>
      </c>
      <c r="AL164" s="208">
        <f>IF('Indicator Date hidden'!AM165="x","x",$AL$2-'Indicator Date hidden'!AM165)</f>
        <v>0</v>
      </c>
      <c r="AM164" s="208">
        <f>IF('Indicator Date hidden'!AN165="x","x",$AM$2-'Indicator Date hidden'!AN165)</f>
        <v>0</v>
      </c>
      <c r="AN164" s="208">
        <f>IF('Indicator Date hidden'!AO165="x","x",$AN$2-'Indicator Date hidden'!AO165)</f>
        <v>0</v>
      </c>
      <c r="AO164" s="208">
        <f>IF('Indicator Date hidden'!AP165="x","x",$AO$2-'Indicator Date hidden'!AP165)</f>
        <v>1</v>
      </c>
      <c r="AP164" s="208">
        <f>IF('Indicator Date hidden'!AQ165="x","x",$AP$2-'Indicator Date hidden'!AQ165)</f>
        <v>1</v>
      </c>
      <c r="AQ164" s="208" t="str">
        <f>IF('Indicator Date hidden'!AR165="x","x",$AQ$2-'Indicator Date hidden'!AR165)</f>
        <v>x</v>
      </c>
      <c r="AR164" s="208">
        <f>IF('Indicator Date hidden'!AS165="x","x",$AR$2-'Indicator Date hidden'!AS165)</f>
        <v>0</v>
      </c>
      <c r="AS164" s="208">
        <f>IF('Indicator Date hidden'!AT165="x","x",$AS$2-'Indicator Date hidden'!AT165)</f>
        <v>0</v>
      </c>
      <c r="AT164" s="208">
        <f>IF('Indicator Date hidden'!AU165="x","x",$AT$2-'Indicator Date hidden'!AU165)</f>
        <v>0</v>
      </c>
      <c r="AU164" s="208">
        <f>IF('Indicator Date hidden'!AV165="x","x",$AU$2-'Indicator Date hidden'!AV165)</f>
        <v>4</v>
      </c>
      <c r="AV164" s="208">
        <f>IF('Indicator Date hidden'!AW165="x","x",$AV$2-'Indicator Date hidden'!AW165)</f>
        <v>0</v>
      </c>
      <c r="AW164" s="208">
        <f>IF('Indicator Date hidden'!AX165="x","x",$AW$2-'Indicator Date hidden'!AX165)</f>
        <v>0</v>
      </c>
      <c r="AX164" s="208">
        <f>IF('Indicator Date hidden'!AY165="x","x",$AX$2-'Indicator Date hidden'!AY165)</f>
        <v>0</v>
      </c>
      <c r="AY164" s="208">
        <f>IF('Indicator Date hidden'!AZ165="x","x",$AY$2-'Indicator Date hidden'!AZ165)</f>
        <v>0</v>
      </c>
      <c r="AZ164" s="208">
        <f>IF('Indicator Date hidden'!BA165="x","x",$AZ$2-'Indicator Date hidden'!BA165)</f>
        <v>0</v>
      </c>
      <c r="BA164">
        <f t="shared" si="25"/>
        <v>17</v>
      </c>
      <c r="BB164" s="21">
        <f t="shared" si="26"/>
        <v>0.35416666666666669</v>
      </c>
      <c r="BC164">
        <f t="shared" si="27"/>
        <v>7</v>
      </c>
      <c r="BD164" s="21">
        <f t="shared" si="28"/>
        <v>1.0101481602000548</v>
      </c>
      <c r="BE164" s="278">
        <f t="shared" si="29"/>
        <v>0</v>
      </c>
    </row>
    <row r="165" spans="1:57" x14ac:dyDescent="0.3">
      <c r="A165" t="s">
        <v>7394</v>
      </c>
      <c r="B165" s="208">
        <f>IF('Indicator Date hidden'!C166="x","x",$B$2-'Indicator Date hidden'!C166)</f>
        <v>0</v>
      </c>
      <c r="C165" s="208">
        <f>IF('Indicator Date hidden'!D166="x","x",$C$2-'Indicator Date hidden'!D166)</f>
        <v>0</v>
      </c>
      <c r="D165" s="208">
        <f>IF('Indicator Date hidden'!E166="x","x",$D$2-'Indicator Date hidden'!E166)</f>
        <v>0</v>
      </c>
      <c r="E165" s="208">
        <f>IF('Indicator Date hidden'!F166="x","x",$E$2-'Indicator Date hidden'!F166)</f>
        <v>0</v>
      </c>
      <c r="F165" s="208">
        <f>IF('Indicator Date hidden'!G166="x","x",$F$2-'Indicator Date hidden'!G166)</f>
        <v>0</v>
      </c>
      <c r="G165" s="208">
        <f>IF('Indicator Date hidden'!H166="x","x",$G$2-'Indicator Date hidden'!H166)</f>
        <v>0</v>
      </c>
      <c r="H165" s="208">
        <f>IF('Indicator Date hidden'!I166="x","x",$H$2-'Indicator Date hidden'!I166)</f>
        <v>0</v>
      </c>
      <c r="I165" s="208">
        <f>IF('Indicator Date hidden'!J166="x","x",$I$2-'Indicator Date hidden'!J166)</f>
        <v>0</v>
      </c>
      <c r="J165" s="208">
        <f>IF('Indicator Date hidden'!K166="x","x",$J$2-'Indicator Date hidden'!K166)</f>
        <v>0</v>
      </c>
      <c r="K165" s="208">
        <f>IF('Indicator Date hidden'!L166="x","x",$K$2-'Indicator Date hidden'!L166)</f>
        <v>0</v>
      </c>
      <c r="L165" s="208">
        <f>IF('Indicator Date hidden'!M166="x","x",$L$2-'Indicator Date hidden'!M166)</f>
        <v>0</v>
      </c>
      <c r="M165" s="208">
        <f>IF('Indicator Date hidden'!N166="x","x",$M$2-'Indicator Date hidden'!N166)</f>
        <v>0</v>
      </c>
      <c r="N165" s="208">
        <f>IF('Indicator Date hidden'!O166="x","x",$N$2-'Indicator Date hidden'!O166)</f>
        <v>0</v>
      </c>
      <c r="O165" s="208">
        <f>IF('Indicator Date hidden'!P166="x","x",$O$2-'Indicator Date hidden'!P166)</f>
        <v>0</v>
      </c>
      <c r="P165" s="208">
        <f>IF('Indicator Date hidden'!Q166="x","x",$P$2-'Indicator Date hidden'!Q166)</f>
        <v>0</v>
      </c>
      <c r="Q165" s="208">
        <f>IF('Indicator Date hidden'!R166="x","x",$Q$2-'Indicator Date hidden'!R166)</f>
        <v>4</v>
      </c>
      <c r="R165" s="208">
        <f>IF('Indicator Date hidden'!S166="x","x",$R$2-'Indicator Date hidden'!S166)</f>
        <v>0</v>
      </c>
      <c r="S165" s="208">
        <f>IF('Indicator Date hidden'!T166="x","x",$S$2-'Indicator Date hidden'!T166)</f>
        <v>0</v>
      </c>
      <c r="T165" s="208">
        <f>IF('Indicator Date hidden'!U166="x","x",$T$2-'Indicator Date hidden'!U166)</f>
        <v>0</v>
      </c>
      <c r="U165" s="208">
        <f>IF('Indicator Date hidden'!V166="x","x",$U$2-'Indicator Date hidden'!V166)</f>
        <v>0</v>
      </c>
      <c r="V165" s="208">
        <f>IF('Indicator Date hidden'!W166="x","x",$V$2-'Indicator Date hidden'!W166)</f>
        <v>0</v>
      </c>
      <c r="W165" s="208">
        <f>IF('Indicator Date hidden'!X166="x","x",$W$2-'Indicator Date hidden'!X166)</f>
        <v>4</v>
      </c>
      <c r="X165" s="208">
        <f>IF('Indicator Date hidden'!Y166="x","x",$X$2-'Indicator Date hidden'!Y166)</f>
        <v>5</v>
      </c>
      <c r="Y165" s="208">
        <f>IF('Indicator Date hidden'!Z166="x","x",$Y$2-'Indicator Date hidden'!Z166)</f>
        <v>0</v>
      </c>
      <c r="Z165" s="208">
        <f>IF('Indicator Date hidden'!AA166="x","x",$Z$2-'Indicator Date hidden'!AA166)</f>
        <v>0</v>
      </c>
      <c r="AA165" s="208">
        <f>IF('Indicator Date hidden'!AB166="x","x",$AA$2-'Indicator Date hidden'!AB166)</f>
        <v>0</v>
      </c>
      <c r="AB165" s="208">
        <f>IF('Indicator Date hidden'!AC166="x","x",$AB$2-'Indicator Date hidden'!AC166)</f>
        <v>0</v>
      </c>
      <c r="AC165" s="208">
        <f>IF('Indicator Date hidden'!AD166="x","x",$AC$2-'Indicator Date hidden'!AD166)</f>
        <v>0</v>
      </c>
      <c r="AD165" s="208">
        <f>IF('Indicator Date hidden'!AE166="x","x",$AD$2-'Indicator Date hidden'!AE166)</f>
        <v>0</v>
      </c>
      <c r="AE165" s="208">
        <f>IF('Indicator Date hidden'!AF166="x","x",$AE$2-'Indicator Date hidden'!AF166)</f>
        <v>0</v>
      </c>
      <c r="AF165" s="208">
        <f>IF('Indicator Date hidden'!AG166="x","x",$AF$2-'Indicator Date hidden'!AG166)</f>
        <v>4</v>
      </c>
      <c r="AG165" s="208">
        <f>IF('Indicator Date hidden'!AH166="x","x",$AG$2-'Indicator Date hidden'!AH166)</f>
        <v>0</v>
      </c>
      <c r="AH165" s="208">
        <f>IF('Indicator Date hidden'!AI166="x","x",$AH$2-'Indicator Date hidden'!AI166)</f>
        <v>0</v>
      </c>
      <c r="AI165" s="208">
        <f>IF('Indicator Date hidden'!AJ166="x","x",$AI$2-'Indicator Date hidden'!AJ166)</f>
        <v>0</v>
      </c>
      <c r="AJ165" s="208" t="str">
        <f>IF('Indicator Date hidden'!AK166="x","x",$AJ$2-'Indicator Date hidden'!AK166)</f>
        <v>x</v>
      </c>
      <c r="AK165" s="208">
        <f>IF('Indicator Date hidden'!AL166="x","x",$AK$2-'Indicator Date hidden'!AL166)</f>
        <v>1</v>
      </c>
      <c r="AL165" s="208">
        <f>IF('Indicator Date hidden'!AM166="x","x",$AL$2-'Indicator Date hidden'!AM166)</f>
        <v>0</v>
      </c>
      <c r="AM165" s="208">
        <f>IF('Indicator Date hidden'!AN166="x","x",$AM$2-'Indicator Date hidden'!AN166)</f>
        <v>0</v>
      </c>
      <c r="AN165" s="208">
        <f>IF('Indicator Date hidden'!AO166="x","x",$AN$2-'Indicator Date hidden'!AO166)</f>
        <v>0</v>
      </c>
      <c r="AO165" s="208" t="str">
        <f>IF('Indicator Date hidden'!AP166="x","x",$AO$2-'Indicator Date hidden'!AP166)</f>
        <v>x</v>
      </c>
      <c r="AP165" s="208" t="str">
        <f>IF('Indicator Date hidden'!AQ166="x","x",$AP$2-'Indicator Date hidden'!AQ166)</f>
        <v>x</v>
      </c>
      <c r="AQ165" s="208">
        <f>IF('Indicator Date hidden'!AR166="x","x",$AQ$2-'Indicator Date hidden'!AR166)</f>
        <v>0</v>
      </c>
      <c r="AR165" s="208">
        <f>IF('Indicator Date hidden'!AS166="x","x",$AR$2-'Indicator Date hidden'!AS166)</f>
        <v>0</v>
      </c>
      <c r="AS165" s="208">
        <f>IF('Indicator Date hidden'!AT166="x","x",$AS$2-'Indicator Date hidden'!AT166)</f>
        <v>0</v>
      </c>
      <c r="AT165" s="208">
        <f>IF('Indicator Date hidden'!AU166="x","x",$AT$2-'Indicator Date hidden'!AU166)</f>
        <v>0</v>
      </c>
      <c r="AU165" s="208">
        <f>IF('Indicator Date hidden'!AV166="x","x",$AU$2-'Indicator Date hidden'!AV166)</f>
        <v>4</v>
      </c>
      <c r="AV165" s="208">
        <f>IF('Indicator Date hidden'!AW166="x","x",$AV$2-'Indicator Date hidden'!AW166)</f>
        <v>0</v>
      </c>
      <c r="AW165" s="208">
        <f>IF('Indicator Date hidden'!AX166="x","x",$AW$2-'Indicator Date hidden'!AX166)</f>
        <v>0</v>
      </c>
      <c r="AX165" s="208">
        <f>IF('Indicator Date hidden'!AY166="x","x",$AX$2-'Indicator Date hidden'!AY166)</f>
        <v>0</v>
      </c>
      <c r="AY165" s="208">
        <f>IF('Indicator Date hidden'!AZ166="x","x",$AY$2-'Indicator Date hidden'!AZ166)</f>
        <v>0</v>
      </c>
      <c r="AZ165" s="208">
        <f>IF('Indicator Date hidden'!BA166="x","x",$AZ$2-'Indicator Date hidden'!BA166)</f>
        <v>0</v>
      </c>
      <c r="BA165">
        <f t="shared" si="25"/>
        <v>22</v>
      </c>
      <c r="BB165" s="21">
        <f t="shared" si="26"/>
        <v>0.45833333333333331</v>
      </c>
      <c r="BC165">
        <f t="shared" si="27"/>
        <v>6</v>
      </c>
      <c r="BD165" s="21">
        <f t="shared" si="28"/>
        <v>1.2903218806001686</v>
      </c>
      <c r="BE165" s="278">
        <f t="shared" si="29"/>
        <v>0</v>
      </c>
    </row>
    <row r="166" spans="1:57" x14ac:dyDescent="0.3">
      <c r="A166" t="s">
        <v>7571</v>
      </c>
      <c r="B166" s="208">
        <f>IF('Indicator Date hidden'!C167="x","x",$B$2-'Indicator Date hidden'!C167)</f>
        <v>0</v>
      </c>
      <c r="C166" s="208">
        <f>IF('Indicator Date hidden'!D167="x","x",$C$2-'Indicator Date hidden'!D167)</f>
        <v>0</v>
      </c>
      <c r="D166" s="208">
        <f>IF('Indicator Date hidden'!E167="x","x",$D$2-'Indicator Date hidden'!E167)</f>
        <v>0</v>
      </c>
      <c r="E166" s="208">
        <f>IF('Indicator Date hidden'!F167="x","x",$E$2-'Indicator Date hidden'!F167)</f>
        <v>0</v>
      </c>
      <c r="F166" s="208">
        <f>IF('Indicator Date hidden'!G167="x","x",$F$2-'Indicator Date hidden'!G167)</f>
        <v>0</v>
      </c>
      <c r="G166" s="208">
        <f>IF('Indicator Date hidden'!H167="x","x",$G$2-'Indicator Date hidden'!H167)</f>
        <v>0</v>
      </c>
      <c r="H166" s="208">
        <f>IF('Indicator Date hidden'!I167="x","x",$H$2-'Indicator Date hidden'!I167)</f>
        <v>0</v>
      </c>
      <c r="I166" s="208">
        <f>IF('Indicator Date hidden'!J167="x","x",$I$2-'Indicator Date hidden'!J167)</f>
        <v>0</v>
      </c>
      <c r="J166" s="208">
        <f>IF('Indicator Date hidden'!K167="x","x",$J$2-'Indicator Date hidden'!K167)</f>
        <v>0</v>
      </c>
      <c r="K166" s="208">
        <f>IF('Indicator Date hidden'!L167="x","x",$K$2-'Indicator Date hidden'!L167)</f>
        <v>0</v>
      </c>
      <c r="L166" s="208">
        <f>IF('Indicator Date hidden'!M167="x","x",$L$2-'Indicator Date hidden'!M167)</f>
        <v>0</v>
      </c>
      <c r="M166" s="208">
        <f>IF('Indicator Date hidden'!N167="x","x",$M$2-'Indicator Date hidden'!N167)</f>
        <v>0</v>
      </c>
      <c r="N166" s="208">
        <f>IF('Indicator Date hidden'!O167="x","x",$N$2-'Indicator Date hidden'!O167)</f>
        <v>0</v>
      </c>
      <c r="O166" s="208">
        <f>IF('Indicator Date hidden'!P167="x","x",$O$2-'Indicator Date hidden'!P167)</f>
        <v>0</v>
      </c>
      <c r="P166" s="208">
        <f>IF('Indicator Date hidden'!Q167="x","x",$P$2-'Indicator Date hidden'!Q167)</f>
        <v>0</v>
      </c>
      <c r="Q166" s="208" t="str">
        <f>IF('Indicator Date hidden'!R167="x","x",$Q$2-'Indicator Date hidden'!R167)</f>
        <v>x</v>
      </c>
      <c r="R166" s="208">
        <f>IF('Indicator Date hidden'!S167="x","x",$R$2-'Indicator Date hidden'!S167)</f>
        <v>0</v>
      </c>
      <c r="S166" s="208">
        <f>IF('Indicator Date hidden'!T167="x","x",$S$2-'Indicator Date hidden'!T167)</f>
        <v>0</v>
      </c>
      <c r="T166" s="208">
        <f>IF('Indicator Date hidden'!U167="x","x",$T$2-'Indicator Date hidden'!U167)</f>
        <v>0</v>
      </c>
      <c r="U166" s="208" t="str">
        <f>IF('Indicator Date hidden'!V167="x","x",$U$2-'Indicator Date hidden'!V167)</f>
        <v>x</v>
      </c>
      <c r="V166" s="208">
        <f>IF('Indicator Date hidden'!W167="x","x",$V$2-'Indicator Date hidden'!W167)</f>
        <v>0</v>
      </c>
      <c r="W166" s="208" t="str">
        <f>IF('Indicator Date hidden'!X167="x","x",$W$2-'Indicator Date hidden'!X167)</f>
        <v>x</v>
      </c>
      <c r="X166" s="208">
        <f>IF('Indicator Date hidden'!Y167="x","x",$X$2-'Indicator Date hidden'!Y167)</f>
        <v>3</v>
      </c>
      <c r="Y166" s="208">
        <f>IF('Indicator Date hidden'!Z167="x","x",$Y$2-'Indicator Date hidden'!Z167)</f>
        <v>0</v>
      </c>
      <c r="Z166" s="208">
        <f>IF('Indicator Date hidden'!AA167="x","x",$Z$2-'Indicator Date hidden'!AA167)</f>
        <v>0</v>
      </c>
      <c r="AA166" s="208">
        <f>IF('Indicator Date hidden'!AB167="x","x",$AA$2-'Indicator Date hidden'!AB167)</f>
        <v>0</v>
      </c>
      <c r="AB166" s="208">
        <f>IF('Indicator Date hidden'!AC167="x","x",$AB$2-'Indicator Date hidden'!AC167)</f>
        <v>0</v>
      </c>
      <c r="AC166" s="208">
        <f>IF('Indicator Date hidden'!AD167="x","x",$AC$2-'Indicator Date hidden'!AD167)</f>
        <v>0</v>
      </c>
      <c r="AD166" s="208" t="str">
        <f>IF('Indicator Date hidden'!AE167="x","x",$AD$2-'Indicator Date hidden'!AE167)</f>
        <v>x</v>
      </c>
      <c r="AE166" s="208">
        <f>IF('Indicator Date hidden'!AF167="x","x",$AE$2-'Indicator Date hidden'!AF167)</f>
        <v>0</v>
      </c>
      <c r="AF166" s="208">
        <f>IF('Indicator Date hidden'!AG167="x","x",$AF$2-'Indicator Date hidden'!AG167)</f>
        <v>1</v>
      </c>
      <c r="AG166" s="208">
        <f>IF('Indicator Date hidden'!AH167="x","x",$AG$2-'Indicator Date hidden'!AH167)</f>
        <v>0</v>
      </c>
      <c r="AH166" s="208">
        <f>IF('Indicator Date hidden'!AI167="x","x",$AH$2-'Indicator Date hidden'!AI167)</f>
        <v>0</v>
      </c>
      <c r="AI166" s="208">
        <f>IF('Indicator Date hidden'!AJ167="x","x",$AI$2-'Indicator Date hidden'!AJ167)</f>
        <v>0</v>
      </c>
      <c r="AJ166" s="208" t="str">
        <f>IF('Indicator Date hidden'!AK167="x","x",$AJ$2-'Indicator Date hidden'!AK167)</f>
        <v>x</v>
      </c>
      <c r="AK166" s="208">
        <f>IF('Indicator Date hidden'!AL167="x","x",$AK$2-'Indicator Date hidden'!AL167)</f>
        <v>1</v>
      </c>
      <c r="AL166" s="208">
        <f>IF('Indicator Date hidden'!AM167="x","x",$AL$2-'Indicator Date hidden'!AM167)</f>
        <v>0</v>
      </c>
      <c r="AM166" s="208">
        <f>IF('Indicator Date hidden'!AN167="x","x",$AM$2-'Indicator Date hidden'!AN167)</f>
        <v>0</v>
      </c>
      <c r="AN166" s="208">
        <f>IF('Indicator Date hidden'!AO167="x","x",$AN$2-'Indicator Date hidden'!AO167)</f>
        <v>0</v>
      </c>
      <c r="AO166" s="208">
        <f>IF('Indicator Date hidden'!AP167="x","x",$AO$2-'Indicator Date hidden'!AP167)</f>
        <v>0</v>
      </c>
      <c r="AP166" s="208">
        <f>IF('Indicator Date hidden'!AQ167="x","x",$AP$2-'Indicator Date hidden'!AQ167)</f>
        <v>0</v>
      </c>
      <c r="AQ166" s="208">
        <f>IF('Indicator Date hidden'!AR167="x","x",$AQ$2-'Indicator Date hidden'!AR167)</f>
        <v>0</v>
      </c>
      <c r="AR166" s="208">
        <f>IF('Indicator Date hidden'!AS167="x","x",$AR$2-'Indicator Date hidden'!AS167)</f>
        <v>0</v>
      </c>
      <c r="AS166" s="208">
        <f>IF('Indicator Date hidden'!AT167="x","x",$AS$2-'Indicator Date hidden'!AT167)</f>
        <v>0</v>
      </c>
      <c r="AT166" s="208">
        <f>IF('Indicator Date hidden'!AU167="x","x",$AT$2-'Indicator Date hidden'!AU167)</f>
        <v>0</v>
      </c>
      <c r="AU166" s="208" t="str">
        <f>IF('Indicator Date hidden'!AV167="x","x",$AU$2-'Indicator Date hidden'!AV167)</f>
        <v>x</v>
      </c>
      <c r="AV166" s="208">
        <f>IF('Indicator Date hidden'!AW167="x","x",$AV$2-'Indicator Date hidden'!AW167)</f>
        <v>0</v>
      </c>
      <c r="AW166" s="208">
        <f>IF('Indicator Date hidden'!AX167="x","x",$AW$2-'Indicator Date hidden'!AX167)</f>
        <v>0</v>
      </c>
      <c r="AX166" s="208">
        <f>IF('Indicator Date hidden'!AY167="x","x",$AX$2-'Indicator Date hidden'!AY167)</f>
        <v>0</v>
      </c>
      <c r="AY166" s="208">
        <f>IF('Indicator Date hidden'!AZ167="x","x",$AY$2-'Indicator Date hidden'!AZ167)</f>
        <v>0</v>
      </c>
      <c r="AZ166" s="208">
        <f>IF('Indicator Date hidden'!BA167="x","x",$AZ$2-'Indicator Date hidden'!BA167)</f>
        <v>0</v>
      </c>
      <c r="BA166">
        <f t="shared" si="25"/>
        <v>5</v>
      </c>
      <c r="BB166" s="21">
        <f t="shared" si="26"/>
        <v>0.1111111111111111</v>
      </c>
      <c r="BC166">
        <f t="shared" si="27"/>
        <v>3</v>
      </c>
      <c r="BD166" s="21">
        <f t="shared" si="28"/>
        <v>0.48176629752619554</v>
      </c>
      <c r="BE166" s="278">
        <f t="shared" si="29"/>
        <v>0</v>
      </c>
    </row>
    <row r="167" spans="1:57" x14ac:dyDescent="0.3">
      <c r="A167" t="s">
        <v>7573</v>
      </c>
      <c r="B167" s="208">
        <f>IF('Indicator Date hidden'!C168="x","x",$B$2-'Indicator Date hidden'!C168)</f>
        <v>0</v>
      </c>
      <c r="C167" s="208">
        <f>IF('Indicator Date hidden'!D168="x","x",$C$2-'Indicator Date hidden'!D168)</f>
        <v>0</v>
      </c>
      <c r="D167" s="208">
        <f>IF('Indicator Date hidden'!E168="x","x",$D$2-'Indicator Date hidden'!E168)</f>
        <v>0</v>
      </c>
      <c r="E167" s="208">
        <f>IF('Indicator Date hidden'!F168="x","x",$E$2-'Indicator Date hidden'!F168)</f>
        <v>0</v>
      </c>
      <c r="F167" s="208">
        <f>IF('Indicator Date hidden'!G168="x","x",$F$2-'Indicator Date hidden'!G168)</f>
        <v>0</v>
      </c>
      <c r="G167" s="208">
        <f>IF('Indicator Date hidden'!H168="x","x",$G$2-'Indicator Date hidden'!H168)</f>
        <v>0</v>
      </c>
      <c r="H167" s="208">
        <f>IF('Indicator Date hidden'!I168="x","x",$H$2-'Indicator Date hidden'!I168)</f>
        <v>0</v>
      </c>
      <c r="I167" s="208">
        <f>IF('Indicator Date hidden'!J168="x","x",$I$2-'Indicator Date hidden'!J168)</f>
        <v>0</v>
      </c>
      <c r="J167" s="208">
        <f>IF('Indicator Date hidden'!K168="x","x",$J$2-'Indicator Date hidden'!K168)</f>
        <v>0</v>
      </c>
      <c r="K167" s="208">
        <f>IF('Indicator Date hidden'!L168="x","x",$K$2-'Indicator Date hidden'!L168)</f>
        <v>0</v>
      </c>
      <c r="L167" s="208">
        <f>IF('Indicator Date hidden'!M168="x","x",$L$2-'Indicator Date hidden'!M168)</f>
        <v>0</v>
      </c>
      <c r="M167" s="208">
        <f>IF('Indicator Date hidden'!N168="x","x",$M$2-'Indicator Date hidden'!N168)</f>
        <v>0</v>
      </c>
      <c r="N167" s="208">
        <f>IF('Indicator Date hidden'!O168="x","x",$N$2-'Indicator Date hidden'!O168)</f>
        <v>0</v>
      </c>
      <c r="O167" s="208">
        <f>IF('Indicator Date hidden'!P168="x","x",$O$2-'Indicator Date hidden'!P168)</f>
        <v>0</v>
      </c>
      <c r="P167" s="208">
        <f>IF('Indicator Date hidden'!Q168="x","x",$P$2-'Indicator Date hidden'!Q168)</f>
        <v>0</v>
      </c>
      <c r="Q167" s="208" t="str">
        <f>IF('Indicator Date hidden'!R168="x","x",$Q$2-'Indicator Date hidden'!R168)</f>
        <v>x</v>
      </c>
      <c r="R167" s="208">
        <f>IF('Indicator Date hidden'!S168="x","x",$R$2-'Indicator Date hidden'!S168)</f>
        <v>0</v>
      </c>
      <c r="S167" s="208">
        <f>IF('Indicator Date hidden'!T168="x","x",$S$2-'Indicator Date hidden'!T168)</f>
        <v>0</v>
      </c>
      <c r="T167" s="208">
        <f>IF('Indicator Date hidden'!U168="x","x",$T$2-'Indicator Date hidden'!U168)</f>
        <v>0</v>
      </c>
      <c r="U167" s="208" t="str">
        <f>IF('Indicator Date hidden'!V168="x","x",$U$2-'Indicator Date hidden'!V168)</f>
        <v>x</v>
      </c>
      <c r="V167" s="208">
        <f>IF('Indicator Date hidden'!W168="x","x",$V$2-'Indicator Date hidden'!W168)</f>
        <v>0</v>
      </c>
      <c r="W167" s="208" t="str">
        <f>IF('Indicator Date hidden'!X168="x","x",$W$2-'Indicator Date hidden'!X168)</f>
        <v>x</v>
      </c>
      <c r="X167" s="208">
        <f>IF('Indicator Date hidden'!Y168="x","x",$X$2-'Indicator Date hidden'!Y168)</f>
        <v>2</v>
      </c>
      <c r="Y167" s="208">
        <f>IF('Indicator Date hidden'!Z168="x","x",$Y$2-'Indicator Date hidden'!Z168)</f>
        <v>0</v>
      </c>
      <c r="Z167" s="208">
        <f>IF('Indicator Date hidden'!AA168="x","x",$Z$2-'Indicator Date hidden'!AA168)</f>
        <v>0</v>
      </c>
      <c r="AA167" s="208">
        <f>IF('Indicator Date hidden'!AB168="x","x",$AA$2-'Indicator Date hidden'!AB168)</f>
        <v>1</v>
      </c>
      <c r="AB167" s="208">
        <f>IF('Indicator Date hidden'!AC168="x","x",$AB$2-'Indicator Date hidden'!AC168)</f>
        <v>0</v>
      </c>
      <c r="AC167" s="208">
        <f>IF('Indicator Date hidden'!AD168="x","x",$AC$2-'Indicator Date hidden'!AD168)</f>
        <v>0</v>
      </c>
      <c r="AD167" s="208" t="str">
        <f>IF('Indicator Date hidden'!AE168="x","x",$AD$2-'Indicator Date hidden'!AE168)</f>
        <v>x</v>
      </c>
      <c r="AE167" s="208">
        <f>IF('Indicator Date hidden'!AF168="x","x",$AE$2-'Indicator Date hidden'!AF168)</f>
        <v>0</v>
      </c>
      <c r="AF167" s="208">
        <f>IF('Indicator Date hidden'!AG168="x","x",$AF$2-'Indicator Date hidden'!AG168)</f>
        <v>1</v>
      </c>
      <c r="AG167" s="208">
        <f>IF('Indicator Date hidden'!AH168="x","x",$AG$2-'Indicator Date hidden'!AH168)</f>
        <v>0</v>
      </c>
      <c r="AH167" s="208">
        <f>IF('Indicator Date hidden'!AI168="x","x",$AH$2-'Indicator Date hidden'!AI168)</f>
        <v>0</v>
      </c>
      <c r="AI167" s="208">
        <f>IF('Indicator Date hidden'!AJ168="x","x",$AI$2-'Indicator Date hidden'!AJ168)</f>
        <v>0</v>
      </c>
      <c r="AJ167" s="208" t="str">
        <f>IF('Indicator Date hidden'!AK168="x","x",$AJ$2-'Indicator Date hidden'!AK168)</f>
        <v>x</v>
      </c>
      <c r="AK167" s="208">
        <f>IF('Indicator Date hidden'!AL168="x","x",$AK$2-'Indicator Date hidden'!AL168)</f>
        <v>1</v>
      </c>
      <c r="AL167" s="208">
        <f>IF('Indicator Date hidden'!AM168="x","x",$AL$2-'Indicator Date hidden'!AM168)</f>
        <v>0</v>
      </c>
      <c r="AM167" s="208">
        <f>IF('Indicator Date hidden'!AN168="x","x",$AM$2-'Indicator Date hidden'!AN168)</f>
        <v>0</v>
      </c>
      <c r="AN167" s="208">
        <f>IF('Indicator Date hidden'!AO168="x","x",$AN$2-'Indicator Date hidden'!AO168)</f>
        <v>0</v>
      </c>
      <c r="AO167" s="208">
        <f>IF('Indicator Date hidden'!AP168="x","x",$AO$2-'Indicator Date hidden'!AP168)</f>
        <v>0</v>
      </c>
      <c r="AP167" s="208">
        <f>IF('Indicator Date hidden'!AQ168="x","x",$AP$2-'Indicator Date hidden'!AQ168)</f>
        <v>0</v>
      </c>
      <c r="AQ167" s="208">
        <f>IF('Indicator Date hidden'!AR168="x","x",$AQ$2-'Indicator Date hidden'!AR168)</f>
        <v>0</v>
      </c>
      <c r="AR167" s="208">
        <f>IF('Indicator Date hidden'!AS168="x","x",$AR$2-'Indicator Date hidden'!AS168)</f>
        <v>0</v>
      </c>
      <c r="AS167" s="208">
        <f>IF('Indicator Date hidden'!AT168="x","x",$AS$2-'Indicator Date hidden'!AT168)</f>
        <v>0</v>
      </c>
      <c r="AT167" s="208">
        <f>IF('Indicator Date hidden'!AU168="x","x",$AT$2-'Indicator Date hidden'!AU168)</f>
        <v>0</v>
      </c>
      <c r="AU167" s="208" t="str">
        <f>IF('Indicator Date hidden'!AV168="x","x",$AU$2-'Indicator Date hidden'!AV168)</f>
        <v>x</v>
      </c>
      <c r="AV167" s="208">
        <f>IF('Indicator Date hidden'!AW168="x","x",$AV$2-'Indicator Date hidden'!AW168)</f>
        <v>0</v>
      </c>
      <c r="AW167" s="208">
        <f>IF('Indicator Date hidden'!AX168="x","x",$AW$2-'Indicator Date hidden'!AX168)</f>
        <v>0</v>
      </c>
      <c r="AX167" s="208">
        <f>IF('Indicator Date hidden'!AY168="x","x",$AX$2-'Indicator Date hidden'!AY168)</f>
        <v>0</v>
      </c>
      <c r="AY167" s="208">
        <f>IF('Indicator Date hidden'!AZ168="x","x",$AY$2-'Indicator Date hidden'!AZ168)</f>
        <v>0</v>
      </c>
      <c r="AZ167" s="208">
        <f>IF('Indicator Date hidden'!BA168="x","x",$AZ$2-'Indicator Date hidden'!BA168)</f>
        <v>0</v>
      </c>
      <c r="BA167">
        <f t="shared" si="25"/>
        <v>5</v>
      </c>
      <c r="BB167" s="21">
        <f t="shared" si="26"/>
        <v>0.1111111111111111</v>
      </c>
      <c r="BC167">
        <f t="shared" si="27"/>
        <v>4</v>
      </c>
      <c r="BD167" s="21">
        <f t="shared" si="28"/>
        <v>0.37843080813169783</v>
      </c>
      <c r="BE167" s="278">
        <f t="shared" si="29"/>
        <v>0</v>
      </c>
    </row>
    <row r="168" spans="1:57" x14ac:dyDescent="0.3">
      <c r="A168" t="s">
        <v>7574</v>
      </c>
      <c r="B168" s="208">
        <f>IF('Indicator Date hidden'!C169="x","x",$B$2-'Indicator Date hidden'!C169)</f>
        <v>0</v>
      </c>
      <c r="C168" s="208">
        <f>IF('Indicator Date hidden'!D169="x","x",$C$2-'Indicator Date hidden'!D169)</f>
        <v>0</v>
      </c>
      <c r="D168" s="208">
        <f>IF('Indicator Date hidden'!E169="x","x",$D$2-'Indicator Date hidden'!E169)</f>
        <v>0</v>
      </c>
      <c r="E168" s="208">
        <f>IF('Indicator Date hidden'!F169="x","x",$E$2-'Indicator Date hidden'!F169)</f>
        <v>0</v>
      </c>
      <c r="F168" s="208">
        <f>IF('Indicator Date hidden'!G169="x","x",$F$2-'Indicator Date hidden'!G169)</f>
        <v>0</v>
      </c>
      <c r="G168" s="208">
        <f>IF('Indicator Date hidden'!H169="x","x",$G$2-'Indicator Date hidden'!H169)</f>
        <v>0</v>
      </c>
      <c r="H168" s="208">
        <f>IF('Indicator Date hidden'!I169="x","x",$H$2-'Indicator Date hidden'!I169)</f>
        <v>0</v>
      </c>
      <c r="I168" s="208">
        <f>IF('Indicator Date hidden'!J169="x","x",$I$2-'Indicator Date hidden'!J169)</f>
        <v>0</v>
      </c>
      <c r="J168" s="208">
        <f>IF('Indicator Date hidden'!K169="x","x",$J$2-'Indicator Date hidden'!K169)</f>
        <v>0</v>
      </c>
      <c r="K168" s="208">
        <f>IF('Indicator Date hidden'!L169="x","x",$K$2-'Indicator Date hidden'!L169)</f>
        <v>0</v>
      </c>
      <c r="L168" s="208">
        <f>IF('Indicator Date hidden'!M169="x","x",$L$2-'Indicator Date hidden'!M169)</f>
        <v>0</v>
      </c>
      <c r="M168" s="208">
        <f>IF('Indicator Date hidden'!N169="x","x",$M$2-'Indicator Date hidden'!N169)</f>
        <v>0</v>
      </c>
      <c r="N168" s="208">
        <f>IF('Indicator Date hidden'!O169="x","x",$N$2-'Indicator Date hidden'!O169)</f>
        <v>0</v>
      </c>
      <c r="O168" s="208">
        <f>IF('Indicator Date hidden'!P169="x","x",$O$2-'Indicator Date hidden'!P169)</f>
        <v>0</v>
      </c>
      <c r="P168" s="208">
        <f>IF('Indicator Date hidden'!Q169="x","x",$P$2-'Indicator Date hidden'!Q169)</f>
        <v>0</v>
      </c>
      <c r="Q168" s="208">
        <f>IF('Indicator Date hidden'!R169="x","x",$Q$2-'Indicator Date hidden'!R169)</f>
        <v>5</v>
      </c>
      <c r="R168" s="208">
        <f>IF('Indicator Date hidden'!S169="x","x",$R$2-'Indicator Date hidden'!S169)</f>
        <v>0</v>
      </c>
      <c r="S168" s="208">
        <f>IF('Indicator Date hidden'!T169="x","x",$S$2-'Indicator Date hidden'!T169)</f>
        <v>0</v>
      </c>
      <c r="T168" s="208">
        <f>IF('Indicator Date hidden'!U169="x","x",$T$2-'Indicator Date hidden'!U169)</f>
        <v>0</v>
      </c>
      <c r="U168" s="208" t="str">
        <f>IF('Indicator Date hidden'!V169="x","x",$U$2-'Indicator Date hidden'!V169)</f>
        <v>x</v>
      </c>
      <c r="V168" s="208">
        <f>IF('Indicator Date hidden'!W169="x","x",$V$2-'Indicator Date hidden'!W169)</f>
        <v>0</v>
      </c>
      <c r="W168" s="208">
        <f>IF('Indicator Date hidden'!X169="x","x",$W$2-'Indicator Date hidden'!X169)</f>
        <v>5</v>
      </c>
      <c r="X168" s="208">
        <f>IF('Indicator Date hidden'!Y169="x","x",$X$2-'Indicator Date hidden'!Y169)</f>
        <v>4</v>
      </c>
      <c r="Y168" s="208">
        <f>IF('Indicator Date hidden'!Z169="x","x",$Y$2-'Indicator Date hidden'!Z169)</f>
        <v>0</v>
      </c>
      <c r="Z168" s="208">
        <f>IF('Indicator Date hidden'!AA169="x","x",$Z$2-'Indicator Date hidden'!AA169)</f>
        <v>0</v>
      </c>
      <c r="AA168" s="208">
        <f>IF('Indicator Date hidden'!AB169="x","x",$AA$2-'Indicator Date hidden'!AB169)</f>
        <v>0</v>
      </c>
      <c r="AB168" s="208">
        <f>IF('Indicator Date hidden'!AC169="x","x",$AB$2-'Indicator Date hidden'!AC169)</f>
        <v>0</v>
      </c>
      <c r="AC168" s="208">
        <f>IF('Indicator Date hidden'!AD169="x","x",$AC$2-'Indicator Date hidden'!AD169)</f>
        <v>0</v>
      </c>
      <c r="AD168" s="208" t="str">
        <f>IF('Indicator Date hidden'!AE169="x","x",$AD$2-'Indicator Date hidden'!AE169)</f>
        <v>x</v>
      </c>
      <c r="AE168" s="208">
        <f>IF('Indicator Date hidden'!AF169="x","x",$AE$2-'Indicator Date hidden'!AF169)</f>
        <v>0</v>
      </c>
      <c r="AF168" s="208">
        <f>IF('Indicator Date hidden'!AG169="x","x",$AF$2-'Indicator Date hidden'!AG169)</f>
        <v>9</v>
      </c>
      <c r="AG168" s="208">
        <f>IF('Indicator Date hidden'!AH169="x","x",$AG$2-'Indicator Date hidden'!AH169)</f>
        <v>0</v>
      </c>
      <c r="AH168" s="208">
        <f>IF('Indicator Date hidden'!AI169="x","x",$AH$2-'Indicator Date hidden'!AI169)</f>
        <v>0</v>
      </c>
      <c r="AI168" s="208">
        <f>IF('Indicator Date hidden'!AJ169="x","x",$AI$2-'Indicator Date hidden'!AJ169)</f>
        <v>0</v>
      </c>
      <c r="AJ168" s="208">
        <f>IF('Indicator Date hidden'!AK169="x","x",$AJ$2-'Indicator Date hidden'!AK169)</f>
        <v>1</v>
      </c>
      <c r="AK168" s="208">
        <f>IF('Indicator Date hidden'!AL169="x","x",$AK$2-'Indicator Date hidden'!AL169)</f>
        <v>1</v>
      </c>
      <c r="AL168" s="208">
        <f>IF('Indicator Date hidden'!AM169="x","x",$AL$2-'Indicator Date hidden'!AM169)</f>
        <v>0</v>
      </c>
      <c r="AM168" s="208">
        <f>IF('Indicator Date hidden'!AN169="x","x",$AM$2-'Indicator Date hidden'!AN169)</f>
        <v>0</v>
      </c>
      <c r="AN168" s="208">
        <f>IF('Indicator Date hidden'!AO169="x","x",$AN$2-'Indicator Date hidden'!AO169)</f>
        <v>0</v>
      </c>
      <c r="AO168" s="208" t="str">
        <f>IF('Indicator Date hidden'!AP169="x","x",$AO$2-'Indicator Date hidden'!AP169)</f>
        <v>x</v>
      </c>
      <c r="AP168" s="208" t="str">
        <f>IF('Indicator Date hidden'!AQ169="x","x",$AP$2-'Indicator Date hidden'!AQ169)</f>
        <v>x</v>
      </c>
      <c r="AQ168" s="208">
        <f>IF('Indicator Date hidden'!AR169="x","x",$AQ$2-'Indicator Date hidden'!AR169)</f>
        <v>6</v>
      </c>
      <c r="AR168" s="208">
        <f>IF('Indicator Date hidden'!AS169="x","x",$AR$2-'Indicator Date hidden'!AS169)</f>
        <v>0</v>
      </c>
      <c r="AS168" s="208">
        <f>IF('Indicator Date hidden'!AT169="x","x",$AS$2-'Indicator Date hidden'!AT169)</f>
        <v>0</v>
      </c>
      <c r="AT168" s="208">
        <f>IF('Indicator Date hidden'!AU169="x","x",$AT$2-'Indicator Date hidden'!AU169)</f>
        <v>0</v>
      </c>
      <c r="AU168" s="208">
        <f>IF('Indicator Date hidden'!AV169="x","x",$AU$2-'Indicator Date hidden'!AV169)</f>
        <v>1</v>
      </c>
      <c r="AV168" s="208">
        <f>IF('Indicator Date hidden'!AW169="x","x",$AV$2-'Indicator Date hidden'!AW169)</f>
        <v>0</v>
      </c>
      <c r="AW168" s="208">
        <f>IF('Indicator Date hidden'!AX169="x","x",$AW$2-'Indicator Date hidden'!AX169)</f>
        <v>0</v>
      </c>
      <c r="AX168" s="208">
        <f>IF('Indicator Date hidden'!AY169="x","x",$AX$2-'Indicator Date hidden'!AY169)</f>
        <v>0</v>
      </c>
      <c r="AY168" s="208">
        <f>IF('Indicator Date hidden'!AZ169="x","x",$AY$2-'Indicator Date hidden'!AZ169)</f>
        <v>0</v>
      </c>
      <c r="AZ168" s="208">
        <f>IF('Indicator Date hidden'!BA169="x","x",$AZ$2-'Indicator Date hidden'!BA169)</f>
        <v>0</v>
      </c>
      <c r="BA168">
        <f t="shared" si="25"/>
        <v>32</v>
      </c>
      <c r="BB168" s="21">
        <f t="shared" si="26"/>
        <v>0.68085106382978722</v>
      </c>
      <c r="BC168">
        <f t="shared" si="27"/>
        <v>8</v>
      </c>
      <c r="BD168" s="21">
        <f t="shared" si="28"/>
        <v>1.8691946494125444</v>
      </c>
      <c r="BE168" s="278">
        <f t="shared" si="29"/>
        <v>0</v>
      </c>
    </row>
    <row r="169" spans="1:57" x14ac:dyDescent="0.3">
      <c r="A169" t="s">
        <v>7576</v>
      </c>
      <c r="B169" s="208">
        <f>IF('Indicator Date hidden'!C170="x","x",$B$2-'Indicator Date hidden'!C170)</f>
        <v>0</v>
      </c>
      <c r="C169" s="208">
        <f>IF('Indicator Date hidden'!D170="x","x",$C$2-'Indicator Date hidden'!D170)</f>
        <v>0</v>
      </c>
      <c r="D169" s="208">
        <f>IF('Indicator Date hidden'!E170="x","x",$D$2-'Indicator Date hidden'!E170)</f>
        <v>0</v>
      </c>
      <c r="E169" s="208">
        <f>IF('Indicator Date hidden'!F170="x","x",$E$2-'Indicator Date hidden'!F170)</f>
        <v>0</v>
      </c>
      <c r="F169" s="208">
        <f>IF('Indicator Date hidden'!G170="x","x",$F$2-'Indicator Date hidden'!G170)</f>
        <v>0</v>
      </c>
      <c r="G169" s="208">
        <f>IF('Indicator Date hidden'!H170="x","x",$G$2-'Indicator Date hidden'!H170)</f>
        <v>0</v>
      </c>
      <c r="H169" s="208">
        <f>IF('Indicator Date hidden'!I170="x","x",$H$2-'Indicator Date hidden'!I170)</f>
        <v>0</v>
      </c>
      <c r="I169" s="208">
        <f>IF('Indicator Date hidden'!J170="x","x",$I$2-'Indicator Date hidden'!J170)</f>
        <v>0</v>
      </c>
      <c r="J169" s="208">
        <f>IF('Indicator Date hidden'!K170="x","x",$J$2-'Indicator Date hidden'!K170)</f>
        <v>0</v>
      </c>
      <c r="K169" s="208">
        <f>IF('Indicator Date hidden'!L170="x","x",$K$2-'Indicator Date hidden'!L170)</f>
        <v>0</v>
      </c>
      <c r="L169" s="208">
        <f>IF('Indicator Date hidden'!M170="x","x",$L$2-'Indicator Date hidden'!M170)</f>
        <v>0</v>
      </c>
      <c r="M169" s="208">
        <f>IF('Indicator Date hidden'!N170="x","x",$M$2-'Indicator Date hidden'!N170)</f>
        <v>0</v>
      </c>
      <c r="N169" s="208">
        <f>IF('Indicator Date hidden'!O170="x","x",$N$2-'Indicator Date hidden'!O170)</f>
        <v>0</v>
      </c>
      <c r="O169" s="208">
        <f>IF('Indicator Date hidden'!P170="x","x",$O$2-'Indicator Date hidden'!P170)</f>
        <v>0</v>
      </c>
      <c r="P169" s="208">
        <f>IF('Indicator Date hidden'!Q170="x","x",$P$2-'Indicator Date hidden'!Q170)</f>
        <v>0</v>
      </c>
      <c r="Q169" s="208">
        <f>IF('Indicator Date hidden'!R170="x","x",$Q$2-'Indicator Date hidden'!R170)</f>
        <v>2</v>
      </c>
      <c r="R169" s="208">
        <f>IF('Indicator Date hidden'!S170="x","x",$R$2-'Indicator Date hidden'!S170)</f>
        <v>0</v>
      </c>
      <c r="S169" s="208">
        <f>IF('Indicator Date hidden'!T170="x","x",$S$2-'Indicator Date hidden'!T170)</f>
        <v>0</v>
      </c>
      <c r="T169" s="208">
        <f>IF('Indicator Date hidden'!U170="x","x",$T$2-'Indicator Date hidden'!U170)</f>
        <v>0</v>
      </c>
      <c r="U169" s="208">
        <f>IF('Indicator Date hidden'!V170="x","x",$U$2-'Indicator Date hidden'!V170)</f>
        <v>0</v>
      </c>
      <c r="V169" s="208">
        <f>IF('Indicator Date hidden'!W170="x","x",$V$2-'Indicator Date hidden'!W170)</f>
        <v>0</v>
      </c>
      <c r="W169" s="208">
        <f>IF('Indicator Date hidden'!X170="x","x",$W$2-'Indicator Date hidden'!X170)</f>
        <v>2</v>
      </c>
      <c r="X169" s="208">
        <f>IF('Indicator Date hidden'!Y170="x","x",$X$2-'Indicator Date hidden'!Y170)</f>
        <v>1</v>
      </c>
      <c r="Y169" s="208">
        <f>IF('Indicator Date hidden'!Z170="x","x",$Y$2-'Indicator Date hidden'!Z170)</f>
        <v>0</v>
      </c>
      <c r="Z169" s="208">
        <f>IF('Indicator Date hidden'!AA170="x","x",$Z$2-'Indicator Date hidden'!AA170)</f>
        <v>0</v>
      </c>
      <c r="AA169" s="208">
        <f>IF('Indicator Date hidden'!AB170="x","x",$AA$2-'Indicator Date hidden'!AB170)</f>
        <v>0</v>
      </c>
      <c r="AB169" s="208">
        <f>IF('Indicator Date hidden'!AC170="x","x",$AB$2-'Indicator Date hidden'!AC170)</f>
        <v>0</v>
      </c>
      <c r="AC169" s="208">
        <f>IF('Indicator Date hidden'!AD170="x","x",$AC$2-'Indicator Date hidden'!AD170)</f>
        <v>0</v>
      </c>
      <c r="AD169" s="208">
        <f>IF('Indicator Date hidden'!AE170="x","x",$AD$2-'Indicator Date hidden'!AE170)</f>
        <v>0</v>
      </c>
      <c r="AE169" s="208">
        <f>IF('Indicator Date hidden'!AF170="x","x",$AE$2-'Indicator Date hidden'!AF170)</f>
        <v>0</v>
      </c>
      <c r="AF169" s="208">
        <f>IF('Indicator Date hidden'!AG170="x","x",$AF$2-'Indicator Date hidden'!AG170)</f>
        <v>4</v>
      </c>
      <c r="AG169" s="208">
        <f>IF('Indicator Date hidden'!AH170="x","x",$AG$2-'Indicator Date hidden'!AH170)</f>
        <v>0</v>
      </c>
      <c r="AH169" s="208">
        <f>IF('Indicator Date hidden'!AI170="x","x",$AH$2-'Indicator Date hidden'!AI170)</f>
        <v>0</v>
      </c>
      <c r="AI169" s="208">
        <f>IF('Indicator Date hidden'!AJ170="x","x",$AI$2-'Indicator Date hidden'!AJ170)</f>
        <v>0</v>
      </c>
      <c r="AJ169" s="208" t="str">
        <f>IF('Indicator Date hidden'!AK170="x","x",$AJ$2-'Indicator Date hidden'!AK170)</f>
        <v>x</v>
      </c>
      <c r="AK169" s="208">
        <f>IF('Indicator Date hidden'!AL170="x","x",$AK$2-'Indicator Date hidden'!AL170)</f>
        <v>1</v>
      </c>
      <c r="AL169" s="208">
        <f>IF('Indicator Date hidden'!AM170="x","x",$AL$2-'Indicator Date hidden'!AM170)</f>
        <v>0</v>
      </c>
      <c r="AM169" s="208">
        <f>IF('Indicator Date hidden'!AN170="x","x",$AM$2-'Indicator Date hidden'!AN170)</f>
        <v>0</v>
      </c>
      <c r="AN169" s="208">
        <f>IF('Indicator Date hidden'!AO170="x","x",$AN$2-'Indicator Date hidden'!AO170)</f>
        <v>0</v>
      </c>
      <c r="AO169" s="208" t="str">
        <f>IF('Indicator Date hidden'!AP170="x","x",$AO$2-'Indicator Date hidden'!AP170)</f>
        <v>x</v>
      </c>
      <c r="AP169" s="208" t="str">
        <f>IF('Indicator Date hidden'!AQ170="x","x",$AP$2-'Indicator Date hidden'!AQ170)</f>
        <v>x</v>
      </c>
      <c r="AQ169" s="208">
        <f>IF('Indicator Date hidden'!AR170="x","x",$AQ$2-'Indicator Date hidden'!AR170)</f>
        <v>6</v>
      </c>
      <c r="AR169" s="208">
        <f>IF('Indicator Date hidden'!AS170="x","x",$AR$2-'Indicator Date hidden'!AS170)</f>
        <v>0</v>
      </c>
      <c r="AS169" s="208">
        <f>IF('Indicator Date hidden'!AT170="x","x",$AS$2-'Indicator Date hidden'!AT170)</f>
        <v>0</v>
      </c>
      <c r="AT169" s="208">
        <f>IF('Indicator Date hidden'!AU170="x","x",$AT$2-'Indicator Date hidden'!AU170)</f>
        <v>0</v>
      </c>
      <c r="AU169" s="208">
        <f>IF('Indicator Date hidden'!AV170="x","x",$AU$2-'Indicator Date hidden'!AV170)</f>
        <v>1</v>
      </c>
      <c r="AV169" s="208">
        <f>IF('Indicator Date hidden'!AW170="x","x",$AV$2-'Indicator Date hidden'!AW170)</f>
        <v>0</v>
      </c>
      <c r="AW169" s="208">
        <f>IF('Indicator Date hidden'!AX170="x","x",$AW$2-'Indicator Date hidden'!AX170)</f>
        <v>0</v>
      </c>
      <c r="AX169" s="208">
        <f>IF('Indicator Date hidden'!AY170="x","x",$AX$2-'Indicator Date hidden'!AY170)</f>
        <v>0</v>
      </c>
      <c r="AY169" s="208">
        <f>IF('Indicator Date hidden'!AZ170="x","x",$AY$2-'Indicator Date hidden'!AZ170)</f>
        <v>0</v>
      </c>
      <c r="AZ169" s="208">
        <f>IF('Indicator Date hidden'!BA170="x","x",$AZ$2-'Indicator Date hidden'!BA170)</f>
        <v>0</v>
      </c>
      <c r="BA169">
        <f t="shared" si="25"/>
        <v>17</v>
      </c>
      <c r="BB169" s="21">
        <f t="shared" si="26"/>
        <v>0.35416666666666669</v>
      </c>
      <c r="BC169">
        <f t="shared" si="27"/>
        <v>7</v>
      </c>
      <c r="BD169" s="21">
        <f t="shared" si="28"/>
        <v>1.0895255720827401</v>
      </c>
      <c r="BE169" s="278">
        <f t="shared" si="29"/>
        <v>0</v>
      </c>
    </row>
    <row r="170" spans="1:57" x14ac:dyDescent="0.3">
      <c r="A170" t="s">
        <v>7577</v>
      </c>
      <c r="B170" s="208">
        <f>IF('Indicator Date hidden'!C171="x","x",$B$2-'Indicator Date hidden'!C171)</f>
        <v>0</v>
      </c>
      <c r="C170" s="208">
        <f>IF('Indicator Date hidden'!D171="x","x",$C$2-'Indicator Date hidden'!D171)</f>
        <v>0</v>
      </c>
      <c r="D170" s="208">
        <f>IF('Indicator Date hidden'!E171="x","x",$D$2-'Indicator Date hidden'!E171)</f>
        <v>0</v>
      </c>
      <c r="E170" s="208">
        <f>IF('Indicator Date hidden'!F171="x","x",$E$2-'Indicator Date hidden'!F171)</f>
        <v>0</v>
      </c>
      <c r="F170" s="208">
        <f>IF('Indicator Date hidden'!G171="x","x",$F$2-'Indicator Date hidden'!G171)</f>
        <v>0</v>
      </c>
      <c r="G170" s="208">
        <f>IF('Indicator Date hidden'!H171="x","x",$G$2-'Indicator Date hidden'!H171)</f>
        <v>0</v>
      </c>
      <c r="H170" s="208">
        <f>IF('Indicator Date hidden'!I171="x","x",$H$2-'Indicator Date hidden'!I171)</f>
        <v>0</v>
      </c>
      <c r="I170" s="208">
        <f>IF('Indicator Date hidden'!J171="x","x",$I$2-'Indicator Date hidden'!J171)</f>
        <v>0</v>
      </c>
      <c r="J170" s="208">
        <f>IF('Indicator Date hidden'!K171="x","x",$J$2-'Indicator Date hidden'!K171)</f>
        <v>0</v>
      </c>
      <c r="K170" s="208">
        <f>IF('Indicator Date hidden'!L171="x","x",$K$2-'Indicator Date hidden'!L171)</f>
        <v>0</v>
      </c>
      <c r="L170" s="208">
        <f>IF('Indicator Date hidden'!M171="x","x",$L$2-'Indicator Date hidden'!M171)</f>
        <v>0</v>
      </c>
      <c r="M170" s="208">
        <f>IF('Indicator Date hidden'!N171="x","x",$M$2-'Indicator Date hidden'!N171)</f>
        <v>0</v>
      </c>
      <c r="N170" s="208">
        <f>IF('Indicator Date hidden'!O171="x","x",$N$2-'Indicator Date hidden'!O171)</f>
        <v>0</v>
      </c>
      <c r="O170" s="208">
        <f>IF('Indicator Date hidden'!P171="x","x",$O$2-'Indicator Date hidden'!P171)</f>
        <v>0</v>
      </c>
      <c r="P170" s="208">
        <f>IF('Indicator Date hidden'!Q171="x","x",$P$2-'Indicator Date hidden'!Q171)</f>
        <v>0</v>
      </c>
      <c r="Q170" s="208">
        <f>IF('Indicator Date hidden'!R171="x","x",$Q$2-'Indicator Date hidden'!R171)</f>
        <v>4</v>
      </c>
      <c r="R170" s="208">
        <f>IF('Indicator Date hidden'!S171="x","x",$R$2-'Indicator Date hidden'!S171)</f>
        <v>0</v>
      </c>
      <c r="S170" s="208">
        <f>IF('Indicator Date hidden'!T171="x","x",$S$2-'Indicator Date hidden'!T171)</f>
        <v>0</v>
      </c>
      <c r="T170" s="208">
        <f>IF('Indicator Date hidden'!U171="x","x",$T$2-'Indicator Date hidden'!U171)</f>
        <v>0</v>
      </c>
      <c r="U170" s="208">
        <f>IF('Indicator Date hidden'!V171="x","x",$U$2-'Indicator Date hidden'!V171)</f>
        <v>0</v>
      </c>
      <c r="V170" s="208">
        <f>IF('Indicator Date hidden'!W171="x","x",$V$2-'Indicator Date hidden'!W171)</f>
        <v>0</v>
      </c>
      <c r="W170" s="208">
        <f>IF('Indicator Date hidden'!X171="x","x",$W$2-'Indicator Date hidden'!X171)</f>
        <v>3</v>
      </c>
      <c r="X170" s="208">
        <f>IF('Indicator Date hidden'!Y171="x","x",$X$2-'Indicator Date hidden'!Y171)</f>
        <v>2</v>
      </c>
      <c r="Y170" s="208">
        <f>IF('Indicator Date hidden'!Z171="x","x",$Y$2-'Indicator Date hidden'!Z171)</f>
        <v>0</v>
      </c>
      <c r="Z170" s="208">
        <f>IF('Indicator Date hidden'!AA171="x","x",$Z$2-'Indicator Date hidden'!AA171)</f>
        <v>0</v>
      </c>
      <c r="AA170" s="208">
        <f>IF('Indicator Date hidden'!AB171="x","x",$AA$2-'Indicator Date hidden'!AB171)</f>
        <v>0</v>
      </c>
      <c r="AB170" s="208">
        <f>IF('Indicator Date hidden'!AC171="x","x",$AB$2-'Indicator Date hidden'!AC171)</f>
        <v>0</v>
      </c>
      <c r="AC170" s="208">
        <f>IF('Indicator Date hidden'!AD171="x","x",$AC$2-'Indicator Date hidden'!AD171)</f>
        <v>0</v>
      </c>
      <c r="AD170" s="208">
        <f>IF('Indicator Date hidden'!AE171="x","x",$AD$2-'Indicator Date hidden'!AE171)</f>
        <v>0</v>
      </c>
      <c r="AE170" s="208">
        <f>IF('Indicator Date hidden'!AF171="x","x",$AE$2-'Indicator Date hidden'!AF171)</f>
        <v>0</v>
      </c>
      <c r="AF170" s="208">
        <f>IF('Indicator Date hidden'!AG171="x","x",$AF$2-'Indicator Date hidden'!AG171)</f>
        <v>1</v>
      </c>
      <c r="AG170" s="208">
        <f>IF('Indicator Date hidden'!AH171="x","x",$AG$2-'Indicator Date hidden'!AH171)</f>
        <v>0</v>
      </c>
      <c r="AH170" s="208">
        <f>IF('Indicator Date hidden'!AI171="x","x",$AH$2-'Indicator Date hidden'!AI171)</f>
        <v>0</v>
      </c>
      <c r="AI170" s="208">
        <f>IF('Indicator Date hidden'!AJ171="x","x",$AI$2-'Indicator Date hidden'!AJ171)</f>
        <v>0</v>
      </c>
      <c r="AJ170" s="208" t="str">
        <f>IF('Indicator Date hidden'!AK171="x","x",$AJ$2-'Indicator Date hidden'!AK171)</f>
        <v>x</v>
      </c>
      <c r="AK170" s="208">
        <f>IF('Indicator Date hidden'!AL171="x","x",$AK$2-'Indicator Date hidden'!AL171)</f>
        <v>0</v>
      </c>
      <c r="AL170" s="208">
        <f>IF('Indicator Date hidden'!AM171="x","x",$AL$2-'Indicator Date hidden'!AM171)</f>
        <v>0</v>
      </c>
      <c r="AM170" s="208">
        <f>IF('Indicator Date hidden'!AN171="x","x",$AM$2-'Indicator Date hidden'!AN171)</f>
        <v>0</v>
      </c>
      <c r="AN170" s="208">
        <f>IF('Indicator Date hidden'!AO171="x","x",$AN$2-'Indicator Date hidden'!AO171)</f>
        <v>0</v>
      </c>
      <c r="AO170" s="208">
        <f>IF('Indicator Date hidden'!AP171="x","x",$AO$2-'Indicator Date hidden'!AP171)</f>
        <v>1</v>
      </c>
      <c r="AP170" s="208">
        <f>IF('Indicator Date hidden'!AQ171="x","x",$AP$2-'Indicator Date hidden'!AQ171)</f>
        <v>0</v>
      </c>
      <c r="AQ170" s="208">
        <f>IF('Indicator Date hidden'!AR171="x","x",$AQ$2-'Indicator Date hidden'!AR171)</f>
        <v>0</v>
      </c>
      <c r="AR170" s="208">
        <f>IF('Indicator Date hidden'!AS171="x","x",$AR$2-'Indicator Date hidden'!AS171)</f>
        <v>0</v>
      </c>
      <c r="AS170" s="208">
        <f>IF('Indicator Date hidden'!AT171="x","x",$AS$2-'Indicator Date hidden'!AT171)</f>
        <v>0</v>
      </c>
      <c r="AT170" s="208">
        <f>IF('Indicator Date hidden'!AU171="x","x",$AT$2-'Indicator Date hidden'!AU171)</f>
        <v>0</v>
      </c>
      <c r="AU170" s="208">
        <f>IF('Indicator Date hidden'!AV171="x","x",$AU$2-'Indicator Date hidden'!AV171)</f>
        <v>2</v>
      </c>
      <c r="AV170" s="208">
        <f>IF('Indicator Date hidden'!AW171="x","x",$AV$2-'Indicator Date hidden'!AW171)</f>
        <v>0</v>
      </c>
      <c r="AW170" s="208">
        <f>IF('Indicator Date hidden'!AX171="x","x",$AW$2-'Indicator Date hidden'!AX171)</f>
        <v>0</v>
      </c>
      <c r="AX170" s="208">
        <f>IF('Indicator Date hidden'!AY171="x","x",$AX$2-'Indicator Date hidden'!AY171)</f>
        <v>0</v>
      </c>
      <c r="AY170" s="208">
        <f>IF('Indicator Date hidden'!AZ171="x","x",$AY$2-'Indicator Date hidden'!AZ171)</f>
        <v>0</v>
      </c>
      <c r="AZ170" s="208">
        <f>IF('Indicator Date hidden'!BA171="x","x",$AZ$2-'Indicator Date hidden'!BA171)</f>
        <v>0</v>
      </c>
      <c r="BA170">
        <f t="shared" si="25"/>
        <v>13</v>
      </c>
      <c r="BB170" s="21">
        <f t="shared" si="26"/>
        <v>0.26</v>
      </c>
      <c r="BC170">
        <f t="shared" si="27"/>
        <v>6</v>
      </c>
      <c r="BD170" s="21">
        <f t="shared" si="28"/>
        <v>0.79523581408284172</v>
      </c>
      <c r="BE170" s="278">
        <f t="shared" si="29"/>
        <v>0</v>
      </c>
    </row>
    <row r="171" spans="1:57" x14ac:dyDescent="0.3">
      <c r="A171" t="s">
        <v>7578</v>
      </c>
      <c r="B171" s="208">
        <f>IF('Indicator Date hidden'!C172="x","x",$B$2-'Indicator Date hidden'!C172)</f>
        <v>0</v>
      </c>
      <c r="C171" s="208">
        <f>IF('Indicator Date hidden'!D172="x","x",$C$2-'Indicator Date hidden'!D172)</f>
        <v>0</v>
      </c>
      <c r="D171" s="208">
        <f>IF('Indicator Date hidden'!E172="x","x",$D$2-'Indicator Date hidden'!E172)</f>
        <v>0</v>
      </c>
      <c r="E171" s="208">
        <f>IF('Indicator Date hidden'!F172="x","x",$E$2-'Indicator Date hidden'!F172)</f>
        <v>0</v>
      </c>
      <c r="F171" s="208">
        <f>IF('Indicator Date hidden'!G172="x","x",$F$2-'Indicator Date hidden'!G172)</f>
        <v>0</v>
      </c>
      <c r="G171" s="208">
        <f>IF('Indicator Date hidden'!H172="x","x",$G$2-'Indicator Date hidden'!H172)</f>
        <v>0</v>
      </c>
      <c r="H171" s="208">
        <f>IF('Indicator Date hidden'!I172="x","x",$H$2-'Indicator Date hidden'!I172)</f>
        <v>0</v>
      </c>
      <c r="I171" s="208">
        <f>IF('Indicator Date hidden'!J172="x","x",$I$2-'Indicator Date hidden'!J172)</f>
        <v>0</v>
      </c>
      <c r="J171" s="208">
        <f>IF('Indicator Date hidden'!K172="x","x",$J$2-'Indicator Date hidden'!K172)</f>
        <v>0</v>
      </c>
      <c r="K171" s="208">
        <f>IF('Indicator Date hidden'!L172="x","x",$K$2-'Indicator Date hidden'!L172)</f>
        <v>0</v>
      </c>
      <c r="L171" s="208">
        <f>IF('Indicator Date hidden'!M172="x","x",$L$2-'Indicator Date hidden'!M172)</f>
        <v>0</v>
      </c>
      <c r="M171" s="208">
        <f>IF('Indicator Date hidden'!N172="x","x",$M$2-'Indicator Date hidden'!N172)</f>
        <v>0</v>
      </c>
      <c r="N171" s="208">
        <f>IF('Indicator Date hidden'!O172="x","x",$N$2-'Indicator Date hidden'!O172)</f>
        <v>0</v>
      </c>
      <c r="O171" s="208">
        <f>IF('Indicator Date hidden'!P172="x","x",$O$2-'Indicator Date hidden'!P172)</f>
        <v>0</v>
      </c>
      <c r="P171" s="208">
        <f>IF('Indicator Date hidden'!Q172="x","x",$P$2-'Indicator Date hidden'!Q172)</f>
        <v>0</v>
      </c>
      <c r="Q171" s="208">
        <f>IF('Indicator Date hidden'!R172="x","x",$Q$2-'Indicator Date hidden'!R172)</f>
        <v>8</v>
      </c>
      <c r="R171" s="208">
        <f>IF('Indicator Date hidden'!S172="x","x",$R$2-'Indicator Date hidden'!S172)</f>
        <v>0</v>
      </c>
      <c r="S171" s="208">
        <f>IF('Indicator Date hidden'!T172="x","x",$S$2-'Indicator Date hidden'!T172)</f>
        <v>0</v>
      </c>
      <c r="T171" s="208">
        <f>IF('Indicator Date hidden'!U172="x","x",$T$2-'Indicator Date hidden'!U172)</f>
        <v>0</v>
      </c>
      <c r="U171" s="208">
        <f>IF('Indicator Date hidden'!V172="x","x",$U$2-'Indicator Date hidden'!V172)</f>
        <v>0</v>
      </c>
      <c r="V171" s="208">
        <f>IF('Indicator Date hidden'!W172="x","x",$V$2-'Indicator Date hidden'!W172)</f>
        <v>0</v>
      </c>
      <c r="W171" s="208">
        <f>IF('Indicator Date hidden'!X172="x","x",$W$2-'Indicator Date hidden'!X172)</f>
        <v>2</v>
      </c>
      <c r="X171" s="208">
        <f>IF('Indicator Date hidden'!Y172="x","x",$X$2-'Indicator Date hidden'!Y172)</f>
        <v>4</v>
      </c>
      <c r="Y171" s="208">
        <f>IF('Indicator Date hidden'!Z172="x","x",$Y$2-'Indicator Date hidden'!Z172)</f>
        <v>0</v>
      </c>
      <c r="Z171" s="208">
        <f>IF('Indicator Date hidden'!AA172="x","x",$Z$2-'Indicator Date hidden'!AA172)</f>
        <v>0</v>
      </c>
      <c r="AA171" s="208">
        <f>IF('Indicator Date hidden'!AB172="x","x",$AA$2-'Indicator Date hidden'!AB172)</f>
        <v>0</v>
      </c>
      <c r="AB171" s="208">
        <f>IF('Indicator Date hidden'!AC172="x","x",$AB$2-'Indicator Date hidden'!AC172)</f>
        <v>0</v>
      </c>
      <c r="AC171" s="208">
        <f>IF('Indicator Date hidden'!AD172="x","x",$AC$2-'Indicator Date hidden'!AD172)</f>
        <v>0</v>
      </c>
      <c r="AD171" s="208">
        <f>IF('Indicator Date hidden'!AE172="x","x",$AD$2-'Indicator Date hidden'!AE172)</f>
        <v>0</v>
      </c>
      <c r="AE171" s="208">
        <f>IF('Indicator Date hidden'!AF172="x","x",$AE$2-'Indicator Date hidden'!AF172)</f>
        <v>0</v>
      </c>
      <c r="AF171" s="208">
        <f>IF('Indicator Date hidden'!AG172="x","x",$AF$2-'Indicator Date hidden'!AG172)</f>
        <v>1</v>
      </c>
      <c r="AG171" s="208">
        <f>IF('Indicator Date hidden'!AH172="x","x",$AG$2-'Indicator Date hidden'!AH172)</f>
        <v>0</v>
      </c>
      <c r="AH171" s="208">
        <f>IF('Indicator Date hidden'!AI172="x","x",$AH$2-'Indicator Date hidden'!AI172)</f>
        <v>0</v>
      </c>
      <c r="AI171" s="208">
        <f>IF('Indicator Date hidden'!AJ172="x","x",$AI$2-'Indicator Date hidden'!AJ172)</f>
        <v>0</v>
      </c>
      <c r="AJ171" s="208">
        <f>IF('Indicator Date hidden'!AK172="x","x",$AJ$2-'Indicator Date hidden'!AK172)</f>
        <v>1</v>
      </c>
      <c r="AK171" s="208">
        <f>IF('Indicator Date hidden'!AL172="x","x",$AK$2-'Indicator Date hidden'!AL172)</f>
        <v>1</v>
      </c>
      <c r="AL171" s="208">
        <f>IF('Indicator Date hidden'!AM172="x","x",$AL$2-'Indicator Date hidden'!AM172)</f>
        <v>0</v>
      </c>
      <c r="AM171" s="208">
        <f>IF('Indicator Date hidden'!AN172="x","x",$AM$2-'Indicator Date hidden'!AN172)</f>
        <v>0</v>
      </c>
      <c r="AN171" s="208">
        <f>IF('Indicator Date hidden'!AO172="x","x",$AN$2-'Indicator Date hidden'!AO172)</f>
        <v>0</v>
      </c>
      <c r="AO171" s="208">
        <f>IF('Indicator Date hidden'!AP172="x","x",$AO$2-'Indicator Date hidden'!AP172)</f>
        <v>0</v>
      </c>
      <c r="AP171" s="208">
        <f>IF('Indicator Date hidden'!AQ172="x","x",$AP$2-'Indicator Date hidden'!AQ172)</f>
        <v>0</v>
      </c>
      <c r="AQ171" s="208">
        <f>IF('Indicator Date hidden'!AR172="x","x",$AQ$2-'Indicator Date hidden'!AR172)</f>
        <v>0</v>
      </c>
      <c r="AR171" s="208">
        <f>IF('Indicator Date hidden'!AS172="x","x",$AR$2-'Indicator Date hidden'!AS172)</f>
        <v>0</v>
      </c>
      <c r="AS171" s="208">
        <f>IF('Indicator Date hidden'!AT172="x","x",$AS$2-'Indicator Date hidden'!AT172)</f>
        <v>0</v>
      </c>
      <c r="AT171" s="208">
        <f>IF('Indicator Date hidden'!AU172="x","x",$AT$2-'Indicator Date hidden'!AU172)</f>
        <v>0</v>
      </c>
      <c r="AU171" s="208">
        <f>IF('Indicator Date hidden'!AV172="x","x",$AU$2-'Indicator Date hidden'!AV172)</f>
        <v>4</v>
      </c>
      <c r="AV171" s="208">
        <f>IF('Indicator Date hidden'!AW172="x","x",$AV$2-'Indicator Date hidden'!AW172)</f>
        <v>0</v>
      </c>
      <c r="AW171" s="208">
        <f>IF('Indicator Date hidden'!AX172="x","x",$AW$2-'Indicator Date hidden'!AX172)</f>
        <v>0</v>
      </c>
      <c r="AX171" s="208">
        <f>IF('Indicator Date hidden'!AY172="x","x",$AX$2-'Indicator Date hidden'!AY172)</f>
        <v>0</v>
      </c>
      <c r="AY171" s="208">
        <f>IF('Indicator Date hidden'!AZ172="x","x",$AY$2-'Indicator Date hidden'!AZ172)</f>
        <v>0</v>
      </c>
      <c r="AZ171" s="208">
        <f>IF('Indicator Date hidden'!BA172="x","x",$AZ$2-'Indicator Date hidden'!BA172)</f>
        <v>0</v>
      </c>
      <c r="BA171">
        <f t="shared" si="25"/>
        <v>21</v>
      </c>
      <c r="BB171" s="21">
        <f t="shared" si="26"/>
        <v>0.41176470588235292</v>
      </c>
      <c r="BC171">
        <f t="shared" si="27"/>
        <v>7</v>
      </c>
      <c r="BD171" s="21">
        <f t="shared" si="28"/>
        <v>1.3601682506685981</v>
      </c>
      <c r="BE171" s="278">
        <f t="shared" si="29"/>
        <v>0</v>
      </c>
    </row>
    <row r="172" spans="1:57" x14ac:dyDescent="0.3">
      <c r="A172" t="s">
        <v>7469</v>
      </c>
      <c r="B172" s="208">
        <f>IF('Indicator Date hidden'!C173="x","x",$B$2-'Indicator Date hidden'!C173)</f>
        <v>0</v>
      </c>
      <c r="C172" s="208">
        <f>IF('Indicator Date hidden'!D173="x","x",$C$2-'Indicator Date hidden'!D173)</f>
        <v>0</v>
      </c>
      <c r="D172" s="208">
        <f>IF('Indicator Date hidden'!E173="x","x",$D$2-'Indicator Date hidden'!E173)</f>
        <v>0</v>
      </c>
      <c r="E172" s="208">
        <f>IF('Indicator Date hidden'!F173="x","x",$E$2-'Indicator Date hidden'!F173)</f>
        <v>0</v>
      </c>
      <c r="F172" s="208">
        <f>IF('Indicator Date hidden'!G173="x","x",$F$2-'Indicator Date hidden'!G173)</f>
        <v>0</v>
      </c>
      <c r="G172" s="208">
        <f>IF('Indicator Date hidden'!H173="x","x",$G$2-'Indicator Date hidden'!H173)</f>
        <v>0</v>
      </c>
      <c r="H172" s="208">
        <f>IF('Indicator Date hidden'!I173="x","x",$H$2-'Indicator Date hidden'!I173)</f>
        <v>0</v>
      </c>
      <c r="I172" s="208">
        <f>IF('Indicator Date hidden'!J173="x","x",$I$2-'Indicator Date hidden'!J173)</f>
        <v>0</v>
      </c>
      <c r="J172" s="208">
        <f>IF('Indicator Date hidden'!K173="x","x",$J$2-'Indicator Date hidden'!K173)</f>
        <v>0</v>
      </c>
      <c r="K172" s="208">
        <f>IF('Indicator Date hidden'!L173="x","x",$K$2-'Indicator Date hidden'!L173)</f>
        <v>0</v>
      </c>
      <c r="L172" s="208">
        <f>IF('Indicator Date hidden'!M173="x","x",$L$2-'Indicator Date hidden'!M173)</f>
        <v>0</v>
      </c>
      <c r="M172" s="208">
        <f>IF('Indicator Date hidden'!N173="x","x",$M$2-'Indicator Date hidden'!N173)</f>
        <v>0</v>
      </c>
      <c r="N172" s="208">
        <f>IF('Indicator Date hidden'!O173="x","x",$N$2-'Indicator Date hidden'!O173)</f>
        <v>0</v>
      </c>
      <c r="O172" s="208">
        <f>IF('Indicator Date hidden'!P173="x","x",$O$2-'Indicator Date hidden'!P173)</f>
        <v>0</v>
      </c>
      <c r="P172" s="208">
        <f>IF('Indicator Date hidden'!Q173="x","x",$P$2-'Indicator Date hidden'!Q173)</f>
        <v>0</v>
      </c>
      <c r="Q172" s="208">
        <f>IF('Indicator Date hidden'!R173="x","x",$Q$2-'Indicator Date hidden'!R173)</f>
        <v>3</v>
      </c>
      <c r="R172" s="208">
        <f>IF('Indicator Date hidden'!S173="x","x",$R$2-'Indicator Date hidden'!S173)</f>
        <v>0</v>
      </c>
      <c r="S172" s="208">
        <f>IF('Indicator Date hidden'!T173="x","x",$S$2-'Indicator Date hidden'!T173)</f>
        <v>0</v>
      </c>
      <c r="T172" s="208">
        <f>IF('Indicator Date hidden'!U173="x","x",$T$2-'Indicator Date hidden'!U173)</f>
        <v>0</v>
      </c>
      <c r="U172" s="208">
        <f>IF('Indicator Date hidden'!V173="x","x",$U$2-'Indicator Date hidden'!V173)</f>
        <v>0</v>
      </c>
      <c r="V172" s="208">
        <f>IF('Indicator Date hidden'!W173="x","x",$V$2-'Indicator Date hidden'!W173)</f>
        <v>0</v>
      </c>
      <c r="W172" s="208">
        <f>IF('Indicator Date hidden'!X173="x","x",$W$2-'Indicator Date hidden'!X173)</f>
        <v>3</v>
      </c>
      <c r="X172" s="208">
        <f>IF('Indicator Date hidden'!Y173="x","x",$X$2-'Indicator Date hidden'!Y173)</f>
        <v>4</v>
      </c>
      <c r="Y172" s="208">
        <f>IF('Indicator Date hidden'!Z173="x","x",$Y$2-'Indicator Date hidden'!Z173)</f>
        <v>0</v>
      </c>
      <c r="Z172" s="208">
        <f>IF('Indicator Date hidden'!AA173="x","x",$Z$2-'Indicator Date hidden'!AA173)</f>
        <v>0</v>
      </c>
      <c r="AA172" s="208">
        <f>IF('Indicator Date hidden'!AB173="x","x",$AA$2-'Indicator Date hidden'!AB173)</f>
        <v>1</v>
      </c>
      <c r="AB172" s="208">
        <f>IF('Indicator Date hidden'!AC173="x","x",$AB$2-'Indicator Date hidden'!AC173)</f>
        <v>0</v>
      </c>
      <c r="AC172" s="208">
        <f>IF('Indicator Date hidden'!AD173="x","x",$AC$2-'Indicator Date hidden'!AD173)</f>
        <v>0</v>
      </c>
      <c r="AD172" s="208" t="str">
        <f>IF('Indicator Date hidden'!AE173="x","x",$AD$2-'Indicator Date hidden'!AE173)</f>
        <v>x</v>
      </c>
      <c r="AE172" s="208">
        <f>IF('Indicator Date hidden'!AF173="x","x",$AE$2-'Indicator Date hidden'!AF173)</f>
        <v>0</v>
      </c>
      <c r="AF172" s="208">
        <f>IF('Indicator Date hidden'!AG173="x","x",$AF$2-'Indicator Date hidden'!AG173)</f>
        <v>5</v>
      </c>
      <c r="AG172" s="208">
        <f>IF('Indicator Date hidden'!AH173="x","x",$AG$2-'Indicator Date hidden'!AH173)</f>
        <v>0</v>
      </c>
      <c r="AH172" s="208">
        <f>IF('Indicator Date hidden'!AI173="x","x",$AH$2-'Indicator Date hidden'!AI173)</f>
        <v>0</v>
      </c>
      <c r="AI172" s="208">
        <f>IF('Indicator Date hidden'!AJ173="x","x",$AI$2-'Indicator Date hidden'!AJ173)</f>
        <v>0</v>
      </c>
      <c r="AJ172" s="208">
        <f>IF('Indicator Date hidden'!AK173="x","x",$AJ$2-'Indicator Date hidden'!AK173)</f>
        <v>1</v>
      </c>
      <c r="AK172" s="208">
        <f>IF('Indicator Date hidden'!AL173="x","x",$AK$2-'Indicator Date hidden'!AL173)</f>
        <v>1</v>
      </c>
      <c r="AL172" s="208">
        <f>IF('Indicator Date hidden'!AM173="x","x",$AL$2-'Indicator Date hidden'!AM173)</f>
        <v>0</v>
      </c>
      <c r="AM172" s="208">
        <f>IF('Indicator Date hidden'!AN173="x","x",$AM$2-'Indicator Date hidden'!AN173)</f>
        <v>0</v>
      </c>
      <c r="AN172" s="208">
        <f>IF('Indicator Date hidden'!AO173="x","x",$AN$2-'Indicator Date hidden'!AO173)</f>
        <v>0</v>
      </c>
      <c r="AO172" s="208">
        <f>IF('Indicator Date hidden'!AP173="x","x",$AO$2-'Indicator Date hidden'!AP173)</f>
        <v>1</v>
      </c>
      <c r="AP172" s="208">
        <f>IF('Indicator Date hidden'!AQ173="x","x",$AP$2-'Indicator Date hidden'!AQ173)</f>
        <v>1</v>
      </c>
      <c r="AQ172" s="208">
        <f>IF('Indicator Date hidden'!AR173="x","x",$AQ$2-'Indicator Date hidden'!AR173)</f>
        <v>0</v>
      </c>
      <c r="AR172" s="208">
        <f>IF('Indicator Date hidden'!AS173="x","x",$AR$2-'Indicator Date hidden'!AS173)</f>
        <v>0</v>
      </c>
      <c r="AS172" s="208">
        <f>IF('Indicator Date hidden'!AT173="x","x",$AS$2-'Indicator Date hidden'!AT173)</f>
        <v>0</v>
      </c>
      <c r="AT172" s="208">
        <f>IF('Indicator Date hidden'!AU173="x","x",$AT$2-'Indicator Date hidden'!AU173)</f>
        <v>0</v>
      </c>
      <c r="AU172" s="208">
        <f>IF('Indicator Date hidden'!AV173="x","x",$AU$2-'Indicator Date hidden'!AV173)</f>
        <v>1</v>
      </c>
      <c r="AV172" s="208">
        <f>IF('Indicator Date hidden'!AW173="x","x",$AV$2-'Indicator Date hidden'!AW173)</f>
        <v>0</v>
      </c>
      <c r="AW172" s="208">
        <f>IF('Indicator Date hidden'!AX173="x","x",$AW$2-'Indicator Date hidden'!AX173)</f>
        <v>0</v>
      </c>
      <c r="AX172" s="208">
        <f>IF('Indicator Date hidden'!AY173="x","x",$AX$2-'Indicator Date hidden'!AY173)</f>
        <v>0</v>
      </c>
      <c r="AY172" s="208">
        <f>IF('Indicator Date hidden'!AZ173="x","x",$AY$2-'Indicator Date hidden'!AZ173)</f>
        <v>0</v>
      </c>
      <c r="AZ172" s="208">
        <f>IF('Indicator Date hidden'!BA173="x","x",$AZ$2-'Indicator Date hidden'!BA173)</f>
        <v>0</v>
      </c>
      <c r="BA172">
        <f t="shared" si="25"/>
        <v>21</v>
      </c>
      <c r="BB172" s="21">
        <f t="shared" si="26"/>
        <v>0.42</v>
      </c>
      <c r="BC172">
        <f t="shared" si="27"/>
        <v>10</v>
      </c>
      <c r="BD172" s="21">
        <f t="shared" si="28"/>
        <v>1.06</v>
      </c>
      <c r="BE172" s="278">
        <f t="shared" si="29"/>
        <v>0</v>
      </c>
    </row>
    <row r="173" spans="1:57" x14ac:dyDescent="0.3">
      <c r="A173" t="s">
        <v>7579</v>
      </c>
      <c r="B173" s="208">
        <f>IF('Indicator Date hidden'!C174="x","x",$B$2-'Indicator Date hidden'!C174)</f>
        <v>0</v>
      </c>
      <c r="C173" s="208">
        <f>IF('Indicator Date hidden'!D174="x","x",$C$2-'Indicator Date hidden'!D174)</f>
        <v>0</v>
      </c>
      <c r="D173" s="208">
        <f>IF('Indicator Date hidden'!E174="x","x",$D$2-'Indicator Date hidden'!E174)</f>
        <v>0</v>
      </c>
      <c r="E173" s="208">
        <f>IF('Indicator Date hidden'!F174="x","x",$E$2-'Indicator Date hidden'!F174)</f>
        <v>0</v>
      </c>
      <c r="F173" s="208">
        <f>IF('Indicator Date hidden'!G174="x","x",$F$2-'Indicator Date hidden'!G174)</f>
        <v>0</v>
      </c>
      <c r="G173" s="208">
        <f>IF('Indicator Date hidden'!H174="x","x",$G$2-'Indicator Date hidden'!H174)</f>
        <v>0</v>
      </c>
      <c r="H173" s="208">
        <f>IF('Indicator Date hidden'!I174="x","x",$H$2-'Indicator Date hidden'!I174)</f>
        <v>0</v>
      </c>
      <c r="I173" s="208">
        <f>IF('Indicator Date hidden'!J174="x","x",$I$2-'Indicator Date hidden'!J174)</f>
        <v>0</v>
      </c>
      <c r="J173" s="208">
        <f>IF('Indicator Date hidden'!K174="x","x",$J$2-'Indicator Date hidden'!K174)</f>
        <v>0</v>
      </c>
      <c r="K173" s="208">
        <f>IF('Indicator Date hidden'!L174="x","x",$K$2-'Indicator Date hidden'!L174)</f>
        <v>0</v>
      </c>
      <c r="L173" s="208">
        <f>IF('Indicator Date hidden'!M174="x","x",$L$2-'Indicator Date hidden'!M174)</f>
        <v>0</v>
      </c>
      <c r="M173" s="208">
        <f>IF('Indicator Date hidden'!N174="x","x",$M$2-'Indicator Date hidden'!N174)</f>
        <v>0</v>
      </c>
      <c r="N173" s="208">
        <f>IF('Indicator Date hidden'!O174="x","x",$N$2-'Indicator Date hidden'!O174)</f>
        <v>0</v>
      </c>
      <c r="O173" s="208">
        <f>IF('Indicator Date hidden'!P174="x","x",$O$2-'Indicator Date hidden'!P174)</f>
        <v>0</v>
      </c>
      <c r="P173" s="208">
        <f>IF('Indicator Date hidden'!Q174="x","x",$P$2-'Indicator Date hidden'!Q174)</f>
        <v>0</v>
      </c>
      <c r="Q173" s="208">
        <f>IF('Indicator Date hidden'!R174="x","x",$Q$2-'Indicator Date hidden'!R174)</f>
        <v>4</v>
      </c>
      <c r="R173" s="208">
        <f>IF('Indicator Date hidden'!S174="x","x",$R$2-'Indicator Date hidden'!S174)</f>
        <v>0</v>
      </c>
      <c r="S173" s="208">
        <f>IF('Indicator Date hidden'!T174="x","x",$S$2-'Indicator Date hidden'!T174)</f>
        <v>0</v>
      </c>
      <c r="T173" s="208">
        <f>IF('Indicator Date hidden'!U174="x","x",$T$2-'Indicator Date hidden'!U174)</f>
        <v>0</v>
      </c>
      <c r="U173" s="208">
        <f>IF('Indicator Date hidden'!V174="x","x",$U$2-'Indicator Date hidden'!V174)</f>
        <v>0</v>
      </c>
      <c r="V173" s="208">
        <f>IF('Indicator Date hidden'!W174="x","x",$V$2-'Indicator Date hidden'!W174)</f>
        <v>0</v>
      </c>
      <c r="W173" s="208">
        <f>IF('Indicator Date hidden'!X174="x","x",$W$2-'Indicator Date hidden'!X174)</f>
        <v>5</v>
      </c>
      <c r="X173" s="208">
        <f>IF('Indicator Date hidden'!Y174="x","x",$X$2-'Indicator Date hidden'!Y174)</f>
        <v>3</v>
      </c>
      <c r="Y173" s="208">
        <f>IF('Indicator Date hidden'!Z174="x","x",$Y$2-'Indicator Date hidden'!Z174)</f>
        <v>0</v>
      </c>
      <c r="Z173" s="208">
        <f>IF('Indicator Date hidden'!AA174="x","x",$Z$2-'Indicator Date hidden'!AA174)</f>
        <v>0</v>
      </c>
      <c r="AA173" s="208" t="str">
        <f>IF('Indicator Date hidden'!AB174="x","x",$AA$2-'Indicator Date hidden'!AB174)</f>
        <v>x</v>
      </c>
      <c r="AB173" s="208">
        <f>IF('Indicator Date hidden'!AC174="x","x",$AB$2-'Indicator Date hidden'!AC174)</f>
        <v>0</v>
      </c>
      <c r="AC173" s="208">
        <f>IF('Indicator Date hidden'!AD174="x","x",$AC$2-'Indicator Date hidden'!AD174)</f>
        <v>0</v>
      </c>
      <c r="AD173" s="208">
        <f>IF('Indicator Date hidden'!AE174="x","x",$AD$2-'Indicator Date hidden'!AE174)</f>
        <v>0</v>
      </c>
      <c r="AE173" s="208" t="str">
        <f>IF('Indicator Date hidden'!AF174="x","x",$AE$2-'Indicator Date hidden'!AF174)</f>
        <v>x</v>
      </c>
      <c r="AF173" s="208">
        <f>IF('Indicator Date hidden'!AG174="x","x",$AF$2-'Indicator Date hidden'!AG174)</f>
        <v>6</v>
      </c>
      <c r="AG173" s="208">
        <f>IF('Indicator Date hidden'!AH174="x","x",$AG$2-'Indicator Date hidden'!AH174)</f>
        <v>0</v>
      </c>
      <c r="AH173" s="208">
        <f>IF('Indicator Date hidden'!AI174="x","x",$AH$2-'Indicator Date hidden'!AI174)</f>
        <v>0</v>
      </c>
      <c r="AI173" s="208">
        <f>IF('Indicator Date hidden'!AJ174="x","x",$AI$2-'Indicator Date hidden'!AJ174)</f>
        <v>0</v>
      </c>
      <c r="AJ173" s="208">
        <f>IF('Indicator Date hidden'!AK174="x","x",$AJ$2-'Indicator Date hidden'!AK174)</f>
        <v>1</v>
      </c>
      <c r="AK173" s="208">
        <f>IF('Indicator Date hidden'!AL174="x","x",$AK$2-'Indicator Date hidden'!AL174)</f>
        <v>1</v>
      </c>
      <c r="AL173" s="208">
        <f>IF('Indicator Date hidden'!AM174="x","x",$AL$2-'Indicator Date hidden'!AM174)</f>
        <v>0</v>
      </c>
      <c r="AM173" s="208">
        <f>IF('Indicator Date hidden'!AN174="x","x",$AM$2-'Indicator Date hidden'!AN174)</f>
        <v>0</v>
      </c>
      <c r="AN173" s="208">
        <f>IF('Indicator Date hidden'!AO174="x","x",$AN$2-'Indicator Date hidden'!AO174)</f>
        <v>0</v>
      </c>
      <c r="AO173" s="208" t="str">
        <f>IF('Indicator Date hidden'!AP174="x","x",$AO$2-'Indicator Date hidden'!AP174)</f>
        <v>x</v>
      </c>
      <c r="AP173" s="208" t="str">
        <f>IF('Indicator Date hidden'!AQ174="x","x",$AP$2-'Indicator Date hidden'!AQ174)</f>
        <v>x</v>
      </c>
      <c r="AQ173" s="208">
        <f>IF('Indicator Date hidden'!AR174="x","x",$AQ$2-'Indicator Date hidden'!AR174)</f>
        <v>6</v>
      </c>
      <c r="AR173" s="208">
        <f>IF('Indicator Date hidden'!AS174="x","x",$AR$2-'Indicator Date hidden'!AS174)</f>
        <v>0</v>
      </c>
      <c r="AS173" s="208">
        <f>IF('Indicator Date hidden'!AT174="x","x",$AS$2-'Indicator Date hidden'!AT174)</f>
        <v>0</v>
      </c>
      <c r="AT173" s="208">
        <f>IF('Indicator Date hidden'!AU174="x","x",$AT$2-'Indicator Date hidden'!AU174)</f>
        <v>0</v>
      </c>
      <c r="AU173" s="208">
        <f>IF('Indicator Date hidden'!AV174="x","x",$AU$2-'Indicator Date hidden'!AV174)</f>
        <v>4</v>
      </c>
      <c r="AV173" s="208">
        <f>IF('Indicator Date hidden'!AW174="x","x",$AV$2-'Indicator Date hidden'!AW174)</f>
        <v>0</v>
      </c>
      <c r="AW173" s="208">
        <f>IF('Indicator Date hidden'!AX174="x","x",$AW$2-'Indicator Date hidden'!AX174)</f>
        <v>0</v>
      </c>
      <c r="AX173" s="208">
        <f>IF('Indicator Date hidden'!AY174="x","x",$AX$2-'Indicator Date hidden'!AY174)</f>
        <v>0</v>
      </c>
      <c r="AY173" s="208">
        <f>IF('Indicator Date hidden'!AZ174="x","x",$AY$2-'Indicator Date hidden'!AZ174)</f>
        <v>0</v>
      </c>
      <c r="AZ173" s="208">
        <f>IF('Indicator Date hidden'!BA174="x","x",$AZ$2-'Indicator Date hidden'!BA174)</f>
        <v>0</v>
      </c>
      <c r="BA173">
        <f t="shared" si="25"/>
        <v>30</v>
      </c>
      <c r="BB173" s="21">
        <f t="shared" si="26"/>
        <v>0.63829787234042556</v>
      </c>
      <c r="BC173">
        <f t="shared" si="27"/>
        <v>8</v>
      </c>
      <c r="BD173" s="21">
        <f t="shared" si="28"/>
        <v>1.6035271218227041</v>
      </c>
      <c r="BE173" s="278">
        <f t="shared" si="29"/>
        <v>0</v>
      </c>
    </row>
    <row r="174" spans="1:57" x14ac:dyDescent="0.3">
      <c r="A174" t="s">
        <v>7581</v>
      </c>
      <c r="B174" s="208">
        <f>IF('Indicator Date hidden'!C175="x","x",$B$2-'Indicator Date hidden'!C175)</f>
        <v>0</v>
      </c>
      <c r="C174" s="208">
        <f>IF('Indicator Date hidden'!D175="x","x",$C$2-'Indicator Date hidden'!D175)</f>
        <v>0</v>
      </c>
      <c r="D174" s="208">
        <f>IF('Indicator Date hidden'!E175="x","x",$D$2-'Indicator Date hidden'!E175)</f>
        <v>0</v>
      </c>
      <c r="E174" s="208">
        <f>IF('Indicator Date hidden'!F175="x","x",$E$2-'Indicator Date hidden'!F175)</f>
        <v>0</v>
      </c>
      <c r="F174" s="208">
        <f>IF('Indicator Date hidden'!G175="x","x",$F$2-'Indicator Date hidden'!G175)</f>
        <v>0</v>
      </c>
      <c r="G174" s="208">
        <f>IF('Indicator Date hidden'!H175="x","x",$G$2-'Indicator Date hidden'!H175)</f>
        <v>0</v>
      </c>
      <c r="H174" s="208">
        <f>IF('Indicator Date hidden'!I175="x","x",$H$2-'Indicator Date hidden'!I175)</f>
        <v>0</v>
      </c>
      <c r="I174" s="208">
        <f>IF('Indicator Date hidden'!J175="x","x",$I$2-'Indicator Date hidden'!J175)</f>
        <v>0</v>
      </c>
      <c r="J174" s="208">
        <f>IF('Indicator Date hidden'!K175="x","x",$J$2-'Indicator Date hidden'!K175)</f>
        <v>0</v>
      </c>
      <c r="K174" s="208">
        <f>IF('Indicator Date hidden'!L175="x","x",$K$2-'Indicator Date hidden'!L175)</f>
        <v>0</v>
      </c>
      <c r="L174" s="208">
        <f>IF('Indicator Date hidden'!M175="x","x",$L$2-'Indicator Date hidden'!M175)</f>
        <v>0</v>
      </c>
      <c r="M174" s="208">
        <f>IF('Indicator Date hidden'!N175="x","x",$M$2-'Indicator Date hidden'!N175)</f>
        <v>0</v>
      </c>
      <c r="N174" s="208">
        <f>IF('Indicator Date hidden'!O175="x","x",$N$2-'Indicator Date hidden'!O175)</f>
        <v>0</v>
      </c>
      <c r="O174" s="208">
        <f>IF('Indicator Date hidden'!P175="x","x",$O$2-'Indicator Date hidden'!P175)</f>
        <v>0</v>
      </c>
      <c r="P174" s="208">
        <f>IF('Indicator Date hidden'!Q175="x","x",$P$2-'Indicator Date hidden'!Q175)</f>
        <v>0</v>
      </c>
      <c r="Q174" s="208">
        <f>IF('Indicator Date hidden'!R175="x","x",$Q$2-'Indicator Date hidden'!R175)</f>
        <v>0</v>
      </c>
      <c r="R174" s="208">
        <f>IF('Indicator Date hidden'!S175="x","x",$R$2-'Indicator Date hidden'!S175)</f>
        <v>0</v>
      </c>
      <c r="S174" s="208">
        <f>IF('Indicator Date hidden'!T175="x","x",$S$2-'Indicator Date hidden'!T175)</f>
        <v>0</v>
      </c>
      <c r="T174" s="208">
        <f>IF('Indicator Date hidden'!U175="x","x",$T$2-'Indicator Date hidden'!U175)</f>
        <v>0</v>
      </c>
      <c r="U174" s="208">
        <f>IF('Indicator Date hidden'!V175="x","x",$U$2-'Indicator Date hidden'!V175)</f>
        <v>0</v>
      </c>
      <c r="V174" s="208">
        <f>IF('Indicator Date hidden'!W175="x","x",$V$2-'Indicator Date hidden'!W175)</f>
        <v>0</v>
      </c>
      <c r="W174" s="208">
        <f>IF('Indicator Date hidden'!X175="x","x",$W$2-'Indicator Date hidden'!X175)</f>
        <v>0</v>
      </c>
      <c r="X174" s="208">
        <f>IF('Indicator Date hidden'!Y175="x","x",$X$2-'Indicator Date hidden'!Y175)</f>
        <v>4</v>
      </c>
      <c r="Y174" s="208">
        <f>IF('Indicator Date hidden'!Z175="x","x",$Y$2-'Indicator Date hidden'!Z175)</f>
        <v>0</v>
      </c>
      <c r="Z174" s="208">
        <f>IF('Indicator Date hidden'!AA175="x","x",$Z$2-'Indicator Date hidden'!AA175)</f>
        <v>0</v>
      </c>
      <c r="AA174" s="208">
        <f>IF('Indicator Date hidden'!AB175="x","x",$AA$2-'Indicator Date hidden'!AB175)</f>
        <v>0</v>
      </c>
      <c r="AB174" s="208">
        <f>IF('Indicator Date hidden'!AC175="x","x",$AB$2-'Indicator Date hidden'!AC175)</f>
        <v>0</v>
      </c>
      <c r="AC174" s="208">
        <f>IF('Indicator Date hidden'!AD175="x","x",$AC$2-'Indicator Date hidden'!AD175)</f>
        <v>0</v>
      </c>
      <c r="AD174" s="208">
        <f>IF('Indicator Date hidden'!AE175="x","x",$AD$2-'Indicator Date hidden'!AE175)</f>
        <v>0</v>
      </c>
      <c r="AE174" s="208">
        <f>IF('Indicator Date hidden'!AF175="x","x",$AE$2-'Indicator Date hidden'!AF175)</f>
        <v>0</v>
      </c>
      <c r="AF174" s="208">
        <f>IF('Indicator Date hidden'!AG175="x","x",$AF$2-'Indicator Date hidden'!AG175)</f>
        <v>2</v>
      </c>
      <c r="AG174" s="208">
        <f>IF('Indicator Date hidden'!AH175="x","x",$AG$2-'Indicator Date hidden'!AH175)</f>
        <v>0</v>
      </c>
      <c r="AH174" s="208">
        <f>IF('Indicator Date hidden'!AI175="x","x",$AH$2-'Indicator Date hidden'!AI175)</f>
        <v>0</v>
      </c>
      <c r="AI174" s="208">
        <f>IF('Indicator Date hidden'!AJ175="x","x",$AI$2-'Indicator Date hidden'!AJ175)</f>
        <v>0</v>
      </c>
      <c r="AJ174" s="208">
        <f>IF('Indicator Date hidden'!AK175="x","x",$AJ$2-'Indicator Date hidden'!AK175)</f>
        <v>1</v>
      </c>
      <c r="AK174" s="208">
        <f>IF('Indicator Date hidden'!AL175="x","x",$AK$2-'Indicator Date hidden'!AL175)</f>
        <v>1</v>
      </c>
      <c r="AL174" s="208">
        <f>IF('Indicator Date hidden'!AM175="x","x",$AL$2-'Indicator Date hidden'!AM175)</f>
        <v>0</v>
      </c>
      <c r="AM174" s="208">
        <f>IF('Indicator Date hidden'!AN175="x","x",$AM$2-'Indicator Date hidden'!AN175)</f>
        <v>0</v>
      </c>
      <c r="AN174" s="208">
        <f>IF('Indicator Date hidden'!AO175="x","x",$AN$2-'Indicator Date hidden'!AO175)</f>
        <v>0</v>
      </c>
      <c r="AO174" s="208">
        <f>IF('Indicator Date hidden'!AP175="x","x",$AO$2-'Indicator Date hidden'!AP175)</f>
        <v>0</v>
      </c>
      <c r="AP174" s="208">
        <f>IF('Indicator Date hidden'!AQ175="x","x",$AP$2-'Indicator Date hidden'!AQ175)</f>
        <v>0</v>
      </c>
      <c r="AQ174" s="208">
        <f>IF('Indicator Date hidden'!AR175="x","x",$AQ$2-'Indicator Date hidden'!AR175)</f>
        <v>0</v>
      </c>
      <c r="AR174" s="208">
        <f>IF('Indicator Date hidden'!AS175="x","x",$AR$2-'Indicator Date hidden'!AS175)</f>
        <v>0</v>
      </c>
      <c r="AS174" s="208">
        <f>IF('Indicator Date hidden'!AT175="x","x",$AS$2-'Indicator Date hidden'!AT175)</f>
        <v>0</v>
      </c>
      <c r="AT174" s="208">
        <f>IF('Indicator Date hidden'!AU175="x","x",$AT$2-'Indicator Date hidden'!AU175)</f>
        <v>0</v>
      </c>
      <c r="AU174" s="208">
        <f>IF('Indicator Date hidden'!AV175="x","x",$AU$2-'Indicator Date hidden'!AV175)</f>
        <v>3</v>
      </c>
      <c r="AV174" s="208">
        <f>IF('Indicator Date hidden'!AW175="x","x",$AV$2-'Indicator Date hidden'!AW175)</f>
        <v>0</v>
      </c>
      <c r="AW174" s="208">
        <f>IF('Indicator Date hidden'!AX175="x","x",$AW$2-'Indicator Date hidden'!AX175)</f>
        <v>0</v>
      </c>
      <c r="AX174" s="208">
        <f>IF('Indicator Date hidden'!AY175="x","x",$AX$2-'Indicator Date hidden'!AY175)</f>
        <v>0</v>
      </c>
      <c r="AY174" s="208">
        <f>IF('Indicator Date hidden'!AZ175="x","x",$AY$2-'Indicator Date hidden'!AZ175)</f>
        <v>0</v>
      </c>
      <c r="AZ174" s="208">
        <f>IF('Indicator Date hidden'!BA175="x","x",$AZ$2-'Indicator Date hidden'!BA175)</f>
        <v>0</v>
      </c>
      <c r="BA174">
        <f t="shared" si="25"/>
        <v>11</v>
      </c>
      <c r="BB174" s="21">
        <f t="shared" si="26"/>
        <v>0.21568627450980393</v>
      </c>
      <c r="BC174">
        <f t="shared" si="27"/>
        <v>5</v>
      </c>
      <c r="BD174" s="21">
        <f t="shared" si="28"/>
        <v>0.74921463429579604</v>
      </c>
      <c r="BE174" s="278">
        <f t="shared" si="29"/>
        <v>0</v>
      </c>
    </row>
    <row r="175" spans="1:57" x14ac:dyDescent="0.3">
      <c r="A175" t="s">
        <v>7583</v>
      </c>
      <c r="B175" s="208">
        <f>IF('Indicator Date hidden'!C176="x","x",$B$2-'Indicator Date hidden'!C176)</f>
        <v>0</v>
      </c>
      <c r="C175" s="208">
        <f>IF('Indicator Date hidden'!D176="x","x",$C$2-'Indicator Date hidden'!D176)</f>
        <v>0</v>
      </c>
      <c r="D175" s="208">
        <f>IF('Indicator Date hidden'!E176="x","x",$D$2-'Indicator Date hidden'!E176)</f>
        <v>0</v>
      </c>
      <c r="E175" s="208">
        <f>IF('Indicator Date hidden'!F176="x","x",$E$2-'Indicator Date hidden'!F176)</f>
        <v>0</v>
      </c>
      <c r="F175" s="208">
        <f>IF('Indicator Date hidden'!G176="x","x",$F$2-'Indicator Date hidden'!G176)</f>
        <v>0</v>
      </c>
      <c r="G175" s="208">
        <f>IF('Indicator Date hidden'!H176="x","x",$G$2-'Indicator Date hidden'!H176)</f>
        <v>0</v>
      </c>
      <c r="H175" s="208">
        <f>IF('Indicator Date hidden'!I176="x","x",$H$2-'Indicator Date hidden'!I176)</f>
        <v>0</v>
      </c>
      <c r="I175" s="208">
        <f>IF('Indicator Date hidden'!J176="x","x",$I$2-'Indicator Date hidden'!J176)</f>
        <v>0</v>
      </c>
      <c r="J175" s="208">
        <f>IF('Indicator Date hidden'!K176="x","x",$J$2-'Indicator Date hidden'!K176)</f>
        <v>0</v>
      </c>
      <c r="K175" s="208">
        <f>IF('Indicator Date hidden'!L176="x","x",$K$2-'Indicator Date hidden'!L176)</f>
        <v>0</v>
      </c>
      <c r="L175" s="208">
        <f>IF('Indicator Date hidden'!M176="x","x",$L$2-'Indicator Date hidden'!M176)</f>
        <v>0</v>
      </c>
      <c r="M175" s="208">
        <f>IF('Indicator Date hidden'!N176="x","x",$M$2-'Indicator Date hidden'!N176)</f>
        <v>0</v>
      </c>
      <c r="N175" s="208">
        <f>IF('Indicator Date hidden'!O176="x","x",$N$2-'Indicator Date hidden'!O176)</f>
        <v>0</v>
      </c>
      <c r="O175" s="208">
        <f>IF('Indicator Date hidden'!P176="x","x",$O$2-'Indicator Date hidden'!P176)</f>
        <v>0</v>
      </c>
      <c r="P175" s="208">
        <f>IF('Indicator Date hidden'!Q176="x","x",$P$2-'Indicator Date hidden'!Q176)</f>
        <v>0</v>
      </c>
      <c r="Q175" s="208" t="str">
        <f>IF('Indicator Date hidden'!R176="x","x",$Q$2-'Indicator Date hidden'!R176)</f>
        <v>x</v>
      </c>
      <c r="R175" s="208">
        <f>IF('Indicator Date hidden'!S176="x","x",$R$2-'Indicator Date hidden'!S176)</f>
        <v>0</v>
      </c>
      <c r="S175" s="208">
        <f>IF('Indicator Date hidden'!T176="x","x",$S$2-'Indicator Date hidden'!T176)</f>
        <v>0</v>
      </c>
      <c r="T175" s="208">
        <f>IF('Indicator Date hidden'!U176="x","x",$T$2-'Indicator Date hidden'!U176)</f>
        <v>0</v>
      </c>
      <c r="U175" s="208">
        <f>IF('Indicator Date hidden'!V176="x","x",$U$2-'Indicator Date hidden'!V176)</f>
        <v>0</v>
      </c>
      <c r="V175" s="208">
        <f>IF('Indicator Date hidden'!W176="x","x",$V$2-'Indicator Date hidden'!W176)</f>
        <v>0</v>
      </c>
      <c r="W175" s="208">
        <f>IF('Indicator Date hidden'!X176="x","x",$W$2-'Indicator Date hidden'!X176)</f>
        <v>2</v>
      </c>
      <c r="X175" s="208">
        <f>IF('Indicator Date hidden'!Y176="x","x",$X$2-'Indicator Date hidden'!Y176)</f>
        <v>4</v>
      </c>
      <c r="Y175" s="208">
        <f>IF('Indicator Date hidden'!Z176="x","x",$Y$2-'Indicator Date hidden'!Z176)</f>
        <v>0</v>
      </c>
      <c r="Z175" s="208">
        <f>IF('Indicator Date hidden'!AA176="x","x",$Z$2-'Indicator Date hidden'!AA176)</f>
        <v>0</v>
      </c>
      <c r="AA175" s="208" t="str">
        <f>IF('Indicator Date hidden'!AB176="x","x",$AA$2-'Indicator Date hidden'!AB176)</f>
        <v>x</v>
      </c>
      <c r="AB175" s="208">
        <f>IF('Indicator Date hidden'!AC176="x","x",$AB$2-'Indicator Date hidden'!AC176)</f>
        <v>0</v>
      </c>
      <c r="AC175" s="208">
        <f>IF('Indicator Date hidden'!AD176="x","x",$AC$2-'Indicator Date hidden'!AD176)</f>
        <v>0</v>
      </c>
      <c r="AD175" s="208" t="str">
        <f>IF('Indicator Date hidden'!AE176="x","x",$AD$2-'Indicator Date hidden'!AE176)</f>
        <v>x</v>
      </c>
      <c r="AE175" s="208">
        <f>IF('Indicator Date hidden'!AF176="x","x",$AE$2-'Indicator Date hidden'!AF176)</f>
        <v>0</v>
      </c>
      <c r="AF175" s="208">
        <f>IF('Indicator Date hidden'!AG176="x","x",$AF$2-'Indicator Date hidden'!AG176)</f>
        <v>4</v>
      </c>
      <c r="AG175" s="208">
        <f>IF('Indicator Date hidden'!AH176="x","x",$AG$2-'Indicator Date hidden'!AH176)</f>
        <v>0</v>
      </c>
      <c r="AH175" s="208">
        <f>IF('Indicator Date hidden'!AI176="x","x",$AH$2-'Indicator Date hidden'!AI176)</f>
        <v>0</v>
      </c>
      <c r="AI175" s="208">
        <f>IF('Indicator Date hidden'!AJ176="x","x",$AI$2-'Indicator Date hidden'!AJ176)</f>
        <v>0</v>
      </c>
      <c r="AJ175" s="208" t="str">
        <f>IF('Indicator Date hidden'!AK176="x","x",$AJ$2-'Indicator Date hidden'!AK176)</f>
        <v>x</v>
      </c>
      <c r="AK175" s="208">
        <f>IF('Indicator Date hidden'!AL176="x","x",$AK$2-'Indicator Date hidden'!AL176)</f>
        <v>1</v>
      </c>
      <c r="AL175" s="208">
        <f>IF('Indicator Date hidden'!AM176="x","x",$AL$2-'Indicator Date hidden'!AM176)</f>
        <v>0</v>
      </c>
      <c r="AM175" s="208">
        <f>IF('Indicator Date hidden'!AN176="x","x",$AM$2-'Indicator Date hidden'!AN176)</f>
        <v>0</v>
      </c>
      <c r="AN175" s="208">
        <f>IF('Indicator Date hidden'!AO176="x","x",$AN$2-'Indicator Date hidden'!AO176)</f>
        <v>0</v>
      </c>
      <c r="AO175" s="208" t="str">
        <f>IF('Indicator Date hidden'!AP176="x","x",$AO$2-'Indicator Date hidden'!AP176)</f>
        <v>x</v>
      </c>
      <c r="AP175" s="208" t="str">
        <f>IF('Indicator Date hidden'!AQ176="x","x",$AP$2-'Indicator Date hidden'!AQ176)</f>
        <v>x</v>
      </c>
      <c r="AQ175" s="208">
        <f>IF('Indicator Date hidden'!AR176="x","x",$AQ$2-'Indicator Date hidden'!AR176)</f>
        <v>4</v>
      </c>
      <c r="AR175" s="208">
        <f>IF('Indicator Date hidden'!AS176="x","x",$AR$2-'Indicator Date hidden'!AS176)</f>
        <v>0</v>
      </c>
      <c r="AS175" s="208" t="str">
        <f>IF('Indicator Date hidden'!AT176="x","x",$AS$2-'Indicator Date hidden'!AT176)</f>
        <v>x</v>
      </c>
      <c r="AT175" s="208">
        <f>IF('Indicator Date hidden'!AU176="x","x",$AT$2-'Indicator Date hidden'!AU176)</f>
        <v>0</v>
      </c>
      <c r="AU175" s="208">
        <f>IF('Indicator Date hidden'!AV176="x","x",$AU$2-'Indicator Date hidden'!AV176)</f>
        <v>3</v>
      </c>
      <c r="AV175" s="208">
        <f>IF('Indicator Date hidden'!AW176="x","x",$AV$2-'Indicator Date hidden'!AW176)</f>
        <v>0</v>
      </c>
      <c r="AW175" s="208">
        <f>IF('Indicator Date hidden'!AX176="x","x",$AW$2-'Indicator Date hidden'!AX176)</f>
        <v>0</v>
      </c>
      <c r="AX175" s="208">
        <f>IF('Indicator Date hidden'!AY176="x","x",$AX$2-'Indicator Date hidden'!AY176)</f>
        <v>0</v>
      </c>
      <c r="AY175" s="208">
        <f>IF('Indicator Date hidden'!AZ176="x","x",$AY$2-'Indicator Date hidden'!AZ176)</f>
        <v>0</v>
      </c>
      <c r="AZ175" s="208">
        <f>IF('Indicator Date hidden'!BA176="x","x",$AZ$2-'Indicator Date hidden'!BA176)</f>
        <v>0</v>
      </c>
      <c r="BA175">
        <f t="shared" si="25"/>
        <v>18</v>
      </c>
      <c r="BB175" s="21">
        <f t="shared" si="26"/>
        <v>0.40909090909090912</v>
      </c>
      <c r="BC175">
        <f t="shared" si="27"/>
        <v>6</v>
      </c>
      <c r="BD175" s="21">
        <f t="shared" si="28"/>
        <v>1.1143318792846604</v>
      </c>
      <c r="BE175" s="278">
        <f t="shared" si="29"/>
        <v>0</v>
      </c>
    </row>
    <row r="176" spans="1:57" x14ac:dyDescent="0.3">
      <c r="A176" t="s">
        <v>7584</v>
      </c>
      <c r="B176" s="208">
        <f>IF('Indicator Date hidden'!C177="x","x",$B$2-'Indicator Date hidden'!C177)</f>
        <v>0</v>
      </c>
      <c r="C176" s="208">
        <f>IF('Indicator Date hidden'!D177="x","x",$C$2-'Indicator Date hidden'!D177)</f>
        <v>0</v>
      </c>
      <c r="D176" s="208">
        <f>IF('Indicator Date hidden'!E177="x","x",$D$2-'Indicator Date hidden'!E177)</f>
        <v>0</v>
      </c>
      <c r="E176" s="208">
        <f>IF('Indicator Date hidden'!F177="x","x",$E$2-'Indicator Date hidden'!F177)</f>
        <v>0</v>
      </c>
      <c r="F176" s="208">
        <f>IF('Indicator Date hidden'!G177="x","x",$F$2-'Indicator Date hidden'!G177)</f>
        <v>0</v>
      </c>
      <c r="G176" s="208">
        <f>IF('Indicator Date hidden'!H177="x","x",$G$2-'Indicator Date hidden'!H177)</f>
        <v>0</v>
      </c>
      <c r="H176" s="208">
        <f>IF('Indicator Date hidden'!I177="x","x",$H$2-'Indicator Date hidden'!I177)</f>
        <v>0</v>
      </c>
      <c r="I176" s="208">
        <f>IF('Indicator Date hidden'!J177="x","x",$I$2-'Indicator Date hidden'!J177)</f>
        <v>0</v>
      </c>
      <c r="J176" s="208">
        <f>IF('Indicator Date hidden'!K177="x","x",$J$2-'Indicator Date hidden'!K177)</f>
        <v>0</v>
      </c>
      <c r="K176" s="208">
        <f>IF('Indicator Date hidden'!L177="x","x",$K$2-'Indicator Date hidden'!L177)</f>
        <v>0</v>
      </c>
      <c r="L176" s="208">
        <f>IF('Indicator Date hidden'!M177="x","x",$L$2-'Indicator Date hidden'!M177)</f>
        <v>0</v>
      </c>
      <c r="M176" s="208">
        <f>IF('Indicator Date hidden'!N177="x","x",$M$2-'Indicator Date hidden'!N177)</f>
        <v>0</v>
      </c>
      <c r="N176" s="208">
        <f>IF('Indicator Date hidden'!O177="x","x",$N$2-'Indicator Date hidden'!O177)</f>
        <v>0</v>
      </c>
      <c r="O176" s="208">
        <f>IF('Indicator Date hidden'!P177="x","x",$O$2-'Indicator Date hidden'!P177)</f>
        <v>0</v>
      </c>
      <c r="P176" s="208">
        <f>IF('Indicator Date hidden'!Q177="x","x",$P$2-'Indicator Date hidden'!Q177)</f>
        <v>0</v>
      </c>
      <c r="Q176" s="208">
        <f>IF('Indicator Date hidden'!R177="x","x",$Q$2-'Indicator Date hidden'!R177)</f>
        <v>8</v>
      </c>
      <c r="R176" s="208">
        <f>IF('Indicator Date hidden'!S177="x","x",$R$2-'Indicator Date hidden'!S177)</f>
        <v>0</v>
      </c>
      <c r="S176" s="208">
        <f>IF('Indicator Date hidden'!T177="x","x",$S$2-'Indicator Date hidden'!T177)</f>
        <v>0</v>
      </c>
      <c r="T176" s="208">
        <f>IF('Indicator Date hidden'!U177="x","x",$T$2-'Indicator Date hidden'!U177)</f>
        <v>0</v>
      </c>
      <c r="U176" s="208" t="str">
        <f>IF('Indicator Date hidden'!V177="x","x",$U$2-'Indicator Date hidden'!V177)</f>
        <v>x</v>
      </c>
      <c r="V176" s="208">
        <f>IF('Indicator Date hidden'!W177="x","x",$V$2-'Indicator Date hidden'!W177)</f>
        <v>0</v>
      </c>
      <c r="W176" s="208" t="str">
        <f>IF('Indicator Date hidden'!X177="x","x",$W$2-'Indicator Date hidden'!X177)</f>
        <v>x</v>
      </c>
      <c r="X176" s="208">
        <f>IF('Indicator Date hidden'!Y177="x","x",$X$2-'Indicator Date hidden'!Y177)</f>
        <v>4</v>
      </c>
      <c r="Y176" s="208">
        <f>IF('Indicator Date hidden'!Z177="x","x",$Y$2-'Indicator Date hidden'!Z177)</f>
        <v>0</v>
      </c>
      <c r="Z176" s="208">
        <f>IF('Indicator Date hidden'!AA177="x","x",$Z$2-'Indicator Date hidden'!AA177)</f>
        <v>0</v>
      </c>
      <c r="AA176" s="208">
        <f>IF('Indicator Date hidden'!AB177="x","x",$AA$2-'Indicator Date hidden'!AB177)</f>
        <v>1</v>
      </c>
      <c r="AB176" s="208">
        <f>IF('Indicator Date hidden'!AC177="x","x",$AB$2-'Indicator Date hidden'!AC177)</f>
        <v>0</v>
      </c>
      <c r="AC176" s="208">
        <f>IF('Indicator Date hidden'!AD177="x","x",$AC$2-'Indicator Date hidden'!AD177)</f>
        <v>0</v>
      </c>
      <c r="AD176" s="208" t="str">
        <f>IF('Indicator Date hidden'!AE177="x","x",$AD$2-'Indicator Date hidden'!AE177)</f>
        <v>x</v>
      </c>
      <c r="AE176" s="208">
        <f>IF('Indicator Date hidden'!AF177="x","x",$AE$2-'Indicator Date hidden'!AF177)</f>
        <v>0</v>
      </c>
      <c r="AF176" s="208" t="str">
        <f>IF('Indicator Date hidden'!AG177="x","x",$AF$2-'Indicator Date hidden'!AG177)</f>
        <v>x</v>
      </c>
      <c r="AG176" s="208">
        <f>IF('Indicator Date hidden'!AH177="x","x",$AG$2-'Indicator Date hidden'!AH177)</f>
        <v>0</v>
      </c>
      <c r="AH176" s="208">
        <f>IF('Indicator Date hidden'!AI177="x","x",$AH$2-'Indicator Date hidden'!AI177)</f>
        <v>0</v>
      </c>
      <c r="AI176" s="208">
        <f>IF('Indicator Date hidden'!AJ177="x","x",$AI$2-'Indicator Date hidden'!AJ177)</f>
        <v>0</v>
      </c>
      <c r="AJ176" s="208" t="str">
        <f>IF('Indicator Date hidden'!AK177="x","x",$AJ$2-'Indicator Date hidden'!AK177)</f>
        <v>x</v>
      </c>
      <c r="AK176" s="208">
        <f>IF('Indicator Date hidden'!AL177="x","x",$AK$2-'Indicator Date hidden'!AL177)</f>
        <v>1</v>
      </c>
      <c r="AL176" s="208">
        <f>IF('Indicator Date hidden'!AM177="x","x",$AL$2-'Indicator Date hidden'!AM177)</f>
        <v>0</v>
      </c>
      <c r="AM176" s="208">
        <f>IF('Indicator Date hidden'!AN177="x","x",$AM$2-'Indicator Date hidden'!AN177)</f>
        <v>0</v>
      </c>
      <c r="AN176" s="208">
        <f>IF('Indicator Date hidden'!AO177="x","x",$AN$2-'Indicator Date hidden'!AO177)</f>
        <v>0</v>
      </c>
      <c r="AO176" s="208">
        <f>IF('Indicator Date hidden'!AP177="x","x",$AO$2-'Indicator Date hidden'!AP177)</f>
        <v>1</v>
      </c>
      <c r="AP176" s="208">
        <f>IF('Indicator Date hidden'!AQ177="x","x",$AP$2-'Indicator Date hidden'!AQ177)</f>
        <v>1</v>
      </c>
      <c r="AQ176" s="208">
        <f>IF('Indicator Date hidden'!AR177="x","x",$AQ$2-'Indicator Date hidden'!AR177)</f>
        <v>4</v>
      </c>
      <c r="AR176" s="208">
        <f>IF('Indicator Date hidden'!AS177="x","x",$AR$2-'Indicator Date hidden'!AS177)</f>
        <v>0</v>
      </c>
      <c r="AS176" s="208">
        <f>IF('Indicator Date hidden'!AT177="x","x",$AS$2-'Indicator Date hidden'!AT177)</f>
        <v>0</v>
      </c>
      <c r="AT176" s="208">
        <f>IF('Indicator Date hidden'!AU177="x","x",$AT$2-'Indicator Date hidden'!AU177)</f>
        <v>0</v>
      </c>
      <c r="AU176" s="208">
        <f>IF('Indicator Date hidden'!AV177="x","x",$AU$2-'Indicator Date hidden'!AV177)</f>
        <v>1</v>
      </c>
      <c r="AV176" s="208">
        <f>IF('Indicator Date hidden'!AW177="x","x",$AV$2-'Indicator Date hidden'!AW177)</f>
        <v>0</v>
      </c>
      <c r="AW176" s="208">
        <f>IF('Indicator Date hidden'!AX177="x","x",$AW$2-'Indicator Date hidden'!AX177)</f>
        <v>0</v>
      </c>
      <c r="AX176" s="208">
        <f>IF('Indicator Date hidden'!AY177="x","x",$AX$2-'Indicator Date hidden'!AY177)</f>
        <v>0</v>
      </c>
      <c r="AY176" s="208">
        <f>IF('Indicator Date hidden'!AZ177="x","x",$AY$2-'Indicator Date hidden'!AZ177)</f>
        <v>0</v>
      </c>
      <c r="AZ176" s="208">
        <f>IF('Indicator Date hidden'!BA177="x","x",$AZ$2-'Indicator Date hidden'!BA177)</f>
        <v>0</v>
      </c>
      <c r="BA176">
        <f t="shared" si="25"/>
        <v>21</v>
      </c>
      <c r="BB176" s="21">
        <f t="shared" si="26"/>
        <v>0.45652173913043476</v>
      </c>
      <c r="BC176">
        <f t="shared" si="27"/>
        <v>8</v>
      </c>
      <c r="BD176" s="21">
        <f t="shared" si="28"/>
        <v>1.4096950292933457</v>
      </c>
      <c r="BE176" s="278">
        <f t="shared" si="29"/>
        <v>0</v>
      </c>
    </row>
    <row r="177" spans="1:57" x14ac:dyDescent="0.3">
      <c r="A177" t="s">
        <v>7585</v>
      </c>
      <c r="B177" s="208">
        <f>IF('Indicator Date hidden'!C178="x","x",$B$2-'Indicator Date hidden'!C178)</f>
        <v>0</v>
      </c>
      <c r="C177" s="208">
        <f>IF('Indicator Date hidden'!D178="x","x",$C$2-'Indicator Date hidden'!D178)</f>
        <v>0</v>
      </c>
      <c r="D177" s="208">
        <f>IF('Indicator Date hidden'!E178="x","x",$D$2-'Indicator Date hidden'!E178)</f>
        <v>0</v>
      </c>
      <c r="E177" s="208">
        <f>IF('Indicator Date hidden'!F178="x","x",$E$2-'Indicator Date hidden'!F178)</f>
        <v>0</v>
      </c>
      <c r="F177" s="208">
        <f>IF('Indicator Date hidden'!G178="x","x",$F$2-'Indicator Date hidden'!G178)</f>
        <v>0</v>
      </c>
      <c r="G177" s="208">
        <f>IF('Indicator Date hidden'!H178="x","x",$G$2-'Indicator Date hidden'!H178)</f>
        <v>0</v>
      </c>
      <c r="H177" s="208">
        <f>IF('Indicator Date hidden'!I178="x","x",$H$2-'Indicator Date hidden'!I178)</f>
        <v>0</v>
      </c>
      <c r="I177" s="208">
        <f>IF('Indicator Date hidden'!J178="x","x",$I$2-'Indicator Date hidden'!J178)</f>
        <v>0</v>
      </c>
      <c r="J177" s="208">
        <f>IF('Indicator Date hidden'!K178="x","x",$J$2-'Indicator Date hidden'!K178)</f>
        <v>0</v>
      </c>
      <c r="K177" s="208">
        <f>IF('Indicator Date hidden'!L178="x","x",$K$2-'Indicator Date hidden'!L178)</f>
        <v>0</v>
      </c>
      <c r="L177" s="208">
        <f>IF('Indicator Date hidden'!M178="x","x",$L$2-'Indicator Date hidden'!M178)</f>
        <v>0</v>
      </c>
      <c r="M177" s="208">
        <f>IF('Indicator Date hidden'!N178="x","x",$M$2-'Indicator Date hidden'!N178)</f>
        <v>0</v>
      </c>
      <c r="N177" s="208">
        <f>IF('Indicator Date hidden'!O178="x","x",$N$2-'Indicator Date hidden'!O178)</f>
        <v>0</v>
      </c>
      <c r="O177" s="208">
        <f>IF('Indicator Date hidden'!P178="x","x",$O$2-'Indicator Date hidden'!P178)</f>
        <v>0</v>
      </c>
      <c r="P177" s="208">
        <f>IF('Indicator Date hidden'!Q178="x","x",$P$2-'Indicator Date hidden'!Q178)</f>
        <v>0</v>
      </c>
      <c r="Q177" s="208">
        <f>IF('Indicator Date hidden'!R178="x","x",$Q$2-'Indicator Date hidden'!R178)</f>
        <v>2</v>
      </c>
      <c r="R177" s="208">
        <f>IF('Indicator Date hidden'!S178="x","x",$R$2-'Indicator Date hidden'!S178)</f>
        <v>0</v>
      </c>
      <c r="S177" s="208">
        <f>IF('Indicator Date hidden'!T178="x","x",$S$2-'Indicator Date hidden'!T178)</f>
        <v>0</v>
      </c>
      <c r="T177" s="208">
        <f>IF('Indicator Date hidden'!U178="x","x",$T$2-'Indicator Date hidden'!U178)</f>
        <v>0</v>
      </c>
      <c r="U177" s="208">
        <f>IF('Indicator Date hidden'!V178="x","x",$U$2-'Indicator Date hidden'!V178)</f>
        <v>0</v>
      </c>
      <c r="V177" s="208">
        <f>IF('Indicator Date hidden'!W178="x","x",$V$2-'Indicator Date hidden'!W178)</f>
        <v>0</v>
      </c>
      <c r="W177" s="208">
        <f>IF('Indicator Date hidden'!X178="x","x",$W$2-'Indicator Date hidden'!X178)</f>
        <v>2</v>
      </c>
      <c r="X177" s="208">
        <f>IF('Indicator Date hidden'!Y178="x","x",$X$2-'Indicator Date hidden'!Y178)</f>
        <v>4</v>
      </c>
      <c r="Y177" s="208">
        <f>IF('Indicator Date hidden'!Z178="x","x",$Y$2-'Indicator Date hidden'!Z178)</f>
        <v>0</v>
      </c>
      <c r="Z177" s="208">
        <f>IF('Indicator Date hidden'!AA178="x","x",$Z$2-'Indicator Date hidden'!AA178)</f>
        <v>0</v>
      </c>
      <c r="AA177" s="208">
        <f>IF('Indicator Date hidden'!AB178="x","x",$AA$2-'Indicator Date hidden'!AB178)</f>
        <v>0</v>
      </c>
      <c r="AB177" s="208">
        <f>IF('Indicator Date hidden'!AC178="x","x",$AB$2-'Indicator Date hidden'!AC178)</f>
        <v>0</v>
      </c>
      <c r="AC177" s="208">
        <f>IF('Indicator Date hidden'!AD178="x","x",$AC$2-'Indicator Date hidden'!AD178)</f>
        <v>0</v>
      </c>
      <c r="AD177" s="208" t="str">
        <f>IF('Indicator Date hidden'!AE178="x","x",$AD$2-'Indicator Date hidden'!AE178)</f>
        <v>x</v>
      </c>
      <c r="AE177" s="208">
        <f>IF('Indicator Date hidden'!AF178="x","x",$AE$2-'Indicator Date hidden'!AF178)</f>
        <v>0</v>
      </c>
      <c r="AF177" s="208">
        <f>IF('Indicator Date hidden'!AG178="x","x",$AF$2-'Indicator Date hidden'!AG178)</f>
        <v>3</v>
      </c>
      <c r="AG177" s="208">
        <f>IF('Indicator Date hidden'!AH178="x","x",$AG$2-'Indicator Date hidden'!AH178)</f>
        <v>0</v>
      </c>
      <c r="AH177" s="208">
        <f>IF('Indicator Date hidden'!AI178="x","x",$AH$2-'Indicator Date hidden'!AI178)</f>
        <v>0</v>
      </c>
      <c r="AI177" s="208">
        <f>IF('Indicator Date hidden'!AJ178="x","x",$AI$2-'Indicator Date hidden'!AJ178)</f>
        <v>0</v>
      </c>
      <c r="AJ177" s="208" t="str">
        <f>IF('Indicator Date hidden'!AK178="x","x",$AJ$2-'Indicator Date hidden'!AK178)</f>
        <v>x</v>
      </c>
      <c r="AK177" s="208">
        <f>IF('Indicator Date hidden'!AL178="x","x",$AK$2-'Indicator Date hidden'!AL178)</f>
        <v>1</v>
      </c>
      <c r="AL177" s="208">
        <f>IF('Indicator Date hidden'!AM178="x","x",$AL$2-'Indicator Date hidden'!AM178)</f>
        <v>0</v>
      </c>
      <c r="AM177" s="208">
        <f>IF('Indicator Date hidden'!AN178="x","x",$AM$2-'Indicator Date hidden'!AN178)</f>
        <v>0</v>
      </c>
      <c r="AN177" s="208">
        <f>IF('Indicator Date hidden'!AO178="x","x",$AN$2-'Indicator Date hidden'!AO178)</f>
        <v>0</v>
      </c>
      <c r="AO177" s="208">
        <f>IF('Indicator Date hidden'!AP178="x","x",$AO$2-'Indicator Date hidden'!AP178)</f>
        <v>0</v>
      </c>
      <c r="AP177" s="208">
        <f>IF('Indicator Date hidden'!AQ178="x","x",$AP$2-'Indicator Date hidden'!AQ178)</f>
        <v>0</v>
      </c>
      <c r="AQ177" s="208">
        <f>IF('Indicator Date hidden'!AR178="x","x",$AQ$2-'Indicator Date hidden'!AR178)</f>
        <v>4</v>
      </c>
      <c r="AR177" s="208">
        <f>IF('Indicator Date hidden'!AS178="x","x",$AR$2-'Indicator Date hidden'!AS178)</f>
        <v>0</v>
      </c>
      <c r="AS177" s="208">
        <f>IF('Indicator Date hidden'!AT178="x","x",$AS$2-'Indicator Date hidden'!AT178)</f>
        <v>0</v>
      </c>
      <c r="AT177" s="208">
        <f>IF('Indicator Date hidden'!AU178="x","x",$AT$2-'Indicator Date hidden'!AU178)</f>
        <v>0</v>
      </c>
      <c r="AU177" s="208">
        <f>IF('Indicator Date hidden'!AV178="x","x",$AU$2-'Indicator Date hidden'!AV178)</f>
        <v>3</v>
      </c>
      <c r="AV177" s="208">
        <f>IF('Indicator Date hidden'!AW178="x","x",$AV$2-'Indicator Date hidden'!AW178)</f>
        <v>0</v>
      </c>
      <c r="AW177" s="208">
        <f>IF('Indicator Date hidden'!AX178="x","x",$AW$2-'Indicator Date hidden'!AX178)</f>
        <v>0</v>
      </c>
      <c r="AX177" s="208">
        <f>IF('Indicator Date hidden'!AY178="x","x",$AX$2-'Indicator Date hidden'!AY178)</f>
        <v>0</v>
      </c>
      <c r="AY177" s="208">
        <f>IF('Indicator Date hidden'!AZ178="x","x",$AY$2-'Indicator Date hidden'!AZ178)</f>
        <v>0</v>
      </c>
      <c r="AZ177" s="208">
        <f>IF('Indicator Date hidden'!BA178="x","x",$AZ$2-'Indicator Date hidden'!BA178)</f>
        <v>0</v>
      </c>
      <c r="BA177">
        <f t="shared" si="25"/>
        <v>19</v>
      </c>
      <c r="BB177" s="21">
        <f t="shared" si="26"/>
        <v>0.38775510204081631</v>
      </c>
      <c r="BC177">
        <f t="shared" si="27"/>
        <v>7</v>
      </c>
      <c r="BD177" s="21">
        <f t="shared" si="28"/>
        <v>1.0265123542823911</v>
      </c>
      <c r="BE177" s="278">
        <f t="shared" si="29"/>
        <v>0</v>
      </c>
    </row>
    <row r="178" spans="1:57" x14ac:dyDescent="0.3">
      <c r="A178" t="s">
        <v>7586</v>
      </c>
      <c r="B178" s="208">
        <f>IF('Indicator Date hidden'!C179="x","x",$B$2-'Indicator Date hidden'!C179)</f>
        <v>0</v>
      </c>
      <c r="C178" s="208">
        <f>IF('Indicator Date hidden'!D179="x","x",$C$2-'Indicator Date hidden'!D179)</f>
        <v>0</v>
      </c>
      <c r="D178" s="208">
        <f>IF('Indicator Date hidden'!E179="x","x",$D$2-'Indicator Date hidden'!E179)</f>
        <v>0</v>
      </c>
      <c r="E178" s="208">
        <f>IF('Indicator Date hidden'!F179="x","x",$E$2-'Indicator Date hidden'!F179)</f>
        <v>0</v>
      </c>
      <c r="F178" s="208">
        <f>IF('Indicator Date hidden'!G179="x","x",$F$2-'Indicator Date hidden'!G179)</f>
        <v>0</v>
      </c>
      <c r="G178" s="208">
        <f>IF('Indicator Date hidden'!H179="x","x",$G$2-'Indicator Date hidden'!H179)</f>
        <v>0</v>
      </c>
      <c r="H178" s="208">
        <f>IF('Indicator Date hidden'!I179="x","x",$H$2-'Indicator Date hidden'!I179)</f>
        <v>0</v>
      </c>
      <c r="I178" s="208">
        <f>IF('Indicator Date hidden'!J179="x","x",$I$2-'Indicator Date hidden'!J179)</f>
        <v>0</v>
      </c>
      <c r="J178" s="208">
        <f>IF('Indicator Date hidden'!K179="x","x",$J$2-'Indicator Date hidden'!K179)</f>
        <v>0</v>
      </c>
      <c r="K178" s="208">
        <f>IF('Indicator Date hidden'!L179="x","x",$K$2-'Indicator Date hidden'!L179)</f>
        <v>0</v>
      </c>
      <c r="L178" s="208">
        <f>IF('Indicator Date hidden'!M179="x","x",$L$2-'Indicator Date hidden'!M179)</f>
        <v>0</v>
      </c>
      <c r="M178" s="208">
        <f>IF('Indicator Date hidden'!N179="x","x",$M$2-'Indicator Date hidden'!N179)</f>
        <v>0</v>
      </c>
      <c r="N178" s="208">
        <f>IF('Indicator Date hidden'!O179="x","x",$N$2-'Indicator Date hidden'!O179)</f>
        <v>0</v>
      </c>
      <c r="O178" s="208">
        <f>IF('Indicator Date hidden'!P179="x","x",$O$2-'Indicator Date hidden'!P179)</f>
        <v>0</v>
      </c>
      <c r="P178" s="208">
        <f>IF('Indicator Date hidden'!Q179="x","x",$P$2-'Indicator Date hidden'!Q179)</f>
        <v>0</v>
      </c>
      <c r="Q178" s="208" t="str">
        <f>IF('Indicator Date hidden'!R179="x","x",$Q$2-'Indicator Date hidden'!R179)</f>
        <v>x</v>
      </c>
      <c r="R178" s="208">
        <f>IF('Indicator Date hidden'!S179="x","x",$R$2-'Indicator Date hidden'!S179)</f>
        <v>0</v>
      </c>
      <c r="S178" s="208">
        <f>IF('Indicator Date hidden'!T179="x","x",$S$2-'Indicator Date hidden'!T179)</f>
        <v>0</v>
      </c>
      <c r="T178" s="208">
        <f>IF('Indicator Date hidden'!U179="x","x",$T$2-'Indicator Date hidden'!U179)</f>
        <v>0</v>
      </c>
      <c r="U178" s="208">
        <f>IF('Indicator Date hidden'!V179="x","x",$U$2-'Indicator Date hidden'!V179)</f>
        <v>0</v>
      </c>
      <c r="V178" s="208">
        <f>IF('Indicator Date hidden'!W179="x","x",$V$2-'Indicator Date hidden'!W179)</f>
        <v>0</v>
      </c>
      <c r="W178" s="208">
        <f>IF('Indicator Date hidden'!X179="x","x",$W$2-'Indicator Date hidden'!X179)</f>
        <v>1</v>
      </c>
      <c r="X178" s="208">
        <f>IF('Indicator Date hidden'!Y179="x","x",$X$2-'Indicator Date hidden'!Y179)</f>
        <v>3</v>
      </c>
      <c r="Y178" s="208">
        <f>IF('Indicator Date hidden'!Z179="x","x",$Y$2-'Indicator Date hidden'!Z179)</f>
        <v>0</v>
      </c>
      <c r="Z178" s="208">
        <f>IF('Indicator Date hidden'!AA179="x","x",$Z$2-'Indicator Date hidden'!AA179)</f>
        <v>0</v>
      </c>
      <c r="AA178" s="208" t="str">
        <f>IF('Indicator Date hidden'!AB179="x","x",$AA$2-'Indicator Date hidden'!AB179)</f>
        <v>x</v>
      </c>
      <c r="AB178" s="208">
        <f>IF('Indicator Date hidden'!AC179="x","x",$AB$2-'Indicator Date hidden'!AC179)</f>
        <v>0</v>
      </c>
      <c r="AC178" s="208">
        <f>IF('Indicator Date hidden'!AD179="x","x",$AC$2-'Indicator Date hidden'!AD179)</f>
        <v>0</v>
      </c>
      <c r="AD178" s="208">
        <f>IF('Indicator Date hidden'!AE179="x","x",$AD$2-'Indicator Date hidden'!AE179)</f>
        <v>0</v>
      </c>
      <c r="AE178" s="208">
        <f>IF('Indicator Date hidden'!AF179="x","x",$AE$2-'Indicator Date hidden'!AF179)</f>
        <v>0</v>
      </c>
      <c r="AF178" s="208">
        <f>IF('Indicator Date hidden'!AG179="x","x",$AF$2-'Indicator Date hidden'!AG179)</f>
        <v>1</v>
      </c>
      <c r="AG178" s="208">
        <f>IF('Indicator Date hidden'!AH179="x","x",$AG$2-'Indicator Date hidden'!AH179)</f>
        <v>0</v>
      </c>
      <c r="AH178" s="208">
        <f>IF('Indicator Date hidden'!AI179="x","x",$AH$2-'Indicator Date hidden'!AI179)</f>
        <v>0</v>
      </c>
      <c r="AI178" s="208">
        <f>IF('Indicator Date hidden'!AJ179="x","x",$AI$2-'Indicator Date hidden'!AJ179)</f>
        <v>0</v>
      </c>
      <c r="AJ178" s="208">
        <f>IF('Indicator Date hidden'!AK179="x","x",$AJ$2-'Indicator Date hidden'!AK179)</f>
        <v>1</v>
      </c>
      <c r="AK178" s="208">
        <f>IF('Indicator Date hidden'!AL179="x","x",$AK$2-'Indicator Date hidden'!AL179)</f>
        <v>0</v>
      </c>
      <c r="AL178" s="208">
        <f>IF('Indicator Date hidden'!AM179="x","x",$AL$2-'Indicator Date hidden'!AM179)</f>
        <v>0</v>
      </c>
      <c r="AM178" s="208">
        <f>IF('Indicator Date hidden'!AN179="x","x",$AM$2-'Indicator Date hidden'!AN179)</f>
        <v>0</v>
      </c>
      <c r="AN178" s="208">
        <f>IF('Indicator Date hidden'!AO179="x","x",$AN$2-'Indicator Date hidden'!AO179)</f>
        <v>0</v>
      </c>
      <c r="AO178" s="208">
        <f>IF('Indicator Date hidden'!AP179="x","x",$AO$2-'Indicator Date hidden'!AP179)</f>
        <v>0</v>
      </c>
      <c r="AP178" s="208">
        <f>IF('Indicator Date hidden'!AQ179="x","x",$AP$2-'Indicator Date hidden'!AQ179)</f>
        <v>0</v>
      </c>
      <c r="AQ178" s="208">
        <f>IF('Indicator Date hidden'!AR179="x","x",$AQ$2-'Indicator Date hidden'!AR179)</f>
        <v>0</v>
      </c>
      <c r="AR178" s="208">
        <f>IF('Indicator Date hidden'!AS179="x","x",$AR$2-'Indicator Date hidden'!AS179)</f>
        <v>0</v>
      </c>
      <c r="AS178" s="208">
        <f>IF('Indicator Date hidden'!AT179="x","x",$AS$2-'Indicator Date hidden'!AT179)</f>
        <v>0</v>
      </c>
      <c r="AT178" s="208">
        <f>IF('Indicator Date hidden'!AU179="x","x",$AT$2-'Indicator Date hidden'!AU179)</f>
        <v>0</v>
      </c>
      <c r="AU178" s="208">
        <f>IF('Indicator Date hidden'!AV179="x","x",$AU$2-'Indicator Date hidden'!AV179)</f>
        <v>1</v>
      </c>
      <c r="AV178" s="208">
        <f>IF('Indicator Date hidden'!AW179="x","x",$AV$2-'Indicator Date hidden'!AW179)</f>
        <v>0</v>
      </c>
      <c r="AW178" s="208">
        <f>IF('Indicator Date hidden'!AX179="x","x",$AW$2-'Indicator Date hidden'!AX179)</f>
        <v>0</v>
      </c>
      <c r="AX178" s="208">
        <f>IF('Indicator Date hidden'!AY179="x","x",$AX$2-'Indicator Date hidden'!AY179)</f>
        <v>0</v>
      </c>
      <c r="AY178" s="208">
        <f>IF('Indicator Date hidden'!AZ179="x","x",$AY$2-'Indicator Date hidden'!AZ179)</f>
        <v>0</v>
      </c>
      <c r="AZ178" s="208">
        <f>IF('Indicator Date hidden'!BA179="x","x",$AZ$2-'Indicator Date hidden'!BA179)</f>
        <v>0</v>
      </c>
      <c r="BA178">
        <f t="shared" si="25"/>
        <v>7</v>
      </c>
      <c r="BB178" s="21">
        <f t="shared" si="26"/>
        <v>0.14285714285714285</v>
      </c>
      <c r="BC178">
        <f t="shared" si="27"/>
        <v>5</v>
      </c>
      <c r="BD178" s="21">
        <f t="shared" si="28"/>
        <v>0.49487165930539351</v>
      </c>
      <c r="BE178" s="278">
        <f t="shared" si="29"/>
        <v>0</v>
      </c>
    </row>
    <row r="179" spans="1:57" x14ac:dyDescent="0.3">
      <c r="A179" t="s">
        <v>7588</v>
      </c>
      <c r="B179" s="208">
        <f>IF('Indicator Date hidden'!C180="x","x",$B$2-'Indicator Date hidden'!C180)</f>
        <v>0</v>
      </c>
      <c r="C179" s="208">
        <f>IF('Indicator Date hidden'!D180="x","x",$C$2-'Indicator Date hidden'!D180)</f>
        <v>0</v>
      </c>
      <c r="D179" s="208">
        <f>IF('Indicator Date hidden'!E180="x","x",$D$2-'Indicator Date hidden'!E180)</f>
        <v>0</v>
      </c>
      <c r="E179" s="208">
        <f>IF('Indicator Date hidden'!F180="x","x",$E$2-'Indicator Date hidden'!F180)</f>
        <v>0</v>
      </c>
      <c r="F179" s="208">
        <f>IF('Indicator Date hidden'!G180="x","x",$F$2-'Indicator Date hidden'!G180)</f>
        <v>0</v>
      </c>
      <c r="G179" s="208">
        <f>IF('Indicator Date hidden'!H180="x","x",$G$2-'Indicator Date hidden'!H180)</f>
        <v>0</v>
      </c>
      <c r="H179" s="208">
        <f>IF('Indicator Date hidden'!I180="x","x",$H$2-'Indicator Date hidden'!I180)</f>
        <v>0</v>
      </c>
      <c r="I179" s="208">
        <f>IF('Indicator Date hidden'!J180="x","x",$I$2-'Indicator Date hidden'!J180)</f>
        <v>0</v>
      </c>
      <c r="J179" s="208">
        <f>IF('Indicator Date hidden'!K180="x","x",$J$2-'Indicator Date hidden'!K180)</f>
        <v>0</v>
      </c>
      <c r="K179" s="208">
        <f>IF('Indicator Date hidden'!L180="x","x",$K$2-'Indicator Date hidden'!L180)</f>
        <v>0</v>
      </c>
      <c r="L179" s="208">
        <f>IF('Indicator Date hidden'!M180="x","x",$L$2-'Indicator Date hidden'!M180)</f>
        <v>0</v>
      </c>
      <c r="M179" s="208">
        <f>IF('Indicator Date hidden'!N180="x","x",$M$2-'Indicator Date hidden'!N180)</f>
        <v>0</v>
      </c>
      <c r="N179" s="208">
        <f>IF('Indicator Date hidden'!O180="x","x",$N$2-'Indicator Date hidden'!O180)</f>
        <v>0</v>
      </c>
      <c r="O179" s="208">
        <f>IF('Indicator Date hidden'!P180="x","x",$O$2-'Indicator Date hidden'!P180)</f>
        <v>0</v>
      </c>
      <c r="P179" s="208">
        <f>IF('Indicator Date hidden'!Q180="x","x",$P$2-'Indicator Date hidden'!Q180)</f>
        <v>0</v>
      </c>
      <c r="Q179" s="208" t="str">
        <f>IF('Indicator Date hidden'!R180="x","x",$Q$2-'Indicator Date hidden'!R180)</f>
        <v>x</v>
      </c>
      <c r="R179" s="208">
        <f>IF('Indicator Date hidden'!S180="x","x",$R$2-'Indicator Date hidden'!S180)</f>
        <v>0</v>
      </c>
      <c r="S179" s="208">
        <f>IF('Indicator Date hidden'!T180="x","x",$S$2-'Indicator Date hidden'!T180)</f>
        <v>0</v>
      </c>
      <c r="T179" s="208">
        <f>IF('Indicator Date hidden'!U180="x","x",$T$2-'Indicator Date hidden'!U180)</f>
        <v>0</v>
      </c>
      <c r="U179" s="208">
        <f>IF('Indicator Date hidden'!V180="x","x",$U$2-'Indicator Date hidden'!V180)</f>
        <v>0</v>
      </c>
      <c r="V179" s="208">
        <f>IF('Indicator Date hidden'!W180="x","x",$V$2-'Indicator Date hidden'!W180)</f>
        <v>0</v>
      </c>
      <c r="W179" s="208" t="str">
        <f>IF('Indicator Date hidden'!X180="x","x",$W$2-'Indicator Date hidden'!X180)</f>
        <v>x</v>
      </c>
      <c r="X179" s="208">
        <f>IF('Indicator Date hidden'!Y180="x","x",$X$2-'Indicator Date hidden'!Y180)</f>
        <v>4</v>
      </c>
      <c r="Y179" s="208">
        <f>IF('Indicator Date hidden'!Z180="x","x",$Y$2-'Indicator Date hidden'!Z180)</f>
        <v>0</v>
      </c>
      <c r="Z179" s="208">
        <f>IF('Indicator Date hidden'!AA180="x","x",$Z$2-'Indicator Date hidden'!AA180)</f>
        <v>0</v>
      </c>
      <c r="AA179" s="208" t="str">
        <f>IF('Indicator Date hidden'!AB180="x","x",$AA$2-'Indicator Date hidden'!AB180)</f>
        <v>x</v>
      </c>
      <c r="AB179" s="208">
        <f>IF('Indicator Date hidden'!AC180="x","x",$AB$2-'Indicator Date hidden'!AC180)</f>
        <v>0</v>
      </c>
      <c r="AC179" s="208">
        <f>IF('Indicator Date hidden'!AD180="x","x",$AC$2-'Indicator Date hidden'!AD180)</f>
        <v>0</v>
      </c>
      <c r="AD179" s="208" t="str">
        <f>IF('Indicator Date hidden'!AE180="x","x",$AD$2-'Indicator Date hidden'!AE180)</f>
        <v>x</v>
      </c>
      <c r="AE179" s="208" t="str">
        <f>IF('Indicator Date hidden'!AF180="x","x",$AE$2-'Indicator Date hidden'!AF180)</f>
        <v>x</v>
      </c>
      <c r="AF179" s="208" t="str">
        <f>IF('Indicator Date hidden'!AG180="x","x",$AF$2-'Indicator Date hidden'!AG180)</f>
        <v>x</v>
      </c>
      <c r="AG179" s="208">
        <f>IF('Indicator Date hidden'!AH180="x","x",$AG$2-'Indicator Date hidden'!AH180)</f>
        <v>0</v>
      </c>
      <c r="AH179" s="208">
        <f>IF('Indicator Date hidden'!AI180="x","x",$AH$2-'Indicator Date hidden'!AI180)</f>
        <v>0</v>
      </c>
      <c r="AI179" s="208">
        <f>IF('Indicator Date hidden'!AJ180="x","x",$AI$2-'Indicator Date hidden'!AJ180)</f>
        <v>0</v>
      </c>
      <c r="AJ179" s="208" t="str">
        <f>IF('Indicator Date hidden'!AK180="x","x",$AJ$2-'Indicator Date hidden'!AK180)</f>
        <v>x</v>
      </c>
      <c r="AK179" s="208">
        <f>IF('Indicator Date hidden'!AL180="x","x",$AK$2-'Indicator Date hidden'!AL180)</f>
        <v>1</v>
      </c>
      <c r="AL179" s="208">
        <f>IF('Indicator Date hidden'!AM180="x","x",$AL$2-'Indicator Date hidden'!AM180)</f>
        <v>0</v>
      </c>
      <c r="AM179" s="208">
        <f>IF('Indicator Date hidden'!AN180="x","x",$AM$2-'Indicator Date hidden'!AN180)</f>
        <v>0</v>
      </c>
      <c r="AN179" s="208">
        <f>IF('Indicator Date hidden'!AO180="x","x",$AN$2-'Indicator Date hidden'!AO180)</f>
        <v>0</v>
      </c>
      <c r="AO179" s="208" t="str">
        <f>IF('Indicator Date hidden'!AP180="x","x",$AO$2-'Indicator Date hidden'!AP180)</f>
        <v>x</v>
      </c>
      <c r="AP179" s="208" t="str">
        <f>IF('Indicator Date hidden'!AQ180="x","x",$AP$2-'Indicator Date hidden'!AQ180)</f>
        <v>x</v>
      </c>
      <c r="AQ179" s="208" t="str">
        <f>IF('Indicator Date hidden'!AR180="x","x",$AQ$2-'Indicator Date hidden'!AR180)</f>
        <v>x</v>
      </c>
      <c r="AR179" s="208">
        <f>IF('Indicator Date hidden'!AS180="x","x",$AR$2-'Indicator Date hidden'!AS180)</f>
        <v>0</v>
      </c>
      <c r="AS179" s="208">
        <f>IF('Indicator Date hidden'!AT180="x","x",$AS$2-'Indicator Date hidden'!AT180)</f>
        <v>0</v>
      </c>
      <c r="AT179" s="208">
        <f>IF('Indicator Date hidden'!AU180="x","x",$AT$2-'Indicator Date hidden'!AU180)</f>
        <v>0</v>
      </c>
      <c r="AU179" s="208">
        <f>IF('Indicator Date hidden'!AV180="x","x",$AU$2-'Indicator Date hidden'!AV180)</f>
        <v>1</v>
      </c>
      <c r="AV179" s="208">
        <f>IF('Indicator Date hidden'!AW180="x","x",$AV$2-'Indicator Date hidden'!AW180)</f>
        <v>0</v>
      </c>
      <c r="AW179" s="208">
        <f>IF('Indicator Date hidden'!AX180="x","x",$AW$2-'Indicator Date hidden'!AX180)</f>
        <v>0</v>
      </c>
      <c r="AX179" s="208">
        <f>IF('Indicator Date hidden'!AY180="x","x",$AX$2-'Indicator Date hidden'!AY180)</f>
        <v>0</v>
      </c>
      <c r="AY179" s="208">
        <f>IF('Indicator Date hidden'!AZ180="x","x",$AY$2-'Indicator Date hidden'!AZ180)</f>
        <v>9</v>
      </c>
      <c r="AZ179" s="208">
        <f>IF('Indicator Date hidden'!BA180="x","x",$AZ$2-'Indicator Date hidden'!BA180)</f>
        <v>9</v>
      </c>
      <c r="BA179">
        <f t="shared" si="25"/>
        <v>24</v>
      </c>
      <c r="BB179" s="21">
        <f t="shared" si="26"/>
        <v>0.58536585365853655</v>
      </c>
      <c r="BC179">
        <f t="shared" si="27"/>
        <v>5</v>
      </c>
      <c r="BD179" s="21">
        <f t="shared" si="28"/>
        <v>2.011862500224515</v>
      </c>
      <c r="BE179" s="278">
        <f t="shared" si="29"/>
        <v>0</v>
      </c>
    </row>
    <row r="180" spans="1:57" x14ac:dyDescent="0.3">
      <c r="A180" t="s">
        <v>7590</v>
      </c>
      <c r="B180" s="208">
        <f>IF('Indicator Date hidden'!C181="x","x",$B$2-'Indicator Date hidden'!C181)</f>
        <v>0</v>
      </c>
      <c r="C180" s="208">
        <f>IF('Indicator Date hidden'!D181="x","x",$C$2-'Indicator Date hidden'!D181)</f>
        <v>0</v>
      </c>
      <c r="D180" s="208">
        <f>IF('Indicator Date hidden'!E181="x","x",$D$2-'Indicator Date hidden'!E181)</f>
        <v>0</v>
      </c>
      <c r="E180" s="208">
        <f>IF('Indicator Date hidden'!F181="x","x",$E$2-'Indicator Date hidden'!F181)</f>
        <v>0</v>
      </c>
      <c r="F180" s="208">
        <f>IF('Indicator Date hidden'!G181="x","x",$F$2-'Indicator Date hidden'!G181)</f>
        <v>0</v>
      </c>
      <c r="G180" s="208">
        <f>IF('Indicator Date hidden'!H181="x","x",$G$2-'Indicator Date hidden'!H181)</f>
        <v>0</v>
      </c>
      <c r="H180" s="208">
        <f>IF('Indicator Date hidden'!I181="x","x",$H$2-'Indicator Date hidden'!I181)</f>
        <v>0</v>
      </c>
      <c r="I180" s="208">
        <f>IF('Indicator Date hidden'!J181="x","x",$I$2-'Indicator Date hidden'!J181)</f>
        <v>0</v>
      </c>
      <c r="J180" s="208">
        <f>IF('Indicator Date hidden'!K181="x","x",$J$2-'Indicator Date hidden'!K181)</f>
        <v>0</v>
      </c>
      <c r="K180" s="208">
        <f>IF('Indicator Date hidden'!L181="x","x",$K$2-'Indicator Date hidden'!L181)</f>
        <v>0</v>
      </c>
      <c r="L180" s="208">
        <f>IF('Indicator Date hidden'!M181="x","x",$L$2-'Indicator Date hidden'!M181)</f>
        <v>0</v>
      </c>
      <c r="M180" s="208">
        <f>IF('Indicator Date hidden'!N181="x","x",$M$2-'Indicator Date hidden'!N181)</f>
        <v>0</v>
      </c>
      <c r="N180" s="208">
        <f>IF('Indicator Date hidden'!O181="x","x",$N$2-'Indicator Date hidden'!O181)</f>
        <v>0</v>
      </c>
      <c r="O180" s="208">
        <f>IF('Indicator Date hidden'!P181="x","x",$O$2-'Indicator Date hidden'!P181)</f>
        <v>0</v>
      </c>
      <c r="P180" s="208" t="str">
        <f>IF('Indicator Date hidden'!Q181="x","x",$P$2-'Indicator Date hidden'!Q181)</f>
        <v>x</v>
      </c>
      <c r="Q180" s="208" t="str">
        <f>IF('Indicator Date hidden'!R181="x","x",$Q$2-'Indicator Date hidden'!R181)</f>
        <v>x</v>
      </c>
      <c r="R180" s="208">
        <f>IF('Indicator Date hidden'!S181="x","x",$R$2-'Indicator Date hidden'!S181)</f>
        <v>0</v>
      </c>
      <c r="S180" s="208">
        <f>IF('Indicator Date hidden'!T181="x","x",$S$2-'Indicator Date hidden'!T181)</f>
        <v>0</v>
      </c>
      <c r="T180" s="208">
        <f>IF('Indicator Date hidden'!U181="x","x",$T$2-'Indicator Date hidden'!U181)</f>
        <v>0</v>
      </c>
      <c r="U180" s="208">
        <f>IF('Indicator Date hidden'!V181="x","x",$U$2-'Indicator Date hidden'!V181)</f>
        <v>0</v>
      </c>
      <c r="V180" s="208">
        <f>IF('Indicator Date hidden'!W181="x","x",$V$2-'Indicator Date hidden'!W181)</f>
        <v>0</v>
      </c>
      <c r="W180" s="208">
        <f>IF('Indicator Date hidden'!X181="x","x",$W$2-'Indicator Date hidden'!X181)</f>
        <v>7</v>
      </c>
      <c r="X180" s="208">
        <f>IF('Indicator Date hidden'!Y181="x","x",$X$2-'Indicator Date hidden'!Y181)</f>
        <v>4</v>
      </c>
      <c r="Y180" s="208">
        <f>IF('Indicator Date hidden'!Z181="x","x",$Y$2-'Indicator Date hidden'!Z181)</f>
        <v>0</v>
      </c>
      <c r="Z180" s="208">
        <f>IF('Indicator Date hidden'!AA181="x","x",$Z$2-'Indicator Date hidden'!AA181)</f>
        <v>0</v>
      </c>
      <c r="AA180" s="208" t="str">
        <f>IF('Indicator Date hidden'!AB181="x","x",$AA$2-'Indicator Date hidden'!AB181)</f>
        <v>x</v>
      </c>
      <c r="AB180" s="208">
        <f>IF('Indicator Date hidden'!AC181="x","x",$AB$2-'Indicator Date hidden'!AC181)</f>
        <v>0</v>
      </c>
      <c r="AC180" s="208">
        <f>IF('Indicator Date hidden'!AD181="x","x",$AC$2-'Indicator Date hidden'!AD181)</f>
        <v>0</v>
      </c>
      <c r="AD180" s="208" t="str">
        <f>IF('Indicator Date hidden'!AE181="x","x",$AD$2-'Indicator Date hidden'!AE181)</f>
        <v>x</v>
      </c>
      <c r="AE180" s="208" t="str">
        <f>IF('Indicator Date hidden'!AF181="x","x",$AE$2-'Indicator Date hidden'!AF181)</f>
        <v>x</v>
      </c>
      <c r="AF180" s="208" t="str">
        <f>IF('Indicator Date hidden'!AG181="x","x",$AF$2-'Indicator Date hidden'!AG181)</f>
        <v>x</v>
      </c>
      <c r="AG180" s="208">
        <f>IF('Indicator Date hidden'!AH181="x","x",$AG$2-'Indicator Date hidden'!AH181)</f>
        <v>0</v>
      </c>
      <c r="AH180" s="208">
        <f>IF('Indicator Date hidden'!AI181="x","x",$AH$2-'Indicator Date hidden'!AI181)</f>
        <v>0</v>
      </c>
      <c r="AI180" s="208">
        <f>IF('Indicator Date hidden'!AJ181="x","x",$AI$2-'Indicator Date hidden'!AJ181)</f>
        <v>0</v>
      </c>
      <c r="AJ180" s="208" t="str">
        <f>IF('Indicator Date hidden'!AK181="x","x",$AJ$2-'Indicator Date hidden'!AK181)</f>
        <v>x</v>
      </c>
      <c r="AK180" s="208" t="str">
        <f>IF('Indicator Date hidden'!AL181="x","x",$AK$2-'Indicator Date hidden'!AL181)</f>
        <v>x</v>
      </c>
      <c r="AL180" s="208">
        <f>IF('Indicator Date hidden'!AM181="x","x",$AL$2-'Indicator Date hidden'!AM181)</f>
        <v>0</v>
      </c>
      <c r="AM180" s="208">
        <f>IF('Indicator Date hidden'!AN181="x","x",$AM$2-'Indicator Date hidden'!AN181)</f>
        <v>0</v>
      </c>
      <c r="AN180" s="208">
        <f>IF('Indicator Date hidden'!AO181="x","x",$AN$2-'Indicator Date hidden'!AO181)</f>
        <v>0</v>
      </c>
      <c r="AO180" s="208" t="str">
        <f>IF('Indicator Date hidden'!AP181="x","x",$AO$2-'Indicator Date hidden'!AP181)</f>
        <v>x</v>
      </c>
      <c r="AP180" s="208" t="str">
        <f>IF('Indicator Date hidden'!AQ181="x","x",$AP$2-'Indicator Date hidden'!AQ181)</f>
        <v>x</v>
      </c>
      <c r="AQ180" s="208" t="str">
        <f>IF('Indicator Date hidden'!AR181="x","x",$AQ$2-'Indicator Date hidden'!AR181)</f>
        <v>x</v>
      </c>
      <c r="AR180" s="208">
        <f>IF('Indicator Date hidden'!AS181="x","x",$AR$2-'Indicator Date hidden'!AS181)</f>
        <v>0</v>
      </c>
      <c r="AS180" s="208" t="str">
        <f>IF('Indicator Date hidden'!AT181="x","x",$AS$2-'Indicator Date hidden'!AT181)</f>
        <v>x</v>
      </c>
      <c r="AT180" s="208">
        <f>IF('Indicator Date hidden'!AU181="x","x",$AT$2-'Indicator Date hidden'!AU181)</f>
        <v>0</v>
      </c>
      <c r="AU180" s="208" t="str">
        <f>IF('Indicator Date hidden'!AV181="x","x",$AU$2-'Indicator Date hidden'!AV181)</f>
        <v>x</v>
      </c>
      <c r="AV180" s="208">
        <f>IF('Indicator Date hidden'!AW181="x","x",$AV$2-'Indicator Date hidden'!AW181)</f>
        <v>1</v>
      </c>
      <c r="AW180" s="208">
        <f>IF('Indicator Date hidden'!AX181="x","x",$AW$2-'Indicator Date hidden'!AX181)</f>
        <v>0</v>
      </c>
      <c r="AX180" s="208">
        <f>IF('Indicator Date hidden'!AY181="x","x",$AX$2-'Indicator Date hidden'!AY181)</f>
        <v>0</v>
      </c>
      <c r="AY180" s="208">
        <f>IF('Indicator Date hidden'!AZ181="x","x",$AY$2-'Indicator Date hidden'!AZ181)</f>
        <v>2</v>
      </c>
      <c r="AZ180" s="208">
        <f>IF('Indicator Date hidden'!BA181="x","x",$AZ$2-'Indicator Date hidden'!BA181)</f>
        <v>0</v>
      </c>
      <c r="BA180">
        <f t="shared" si="25"/>
        <v>14</v>
      </c>
      <c r="BB180" s="21">
        <f t="shared" si="26"/>
        <v>0.36842105263157893</v>
      </c>
      <c r="BC180">
        <f t="shared" si="27"/>
        <v>4</v>
      </c>
      <c r="BD180" s="21">
        <f t="shared" si="28"/>
        <v>1.3062814364200901</v>
      </c>
      <c r="BE180" s="278">
        <f t="shared" si="29"/>
        <v>0</v>
      </c>
    </row>
    <row r="181" spans="1:57" x14ac:dyDescent="0.3">
      <c r="A181" t="s">
        <v>7591</v>
      </c>
      <c r="B181" s="208">
        <f>IF('Indicator Date hidden'!C182="x","x",$B$2-'Indicator Date hidden'!C182)</f>
        <v>0</v>
      </c>
      <c r="C181" s="208">
        <f>IF('Indicator Date hidden'!D182="x","x",$C$2-'Indicator Date hidden'!D182)</f>
        <v>0</v>
      </c>
      <c r="D181" s="208">
        <f>IF('Indicator Date hidden'!E182="x","x",$D$2-'Indicator Date hidden'!E182)</f>
        <v>0</v>
      </c>
      <c r="E181" s="208">
        <f>IF('Indicator Date hidden'!F182="x","x",$E$2-'Indicator Date hidden'!F182)</f>
        <v>0</v>
      </c>
      <c r="F181" s="208">
        <f>IF('Indicator Date hidden'!G182="x","x",$F$2-'Indicator Date hidden'!G182)</f>
        <v>0</v>
      </c>
      <c r="G181" s="208">
        <f>IF('Indicator Date hidden'!H182="x","x",$G$2-'Indicator Date hidden'!H182)</f>
        <v>0</v>
      </c>
      <c r="H181" s="208">
        <f>IF('Indicator Date hidden'!I182="x","x",$H$2-'Indicator Date hidden'!I182)</f>
        <v>0</v>
      </c>
      <c r="I181" s="208">
        <f>IF('Indicator Date hidden'!J182="x","x",$I$2-'Indicator Date hidden'!J182)</f>
        <v>0</v>
      </c>
      <c r="J181" s="208">
        <f>IF('Indicator Date hidden'!K182="x","x",$J$2-'Indicator Date hidden'!K182)</f>
        <v>0</v>
      </c>
      <c r="K181" s="208">
        <f>IF('Indicator Date hidden'!L182="x","x",$K$2-'Indicator Date hidden'!L182)</f>
        <v>0</v>
      </c>
      <c r="L181" s="208">
        <f>IF('Indicator Date hidden'!M182="x","x",$L$2-'Indicator Date hidden'!M182)</f>
        <v>0</v>
      </c>
      <c r="M181" s="208">
        <f>IF('Indicator Date hidden'!N182="x","x",$M$2-'Indicator Date hidden'!N182)</f>
        <v>0</v>
      </c>
      <c r="N181" s="208">
        <f>IF('Indicator Date hidden'!O182="x","x",$N$2-'Indicator Date hidden'!O182)</f>
        <v>0</v>
      </c>
      <c r="O181" s="208">
        <f>IF('Indicator Date hidden'!P182="x","x",$O$2-'Indicator Date hidden'!P182)</f>
        <v>0</v>
      </c>
      <c r="P181" s="208">
        <f>IF('Indicator Date hidden'!Q182="x","x",$P$2-'Indicator Date hidden'!Q182)</f>
        <v>0</v>
      </c>
      <c r="Q181" s="208">
        <f>IF('Indicator Date hidden'!R182="x","x",$Q$2-'Indicator Date hidden'!R182)</f>
        <v>3</v>
      </c>
      <c r="R181" s="208">
        <f>IF('Indicator Date hidden'!S182="x","x",$R$2-'Indicator Date hidden'!S182)</f>
        <v>0</v>
      </c>
      <c r="S181" s="208">
        <f>IF('Indicator Date hidden'!T182="x","x",$S$2-'Indicator Date hidden'!T182)</f>
        <v>0</v>
      </c>
      <c r="T181" s="208">
        <f>IF('Indicator Date hidden'!U182="x","x",$T$2-'Indicator Date hidden'!U182)</f>
        <v>0</v>
      </c>
      <c r="U181" s="208">
        <f>IF('Indicator Date hidden'!V182="x","x",$U$2-'Indicator Date hidden'!V182)</f>
        <v>0</v>
      </c>
      <c r="V181" s="208">
        <f>IF('Indicator Date hidden'!W182="x","x",$V$2-'Indicator Date hidden'!W182)</f>
        <v>0</v>
      </c>
      <c r="W181" s="208">
        <f>IF('Indicator Date hidden'!X182="x","x",$W$2-'Indicator Date hidden'!X182)</f>
        <v>3</v>
      </c>
      <c r="X181" s="208">
        <f>IF('Indicator Date hidden'!Y182="x","x",$X$2-'Indicator Date hidden'!Y182)</f>
        <v>4</v>
      </c>
      <c r="Y181" s="208">
        <f>IF('Indicator Date hidden'!Z182="x","x",$Y$2-'Indicator Date hidden'!Z182)</f>
        <v>0</v>
      </c>
      <c r="Z181" s="208">
        <f>IF('Indicator Date hidden'!AA182="x","x",$Z$2-'Indicator Date hidden'!AA182)</f>
        <v>0</v>
      </c>
      <c r="AA181" s="208">
        <f>IF('Indicator Date hidden'!AB182="x","x",$AA$2-'Indicator Date hidden'!AB182)</f>
        <v>0</v>
      </c>
      <c r="AB181" s="208">
        <f>IF('Indicator Date hidden'!AC182="x","x",$AB$2-'Indicator Date hidden'!AC182)</f>
        <v>0</v>
      </c>
      <c r="AC181" s="208">
        <f>IF('Indicator Date hidden'!AD182="x","x",$AC$2-'Indicator Date hidden'!AD182)</f>
        <v>0</v>
      </c>
      <c r="AD181" s="208">
        <f>IF('Indicator Date hidden'!AE182="x","x",$AD$2-'Indicator Date hidden'!AE182)</f>
        <v>0</v>
      </c>
      <c r="AE181" s="208">
        <f>IF('Indicator Date hidden'!AF182="x","x",$AE$2-'Indicator Date hidden'!AF182)</f>
        <v>0</v>
      </c>
      <c r="AF181" s="208">
        <f>IF('Indicator Date hidden'!AG182="x","x",$AF$2-'Indicator Date hidden'!AG182)</f>
        <v>1</v>
      </c>
      <c r="AG181" s="208">
        <f>IF('Indicator Date hidden'!AH182="x","x",$AG$2-'Indicator Date hidden'!AH182)</f>
        <v>0</v>
      </c>
      <c r="AH181" s="208">
        <f>IF('Indicator Date hidden'!AI182="x","x",$AH$2-'Indicator Date hidden'!AI182)</f>
        <v>0</v>
      </c>
      <c r="AI181" s="208">
        <f>IF('Indicator Date hidden'!AJ182="x","x",$AI$2-'Indicator Date hidden'!AJ182)</f>
        <v>0</v>
      </c>
      <c r="AJ181" s="208">
        <f>IF('Indicator Date hidden'!AK182="x","x",$AJ$2-'Indicator Date hidden'!AK182)</f>
        <v>1</v>
      </c>
      <c r="AK181" s="208">
        <f>IF('Indicator Date hidden'!AL182="x","x",$AK$2-'Indicator Date hidden'!AL182)</f>
        <v>0</v>
      </c>
      <c r="AL181" s="208">
        <f>IF('Indicator Date hidden'!AM182="x","x",$AL$2-'Indicator Date hidden'!AM182)</f>
        <v>0</v>
      </c>
      <c r="AM181" s="208">
        <f>IF('Indicator Date hidden'!AN182="x","x",$AM$2-'Indicator Date hidden'!AN182)</f>
        <v>0</v>
      </c>
      <c r="AN181" s="208">
        <f>IF('Indicator Date hidden'!AO182="x","x",$AN$2-'Indicator Date hidden'!AO182)</f>
        <v>0</v>
      </c>
      <c r="AO181" s="208">
        <f>IF('Indicator Date hidden'!AP182="x","x",$AO$2-'Indicator Date hidden'!AP182)</f>
        <v>1</v>
      </c>
      <c r="AP181" s="208">
        <f>IF('Indicator Date hidden'!AQ182="x","x",$AP$2-'Indicator Date hidden'!AQ182)</f>
        <v>0</v>
      </c>
      <c r="AQ181" s="208" t="str">
        <f>IF('Indicator Date hidden'!AR182="x","x",$AQ$2-'Indicator Date hidden'!AR182)</f>
        <v>x</v>
      </c>
      <c r="AR181" s="208">
        <f>IF('Indicator Date hidden'!AS182="x","x",$AR$2-'Indicator Date hidden'!AS182)</f>
        <v>0</v>
      </c>
      <c r="AS181" s="208">
        <f>IF('Indicator Date hidden'!AT182="x","x",$AS$2-'Indicator Date hidden'!AT182)</f>
        <v>0</v>
      </c>
      <c r="AT181" s="208">
        <f>IF('Indicator Date hidden'!AU182="x","x",$AT$2-'Indicator Date hidden'!AU182)</f>
        <v>0</v>
      </c>
      <c r="AU181" s="208">
        <f>IF('Indicator Date hidden'!AV182="x","x",$AU$2-'Indicator Date hidden'!AV182)</f>
        <v>2</v>
      </c>
      <c r="AV181" s="208">
        <f>IF('Indicator Date hidden'!AW182="x","x",$AV$2-'Indicator Date hidden'!AW182)</f>
        <v>0</v>
      </c>
      <c r="AW181" s="208">
        <f>IF('Indicator Date hidden'!AX182="x","x",$AW$2-'Indicator Date hidden'!AX182)</f>
        <v>0</v>
      </c>
      <c r="AX181" s="208">
        <f>IF('Indicator Date hidden'!AY182="x","x",$AX$2-'Indicator Date hidden'!AY182)</f>
        <v>0</v>
      </c>
      <c r="AY181" s="208">
        <f>IF('Indicator Date hidden'!AZ182="x","x",$AY$2-'Indicator Date hidden'!AZ182)</f>
        <v>0</v>
      </c>
      <c r="AZ181" s="208">
        <f>IF('Indicator Date hidden'!BA182="x","x",$AZ$2-'Indicator Date hidden'!BA182)</f>
        <v>0</v>
      </c>
      <c r="BA181">
        <f t="shared" si="25"/>
        <v>15</v>
      </c>
      <c r="BB181" s="21">
        <f t="shared" si="26"/>
        <v>0.3</v>
      </c>
      <c r="BC181">
        <f t="shared" si="27"/>
        <v>7</v>
      </c>
      <c r="BD181" s="21">
        <f t="shared" si="28"/>
        <v>0.8544003745317531</v>
      </c>
      <c r="BE181" s="278">
        <f t="shared" si="29"/>
        <v>0</v>
      </c>
    </row>
    <row r="182" spans="1:57" x14ac:dyDescent="0.3">
      <c r="A182" t="s">
        <v>7592</v>
      </c>
      <c r="B182" s="208">
        <f>IF('Indicator Date hidden'!C183="x","x",$B$2-'Indicator Date hidden'!C183)</f>
        <v>0</v>
      </c>
      <c r="C182" s="208">
        <f>IF('Indicator Date hidden'!D183="x","x",$C$2-'Indicator Date hidden'!D183)</f>
        <v>0</v>
      </c>
      <c r="D182" s="208">
        <f>IF('Indicator Date hidden'!E183="x","x",$D$2-'Indicator Date hidden'!E183)</f>
        <v>0</v>
      </c>
      <c r="E182" s="208">
        <f>IF('Indicator Date hidden'!F183="x","x",$E$2-'Indicator Date hidden'!F183)</f>
        <v>0</v>
      </c>
      <c r="F182" s="208">
        <f>IF('Indicator Date hidden'!G183="x","x",$F$2-'Indicator Date hidden'!G183)</f>
        <v>0</v>
      </c>
      <c r="G182" s="208">
        <f>IF('Indicator Date hidden'!H183="x","x",$G$2-'Indicator Date hidden'!H183)</f>
        <v>0</v>
      </c>
      <c r="H182" s="208">
        <f>IF('Indicator Date hidden'!I183="x","x",$H$2-'Indicator Date hidden'!I183)</f>
        <v>0</v>
      </c>
      <c r="I182" s="208">
        <f>IF('Indicator Date hidden'!J183="x","x",$I$2-'Indicator Date hidden'!J183)</f>
        <v>0</v>
      </c>
      <c r="J182" s="208">
        <f>IF('Indicator Date hidden'!K183="x","x",$J$2-'Indicator Date hidden'!K183)</f>
        <v>0</v>
      </c>
      <c r="K182" s="208">
        <f>IF('Indicator Date hidden'!L183="x","x",$K$2-'Indicator Date hidden'!L183)</f>
        <v>0</v>
      </c>
      <c r="L182" s="208">
        <f>IF('Indicator Date hidden'!M183="x","x",$L$2-'Indicator Date hidden'!M183)</f>
        <v>0</v>
      </c>
      <c r="M182" s="208">
        <f>IF('Indicator Date hidden'!N183="x","x",$M$2-'Indicator Date hidden'!N183)</f>
        <v>0</v>
      </c>
      <c r="N182" s="208">
        <f>IF('Indicator Date hidden'!O183="x","x",$N$2-'Indicator Date hidden'!O183)</f>
        <v>0</v>
      </c>
      <c r="O182" s="208">
        <f>IF('Indicator Date hidden'!P183="x","x",$O$2-'Indicator Date hidden'!P183)</f>
        <v>0</v>
      </c>
      <c r="P182" s="208">
        <f>IF('Indicator Date hidden'!Q183="x","x",$P$2-'Indicator Date hidden'!Q183)</f>
        <v>0</v>
      </c>
      <c r="Q182" s="208">
        <f>IF('Indicator Date hidden'!R183="x","x",$Q$2-'Indicator Date hidden'!R183)</f>
        <v>2</v>
      </c>
      <c r="R182" s="208">
        <f>IF('Indicator Date hidden'!S183="x","x",$R$2-'Indicator Date hidden'!S183)</f>
        <v>0</v>
      </c>
      <c r="S182" s="208">
        <f>IF('Indicator Date hidden'!T183="x","x",$S$2-'Indicator Date hidden'!T183)</f>
        <v>0</v>
      </c>
      <c r="T182" s="208">
        <f>IF('Indicator Date hidden'!U183="x","x",$T$2-'Indicator Date hidden'!U183)</f>
        <v>0</v>
      </c>
      <c r="U182" s="208">
        <f>IF('Indicator Date hidden'!V183="x","x",$U$2-'Indicator Date hidden'!V183)</f>
        <v>0</v>
      </c>
      <c r="V182" s="208">
        <f>IF('Indicator Date hidden'!W183="x","x",$V$2-'Indicator Date hidden'!W183)</f>
        <v>0</v>
      </c>
      <c r="W182" s="208" t="str">
        <f>IF('Indicator Date hidden'!X183="x","x",$W$2-'Indicator Date hidden'!X183)</f>
        <v>x</v>
      </c>
      <c r="X182" s="208">
        <f>IF('Indicator Date hidden'!Y183="x","x",$X$2-'Indicator Date hidden'!Y183)</f>
        <v>1</v>
      </c>
      <c r="Y182" s="208">
        <f>IF('Indicator Date hidden'!Z183="x","x",$Y$2-'Indicator Date hidden'!Z183)</f>
        <v>0</v>
      </c>
      <c r="Z182" s="208">
        <f>IF('Indicator Date hidden'!AA183="x","x",$Z$2-'Indicator Date hidden'!AA183)</f>
        <v>0</v>
      </c>
      <c r="AA182" s="208">
        <f>IF('Indicator Date hidden'!AB183="x","x",$AA$2-'Indicator Date hidden'!AB183)</f>
        <v>0</v>
      </c>
      <c r="AB182" s="208">
        <f>IF('Indicator Date hidden'!AC183="x","x",$AB$2-'Indicator Date hidden'!AC183)</f>
        <v>0</v>
      </c>
      <c r="AC182" s="208">
        <f>IF('Indicator Date hidden'!AD183="x","x",$AC$2-'Indicator Date hidden'!AD183)</f>
        <v>0</v>
      </c>
      <c r="AD182" s="208" t="str">
        <f>IF('Indicator Date hidden'!AE183="x","x",$AD$2-'Indicator Date hidden'!AE183)</f>
        <v>x</v>
      </c>
      <c r="AE182" s="208">
        <f>IF('Indicator Date hidden'!AF183="x","x",$AE$2-'Indicator Date hidden'!AF183)</f>
        <v>0</v>
      </c>
      <c r="AF182" s="208">
        <f>IF('Indicator Date hidden'!AG183="x","x",$AF$2-'Indicator Date hidden'!AG183)</f>
        <v>0</v>
      </c>
      <c r="AG182" s="208">
        <f>IF('Indicator Date hidden'!AH183="x","x",$AG$2-'Indicator Date hidden'!AH183)</f>
        <v>0</v>
      </c>
      <c r="AH182" s="208">
        <f>IF('Indicator Date hidden'!AI183="x","x",$AH$2-'Indicator Date hidden'!AI183)</f>
        <v>0</v>
      </c>
      <c r="AI182" s="208">
        <f>IF('Indicator Date hidden'!AJ183="x","x",$AI$2-'Indicator Date hidden'!AJ183)</f>
        <v>0</v>
      </c>
      <c r="AJ182" s="208">
        <f>IF('Indicator Date hidden'!AK183="x","x",$AJ$2-'Indicator Date hidden'!AK183)</f>
        <v>1</v>
      </c>
      <c r="AK182" s="208">
        <f>IF('Indicator Date hidden'!AL183="x","x",$AK$2-'Indicator Date hidden'!AL183)</f>
        <v>1</v>
      </c>
      <c r="AL182" s="208">
        <f>IF('Indicator Date hidden'!AM183="x","x",$AL$2-'Indicator Date hidden'!AM183)</f>
        <v>0</v>
      </c>
      <c r="AM182" s="208">
        <f>IF('Indicator Date hidden'!AN183="x","x",$AM$2-'Indicator Date hidden'!AN183)</f>
        <v>0</v>
      </c>
      <c r="AN182" s="208">
        <f>IF('Indicator Date hidden'!AO183="x","x",$AN$2-'Indicator Date hidden'!AO183)</f>
        <v>0</v>
      </c>
      <c r="AO182" s="208">
        <f>IF('Indicator Date hidden'!AP183="x","x",$AO$2-'Indicator Date hidden'!AP183)</f>
        <v>1</v>
      </c>
      <c r="AP182" s="208">
        <f>IF('Indicator Date hidden'!AQ183="x","x",$AP$2-'Indicator Date hidden'!AQ183)</f>
        <v>0</v>
      </c>
      <c r="AQ182" s="208" t="str">
        <f>IF('Indicator Date hidden'!AR183="x","x",$AQ$2-'Indicator Date hidden'!AR183)</f>
        <v>x</v>
      </c>
      <c r="AR182" s="208">
        <f>IF('Indicator Date hidden'!AS183="x","x",$AR$2-'Indicator Date hidden'!AS183)</f>
        <v>0</v>
      </c>
      <c r="AS182" s="208">
        <f>IF('Indicator Date hidden'!AT183="x","x",$AS$2-'Indicator Date hidden'!AT183)</f>
        <v>0</v>
      </c>
      <c r="AT182" s="208">
        <f>IF('Indicator Date hidden'!AU183="x","x",$AT$2-'Indicator Date hidden'!AU183)</f>
        <v>0</v>
      </c>
      <c r="AU182" s="208">
        <f>IF('Indicator Date hidden'!AV183="x","x",$AU$2-'Indicator Date hidden'!AV183)</f>
        <v>1</v>
      </c>
      <c r="AV182" s="208">
        <f>IF('Indicator Date hidden'!AW183="x","x",$AV$2-'Indicator Date hidden'!AW183)</f>
        <v>0</v>
      </c>
      <c r="AW182" s="208">
        <f>IF('Indicator Date hidden'!AX183="x","x",$AW$2-'Indicator Date hidden'!AX183)</f>
        <v>0</v>
      </c>
      <c r="AX182" s="208">
        <f>IF('Indicator Date hidden'!AY183="x","x",$AX$2-'Indicator Date hidden'!AY183)</f>
        <v>0</v>
      </c>
      <c r="AY182" s="208">
        <f>IF('Indicator Date hidden'!AZ183="x","x",$AY$2-'Indicator Date hidden'!AZ183)</f>
        <v>0</v>
      </c>
      <c r="AZ182" s="208">
        <f>IF('Indicator Date hidden'!BA183="x","x",$AZ$2-'Indicator Date hidden'!BA183)</f>
        <v>0</v>
      </c>
      <c r="BA182">
        <f t="shared" si="25"/>
        <v>7</v>
      </c>
      <c r="BB182" s="21">
        <f t="shared" si="26"/>
        <v>0.14583333333333334</v>
      </c>
      <c r="BC182">
        <f t="shared" si="27"/>
        <v>6</v>
      </c>
      <c r="BD182" s="21">
        <f t="shared" si="28"/>
        <v>0.40771637064126931</v>
      </c>
      <c r="BE182" s="278">
        <f t="shared" si="29"/>
        <v>0</v>
      </c>
    </row>
    <row r="183" spans="1:57" x14ac:dyDescent="0.3">
      <c r="A183" t="s">
        <v>7594</v>
      </c>
      <c r="B183" s="208">
        <f>IF('Indicator Date hidden'!C184="x","x",$B$2-'Indicator Date hidden'!C184)</f>
        <v>0</v>
      </c>
      <c r="C183" s="208">
        <f>IF('Indicator Date hidden'!D184="x","x",$C$2-'Indicator Date hidden'!D184)</f>
        <v>0</v>
      </c>
      <c r="D183" s="208">
        <f>IF('Indicator Date hidden'!E184="x","x",$D$2-'Indicator Date hidden'!E184)</f>
        <v>0</v>
      </c>
      <c r="E183" s="208">
        <f>IF('Indicator Date hidden'!F184="x","x",$E$2-'Indicator Date hidden'!F184)</f>
        <v>0</v>
      </c>
      <c r="F183" s="208">
        <f>IF('Indicator Date hidden'!G184="x","x",$F$2-'Indicator Date hidden'!G184)</f>
        <v>0</v>
      </c>
      <c r="G183" s="208">
        <f>IF('Indicator Date hidden'!H184="x","x",$G$2-'Indicator Date hidden'!H184)</f>
        <v>0</v>
      </c>
      <c r="H183" s="208">
        <f>IF('Indicator Date hidden'!I184="x","x",$H$2-'Indicator Date hidden'!I184)</f>
        <v>0</v>
      </c>
      <c r="I183" s="208">
        <f>IF('Indicator Date hidden'!J184="x","x",$I$2-'Indicator Date hidden'!J184)</f>
        <v>0</v>
      </c>
      <c r="J183" s="208">
        <f>IF('Indicator Date hidden'!K184="x","x",$J$2-'Indicator Date hidden'!K184)</f>
        <v>0</v>
      </c>
      <c r="K183" s="208">
        <f>IF('Indicator Date hidden'!L184="x","x",$K$2-'Indicator Date hidden'!L184)</f>
        <v>0</v>
      </c>
      <c r="L183" s="208">
        <f>IF('Indicator Date hidden'!M184="x","x",$L$2-'Indicator Date hidden'!M184)</f>
        <v>0</v>
      </c>
      <c r="M183" s="208">
        <f>IF('Indicator Date hidden'!N184="x","x",$M$2-'Indicator Date hidden'!N184)</f>
        <v>0</v>
      </c>
      <c r="N183" s="208">
        <f>IF('Indicator Date hidden'!O184="x","x",$N$2-'Indicator Date hidden'!O184)</f>
        <v>0</v>
      </c>
      <c r="O183" s="208">
        <f>IF('Indicator Date hidden'!P184="x","x",$O$2-'Indicator Date hidden'!P184)</f>
        <v>0</v>
      </c>
      <c r="P183" s="208">
        <f>IF('Indicator Date hidden'!Q184="x","x",$P$2-'Indicator Date hidden'!Q184)</f>
        <v>0</v>
      </c>
      <c r="Q183" s="208" t="str">
        <f>IF('Indicator Date hidden'!R184="x","x",$Q$2-'Indicator Date hidden'!R184)</f>
        <v>x</v>
      </c>
      <c r="R183" s="208">
        <f>IF('Indicator Date hidden'!S184="x","x",$R$2-'Indicator Date hidden'!S184)</f>
        <v>0</v>
      </c>
      <c r="S183" s="208">
        <f>IF('Indicator Date hidden'!T184="x","x",$S$2-'Indicator Date hidden'!T184)</f>
        <v>0</v>
      </c>
      <c r="T183" s="208">
        <f>IF('Indicator Date hidden'!U184="x","x",$T$2-'Indicator Date hidden'!U184)</f>
        <v>0</v>
      </c>
      <c r="U183" s="208" t="str">
        <f>IF('Indicator Date hidden'!V184="x","x",$U$2-'Indicator Date hidden'!V184)</f>
        <v>x</v>
      </c>
      <c r="V183" s="208">
        <f>IF('Indicator Date hidden'!W184="x","x",$V$2-'Indicator Date hidden'!W184)</f>
        <v>0</v>
      </c>
      <c r="W183" s="208" t="str">
        <f>IF('Indicator Date hidden'!X184="x","x",$W$2-'Indicator Date hidden'!X184)</f>
        <v>x</v>
      </c>
      <c r="X183" s="208">
        <f>IF('Indicator Date hidden'!Y184="x","x",$X$2-'Indicator Date hidden'!Y184)</f>
        <v>4</v>
      </c>
      <c r="Y183" s="208">
        <f>IF('Indicator Date hidden'!Z184="x","x",$Y$2-'Indicator Date hidden'!Z184)</f>
        <v>0</v>
      </c>
      <c r="Z183" s="208">
        <f>IF('Indicator Date hidden'!AA184="x","x",$Z$2-'Indicator Date hidden'!AA184)</f>
        <v>0</v>
      </c>
      <c r="AA183" s="208" t="str">
        <f>IF('Indicator Date hidden'!AB184="x","x",$AA$2-'Indicator Date hidden'!AB184)</f>
        <v>x</v>
      </c>
      <c r="AB183" s="208">
        <f>IF('Indicator Date hidden'!AC184="x","x",$AB$2-'Indicator Date hidden'!AC184)</f>
        <v>0</v>
      </c>
      <c r="AC183" s="208">
        <f>IF('Indicator Date hidden'!AD184="x","x",$AC$2-'Indicator Date hidden'!AD184)</f>
        <v>0</v>
      </c>
      <c r="AD183" s="208" t="str">
        <f>IF('Indicator Date hidden'!AE184="x","x",$AD$2-'Indicator Date hidden'!AE184)</f>
        <v>x</v>
      </c>
      <c r="AE183" s="208">
        <f>IF('Indicator Date hidden'!AF184="x","x",$AE$2-'Indicator Date hidden'!AF184)</f>
        <v>0</v>
      </c>
      <c r="AF183" s="208" t="str">
        <f>IF('Indicator Date hidden'!AG184="x","x",$AF$2-'Indicator Date hidden'!AG184)</f>
        <v>x</v>
      </c>
      <c r="AG183" s="208">
        <f>IF('Indicator Date hidden'!AH184="x","x",$AG$2-'Indicator Date hidden'!AH184)</f>
        <v>0</v>
      </c>
      <c r="AH183" s="208">
        <f>IF('Indicator Date hidden'!AI184="x","x",$AH$2-'Indicator Date hidden'!AI184)</f>
        <v>0</v>
      </c>
      <c r="AI183" s="208">
        <f>IF('Indicator Date hidden'!AJ184="x","x",$AI$2-'Indicator Date hidden'!AJ184)</f>
        <v>0</v>
      </c>
      <c r="AJ183" s="208" t="str">
        <f>IF('Indicator Date hidden'!AK184="x","x",$AJ$2-'Indicator Date hidden'!AK184)</f>
        <v>x</v>
      </c>
      <c r="AK183" s="208">
        <f>IF('Indicator Date hidden'!AL184="x","x",$AK$2-'Indicator Date hidden'!AL184)</f>
        <v>1</v>
      </c>
      <c r="AL183" s="208">
        <f>IF('Indicator Date hidden'!AM184="x","x",$AL$2-'Indicator Date hidden'!AM184)</f>
        <v>0</v>
      </c>
      <c r="AM183" s="208">
        <f>IF('Indicator Date hidden'!AN184="x","x",$AM$2-'Indicator Date hidden'!AN184)</f>
        <v>0</v>
      </c>
      <c r="AN183" s="208">
        <f>IF('Indicator Date hidden'!AO184="x","x",$AN$2-'Indicator Date hidden'!AO184)</f>
        <v>0</v>
      </c>
      <c r="AO183" s="208" t="str">
        <f>IF('Indicator Date hidden'!AP184="x","x",$AO$2-'Indicator Date hidden'!AP184)</f>
        <v>x</v>
      </c>
      <c r="AP183" s="208" t="str">
        <f>IF('Indicator Date hidden'!AQ184="x","x",$AP$2-'Indicator Date hidden'!AQ184)</f>
        <v>x</v>
      </c>
      <c r="AQ183" s="208">
        <f>IF('Indicator Date hidden'!AR184="x","x",$AQ$2-'Indicator Date hidden'!AR184)</f>
        <v>0</v>
      </c>
      <c r="AR183" s="208">
        <f>IF('Indicator Date hidden'!AS184="x","x",$AR$2-'Indicator Date hidden'!AS184)</f>
        <v>0</v>
      </c>
      <c r="AS183" s="208">
        <f>IF('Indicator Date hidden'!AT184="x","x",$AS$2-'Indicator Date hidden'!AT184)</f>
        <v>0</v>
      </c>
      <c r="AT183" s="208">
        <f>IF('Indicator Date hidden'!AU184="x","x",$AT$2-'Indicator Date hidden'!AU184)</f>
        <v>0</v>
      </c>
      <c r="AU183" s="208" t="str">
        <f>IF('Indicator Date hidden'!AV184="x","x",$AU$2-'Indicator Date hidden'!AV184)</f>
        <v>x</v>
      </c>
      <c r="AV183" s="208">
        <f>IF('Indicator Date hidden'!AW184="x","x",$AV$2-'Indicator Date hidden'!AW184)</f>
        <v>0</v>
      </c>
      <c r="AW183" s="208">
        <f>IF('Indicator Date hidden'!AX184="x","x",$AW$2-'Indicator Date hidden'!AX184)</f>
        <v>0</v>
      </c>
      <c r="AX183" s="208">
        <f>IF('Indicator Date hidden'!AY184="x","x",$AX$2-'Indicator Date hidden'!AY184)</f>
        <v>0</v>
      </c>
      <c r="AY183" s="208">
        <f>IF('Indicator Date hidden'!AZ184="x","x",$AY$2-'Indicator Date hidden'!AZ184)</f>
        <v>0</v>
      </c>
      <c r="AZ183" s="208">
        <f>IF('Indicator Date hidden'!BA184="x","x",$AZ$2-'Indicator Date hidden'!BA184)</f>
        <v>0</v>
      </c>
      <c r="BA183">
        <f t="shared" si="25"/>
        <v>5</v>
      </c>
      <c r="BB183" s="21">
        <f t="shared" si="26"/>
        <v>0.12195121951219512</v>
      </c>
      <c r="BC183">
        <f t="shared" si="27"/>
        <v>2</v>
      </c>
      <c r="BD183" s="21">
        <f t="shared" si="28"/>
        <v>0.63226738521052295</v>
      </c>
      <c r="BE183" s="278">
        <f t="shared" si="29"/>
        <v>0</v>
      </c>
    </row>
    <row r="184" spans="1:57" x14ac:dyDescent="0.3">
      <c r="A184" t="s">
        <v>7596</v>
      </c>
      <c r="B184" s="208">
        <f>IF('Indicator Date hidden'!C185="x","x",$B$2-'Indicator Date hidden'!C185)</f>
        <v>0</v>
      </c>
      <c r="C184" s="208">
        <f>IF('Indicator Date hidden'!D185="x","x",$C$2-'Indicator Date hidden'!D185)</f>
        <v>0</v>
      </c>
      <c r="D184" s="208">
        <f>IF('Indicator Date hidden'!E185="x","x",$D$2-'Indicator Date hidden'!E185)</f>
        <v>0</v>
      </c>
      <c r="E184" s="208">
        <f>IF('Indicator Date hidden'!F185="x","x",$E$2-'Indicator Date hidden'!F185)</f>
        <v>0</v>
      </c>
      <c r="F184" s="208">
        <f>IF('Indicator Date hidden'!G185="x","x",$F$2-'Indicator Date hidden'!G185)</f>
        <v>0</v>
      </c>
      <c r="G184" s="208">
        <f>IF('Indicator Date hidden'!H185="x","x",$G$2-'Indicator Date hidden'!H185)</f>
        <v>0</v>
      </c>
      <c r="H184" s="208">
        <f>IF('Indicator Date hidden'!I185="x","x",$H$2-'Indicator Date hidden'!I185)</f>
        <v>0</v>
      </c>
      <c r="I184" s="208">
        <f>IF('Indicator Date hidden'!J185="x","x",$I$2-'Indicator Date hidden'!J185)</f>
        <v>0</v>
      </c>
      <c r="J184" s="208">
        <f>IF('Indicator Date hidden'!K185="x","x",$J$2-'Indicator Date hidden'!K185)</f>
        <v>0</v>
      </c>
      <c r="K184" s="208">
        <f>IF('Indicator Date hidden'!L185="x","x",$K$2-'Indicator Date hidden'!L185)</f>
        <v>0</v>
      </c>
      <c r="L184" s="208">
        <f>IF('Indicator Date hidden'!M185="x","x",$L$2-'Indicator Date hidden'!M185)</f>
        <v>0</v>
      </c>
      <c r="M184" s="208">
        <f>IF('Indicator Date hidden'!N185="x","x",$M$2-'Indicator Date hidden'!N185)</f>
        <v>0</v>
      </c>
      <c r="N184" s="208">
        <f>IF('Indicator Date hidden'!O185="x","x",$N$2-'Indicator Date hidden'!O185)</f>
        <v>0</v>
      </c>
      <c r="O184" s="208">
        <f>IF('Indicator Date hidden'!P185="x","x",$O$2-'Indicator Date hidden'!P185)</f>
        <v>0</v>
      </c>
      <c r="P184" s="208">
        <f>IF('Indicator Date hidden'!Q185="x","x",$P$2-'Indicator Date hidden'!Q185)</f>
        <v>0</v>
      </c>
      <c r="Q184" s="208" t="str">
        <f>IF('Indicator Date hidden'!R185="x","x",$Q$2-'Indicator Date hidden'!R185)</f>
        <v>x</v>
      </c>
      <c r="R184" s="208">
        <f>IF('Indicator Date hidden'!S185="x","x",$R$2-'Indicator Date hidden'!S185)</f>
        <v>0</v>
      </c>
      <c r="S184" s="208">
        <f>IF('Indicator Date hidden'!T185="x","x",$S$2-'Indicator Date hidden'!T185)</f>
        <v>0</v>
      </c>
      <c r="T184" s="208">
        <f>IF('Indicator Date hidden'!U185="x","x",$T$2-'Indicator Date hidden'!U185)</f>
        <v>0</v>
      </c>
      <c r="U184" s="208" t="str">
        <f>IF('Indicator Date hidden'!V185="x","x",$U$2-'Indicator Date hidden'!V185)</f>
        <v>x</v>
      </c>
      <c r="V184" s="208">
        <f>IF('Indicator Date hidden'!W185="x","x",$V$2-'Indicator Date hidden'!W185)</f>
        <v>0</v>
      </c>
      <c r="W184" s="208" t="str">
        <f>IF('Indicator Date hidden'!X185="x","x",$W$2-'Indicator Date hidden'!X185)</f>
        <v>x</v>
      </c>
      <c r="X184" s="208">
        <f>IF('Indicator Date hidden'!Y185="x","x",$X$2-'Indicator Date hidden'!Y185)</f>
        <v>1</v>
      </c>
      <c r="Y184" s="208">
        <f>IF('Indicator Date hidden'!Z185="x","x",$Y$2-'Indicator Date hidden'!Z185)</f>
        <v>0</v>
      </c>
      <c r="Z184" s="208">
        <f>IF('Indicator Date hidden'!AA185="x","x",$Z$2-'Indicator Date hidden'!AA185)</f>
        <v>0</v>
      </c>
      <c r="AA184" s="208">
        <f>IF('Indicator Date hidden'!AB185="x","x",$AA$2-'Indicator Date hidden'!AB185)</f>
        <v>1</v>
      </c>
      <c r="AB184" s="208">
        <f>IF('Indicator Date hidden'!AC185="x","x",$AB$2-'Indicator Date hidden'!AC185)</f>
        <v>0</v>
      </c>
      <c r="AC184" s="208">
        <f>IF('Indicator Date hidden'!AD185="x","x",$AC$2-'Indicator Date hidden'!AD185)</f>
        <v>0</v>
      </c>
      <c r="AD184" s="208" t="str">
        <f>IF('Indicator Date hidden'!AE185="x","x",$AD$2-'Indicator Date hidden'!AE185)</f>
        <v>x</v>
      </c>
      <c r="AE184" s="208">
        <f>IF('Indicator Date hidden'!AF185="x","x",$AE$2-'Indicator Date hidden'!AF185)</f>
        <v>0</v>
      </c>
      <c r="AF184" s="208">
        <f>IF('Indicator Date hidden'!AG185="x","x",$AF$2-'Indicator Date hidden'!AG185)</f>
        <v>1</v>
      </c>
      <c r="AG184" s="208">
        <f>IF('Indicator Date hidden'!AH185="x","x",$AG$2-'Indicator Date hidden'!AH185)</f>
        <v>0</v>
      </c>
      <c r="AH184" s="208">
        <f>IF('Indicator Date hidden'!AI185="x","x",$AH$2-'Indicator Date hidden'!AI185)</f>
        <v>0</v>
      </c>
      <c r="AI184" s="208">
        <f>IF('Indicator Date hidden'!AJ185="x","x",$AI$2-'Indicator Date hidden'!AJ185)</f>
        <v>0</v>
      </c>
      <c r="AJ184" s="208" t="str">
        <f>IF('Indicator Date hidden'!AK185="x","x",$AJ$2-'Indicator Date hidden'!AK185)</f>
        <v>x</v>
      </c>
      <c r="AK184" s="208">
        <f>IF('Indicator Date hidden'!AL185="x","x",$AK$2-'Indicator Date hidden'!AL185)</f>
        <v>1</v>
      </c>
      <c r="AL184" s="208">
        <f>IF('Indicator Date hidden'!AM185="x","x",$AL$2-'Indicator Date hidden'!AM185)</f>
        <v>0</v>
      </c>
      <c r="AM184" s="208">
        <f>IF('Indicator Date hidden'!AN185="x","x",$AM$2-'Indicator Date hidden'!AN185)</f>
        <v>0</v>
      </c>
      <c r="AN184" s="208">
        <f>IF('Indicator Date hidden'!AO185="x","x",$AN$2-'Indicator Date hidden'!AO185)</f>
        <v>0</v>
      </c>
      <c r="AO184" s="208">
        <f>IF('Indicator Date hidden'!AP185="x","x",$AO$2-'Indicator Date hidden'!AP185)</f>
        <v>0</v>
      </c>
      <c r="AP184" s="208">
        <f>IF('Indicator Date hidden'!AQ185="x","x",$AP$2-'Indicator Date hidden'!AQ185)</f>
        <v>0</v>
      </c>
      <c r="AQ184" s="208">
        <f>IF('Indicator Date hidden'!AR185="x","x",$AQ$2-'Indicator Date hidden'!AR185)</f>
        <v>0</v>
      </c>
      <c r="AR184" s="208">
        <f>IF('Indicator Date hidden'!AS185="x","x",$AR$2-'Indicator Date hidden'!AS185)</f>
        <v>0</v>
      </c>
      <c r="AS184" s="208">
        <f>IF('Indicator Date hidden'!AT185="x","x",$AS$2-'Indicator Date hidden'!AT185)</f>
        <v>0</v>
      </c>
      <c r="AT184" s="208">
        <f>IF('Indicator Date hidden'!AU185="x","x",$AT$2-'Indicator Date hidden'!AU185)</f>
        <v>0</v>
      </c>
      <c r="AU184" s="208" t="str">
        <f>IF('Indicator Date hidden'!AV185="x","x",$AU$2-'Indicator Date hidden'!AV185)</f>
        <v>x</v>
      </c>
      <c r="AV184" s="208">
        <f>IF('Indicator Date hidden'!AW185="x","x",$AV$2-'Indicator Date hidden'!AW185)</f>
        <v>0</v>
      </c>
      <c r="AW184" s="208">
        <f>IF('Indicator Date hidden'!AX185="x","x",$AW$2-'Indicator Date hidden'!AX185)</f>
        <v>0</v>
      </c>
      <c r="AX184" s="208">
        <f>IF('Indicator Date hidden'!AY185="x","x",$AX$2-'Indicator Date hidden'!AY185)</f>
        <v>0</v>
      </c>
      <c r="AY184" s="208">
        <f>IF('Indicator Date hidden'!AZ185="x","x",$AY$2-'Indicator Date hidden'!AZ185)</f>
        <v>0</v>
      </c>
      <c r="AZ184" s="208">
        <f>IF('Indicator Date hidden'!BA185="x","x",$AZ$2-'Indicator Date hidden'!BA185)</f>
        <v>0</v>
      </c>
      <c r="BA184">
        <f t="shared" si="25"/>
        <v>4</v>
      </c>
      <c r="BB184" s="21">
        <f t="shared" si="26"/>
        <v>8.8888888888888892E-2</v>
      </c>
      <c r="BC184">
        <f t="shared" si="27"/>
        <v>4</v>
      </c>
      <c r="BD184" s="21">
        <f t="shared" si="28"/>
        <v>0.28458329944145994</v>
      </c>
      <c r="BE184" s="278">
        <f t="shared" si="29"/>
        <v>0</v>
      </c>
    </row>
    <row r="185" spans="1:57" x14ac:dyDescent="0.3">
      <c r="A185" t="s">
        <v>7598</v>
      </c>
      <c r="B185" s="208">
        <f>IF('Indicator Date hidden'!C186="x","x",$B$2-'Indicator Date hidden'!C186)</f>
        <v>0</v>
      </c>
      <c r="C185" s="208">
        <f>IF('Indicator Date hidden'!D186="x","x",$C$2-'Indicator Date hidden'!D186)</f>
        <v>0</v>
      </c>
      <c r="D185" s="208">
        <f>IF('Indicator Date hidden'!E186="x","x",$D$2-'Indicator Date hidden'!E186)</f>
        <v>0</v>
      </c>
      <c r="E185" s="208">
        <f>IF('Indicator Date hidden'!F186="x","x",$E$2-'Indicator Date hidden'!F186)</f>
        <v>0</v>
      </c>
      <c r="F185" s="208">
        <f>IF('Indicator Date hidden'!G186="x","x",$F$2-'Indicator Date hidden'!G186)</f>
        <v>0</v>
      </c>
      <c r="G185" s="208">
        <f>IF('Indicator Date hidden'!H186="x","x",$G$2-'Indicator Date hidden'!H186)</f>
        <v>0</v>
      </c>
      <c r="H185" s="208">
        <f>IF('Indicator Date hidden'!I186="x","x",$H$2-'Indicator Date hidden'!I186)</f>
        <v>0</v>
      </c>
      <c r="I185" s="208">
        <f>IF('Indicator Date hidden'!J186="x","x",$I$2-'Indicator Date hidden'!J186)</f>
        <v>0</v>
      </c>
      <c r="J185" s="208">
        <f>IF('Indicator Date hidden'!K186="x","x",$J$2-'Indicator Date hidden'!K186)</f>
        <v>0</v>
      </c>
      <c r="K185" s="208">
        <f>IF('Indicator Date hidden'!L186="x","x",$K$2-'Indicator Date hidden'!L186)</f>
        <v>0</v>
      </c>
      <c r="L185" s="208">
        <f>IF('Indicator Date hidden'!M186="x","x",$L$2-'Indicator Date hidden'!M186)</f>
        <v>0</v>
      </c>
      <c r="M185" s="208">
        <f>IF('Indicator Date hidden'!N186="x","x",$M$2-'Indicator Date hidden'!N186)</f>
        <v>0</v>
      </c>
      <c r="N185" s="208">
        <f>IF('Indicator Date hidden'!O186="x","x",$N$2-'Indicator Date hidden'!O186)</f>
        <v>0</v>
      </c>
      <c r="O185" s="208">
        <f>IF('Indicator Date hidden'!P186="x","x",$O$2-'Indicator Date hidden'!P186)</f>
        <v>0</v>
      </c>
      <c r="P185" s="208">
        <f>IF('Indicator Date hidden'!Q186="x","x",$P$2-'Indicator Date hidden'!Q186)</f>
        <v>0</v>
      </c>
      <c r="Q185" s="208" t="str">
        <f>IF('Indicator Date hidden'!R186="x","x",$Q$2-'Indicator Date hidden'!R186)</f>
        <v>x</v>
      </c>
      <c r="R185" s="208">
        <f>IF('Indicator Date hidden'!S186="x","x",$R$2-'Indicator Date hidden'!S186)</f>
        <v>0</v>
      </c>
      <c r="S185" s="208">
        <f>IF('Indicator Date hidden'!T186="x","x",$S$2-'Indicator Date hidden'!T186)</f>
        <v>0</v>
      </c>
      <c r="T185" s="208">
        <f>IF('Indicator Date hidden'!U186="x","x",$T$2-'Indicator Date hidden'!U186)</f>
        <v>0</v>
      </c>
      <c r="U185" s="208" t="str">
        <f>IF('Indicator Date hidden'!V186="x","x",$U$2-'Indicator Date hidden'!V186)</f>
        <v>x</v>
      </c>
      <c r="V185" s="208">
        <f>IF('Indicator Date hidden'!W186="x","x",$V$2-'Indicator Date hidden'!W186)</f>
        <v>0</v>
      </c>
      <c r="W185" s="208">
        <f>IF('Indicator Date hidden'!X186="x","x",$W$2-'Indicator Date hidden'!X186)</f>
        <v>2</v>
      </c>
      <c r="X185" s="208">
        <f>IF('Indicator Date hidden'!Y186="x","x",$X$2-'Indicator Date hidden'!Y186)</f>
        <v>3</v>
      </c>
      <c r="Y185" s="208">
        <f>IF('Indicator Date hidden'!Z186="x","x",$Y$2-'Indicator Date hidden'!Z186)</f>
        <v>0</v>
      </c>
      <c r="Z185" s="208">
        <f>IF('Indicator Date hidden'!AA186="x","x",$Z$2-'Indicator Date hidden'!AA186)</f>
        <v>0</v>
      </c>
      <c r="AA185" s="208" t="str">
        <f>IF('Indicator Date hidden'!AB186="x","x",$AA$2-'Indicator Date hidden'!AB186)</f>
        <v>x</v>
      </c>
      <c r="AB185" s="208">
        <f>IF('Indicator Date hidden'!AC186="x","x",$AB$2-'Indicator Date hidden'!AC186)</f>
        <v>0</v>
      </c>
      <c r="AC185" s="208">
        <f>IF('Indicator Date hidden'!AD186="x","x",$AC$2-'Indicator Date hidden'!AD186)</f>
        <v>0</v>
      </c>
      <c r="AD185" s="208" t="str">
        <f>IF('Indicator Date hidden'!AE186="x","x",$AD$2-'Indicator Date hidden'!AE186)</f>
        <v>x</v>
      </c>
      <c r="AE185" s="208">
        <f>IF('Indicator Date hidden'!AF186="x","x",$AE$2-'Indicator Date hidden'!AF186)</f>
        <v>0</v>
      </c>
      <c r="AF185" s="208">
        <f>IF('Indicator Date hidden'!AG186="x","x",$AF$2-'Indicator Date hidden'!AG186)</f>
        <v>0</v>
      </c>
      <c r="AG185" s="208">
        <f>IF('Indicator Date hidden'!AH186="x","x",$AG$2-'Indicator Date hidden'!AH186)</f>
        <v>0</v>
      </c>
      <c r="AH185" s="208">
        <f>IF('Indicator Date hidden'!AI186="x","x",$AH$2-'Indicator Date hidden'!AI186)</f>
        <v>0</v>
      </c>
      <c r="AI185" s="208">
        <f>IF('Indicator Date hidden'!AJ186="x","x",$AI$2-'Indicator Date hidden'!AJ186)</f>
        <v>0</v>
      </c>
      <c r="AJ185" s="208" t="str">
        <f>IF('Indicator Date hidden'!AK186="x","x",$AJ$2-'Indicator Date hidden'!AK186)</f>
        <v>x</v>
      </c>
      <c r="AK185" s="208">
        <f>IF('Indicator Date hidden'!AL186="x","x",$AK$2-'Indicator Date hidden'!AL186)</f>
        <v>1</v>
      </c>
      <c r="AL185" s="208">
        <f>IF('Indicator Date hidden'!AM186="x","x",$AL$2-'Indicator Date hidden'!AM186)</f>
        <v>0</v>
      </c>
      <c r="AM185" s="208">
        <f>IF('Indicator Date hidden'!AN186="x","x",$AM$2-'Indicator Date hidden'!AN186)</f>
        <v>0</v>
      </c>
      <c r="AN185" s="208">
        <f>IF('Indicator Date hidden'!AO186="x","x",$AN$2-'Indicator Date hidden'!AO186)</f>
        <v>0</v>
      </c>
      <c r="AO185" s="208">
        <f>IF('Indicator Date hidden'!AP186="x","x",$AO$2-'Indicator Date hidden'!AP186)</f>
        <v>0</v>
      </c>
      <c r="AP185" s="208">
        <f>IF('Indicator Date hidden'!AQ186="x","x",$AP$2-'Indicator Date hidden'!AQ186)</f>
        <v>0</v>
      </c>
      <c r="AQ185" s="208">
        <f>IF('Indicator Date hidden'!AR186="x","x",$AQ$2-'Indicator Date hidden'!AR186)</f>
        <v>4</v>
      </c>
      <c r="AR185" s="208">
        <f>IF('Indicator Date hidden'!AS186="x","x",$AR$2-'Indicator Date hidden'!AS186)</f>
        <v>0</v>
      </c>
      <c r="AS185" s="208">
        <f>IF('Indicator Date hidden'!AT186="x","x",$AS$2-'Indicator Date hidden'!AT186)</f>
        <v>0</v>
      </c>
      <c r="AT185" s="208">
        <f>IF('Indicator Date hidden'!AU186="x","x",$AT$2-'Indicator Date hidden'!AU186)</f>
        <v>0</v>
      </c>
      <c r="AU185" s="208" t="str">
        <f>IF('Indicator Date hidden'!AV186="x","x",$AU$2-'Indicator Date hidden'!AV186)</f>
        <v>x</v>
      </c>
      <c r="AV185" s="208">
        <f>IF('Indicator Date hidden'!AW186="x","x",$AV$2-'Indicator Date hidden'!AW186)</f>
        <v>0</v>
      </c>
      <c r="AW185" s="208">
        <f>IF('Indicator Date hidden'!AX186="x","x",$AW$2-'Indicator Date hidden'!AX186)</f>
        <v>0</v>
      </c>
      <c r="AX185" s="208">
        <f>IF('Indicator Date hidden'!AY186="x","x",$AX$2-'Indicator Date hidden'!AY186)</f>
        <v>1</v>
      </c>
      <c r="AY185" s="208">
        <f>IF('Indicator Date hidden'!AZ186="x","x",$AY$2-'Indicator Date hidden'!AZ186)</f>
        <v>0</v>
      </c>
      <c r="AZ185" s="208">
        <f>IF('Indicator Date hidden'!BA186="x","x",$AZ$2-'Indicator Date hidden'!BA186)</f>
        <v>0</v>
      </c>
      <c r="BA185">
        <f t="shared" si="25"/>
        <v>11</v>
      </c>
      <c r="BB185" s="21">
        <f t="shared" si="26"/>
        <v>0.24444444444444444</v>
      </c>
      <c r="BC185">
        <f t="shared" si="27"/>
        <v>5</v>
      </c>
      <c r="BD185" s="21">
        <f t="shared" si="28"/>
        <v>0.79318081322554435</v>
      </c>
      <c r="BE185" s="278">
        <f t="shared" si="29"/>
        <v>0</v>
      </c>
    </row>
    <row r="186" spans="1:57" x14ac:dyDescent="0.3">
      <c r="A186" t="s">
        <v>7600</v>
      </c>
      <c r="B186" s="208">
        <f>IF('Indicator Date hidden'!C187="x","x",$B$2-'Indicator Date hidden'!C187)</f>
        <v>0</v>
      </c>
      <c r="C186" s="208">
        <f>IF('Indicator Date hidden'!D187="x","x",$C$2-'Indicator Date hidden'!D187)</f>
        <v>0</v>
      </c>
      <c r="D186" s="208">
        <f>IF('Indicator Date hidden'!E187="x","x",$D$2-'Indicator Date hidden'!E187)</f>
        <v>0</v>
      </c>
      <c r="E186" s="208">
        <f>IF('Indicator Date hidden'!F187="x","x",$E$2-'Indicator Date hidden'!F187)</f>
        <v>0</v>
      </c>
      <c r="F186" s="208">
        <f>IF('Indicator Date hidden'!G187="x","x",$F$2-'Indicator Date hidden'!G187)</f>
        <v>0</v>
      </c>
      <c r="G186" s="208">
        <f>IF('Indicator Date hidden'!H187="x","x",$G$2-'Indicator Date hidden'!H187)</f>
        <v>0</v>
      </c>
      <c r="H186" s="208">
        <f>IF('Indicator Date hidden'!I187="x","x",$H$2-'Indicator Date hidden'!I187)</f>
        <v>0</v>
      </c>
      <c r="I186" s="208">
        <f>IF('Indicator Date hidden'!J187="x","x",$I$2-'Indicator Date hidden'!J187)</f>
        <v>0</v>
      </c>
      <c r="J186" s="208">
        <f>IF('Indicator Date hidden'!K187="x","x",$J$2-'Indicator Date hidden'!K187)</f>
        <v>0</v>
      </c>
      <c r="K186" s="208">
        <f>IF('Indicator Date hidden'!L187="x","x",$K$2-'Indicator Date hidden'!L187)</f>
        <v>0</v>
      </c>
      <c r="L186" s="208">
        <f>IF('Indicator Date hidden'!M187="x","x",$L$2-'Indicator Date hidden'!M187)</f>
        <v>0</v>
      </c>
      <c r="M186" s="208">
        <f>IF('Indicator Date hidden'!N187="x","x",$M$2-'Indicator Date hidden'!N187)</f>
        <v>0</v>
      </c>
      <c r="N186" s="208">
        <f>IF('Indicator Date hidden'!O187="x","x",$N$2-'Indicator Date hidden'!O187)</f>
        <v>0</v>
      </c>
      <c r="O186" s="208">
        <f>IF('Indicator Date hidden'!P187="x","x",$O$2-'Indicator Date hidden'!P187)</f>
        <v>0</v>
      </c>
      <c r="P186" s="208">
        <f>IF('Indicator Date hidden'!Q187="x","x",$P$2-'Indicator Date hidden'!Q187)</f>
        <v>0</v>
      </c>
      <c r="Q186" s="208" t="str">
        <f>IF('Indicator Date hidden'!R187="x","x",$Q$2-'Indicator Date hidden'!R187)</f>
        <v>x</v>
      </c>
      <c r="R186" s="208">
        <f>IF('Indicator Date hidden'!S187="x","x",$R$2-'Indicator Date hidden'!S187)</f>
        <v>0</v>
      </c>
      <c r="S186" s="208">
        <f>IF('Indicator Date hidden'!T187="x","x",$S$2-'Indicator Date hidden'!T187)</f>
        <v>0</v>
      </c>
      <c r="T186" s="208">
        <f>IF('Indicator Date hidden'!U187="x","x",$T$2-'Indicator Date hidden'!U187)</f>
        <v>0</v>
      </c>
      <c r="U186" s="208">
        <f>IF('Indicator Date hidden'!V187="x","x",$U$2-'Indicator Date hidden'!V187)</f>
        <v>0</v>
      </c>
      <c r="V186" s="208">
        <f>IF('Indicator Date hidden'!W187="x","x",$V$2-'Indicator Date hidden'!W187)</f>
        <v>0</v>
      </c>
      <c r="W186" s="208">
        <f>IF('Indicator Date hidden'!X187="x","x",$W$2-'Indicator Date hidden'!X187)</f>
        <v>3</v>
      </c>
      <c r="X186" s="208">
        <f>IF('Indicator Date hidden'!Y187="x","x",$X$2-'Indicator Date hidden'!Y187)</f>
        <v>4</v>
      </c>
      <c r="Y186" s="208">
        <f>IF('Indicator Date hidden'!Z187="x","x",$Y$2-'Indicator Date hidden'!Z187)</f>
        <v>0</v>
      </c>
      <c r="Z186" s="208">
        <f>IF('Indicator Date hidden'!AA187="x","x",$Z$2-'Indicator Date hidden'!AA187)</f>
        <v>0</v>
      </c>
      <c r="AA186" s="208">
        <f>IF('Indicator Date hidden'!AB187="x","x",$AA$2-'Indicator Date hidden'!AB187)</f>
        <v>0</v>
      </c>
      <c r="AB186" s="208">
        <f>IF('Indicator Date hidden'!AC187="x","x",$AB$2-'Indicator Date hidden'!AC187)</f>
        <v>0</v>
      </c>
      <c r="AC186" s="208">
        <f>IF('Indicator Date hidden'!AD187="x","x",$AC$2-'Indicator Date hidden'!AD187)</f>
        <v>0</v>
      </c>
      <c r="AD186" s="208" t="str">
        <f>IF('Indicator Date hidden'!AE187="x","x",$AD$2-'Indicator Date hidden'!AE187)</f>
        <v>x</v>
      </c>
      <c r="AE186" s="208">
        <f>IF('Indicator Date hidden'!AF187="x","x",$AE$2-'Indicator Date hidden'!AF187)</f>
        <v>0</v>
      </c>
      <c r="AF186" s="208">
        <f>IF('Indicator Date hidden'!AG187="x","x",$AF$2-'Indicator Date hidden'!AG187)</f>
        <v>0</v>
      </c>
      <c r="AG186" s="208">
        <f>IF('Indicator Date hidden'!AH187="x","x",$AG$2-'Indicator Date hidden'!AH187)</f>
        <v>0</v>
      </c>
      <c r="AH186" s="208">
        <f>IF('Indicator Date hidden'!AI187="x","x",$AH$2-'Indicator Date hidden'!AI187)</f>
        <v>0</v>
      </c>
      <c r="AI186" s="208">
        <f>IF('Indicator Date hidden'!AJ187="x","x",$AI$2-'Indicator Date hidden'!AJ187)</f>
        <v>0</v>
      </c>
      <c r="AJ186" s="208" t="str">
        <f>IF('Indicator Date hidden'!AK187="x","x",$AJ$2-'Indicator Date hidden'!AK187)</f>
        <v>x</v>
      </c>
      <c r="AK186" s="208">
        <f>IF('Indicator Date hidden'!AL187="x","x",$AK$2-'Indicator Date hidden'!AL187)</f>
        <v>1</v>
      </c>
      <c r="AL186" s="208">
        <f>IF('Indicator Date hidden'!AM187="x","x",$AL$2-'Indicator Date hidden'!AM187)</f>
        <v>0</v>
      </c>
      <c r="AM186" s="208">
        <f>IF('Indicator Date hidden'!AN187="x","x",$AM$2-'Indicator Date hidden'!AN187)</f>
        <v>0</v>
      </c>
      <c r="AN186" s="208">
        <f>IF('Indicator Date hidden'!AO187="x","x",$AN$2-'Indicator Date hidden'!AO187)</f>
        <v>0</v>
      </c>
      <c r="AO186" s="208">
        <f>IF('Indicator Date hidden'!AP187="x","x",$AO$2-'Indicator Date hidden'!AP187)</f>
        <v>0</v>
      </c>
      <c r="AP186" s="208">
        <f>IF('Indicator Date hidden'!AQ187="x","x",$AP$2-'Indicator Date hidden'!AQ187)</f>
        <v>0</v>
      </c>
      <c r="AQ186" s="208">
        <f>IF('Indicator Date hidden'!AR187="x","x",$AQ$2-'Indicator Date hidden'!AR187)</f>
        <v>4</v>
      </c>
      <c r="AR186" s="208">
        <f>IF('Indicator Date hidden'!AS187="x","x",$AR$2-'Indicator Date hidden'!AS187)</f>
        <v>0</v>
      </c>
      <c r="AS186" s="208">
        <f>IF('Indicator Date hidden'!AT187="x","x",$AS$2-'Indicator Date hidden'!AT187)</f>
        <v>0</v>
      </c>
      <c r="AT186" s="208">
        <f>IF('Indicator Date hidden'!AU187="x","x",$AT$2-'Indicator Date hidden'!AU187)</f>
        <v>0</v>
      </c>
      <c r="AU186" s="208">
        <f>IF('Indicator Date hidden'!AV187="x","x",$AU$2-'Indicator Date hidden'!AV187)</f>
        <v>1</v>
      </c>
      <c r="AV186" s="208">
        <f>IF('Indicator Date hidden'!AW187="x","x",$AV$2-'Indicator Date hidden'!AW187)</f>
        <v>0</v>
      </c>
      <c r="AW186" s="208">
        <f>IF('Indicator Date hidden'!AX187="x","x",$AW$2-'Indicator Date hidden'!AX187)</f>
        <v>0</v>
      </c>
      <c r="AX186" s="208">
        <f>IF('Indicator Date hidden'!AY187="x","x",$AX$2-'Indicator Date hidden'!AY187)</f>
        <v>0</v>
      </c>
      <c r="AY186" s="208">
        <f>IF('Indicator Date hidden'!AZ187="x","x",$AY$2-'Indicator Date hidden'!AZ187)</f>
        <v>0</v>
      </c>
      <c r="AZ186" s="208">
        <f>IF('Indicator Date hidden'!BA187="x","x",$AZ$2-'Indicator Date hidden'!BA187)</f>
        <v>0</v>
      </c>
      <c r="BA186">
        <f t="shared" si="25"/>
        <v>13</v>
      </c>
      <c r="BB186" s="21">
        <f t="shared" si="26"/>
        <v>0.27083333333333331</v>
      </c>
      <c r="BC186">
        <f t="shared" si="27"/>
        <v>5</v>
      </c>
      <c r="BD186" s="21">
        <f t="shared" si="28"/>
        <v>0.90690828581995475</v>
      </c>
      <c r="BE186" s="278">
        <f t="shared" si="29"/>
        <v>0</v>
      </c>
    </row>
    <row r="187" spans="1:57" x14ac:dyDescent="0.3">
      <c r="A187" t="s">
        <v>7602</v>
      </c>
      <c r="B187" s="208">
        <f>IF('Indicator Date hidden'!C188="x","x",$B$2-'Indicator Date hidden'!C188)</f>
        <v>0</v>
      </c>
      <c r="C187" s="208">
        <f>IF('Indicator Date hidden'!D188="x","x",$C$2-'Indicator Date hidden'!D188)</f>
        <v>0</v>
      </c>
      <c r="D187" s="208">
        <f>IF('Indicator Date hidden'!E188="x","x",$D$2-'Indicator Date hidden'!E188)</f>
        <v>0</v>
      </c>
      <c r="E187" s="208">
        <f>IF('Indicator Date hidden'!F188="x","x",$E$2-'Indicator Date hidden'!F188)</f>
        <v>0</v>
      </c>
      <c r="F187" s="208">
        <f>IF('Indicator Date hidden'!G188="x","x",$F$2-'Indicator Date hidden'!G188)</f>
        <v>0</v>
      </c>
      <c r="G187" s="208">
        <f>IF('Indicator Date hidden'!H188="x","x",$G$2-'Indicator Date hidden'!H188)</f>
        <v>0</v>
      </c>
      <c r="H187" s="208">
        <f>IF('Indicator Date hidden'!I188="x","x",$H$2-'Indicator Date hidden'!I188)</f>
        <v>0</v>
      </c>
      <c r="I187" s="208">
        <f>IF('Indicator Date hidden'!J188="x","x",$I$2-'Indicator Date hidden'!J188)</f>
        <v>0</v>
      </c>
      <c r="J187" s="208">
        <f>IF('Indicator Date hidden'!K188="x","x",$J$2-'Indicator Date hidden'!K188)</f>
        <v>0</v>
      </c>
      <c r="K187" s="208">
        <f>IF('Indicator Date hidden'!L188="x","x",$K$2-'Indicator Date hidden'!L188)</f>
        <v>0</v>
      </c>
      <c r="L187" s="208">
        <f>IF('Indicator Date hidden'!M188="x","x",$L$2-'Indicator Date hidden'!M188)</f>
        <v>0</v>
      </c>
      <c r="M187" s="208">
        <f>IF('Indicator Date hidden'!N188="x","x",$M$2-'Indicator Date hidden'!N188)</f>
        <v>0</v>
      </c>
      <c r="N187" s="208">
        <f>IF('Indicator Date hidden'!O188="x","x",$N$2-'Indicator Date hidden'!O188)</f>
        <v>0</v>
      </c>
      <c r="O187" s="208">
        <f>IF('Indicator Date hidden'!P188="x","x",$O$2-'Indicator Date hidden'!P188)</f>
        <v>0</v>
      </c>
      <c r="P187" s="208">
        <f>IF('Indicator Date hidden'!Q188="x","x",$P$2-'Indicator Date hidden'!Q188)</f>
        <v>0</v>
      </c>
      <c r="Q187" s="208">
        <f>IF('Indicator Date hidden'!R188="x","x",$Q$2-'Indicator Date hidden'!R188)</f>
        <v>8</v>
      </c>
      <c r="R187" s="208">
        <f>IF('Indicator Date hidden'!S188="x","x",$R$2-'Indicator Date hidden'!S188)</f>
        <v>0</v>
      </c>
      <c r="S187" s="208">
        <f>IF('Indicator Date hidden'!T188="x","x",$S$2-'Indicator Date hidden'!T188)</f>
        <v>0</v>
      </c>
      <c r="T187" s="208">
        <f>IF('Indicator Date hidden'!U188="x","x",$T$2-'Indicator Date hidden'!U188)</f>
        <v>0</v>
      </c>
      <c r="U187" s="208">
        <f>IF('Indicator Date hidden'!V188="x","x",$U$2-'Indicator Date hidden'!V188)</f>
        <v>0</v>
      </c>
      <c r="V187" s="208">
        <f>IF('Indicator Date hidden'!W188="x","x",$V$2-'Indicator Date hidden'!W188)</f>
        <v>0</v>
      </c>
      <c r="W187" s="208">
        <f>IF('Indicator Date hidden'!X188="x","x",$W$2-'Indicator Date hidden'!X188)</f>
        <v>8</v>
      </c>
      <c r="X187" s="208">
        <f>IF('Indicator Date hidden'!Y188="x","x",$X$2-'Indicator Date hidden'!Y188)</f>
        <v>1</v>
      </c>
      <c r="Y187" s="208">
        <f>IF('Indicator Date hidden'!Z188="x","x",$Y$2-'Indicator Date hidden'!Z188)</f>
        <v>0</v>
      </c>
      <c r="Z187" s="208">
        <f>IF('Indicator Date hidden'!AA188="x","x",$Z$2-'Indicator Date hidden'!AA188)</f>
        <v>0</v>
      </c>
      <c r="AA187" s="208">
        <f>IF('Indicator Date hidden'!AB188="x","x",$AA$2-'Indicator Date hidden'!AB188)</f>
        <v>0</v>
      </c>
      <c r="AB187" s="208">
        <f>IF('Indicator Date hidden'!AC188="x","x",$AB$2-'Indicator Date hidden'!AC188)</f>
        <v>0</v>
      </c>
      <c r="AC187" s="208">
        <f>IF('Indicator Date hidden'!AD188="x","x",$AC$2-'Indicator Date hidden'!AD188)</f>
        <v>0</v>
      </c>
      <c r="AD187" s="208" t="str">
        <f>IF('Indicator Date hidden'!AE188="x","x",$AD$2-'Indicator Date hidden'!AE188)</f>
        <v>x</v>
      </c>
      <c r="AE187" s="208" t="str">
        <f>IF('Indicator Date hidden'!AF188="x","x",$AE$2-'Indicator Date hidden'!AF188)</f>
        <v>x</v>
      </c>
      <c r="AF187" s="208">
        <f>IF('Indicator Date hidden'!AG188="x","x",$AF$2-'Indicator Date hidden'!AG188)</f>
        <v>10</v>
      </c>
      <c r="AG187" s="208">
        <f>IF('Indicator Date hidden'!AH188="x","x",$AG$2-'Indicator Date hidden'!AH188)</f>
        <v>0</v>
      </c>
      <c r="AH187" s="208">
        <f>IF('Indicator Date hidden'!AI188="x","x",$AH$2-'Indicator Date hidden'!AI188)</f>
        <v>0</v>
      </c>
      <c r="AI187" s="208">
        <f>IF('Indicator Date hidden'!AJ188="x","x",$AI$2-'Indicator Date hidden'!AJ188)</f>
        <v>0</v>
      </c>
      <c r="AJ187" s="208" t="str">
        <f>IF('Indicator Date hidden'!AK188="x","x",$AJ$2-'Indicator Date hidden'!AK188)</f>
        <v>x</v>
      </c>
      <c r="AK187" s="208">
        <f>IF('Indicator Date hidden'!AL188="x","x",$AK$2-'Indicator Date hidden'!AL188)</f>
        <v>1</v>
      </c>
      <c r="AL187" s="208">
        <f>IF('Indicator Date hidden'!AM188="x","x",$AL$2-'Indicator Date hidden'!AM188)</f>
        <v>0</v>
      </c>
      <c r="AM187" s="208">
        <f>IF('Indicator Date hidden'!AN188="x","x",$AM$2-'Indicator Date hidden'!AN188)</f>
        <v>0</v>
      </c>
      <c r="AN187" s="208">
        <f>IF('Indicator Date hidden'!AO188="x","x",$AN$2-'Indicator Date hidden'!AO188)</f>
        <v>0</v>
      </c>
      <c r="AO187" s="208" t="str">
        <f>IF('Indicator Date hidden'!AP188="x","x",$AO$2-'Indicator Date hidden'!AP188)</f>
        <v>x</v>
      </c>
      <c r="AP187" s="208" t="str">
        <f>IF('Indicator Date hidden'!AQ188="x","x",$AP$2-'Indicator Date hidden'!AQ188)</f>
        <v>x</v>
      </c>
      <c r="AQ187" s="208">
        <f>IF('Indicator Date hidden'!AR188="x","x",$AQ$2-'Indicator Date hidden'!AR188)</f>
        <v>8</v>
      </c>
      <c r="AR187" s="208">
        <f>IF('Indicator Date hidden'!AS188="x","x",$AR$2-'Indicator Date hidden'!AS188)</f>
        <v>0</v>
      </c>
      <c r="AS187" s="208">
        <f>IF('Indicator Date hidden'!AT188="x","x",$AS$2-'Indicator Date hidden'!AT188)</f>
        <v>0</v>
      </c>
      <c r="AT187" s="208">
        <f>IF('Indicator Date hidden'!AU188="x","x",$AT$2-'Indicator Date hidden'!AU188)</f>
        <v>0</v>
      </c>
      <c r="AU187" s="208">
        <f>IF('Indicator Date hidden'!AV188="x","x",$AU$2-'Indicator Date hidden'!AV188)</f>
        <v>1</v>
      </c>
      <c r="AV187" s="208">
        <f>IF('Indicator Date hidden'!AW188="x","x",$AV$2-'Indicator Date hidden'!AW188)</f>
        <v>0</v>
      </c>
      <c r="AW187" s="208">
        <f>IF('Indicator Date hidden'!AX188="x","x",$AW$2-'Indicator Date hidden'!AX188)</f>
        <v>0</v>
      </c>
      <c r="AX187" s="208">
        <f>IF('Indicator Date hidden'!AY188="x","x",$AX$2-'Indicator Date hidden'!AY188)</f>
        <v>0</v>
      </c>
      <c r="AY187" s="208">
        <f>IF('Indicator Date hidden'!AZ188="x","x",$AY$2-'Indicator Date hidden'!AZ188)</f>
        <v>0</v>
      </c>
      <c r="AZ187" s="208">
        <f>IF('Indicator Date hidden'!BA188="x","x",$AZ$2-'Indicator Date hidden'!BA188)</f>
        <v>3</v>
      </c>
      <c r="BA187">
        <f t="shared" si="25"/>
        <v>40</v>
      </c>
      <c r="BB187" s="21">
        <f t="shared" si="26"/>
        <v>0.86956521739130432</v>
      </c>
      <c r="BC187">
        <f t="shared" si="27"/>
        <v>8</v>
      </c>
      <c r="BD187" s="21">
        <f t="shared" si="28"/>
        <v>2.4192048249119229</v>
      </c>
      <c r="BE187" s="278">
        <f t="shared" si="29"/>
        <v>0</v>
      </c>
    </row>
    <row r="188" spans="1:57" x14ac:dyDescent="0.3">
      <c r="A188" t="s">
        <v>7604</v>
      </c>
      <c r="B188" s="208">
        <f>IF('Indicator Date hidden'!C189="x","x",$B$2-'Indicator Date hidden'!C189)</f>
        <v>0</v>
      </c>
      <c r="C188" s="208">
        <f>IF('Indicator Date hidden'!D189="x","x",$C$2-'Indicator Date hidden'!D189)</f>
        <v>0</v>
      </c>
      <c r="D188" s="208">
        <f>IF('Indicator Date hidden'!E189="x","x",$D$2-'Indicator Date hidden'!E189)</f>
        <v>0</v>
      </c>
      <c r="E188" s="208">
        <f>IF('Indicator Date hidden'!F189="x","x",$E$2-'Indicator Date hidden'!F189)</f>
        <v>0</v>
      </c>
      <c r="F188" s="208">
        <f>IF('Indicator Date hidden'!G189="x","x",$F$2-'Indicator Date hidden'!G189)</f>
        <v>0</v>
      </c>
      <c r="G188" s="208">
        <f>IF('Indicator Date hidden'!H189="x","x",$G$2-'Indicator Date hidden'!H189)</f>
        <v>0</v>
      </c>
      <c r="H188" s="208">
        <f>IF('Indicator Date hidden'!I189="x","x",$H$2-'Indicator Date hidden'!I189)</f>
        <v>0</v>
      </c>
      <c r="I188" s="208">
        <f>IF('Indicator Date hidden'!J189="x","x",$I$2-'Indicator Date hidden'!J189)</f>
        <v>0</v>
      </c>
      <c r="J188" s="208">
        <f>IF('Indicator Date hidden'!K189="x","x",$J$2-'Indicator Date hidden'!K189)</f>
        <v>0</v>
      </c>
      <c r="K188" s="208">
        <f>IF('Indicator Date hidden'!L189="x","x",$K$2-'Indicator Date hidden'!L189)</f>
        <v>0</v>
      </c>
      <c r="L188" s="208">
        <f>IF('Indicator Date hidden'!M189="x","x",$L$2-'Indicator Date hidden'!M189)</f>
        <v>0</v>
      </c>
      <c r="M188" s="208">
        <f>IF('Indicator Date hidden'!N189="x","x",$M$2-'Indicator Date hidden'!N189)</f>
        <v>0</v>
      </c>
      <c r="N188" s="208">
        <f>IF('Indicator Date hidden'!O189="x","x",$N$2-'Indicator Date hidden'!O189)</f>
        <v>0</v>
      </c>
      <c r="O188" s="208">
        <f>IF('Indicator Date hidden'!P189="x","x",$O$2-'Indicator Date hidden'!P189)</f>
        <v>0</v>
      </c>
      <c r="P188" s="208">
        <f>IF('Indicator Date hidden'!Q189="x","x",$P$2-'Indicator Date hidden'!Q189)</f>
        <v>0</v>
      </c>
      <c r="Q188" s="208">
        <f>IF('Indicator Date hidden'!R189="x","x",$Q$2-'Indicator Date hidden'!R189)</f>
        <v>7</v>
      </c>
      <c r="R188" s="208">
        <f>IF('Indicator Date hidden'!S189="x","x",$R$2-'Indicator Date hidden'!S189)</f>
        <v>0</v>
      </c>
      <c r="S188" s="208">
        <f>IF('Indicator Date hidden'!T189="x","x",$S$2-'Indicator Date hidden'!T189)</f>
        <v>0</v>
      </c>
      <c r="T188" s="208">
        <f>IF('Indicator Date hidden'!U189="x","x",$T$2-'Indicator Date hidden'!U189)</f>
        <v>0</v>
      </c>
      <c r="U188" s="208">
        <f>IF('Indicator Date hidden'!V189="x","x",$U$2-'Indicator Date hidden'!V189)</f>
        <v>0</v>
      </c>
      <c r="V188" s="208">
        <f>IF('Indicator Date hidden'!W189="x","x",$V$2-'Indicator Date hidden'!W189)</f>
        <v>0</v>
      </c>
      <c r="W188" s="208">
        <f>IF('Indicator Date hidden'!X189="x","x",$W$2-'Indicator Date hidden'!X189)</f>
        <v>1</v>
      </c>
      <c r="X188" s="208">
        <f>IF('Indicator Date hidden'!Y189="x","x",$X$2-'Indicator Date hidden'!Y189)</f>
        <v>4</v>
      </c>
      <c r="Y188" s="208">
        <f>IF('Indicator Date hidden'!Z189="x","x",$Y$2-'Indicator Date hidden'!Z189)</f>
        <v>0</v>
      </c>
      <c r="Z188" s="208">
        <f>IF('Indicator Date hidden'!AA189="x","x",$Z$2-'Indicator Date hidden'!AA189)</f>
        <v>0</v>
      </c>
      <c r="AA188" s="208" t="str">
        <f>IF('Indicator Date hidden'!AB189="x","x",$AA$2-'Indicator Date hidden'!AB189)</f>
        <v>x</v>
      </c>
      <c r="AB188" s="208">
        <f>IF('Indicator Date hidden'!AC189="x","x",$AB$2-'Indicator Date hidden'!AC189)</f>
        <v>0</v>
      </c>
      <c r="AC188" s="208">
        <f>IF('Indicator Date hidden'!AD189="x","x",$AC$2-'Indicator Date hidden'!AD189)</f>
        <v>0</v>
      </c>
      <c r="AD188" s="208">
        <f>IF('Indicator Date hidden'!AE189="x","x",$AD$2-'Indicator Date hidden'!AE189)</f>
        <v>0</v>
      </c>
      <c r="AE188" s="208" t="str">
        <f>IF('Indicator Date hidden'!AF189="x","x",$AE$2-'Indicator Date hidden'!AF189)</f>
        <v>x</v>
      </c>
      <c r="AF188" s="208">
        <f>IF('Indicator Date hidden'!AG189="x","x",$AF$2-'Indicator Date hidden'!AG189)</f>
        <v>3</v>
      </c>
      <c r="AG188" s="208">
        <f>IF('Indicator Date hidden'!AH189="x","x",$AG$2-'Indicator Date hidden'!AH189)</f>
        <v>0</v>
      </c>
      <c r="AH188" s="208">
        <f>IF('Indicator Date hidden'!AI189="x","x",$AH$2-'Indicator Date hidden'!AI189)</f>
        <v>0</v>
      </c>
      <c r="AI188" s="208">
        <f>IF('Indicator Date hidden'!AJ189="x","x",$AI$2-'Indicator Date hidden'!AJ189)</f>
        <v>0</v>
      </c>
      <c r="AJ188" s="208" t="str">
        <f>IF('Indicator Date hidden'!AK189="x","x",$AJ$2-'Indicator Date hidden'!AK189)</f>
        <v>x</v>
      </c>
      <c r="AK188" s="208">
        <f>IF('Indicator Date hidden'!AL189="x","x",$AK$2-'Indicator Date hidden'!AL189)</f>
        <v>1</v>
      </c>
      <c r="AL188" s="208">
        <f>IF('Indicator Date hidden'!AM189="x","x",$AL$2-'Indicator Date hidden'!AM189)</f>
        <v>0</v>
      </c>
      <c r="AM188" s="208">
        <f>IF('Indicator Date hidden'!AN189="x","x",$AM$2-'Indicator Date hidden'!AN189)</f>
        <v>0</v>
      </c>
      <c r="AN188" s="208">
        <f>IF('Indicator Date hidden'!AO189="x","x",$AN$2-'Indicator Date hidden'!AO189)</f>
        <v>0</v>
      </c>
      <c r="AO188" s="208" t="str">
        <f>IF('Indicator Date hidden'!AP189="x","x",$AO$2-'Indicator Date hidden'!AP189)</f>
        <v>x</v>
      </c>
      <c r="AP188" s="208" t="str">
        <f>IF('Indicator Date hidden'!AQ189="x","x",$AP$2-'Indicator Date hidden'!AQ189)</f>
        <v>x</v>
      </c>
      <c r="AQ188" s="208">
        <f>IF('Indicator Date hidden'!AR189="x","x",$AQ$2-'Indicator Date hidden'!AR189)</f>
        <v>4</v>
      </c>
      <c r="AR188" s="208">
        <f>IF('Indicator Date hidden'!AS189="x","x",$AR$2-'Indicator Date hidden'!AS189)</f>
        <v>0</v>
      </c>
      <c r="AS188" s="208" t="str">
        <f>IF('Indicator Date hidden'!AT189="x","x",$AS$2-'Indicator Date hidden'!AT189)</f>
        <v>x</v>
      </c>
      <c r="AT188" s="208">
        <f>IF('Indicator Date hidden'!AU189="x","x",$AT$2-'Indicator Date hidden'!AU189)</f>
        <v>0</v>
      </c>
      <c r="AU188" s="208">
        <f>IF('Indicator Date hidden'!AV189="x","x",$AU$2-'Indicator Date hidden'!AV189)</f>
        <v>1</v>
      </c>
      <c r="AV188" s="208">
        <f>IF('Indicator Date hidden'!AW189="x","x",$AV$2-'Indicator Date hidden'!AW189)</f>
        <v>0</v>
      </c>
      <c r="AW188" s="208">
        <f>IF('Indicator Date hidden'!AX189="x","x",$AW$2-'Indicator Date hidden'!AX189)</f>
        <v>0</v>
      </c>
      <c r="AX188" s="208">
        <f>IF('Indicator Date hidden'!AY189="x","x",$AX$2-'Indicator Date hidden'!AY189)</f>
        <v>0</v>
      </c>
      <c r="AY188" s="208">
        <f>IF('Indicator Date hidden'!AZ189="x","x",$AY$2-'Indicator Date hidden'!AZ189)</f>
        <v>0</v>
      </c>
      <c r="AZ188" s="208">
        <f>IF('Indicator Date hidden'!BA189="x","x",$AZ$2-'Indicator Date hidden'!BA189)</f>
        <v>0</v>
      </c>
      <c r="BA188">
        <f t="shared" si="25"/>
        <v>21</v>
      </c>
      <c r="BB188" s="21">
        <f t="shared" si="26"/>
        <v>0.46666666666666667</v>
      </c>
      <c r="BC188">
        <f t="shared" si="27"/>
        <v>7</v>
      </c>
      <c r="BD188" s="21">
        <f t="shared" si="28"/>
        <v>1.3597385369580759</v>
      </c>
      <c r="BE188" s="278">
        <f t="shared" si="29"/>
        <v>0</v>
      </c>
    </row>
    <row r="189" spans="1:57" x14ac:dyDescent="0.3">
      <c r="A189" t="s">
        <v>7605</v>
      </c>
      <c r="B189" s="208">
        <f>IF('Indicator Date hidden'!C190="x","x",$B$2-'Indicator Date hidden'!C190)</f>
        <v>0</v>
      </c>
      <c r="C189" s="208">
        <f>IF('Indicator Date hidden'!D190="x","x",$C$2-'Indicator Date hidden'!D190)</f>
        <v>0</v>
      </c>
      <c r="D189" s="208">
        <f>IF('Indicator Date hidden'!E190="x","x",$D$2-'Indicator Date hidden'!E190)</f>
        <v>0</v>
      </c>
      <c r="E189" s="208">
        <f>IF('Indicator Date hidden'!F190="x","x",$E$2-'Indicator Date hidden'!F190)</f>
        <v>0</v>
      </c>
      <c r="F189" s="208">
        <f>IF('Indicator Date hidden'!G190="x","x",$F$2-'Indicator Date hidden'!G190)</f>
        <v>0</v>
      </c>
      <c r="G189" s="208">
        <f>IF('Indicator Date hidden'!H190="x","x",$G$2-'Indicator Date hidden'!H190)</f>
        <v>0</v>
      </c>
      <c r="H189" s="208">
        <f>IF('Indicator Date hidden'!I190="x","x",$H$2-'Indicator Date hidden'!I190)</f>
        <v>0</v>
      </c>
      <c r="I189" s="208">
        <f>IF('Indicator Date hidden'!J190="x","x",$I$2-'Indicator Date hidden'!J190)</f>
        <v>0</v>
      </c>
      <c r="J189" s="208">
        <f>IF('Indicator Date hidden'!K190="x","x",$J$2-'Indicator Date hidden'!K190)</f>
        <v>0</v>
      </c>
      <c r="K189" s="208">
        <f>IF('Indicator Date hidden'!L190="x","x",$K$2-'Indicator Date hidden'!L190)</f>
        <v>0</v>
      </c>
      <c r="L189" s="208">
        <f>IF('Indicator Date hidden'!M190="x","x",$L$2-'Indicator Date hidden'!M190)</f>
        <v>0</v>
      </c>
      <c r="M189" s="208">
        <f>IF('Indicator Date hidden'!N190="x","x",$M$2-'Indicator Date hidden'!N190)</f>
        <v>0</v>
      </c>
      <c r="N189" s="208">
        <f>IF('Indicator Date hidden'!O190="x","x",$N$2-'Indicator Date hidden'!O190)</f>
        <v>0</v>
      </c>
      <c r="O189" s="208">
        <f>IF('Indicator Date hidden'!P190="x","x",$O$2-'Indicator Date hidden'!P190)</f>
        <v>0</v>
      </c>
      <c r="P189" s="208">
        <f>IF('Indicator Date hidden'!Q190="x","x",$P$2-'Indicator Date hidden'!Q190)</f>
        <v>0</v>
      </c>
      <c r="Q189" s="208" t="str">
        <f>IF('Indicator Date hidden'!R190="x","x",$Q$2-'Indicator Date hidden'!R190)</f>
        <v>x</v>
      </c>
      <c r="R189" s="208">
        <f>IF('Indicator Date hidden'!S190="x","x",$R$2-'Indicator Date hidden'!S190)</f>
        <v>0</v>
      </c>
      <c r="S189" s="208">
        <f>IF('Indicator Date hidden'!T190="x","x",$S$2-'Indicator Date hidden'!T190)</f>
        <v>0</v>
      </c>
      <c r="T189" s="208">
        <f>IF('Indicator Date hidden'!U190="x","x",$T$2-'Indicator Date hidden'!U190)</f>
        <v>0</v>
      </c>
      <c r="U189" s="208" t="str">
        <f>IF('Indicator Date hidden'!V190="x","x",$U$2-'Indicator Date hidden'!V190)</f>
        <v>x</v>
      </c>
      <c r="V189" s="208">
        <f>IF('Indicator Date hidden'!W190="x","x",$V$2-'Indicator Date hidden'!W190)</f>
        <v>0</v>
      </c>
      <c r="W189" s="208">
        <f>IF('Indicator Date hidden'!X190="x","x",$W$2-'Indicator Date hidden'!X190)</f>
        <v>5</v>
      </c>
      <c r="X189" s="208" t="str">
        <f>IF('Indicator Date hidden'!Y190="x","x",$X$2-'Indicator Date hidden'!Y190)</f>
        <v>x</v>
      </c>
      <c r="Y189" s="208">
        <f>IF('Indicator Date hidden'!Z190="x","x",$Y$2-'Indicator Date hidden'!Z190)</f>
        <v>0</v>
      </c>
      <c r="Z189" s="208">
        <f>IF('Indicator Date hidden'!AA190="x","x",$Z$2-'Indicator Date hidden'!AA190)</f>
        <v>0</v>
      </c>
      <c r="AA189" s="208">
        <f>IF('Indicator Date hidden'!AB190="x","x",$AA$2-'Indicator Date hidden'!AB190)</f>
        <v>0</v>
      </c>
      <c r="AB189" s="208">
        <f>IF('Indicator Date hidden'!AC190="x","x",$AB$2-'Indicator Date hidden'!AC190)</f>
        <v>0</v>
      </c>
      <c r="AC189" s="208">
        <f>IF('Indicator Date hidden'!AD190="x","x",$AC$2-'Indicator Date hidden'!AD190)</f>
        <v>0</v>
      </c>
      <c r="AD189" s="208">
        <f>IF('Indicator Date hidden'!AE190="x","x",$AD$2-'Indicator Date hidden'!AE190)</f>
        <v>0</v>
      </c>
      <c r="AE189" s="208">
        <f>IF('Indicator Date hidden'!AF190="x","x",$AE$2-'Indicator Date hidden'!AF190)</f>
        <v>0</v>
      </c>
      <c r="AF189" s="208">
        <f>IF('Indicator Date hidden'!AG190="x","x",$AF$2-'Indicator Date hidden'!AG190)</f>
        <v>7</v>
      </c>
      <c r="AG189" s="208">
        <f>IF('Indicator Date hidden'!AH190="x","x",$AG$2-'Indicator Date hidden'!AH190)</f>
        <v>0</v>
      </c>
      <c r="AH189" s="208">
        <f>IF('Indicator Date hidden'!AI190="x","x",$AH$2-'Indicator Date hidden'!AI190)</f>
        <v>0</v>
      </c>
      <c r="AI189" s="208">
        <f>IF('Indicator Date hidden'!AJ190="x","x",$AI$2-'Indicator Date hidden'!AJ190)</f>
        <v>0</v>
      </c>
      <c r="AJ189" s="208" t="str">
        <f>IF('Indicator Date hidden'!AK190="x","x",$AJ$2-'Indicator Date hidden'!AK190)</f>
        <v>x</v>
      </c>
      <c r="AK189" s="208">
        <f>IF('Indicator Date hidden'!AL190="x","x",$AK$2-'Indicator Date hidden'!AL190)</f>
        <v>1</v>
      </c>
      <c r="AL189" s="208">
        <f>IF('Indicator Date hidden'!AM190="x","x",$AL$2-'Indicator Date hidden'!AM190)</f>
        <v>0</v>
      </c>
      <c r="AM189" s="208">
        <f>IF('Indicator Date hidden'!AN190="x","x",$AM$2-'Indicator Date hidden'!AN190)</f>
        <v>0</v>
      </c>
      <c r="AN189" s="208">
        <f>IF('Indicator Date hidden'!AO190="x","x",$AN$2-'Indicator Date hidden'!AO190)</f>
        <v>0</v>
      </c>
      <c r="AO189" s="208">
        <f>IF('Indicator Date hidden'!AP190="x","x",$AO$2-'Indicator Date hidden'!AP190)</f>
        <v>0</v>
      </c>
      <c r="AP189" s="208">
        <f>IF('Indicator Date hidden'!AQ190="x","x",$AP$2-'Indicator Date hidden'!AQ190)</f>
        <v>0</v>
      </c>
      <c r="AQ189" s="208">
        <f>IF('Indicator Date hidden'!AR190="x","x",$AQ$2-'Indicator Date hidden'!AR190)</f>
        <v>0</v>
      </c>
      <c r="AR189" s="208">
        <f>IF('Indicator Date hidden'!AS190="x","x",$AR$2-'Indicator Date hidden'!AS190)</f>
        <v>0</v>
      </c>
      <c r="AS189" s="208">
        <f>IF('Indicator Date hidden'!AT190="x","x",$AS$2-'Indicator Date hidden'!AT190)</f>
        <v>0</v>
      </c>
      <c r="AT189" s="208">
        <f>IF('Indicator Date hidden'!AU190="x","x",$AT$2-'Indicator Date hidden'!AU190)</f>
        <v>0</v>
      </c>
      <c r="AU189" s="208">
        <f>IF('Indicator Date hidden'!AV190="x","x",$AU$2-'Indicator Date hidden'!AV190)</f>
        <v>3</v>
      </c>
      <c r="AV189" s="208">
        <f>IF('Indicator Date hidden'!AW190="x","x",$AV$2-'Indicator Date hidden'!AW190)</f>
        <v>0</v>
      </c>
      <c r="AW189" s="208">
        <f>IF('Indicator Date hidden'!AX190="x","x",$AW$2-'Indicator Date hidden'!AX190)</f>
        <v>0</v>
      </c>
      <c r="AX189" s="208">
        <f>IF('Indicator Date hidden'!AY190="x","x",$AX$2-'Indicator Date hidden'!AY190)</f>
        <v>0</v>
      </c>
      <c r="AY189" s="208">
        <f>IF('Indicator Date hidden'!AZ190="x","x",$AY$2-'Indicator Date hidden'!AZ190)</f>
        <v>0</v>
      </c>
      <c r="AZ189" s="208">
        <f>IF('Indicator Date hidden'!BA190="x","x",$AZ$2-'Indicator Date hidden'!BA190)</f>
        <v>0</v>
      </c>
      <c r="BA189">
        <f t="shared" si="25"/>
        <v>16</v>
      </c>
      <c r="BB189" s="21">
        <f t="shared" si="26"/>
        <v>0.34042553191489361</v>
      </c>
      <c r="BC189">
        <f t="shared" si="27"/>
        <v>4</v>
      </c>
      <c r="BD189" s="21">
        <f t="shared" si="28"/>
        <v>1.2928048962521967</v>
      </c>
      <c r="BE189" s="278">
        <f t="shared" si="29"/>
        <v>0</v>
      </c>
    </row>
    <row r="190" spans="1:57" x14ac:dyDescent="0.3">
      <c r="A190" t="s">
        <v>7607</v>
      </c>
      <c r="B190" s="208">
        <f>IF('Indicator Date hidden'!C191="x","x",$B$2-'Indicator Date hidden'!C191)</f>
        <v>0</v>
      </c>
      <c r="C190" s="208">
        <f>IF('Indicator Date hidden'!D191="x","x",$C$2-'Indicator Date hidden'!D191)</f>
        <v>0</v>
      </c>
      <c r="D190" s="208">
        <f>IF('Indicator Date hidden'!E191="x","x",$D$2-'Indicator Date hidden'!E191)</f>
        <v>0</v>
      </c>
      <c r="E190" s="208">
        <f>IF('Indicator Date hidden'!F191="x","x",$E$2-'Indicator Date hidden'!F191)</f>
        <v>0</v>
      </c>
      <c r="F190" s="208">
        <f>IF('Indicator Date hidden'!G191="x","x",$F$2-'Indicator Date hidden'!G191)</f>
        <v>0</v>
      </c>
      <c r="G190" s="208">
        <f>IF('Indicator Date hidden'!H191="x","x",$G$2-'Indicator Date hidden'!H191)</f>
        <v>0</v>
      </c>
      <c r="H190" s="208">
        <f>IF('Indicator Date hidden'!I191="x","x",$H$2-'Indicator Date hidden'!I191)</f>
        <v>0</v>
      </c>
      <c r="I190" s="208">
        <f>IF('Indicator Date hidden'!J191="x","x",$I$2-'Indicator Date hidden'!J191)</f>
        <v>0</v>
      </c>
      <c r="J190" s="208">
        <f>IF('Indicator Date hidden'!K191="x","x",$J$2-'Indicator Date hidden'!K191)</f>
        <v>0</v>
      </c>
      <c r="K190" s="208">
        <f>IF('Indicator Date hidden'!L191="x","x",$K$2-'Indicator Date hidden'!L191)</f>
        <v>0</v>
      </c>
      <c r="L190" s="208">
        <f>IF('Indicator Date hidden'!M191="x","x",$L$2-'Indicator Date hidden'!M191)</f>
        <v>0</v>
      </c>
      <c r="M190" s="208">
        <f>IF('Indicator Date hidden'!N191="x","x",$M$2-'Indicator Date hidden'!N191)</f>
        <v>0</v>
      </c>
      <c r="N190" s="208">
        <f>IF('Indicator Date hidden'!O191="x","x",$N$2-'Indicator Date hidden'!O191)</f>
        <v>0</v>
      </c>
      <c r="O190" s="208">
        <f>IF('Indicator Date hidden'!P191="x","x",$O$2-'Indicator Date hidden'!P191)</f>
        <v>0</v>
      </c>
      <c r="P190" s="208">
        <f>IF('Indicator Date hidden'!Q191="x","x",$P$2-'Indicator Date hidden'!Q191)</f>
        <v>0</v>
      </c>
      <c r="Q190" s="208">
        <f>IF('Indicator Date hidden'!R191="x","x",$Q$2-'Indicator Date hidden'!R191)</f>
        <v>3</v>
      </c>
      <c r="R190" s="208">
        <f>IF('Indicator Date hidden'!S191="x","x",$R$2-'Indicator Date hidden'!S191)</f>
        <v>0</v>
      </c>
      <c r="S190" s="208">
        <f>IF('Indicator Date hidden'!T191="x","x",$S$2-'Indicator Date hidden'!T191)</f>
        <v>0</v>
      </c>
      <c r="T190" s="208">
        <f>IF('Indicator Date hidden'!U191="x","x",$T$2-'Indicator Date hidden'!U191)</f>
        <v>0</v>
      </c>
      <c r="U190" s="208">
        <f>IF('Indicator Date hidden'!V191="x","x",$U$2-'Indicator Date hidden'!V191)</f>
        <v>0</v>
      </c>
      <c r="V190" s="208">
        <f>IF('Indicator Date hidden'!W191="x","x",$V$2-'Indicator Date hidden'!W191)</f>
        <v>0</v>
      </c>
      <c r="W190" s="208">
        <f>IF('Indicator Date hidden'!X191="x","x",$W$2-'Indicator Date hidden'!X191)</f>
        <v>1</v>
      </c>
      <c r="X190" s="208">
        <f>IF('Indicator Date hidden'!Y191="x","x",$X$2-'Indicator Date hidden'!Y191)</f>
        <v>1</v>
      </c>
      <c r="Y190" s="208">
        <f>IF('Indicator Date hidden'!Z191="x","x",$Y$2-'Indicator Date hidden'!Z191)</f>
        <v>0</v>
      </c>
      <c r="Z190" s="208">
        <f>IF('Indicator Date hidden'!AA191="x","x",$Z$2-'Indicator Date hidden'!AA191)</f>
        <v>0</v>
      </c>
      <c r="AA190" s="208">
        <f>IF('Indicator Date hidden'!AB191="x","x",$AA$2-'Indicator Date hidden'!AB191)</f>
        <v>0</v>
      </c>
      <c r="AB190" s="208">
        <f>IF('Indicator Date hidden'!AC191="x","x",$AB$2-'Indicator Date hidden'!AC191)</f>
        <v>0</v>
      </c>
      <c r="AC190" s="208">
        <f>IF('Indicator Date hidden'!AD191="x","x",$AC$2-'Indicator Date hidden'!AD191)</f>
        <v>0</v>
      </c>
      <c r="AD190" s="208">
        <f>IF('Indicator Date hidden'!AE191="x","x",$AD$2-'Indicator Date hidden'!AE191)</f>
        <v>0</v>
      </c>
      <c r="AE190" s="208">
        <f>IF('Indicator Date hidden'!AF191="x","x",$AE$2-'Indicator Date hidden'!AF191)</f>
        <v>0</v>
      </c>
      <c r="AF190" s="208">
        <f>IF('Indicator Date hidden'!AG191="x","x",$AF$2-'Indicator Date hidden'!AG191)</f>
        <v>1</v>
      </c>
      <c r="AG190" s="208">
        <f>IF('Indicator Date hidden'!AH191="x","x",$AG$2-'Indicator Date hidden'!AH191)</f>
        <v>0</v>
      </c>
      <c r="AH190" s="208">
        <f>IF('Indicator Date hidden'!AI191="x","x",$AH$2-'Indicator Date hidden'!AI191)</f>
        <v>0</v>
      </c>
      <c r="AI190" s="208">
        <f>IF('Indicator Date hidden'!AJ191="x","x",$AI$2-'Indicator Date hidden'!AJ191)</f>
        <v>0</v>
      </c>
      <c r="AJ190" s="208" t="str">
        <f>IF('Indicator Date hidden'!AK191="x","x",$AJ$2-'Indicator Date hidden'!AK191)</f>
        <v>x</v>
      </c>
      <c r="AK190" s="208">
        <f>IF('Indicator Date hidden'!AL191="x","x",$AK$2-'Indicator Date hidden'!AL191)</f>
        <v>1</v>
      </c>
      <c r="AL190" s="208">
        <f>IF('Indicator Date hidden'!AM191="x","x",$AL$2-'Indicator Date hidden'!AM191)</f>
        <v>0</v>
      </c>
      <c r="AM190" s="208">
        <f>IF('Indicator Date hidden'!AN191="x","x",$AM$2-'Indicator Date hidden'!AN191)</f>
        <v>0</v>
      </c>
      <c r="AN190" s="208">
        <f>IF('Indicator Date hidden'!AO191="x","x",$AN$2-'Indicator Date hidden'!AO191)</f>
        <v>0</v>
      </c>
      <c r="AO190" s="208" t="str">
        <f>IF('Indicator Date hidden'!AP191="x","x",$AO$2-'Indicator Date hidden'!AP191)</f>
        <v>x</v>
      </c>
      <c r="AP190" s="208" t="str">
        <f>IF('Indicator Date hidden'!AQ191="x","x",$AP$2-'Indicator Date hidden'!AQ191)</f>
        <v>x</v>
      </c>
      <c r="AQ190" s="208">
        <f>IF('Indicator Date hidden'!AR191="x","x",$AQ$2-'Indicator Date hidden'!AR191)</f>
        <v>0</v>
      </c>
      <c r="AR190" s="208">
        <f>IF('Indicator Date hidden'!AS191="x","x",$AR$2-'Indicator Date hidden'!AS191)</f>
        <v>0</v>
      </c>
      <c r="AS190" s="208">
        <f>IF('Indicator Date hidden'!AT191="x","x",$AS$2-'Indicator Date hidden'!AT191)</f>
        <v>0</v>
      </c>
      <c r="AT190" s="208">
        <f>IF('Indicator Date hidden'!AU191="x","x",$AT$2-'Indicator Date hidden'!AU191)</f>
        <v>0</v>
      </c>
      <c r="AU190" s="208">
        <f>IF('Indicator Date hidden'!AV191="x","x",$AU$2-'Indicator Date hidden'!AV191)</f>
        <v>5</v>
      </c>
      <c r="AV190" s="208">
        <f>IF('Indicator Date hidden'!AW191="x","x",$AV$2-'Indicator Date hidden'!AW191)</f>
        <v>0</v>
      </c>
      <c r="AW190" s="208">
        <f>IF('Indicator Date hidden'!AX191="x","x",$AW$2-'Indicator Date hidden'!AX191)</f>
        <v>0</v>
      </c>
      <c r="AX190" s="208">
        <f>IF('Indicator Date hidden'!AY191="x","x",$AX$2-'Indicator Date hidden'!AY191)</f>
        <v>0</v>
      </c>
      <c r="AY190" s="208">
        <f>IF('Indicator Date hidden'!AZ191="x","x",$AY$2-'Indicator Date hidden'!AZ191)</f>
        <v>0</v>
      </c>
      <c r="AZ190" s="208">
        <f>IF('Indicator Date hidden'!BA191="x","x",$AZ$2-'Indicator Date hidden'!BA191)</f>
        <v>0</v>
      </c>
      <c r="BA190">
        <f t="shared" si="25"/>
        <v>12</v>
      </c>
      <c r="BB190" s="21">
        <f t="shared" si="26"/>
        <v>0.25</v>
      </c>
      <c r="BC190">
        <f t="shared" si="27"/>
        <v>6</v>
      </c>
      <c r="BD190" s="21">
        <f t="shared" si="28"/>
        <v>0.8539125638299665</v>
      </c>
      <c r="BE190" s="278">
        <f t="shared" si="29"/>
        <v>0</v>
      </c>
    </row>
    <row r="191" spans="1:57" x14ac:dyDescent="0.3">
      <c r="A191" t="s">
        <v>7608</v>
      </c>
      <c r="B191" s="208">
        <f>IF('Indicator Date hidden'!C192="x","x",$B$2-'Indicator Date hidden'!C192)</f>
        <v>0</v>
      </c>
      <c r="C191" s="208">
        <f>IF('Indicator Date hidden'!D192="x","x",$C$2-'Indicator Date hidden'!D192)</f>
        <v>0</v>
      </c>
      <c r="D191" s="208">
        <f>IF('Indicator Date hidden'!E192="x","x",$D$2-'Indicator Date hidden'!E192)</f>
        <v>0</v>
      </c>
      <c r="E191" s="208">
        <f>IF('Indicator Date hidden'!F192="x","x",$E$2-'Indicator Date hidden'!F192)</f>
        <v>0</v>
      </c>
      <c r="F191" s="208">
        <f>IF('Indicator Date hidden'!G192="x","x",$F$2-'Indicator Date hidden'!G192)</f>
        <v>0</v>
      </c>
      <c r="G191" s="208">
        <f>IF('Indicator Date hidden'!H192="x","x",$G$2-'Indicator Date hidden'!H192)</f>
        <v>0</v>
      </c>
      <c r="H191" s="208">
        <f>IF('Indicator Date hidden'!I192="x","x",$H$2-'Indicator Date hidden'!I192)</f>
        <v>0</v>
      </c>
      <c r="I191" s="208">
        <f>IF('Indicator Date hidden'!J192="x","x",$I$2-'Indicator Date hidden'!J192)</f>
        <v>0</v>
      </c>
      <c r="J191" s="208">
        <f>IF('Indicator Date hidden'!K192="x","x",$J$2-'Indicator Date hidden'!K192)</f>
        <v>0</v>
      </c>
      <c r="K191" s="208">
        <f>IF('Indicator Date hidden'!L192="x","x",$K$2-'Indicator Date hidden'!L192)</f>
        <v>0</v>
      </c>
      <c r="L191" s="208">
        <f>IF('Indicator Date hidden'!M192="x","x",$L$2-'Indicator Date hidden'!M192)</f>
        <v>0</v>
      </c>
      <c r="M191" s="208">
        <f>IF('Indicator Date hidden'!N192="x","x",$M$2-'Indicator Date hidden'!N192)</f>
        <v>0</v>
      </c>
      <c r="N191" s="208">
        <f>IF('Indicator Date hidden'!O192="x","x",$N$2-'Indicator Date hidden'!O192)</f>
        <v>0</v>
      </c>
      <c r="O191" s="208">
        <f>IF('Indicator Date hidden'!P192="x","x",$O$2-'Indicator Date hidden'!P192)</f>
        <v>0</v>
      </c>
      <c r="P191" s="208">
        <f>IF('Indicator Date hidden'!Q192="x","x",$P$2-'Indicator Date hidden'!Q192)</f>
        <v>0</v>
      </c>
      <c r="Q191" s="208">
        <f>IF('Indicator Date hidden'!R192="x","x",$Q$2-'Indicator Date hidden'!R192)</f>
        <v>1</v>
      </c>
      <c r="R191" s="208">
        <f>IF('Indicator Date hidden'!S192="x","x",$R$2-'Indicator Date hidden'!S192)</f>
        <v>0</v>
      </c>
      <c r="S191" s="208">
        <f>IF('Indicator Date hidden'!T192="x","x",$S$2-'Indicator Date hidden'!T192)</f>
        <v>0</v>
      </c>
      <c r="T191" s="208">
        <f>IF('Indicator Date hidden'!U192="x","x",$T$2-'Indicator Date hidden'!U192)</f>
        <v>0</v>
      </c>
      <c r="U191" s="208" t="str">
        <f>IF('Indicator Date hidden'!V192="x","x",$U$2-'Indicator Date hidden'!V192)</f>
        <v>x</v>
      </c>
      <c r="V191" s="208">
        <f>IF('Indicator Date hidden'!W192="x","x",$V$2-'Indicator Date hidden'!W192)</f>
        <v>0</v>
      </c>
      <c r="W191" s="208">
        <f>IF('Indicator Date hidden'!X192="x","x",$W$2-'Indicator Date hidden'!X192)</f>
        <v>1</v>
      </c>
      <c r="X191" s="208">
        <f>IF('Indicator Date hidden'!Y192="x","x",$X$2-'Indicator Date hidden'!Y192)</f>
        <v>4</v>
      </c>
      <c r="Y191" s="208">
        <f>IF('Indicator Date hidden'!Z192="x","x",$Y$2-'Indicator Date hidden'!Z192)</f>
        <v>0</v>
      </c>
      <c r="Z191" s="208">
        <f>IF('Indicator Date hidden'!AA192="x","x",$Z$2-'Indicator Date hidden'!AA192)</f>
        <v>0</v>
      </c>
      <c r="AA191" s="208">
        <f>IF('Indicator Date hidden'!AB192="x","x",$AA$2-'Indicator Date hidden'!AB192)</f>
        <v>0</v>
      </c>
      <c r="AB191" s="208">
        <f>IF('Indicator Date hidden'!AC192="x","x",$AB$2-'Indicator Date hidden'!AC192)</f>
        <v>0</v>
      </c>
      <c r="AC191" s="208">
        <f>IF('Indicator Date hidden'!AD192="x","x",$AC$2-'Indicator Date hidden'!AD192)</f>
        <v>0</v>
      </c>
      <c r="AD191" s="208">
        <f>IF('Indicator Date hidden'!AE192="x","x",$AD$2-'Indicator Date hidden'!AE192)</f>
        <v>0</v>
      </c>
      <c r="AE191" s="208">
        <f>IF('Indicator Date hidden'!AF192="x","x",$AE$2-'Indicator Date hidden'!AF192)</f>
        <v>0</v>
      </c>
      <c r="AF191" s="208">
        <f>IF('Indicator Date hidden'!AG192="x","x",$AF$2-'Indicator Date hidden'!AG192)</f>
        <v>8</v>
      </c>
      <c r="AG191" s="208">
        <f>IF('Indicator Date hidden'!AH192="x","x",$AG$2-'Indicator Date hidden'!AH192)</f>
        <v>0</v>
      </c>
      <c r="AH191" s="208">
        <f>IF('Indicator Date hidden'!AI192="x","x",$AH$2-'Indicator Date hidden'!AI192)</f>
        <v>0</v>
      </c>
      <c r="AI191" s="208">
        <f>IF('Indicator Date hidden'!AJ192="x","x",$AI$2-'Indicator Date hidden'!AJ192)</f>
        <v>0</v>
      </c>
      <c r="AJ191" s="208">
        <f>IF('Indicator Date hidden'!AK192="x","x",$AJ$2-'Indicator Date hidden'!AK192)</f>
        <v>0</v>
      </c>
      <c r="AK191" s="208">
        <f>IF('Indicator Date hidden'!AL192="x","x",$AK$2-'Indicator Date hidden'!AL192)</f>
        <v>0</v>
      </c>
      <c r="AL191" s="208">
        <f>IF('Indicator Date hidden'!AM192="x","x",$AL$2-'Indicator Date hidden'!AM192)</f>
        <v>0</v>
      </c>
      <c r="AM191" s="208">
        <f>IF('Indicator Date hidden'!AN192="x","x",$AM$2-'Indicator Date hidden'!AN192)</f>
        <v>0</v>
      </c>
      <c r="AN191" s="208">
        <f>IF('Indicator Date hidden'!AO192="x","x",$AN$2-'Indicator Date hidden'!AO192)</f>
        <v>0</v>
      </c>
      <c r="AO191" s="208">
        <f>IF('Indicator Date hidden'!AP192="x","x",$AO$2-'Indicator Date hidden'!AP192)</f>
        <v>1</v>
      </c>
      <c r="AP191" s="208">
        <f>IF('Indicator Date hidden'!AQ192="x","x",$AP$2-'Indicator Date hidden'!AQ192)</f>
        <v>1</v>
      </c>
      <c r="AQ191" s="208">
        <f>IF('Indicator Date hidden'!AR192="x","x",$AQ$2-'Indicator Date hidden'!AR192)</f>
        <v>0</v>
      </c>
      <c r="AR191" s="208">
        <f>IF('Indicator Date hidden'!AS192="x","x",$AR$2-'Indicator Date hidden'!AS192)</f>
        <v>0</v>
      </c>
      <c r="AS191" s="208">
        <f>IF('Indicator Date hidden'!AT192="x","x",$AS$2-'Indicator Date hidden'!AT192)</f>
        <v>0</v>
      </c>
      <c r="AT191" s="208">
        <f>IF('Indicator Date hidden'!AU192="x","x",$AT$2-'Indicator Date hidden'!AU192)</f>
        <v>0</v>
      </c>
      <c r="AU191" s="208">
        <f>IF('Indicator Date hidden'!AV192="x","x",$AU$2-'Indicator Date hidden'!AV192)</f>
        <v>1</v>
      </c>
      <c r="AV191" s="208">
        <f>IF('Indicator Date hidden'!AW192="x","x",$AV$2-'Indicator Date hidden'!AW192)</f>
        <v>0</v>
      </c>
      <c r="AW191" s="208">
        <f>IF('Indicator Date hidden'!AX192="x","x",$AW$2-'Indicator Date hidden'!AX192)</f>
        <v>0</v>
      </c>
      <c r="AX191" s="208">
        <f>IF('Indicator Date hidden'!AY192="x","x",$AX$2-'Indicator Date hidden'!AY192)</f>
        <v>0</v>
      </c>
      <c r="AY191" s="208">
        <f>IF('Indicator Date hidden'!AZ192="x","x",$AY$2-'Indicator Date hidden'!AZ192)</f>
        <v>3</v>
      </c>
      <c r="AZ191" s="208">
        <f>IF('Indicator Date hidden'!BA192="x","x",$AZ$2-'Indicator Date hidden'!BA192)</f>
        <v>3</v>
      </c>
      <c r="BA191">
        <f t="shared" si="25"/>
        <v>23</v>
      </c>
      <c r="BB191" s="21">
        <f t="shared" si="26"/>
        <v>0.46</v>
      </c>
      <c r="BC191">
        <f t="shared" si="27"/>
        <v>9</v>
      </c>
      <c r="BD191" s="21">
        <f t="shared" si="28"/>
        <v>1.3595587519485872</v>
      </c>
      <c r="BE191" s="278">
        <f t="shared" si="29"/>
        <v>0</v>
      </c>
    </row>
    <row r="192" spans="1:57" x14ac:dyDescent="0.3">
      <c r="A192" t="s">
        <v>7609</v>
      </c>
      <c r="B192" s="208">
        <f>IF('Indicator Date hidden'!C193="x","x",$B$2-'Indicator Date hidden'!C193)</f>
        <v>0</v>
      </c>
      <c r="C192" s="208">
        <f>IF('Indicator Date hidden'!D193="x","x",$C$2-'Indicator Date hidden'!D193)</f>
        <v>0</v>
      </c>
      <c r="D192" s="208">
        <f>IF('Indicator Date hidden'!E193="x","x",$D$2-'Indicator Date hidden'!E193)</f>
        <v>0</v>
      </c>
      <c r="E192" s="208">
        <f>IF('Indicator Date hidden'!F193="x","x",$E$2-'Indicator Date hidden'!F193)</f>
        <v>0</v>
      </c>
      <c r="F192" s="208">
        <f>IF('Indicator Date hidden'!G193="x","x",$F$2-'Indicator Date hidden'!G193)</f>
        <v>0</v>
      </c>
      <c r="G192" s="208">
        <f>IF('Indicator Date hidden'!H193="x","x",$G$2-'Indicator Date hidden'!H193)</f>
        <v>0</v>
      </c>
      <c r="H192" s="208">
        <f>IF('Indicator Date hidden'!I193="x","x",$H$2-'Indicator Date hidden'!I193)</f>
        <v>0</v>
      </c>
      <c r="I192" s="208">
        <f>IF('Indicator Date hidden'!J193="x","x",$I$2-'Indicator Date hidden'!J193)</f>
        <v>0</v>
      </c>
      <c r="J192" s="208">
        <f>IF('Indicator Date hidden'!K193="x","x",$J$2-'Indicator Date hidden'!K193)</f>
        <v>0</v>
      </c>
      <c r="K192" s="208">
        <f>IF('Indicator Date hidden'!L193="x","x",$K$2-'Indicator Date hidden'!L193)</f>
        <v>0</v>
      </c>
      <c r="L192" s="208">
        <f>IF('Indicator Date hidden'!M193="x","x",$L$2-'Indicator Date hidden'!M193)</f>
        <v>0</v>
      </c>
      <c r="M192" s="208">
        <f>IF('Indicator Date hidden'!N193="x","x",$M$2-'Indicator Date hidden'!N193)</f>
        <v>0</v>
      </c>
      <c r="N192" s="208">
        <f>IF('Indicator Date hidden'!O193="x","x",$N$2-'Indicator Date hidden'!O193)</f>
        <v>0</v>
      </c>
      <c r="O192" s="208">
        <f>IF('Indicator Date hidden'!P193="x","x",$O$2-'Indicator Date hidden'!P193)</f>
        <v>0</v>
      </c>
      <c r="P192" s="208">
        <f>IF('Indicator Date hidden'!Q193="x","x",$P$2-'Indicator Date hidden'!Q193)</f>
        <v>0</v>
      </c>
      <c r="Q192" s="208">
        <f>IF('Indicator Date hidden'!R193="x","x",$Q$2-'Indicator Date hidden'!R193)</f>
        <v>0</v>
      </c>
      <c r="R192" s="208">
        <f>IF('Indicator Date hidden'!S193="x","x",$R$2-'Indicator Date hidden'!S193)</f>
        <v>0</v>
      </c>
      <c r="S192" s="208">
        <f>IF('Indicator Date hidden'!T193="x","x",$S$2-'Indicator Date hidden'!T193)</f>
        <v>0</v>
      </c>
      <c r="T192" s="208">
        <f>IF('Indicator Date hidden'!U193="x","x",$T$2-'Indicator Date hidden'!U193)</f>
        <v>0</v>
      </c>
      <c r="U192" s="208">
        <f>IF('Indicator Date hidden'!V193="x","x",$U$2-'Indicator Date hidden'!V193)</f>
        <v>0</v>
      </c>
      <c r="V192" s="208">
        <f>IF('Indicator Date hidden'!W193="x","x",$V$2-'Indicator Date hidden'!W193)</f>
        <v>0</v>
      </c>
      <c r="W192" s="208">
        <f>IF('Indicator Date hidden'!X193="x","x",$W$2-'Indicator Date hidden'!X193)</f>
        <v>1</v>
      </c>
      <c r="X192" s="208">
        <f>IF('Indicator Date hidden'!Y193="x","x",$X$2-'Indicator Date hidden'!Y193)</f>
        <v>2</v>
      </c>
      <c r="Y192" s="208">
        <f>IF('Indicator Date hidden'!Z193="x","x",$Y$2-'Indicator Date hidden'!Z193)</f>
        <v>0</v>
      </c>
      <c r="Z192" s="208">
        <f>IF('Indicator Date hidden'!AA193="x","x",$Z$2-'Indicator Date hidden'!AA193)</f>
        <v>0</v>
      </c>
      <c r="AA192" s="208">
        <f>IF('Indicator Date hidden'!AB193="x","x",$AA$2-'Indicator Date hidden'!AB193)</f>
        <v>0</v>
      </c>
      <c r="AB192" s="208">
        <f>IF('Indicator Date hidden'!AC193="x","x",$AB$2-'Indicator Date hidden'!AC193)</f>
        <v>0</v>
      </c>
      <c r="AC192" s="208">
        <f>IF('Indicator Date hidden'!AD193="x","x",$AC$2-'Indicator Date hidden'!AD193)</f>
        <v>0</v>
      </c>
      <c r="AD192" s="208">
        <f>IF('Indicator Date hidden'!AE193="x","x",$AD$2-'Indicator Date hidden'!AE193)</f>
        <v>0</v>
      </c>
      <c r="AE192" s="208">
        <f>IF('Indicator Date hidden'!AF193="x","x",$AE$2-'Indicator Date hidden'!AF193)</f>
        <v>0</v>
      </c>
      <c r="AF192" s="208">
        <f>IF('Indicator Date hidden'!AG193="x","x",$AF$2-'Indicator Date hidden'!AG193)</f>
        <v>3</v>
      </c>
      <c r="AG192" s="208">
        <f>IF('Indicator Date hidden'!AH193="x","x",$AG$2-'Indicator Date hidden'!AH193)</f>
        <v>0</v>
      </c>
      <c r="AH192" s="208">
        <f>IF('Indicator Date hidden'!AI193="x","x",$AH$2-'Indicator Date hidden'!AI193)</f>
        <v>0</v>
      </c>
      <c r="AI192" s="208">
        <f>IF('Indicator Date hidden'!AJ193="x","x",$AI$2-'Indicator Date hidden'!AJ193)</f>
        <v>0</v>
      </c>
      <c r="AJ192" s="208" t="str">
        <f>IF('Indicator Date hidden'!AK193="x","x",$AJ$2-'Indicator Date hidden'!AK193)</f>
        <v>x</v>
      </c>
      <c r="AK192" s="208">
        <f>IF('Indicator Date hidden'!AL193="x","x",$AK$2-'Indicator Date hidden'!AL193)</f>
        <v>1</v>
      </c>
      <c r="AL192" s="208">
        <f>IF('Indicator Date hidden'!AM193="x","x",$AL$2-'Indicator Date hidden'!AM193)</f>
        <v>0</v>
      </c>
      <c r="AM192" s="208">
        <f>IF('Indicator Date hidden'!AN193="x","x",$AM$2-'Indicator Date hidden'!AN193)</f>
        <v>0</v>
      </c>
      <c r="AN192" s="208">
        <f>IF('Indicator Date hidden'!AO193="x","x",$AN$2-'Indicator Date hidden'!AO193)</f>
        <v>0</v>
      </c>
      <c r="AO192" s="208">
        <f>IF('Indicator Date hidden'!AP193="x","x",$AO$2-'Indicator Date hidden'!AP193)</f>
        <v>1</v>
      </c>
      <c r="AP192" s="208">
        <f>IF('Indicator Date hidden'!AQ193="x","x",$AP$2-'Indicator Date hidden'!AQ193)</f>
        <v>1</v>
      </c>
      <c r="AQ192" s="208">
        <f>IF('Indicator Date hidden'!AR193="x","x",$AQ$2-'Indicator Date hidden'!AR193)</f>
        <v>6</v>
      </c>
      <c r="AR192" s="208">
        <f>IF('Indicator Date hidden'!AS193="x","x",$AR$2-'Indicator Date hidden'!AS193)</f>
        <v>0</v>
      </c>
      <c r="AS192" s="208">
        <f>IF('Indicator Date hidden'!AT193="x","x",$AS$2-'Indicator Date hidden'!AT193)</f>
        <v>0</v>
      </c>
      <c r="AT192" s="208">
        <f>IF('Indicator Date hidden'!AU193="x","x",$AT$2-'Indicator Date hidden'!AU193)</f>
        <v>0</v>
      </c>
      <c r="AU192" s="208">
        <f>IF('Indicator Date hidden'!AV193="x","x",$AU$2-'Indicator Date hidden'!AV193)</f>
        <v>7</v>
      </c>
      <c r="AV192" s="208">
        <f>IF('Indicator Date hidden'!AW193="x","x",$AV$2-'Indicator Date hidden'!AW193)</f>
        <v>0</v>
      </c>
      <c r="AW192" s="208">
        <f>IF('Indicator Date hidden'!AX193="x","x",$AW$2-'Indicator Date hidden'!AX193)</f>
        <v>0</v>
      </c>
      <c r="AX192" s="208">
        <f>IF('Indicator Date hidden'!AY193="x","x",$AX$2-'Indicator Date hidden'!AY193)</f>
        <v>0</v>
      </c>
      <c r="AY192" s="208">
        <f>IF('Indicator Date hidden'!AZ193="x","x",$AY$2-'Indicator Date hidden'!AZ193)</f>
        <v>0</v>
      </c>
      <c r="AZ192" s="208">
        <f>IF('Indicator Date hidden'!BA193="x","x",$AZ$2-'Indicator Date hidden'!BA193)</f>
        <v>0</v>
      </c>
      <c r="BA192">
        <f t="shared" si="25"/>
        <v>22</v>
      </c>
      <c r="BB192" s="21">
        <f t="shared" si="26"/>
        <v>0.44</v>
      </c>
      <c r="BC192">
        <f t="shared" si="27"/>
        <v>8</v>
      </c>
      <c r="BD192" s="21">
        <f t="shared" si="28"/>
        <v>1.3588230201170424</v>
      </c>
      <c r="BE192" s="278">
        <f t="shared" si="29"/>
        <v>0</v>
      </c>
    </row>
    <row r="193" spans="1:57" x14ac:dyDescent="0.3">
      <c r="A193" t="s">
        <v>7610</v>
      </c>
      <c r="B193" s="208">
        <f>IF('Indicator Date hidden'!C194="x","x",$B$2-'Indicator Date hidden'!C194)</f>
        <v>0</v>
      </c>
      <c r="C193" s="208">
        <f>IF('Indicator Date hidden'!D194="x","x",$C$2-'Indicator Date hidden'!D194)</f>
        <v>0</v>
      </c>
      <c r="D193" s="208">
        <f>IF('Indicator Date hidden'!E194="x","x",$D$2-'Indicator Date hidden'!E194)</f>
        <v>0</v>
      </c>
      <c r="E193" s="208">
        <f>IF('Indicator Date hidden'!F194="x","x",$E$2-'Indicator Date hidden'!F194)</f>
        <v>0</v>
      </c>
      <c r="F193" s="208">
        <f>IF('Indicator Date hidden'!G194="x","x",$F$2-'Indicator Date hidden'!G194)</f>
        <v>0</v>
      </c>
      <c r="G193" s="208">
        <f>IF('Indicator Date hidden'!H194="x","x",$G$2-'Indicator Date hidden'!H194)</f>
        <v>0</v>
      </c>
      <c r="H193" s="208">
        <f>IF('Indicator Date hidden'!I194="x","x",$H$2-'Indicator Date hidden'!I194)</f>
        <v>0</v>
      </c>
      <c r="I193" s="208">
        <f>IF('Indicator Date hidden'!J194="x","x",$I$2-'Indicator Date hidden'!J194)</f>
        <v>0</v>
      </c>
      <c r="J193" s="208">
        <f>IF('Indicator Date hidden'!K194="x","x",$J$2-'Indicator Date hidden'!K194)</f>
        <v>0</v>
      </c>
      <c r="K193" s="208">
        <f>IF('Indicator Date hidden'!L194="x","x",$K$2-'Indicator Date hidden'!L194)</f>
        <v>0</v>
      </c>
      <c r="L193" s="208">
        <f>IF('Indicator Date hidden'!M194="x","x",$L$2-'Indicator Date hidden'!M194)</f>
        <v>0</v>
      </c>
      <c r="M193" s="208">
        <f>IF('Indicator Date hidden'!N194="x","x",$M$2-'Indicator Date hidden'!N194)</f>
        <v>0</v>
      </c>
      <c r="N193" s="208">
        <f>IF('Indicator Date hidden'!O194="x","x",$N$2-'Indicator Date hidden'!O194)</f>
        <v>0</v>
      </c>
      <c r="O193" s="208">
        <f>IF('Indicator Date hidden'!P194="x","x",$O$2-'Indicator Date hidden'!P194)</f>
        <v>0</v>
      </c>
      <c r="P193" s="208">
        <f>IF('Indicator Date hidden'!Q194="x","x",$P$2-'Indicator Date hidden'!Q194)</f>
        <v>0</v>
      </c>
      <c r="Q193" s="208">
        <f>IF('Indicator Date hidden'!R194="x","x",$Q$2-'Indicator Date hidden'!R194)</f>
        <v>0</v>
      </c>
      <c r="R193" s="208">
        <f>IF('Indicator Date hidden'!S194="x","x",$R$2-'Indicator Date hidden'!S194)</f>
        <v>0</v>
      </c>
      <c r="S193" s="208">
        <f>IF('Indicator Date hidden'!T194="x","x",$S$2-'Indicator Date hidden'!T194)</f>
        <v>0</v>
      </c>
      <c r="T193" s="208">
        <f>IF('Indicator Date hidden'!U194="x","x",$T$2-'Indicator Date hidden'!U194)</f>
        <v>0</v>
      </c>
      <c r="U193" s="208">
        <f>IF('Indicator Date hidden'!V194="x","x",$U$2-'Indicator Date hidden'!V194)</f>
        <v>0</v>
      </c>
      <c r="V193" s="208">
        <f>IF('Indicator Date hidden'!W194="x","x",$V$2-'Indicator Date hidden'!W194)</f>
        <v>0</v>
      </c>
      <c r="W193" s="208">
        <f>IF('Indicator Date hidden'!X194="x","x",$W$2-'Indicator Date hidden'!X194)</f>
        <v>0</v>
      </c>
      <c r="X193" s="208">
        <f>IF('Indicator Date hidden'!Y194="x","x",$X$2-'Indicator Date hidden'!Y194)</f>
        <v>3</v>
      </c>
      <c r="Y193" s="208">
        <f>IF('Indicator Date hidden'!Z194="x","x",$Y$2-'Indicator Date hidden'!Z194)</f>
        <v>0</v>
      </c>
      <c r="Z193" s="208">
        <f>IF('Indicator Date hidden'!AA194="x","x",$Z$2-'Indicator Date hidden'!AA194)</f>
        <v>0</v>
      </c>
      <c r="AA193" s="208">
        <f>IF('Indicator Date hidden'!AB194="x","x",$AA$2-'Indicator Date hidden'!AB194)</f>
        <v>0</v>
      </c>
      <c r="AB193" s="208">
        <f>IF('Indicator Date hidden'!AC194="x","x",$AB$2-'Indicator Date hidden'!AC194)</f>
        <v>0</v>
      </c>
      <c r="AC193" s="208">
        <f>IF('Indicator Date hidden'!AD194="x","x",$AC$2-'Indicator Date hidden'!AD194)</f>
        <v>0</v>
      </c>
      <c r="AD193" s="208">
        <f>IF('Indicator Date hidden'!AE194="x","x",$AD$2-'Indicator Date hidden'!AE194)</f>
        <v>0</v>
      </c>
      <c r="AE193" s="208">
        <f>IF('Indicator Date hidden'!AF194="x","x",$AE$2-'Indicator Date hidden'!AF194)</f>
        <v>0</v>
      </c>
      <c r="AF193" s="208" t="str">
        <f>IF('Indicator Date hidden'!AG194="x","x",$AF$2-'Indicator Date hidden'!AG194)</f>
        <v>x</v>
      </c>
      <c r="AG193" s="208">
        <f>IF('Indicator Date hidden'!AH194="x","x",$AG$2-'Indicator Date hidden'!AH194)</f>
        <v>0</v>
      </c>
      <c r="AH193" s="208">
        <f>IF('Indicator Date hidden'!AI194="x","x",$AH$2-'Indicator Date hidden'!AI194)</f>
        <v>0</v>
      </c>
      <c r="AI193" s="208">
        <f>IF('Indicator Date hidden'!AJ194="x","x",$AI$2-'Indicator Date hidden'!AJ194)</f>
        <v>0</v>
      </c>
      <c r="AJ193" s="208">
        <f>IF('Indicator Date hidden'!AK194="x","x",$AJ$2-'Indicator Date hidden'!AK194)</f>
        <v>1</v>
      </c>
      <c r="AK193" s="208">
        <f>IF('Indicator Date hidden'!AL194="x","x",$AK$2-'Indicator Date hidden'!AL194)</f>
        <v>1</v>
      </c>
      <c r="AL193" s="208">
        <f>IF('Indicator Date hidden'!AM194="x","x",$AL$2-'Indicator Date hidden'!AM194)</f>
        <v>0</v>
      </c>
      <c r="AM193" s="208">
        <f>IF('Indicator Date hidden'!AN194="x","x",$AM$2-'Indicator Date hidden'!AN194)</f>
        <v>0</v>
      </c>
      <c r="AN193" s="208">
        <f>IF('Indicator Date hidden'!AO194="x","x",$AN$2-'Indicator Date hidden'!AO194)</f>
        <v>0</v>
      </c>
      <c r="AO193" s="208" t="str">
        <f>IF('Indicator Date hidden'!AP194="x","x",$AO$2-'Indicator Date hidden'!AP194)</f>
        <v>x</v>
      </c>
      <c r="AP193" s="208" t="str">
        <f>IF('Indicator Date hidden'!AQ194="x","x",$AP$2-'Indicator Date hidden'!AQ194)</f>
        <v>x</v>
      </c>
      <c r="AQ193" s="208">
        <f>IF('Indicator Date hidden'!AR194="x","x",$AQ$2-'Indicator Date hidden'!AR194)</f>
        <v>0</v>
      </c>
      <c r="AR193" s="208">
        <f>IF('Indicator Date hidden'!AS194="x","x",$AR$2-'Indicator Date hidden'!AS194)</f>
        <v>0</v>
      </c>
      <c r="AS193" s="208">
        <f>IF('Indicator Date hidden'!AT194="x","x",$AS$2-'Indicator Date hidden'!AT194)</f>
        <v>0</v>
      </c>
      <c r="AT193" s="208">
        <f>IF('Indicator Date hidden'!AU194="x","x",$AT$2-'Indicator Date hidden'!AU194)</f>
        <v>0</v>
      </c>
      <c r="AU193" s="208">
        <f>IF('Indicator Date hidden'!AV194="x","x",$AU$2-'Indicator Date hidden'!AV194)</f>
        <v>3</v>
      </c>
      <c r="AV193" s="208">
        <f>IF('Indicator Date hidden'!AW194="x","x",$AV$2-'Indicator Date hidden'!AW194)</f>
        <v>0</v>
      </c>
      <c r="AW193" s="208">
        <f>IF('Indicator Date hidden'!AX194="x","x",$AW$2-'Indicator Date hidden'!AX194)</f>
        <v>0</v>
      </c>
      <c r="AX193" s="208">
        <f>IF('Indicator Date hidden'!AY194="x","x",$AX$2-'Indicator Date hidden'!AY194)</f>
        <v>0</v>
      </c>
      <c r="AY193" s="208">
        <f>IF('Indicator Date hidden'!AZ194="x","x",$AY$2-'Indicator Date hidden'!AZ194)</f>
        <v>0</v>
      </c>
      <c r="AZ193" s="208">
        <f>IF('Indicator Date hidden'!BA194="x","x",$AZ$2-'Indicator Date hidden'!BA194)</f>
        <v>0</v>
      </c>
      <c r="BA193">
        <f t="shared" si="25"/>
        <v>8</v>
      </c>
      <c r="BB193" s="21">
        <f t="shared" si="26"/>
        <v>0.16666666666666666</v>
      </c>
      <c r="BC193">
        <f t="shared" si="27"/>
        <v>4</v>
      </c>
      <c r="BD193" s="21">
        <f t="shared" si="28"/>
        <v>0.62360956446232352</v>
      </c>
      <c r="BE193" s="278">
        <f t="shared" si="29"/>
        <v>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defaultColWidth="9.44140625" defaultRowHeight="14.4" x14ac:dyDescent="0.3"/>
  <cols>
    <col min="2" max="52" width="5" style="211" bestFit="1" customWidth="1"/>
  </cols>
  <sheetData>
    <row r="1" spans="1:54" ht="278.7" customHeight="1" x14ac:dyDescent="0.3">
      <c r="A1" t="s">
        <v>7138</v>
      </c>
      <c r="B1" s="206" t="s">
        <v>8182</v>
      </c>
      <c r="C1" s="206" t="s">
        <v>8183</v>
      </c>
      <c r="D1" s="206" t="s">
        <v>8184</v>
      </c>
      <c r="E1" s="206" t="s">
        <v>8185</v>
      </c>
      <c r="F1" s="206" t="s">
        <v>8186</v>
      </c>
      <c r="G1" s="206" t="s">
        <v>8187</v>
      </c>
      <c r="H1" s="206" t="s">
        <v>8188</v>
      </c>
      <c r="I1" s="206" t="s">
        <v>8189</v>
      </c>
      <c r="J1" s="206" t="s">
        <v>8190</v>
      </c>
      <c r="K1" s="206" t="s">
        <v>8191</v>
      </c>
      <c r="L1" s="206" t="s">
        <v>8192</v>
      </c>
      <c r="M1" s="206" t="s">
        <v>8193</v>
      </c>
      <c r="N1" s="206" t="s">
        <v>8194</v>
      </c>
      <c r="O1" s="206" t="s">
        <v>8195</v>
      </c>
      <c r="P1" s="206" t="s">
        <v>8196</v>
      </c>
      <c r="Q1" s="206" t="s">
        <v>8197</v>
      </c>
      <c r="R1" s="206" t="s">
        <v>8198</v>
      </c>
      <c r="S1" s="206" t="s">
        <v>8199</v>
      </c>
      <c r="T1" s="206" t="s">
        <v>8199</v>
      </c>
      <c r="U1" s="206" t="s">
        <v>8200</v>
      </c>
      <c r="V1" s="206" t="s">
        <v>8201</v>
      </c>
      <c r="W1" s="206" t="s">
        <v>8202</v>
      </c>
      <c r="X1" s="206" t="s">
        <v>8203</v>
      </c>
      <c r="Y1" s="206" t="s">
        <v>8204</v>
      </c>
      <c r="Z1" s="206" t="s">
        <v>8205</v>
      </c>
      <c r="AA1" s="206" t="s">
        <v>8206</v>
      </c>
      <c r="AB1" s="206" t="s">
        <v>8207</v>
      </c>
      <c r="AC1" s="206" t="s">
        <v>8208</v>
      </c>
      <c r="AD1" s="206" t="s">
        <v>8209</v>
      </c>
      <c r="AE1" s="206" t="s">
        <v>7285</v>
      </c>
      <c r="AF1" s="206" t="s">
        <v>7200</v>
      </c>
      <c r="AG1" s="206" t="s">
        <v>8210</v>
      </c>
      <c r="AH1" s="206" t="s">
        <v>8210</v>
      </c>
      <c r="AI1" s="206" t="s">
        <v>8210</v>
      </c>
      <c r="AJ1" s="206" t="s">
        <v>8211</v>
      </c>
      <c r="AK1" s="206" t="s">
        <v>8212</v>
      </c>
      <c r="AL1" s="206" t="s">
        <v>8213</v>
      </c>
      <c r="AM1" s="206" t="s">
        <v>8214</v>
      </c>
      <c r="AN1" s="206" t="s">
        <v>8215</v>
      </c>
      <c r="AO1" s="206" t="s">
        <v>8216</v>
      </c>
      <c r="AP1" s="206" t="s">
        <v>8217</v>
      </c>
      <c r="AQ1" s="206" t="s">
        <v>8218</v>
      </c>
      <c r="AR1" s="206" t="s">
        <v>8219</v>
      </c>
      <c r="AS1" s="206" t="s">
        <v>8220</v>
      </c>
      <c r="AT1" s="206" t="s">
        <v>8221</v>
      </c>
      <c r="AU1" s="206" t="s">
        <v>8222</v>
      </c>
      <c r="AV1" s="206" t="s">
        <v>8223</v>
      </c>
      <c r="AW1" s="206" t="s">
        <v>8224</v>
      </c>
      <c r="AX1" s="206" t="s">
        <v>8225</v>
      </c>
      <c r="AY1" s="206" t="s">
        <v>8226</v>
      </c>
      <c r="AZ1" s="206" t="s">
        <v>8227</v>
      </c>
      <c r="BA1" s="206" t="s">
        <v>8253</v>
      </c>
      <c r="BB1" s="206" t="s">
        <v>8254</v>
      </c>
    </row>
    <row r="2" spans="1:54" x14ac:dyDescent="0.3">
      <c r="A2" t="s">
        <v>7303</v>
      </c>
      <c r="B2" s="208" t="e">
        <f>IF('Crisis Indicator Data'!#REF!="No Data",1,IF(#REF!&lt;&gt;"",1,0))</f>
        <v>#REF!</v>
      </c>
      <c r="C2" s="208" t="e">
        <f>IF('Crisis Indicator Data'!#REF!="No Data",1,IF(#REF!&lt;&gt;"",1,0))</f>
        <v>#REF!</v>
      </c>
      <c r="D2" s="208" t="e">
        <f>IF('Crisis Indicator Data'!#REF!="No Data",1,IF(#REF!&lt;&gt;"",1,0))</f>
        <v>#REF!</v>
      </c>
      <c r="E2" s="208" t="e">
        <f>IF('Crisis Indicator Data'!#REF!="No Data",1,IF(#REF!&lt;&gt;"",1,0))</f>
        <v>#REF!</v>
      </c>
      <c r="F2" s="208" t="e">
        <f>IF('Crisis Indicator Data'!#REF!="No Data",1,IF(#REF!&lt;&gt;"",1,0))</f>
        <v>#REF!</v>
      </c>
      <c r="G2" s="208" t="e">
        <f>IF('Crisis Indicator Data'!#REF!="No Data",1,IF(#REF!&lt;&gt;"",1,0))</f>
        <v>#REF!</v>
      </c>
      <c r="H2" s="208" t="e">
        <f>IF('Crisis Indicator Data'!#REF!="No Data",1,IF(#REF!&lt;&gt;"",1,0))</f>
        <v>#REF!</v>
      </c>
      <c r="I2" s="208" t="e">
        <f>IF('Crisis Indicator Data'!#REF!="No Data",1,IF(#REF!&lt;&gt;"",1,0))</f>
        <v>#REF!</v>
      </c>
      <c r="J2" s="208" t="e">
        <f>IF('Crisis Indicator Data'!#REF!="No Data",1,IF(#REF!&lt;&gt;"",1,0))</f>
        <v>#REF!</v>
      </c>
      <c r="K2" s="208" t="e">
        <f>IF('Crisis Indicator Data'!#REF!="No Data",1,IF(#REF!&lt;&gt;"",1,0))</f>
        <v>#REF!</v>
      </c>
      <c r="L2" s="208" t="e">
        <f>IF('Crisis Indicator Data'!#REF!="No Data",1,IF(#REF!&lt;&gt;"",1,0))</f>
        <v>#REF!</v>
      </c>
      <c r="M2" s="208" t="e">
        <f>IF('Crisis Indicator Data'!#REF!="No Data",1,IF(#REF!&lt;&gt;"",1,0))</f>
        <v>#REF!</v>
      </c>
      <c r="N2" s="208" t="e">
        <f>IF('Crisis Indicator Data'!#REF!="No Data",1,IF(#REF!&lt;&gt;"",1,0))</f>
        <v>#REF!</v>
      </c>
      <c r="O2" s="208" t="e">
        <f>IF('Crisis Indicator Data'!#REF!="No Data",1,IF(#REF!&lt;&gt;"",1,0))</f>
        <v>#REF!</v>
      </c>
      <c r="P2" s="208" t="e">
        <f>IF('Crisis Indicator Data'!#REF!="No Data",1,IF(#REF!&lt;&gt;"",1,0))</f>
        <v>#REF!</v>
      </c>
      <c r="Q2" s="208" t="e">
        <f>IF('Crisis Indicator Data'!#REF!="No Data",1,IF(#REF!&lt;&gt;"",1,0))</f>
        <v>#REF!</v>
      </c>
      <c r="R2" s="208" t="e">
        <f>IF('Crisis Indicator Data'!#REF!="No Data",1,IF(#REF!&lt;&gt;"",1,0))</f>
        <v>#REF!</v>
      </c>
      <c r="S2" s="208" t="e">
        <f>IF('Crisis Indicator Data'!#REF!="No Data",1,IF(#REF!&lt;&gt;"",1,0))</f>
        <v>#REF!</v>
      </c>
      <c r="T2" s="208" t="e">
        <f>IF('Crisis Indicator Data'!#REF!="No Data",1,IF(#REF!&lt;&gt;"",1,0))</f>
        <v>#REF!</v>
      </c>
      <c r="U2" s="208" t="e">
        <f>IF('Crisis Indicator Data'!#REF!="No Data",1,IF(#REF!&lt;&gt;"",1,0))</f>
        <v>#REF!</v>
      </c>
      <c r="V2" s="208" t="e">
        <f>IF('Crisis Indicator Data'!#REF!="No Data",1,IF(#REF!&lt;&gt;"",1,0))</f>
        <v>#REF!</v>
      </c>
      <c r="W2" s="208" t="e">
        <f>IF('Crisis Indicator Data'!#REF!="No Data",1,IF(#REF!&lt;&gt;"",1,0))</f>
        <v>#REF!</v>
      </c>
      <c r="X2" s="208" t="e">
        <f>IF('Crisis Indicator Data'!#REF!="No Data",1,IF(#REF!&lt;&gt;"",1,0))</f>
        <v>#REF!</v>
      </c>
      <c r="Y2" s="208" t="e">
        <f>IF('Crisis Indicator Data'!#REF!="No Data",1,IF(#REF!&lt;&gt;"",1,0))</f>
        <v>#REF!</v>
      </c>
      <c r="Z2" s="208" t="e">
        <f>IF('Crisis Indicator Data'!#REF!="No Data",1,IF(#REF!&lt;&gt;"",1,0))</f>
        <v>#REF!</v>
      </c>
      <c r="AA2" s="208" t="e">
        <f>IF('Crisis Indicator Data'!#REF!="No Data",1,IF(#REF!&lt;&gt;"",1,0))</f>
        <v>#REF!</v>
      </c>
      <c r="AB2" s="208" t="e">
        <f>IF('Crisis Indicator Data'!#REF!="No Data",1,IF(#REF!&lt;&gt;"",1,0))</f>
        <v>#REF!</v>
      </c>
      <c r="AC2" s="208" t="e">
        <f>IF('Crisis Indicator Data'!#REF!="No Data",1,IF(#REF!&lt;&gt;"",1,0))</f>
        <v>#REF!</v>
      </c>
      <c r="AD2" s="208" t="e">
        <f>IF('Crisis Indicator Data'!#REF!="No Data",1,IF(#REF!&lt;&gt;"",1,0))</f>
        <v>#REF!</v>
      </c>
      <c r="AE2" s="208" t="e">
        <f>IF('Crisis Indicator Data'!#REF!="No Data",1,IF(#REF!&lt;&gt;"",1,0))</f>
        <v>#REF!</v>
      </c>
      <c r="AF2" s="208" t="e">
        <f>IF('Crisis Indicator Data'!#REF!="No Data",1,IF(#REF!&lt;&gt;"",1,0))</f>
        <v>#REF!</v>
      </c>
      <c r="AG2" s="208" t="e">
        <f>IF('Crisis Indicator Data'!#REF!="No Data",1,IF(#REF!&lt;&gt;"",1,0))</f>
        <v>#REF!</v>
      </c>
      <c r="AH2" s="208" t="e">
        <f>IF('Crisis Indicator Data'!#REF!="No Data",1,IF(#REF!&lt;&gt;"",1,0))</f>
        <v>#REF!</v>
      </c>
      <c r="AI2" s="208" t="e">
        <f>IF('Crisis Indicator Data'!#REF!="No Data",1,IF(#REF!&lt;&gt;"",1,0))</f>
        <v>#REF!</v>
      </c>
      <c r="AJ2" s="208" t="e">
        <f>IF('Crisis Indicator Data'!#REF!="No Data",1,IF(#REF!&lt;&gt;"",1,0))</f>
        <v>#REF!</v>
      </c>
      <c r="AK2" s="208" t="e">
        <f>IF('Crisis Indicator Data'!#REF!="No Data",1,IF(#REF!&lt;&gt;"",1,0))</f>
        <v>#REF!</v>
      </c>
      <c r="AL2" s="208" t="e">
        <f>IF('Crisis Indicator Data'!#REF!="No Data",1,IF(#REF!&lt;&gt;"",1,0))</f>
        <v>#REF!</v>
      </c>
      <c r="AM2" s="208" t="e">
        <f>IF('Crisis Indicator Data'!#REF!="No Data",1,IF(#REF!&lt;&gt;"",1,0))</f>
        <v>#REF!</v>
      </c>
      <c r="AN2" s="208" t="e">
        <f>IF('Crisis Indicator Data'!#REF!="No Data",1,IF(#REF!&lt;&gt;"",1,0))</f>
        <v>#REF!</v>
      </c>
      <c r="AO2" s="208" t="e">
        <f>IF('Crisis Indicator Data'!#REF!="No Data",1,IF(#REF!&lt;&gt;"",1,0))</f>
        <v>#REF!</v>
      </c>
      <c r="AP2" s="208" t="e">
        <f>IF('Crisis Indicator Data'!#REF!="No Data",1,IF(#REF!&lt;&gt;"",1,0))</f>
        <v>#REF!</v>
      </c>
      <c r="AQ2" s="208" t="e">
        <f>IF('Crisis Indicator Data'!#REF!="No Data",1,IF(#REF!&lt;&gt;"",1,0))</f>
        <v>#REF!</v>
      </c>
      <c r="AR2" s="208" t="e">
        <f>IF('Crisis Indicator Data'!#REF!="No Data",1,IF(#REF!&lt;&gt;"",1,0))</f>
        <v>#REF!</v>
      </c>
      <c r="AS2" s="208" t="e">
        <f>IF('Crisis Indicator Data'!#REF!="No Data",1,IF(#REF!&lt;&gt;"",1,0))</f>
        <v>#REF!</v>
      </c>
      <c r="AT2" s="208" t="e">
        <f>IF('Crisis Indicator Data'!#REF!="No Data",1,IF(#REF!&lt;&gt;"",1,0))</f>
        <v>#REF!</v>
      </c>
      <c r="AU2" s="208" t="e">
        <f>IF('Crisis Indicator Data'!#REF!="No Data",1,IF(#REF!&lt;&gt;"",1,0))</f>
        <v>#REF!</v>
      </c>
      <c r="AV2" s="208" t="e">
        <f>IF('Crisis Indicator Data'!#REF!="No Data",1,IF(#REF!&lt;&gt;"",1,0))</f>
        <v>#REF!</v>
      </c>
      <c r="AW2" s="208" t="e">
        <f>IF('Crisis Indicator Data'!#REF!="No Data",1,IF(#REF!&lt;&gt;"",1,0))</f>
        <v>#REF!</v>
      </c>
      <c r="AX2" s="208" t="e">
        <f>IF('Crisis Indicator Data'!#REF!="No Data",1,IF(#REF!&lt;&gt;"",1,0))</f>
        <v>#REF!</v>
      </c>
      <c r="AY2" s="208" t="e">
        <f>IF('Crisis Indicator Data'!#REF!="No Data",1,IF(#REF!&lt;&gt;"",1,0))</f>
        <v>#REF!</v>
      </c>
      <c r="AZ2" s="208" t="e">
        <f>IF('Crisis Indicator Data'!#REF!="No Data",1,IF(#REF!&lt;&gt;"",1,0))</f>
        <v>#REF!</v>
      </c>
      <c r="BA2" t="e">
        <f t="shared" ref="BA2:BA33" si="0">SUM(B2:AZ2)</f>
        <v>#REF!</v>
      </c>
      <c r="BB2" s="22" t="e">
        <f t="shared" ref="BB2:BB33" si="1">BA2/51</f>
        <v>#REF!</v>
      </c>
    </row>
    <row r="3" spans="1:54" x14ac:dyDescent="0.3">
      <c r="A3" t="s">
        <v>7305</v>
      </c>
      <c r="B3" s="208" t="e">
        <f>IF('Crisis Indicator Data'!#REF!="No Data",1,IF(#REF!&lt;&gt;"",1,0))</f>
        <v>#REF!</v>
      </c>
      <c r="C3" s="208" t="e">
        <f>IF('Crisis Indicator Data'!#REF!="No Data",1,IF(#REF!&lt;&gt;"",1,0))</f>
        <v>#REF!</v>
      </c>
      <c r="D3" s="208" t="e">
        <f>IF('Crisis Indicator Data'!#REF!="No Data",1,IF(#REF!&lt;&gt;"",1,0))</f>
        <v>#REF!</v>
      </c>
      <c r="E3" s="208" t="e">
        <f>IF('Crisis Indicator Data'!#REF!="No Data",1,IF(#REF!&lt;&gt;"",1,0))</f>
        <v>#REF!</v>
      </c>
      <c r="F3" s="208" t="e">
        <f>IF('Crisis Indicator Data'!#REF!="No Data",1,IF(#REF!&lt;&gt;"",1,0))</f>
        <v>#REF!</v>
      </c>
      <c r="G3" s="208" t="e">
        <f>IF('Crisis Indicator Data'!#REF!="No Data",1,IF(#REF!&lt;&gt;"",1,0))</f>
        <v>#REF!</v>
      </c>
      <c r="H3" s="208" t="e">
        <f>IF('Crisis Indicator Data'!#REF!="No Data",1,IF(#REF!&lt;&gt;"",1,0))</f>
        <v>#REF!</v>
      </c>
      <c r="I3" s="208" t="e">
        <f>IF('Crisis Indicator Data'!#REF!="No Data",1,IF(#REF!&lt;&gt;"",1,0))</f>
        <v>#REF!</v>
      </c>
      <c r="J3" s="208" t="e">
        <f>IF('Crisis Indicator Data'!#REF!="No Data",1,IF(#REF!&lt;&gt;"",1,0))</f>
        <v>#REF!</v>
      </c>
      <c r="K3" s="208" t="e">
        <f>IF('Crisis Indicator Data'!#REF!="No Data",1,IF(#REF!&lt;&gt;"",1,0))</f>
        <v>#REF!</v>
      </c>
      <c r="L3" s="208" t="e">
        <f>IF('Crisis Indicator Data'!#REF!="No Data",1,IF(#REF!&lt;&gt;"",1,0))</f>
        <v>#REF!</v>
      </c>
      <c r="M3" s="208" t="e">
        <f>IF('Crisis Indicator Data'!#REF!="No Data",1,IF(#REF!&lt;&gt;"",1,0))</f>
        <v>#REF!</v>
      </c>
      <c r="N3" s="208" t="e">
        <f>IF('Crisis Indicator Data'!#REF!="No Data",1,IF(#REF!&lt;&gt;"",1,0))</f>
        <v>#REF!</v>
      </c>
      <c r="O3" s="208" t="e">
        <f>IF('Crisis Indicator Data'!#REF!="No Data",1,IF(#REF!&lt;&gt;"",1,0))</f>
        <v>#REF!</v>
      </c>
      <c r="P3" s="208" t="e">
        <f>IF('Crisis Indicator Data'!#REF!="No Data",1,IF(#REF!&lt;&gt;"",1,0))</f>
        <v>#REF!</v>
      </c>
      <c r="Q3" s="208" t="e">
        <f>IF('Crisis Indicator Data'!#REF!="No Data",1,IF(#REF!&lt;&gt;"",1,0))</f>
        <v>#REF!</v>
      </c>
      <c r="R3" s="208" t="e">
        <f>IF('Crisis Indicator Data'!#REF!="No Data",1,IF(#REF!&lt;&gt;"",1,0))</f>
        <v>#REF!</v>
      </c>
      <c r="S3" s="208" t="e">
        <f>IF('Crisis Indicator Data'!#REF!="No Data",1,IF(#REF!&lt;&gt;"",1,0))</f>
        <v>#REF!</v>
      </c>
      <c r="T3" s="208" t="e">
        <f>IF('Crisis Indicator Data'!#REF!="No Data",1,IF(#REF!&lt;&gt;"",1,0))</f>
        <v>#REF!</v>
      </c>
      <c r="U3" s="208" t="e">
        <f>IF('Crisis Indicator Data'!#REF!="No Data",1,IF(#REF!&lt;&gt;"",1,0))</f>
        <v>#REF!</v>
      </c>
      <c r="V3" s="208" t="e">
        <f>IF('Crisis Indicator Data'!#REF!="No Data",1,IF(#REF!&lt;&gt;"",1,0))</f>
        <v>#REF!</v>
      </c>
      <c r="W3" s="208" t="e">
        <f>IF('Crisis Indicator Data'!#REF!="No Data",1,IF(#REF!&lt;&gt;"",1,0))</f>
        <v>#REF!</v>
      </c>
      <c r="X3" s="208" t="e">
        <f>IF('Crisis Indicator Data'!#REF!="No Data",1,IF(#REF!&lt;&gt;"",1,0))</f>
        <v>#REF!</v>
      </c>
      <c r="Y3" s="208" t="e">
        <f>IF('Crisis Indicator Data'!#REF!="No Data",1,IF(#REF!&lt;&gt;"",1,0))</f>
        <v>#REF!</v>
      </c>
      <c r="Z3" s="208" t="e">
        <f>IF('Crisis Indicator Data'!#REF!="No Data",1,IF(#REF!&lt;&gt;"",1,0))</f>
        <v>#REF!</v>
      </c>
      <c r="AA3" s="208" t="e">
        <f>IF('Crisis Indicator Data'!#REF!="No Data",1,IF(#REF!&lt;&gt;"",1,0))</f>
        <v>#REF!</v>
      </c>
      <c r="AB3" s="208" t="e">
        <f>IF('Crisis Indicator Data'!#REF!="No Data",1,IF(#REF!&lt;&gt;"",1,0))</f>
        <v>#REF!</v>
      </c>
      <c r="AC3" s="208" t="e">
        <f>IF('Crisis Indicator Data'!#REF!="No Data",1,IF(#REF!&lt;&gt;"",1,0))</f>
        <v>#REF!</v>
      </c>
      <c r="AD3" s="208" t="e">
        <f>IF('Crisis Indicator Data'!#REF!="No Data",1,IF(#REF!&lt;&gt;"",1,0))</f>
        <v>#REF!</v>
      </c>
      <c r="AE3" s="208" t="e">
        <f>IF('Crisis Indicator Data'!#REF!="No Data",1,IF(#REF!&lt;&gt;"",1,0))</f>
        <v>#REF!</v>
      </c>
      <c r="AF3" s="208" t="e">
        <f>IF('Crisis Indicator Data'!#REF!="No Data",1,IF(#REF!&lt;&gt;"",1,0))</f>
        <v>#REF!</v>
      </c>
      <c r="AG3" s="208" t="e">
        <f>IF('Crisis Indicator Data'!#REF!="No Data",1,IF(#REF!&lt;&gt;"",1,0))</f>
        <v>#REF!</v>
      </c>
      <c r="AH3" s="208" t="e">
        <f>IF('Crisis Indicator Data'!#REF!="No Data",1,IF(#REF!&lt;&gt;"",1,0))</f>
        <v>#REF!</v>
      </c>
      <c r="AI3" s="208" t="e">
        <f>IF('Crisis Indicator Data'!#REF!="No Data",1,IF(#REF!&lt;&gt;"",1,0))</f>
        <v>#REF!</v>
      </c>
      <c r="AJ3" s="208" t="e">
        <f>IF('Crisis Indicator Data'!#REF!="No Data",1,IF(#REF!&lt;&gt;"",1,0))</f>
        <v>#REF!</v>
      </c>
      <c r="AK3" s="208" t="e">
        <f>IF('Crisis Indicator Data'!#REF!="No Data",1,IF(#REF!&lt;&gt;"",1,0))</f>
        <v>#REF!</v>
      </c>
      <c r="AL3" s="208" t="e">
        <f>IF('Crisis Indicator Data'!#REF!="No Data",1,IF(#REF!&lt;&gt;"",1,0))</f>
        <v>#REF!</v>
      </c>
      <c r="AM3" s="208" t="e">
        <f>IF('Crisis Indicator Data'!#REF!="No Data",1,IF(#REF!&lt;&gt;"",1,0))</f>
        <v>#REF!</v>
      </c>
      <c r="AN3" s="208" t="e">
        <f>IF('Crisis Indicator Data'!#REF!="No Data",1,IF(#REF!&lt;&gt;"",1,0))</f>
        <v>#REF!</v>
      </c>
      <c r="AO3" s="208" t="e">
        <f>IF('Crisis Indicator Data'!#REF!="No Data",1,IF(#REF!&lt;&gt;"",1,0))</f>
        <v>#REF!</v>
      </c>
      <c r="AP3" s="208" t="e">
        <f>IF('Crisis Indicator Data'!#REF!="No Data",1,IF(#REF!&lt;&gt;"",1,0))</f>
        <v>#REF!</v>
      </c>
      <c r="AQ3" s="208" t="e">
        <f>IF('Crisis Indicator Data'!#REF!="No Data",1,IF(#REF!&lt;&gt;"",1,0))</f>
        <v>#REF!</v>
      </c>
      <c r="AR3" s="208" t="e">
        <f>IF('Crisis Indicator Data'!#REF!="No Data",1,IF(#REF!&lt;&gt;"",1,0))</f>
        <v>#REF!</v>
      </c>
      <c r="AS3" s="208" t="e">
        <f>IF('Crisis Indicator Data'!#REF!="No Data",1,IF(#REF!&lt;&gt;"",1,0))</f>
        <v>#REF!</v>
      </c>
      <c r="AT3" s="208" t="e">
        <f>IF('Crisis Indicator Data'!#REF!="No Data",1,IF(#REF!&lt;&gt;"",1,0))</f>
        <v>#REF!</v>
      </c>
      <c r="AU3" s="208" t="e">
        <f>IF('Crisis Indicator Data'!#REF!="No Data",1,IF(#REF!&lt;&gt;"",1,0))</f>
        <v>#REF!</v>
      </c>
      <c r="AV3" s="208" t="e">
        <f>IF('Crisis Indicator Data'!#REF!="No Data",1,IF(#REF!&lt;&gt;"",1,0))</f>
        <v>#REF!</v>
      </c>
      <c r="AW3" s="208" t="e">
        <f>IF('Crisis Indicator Data'!#REF!="No Data",1,IF(#REF!&lt;&gt;"",1,0))</f>
        <v>#REF!</v>
      </c>
      <c r="AX3" s="208" t="e">
        <f>IF('Crisis Indicator Data'!#REF!="No Data",1,IF(#REF!&lt;&gt;"",1,0))</f>
        <v>#REF!</v>
      </c>
      <c r="AY3" s="208" t="e">
        <f>IF('Crisis Indicator Data'!#REF!="No Data",1,IF(#REF!&lt;&gt;"",1,0))</f>
        <v>#REF!</v>
      </c>
      <c r="AZ3" s="208" t="e">
        <f>IF('Crisis Indicator Data'!#REF!="No Data",1,IF(#REF!&lt;&gt;"",1,0))</f>
        <v>#REF!</v>
      </c>
      <c r="BA3" t="e">
        <f t="shared" si="0"/>
        <v>#REF!</v>
      </c>
      <c r="BB3" s="22" t="e">
        <f t="shared" si="1"/>
        <v>#REF!</v>
      </c>
    </row>
    <row r="4" spans="1:54" x14ac:dyDescent="0.3">
      <c r="A4" t="s">
        <v>7306</v>
      </c>
      <c r="B4" s="208" t="e">
        <f>IF('Crisis Indicator Data'!#REF!="No Data",1,IF(#REF!&lt;&gt;"",1,0))</f>
        <v>#REF!</v>
      </c>
      <c r="C4" s="208" t="e">
        <f>IF('Crisis Indicator Data'!#REF!="No Data",1,IF(#REF!&lt;&gt;"",1,0))</f>
        <v>#REF!</v>
      </c>
      <c r="D4" s="208" t="e">
        <f>IF('Crisis Indicator Data'!#REF!="No Data",1,IF(#REF!&lt;&gt;"",1,0))</f>
        <v>#REF!</v>
      </c>
      <c r="E4" s="208" t="e">
        <f>IF('Crisis Indicator Data'!#REF!="No Data",1,IF(#REF!&lt;&gt;"",1,0))</f>
        <v>#REF!</v>
      </c>
      <c r="F4" s="208" t="e">
        <f>IF('Crisis Indicator Data'!#REF!="No Data",1,IF(#REF!&lt;&gt;"",1,0))</f>
        <v>#REF!</v>
      </c>
      <c r="G4" s="208" t="e">
        <f>IF('Crisis Indicator Data'!#REF!="No Data",1,IF(#REF!&lt;&gt;"",1,0))</f>
        <v>#REF!</v>
      </c>
      <c r="H4" s="208" t="e">
        <f>IF('Crisis Indicator Data'!#REF!="No Data",1,IF(#REF!&lt;&gt;"",1,0))</f>
        <v>#REF!</v>
      </c>
      <c r="I4" s="208" t="e">
        <f>IF('Crisis Indicator Data'!#REF!="No Data",1,IF(#REF!&lt;&gt;"",1,0))</f>
        <v>#REF!</v>
      </c>
      <c r="J4" s="208" t="e">
        <f>IF('Crisis Indicator Data'!#REF!="No Data",1,IF(#REF!&lt;&gt;"",1,0))</f>
        <v>#REF!</v>
      </c>
      <c r="K4" s="208" t="e">
        <f>IF('Crisis Indicator Data'!#REF!="No Data",1,IF(#REF!&lt;&gt;"",1,0))</f>
        <v>#REF!</v>
      </c>
      <c r="L4" s="208" t="e">
        <f>IF('Crisis Indicator Data'!#REF!="No Data",1,IF(#REF!&lt;&gt;"",1,0))</f>
        <v>#REF!</v>
      </c>
      <c r="M4" s="208" t="e">
        <f>IF('Crisis Indicator Data'!#REF!="No Data",1,IF(#REF!&lt;&gt;"",1,0))</f>
        <v>#REF!</v>
      </c>
      <c r="N4" s="208" t="e">
        <f>IF('Crisis Indicator Data'!#REF!="No Data",1,IF(#REF!&lt;&gt;"",1,0))</f>
        <v>#REF!</v>
      </c>
      <c r="O4" s="208" t="e">
        <f>IF('Crisis Indicator Data'!#REF!="No Data",1,IF(#REF!&lt;&gt;"",1,0))</f>
        <v>#REF!</v>
      </c>
      <c r="P4" s="208" t="e">
        <f>IF('Crisis Indicator Data'!#REF!="No Data",1,IF(#REF!&lt;&gt;"",1,0))</f>
        <v>#REF!</v>
      </c>
      <c r="Q4" s="208" t="e">
        <f>IF('Crisis Indicator Data'!#REF!="No Data",1,IF(#REF!&lt;&gt;"",1,0))</f>
        <v>#REF!</v>
      </c>
      <c r="R4" s="208" t="e">
        <f>IF('Crisis Indicator Data'!#REF!="No Data",1,IF(#REF!&lt;&gt;"",1,0))</f>
        <v>#REF!</v>
      </c>
      <c r="S4" s="208" t="e">
        <f>IF('Crisis Indicator Data'!#REF!="No Data",1,IF(#REF!&lt;&gt;"",1,0))</f>
        <v>#REF!</v>
      </c>
      <c r="T4" s="208" t="e">
        <f>IF('Crisis Indicator Data'!#REF!="No Data",1,IF(#REF!&lt;&gt;"",1,0))</f>
        <v>#REF!</v>
      </c>
      <c r="U4" s="208" t="e">
        <f>IF('Crisis Indicator Data'!#REF!="No Data",1,IF(#REF!&lt;&gt;"",1,0))</f>
        <v>#REF!</v>
      </c>
      <c r="V4" s="208" t="e">
        <f>IF('Crisis Indicator Data'!#REF!="No Data",1,IF(#REF!&lt;&gt;"",1,0))</f>
        <v>#REF!</v>
      </c>
      <c r="W4" s="208" t="e">
        <f>IF('Crisis Indicator Data'!#REF!="No Data",1,IF(#REF!&lt;&gt;"",1,0))</f>
        <v>#REF!</v>
      </c>
      <c r="X4" s="208" t="e">
        <f>IF('Crisis Indicator Data'!#REF!="No Data",1,IF(#REF!&lt;&gt;"",1,0))</f>
        <v>#REF!</v>
      </c>
      <c r="Y4" s="208" t="e">
        <f>IF('Crisis Indicator Data'!#REF!="No Data",1,IF(#REF!&lt;&gt;"",1,0))</f>
        <v>#REF!</v>
      </c>
      <c r="Z4" s="208" t="e">
        <f>IF('Crisis Indicator Data'!#REF!="No Data",1,IF(#REF!&lt;&gt;"",1,0))</f>
        <v>#REF!</v>
      </c>
      <c r="AA4" s="208" t="e">
        <f>IF('Crisis Indicator Data'!#REF!="No Data",1,IF(#REF!&lt;&gt;"",1,0))</f>
        <v>#REF!</v>
      </c>
      <c r="AB4" s="208" t="e">
        <f>IF('Crisis Indicator Data'!#REF!="No Data",1,IF(#REF!&lt;&gt;"",1,0))</f>
        <v>#REF!</v>
      </c>
      <c r="AC4" s="208" t="e">
        <f>IF('Crisis Indicator Data'!#REF!="No Data",1,IF(#REF!&lt;&gt;"",1,0))</f>
        <v>#REF!</v>
      </c>
      <c r="AD4" s="208" t="e">
        <f>IF('Crisis Indicator Data'!#REF!="No Data",1,IF(#REF!&lt;&gt;"",1,0))</f>
        <v>#REF!</v>
      </c>
      <c r="AE4" s="208" t="e">
        <f>IF('Crisis Indicator Data'!#REF!="No Data",1,IF(#REF!&lt;&gt;"",1,0))</f>
        <v>#REF!</v>
      </c>
      <c r="AF4" s="208" t="e">
        <f>IF('Crisis Indicator Data'!#REF!="No Data",1,IF(#REF!&lt;&gt;"",1,0))</f>
        <v>#REF!</v>
      </c>
      <c r="AG4" s="208" t="e">
        <f>IF('Crisis Indicator Data'!#REF!="No Data",1,IF(#REF!&lt;&gt;"",1,0))</f>
        <v>#REF!</v>
      </c>
      <c r="AH4" s="208" t="e">
        <f>IF('Crisis Indicator Data'!#REF!="No Data",1,IF(#REF!&lt;&gt;"",1,0))</f>
        <v>#REF!</v>
      </c>
      <c r="AI4" s="208" t="e">
        <f>IF('Crisis Indicator Data'!#REF!="No Data",1,IF(#REF!&lt;&gt;"",1,0))</f>
        <v>#REF!</v>
      </c>
      <c r="AJ4" s="208" t="e">
        <f>IF('Crisis Indicator Data'!#REF!="No Data",1,IF(#REF!&lt;&gt;"",1,0))</f>
        <v>#REF!</v>
      </c>
      <c r="AK4" s="208" t="e">
        <f>IF('Crisis Indicator Data'!#REF!="No Data",1,IF(#REF!&lt;&gt;"",1,0))</f>
        <v>#REF!</v>
      </c>
      <c r="AL4" s="208" t="e">
        <f>IF('Crisis Indicator Data'!#REF!="No Data",1,IF(#REF!&lt;&gt;"",1,0))</f>
        <v>#REF!</v>
      </c>
      <c r="AM4" s="208" t="e">
        <f>IF('Crisis Indicator Data'!#REF!="No Data",1,IF(#REF!&lt;&gt;"",1,0))</f>
        <v>#REF!</v>
      </c>
      <c r="AN4" s="208" t="e">
        <f>IF('Crisis Indicator Data'!#REF!="No Data",1,IF(#REF!&lt;&gt;"",1,0))</f>
        <v>#REF!</v>
      </c>
      <c r="AO4" s="208" t="e">
        <f>IF('Crisis Indicator Data'!#REF!="No Data",1,IF(#REF!&lt;&gt;"",1,0))</f>
        <v>#REF!</v>
      </c>
      <c r="AP4" s="208" t="e">
        <f>IF('Crisis Indicator Data'!#REF!="No Data",1,IF(#REF!&lt;&gt;"",1,0))</f>
        <v>#REF!</v>
      </c>
      <c r="AQ4" s="208" t="e">
        <f>IF('Crisis Indicator Data'!#REF!="No Data",1,IF(#REF!&lt;&gt;"",1,0))</f>
        <v>#REF!</v>
      </c>
      <c r="AR4" s="208" t="e">
        <f>IF('Crisis Indicator Data'!#REF!="No Data",1,IF(#REF!&lt;&gt;"",1,0))</f>
        <v>#REF!</v>
      </c>
      <c r="AS4" s="208" t="e">
        <f>IF('Crisis Indicator Data'!#REF!="No Data",1,IF(#REF!&lt;&gt;"",1,0))</f>
        <v>#REF!</v>
      </c>
      <c r="AT4" s="208" t="e">
        <f>IF('Crisis Indicator Data'!#REF!="No Data",1,IF(#REF!&lt;&gt;"",1,0))</f>
        <v>#REF!</v>
      </c>
      <c r="AU4" s="208" t="e">
        <f>IF('Crisis Indicator Data'!#REF!="No Data",1,IF(#REF!&lt;&gt;"",1,0))</f>
        <v>#REF!</v>
      </c>
      <c r="AV4" s="208" t="e">
        <f>IF('Crisis Indicator Data'!#REF!="No Data",1,IF(#REF!&lt;&gt;"",1,0))</f>
        <v>#REF!</v>
      </c>
      <c r="AW4" s="208" t="e">
        <f>IF('Crisis Indicator Data'!#REF!="No Data",1,IF(#REF!&lt;&gt;"",1,0))</f>
        <v>#REF!</v>
      </c>
      <c r="AX4" s="208" t="e">
        <f>IF('Crisis Indicator Data'!#REF!="No Data",1,IF(#REF!&lt;&gt;"",1,0))</f>
        <v>#REF!</v>
      </c>
      <c r="AY4" s="208" t="e">
        <f>IF('Crisis Indicator Data'!#REF!="No Data",1,IF(#REF!&lt;&gt;"",1,0))</f>
        <v>#REF!</v>
      </c>
      <c r="AZ4" s="208" t="e">
        <f>IF('Crisis Indicator Data'!#REF!="No Data",1,IF(#REF!&lt;&gt;"",1,0))</f>
        <v>#REF!</v>
      </c>
      <c r="BA4" t="e">
        <f t="shared" si="0"/>
        <v>#REF!</v>
      </c>
      <c r="BB4" s="22" t="e">
        <f t="shared" si="1"/>
        <v>#REF!</v>
      </c>
    </row>
    <row r="5" spans="1:54" x14ac:dyDescent="0.3">
      <c r="A5" t="s">
        <v>7308</v>
      </c>
      <c r="B5" s="208" t="e">
        <f>IF('Crisis Indicator Data'!#REF!="No Data",1,IF(#REF!&lt;&gt;"",1,0))</f>
        <v>#REF!</v>
      </c>
      <c r="C5" s="208" t="e">
        <f>IF('Crisis Indicator Data'!#REF!="No Data",1,IF(#REF!&lt;&gt;"",1,0))</f>
        <v>#REF!</v>
      </c>
      <c r="D5" s="208" t="e">
        <f>IF('Crisis Indicator Data'!#REF!="No Data",1,IF(#REF!&lt;&gt;"",1,0))</f>
        <v>#REF!</v>
      </c>
      <c r="E5" s="208" t="e">
        <f>IF('Crisis Indicator Data'!#REF!="No Data",1,IF(#REF!&lt;&gt;"",1,0))</f>
        <v>#REF!</v>
      </c>
      <c r="F5" s="208" t="e">
        <f>IF('Crisis Indicator Data'!#REF!="No Data",1,IF(#REF!&lt;&gt;"",1,0))</f>
        <v>#REF!</v>
      </c>
      <c r="G5" s="208" t="e">
        <f>IF('Crisis Indicator Data'!#REF!="No Data",1,IF(#REF!&lt;&gt;"",1,0))</f>
        <v>#REF!</v>
      </c>
      <c r="H5" s="208" t="e">
        <f>IF('Crisis Indicator Data'!#REF!="No Data",1,IF(#REF!&lt;&gt;"",1,0))</f>
        <v>#REF!</v>
      </c>
      <c r="I5" s="208" t="e">
        <f>IF('Crisis Indicator Data'!#REF!="No Data",1,IF(#REF!&lt;&gt;"",1,0))</f>
        <v>#REF!</v>
      </c>
      <c r="J5" s="208" t="e">
        <f>IF('Crisis Indicator Data'!#REF!="No Data",1,IF(#REF!&lt;&gt;"",1,0))</f>
        <v>#REF!</v>
      </c>
      <c r="K5" s="208" t="e">
        <f>IF('Crisis Indicator Data'!#REF!="No Data",1,IF(#REF!&lt;&gt;"",1,0))</f>
        <v>#REF!</v>
      </c>
      <c r="L5" s="208" t="e">
        <f>IF('Crisis Indicator Data'!#REF!="No Data",1,IF(#REF!&lt;&gt;"",1,0))</f>
        <v>#REF!</v>
      </c>
      <c r="M5" s="208" t="e">
        <f>IF('Crisis Indicator Data'!#REF!="No Data",1,IF(#REF!&lt;&gt;"",1,0))</f>
        <v>#REF!</v>
      </c>
      <c r="N5" s="208" t="e">
        <f>IF('Crisis Indicator Data'!#REF!="No Data",1,IF(#REF!&lt;&gt;"",1,0))</f>
        <v>#REF!</v>
      </c>
      <c r="O5" s="208" t="e">
        <f>IF('Crisis Indicator Data'!#REF!="No Data",1,IF(#REF!&lt;&gt;"",1,0))</f>
        <v>#REF!</v>
      </c>
      <c r="P5" s="208" t="e">
        <f>IF('Crisis Indicator Data'!#REF!="No Data",1,IF(#REF!&lt;&gt;"",1,0))</f>
        <v>#REF!</v>
      </c>
      <c r="Q5" s="208" t="e">
        <f>IF('Crisis Indicator Data'!#REF!="No Data",1,IF(#REF!&lt;&gt;"",1,0))</f>
        <v>#REF!</v>
      </c>
      <c r="R5" s="208" t="e">
        <f>IF('Crisis Indicator Data'!#REF!="No Data",1,IF(#REF!&lt;&gt;"",1,0))</f>
        <v>#REF!</v>
      </c>
      <c r="S5" s="208" t="e">
        <f>IF('Crisis Indicator Data'!#REF!="No Data",1,IF(#REF!&lt;&gt;"",1,0))</f>
        <v>#REF!</v>
      </c>
      <c r="T5" s="208" t="e">
        <f>IF('Crisis Indicator Data'!#REF!="No Data",1,IF(#REF!&lt;&gt;"",1,0))</f>
        <v>#REF!</v>
      </c>
      <c r="U5" s="208" t="e">
        <f>IF('Crisis Indicator Data'!#REF!="No Data",1,IF(#REF!&lt;&gt;"",1,0))</f>
        <v>#REF!</v>
      </c>
      <c r="V5" s="208" t="e">
        <f>IF('Crisis Indicator Data'!#REF!="No Data",1,IF(#REF!&lt;&gt;"",1,0))</f>
        <v>#REF!</v>
      </c>
      <c r="W5" s="208" t="e">
        <f>IF('Crisis Indicator Data'!#REF!="No Data",1,IF(#REF!&lt;&gt;"",1,0))</f>
        <v>#REF!</v>
      </c>
      <c r="X5" s="208" t="e">
        <f>IF('Crisis Indicator Data'!#REF!="No Data",1,IF(#REF!&lt;&gt;"",1,0))</f>
        <v>#REF!</v>
      </c>
      <c r="Y5" s="208" t="e">
        <f>IF('Crisis Indicator Data'!#REF!="No Data",1,IF(#REF!&lt;&gt;"",1,0))</f>
        <v>#REF!</v>
      </c>
      <c r="Z5" s="208" t="e">
        <f>IF('Crisis Indicator Data'!#REF!="No Data",1,IF(#REF!&lt;&gt;"",1,0))</f>
        <v>#REF!</v>
      </c>
      <c r="AA5" s="208" t="e">
        <f>IF('Crisis Indicator Data'!#REF!="No Data",1,IF(#REF!&lt;&gt;"",1,0))</f>
        <v>#REF!</v>
      </c>
      <c r="AB5" s="208" t="e">
        <f>IF('Crisis Indicator Data'!#REF!="No Data",1,IF(#REF!&lt;&gt;"",1,0))</f>
        <v>#REF!</v>
      </c>
      <c r="AC5" s="208" t="e">
        <f>IF('Crisis Indicator Data'!#REF!="No Data",1,IF(#REF!&lt;&gt;"",1,0))</f>
        <v>#REF!</v>
      </c>
      <c r="AD5" s="208" t="e">
        <f>IF('Crisis Indicator Data'!#REF!="No Data",1,IF(#REF!&lt;&gt;"",1,0))</f>
        <v>#REF!</v>
      </c>
      <c r="AE5" s="208" t="e">
        <f>IF('Crisis Indicator Data'!#REF!="No Data",1,IF(#REF!&lt;&gt;"",1,0))</f>
        <v>#REF!</v>
      </c>
      <c r="AF5" s="208" t="e">
        <f>IF('Crisis Indicator Data'!#REF!="No Data",1,IF(#REF!&lt;&gt;"",1,0))</f>
        <v>#REF!</v>
      </c>
      <c r="AG5" s="208" t="e">
        <f>IF('Crisis Indicator Data'!#REF!="No Data",1,IF(#REF!&lt;&gt;"",1,0))</f>
        <v>#REF!</v>
      </c>
      <c r="AH5" s="208" t="e">
        <f>IF('Crisis Indicator Data'!#REF!="No Data",1,IF(#REF!&lt;&gt;"",1,0))</f>
        <v>#REF!</v>
      </c>
      <c r="AI5" s="208" t="e">
        <f>IF('Crisis Indicator Data'!#REF!="No Data",1,IF(#REF!&lt;&gt;"",1,0))</f>
        <v>#REF!</v>
      </c>
      <c r="AJ5" s="208" t="e">
        <f>IF('Crisis Indicator Data'!#REF!="No Data",1,IF(#REF!&lt;&gt;"",1,0))</f>
        <v>#REF!</v>
      </c>
      <c r="AK5" s="208" t="e">
        <f>IF('Crisis Indicator Data'!#REF!="No Data",1,IF(#REF!&lt;&gt;"",1,0))</f>
        <v>#REF!</v>
      </c>
      <c r="AL5" s="208" t="e">
        <f>IF('Crisis Indicator Data'!#REF!="No Data",1,IF(#REF!&lt;&gt;"",1,0))</f>
        <v>#REF!</v>
      </c>
      <c r="AM5" s="208" t="e">
        <f>IF('Crisis Indicator Data'!#REF!="No Data",1,IF(#REF!&lt;&gt;"",1,0))</f>
        <v>#REF!</v>
      </c>
      <c r="AN5" s="208" t="e">
        <f>IF('Crisis Indicator Data'!#REF!="No Data",1,IF(#REF!&lt;&gt;"",1,0))</f>
        <v>#REF!</v>
      </c>
      <c r="AO5" s="208" t="e">
        <f>IF('Crisis Indicator Data'!#REF!="No Data",1,IF(#REF!&lt;&gt;"",1,0))</f>
        <v>#REF!</v>
      </c>
      <c r="AP5" s="208" t="e">
        <f>IF('Crisis Indicator Data'!#REF!="No Data",1,IF(#REF!&lt;&gt;"",1,0))</f>
        <v>#REF!</v>
      </c>
      <c r="AQ5" s="208" t="e">
        <f>IF('Crisis Indicator Data'!#REF!="No Data",1,IF(#REF!&lt;&gt;"",1,0))</f>
        <v>#REF!</v>
      </c>
      <c r="AR5" s="208" t="e">
        <f>IF('Crisis Indicator Data'!#REF!="No Data",1,IF(#REF!&lt;&gt;"",1,0))</f>
        <v>#REF!</v>
      </c>
      <c r="AS5" s="208" t="e">
        <f>IF('Crisis Indicator Data'!#REF!="No Data",1,IF(#REF!&lt;&gt;"",1,0))</f>
        <v>#REF!</v>
      </c>
      <c r="AT5" s="208" t="e">
        <f>IF('Crisis Indicator Data'!#REF!="No Data",1,IF(#REF!&lt;&gt;"",1,0))</f>
        <v>#REF!</v>
      </c>
      <c r="AU5" s="208" t="e">
        <f>IF('Crisis Indicator Data'!#REF!="No Data",1,IF(#REF!&lt;&gt;"",1,0))</f>
        <v>#REF!</v>
      </c>
      <c r="AV5" s="208" t="e">
        <f>IF('Crisis Indicator Data'!#REF!="No Data",1,IF(#REF!&lt;&gt;"",1,0))</f>
        <v>#REF!</v>
      </c>
      <c r="AW5" s="208" t="e">
        <f>IF('Crisis Indicator Data'!#REF!="No Data",1,IF(#REF!&lt;&gt;"",1,0))</f>
        <v>#REF!</v>
      </c>
      <c r="AX5" s="208" t="e">
        <f>IF('Crisis Indicator Data'!#REF!="No Data",1,IF(#REF!&lt;&gt;"",1,0))</f>
        <v>#REF!</v>
      </c>
      <c r="AY5" s="208" t="e">
        <f>IF('Crisis Indicator Data'!#REF!="No Data",1,IF(#REF!&lt;&gt;"",1,0))</f>
        <v>#REF!</v>
      </c>
      <c r="AZ5" s="208" t="e">
        <f>IF('Crisis Indicator Data'!#REF!="No Data",1,IF(#REF!&lt;&gt;"",1,0))</f>
        <v>#REF!</v>
      </c>
      <c r="BA5" t="e">
        <f t="shared" si="0"/>
        <v>#REF!</v>
      </c>
      <c r="BB5" s="22" t="e">
        <f t="shared" si="1"/>
        <v>#REF!</v>
      </c>
    </row>
    <row r="6" spans="1:54" x14ac:dyDescent="0.3">
      <c r="A6" t="s">
        <v>7310</v>
      </c>
      <c r="B6" s="208" t="e">
        <f>IF('Crisis Indicator Data'!#REF!="No Data",1,IF(#REF!&lt;&gt;"",1,0))</f>
        <v>#REF!</v>
      </c>
      <c r="C6" s="208" t="e">
        <f>IF('Crisis Indicator Data'!#REF!="No Data",1,IF(#REF!&lt;&gt;"",1,0))</f>
        <v>#REF!</v>
      </c>
      <c r="D6" s="208" t="e">
        <f>IF('Crisis Indicator Data'!#REF!="No Data",1,IF(#REF!&lt;&gt;"",1,0))</f>
        <v>#REF!</v>
      </c>
      <c r="E6" s="208" t="e">
        <f>IF('Crisis Indicator Data'!#REF!="No Data",1,IF(#REF!&lt;&gt;"",1,0))</f>
        <v>#REF!</v>
      </c>
      <c r="F6" s="208" t="e">
        <f>IF('Crisis Indicator Data'!#REF!="No Data",1,IF(#REF!&lt;&gt;"",1,0))</f>
        <v>#REF!</v>
      </c>
      <c r="G6" s="208" t="e">
        <f>IF('Crisis Indicator Data'!#REF!="No Data",1,IF(#REF!&lt;&gt;"",1,0))</f>
        <v>#REF!</v>
      </c>
      <c r="H6" s="208" t="e">
        <f>IF('Crisis Indicator Data'!#REF!="No Data",1,IF(#REF!&lt;&gt;"",1,0))</f>
        <v>#REF!</v>
      </c>
      <c r="I6" s="208" t="e">
        <f>IF('Crisis Indicator Data'!#REF!="No Data",1,IF(#REF!&lt;&gt;"",1,0))</f>
        <v>#REF!</v>
      </c>
      <c r="J6" s="208" t="e">
        <f>IF('Crisis Indicator Data'!#REF!="No Data",1,IF(#REF!&lt;&gt;"",1,0))</f>
        <v>#REF!</v>
      </c>
      <c r="K6" s="208" t="e">
        <f>IF('Crisis Indicator Data'!#REF!="No Data",1,IF(#REF!&lt;&gt;"",1,0))</f>
        <v>#REF!</v>
      </c>
      <c r="L6" s="208" t="e">
        <f>IF('Crisis Indicator Data'!#REF!="No Data",1,IF(#REF!&lt;&gt;"",1,0))</f>
        <v>#REF!</v>
      </c>
      <c r="M6" s="208" t="e">
        <f>IF('Crisis Indicator Data'!#REF!="No Data",1,IF(#REF!&lt;&gt;"",1,0))</f>
        <v>#REF!</v>
      </c>
      <c r="N6" s="208" t="e">
        <f>IF('Crisis Indicator Data'!#REF!="No Data",1,IF(#REF!&lt;&gt;"",1,0))</f>
        <v>#REF!</v>
      </c>
      <c r="O6" s="208" t="e">
        <f>IF('Crisis Indicator Data'!#REF!="No Data",1,IF(#REF!&lt;&gt;"",1,0))</f>
        <v>#REF!</v>
      </c>
      <c r="P6" s="208" t="e">
        <f>IF('Crisis Indicator Data'!#REF!="No Data",1,IF(#REF!&lt;&gt;"",1,0))</f>
        <v>#REF!</v>
      </c>
      <c r="Q6" s="208" t="e">
        <f>IF('Crisis Indicator Data'!#REF!="No Data",1,IF(#REF!&lt;&gt;"",1,0))</f>
        <v>#REF!</v>
      </c>
      <c r="R6" s="208" t="e">
        <f>IF('Crisis Indicator Data'!#REF!="No Data",1,IF(#REF!&lt;&gt;"",1,0))</f>
        <v>#REF!</v>
      </c>
      <c r="S6" s="208" t="e">
        <f>IF('Crisis Indicator Data'!#REF!="No Data",1,IF(#REF!&lt;&gt;"",1,0))</f>
        <v>#REF!</v>
      </c>
      <c r="T6" s="208" t="e">
        <f>IF('Crisis Indicator Data'!#REF!="No Data",1,IF(#REF!&lt;&gt;"",1,0))</f>
        <v>#REF!</v>
      </c>
      <c r="U6" s="208" t="e">
        <f>IF('Crisis Indicator Data'!#REF!="No Data",1,IF(#REF!&lt;&gt;"",1,0))</f>
        <v>#REF!</v>
      </c>
      <c r="V6" s="208" t="e">
        <f>IF('Crisis Indicator Data'!#REF!="No Data",1,IF(#REF!&lt;&gt;"",1,0))</f>
        <v>#REF!</v>
      </c>
      <c r="W6" s="208" t="e">
        <f>IF('Crisis Indicator Data'!#REF!="No Data",1,IF(#REF!&lt;&gt;"",1,0))</f>
        <v>#REF!</v>
      </c>
      <c r="X6" s="208" t="e">
        <f>IF('Crisis Indicator Data'!#REF!="No Data",1,IF(#REF!&lt;&gt;"",1,0))</f>
        <v>#REF!</v>
      </c>
      <c r="Y6" s="208" t="e">
        <f>IF('Crisis Indicator Data'!#REF!="No Data",1,IF(#REF!&lt;&gt;"",1,0))</f>
        <v>#REF!</v>
      </c>
      <c r="Z6" s="208" t="e">
        <f>IF('Crisis Indicator Data'!#REF!="No Data",1,IF(#REF!&lt;&gt;"",1,0))</f>
        <v>#REF!</v>
      </c>
      <c r="AA6" s="208" t="e">
        <f>IF('Crisis Indicator Data'!#REF!="No Data",1,IF(#REF!&lt;&gt;"",1,0))</f>
        <v>#REF!</v>
      </c>
      <c r="AB6" s="208" t="e">
        <f>IF('Crisis Indicator Data'!#REF!="No Data",1,IF(#REF!&lt;&gt;"",1,0))</f>
        <v>#REF!</v>
      </c>
      <c r="AC6" s="208" t="e">
        <f>IF('Crisis Indicator Data'!#REF!="No Data",1,IF(#REF!&lt;&gt;"",1,0))</f>
        <v>#REF!</v>
      </c>
      <c r="AD6" s="208" t="e">
        <f>IF('Crisis Indicator Data'!#REF!="No Data",1,IF(#REF!&lt;&gt;"",1,0))</f>
        <v>#REF!</v>
      </c>
      <c r="AE6" s="208" t="e">
        <f>IF('Crisis Indicator Data'!#REF!="No Data",1,IF(#REF!&lt;&gt;"",1,0))</f>
        <v>#REF!</v>
      </c>
      <c r="AF6" s="208" t="e">
        <f>IF('Crisis Indicator Data'!#REF!="No Data",1,IF(#REF!&lt;&gt;"",1,0))</f>
        <v>#REF!</v>
      </c>
      <c r="AG6" s="208" t="e">
        <f>IF('Crisis Indicator Data'!#REF!="No Data",1,IF(#REF!&lt;&gt;"",1,0))</f>
        <v>#REF!</v>
      </c>
      <c r="AH6" s="208" t="e">
        <f>IF('Crisis Indicator Data'!#REF!="No Data",1,IF(#REF!&lt;&gt;"",1,0))</f>
        <v>#REF!</v>
      </c>
      <c r="AI6" s="208" t="e">
        <f>IF('Crisis Indicator Data'!#REF!="No Data",1,IF(#REF!&lt;&gt;"",1,0))</f>
        <v>#REF!</v>
      </c>
      <c r="AJ6" s="208" t="e">
        <f>IF('Crisis Indicator Data'!#REF!="No Data",1,IF(#REF!&lt;&gt;"",1,0))</f>
        <v>#REF!</v>
      </c>
      <c r="AK6" s="208" t="e">
        <f>IF('Crisis Indicator Data'!#REF!="No Data",1,IF(#REF!&lt;&gt;"",1,0))</f>
        <v>#REF!</v>
      </c>
      <c r="AL6" s="208" t="e">
        <f>IF('Crisis Indicator Data'!#REF!="No Data",1,IF(#REF!&lt;&gt;"",1,0))</f>
        <v>#REF!</v>
      </c>
      <c r="AM6" s="208" t="e">
        <f>IF('Crisis Indicator Data'!#REF!="No Data",1,IF(#REF!&lt;&gt;"",1,0))</f>
        <v>#REF!</v>
      </c>
      <c r="AN6" s="208" t="e">
        <f>IF('Crisis Indicator Data'!#REF!="No Data",1,IF(#REF!&lt;&gt;"",1,0))</f>
        <v>#REF!</v>
      </c>
      <c r="AO6" s="208" t="e">
        <f>IF('Crisis Indicator Data'!#REF!="No Data",1,IF(#REF!&lt;&gt;"",1,0))</f>
        <v>#REF!</v>
      </c>
      <c r="AP6" s="208" t="e">
        <f>IF('Crisis Indicator Data'!#REF!="No Data",1,IF(#REF!&lt;&gt;"",1,0))</f>
        <v>#REF!</v>
      </c>
      <c r="AQ6" s="208" t="e">
        <f>IF('Crisis Indicator Data'!#REF!="No Data",1,IF(#REF!&lt;&gt;"",1,0))</f>
        <v>#REF!</v>
      </c>
      <c r="AR6" s="208" t="e">
        <f>IF('Crisis Indicator Data'!#REF!="No Data",1,IF(#REF!&lt;&gt;"",1,0))</f>
        <v>#REF!</v>
      </c>
      <c r="AS6" s="208" t="e">
        <f>IF('Crisis Indicator Data'!#REF!="No Data",1,IF(#REF!&lt;&gt;"",1,0))</f>
        <v>#REF!</v>
      </c>
      <c r="AT6" s="208" t="e">
        <f>IF('Crisis Indicator Data'!#REF!="No Data",1,IF(#REF!&lt;&gt;"",1,0))</f>
        <v>#REF!</v>
      </c>
      <c r="AU6" s="208" t="e">
        <f>IF('Crisis Indicator Data'!#REF!="No Data",1,IF(#REF!&lt;&gt;"",1,0))</f>
        <v>#REF!</v>
      </c>
      <c r="AV6" s="208" t="e">
        <f>IF('Crisis Indicator Data'!#REF!="No Data",1,IF(#REF!&lt;&gt;"",1,0))</f>
        <v>#REF!</v>
      </c>
      <c r="AW6" s="208" t="e">
        <f>IF('Crisis Indicator Data'!#REF!="No Data",1,IF(#REF!&lt;&gt;"",1,0))</f>
        <v>#REF!</v>
      </c>
      <c r="AX6" s="208" t="e">
        <f>IF('Crisis Indicator Data'!#REF!="No Data",1,IF(#REF!&lt;&gt;"",1,0))</f>
        <v>#REF!</v>
      </c>
      <c r="AY6" s="208" t="e">
        <f>IF('Crisis Indicator Data'!#REF!="No Data",1,IF(#REF!&lt;&gt;"",1,0))</f>
        <v>#REF!</v>
      </c>
      <c r="AZ6" s="208" t="e">
        <f>IF('Crisis Indicator Data'!#REF!="No Data",1,IF(#REF!&lt;&gt;"",1,0))</f>
        <v>#REF!</v>
      </c>
      <c r="BA6" t="e">
        <f t="shared" si="0"/>
        <v>#REF!</v>
      </c>
      <c r="BB6" s="22" t="e">
        <f t="shared" si="1"/>
        <v>#REF!</v>
      </c>
    </row>
    <row r="7" spans="1:54" x14ac:dyDescent="0.3">
      <c r="A7" t="s">
        <v>7312</v>
      </c>
      <c r="B7" s="208" t="e">
        <f>IF('Crisis Indicator Data'!#REF!="No Data",1,IF(#REF!&lt;&gt;"",1,0))</f>
        <v>#REF!</v>
      </c>
      <c r="C7" s="208" t="e">
        <f>IF('Crisis Indicator Data'!#REF!="No Data",1,IF(#REF!&lt;&gt;"",1,0))</f>
        <v>#REF!</v>
      </c>
      <c r="D7" s="208" t="e">
        <f>IF('Crisis Indicator Data'!#REF!="No Data",1,IF(#REF!&lt;&gt;"",1,0))</f>
        <v>#REF!</v>
      </c>
      <c r="E7" s="208" t="e">
        <f>IF('Crisis Indicator Data'!#REF!="No Data",1,IF(#REF!&lt;&gt;"",1,0))</f>
        <v>#REF!</v>
      </c>
      <c r="F7" s="208" t="e">
        <f>IF('Crisis Indicator Data'!#REF!="No Data",1,IF(#REF!&lt;&gt;"",1,0))</f>
        <v>#REF!</v>
      </c>
      <c r="G7" s="208" t="e">
        <f>IF('Crisis Indicator Data'!#REF!="No Data",1,IF(#REF!&lt;&gt;"",1,0))</f>
        <v>#REF!</v>
      </c>
      <c r="H7" s="208" t="e">
        <f>IF('Crisis Indicator Data'!#REF!="No Data",1,IF(#REF!&lt;&gt;"",1,0))</f>
        <v>#REF!</v>
      </c>
      <c r="I7" s="208" t="e">
        <f>IF('Crisis Indicator Data'!#REF!="No Data",1,IF(#REF!&lt;&gt;"",1,0))</f>
        <v>#REF!</v>
      </c>
      <c r="J7" s="208" t="e">
        <f>IF('Crisis Indicator Data'!#REF!="No Data",1,IF(#REF!&lt;&gt;"",1,0))</f>
        <v>#REF!</v>
      </c>
      <c r="K7" s="208" t="e">
        <f>IF('Crisis Indicator Data'!#REF!="No Data",1,IF(#REF!&lt;&gt;"",1,0))</f>
        <v>#REF!</v>
      </c>
      <c r="L7" s="208" t="e">
        <f>IF('Crisis Indicator Data'!#REF!="No Data",1,IF(#REF!&lt;&gt;"",1,0))</f>
        <v>#REF!</v>
      </c>
      <c r="M7" s="208" t="e">
        <f>IF('Crisis Indicator Data'!#REF!="No Data",1,IF(#REF!&lt;&gt;"",1,0))</f>
        <v>#REF!</v>
      </c>
      <c r="N7" s="208" t="e">
        <f>IF('Crisis Indicator Data'!#REF!="No Data",1,IF(#REF!&lt;&gt;"",1,0))</f>
        <v>#REF!</v>
      </c>
      <c r="O7" s="208" t="e">
        <f>IF('Crisis Indicator Data'!#REF!="No Data",1,IF(#REF!&lt;&gt;"",1,0))</f>
        <v>#REF!</v>
      </c>
      <c r="P7" s="208" t="e">
        <f>IF('Crisis Indicator Data'!#REF!="No Data",1,IF(#REF!&lt;&gt;"",1,0))</f>
        <v>#REF!</v>
      </c>
      <c r="Q7" s="208" t="e">
        <f>IF('Crisis Indicator Data'!#REF!="No Data",1,IF(#REF!&lt;&gt;"",1,0))</f>
        <v>#REF!</v>
      </c>
      <c r="R7" s="208" t="e">
        <f>IF('Crisis Indicator Data'!#REF!="No Data",1,IF(#REF!&lt;&gt;"",1,0))</f>
        <v>#REF!</v>
      </c>
      <c r="S7" s="208" t="e">
        <f>IF('Crisis Indicator Data'!#REF!="No Data",1,IF(#REF!&lt;&gt;"",1,0))</f>
        <v>#REF!</v>
      </c>
      <c r="T7" s="208" t="e">
        <f>IF('Crisis Indicator Data'!#REF!="No Data",1,IF(#REF!&lt;&gt;"",1,0))</f>
        <v>#REF!</v>
      </c>
      <c r="U7" s="208" t="e">
        <f>IF('Crisis Indicator Data'!#REF!="No Data",1,IF(#REF!&lt;&gt;"",1,0))</f>
        <v>#REF!</v>
      </c>
      <c r="V7" s="208" t="e">
        <f>IF('Crisis Indicator Data'!#REF!="No Data",1,IF(#REF!&lt;&gt;"",1,0))</f>
        <v>#REF!</v>
      </c>
      <c r="W7" s="208" t="e">
        <f>IF('Crisis Indicator Data'!#REF!="No Data",1,IF(#REF!&lt;&gt;"",1,0))</f>
        <v>#REF!</v>
      </c>
      <c r="X7" s="208" t="e">
        <f>IF('Crisis Indicator Data'!#REF!="No Data",1,IF(#REF!&lt;&gt;"",1,0))</f>
        <v>#REF!</v>
      </c>
      <c r="Y7" s="208" t="e">
        <f>IF('Crisis Indicator Data'!#REF!="No Data",1,IF(#REF!&lt;&gt;"",1,0))</f>
        <v>#REF!</v>
      </c>
      <c r="Z7" s="208" t="e">
        <f>IF('Crisis Indicator Data'!#REF!="No Data",1,IF(#REF!&lt;&gt;"",1,0))</f>
        <v>#REF!</v>
      </c>
      <c r="AA7" s="208" t="e">
        <f>IF('Crisis Indicator Data'!#REF!="No Data",1,IF(#REF!&lt;&gt;"",1,0))</f>
        <v>#REF!</v>
      </c>
      <c r="AB7" s="208" t="e">
        <f>IF('Crisis Indicator Data'!#REF!="No Data",1,IF(#REF!&lt;&gt;"",1,0))</f>
        <v>#REF!</v>
      </c>
      <c r="AC7" s="208" t="e">
        <f>IF('Crisis Indicator Data'!#REF!="No Data",1,IF(#REF!&lt;&gt;"",1,0))</f>
        <v>#REF!</v>
      </c>
      <c r="AD7" s="208" t="e">
        <f>IF('Crisis Indicator Data'!#REF!="No Data",1,IF(#REF!&lt;&gt;"",1,0))</f>
        <v>#REF!</v>
      </c>
      <c r="AE7" s="208" t="e">
        <f>IF('Crisis Indicator Data'!#REF!="No Data",1,IF(#REF!&lt;&gt;"",1,0))</f>
        <v>#REF!</v>
      </c>
      <c r="AF7" s="208" t="e">
        <f>IF('Crisis Indicator Data'!#REF!="No Data",1,IF(#REF!&lt;&gt;"",1,0))</f>
        <v>#REF!</v>
      </c>
      <c r="AG7" s="208" t="e">
        <f>IF('Crisis Indicator Data'!#REF!="No Data",1,IF(#REF!&lt;&gt;"",1,0))</f>
        <v>#REF!</v>
      </c>
      <c r="AH7" s="208" t="e">
        <f>IF('Crisis Indicator Data'!#REF!="No Data",1,IF(#REF!&lt;&gt;"",1,0))</f>
        <v>#REF!</v>
      </c>
      <c r="AI7" s="208" t="e">
        <f>IF('Crisis Indicator Data'!#REF!="No Data",1,IF(#REF!&lt;&gt;"",1,0))</f>
        <v>#REF!</v>
      </c>
      <c r="AJ7" s="208" t="e">
        <f>IF('Crisis Indicator Data'!#REF!="No Data",1,IF(#REF!&lt;&gt;"",1,0))</f>
        <v>#REF!</v>
      </c>
      <c r="AK7" s="208" t="e">
        <f>IF('Crisis Indicator Data'!#REF!="No Data",1,IF(#REF!&lt;&gt;"",1,0))</f>
        <v>#REF!</v>
      </c>
      <c r="AL7" s="208" t="e">
        <f>IF('Crisis Indicator Data'!#REF!="No Data",1,IF(#REF!&lt;&gt;"",1,0))</f>
        <v>#REF!</v>
      </c>
      <c r="AM7" s="208" t="e">
        <f>IF('Crisis Indicator Data'!#REF!="No Data",1,IF(#REF!&lt;&gt;"",1,0))</f>
        <v>#REF!</v>
      </c>
      <c r="AN7" s="208" t="e">
        <f>IF('Crisis Indicator Data'!#REF!="No Data",1,IF(#REF!&lt;&gt;"",1,0))</f>
        <v>#REF!</v>
      </c>
      <c r="AO7" s="208" t="e">
        <f>IF('Crisis Indicator Data'!#REF!="No Data",1,IF(#REF!&lt;&gt;"",1,0))</f>
        <v>#REF!</v>
      </c>
      <c r="AP7" s="208" t="e">
        <f>IF('Crisis Indicator Data'!#REF!="No Data",1,IF(#REF!&lt;&gt;"",1,0))</f>
        <v>#REF!</v>
      </c>
      <c r="AQ7" s="208" t="e">
        <f>IF('Crisis Indicator Data'!#REF!="No Data",1,IF(#REF!&lt;&gt;"",1,0))</f>
        <v>#REF!</v>
      </c>
      <c r="AR7" s="208" t="e">
        <f>IF('Crisis Indicator Data'!#REF!="No Data",1,IF(#REF!&lt;&gt;"",1,0))</f>
        <v>#REF!</v>
      </c>
      <c r="AS7" s="208" t="e">
        <f>IF('Crisis Indicator Data'!#REF!="No Data",1,IF(#REF!&lt;&gt;"",1,0))</f>
        <v>#REF!</v>
      </c>
      <c r="AT7" s="208" t="e">
        <f>IF('Crisis Indicator Data'!#REF!="No Data",1,IF(#REF!&lt;&gt;"",1,0))</f>
        <v>#REF!</v>
      </c>
      <c r="AU7" s="208" t="e">
        <f>IF('Crisis Indicator Data'!#REF!="No Data",1,IF(#REF!&lt;&gt;"",1,0))</f>
        <v>#REF!</v>
      </c>
      <c r="AV7" s="208" t="e">
        <f>IF('Crisis Indicator Data'!#REF!="No Data",1,IF(#REF!&lt;&gt;"",1,0))</f>
        <v>#REF!</v>
      </c>
      <c r="AW7" s="208" t="e">
        <f>IF('Crisis Indicator Data'!#REF!="No Data",1,IF(#REF!&lt;&gt;"",1,0))</f>
        <v>#REF!</v>
      </c>
      <c r="AX7" s="208" t="e">
        <f>IF('Crisis Indicator Data'!#REF!="No Data",1,IF(#REF!&lt;&gt;"",1,0))</f>
        <v>#REF!</v>
      </c>
      <c r="AY7" s="208" t="e">
        <f>IF('Crisis Indicator Data'!#REF!="No Data",1,IF(#REF!&lt;&gt;"",1,0))</f>
        <v>#REF!</v>
      </c>
      <c r="AZ7" s="208" t="e">
        <f>IF('Crisis Indicator Data'!#REF!="No Data",1,IF(#REF!&lt;&gt;"",1,0))</f>
        <v>#REF!</v>
      </c>
      <c r="BA7" t="e">
        <f t="shared" si="0"/>
        <v>#REF!</v>
      </c>
      <c r="BB7" s="22" t="e">
        <f t="shared" si="1"/>
        <v>#REF!</v>
      </c>
    </row>
    <row r="8" spans="1:54" x14ac:dyDescent="0.3">
      <c r="A8" t="s">
        <v>7313</v>
      </c>
      <c r="B8" s="208" t="e">
        <f>IF('Crisis Indicator Data'!#REF!="No Data",1,IF(#REF!&lt;&gt;"",1,0))</f>
        <v>#REF!</v>
      </c>
      <c r="C8" s="208" t="e">
        <f>IF('Crisis Indicator Data'!#REF!="No Data",1,IF(#REF!&lt;&gt;"",1,0))</f>
        <v>#REF!</v>
      </c>
      <c r="D8" s="208" t="e">
        <f>IF('Crisis Indicator Data'!#REF!="No Data",1,IF(#REF!&lt;&gt;"",1,0))</f>
        <v>#REF!</v>
      </c>
      <c r="E8" s="208" t="e">
        <f>IF('Crisis Indicator Data'!#REF!="No Data",1,IF(#REF!&lt;&gt;"",1,0))</f>
        <v>#REF!</v>
      </c>
      <c r="F8" s="208" t="e">
        <f>IF('Crisis Indicator Data'!#REF!="No Data",1,IF(#REF!&lt;&gt;"",1,0))</f>
        <v>#REF!</v>
      </c>
      <c r="G8" s="208" t="e">
        <f>IF('Crisis Indicator Data'!#REF!="No Data",1,IF(#REF!&lt;&gt;"",1,0))</f>
        <v>#REF!</v>
      </c>
      <c r="H8" s="208" t="e">
        <f>IF('Crisis Indicator Data'!#REF!="No Data",1,IF(#REF!&lt;&gt;"",1,0))</f>
        <v>#REF!</v>
      </c>
      <c r="I8" s="208" t="e">
        <f>IF('Crisis Indicator Data'!#REF!="No Data",1,IF(#REF!&lt;&gt;"",1,0))</f>
        <v>#REF!</v>
      </c>
      <c r="J8" s="208" t="e">
        <f>IF('Crisis Indicator Data'!#REF!="No Data",1,IF(#REF!&lt;&gt;"",1,0))</f>
        <v>#REF!</v>
      </c>
      <c r="K8" s="208" t="e">
        <f>IF('Crisis Indicator Data'!#REF!="No Data",1,IF(#REF!&lt;&gt;"",1,0))</f>
        <v>#REF!</v>
      </c>
      <c r="L8" s="208" t="e">
        <f>IF('Crisis Indicator Data'!#REF!="No Data",1,IF(#REF!&lt;&gt;"",1,0))</f>
        <v>#REF!</v>
      </c>
      <c r="M8" s="208" t="e">
        <f>IF('Crisis Indicator Data'!#REF!="No Data",1,IF(#REF!&lt;&gt;"",1,0))</f>
        <v>#REF!</v>
      </c>
      <c r="N8" s="208" t="e">
        <f>IF('Crisis Indicator Data'!#REF!="No Data",1,IF(#REF!&lt;&gt;"",1,0))</f>
        <v>#REF!</v>
      </c>
      <c r="O8" s="208" t="e">
        <f>IF('Crisis Indicator Data'!#REF!="No Data",1,IF(#REF!&lt;&gt;"",1,0))</f>
        <v>#REF!</v>
      </c>
      <c r="P8" s="208" t="e">
        <f>IF('Crisis Indicator Data'!#REF!="No Data",1,IF(#REF!&lt;&gt;"",1,0))</f>
        <v>#REF!</v>
      </c>
      <c r="Q8" s="208" t="e">
        <f>IF('Crisis Indicator Data'!#REF!="No Data",1,IF(#REF!&lt;&gt;"",1,0))</f>
        <v>#REF!</v>
      </c>
      <c r="R8" s="208" t="e">
        <f>IF('Crisis Indicator Data'!#REF!="No Data",1,IF(#REF!&lt;&gt;"",1,0))</f>
        <v>#REF!</v>
      </c>
      <c r="S8" s="208" t="e">
        <f>IF('Crisis Indicator Data'!#REF!="No Data",1,IF(#REF!&lt;&gt;"",1,0))</f>
        <v>#REF!</v>
      </c>
      <c r="T8" s="208" t="e">
        <f>IF('Crisis Indicator Data'!#REF!="No Data",1,IF(#REF!&lt;&gt;"",1,0))</f>
        <v>#REF!</v>
      </c>
      <c r="U8" s="208" t="e">
        <f>IF('Crisis Indicator Data'!#REF!="No Data",1,IF(#REF!&lt;&gt;"",1,0))</f>
        <v>#REF!</v>
      </c>
      <c r="V8" s="208" t="e">
        <f>IF('Crisis Indicator Data'!#REF!="No Data",1,IF(#REF!&lt;&gt;"",1,0))</f>
        <v>#REF!</v>
      </c>
      <c r="W8" s="208" t="e">
        <f>IF('Crisis Indicator Data'!#REF!="No Data",1,IF(#REF!&lt;&gt;"",1,0))</f>
        <v>#REF!</v>
      </c>
      <c r="X8" s="208" t="e">
        <f>IF('Crisis Indicator Data'!#REF!="No Data",1,IF(#REF!&lt;&gt;"",1,0))</f>
        <v>#REF!</v>
      </c>
      <c r="Y8" s="208" t="e">
        <f>IF('Crisis Indicator Data'!#REF!="No Data",1,IF(#REF!&lt;&gt;"",1,0))</f>
        <v>#REF!</v>
      </c>
      <c r="Z8" s="208" t="e">
        <f>IF('Crisis Indicator Data'!#REF!="No Data",1,IF(#REF!&lt;&gt;"",1,0))</f>
        <v>#REF!</v>
      </c>
      <c r="AA8" s="208" t="e">
        <f>IF('Crisis Indicator Data'!#REF!="No Data",1,IF(#REF!&lt;&gt;"",1,0))</f>
        <v>#REF!</v>
      </c>
      <c r="AB8" s="208" t="e">
        <f>IF('Crisis Indicator Data'!#REF!="No Data",1,IF(#REF!&lt;&gt;"",1,0))</f>
        <v>#REF!</v>
      </c>
      <c r="AC8" s="208" t="e">
        <f>IF('Crisis Indicator Data'!#REF!="No Data",1,IF(#REF!&lt;&gt;"",1,0))</f>
        <v>#REF!</v>
      </c>
      <c r="AD8" s="208" t="e">
        <f>IF('Crisis Indicator Data'!#REF!="No Data",1,IF(#REF!&lt;&gt;"",1,0))</f>
        <v>#REF!</v>
      </c>
      <c r="AE8" s="208" t="e">
        <f>IF('Crisis Indicator Data'!#REF!="No Data",1,IF(#REF!&lt;&gt;"",1,0))</f>
        <v>#REF!</v>
      </c>
      <c r="AF8" s="208" t="e">
        <f>IF('Crisis Indicator Data'!#REF!="No Data",1,IF(#REF!&lt;&gt;"",1,0))</f>
        <v>#REF!</v>
      </c>
      <c r="AG8" s="208" t="e">
        <f>IF('Crisis Indicator Data'!#REF!="No Data",1,IF(#REF!&lt;&gt;"",1,0))</f>
        <v>#REF!</v>
      </c>
      <c r="AH8" s="208" t="e">
        <f>IF('Crisis Indicator Data'!#REF!="No Data",1,IF(#REF!&lt;&gt;"",1,0))</f>
        <v>#REF!</v>
      </c>
      <c r="AI8" s="208" t="e">
        <f>IF('Crisis Indicator Data'!#REF!="No Data",1,IF(#REF!&lt;&gt;"",1,0))</f>
        <v>#REF!</v>
      </c>
      <c r="AJ8" s="208" t="e">
        <f>IF('Crisis Indicator Data'!#REF!="No Data",1,IF(#REF!&lt;&gt;"",1,0))</f>
        <v>#REF!</v>
      </c>
      <c r="AK8" s="208" t="e">
        <f>IF('Crisis Indicator Data'!#REF!="No Data",1,IF(#REF!&lt;&gt;"",1,0))</f>
        <v>#REF!</v>
      </c>
      <c r="AL8" s="208" t="e">
        <f>IF('Crisis Indicator Data'!#REF!="No Data",1,IF(#REF!&lt;&gt;"",1,0))</f>
        <v>#REF!</v>
      </c>
      <c r="AM8" s="208" t="e">
        <f>IF('Crisis Indicator Data'!#REF!="No Data",1,IF(#REF!&lt;&gt;"",1,0))</f>
        <v>#REF!</v>
      </c>
      <c r="AN8" s="208" t="e">
        <f>IF('Crisis Indicator Data'!#REF!="No Data",1,IF(#REF!&lt;&gt;"",1,0))</f>
        <v>#REF!</v>
      </c>
      <c r="AO8" s="208" t="e">
        <f>IF('Crisis Indicator Data'!#REF!="No Data",1,IF(#REF!&lt;&gt;"",1,0))</f>
        <v>#REF!</v>
      </c>
      <c r="AP8" s="208" t="e">
        <f>IF('Crisis Indicator Data'!#REF!="No Data",1,IF(#REF!&lt;&gt;"",1,0))</f>
        <v>#REF!</v>
      </c>
      <c r="AQ8" s="208" t="e">
        <f>IF('Crisis Indicator Data'!#REF!="No Data",1,IF(#REF!&lt;&gt;"",1,0))</f>
        <v>#REF!</v>
      </c>
      <c r="AR8" s="208" t="e">
        <f>IF('Crisis Indicator Data'!#REF!="No Data",1,IF(#REF!&lt;&gt;"",1,0))</f>
        <v>#REF!</v>
      </c>
      <c r="AS8" s="208" t="e">
        <f>IF('Crisis Indicator Data'!#REF!="No Data",1,IF(#REF!&lt;&gt;"",1,0))</f>
        <v>#REF!</v>
      </c>
      <c r="AT8" s="208" t="e">
        <f>IF('Crisis Indicator Data'!#REF!="No Data",1,IF(#REF!&lt;&gt;"",1,0))</f>
        <v>#REF!</v>
      </c>
      <c r="AU8" s="208" t="e">
        <f>IF('Crisis Indicator Data'!#REF!="No Data",1,IF(#REF!&lt;&gt;"",1,0))</f>
        <v>#REF!</v>
      </c>
      <c r="AV8" s="208" t="e">
        <f>IF('Crisis Indicator Data'!#REF!="No Data",1,IF(#REF!&lt;&gt;"",1,0))</f>
        <v>#REF!</v>
      </c>
      <c r="AW8" s="208" t="e">
        <f>IF('Crisis Indicator Data'!#REF!="No Data",1,IF(#REF!&lt;&gt;"",1,0))</f>
        <v>#REF!</v>
      </c>
      <c r="AX8" s="208" t="e">
        <f>IF('Crisis Indicator Data'!#REF!="No Data",1,IF(#REF!&lt;&gt;"",1,0))</f>
        <v>#REF!</v>
      </c>
      <c r="AY8" s="208" t="e">
        <f>IF('Crisis Indicator Data'!#REF!="No Data",1,IF(#REF!&lt;&gt;"",1,0))</f>
        <v>#REF!</v>
      </c>
      <c r="AZ8" s="208" t="e">
        <f>IF('Crisis Indicator Data'!#REF!="No Data",1,IF(#REF!&lt;&gt;"",1,0))</f>
        <v>#REF!</v>
      </c>
      <c r="BA8" t="e">
        <f t="shared" si="0"/>
        <v>#REF!</v>
      </c>
      <c r="BB8" s="22" t="e">
        <f t="shared" si="1"/>
        <v>#REF!</v>
      </c>
    </row>
    <row r="9" spans="1:54" x14ac:dyDescent="0.3">
      <c r="A9" t="s">
        <v>7315</v>
      </c>
      <c r="B9" s="208" t="e">
        <f>IF('Crisis Indicator Data'!#REF!="No Data",1,IF(#REF!&lt;&gt;"",1,0))</f>
        <v>#REF!</v>
      </c>
      <c r="C9" s="208" t="e">
        <f>IF('Crisis Indicator Data'!#REF!="No Data",1,IF(#REF!&lt;&gt;"",1,0))</f>
        <v>#REF!</v>
      </c>
      <c r="D9" s="208" t="e">
        <f>IF('Crisis Indicator Data'!#REF!="No Data",1,IF(#REF!&lt;&gt;"",1,0))</f>
        <v>#REF!</v>
      </c>
      <c r="E9" s="208" t="e">
        <f>IF('Crisis Indicator Data'!#REF!="No Data",1,IF(#REF!&lt;&gt;"",1,0))</f>
        <v>#REF!</v>
      </c>
      <c r="F9" s="208" t="e">
        <f>IF('Crisis Indicator Data'!#REF!="No Data",1,IF(#REF!&lt;&gt;"",1,0))</f>
        <v>#REF!</v>
      </c>
      <c r="G9" s="208" t="e">
        <f>IF('Crisis Indicator Data'!#REF!="No Data",1,IF(#REF!&lt;&gt;"",1,0))</f>
        <v>#REF!</v>
      </c>
      <c r="H9" s="208" t="e">
        <f>IF('Crisis Indicator Data'!#REF!="No Data",1,IF(#REF!&lt;&gt;"",1,0))</f>
        <v>#REF!</v>
      </c>
      <c r="I9" s="208" t="e">
        <f>IF('Crisis Indicator Data'!#REF!="No Data",1,IF(#REF!&lt;&gt;"",1,0))</f>
        <v>#REF!</v>
      </c>
      <c r="J9" s="208" t="e">
        <f>IF('Crisis Indicator Data'!#REF!="No Data",1,IF(#REF!&lt;&gt;"",1,0))</f>
        <v>#REF!</v>
      </c>
      <c r="K9" s="208" t="e">
        <f>IF('Crisis Indicator Data'!#REF!="No Data",1,IF(#REF!&lt;&gt;"",1,0))</f>
        <v>#REF!</v>
      </c>
      <c r="L9" s="208" t="e">
        <f>IF('Crisis Indicator Data'!#REF!="No Data",1,IF(#REF!&lt;&gt;"",1,0))</f>
        <v>#REF!</v>
      </c>
      <c r="M9" s="208" t="e">
        <f>IF('Crisis Indicator Data'!#REF!="No Data",1,IF(#REF!&lt;&gt;"",1,0))</f>
        <v>#REF!</v>
      </c>
      <c r="N9" s="208" t="e">
        <f>IF('Crisis Indicator Data'!#REF!="No Data",1,IF(#REF!&lt;&gt;"",1,0))</f>
        <v>#REF!</v>
      </c>
      <c r="O9" s="208" t="e">
        <f>IF('Crisis Indicator Data'!#REF!="No Data",1,IF(#REF!&lt;&gt;"",1,0))</f>
        <v>#REF!</v>
      </c>
      <c r="P9" s="208" t="e">
        <f>IF('Crisis Indicator Data'!#REF!="No Data",1,IF(#REF!&lt;&gt;"",1,0))</f>
        <v>#REF!</v>
      </c>
      <c r="Q9" s="208" t="e">
        <f>IF('Crisis Indicator Data'!#REF!="No Data",1,IF(#REF!&lt;&gt;"",1,0))</f>
        <v>#REF!</v>
      </c>
      <c r="R9" s="208" t="e">
        <f>IF('Crisis Indicator Data'!#REF!="No Data",1,IF(#REF!&lt;&gt;"",1,0))</f>
        <v>#REF!</v>
      </c>
      <c r="S9" s="208" t="e">
        <f>IF('Crisis Indicator Data'!#REF!="No Data",1,IF(#REF!&lt;&gt;"",1,0))</f>
        <v>#REF!</v>
      </c>
      <c r="T9" s="208" t="e">
        <f>IF('Crisis Indicator Data'!#REF!="No Data",1,IF(#REF!&lt;&gt;"",1,0))</f>
        <v>#REF!</v>
      </c>
      <c r="U9" s="208" t="e">
        <f>IF('Crisis Indicator Data'!#REF!="No Data",1,IF(#REF!&lt;&gt;"",1,0))</f>
        <v>#REF!</v>
      </c>
      <c r="V9" s="208" t="e">
        <f>IF('Crisis Indicator Data'!#REF!="No Data",1,IF(#REF!&lt;&gt;"",1,0))</f>
        <v>#REF!</v>
      </c>
      <c r="W9" s="208" t="e">
        <f>IF('Crisis Indicator Data'!#REF!="No Data",1,IF(#REF!&lt;&gt;"",1,0))</f>
        <v>#REF!</v>
      </c>
      <c r="X9" s="208" t="e">
        <f>IF('Crisis Indicator Data'!#REF!="No Data",1,IF(#REF!&lt;&gt;"",1,0))</f>
        <v>#REF!</v>
      </c>
      <c r="Y9" s="208" t="e">
        <f>IF('Crisis Indicator Data'!#REF!="No Data",1,IF(#REF!&lt;&gt;"",1,0))</f>
        <v>#REF!</v>
      </c>
      <c r="Z9" s="208" t="e">
        <f>IF('Crisis Indicator Data'!#REF!="No Data",1,IF(#REF!&lt;&gt;"",1,0))</f>
        <v>#REF!</v>
      </c>
      <c r="AA9" s="208" t="e">
        <f>IF('Crisis Indicator Data'!#REF!="No Data",1,IF(#REF!&lt;&gt;"",1,0))</f>
        <v>#REF!</v>
      </c>
      <c r="AB9" s="208" t="e">
        <f>IF('Crisis Indicator Data'!#REF!="No Data",1,IF(#REF!&lt;&gt;"",1,0))</f>
        <v>#REF!</v>
      </c>
      <c r="AC9" s="208" t="e">
        <f>IF('Crisis Indicator Data'!#REF!="No Data",1,IF(#REF!&lt;&gt;"",1,0))</f>
        <v>#REF!</v>
      </c>
      <c r="AD9" s="208" t="e">
        <f>IF('Crisis Indicator Data'!#REF!="No Data",1,IF(#REF!&lt;&gt;"",1,0))</f>
        <v>#REF!</v>
      </c>
      <c r="AE9" s="208" t="e">
        <f>IF('Crisis Indicator Data'!#REF!="No Data",1,IF(#REF!&lt;&gt;"",1,0))</f>
        <v>#REF!</v>
      </c>
      <c r="AF9" s="208" t="e">
        <f>IF('Crisis Indicator Data'!#REF!="No Data",1,IF(#REF!&lt;&gt;"",1,0))</f>
        <v>#REF!</v>
      </c>
      <c r="AG9" s="208" t="e">
        <f>IF('Crisis Indicator Data'!#REF!="No Data",1,IF(#REF!&lt;&gt;"",1,0))</f>
        <v>#REF!</v>
      </c>
      <c r="AH9" s="208" t="e">
        <f>IF('Crisis Indicator Data'!#REF!="No Data",1,IF(#REF!&lt;&gt;"",1,0))</f>
        <v>#REF!</v>
      </c>
      <c r="AI9" s="208" t="e">
        <f>IF('Crisis Indicator Data'!#REF!="No Data",1,IF(#REF!&lt;&gt;"",1,0))</f>
        <v>#REF!</v>
      </c>
      <c r="AJ9" s="208" t="e">
        <f>IF('Crisis Indicator Data'!#REF!="No Data",1,IF(#REF!&lt;&gt;"",1,0))</f>
        <v>#REF!</v>
      </c>
      <c r="AK9" s="208" t="e">
        <f>IF('Crisis Indicator Data'!#REF!="No Data",1,IF(#REF!&lt;&gt;"",1,0))</f>
        <v>#REF!</v>
      </c>
      <c r="AL9" s="208" t="e">
        <f>IF('Crisis Indicator Data'!#REF!="No Data",1,IF(#REF!&lt;&gt;"",1,0))</f>
        <v>#REF!</v>
      </c>
      <c r="AM9" s="208" t="e">
        <f>IF('Crisis Indicator Data'!#REF!="No Data",1,IF(#REF!&lt;&gt;"",1,0))</f>
        <v>#REF!</v>
      </c>
      <c r="AN9" s="208" t="e">
        <f>IF('Crisis Indicator Data'!#REF!="No Data",1,IF(#REF!&lt;&gt;"",1,0))</f>
        <v>#REF!</v>
      </c>
      <c r="AO9" s="208" t="e">
        <f>IF('Crisis Indicator Data'!#REF!="No Data",1,IF(#REF!&lt;&gt;"",1,0))</f>
        <v>#REF!</v>
      </c>
      <c r="AP9" s="208" t="e">
        <f>IF('Crisis Indicator Data'!#REF!="No Data",1,IF(#REF!&lt;&gt;"",1,0))</f>
        <v>#REF!</v>
      </c>
      <c r="AQ9" s="208" t="e">
        <f>IF('Crisis Indicator Data'!#REF!="No Data",1,IF(#REF!&lt;&gt;"",1,0))</f>
        <v>#REF!</v>
      </c>
      <c r="AR9" s="208" t="e">
        <f>IF('Crisis Indicator Data'!#REF!="No Data",1,IF(#REF!&lt;&gt;"",1,0))</f>
        <v>#REF!</v>
      </c>
      <c r="AS9" s="208" t="e">
        <f>IF('Crisis Indicator Data'!#REF!="No Data",1,IF(#REF!&lt;&gt;"",1,0))</f>
        <v>#REF!</v>
      </c>
      <c r="AT9" s="208" t="e">
        <f>IF('Crisis Indicator Data'!#REF!="No Data",1,IF(#REF!&lt;&gt;"",1,0))</f>
        <v>#REF!</v>
      </c>
      <c r="AU9" s="208" t="e">
        <f>IF('Crisis Indicator Data'!#REF!="No Data",1,IF(#REF!&lt;&gt;"",1,0))</f>
        <v>#REF!</v>
      </c>
      <c r="AV9" s="208" t="e">
        <f>IF('Crisis Indicator Data'!#REF!="No Data",1,IF(#REF!&lt;&gt;"",1,0))</f>
        <v>#REF!</v>
      </c>
      <c r="AW9" s="208" t="e">
        <f>IF('Crisis Indicator Data'!#REF!="No Data",1,IF(#REF!&lt;&gt;"",1,0))</f>
        <v>#REF!</v>
      </c>
      <c r="AX9" s="208" t="e">
        <f>IF('Crisis Indicator Data'!#REF!="No Data",1,IF(#REF!&lt;&gt;"",1,0))</f>
        <v>#REF!</v>
      </c>
      <c r="AY9" s="208" t="e">
        <f>IF('Crisis Indicator Data'!#REF!="No Data",1,IF(#REF!&lt;&gt;"",1,0))</f>
        <v>#REF!</v>
      </c>
      <c r="AZ9" s="208" t="e">
        <f>IF('Crisis Indicator Data'!#REF!="No Data",1,IF(#REF!&lt;&gt;"",1,0))</f>
        <v>#REF!</v>
      </c>
      <c r="BA9" t="e">
        <f t="shared" si="0"/>
        <v>#REF!</v>
      </c>
      <c r="BB9" s="22" t="e">
        <f t="shared" si="1"/>
        <v>#REF!</v>
      </c>
    </row>
    <row r="10" spans="1:54" x14ac:dyDescent="0.3">
      <c r="A10" t="s">
        <v>7317</v>
      </c>
      <c r="B10" s="208" t="e">
        <f>IF('Crisis Indicator Data'!#REF!="No Data",1,IF(#REF!&lt;&gt;"",1,0))</f>
        <v>#REF!</v>
      </c>
      <c r="C10" s="208" t="e">
        <f>IF('Crisis Indicator Data'!#REF!="No Data",1,IF(#REF!&lt;&gt;"",1,0))</f>
        <v>#REF!</v>
      </c>
      <c r="D10" s="208" t="e">
        <f>IF('Crisis Indicator Data'!#REF!="No Data",1,IF(#REF!&lt;&gt;"",1,0))</f>
        <v>#REF!</v>
      </c>
      <c r="E10" s="208" t="e">
        <f>IF('Crisis Indicator Data'!#REF!="No Data",1,IF(#REF!&lt;&gt;"",1,0))</f>
        <v>#REF!</v>
      </c>
      <c r="F10" s="208" t="e">
        <f>IF('Crisis Indicator Data'!#REF!="No Data",1,IF(#REF!&lt;&gt;"",1,0))</f>
        <v>#REF!</v>
      </c>
      <c r="G10" s="208" t="e">
        <f>IF('Crisis Indicator Data'!#REF!="No Data",1,IF(#REF!&lt;&gt;"",1,0))</f>
        <v>#REF!</v>
      </c>
      <c r="H10" s="208" t="e">
        <f>IF('Crisis Indicator Data'!#REF!="No Data",1,IF(#REF!&lt;&gt;"",1,0))</f>
        <v>#REF!</v>
      </c>
      <c r="I10" s="208" t="e">
        <f>IF('Crisis Indicator Data'!#REF!="No Data",1,IF(#REF!&lt;&gt;"",1,0))</f>
        <v>#REF!</v>
      </c>
      <c r="J10" s="208" t="e">
        <f>IF('Crisis Indicator Data'!#REF!="No Data",1,IF(#REF!&lt;&gt;"",1,0))</f>
        <v>#REF!</v>
      </c>
      <c r="K10" s="208" t="e">
        <f>IF('Crisis Indicator Data'!#REF!="No Data",1,IF(#REF!&lt;&gt;"",1,0))</f>
        <v>#REF!</v>
      </c>
      <c r="L10" s="208" t="e">
        <f>IF('Crisis Indicator Data'!#REF!="No Data",1,IF(#REF!&lt;&gt;"",1,0))</f>
        <v>#REF!</v>
      </c>
      <c r="M10" s="208" t="e">
        <f>IF('Crisis Indicator Data'!#REF!="No Data",1,IF(#REF!&lt;&gt;"",1,0))</f>
        <v>#REF!</v>
      </c>
      <c r="N10" s="208" t="e">
        <f>IF('Crisis Indicator Data'!#REF!="No Data",1,IF(#REF!&lt;&gt;"",1,0))</f>
        <v>#REF!</v>
      </c>
      <c r="O10" s="208" t="e">
        <f>IF('Crisis Indicator Data'!#REF!="No Data",1,IF(#REF!&lt;&gt;"",1,0))</f>
        <v>#REF!</v>
      </c>
      <c r="P10" s="208" t="e">
        <f>IF('Crisis Indicator Data'!#REF!="No Data",1,IF(#REF!&lt;&gt;"",1,0))</f>
        <v>#REF!</v>
      </c>
      <c r="Q10" s="208" t="e">
        <f>IF('Crisis Indicator Data'!#REF!="No Data",1,IF(#REF!&lt;&gt;"",1,0))</f>
        <v>#REF!</v>
      </c>
      <c r="R10" s="208" t="e">
        <f>IF('Crisis Indicator Data'!#REF!="No Data",1,IF(#REF!&lt;&gt;"",1,0))</f>
        <v>#REF!</v>
      </c>
      <c r="S10" s="208" t="e">
        <f>IF('Crisis Indicator Data'!#REF!="No Data",1,IF(#REF!&lt;&gt;"",1,0))</f>
        <v>#REF!</v>
      </c>
      <c r="T10" s="208" t="e">
        <f>IF('Crisis Indicator Data'!#REF!="No Data",1,IF(#REF!&lt;&gt;"",1,0))</f>
        <v>#REF!</v>
      </c>
      <c r="U10" s="208" t="e">
        <f>IF('Crisis Indicator Data'!#REF!="No Data",1,IF(#REF!&lt;&gt;"",1,0))</f>
        <v>#REF!</v>
      </c>
      <c r="V10" s="208" t="e">
        <f>IF('Crisis Indicator Data'!#REF!="No Data",1,IF(#REF!&lt;&gt;"",1,0))</f>
        <v>#REF!</v>
      </c>
      <c r="W10" s="208" t="e">
        <f>IF('Crisis Indicator Data'!#REF!="No Data",1,IF(#REF!&lt;&gt;"",1,0))</f>
        <v>#REF!</v>
      </c>
      <c r="X10" s="208" t="e">
        <f>IF('Crisis Indicator Data'!#REF!="No Data",1,IF(#REF!&lt;&gt;"",1,0))</f>
        <v>#REF!</v>
      </c>
      <c r="Y10" s="208" t="e">
        <f>IF('Crisis Indicator Data'!#REF!="No Data",1,IF(#REF!&lt;&gt;"",1,0))</f>
        <v>#REF!</v>
      </c>
      <c r="Z10" s="208" t="e">
        <f>IF('Crisis Indicator Data'!#REF!="No Data",1,IF(#REF!&lt;&gt;"",1,0))</f>
        <v>#REF!</v>
      </c>
      <c r="AA10" s="208" t="e">
        <f>IF('Crisis Indicator Data'!#REF!="No Data",1,IF(#REF!&lt;&gt;"",1,0))</f>
        <v>#REF!</v>
      </c>
      <c r="AB10" s="208" t="e">
        <f>IF('Crisis Indicator Data'!#REF!="No Data",1,IF(#REF!&lt;&gt;"",1,0))</f>
        <v>#REF!</v>
      </c>
      <c r="AC10" s="208" t="e">
        <f>IF('Crisis Indicator Data'!#REF!="No Data",1,IF(#REF!&lt;&gt;"",1,0))</f>
        <v>#REF!</v>
      </c>
      <c r="AD10" s="208" t="e">
        <f>IF('Crisis Indicator Data'!#REF!="No Data",1,IF(#REF!&lt;&gt;"",1,0))</f>
        <v>#REF!</v>
      </c>
      <c r="AE10" s="208" t="e">
        <f>IF('Crisis Indicator Data'!#REF!="No Data",1,IF(#REF!&lt;&gt;"",1,0))</f>
        <v>#REF!</v>
      </c>
      <c r="AF10" s="208" t="e">
        <f>IF('Crisis Indicator Data'!#REF!="No Data",1,IF(#REF!&lt;&gt;"",1,0))</f>
        <v>#REF!</v>
      </c>
      <c r="AG10" s="208" t="e">
        <f>IF('Crisis Indicator Data'!#REF!="No Data",1,IF(#REF!&lt;&gt;"",1,0))</f>
        <v>#REF!</v>
      </c>
      <c r="AH10" s="208" t="e">
        <f>IF('Crisis Indicator Data'!#REF!="No Data",1,IF(#REF!&lt;&gt;"",1,0))</f>
        <v>#REF!</v>
      </c>
      <c r="AI10" s="208" t="e">
        <f>IF('Crisis Indicator Data'!#REF!="No Data",1,IF(#REF!&lt;&gt;"",1,0))</f>
        <v>#REF!</v>
      </c>
      <c r="AJ10" s="208" t="e">
        <f>IF('Crisis Indicator Data'!#REF!="No Data",1,IF(#REF!&lt;&gt;"",1,0))</f>
        <v>#REF!</v>
      </c>
      <c r="AK10" s="208" t="e">
        <f>IF('Crisis Indicator Data'!#REF!="No Data",1,IF(#REF!&lt;&gt;"",1,0))</f>
        <v>#REF!</v>
      </c>
      <c r="AL10" s="208" t="e">
        <f>IF('Crisis Indicator Data'!#REF!="No Data",1,IF(#REF!&lt;&gt;"",1,0))</f>
        <v>#REF!</v>
      </c>
      <c r="AM10" s="208" t="e">
        <f>IF('Crisis Indicator Data'!#REF!="No Data",1,IF(#REF!&lt;&gt;"",1,0))</f>
        <v>#REF!</v>
      </c>
      <c r="AN10" s="208" t="e">
        <f>IF('Crisis Indicator Data'!#REF!="No Data",1,IF(#REF!&lt;&gt;"",1,0))</f>
        <v>#REF!</v>
      </c>
      <c r="AO10" s="208" t="e">
        <f>IF('Crisis Indicator Data'!#REF!="No Data",1,IF(#REF!&lt;&gt;"",1,0))</f>
        <v>#REF!</v>
      </c>
      <c r="AP10" s="208" t="e">
        <f>IF('Crisis Indicator Data'!#REF!="No Data",1,IF(#REF!&lt;&gt;"",1,0))</f>
        <v>#REF!</v>
      </c>
      <c r="AQ10" s="208" t="e">
        <f>IF('Crisis Indicator Data'!#REF!="No Data",1,IF(#REF!&lt;&gt;"",1,0))</f>
        <v>#REF!</v>
      </c>
      <c r="AR10" s="208" t="e">
        <f>IF('Crisis Indicator Data'!#REF!="No Data",1,IF(#REF!&lt;&gt;"",1,0))</f>
        <v>#REF!</v>
      </c>
      <c r="AS10" s="208" t="e">
        <f>IF('Crisis Indicator Data'!#REF!="No Data",1,IF(#REF!&lt;&gt;"",1,0))</f>
        <v>#REF!</v>
      </c>
      <c r="AT10" s="208" t="e">
        <f>IF('Crisis Indicator Data'!#REF!="No Data",1,IF(#REF!&lt;&gt;"",1,0))</f>
        <v>#REF!</v>
      </c>
      <c r="AU10" s="208" t="e">
        <f>IF('Crisis Indicator Data'!#REF!="No Data",1,IF(#REF!&lt;&gt;"",1,0))</f>
        <v>#REF!</v>
      </c>
      <c r="AV10" s="208" t="e">
        <f>IF('Crisis Indicator Data'!#REF!="No Data",1,IF(#REF!&lt;&gt;"",1,0))</f>
        <v>#REF!</v>
      </c>
      <c r="AW10" s="208" t="e">
        <f>IF('Crisis Indicator Data'!#REF!="No Data",1,IF(#REF!&lt;&gt;"",1,0))</f>
        <v>#REF!</v>
      </c>
      <c r="AX10" s="208" t="e">
        <f>IF('Crisis Indicator Data'!#REF!="No Data",1,IF(#REF!&lt;&gt;"",1,0))</f>
        <v>#REF!</v>
      </c>
      <c r="AY10" s="208" t="e">
        <f>IF('Crisis Indicator Data'!#REF!="No Data",1,IF(#REF!&lt;&gt;"",1,0))</f>
        <v>#REF!</v>
      </c>
      <c r="AZ10" s="208" t="e">
        <f>IF('Crisis Indicator Data'!#REF!="No Data",1,IF(#REF!&lt;&gt;"",1,0))</f>
        <v>#REF!</v>
      </c>
      <c r="BA10" t="e">
        <f t="shared" si="0"/>
        <v>#REF!</v>
      </c>
      <c r="BB10" s="22" t="e">
        <f t="shared" si="1"/>
        <v>#REF!</v>
      </c>
    </row>
    <row r="11" spans="1:54" x14ac:dyDescent="0.3">
      <c r="A11" t="s">
        <v>7318</v>
      </c>
      <c r="B11" s="208" t="e">
        <f>IF('Crisis Indicator Data'!#REF!="No Data",1,IF(#REF!&lt;&gt;"",1,0))</f>
        <v>#REF!</v>
      </c>
      <c r="C11" s="208" t="e">
        <f>IF('Crisis Indicator Data'!#REF!="No Data",1,IF(#REF!&lt;&gt;"",1,0))</f>
        <v>#REF!</v>
      </c>
      <c r="D11" s="208" t="e">
        <f>IF('Crisis Indicator Data'!#REF!="No Data",1,IF(#REF!&lt;&gt;"",1,0))</f>
        <v>#REF!</v>
      </c>
      <c r="E11" s="208" t="e">
        <f>IF('Crisis Indicator Data'!#REF!="No Data",1,IF(#REF!&lt;&gt;"",1,0))</f>
        <v>#REF!</v>
      </c>
      <c r="F11" s="208" t="e">
        <f>IF('Crisis Indicator Data'!#REF!="No Data",1,IF(#REF!&lt;&gt;"",1,0))</f>
        <v>#REF!</v>
      </c>
      <c r="G11" s="208" t="e">
        <f>IF('Crisis Indicator Data'!#REF!="No Data",1,IF(#REF!&lt;&gt;"",1,0))</f>
        <v>#REF!</v>
      </c>
      <c r="H11" s="208" t="e">
        <f>IF('Crisis Indicator Data'!#REF!="No Data",1,IF(#REF!&lt;&gt;"",1,0))</f>
        <v>#REF!</v>
      </c>
      <c r="I11" s="208" t="e">
        <f>IF('Crisis Indicator Data'!#REF!="No Data",1,IF(#REF!&lt;&gt;"",1,0))</f>
        <v>#REF!</v>
      </c>
      <c r="J11" s="208" t="e">
        <f>IF('Crisis Indicator Data'!#REF!="No Data",1,IF(#REF!&lt;&gt;"",1,0))</f>
        <v>#REF!</v>
      </c>
      <c r="K11" s="208" t="e">
        <f>IF('Crisis Indicator Data'!#REF!="No Data",1,IF(#REF!&lt;&gt;"",1,0))</f>
        <v>#REF!</v>
      </c>
      <c r="L11" s="208" t="e">
        <f>IF('Crisis Indicator Data'!#REF!="No Data",1,IF(#REF!&lt;&gt;"",1,0))</f>
        <v>#REF!</v>
      </c>
      <c r="M11" s="208" t="e">
        <f>IF('Crisis Indicator Data'!#REF!="No Data",1,IF(#REF!&lt;&gt;"",1,0))</f>
        <v>#REF!</v>
      </c>
      <c r="N11" s="208" t="e">
        <f>IF('Crisis Indicator Data'!#REF!="No Data",1,IF(#REF!&lt;&gt;"",1,0))</f>
        <v>#REF!</v>
      </c>
      <c r="O11" s="208" t="e">
        <f>IF('Crisis Indicator Data'!#REF!="No Data",1,IF(#REF!&lt;&gt;"",1,0))</f>
        <v>#REF!</v>
      </c>
      <c r="P11" s="208" t="e">
        <f>IF('Crisis Indicator Data'!#REF!="No Data",1,IF(#REF!&lt;&gt;"",1,0))</f>
        <v>#REF!</v>
      </c>
      <c r="Q11" s="208" t="e">
        <f>IF('Crisis Indicator Data'!#REF!="No Data",1,IF(#REF!&lt;&gt;"",1,0))</f>
        <v>#REF!</v>
      </c>
      <c r="R11" s="208" t="e">
        <f>IF('Crisis Indicator Data'!#REF!="No Data",1,IF(#REF!&lt;&gt;"",1,0))</f>
        <v>#REF!</v>
      </c>
      <c r="S11" s="208" t="e">
        <f>IF('Crisis Indicator Data'!#REF!="No Data",1,IF(#REF!&lt;&gt;"",1,0))</f>
        <v>#REF!</v>
      </c>
      <c r="T11" s="208" t="e">
        <f>IF('Crisis Indicator Data'!#REF!="No Data",1,IF(#REF!&lt;&gt;"",1,0))</f>
        <v>#REF!</v>
      </c>
      <c r="U11" s="208" t="e">
        <f>IF('Crisis Indicator Data'!#REF!="No Data",1,IF(#REF!&lt;&gt;"",1,0))</f>
        <v>#REF!</v>
      </c>
      <c r="V11" s="208" t="e">
        <f>IF('Crisis Indicator Data'!#REF!="No Data",1,IF(#REF!&lt;&gt;"",1,0))</f>
        <v>#REF!</v>
      </c>
      <c r="W11" s="208" t="e">
        <f>IF('Crisis Indicator Data'!#REF!="No Data",1,IF(#REF!&lt;&gt;"",1,0))</f>
        <v>#REF!</v>
      </c>
      <c r="X11" s="208" t="e">
        <f>IF('Crisis Indicator Data'!#REF!="No Data",1,IF(#REF!&lt;&gt;"",1,0))</f>
        <v>#REF!</v>
      </c>
      <c r="Y11" s="208" t="e">
        <f>IF('Crisis Indicator Data'!#REF!="No Data",1,IF(#REF!&lt;&gt;"",1,0))</f>
        <v>#REF!</v>
      </c>
      <c r="Z11" s="208" t="e">
        <f>IF('Crisis Indicator Data'!#REF!="No Data",1,IF(#REF!&lt;&gt;"",1,0))</f>
        <v>#REF!</v>
      </c>
      <c r="AA11" s="208" t="e">
        <f>IF('Crisis Indicator Data'!#REF!="No Data",1,IF(#REF!&lt;&gt;"",1,0))</f>
        <v>#REF!</v>
      </c>
      <c r="AB11" s="208" t="e">
        <f>IF('Crisis Indicator Data'!#REF!="No Data",1,IF(#REF!&lt;&gt;"",1,0))</f>
        <v>#REF!</v>
      </c>
      <c r="AC11" s="208" t="e">
        <f>IF('Crisis Indicator Data'!#REF!="No Data",1,IF(#REF!&lt;&gt;"",1,0))</f>
        <v>#REF!</v>
      </c>
      <c r="AD11" s="208" t="e">
        <f>IF('Crisis Indicator Data'!#REF!="No Data",1,IF(#REF!&lt;&gt;"",1,0))</f>
        <v>#REF!</v>
      </c>
      <c r="AE11" s="208" t="e">
        <f>IF('Crisis Indicator Data'!#REF!="No Data",1,IF(#REF!&lt;&gt;"",1,0))</f>
        <v>#REF!</v>
      </c>
      <c r="AF11" s="208" t="e">
        <f>IF('Crisis Indicator Data'!#REF!="No Data",1,IF(#REF!&lt;&gt;"",1,0))</f>
        <v>#REF!</v>
      </c>
      <c r="AG11" s="208" t="e">
        <f>IF('Crisis Indicator Data'!#REF!="No Data",1,IF(#REF!&lt;&gt;"",1,0))</f>
        <v>#REF!</v>
      </c>
      <c r="AH11" s="208" t="e">
        <f>IF('Crisis Indicator Data'!#REF!="No Data",1,IF(#REF!&lt;&gt;"",1,0))</f>
        <v>#REF!</v>
      </c>
      <c r="AI11" s="208" t="e">
        <f>IF('Crisis Indicator Data'!#REF!="No Data",1,IF(#REF!&lt;&gt;"",1,0))</f>
        <v>#REF!</v>
      </c>
      <c r="AJ11" s="208" t="e">
        <f>IF('Crisis Indicator Data'!#REF!="No Data",1,IF(#REF!&lt;&gt;"",1,0))</f>
        <v>#REF!</v>
      </c>
      <c r="AK11" s="208" t="e">
        <f>IF('Crisis Indicator Data'!#REF!="No Data",1,IF(#REF!&lt;&gt;"",1,0))</f>
        <v>#REF!</v>
      </c>
      <c r="AL11" s="208" t="e">
        <f>IF('Crisis Indicator Data'!#REF!="No Data",1,IF(#REF!&lt;&gt;"",1,0))</f>
        <v>#REF!</v>
      </c>
      <c r="AM11" s="208" t="e">
        <f>IF('Crisis Indicator Data'!#REF!="No Data",1,IF(#REF!&lt;&gt;"",1,0))</f>
        <v>#REF!</v>
      </c>
      <c r="AN11" s="208" t="e">
        <f>IF('Crisis Indicator Data'!#REF!="No Data",1,IF(#REF!&lt;&gt;"",1,0))</f>
        <v>#REF!</v>
      </c>
      <c r="AO11" s="208" t="e">
        <f>IF('Crisis Indicator Data'!#REF!="No Data",1,IF(#REF!&lt;&gt;"",1,0))</f>
        <v>#REF!</v>
      </c>
      <c r="AP11" s="208" t="e">
        <f>IF('Crisis Indicator Data'!#REF!="No Data",1,IF(#REF!&lt;&gt;"",1,0))</f>
        <v>#REF!</v>
      </c>
      <c r="AQ11" s="208" t="e">
        <f>IF('Crisis Indicator Data'!#REF!="No Data",1,IF(#REF!&lt;&gt;"",1,0))</f>
        <v>#REF!</v>
      </c>
      <c r="AR11" s="208" t="e">
        <f>IF('Crisis Indicator Data'!#REF!="No Data",1,IF(#REF!&lt;&gt;"",1,0))</f>
        <v>#REF!</v>
      </c>
      <c r="AS11" s="208" t="e">
        <f>IF('Crisis Indicator Data'!#REF!="No Data",1,IF(#REF!&lt;&gt;"",1,0))</f>
        <v>#REF!</v>
      </c>
      <c r="AT11" s="208" t="e">
        <f>IF('Crisis Indicator Data'!#REF!="No Data",1,IF(#REF!&lt;&gt;"",1,0))</f>
        <v>#REF!</v>
      </c>
      <c r="AU11" s="208" t="e">
        <f>IF('Crisis Indicator Data'!#REF!="No Data",1,IF(#REF!&lt;&gt;"",1,0))</f>
        <v>#REF!</v>
      </c>
      <c r="AV11" s="208" t="e">
        <f>IF('Crisis Indicator Data'!#REF!="No Data",1,IF(#REF!&lt;&gt;"",1,0))</f>
        <v>#REF!</v>
      </c>
      <c r="AW11" s="208" t="e">
        <f>IF('Crisis Indicator Data'!#REF!="No Data",1,IF(#REF!&lt;&gt;"",1,0))</f>
        <v>#REF!</v>
      </c>
      <c r="AX11" s="208" t="e">
        <f>IF('Crisis Indicator Data'!#REF!="No Data",1,IF(#REF!&lt;&gt;"",1,0))</f>
        <v>#REF!</v>
      </c>
      <c r="AY11" s="208" t="e">
        <f>IF('Crisis Indicator Data'!#REF!="No Data",1,IF(#REF!&lt;&gt;"",1,0))</f>
        <v>#REF!</v>
      </c>
      <c r="AZ11" s="208" t="e">
        <f>IF('Crisis Indicator Data'!#REF!="No Data",1,IF(#REF!&lt;&gt;"",1,0))</f>
        <v>#REF!</v>
      </c>
      <c r="BA11" t="e">
        <f t="shared" si="0"/>
        <v>#REF!</v>
      </c>
      <c r="BB11" s="22" t="e">
        <f t="shared" si="1"/>
        <v>#REF!</v>
      </c>
    </row>
    <row r="12" spans="1:54" x14ac:dyDescent="0.3">
      <c r="A12" t="s">
        <v>7320</v>
      </c>
      <c r="B12" s="208" t="e">
        <f>IF('Crisis Indicator Data'!#REF!="No Data",1,IF(#REF!&lt;&gt;"",1,0))</f>
        <v>#REF!</v>
      </c>
      <c r="C12" s="208" t="e">
        <f>IF('Crisis Indicator Data'!#REF!="No Data",1,IF(#REF!&lt;&gt;"",1,0))</f>
        <v>#REF!</v>
      </c>
      <c r="D12" s="208" t="e">
        <f>IF('Crisis Indicator Data'!#REF!="No Data",1,IF(#REF!&lt;&gt;"",1,0))</f>
        <v>#REF!</v>
      </c>
      <c r="E12" s="208" t="e">
        <f>IF('Crisis Indicator Data'!#REF!="No Data",1,IF(#REF!&lt;&gt;"",1,0))</f>
        <v>#REF!</v>
      </c>
      <c r="F12" s="208" t="e">
        <f>IF('Crisis Indicator Data'!#REF!="No Data",1,IF(#REF!&lt;&gt;"",1,0))</f>
        <v>#REF!</v>
      </c>
      <c r="G12" s="208" t="e">
        <f>IF('Crisis Indicator Data'!#REF!="No Data",1,IF(#REF!&lt;&gt;"",1,0))</f>
        <v>#REF!</v>
      </c>
      <c r="H12" s="208" t="e">
        <f>IF('Crisis Indicator Data'!#REF!="No Data",1,IF(#REF!&lt;&gt;"",1,0))</f>
        <v>#REF!</v>
      </c>
      <c r="I12" s="208" t="e">
        <f>IF('Crisis Indicator Data'!#REF!="No Data",1,IF(#REF!&lt;&gt;"",1,0))</f>
        <v>#REF!</v>
      </c>
      <c r="J12" s="208" t="e">
        <f>IF('Crisis Indicator Data'!#REF!="No Data",1,IF(#REF!&lt;&gt;"",1,0))</f>
        <v>#REF!</v>
      </c>
      <c r="K12" s="208" t="e">
        <f>IF('Crisis Indicator Data'!#REF!="No Data",1,IF(#REF!&lt;&gt;"",1,0))</f>
        <v>#REF!</v>
      </c>
      <c r="L12" s="208" t="e">
        <f>IF('Crisis Indicator Data'!#REF!="No Data",1,IF(#REF!&lt;&gt;"",1,0))</f>
        <v>#REF!</v>
      </c>
      <c r="M12" s="208" t="e">
        <f>IF('Crisis Indicator Data'!#REF!="No Data",1,IF(#REF!&lt;&gt;"",1,0))</f>
        <v>#REF!</v>
      </c>
      <c r="N12" s="208" t="e">
        <f>IF('Crisis Indicator Data'!#REF!="No Data",1,IF(#REF!&lt;&gt;"",1,0))</f>
        <v>#REF!</v>
      </c>
      <c r="O12" s="208" t="e">
        <f>IF('Crisis Indicator Data'!#REF!="No Data",1,IF(#REF!&lt;&gt;"",1,0))</f>
        <v>#REF!</v>
      </c>
      <c r="P12" s="208" t="e">
        <f>IF('Crisis Indicator Data'!#REF!="No Data",1,IF(#REF!&lt;&gt;"",1,0))</f>
        <v>#REF!</v>
      </c>
      <c r="Q12" s="208" t="e">
        <f>IF('Crisis Indicator Data'!#REF!="No Data",1,IF(#REF!&lt;&gt;"",1,0))</f>
        <v>#REF!</v>
      </c>
      <c r="R12" s="208" t="e">
        <f>IF('Crisis Indicator Data'!#REF!="No Data",1,IF(#REF!&lt;&gt;"",1,0))</f>
        <v>#REF!</v>
      </c>
      <c r="S12" s="208" t="e">
        <f>IF('Crisis Indicator Data'!#REF!="No Data",1,IF(#REF!&lt;&gt;"",1,0))</f>
        <v>#REF!</v>
      </c>
      <c r="T12" s="208" t="e">
        <f>IF('Crisis Indicator Data'!#REF!="No Data",1,IF(#REF!&lt;&gt;"",1,0))</f>
        <v>#REF!</v>
      </c>
      <c r="U12" s="208" t="e">
        <f>IF('Crisis Indicator Data'!#REF!="No Data",1,IF(#REF!&lt;&gt;"",1,0))</f>
        <v>#REF!</v>
      </c>
      <c r="V12" s="208" t="e">
        <f>IF('Crisis Indicator Data'!#REF!="No Data",1,IF(#REF!&lt;&gt;"",1,0))</f>
        <v>#REF!</v>
      </c>
      <c r="W12" s="208" t="e">
        <f>IF('Crisis Indicator Data'!#REF!="No Data",1,IF(#REF!&lt;&gt;"",1,0))</f>
        <v>#REF!</v>
      </c>
      <c r="X12" s="208" t="e">
        <f>IF('Crisis Indicator Data'!#REF!="No Data",1,IF(#REF!&lt;&gt;"",1,0))</f>
        <v>#REF!</v>
      </c>
      <c r="Y12" s="208" t="e">
        <f>IF('Crisis Indicator Data'!#REF!="No Data",1,IF(#REF!&lt;&gt;"",1,0))</f>
        <v>#REF!</v>
      </c>
      <c r="Z12" s="208" t="e">
        <f>IF('Crisis Indicator Data'!#REF!="No Data",1,IF(#REF!&lt;&gt;"",1,0))</f>
        <v>#REF!</v>
      </c>
      <c r="AA12" s="208" t="e">
        <f>IF('Crisis Indicator Data'!#REF!="No Data",1,IF(#REF!&lt;&gt;"",1,0))</f>
        <v>#REF!</v>
      </c>
      <c r="AB12" s="208" t="e">
        <f>IF('Crisis Indicator Data'!#REF!="No Data",1,IF(#REF!&lt;&gt;"",1,0))</f>
        <v>#REF!</v>
      </c>
      <c r="AC12" s="208" t="e">
        <f>IF('Crisis Indicator Data'!#REF!="No Data",1,IF(#REF!&lt;&gt;"",1,0))</f>
        <v>#REF!</v>
      </c>
      <c r="AD12" s="208" t="e">
        <f>IF('Crisis Indicator Data'!#REF!="No Data",1,IF(#REF!&lt;&gt;"",1,0))</f>
        <v>#REF!</v>
      </c>
      <c r="AE12" s="208" t="e">
        <f>IF('Crisis Indicator Data'!#REF!="No Data",1,IF(#REF!&lt;&gt;"",1,0))</f>
        <v>#REF!</v>
      </c>
      <c r="AF12" s="208" t="e">
        <f>IF('Crisis Indicator Data'!#REF!="No Data",1,IF(#REF!&lt;&gt;"",1,0))</f>
        <v>#REF!</v>
      </c>
      <c r="AG12" s="208" t="e">
        <f>IF('Crisis Indicator Data'!#REF!="No Data",1,IF(#REF!&lt;&gt;"",1,0))</f>
        <v>#REF!</v>
      </c>
      <c r="AH12" s="208" t="e">
        <f>IF('Crisis Indicator Data'!#REF!="No Data",1,IF(#REF!&lt;&gt;"",1,0))</f>
        <v>#REF!</v>
      </c>
      <c r="AI12" s="208" t="e">
        <f>IF('Crisis Indicator Data'!#REF!="No Data",1,IF(#REF!&lt;&gt;"",1,0))</f>
        <v>#REF!</v>
      </c>
      <c r="AJ12" s="208" t="e">
        <f>IF('Crisis Indicator Data'!#REF!="No Data",1,IF(#REF!&lt;&gt;"",1,0))</f>
        <v>#REF!</v>
      </c>
      <c r="AK12" s="208" t="e">
        <f>IF('Crisis Indicator Data'!#REF!="No Data",1,IF(#REF!&lt;&gt;"",1,0))</f>
        <v>#REF!</v>
      </c>
      <c r="AL12" s="208" t="e">
        <f>IF('Crisis Indicator Data'!#REF!="No Data",1,IF(#REF!&lt;&gt;"",1,0))</f>
        <v>#REF!</v>
      </c>
      <c r="AM12" s="208" t="e">
        <f>IF('Crisis Indicator Data'!#REF!="No Data",1,IF(#REF!&lt;&gt;"",1,0))</f>
        <v>#REF!</v>
      </c>
      <c r="AN12" s="208" t="e">
        <f>IF('Crisis Indicator Data'!#REF!="No Data",1,IF(#REF!&lt;&gt;"",1,0))</f>
        <v>#REF!</v>
      </c>
      <c r="AO12" s="208" t="e">
        <f>IF('Crisis Indicator Data'!#REF!="No Data",1,IF(#REF!&lt;&gt;"",1,0))</f>
        <v>#REF!</v>
      </c>
      <c r="AP12" s="208" t="e">
        <f>IF('Crisis Indicator Data'!#REF!="No Data",1,IF(#REF!&lt;&gt;"",1,0))</f>
        <v>#REF!</v>
      </c>
      <c r="AQ12" s="208" t="e">
        <f>IF('Crisis Indicator Data'!#REF!="No Data",1,IF(#REF!&lt;&gt;"",1,0))</f>
        <v>#REF!</v>
      </c>
      <c r="AR12" s="208" t="e">
        <f>IF('Crisis Indicator Data'!#REF!="No Data",1,IF(#REF!&lt;&gt;"",1,0))</f>
        <v>#REF!</v>
      </c>
      <c r="AS12" s="208" t="e">
        <f>IF('Crisis Indicator Data'!#REF!="No Data",1,IF(#REF!&lt;&gt;"",1,0))</f>
        <v>#REF!</v>
      </c>
      <c r="AT12" s="208" t="e">
        <f>IF('Crisis Indicator Data'!#REF!="No Data",1,IF(#REF!&lt;&gt;"",1,0))</f>
        <v>#REF!</v>
      </c>
      <c r="AU12" s="208" t="e">
        <f>IF('Crisis Indicator Data'!#REF!="No Data",1,IF(#REF!&lt;&gt;"",1,0))</f>
        <v>#REF!</v>
      </c>
      <c r="AV12" s="208" t="e">
        <f>IF('Crisis Indicator Data'!#REF!="No Data",1,IF(#REF!&lt;&gt;"",1,0))</f>
        <v>#REF!</v>
      </c>
      <c r="AW12" s="208" t="e">
        <f>IF('Crisis Indicator Data'!#REF!="No Data",1,IF(#REF!&lt;&gt;"",1,0))</f>
        <v>#REF!</v>
      </c>
      <c r="AX12" s="208" t="e">
        <f>IF('Crisis Indicator Data'!#REF!="No Data",1,IF(#REF!&lt;&gt;"",1,0))</f>
        <v>#REF!</v>
      </c>
      <c r="AY12" s="208" t="e">
        <f>IF('Crisis Indicator Data'!#REF!="No Data",1,IF(#REF!&lt;&gt;"",1,0))</f>
        <v>#REF!</v>
      </c>
      <c r="AZ12" s="208" t="e">
        <f>IF('Crisis Indicator Data'!#REF!="No Data",1,IF(#REF!&lt;&gt;"",1,0))</f>
        <v>#REF!</v>
      </c>
      <c r="BA12" t="e">
        <f t="shared" si="0"/>
        <v>#REF!</v>
      </c>
      <c r="BB12" s="22" t="e">
        <f t="shared" si="1"/>
        <v>#REF!</v>
      </c>
    </row>
    <row r="13" spans="1:54" x14ac:dyDescent="0.3">
      <c r="A13" t="s">
        <v>7322</v>
      </c>
      <c r="B13" s="208" t="e">
        <f>IF('Crisis Indicator Data'!#REF!="No Data",1,IF(#REF!&lt;&gt;"",1,0))</f>
        <v>#REF!</v>
      </c>
      <c r="C13" s="208" t="e">
        <f>IF('Crisis Indicator Data'!#REF!="No Data",1,IF(#REF!&lt;&gt;"",1,0))</f>
        <v>#REF!</v>
      </c>
      <c r="D13" s="208" t="e">
        <f>IF('Crisis Indicator Data'!#REF!="No Data",1,IF(#REF!&lt;&gt;"",1,0))</f>
        <v>#REF!</v>
      </c>
      <c r="E13" s="208" t="e">
        <f>IF('Crisis Indicator Data'!#REF!="No Data",1,IF(#REF!&lt;&gt;"",1,0))</f>
        <v>#REF!</v>
      </c>
      <c r="F13" s="208" t="e">
        <f>IF('Crisis Indicator Data'!#REF!="No Data",1,IF(#REF!&lt;&gt;"",1,0))</f>
        <v>#REF!</v>
      </c>
      <c r="G13" s="208" t="e">
        <f>IF('Crisis Indicator Data'!#REF!="No Data",1,IF(#REF!&lt;&gt;"",1,0))</f>
        <v>#REF!</v>
      </c>
      <c r="H13" s="208" t="e">
        <f>IF('Crisis Indicator Data'!#REF!="No Data",1,IF(#REF!&lt;&gt;"",1,0))</f>
        <v>#REF!</v>
      </c>
      <c r="I13" s="208" t="e">
        <f>IF('Crisis Indicator Data'!#REF!="No Data",1,IF(#REF!&lt;&gt;"",1,0))</f>
        <v>#REF!</v>
      </c>
      <c r="J13" s="208" t="e">
        <f>IF('Crisis Indicator Data'!#REF!="No Data",1,IF(#REF!&lt;&gt;"",1,0))</f>
        <v>#REF!</v>
      </c>
      <c r="K13" s="208" t="e">
        <f>IF('Crisis Indicator Data'!#REF!="No Data",1,IF(#REF!&lt;&gt;"",1,0))</f>
        <v>#REF!</v>
      </c>
      <c r="L13" s="208" t="e">
        <f>IF('Crisis Indicator Data'!#REF!="No Data",1,IF(#REF!&lt;&gt;"",1,0))</f>
        <v>#REF!</v>
      </c>
      <c r="M13" s="208" t="e">
        <f>IF('Crisis Indicator Data'!#REF!="No Data",1,IF(#REF!&lt;&gt;"",1,0))</f>
        <v>#REF!</v>
      </c>
      <c r="N13" s="208" t="e">
        <f>IF('Crisis Indicator Data'!#REF!="No Data",1,IF(#REF!&lt;&gt;"",1,0))</f>
        <v>#REF!</v>
      </c>
      <c r="O13" s="208" t="e">
        <f>IF('Crisis Indicator Data'!#REF!="No Data",1,IF(#REF!&lt;&gt;"",1,0))</f>
        <v>#REF!</v>
      </c>
      <c r="P13" s="208" t="e">
        <f>IF('Crisis Indicator Data'!#REF!="No Data",1,IF(#REF!&lt;&gt;"",1,0))</f>
        <v>#REF!</v>
      </c>
      <c r="Q13" s="208" t="e">
        <f>IF('Crisis Indicator Data'!#REF!="No Data",1,IF(#REF!&lt;&gt;"",1,0))</f>
        <v>#REF!</v>
      </c>
      <c r="R13" s="208" t="e">
        <f>IF('Crisis Indicator Data'!#REF!="No Data",1,IF(#REF!&lt;&gt;"",1,0))</f>
        <v>#REF!</v>
      </c>
      <c r="S13" s="208" t="e">
        <f>IF('Crisis Indicator Data'!#REF!="No Data",1,IF(#REF!&lt;&gt;"",1,0))</f>
        <v>#REF!</v>
      </c>
      <c r="T13" s="208" t="e">
        <f>IF('Crisis Indicator Data'!#REF!="No Data",1,IF(#REF!&lt;&gt;"",1,0))</f>
        <v>#REF!</v>
      </c>
      <c r="U13" s="208" t="e">
        <f>IF('Crisis Indicator Data'!#REF!="No Data",1,IF(#REF!&lt;&gt;"",1,0))</f>
        <v>#REF!</v>
      </c>
      <c r="V13" s="208" t="e">
        <f>IF('Crisis Indicator Data'!#REF!="No Data",1,IF(#REF!&lt;&gt;"",1,0))</f>
        <v>#REF!</v>
      </c>
      <c r="W13" s="208" t="e">
        <f>IF('Crisis Indicator Data'!#REF!="No Data",1,IF(#REF!&lt;&gt;"",1,0))</f>
        <v>#REF!</v>
      </c>
      <c r="X13" s="208" t="e">
        <f>IF('Crisis Indicator Data'!#REF!="No Data",1,IF(#REF!&lt;&gt;"",1,0))</f>
        <v>#REF!</v>
      </c>
      <c r="Y13" s="208" t="e">
        <f>IF('Crisis Indicator Data'!#REF!="No Data",1,IF(#REF!&lt;&gt;"",1,0))</f>
        <v>#REF!</v>
      </c>
      <c r="Z13" s="208" t="e">
        <f>IF('Crisis Indicator Data'!#REF!="No Data",1,IF(#REF!&lt;&gt;"",1,0))</f>
        <v>#REF!</v>
      </c>
      <c r="AA13" s="208" t="e">
        <f>IF('Crisis Indicator Data'!#REF!="No Data",1,IF(#REF!&lt;&gt;"",1,0))</f>
        <v>#REF!</v>
      </c>
      <c r="AB13" s="208" t="e">
        <f>IF('Crisis Indicator Data'!#REF!="No Data",1,IF(#REF!&lt;&gt;"",1,0))</f>
        <v>#REF!</v>
      </c>
      <c r="AC13" s="208" t="e">
        <f>IF('Crisis Indicator Data'!#REF!="No Data",1,IF(#REF!&lt;&gt;"",1,0))</f>
        <v>#REF!</v>
      </c>
      <c r="AD13" s="208" t="e">
        <f>IF('Crisis Indicator Data'!#REF!="No Data",1,IF(#REF!&lt;&gt;"",1,0))</f>
        <v>#REF!</v>
      </c>
      <c r="AE13" s="208" t="e">
        <f>IF('Crisis Indicator Data'!#REF!="No Data",1,IF(#REF!&lt;&gt;"",1,0))</f>
        <v>#REF!</v>
      </c>
      <c r="AF13" s="208" t="e">
        <f>IF('Crisis Indicator Data'!#REF!="No Data",1,IF(#REF!&lt;&gt;"",1,0))</f>
        <v>#REF!</v>
      </c>
      <c r="AG13" s="208" t="e">
        <f>IF('Crisis Indicator Data'!#REF!="No Data",1,IF(#REF!&lt;&gt;"",1,0))</f>
        <v>#REF!</v>
      </c>
      <c r="AH13" s="208" t="e">
        <f>IF('Crisis Indicator Data'!#REF!="No Data",1,IF(#REF!&lt;&gt;"",1,0))</f>
        <v>#REF!</v>
      </c>
      <c r="AI13" s="208" t="e">
        <f>IF('Crisis Indicator Data'!#REF!="No Data",1,IF(#REF!&lt;&gt;"",1,0))</f>
        <v>#REF!</v>
      </c>
      <c r="AJ13" s="208" t="e">
        <f>IF('Crisis Indicator Data'!#REF!="No Data",1,IF(#REF!&lt;&gt;"",1,0))</f>
        <v>#REF!</v>
      </c>
      <c r="AK13" s="208" t="e">
        <f>IF('Crisis Indicator Data'!#REF!="No Data",1,IF(#REF!&lt;&gt;"",1,0))</f>
        <v>#REF!</v>
      </c>
      <c r="AL13" s="208" t="e">
        <f>IF('Crisis Indicator Data'!#REF!="No Data",1,IF(#REF!&lt;&gt;"",1,0))</f>
        <v>#REF!</v>
      </c>
      <c r="AM13" s="208" t="e">
        <f>IF('Crisis Indicator Data'!#REF!="No Data",1,IF(#REF!&lt;&gt;"",1,0))</f>
        <v>#REF!</v>
      </c>
      <c r="AN13" s="208" t="e">
        <f>IF('Crisis Indicator Data'!#REF!="No Data",1,IF(#REF!&lt;&gt;"",1,0))</f>
        <v>#REF!</v>
      </c>
      <c r="AO13" s="208" t="e">
        <f>IF('Crisis Indicator Data'!#REF!="No Data",1,IF(#REF!&lt;&gt;"",1,0))</f>
        <v>#REF!</v>
      </c>
      <c r="AP13" s="208" t="e">
        <f>IF('Crisis Indicator Data'!#REF!="No Data",1,IF(#REF!&lt;&gt;"",1,0))</f>
        <v>#REF!</v>
      </c>
      <c r="AQ13" s="208" t="e">
        <f>IF('Crisis Indicator Data'!#REF!="No Data",1,IF(#REF!&lt;&gt;"",1,0))</f>
        <v>#REF!</v>
      </c>
      <c r="AR13" s="208" t="e">
        <f>IF('Crisis Indicator Data'!#REF!="No Data",1,IF(#REF!&lt;&gt;"",1,0))</f>
        <v>#REF!</v>
      </c>
      <c r="AS13" s="208" t="e">
        <f>IF('Crisis Indicator Data'!#REF!="No Data",1,IF(#REF!&lt;&gt;"",1,0))</f>
        <v>#REF!</v>
      </c>
      <c r="AT13" s="208" t="e">
        <f>IF('Crisis Indicator Data'!#REF!="No Data",1,IF(#REF!&lt;&gt;"",1,0))</f>
        <v>#REF!</v>
      </c>
      <c r="AU13" s="208" t="e">
        <f>IF('Crisis Indicator Data'!#REF!="No Data",1,IF(#REF!&lt;&gt;"",1,0))</f>
        <v>#REF!</v>
      </c>
      <c r="AV13" s="208" t="e">
        <f>IF('Crisis Indicator Data'!#REF!="No Data",1,IF(#REF!&lt;&gt;"",1,0))</f>
        <v>#REF!</v>
      </c>
      <c r="AW13" s="208" t="e">
        <f>IF('Crisis Indicator Data'!#REF!="No Data",1,IF(#REF!&lt;&gt;"",1,0))</f>
        <v>#REF!</v>
      </c>
      <c r="AX13" s="208" t="e">
        <f>IF('Crisis Indicator Data'!#REF!="No Data",1,IF(#REF!&lt;&gt;"",1,0))</f>
        <v>#REF!</v>
      </c>
      <c r="AY13" s="208" t="e">
        <f>IF('Crisis Indicator Data'!#REF!="No Data",1,IF(#REF!&lt;&gt;"",1,0))</f>
        <v>#REF!</v>
      </c>
      <c r="AZ13" s="208" t="e">
        <f>IF('Crisis Indicator Data'!#REF!="No Data",1,IF(#REF!&lt;&gt;"",1,0))</f>
        <v>#REF!</v>
      </c>
      <c r="BA13" t="e">
        <f t="shared" si="0"/>
        <v>#REF!</v>
      </c>
      <c r="BB13" s="22" t="e">
        <f t="shared" si="1"/>
        <v>#REF!</v>
      </c>
    </row>
    <row r="14" spans="1:54" x14ac:dyDescent="0.3">
      <c r="A14" t="s">
        <v>7323</v>
      </c>
      <c r="B14" s="208" t="e">
        <f>IF('Crisis Indicator Data'!#REF!="No Data",1,IF(#REF!&lt;&gt;"",1,0))</f>
        <v>#REF!</v>
      </c>
      <c r="C14" s="208" t="e">
        <f>IF('Crisis Indicator Data'!#REF!="No Data",1,IF(#REF!&lt;&gt;"",1,0))</f>
        <v>#REF!</v>
      </c>
      <c r="D14" s="208" t="e">
        <f>IF('Crisis Indicator Data'!#REF!="No Data",1,IF(#REF!&lt;&gt;"",1,0))</f>
        <v>#REF!</v>
      </c>
      <c r="E14" s="208" t="e">
        <f>IF('Crisis Indicator Data'!#REF!="No Data",1,IF(#REF!&lt;&gt;"",1,0))</f>
        <v>#REF!</v>
      </c>
      <c r="F14" s="208" t="e">
        <f>IF('Crisis Indicator Data'!#REF!="No Data",1,IF(#REF!&lt;&gt;"",1,0))</f>
        <v>#REF!</v>
      </c>
      <c r="G14" s="208" t="e">
        <f>IF('Crisis Indicator Data'!#REF!="No Data",1,IF(#REF!&lt;&gt;"",1,0))</f>
        <v>#REF!</v>
      </c>
      <c r="H14" s="208" t="e">
        <f>IF('Crisis Indicator Data'!#REF!="No Data",1,IF(#REF!&lt;&gt;"",1,0))</f>
        <v>#REF!</v>
      </c>
      <c r="I14" s="208" t="e">
        <f>IF('Crisis Indicator Data'!#REF!="No Data",1,IF(#REF!&lt;&gt;"",1,0))</f>
        <v>#REF!</v>
      </c>
      <c r="J14" s="208" t="e">
        <f>IF('Crisis Indicator Data'!#REF!="No Data",1,IF(#REF!&lt;&gt;"",1,0))</f>
        <v>#REF!</v>
      </c>
      <c r="K14" s="208" t="e">
        <f>IF('Crisis Indicator Data'!#REF!="No Data",1,IF(#REF!&lt;&gt;"",1,0))</f>
        <v>#REF!</v>
      </c>
      <c r="L14" s="208" t="e">
        <f>IF('Crisis Indicator Data'!#REF!="No Data",1,IF(#REF!&lt;&gt;"",1,0))</f>
        <v>#REF!</v>
      </c>
      <c r="M14" s="208" t="e">
        <f>IF('Crisis Indicator Data'!#REF!="No Data",1,IF(#REF!&lt;&gt;"",1,0))</f>
        <v>#REF!</v>
      </c>
      <c r="N14" s="208" t="e">
        <f>IF('Crisis Indicator Data'!#REF!="No Data",1,IF(#REF!&lt;&gt;"",1,0))</f>
        <v>#REF!</v>
      </c>
      <c r="O14" s="208" t="e">
        <f>IF('Crisis Indicator Data'!#REF!="No Data",1,IF(#REF!&lt;&gt;"",1,0))</f>
        <v>#REF!</v>
      </c>
      <c r="P14" s="208" t="e">
        <f>IF('Crisis Indicator Data'!#REF!="No Data",1,IF(#REF!&lt;&gt;"",1,0))</f>
        <v>#REF!</v>
      </c>
      <c r="Q14" s="208" t="e">
        <f>IF('Crisis Indicator Data'!#REF!="No Data",1,IF(#REF!&lt;&gt;"",1,0))</f>
        <v>#REF!</v>
      </c>
      <c r="R14" s="208" t="e">
        <f>IF('Crisis Indicator Data'!#REF!="No Data",1,IF(#REF!&lt;&gt;"",1,0))</f>
        <v>#REF!</v>
      </c>
      <c r="S14" s="208" t="e">
        <f>IF('Crisis Indicator Data'!#REF!="No Data",1,IF(#REF!&lt;&gt;"",1,0))</f>
        <v>#REF!</v>
      </c>
      <c r="T14" s="208" t="e">
        <f>IF('Crisis Indicator Data'!#REF!="No Data",1,IF(#REF!&lt;&gt;"",1,0))</f>
        <v>#REF!</v>
      </c>
      <c r="U14" s="208" t="e">
        <f>IF('Crisis Indicator Data'!#REF!="No Data",1,IF(#REF!&lt;&gt;"",1,0))</f>
        <v>#REF!</v>
      </c>
      <c r="V14" s="208" t="e">
        <f>IF('Crisis Indicator Data'!#REF!="No Data",1,IF(#REF!&lt;&gt;"",1,0))</f>
        <v>#REF!</v>
      </c>
      <c r="W14" s="208" t="e">
        <f>IF('Crisis Indicator Data'!#REF!="No Data",1,IF(#REF!&lt;&gt;"",1,0))</f>
        <v>#REF!</v>
      </c>
      <c r="X14" s="208" t="e">
        <f>IF('Crisis Indicator Data'!#REF!="No Data",1,IF(#REF!&lt;&gt;"",1,0))</f>
        <v>#REF!</v>
      </c>
      <c r="Y14" s="208" t="e">
        <f>IF('Crisis Indicator Data'!#REF!="No Data",1,IF(#REF!&lt;&gt;"",1,0))</f>
        <v>#REF!</v>
      </c>
      <c r="Z14" s="208" t="e">
        <f>IF('Crisis Indicator Data'!#REF!="No Data",1,IF(#REF!&lt;&gt;"",1,0))</f>
        <v>#REF!</v>
      </c>
      <c r="AA14" s="208" t="e">
        <f>IF('Crisis Indicator Data'!#REF!="No Data",1,IF(#REF!&lt;&gt;"",1,0))</f>
        <v>#REF!</v>
      </c>
      <c r="AB14" s="208" t="e">
        <f>IF('Crisis Indicator Data'!#REF!="No Data",1,IF(#REF!&lt;&gt;"",1,0))</f>
        <v>#REF!</v>
      </c>
      <c r="AC14" s="208" t="e">
        <f>IF('Crisis Indicator Data'!#REF!="No Data",1,IF(#REF!&lt;&gt;"",1,0))</f>
        <v>#REF!</v>
      </c>
      <c r="AD14" s="208" t="e">
        <f>IF('Crisis Indicator Data'!#REF!="No Data",1,IF(#REF!&lt;&gt;"",1,0))</f>
        <v>#REF!</v>
      </c>
      <c r="AE14" s="208" t="e">
        <f>IF('Crisis Indicator Data'!#REF!="No Data",1,IF(#REF!&lt;&gt;"",1,0))</f>
        <v>#REF!</v>
      </c>
      <c r="AF14" s="208" t="e">
        <f>IF('Crisis Indicator Data'!#REF!="No Data",1,IF(#REF!&lt;&gt;"",1,0))</f>
        <v>#REF!</v>
      </c>
      <c r="AG14" s="208" t="e">
        <f>IF('Crisis Indicator Data'!#REF!="No Data",1,IF(#REF!&lt;&gt;"",1,0))</f>
        <v>#REF!</v>
      </c>
      <c r="AH14" s="208" t="e">
        <f>IF('Crisis Indicator Data'!#REF!="No Data",1,IF(#REF!&lt;&gt;"",1,0))</f>
        <v>#REF!</v>
      </c>
      <c r="AI14" s="208" t="e">
        <f>IF('Crisis Indicator Data'!#REF!="No Data",1,IF(#REF!&lt;&gt;"",1,0))</f>
        <v>#REF!</v>
      </c>
      <c r="AJ14" s="208" t="e">
        <f>IF('Crisis Indicator Data'!#REF!="No Data",1,IF(#REF!&lt;&gt;"",1,0))</f>
        <v>#REF!</v>
      </c>
      <c r="AK14" s="208" t="e">
        <f>IF('Crisis Indicator Data'!#REF!="No Data",1,IF(#REF!&lt;&gt;"",1,0))</f>
        <v>#REF!</v>
      </c>
      <c r="AL14" s="208" t="e">
        <f>IF('Crisis Indicator Data'!#REF!="No Data",1,IF(#REF!&lt;&gt;"",1,0))</f>
        <v>#REF!</v>
      </c>
      <c r="AM14" s="208" t="e">
        <f>IF('Crisis Indicator Data'!#REF!="No Data",1,IF(#REF!&lt;&gt;"",1,0))</f>
        <v>#REF!</v>
      </c>
      <c r="AN14" s="208" t="e">
        <f>IF('Crisis Indicator Data'!#REF!="No Data",1,IF(#REF!&lt;&gt;"",1,0))</f>
        <v>#REF!</v>
      </c>
      <c r="AO14" s="208" t="e">
        <f>IF('Crisis Indicator Data'!#REF!="No Data",1,IF(#REF!&lt;&gt;"",1,0))</f>
        <v>#REF!</v>
      </c>
      <c r="AP14" s="208" t="e">
        <f>IF('Crisis Indicator Data'!#REF!="No Data",1,IF(#REF!&lt;&gt;"",1,0))</f>
        <v>#REF!</v>
      </c>
      <c r="AQ14" s="208" t="e">
        <f>IF('Crisis Indicator Data'!#REF!="No Data",1,IF(#REF!&lt;&gt;"",1,0))</f>
        <v>#REF!</v>
      </c>
      <c r="AR14" s="208" t="e">
        <f>IF('Crisis Indicator Data'!#REF!="No Data",1,IF(#REF!&lt;&gt;"",1,0))</f>
        <v>#REF!</v>
      </c>
      <c r="AS14" s="208" t="e">
        <f>IF('Crisis Indicator Data'!#REF!="No Data",1,IF(#REF!&lt;&gt;"",1,0))</f>
        <v>#REF!</v>
      </c>
      <c r="AT14" s="208" t="e">
        <f>IF('Crisis Indicator Data'!#REF!="No Data",1,IF(#REF!&lt;&gt;"",1,0))</f>
        <v>#REF!</v>
      </c>
      <c r="AU14" s="208" t="e">
        <f>IF('Crisis Indicator Data'!#REF!="No Data",1,IF(#REF!&lt;&gt;"",1,0))</f>
        <v>#REF!</v>
      </c>
      <c r="AV14" s="208" t="e">
        <f>IF('Crisis Indicator Data'!#REF!="No Data",1,IF(#REF!&lt;&gt;"",1,0))</f>
        <v>#REF!</v>
      </c>
      <c r="AW14" s="208" t="e">
        <f>IF('Crisis Indicator Data'!#REF!="No Data",1,IF(#REF!&lt;&gt;"",1,0))</f>
        <v>#REF!</v>
      </c>
      <c r="AX14" s="208" t="e">
        <f>IF('Crisis Indicator Data'!#REF!="No Data",1,IF(#REF!&lt;&gt;"",1,0))</f>
        <v>#REF!</v>
      </c>
      <c r="AY14" s="208" t="e">
        <f>IF('Crisis Indicator Data'!#REF!="No Data",1,IF(#REF!&lt;&gt;"",1,0))</f>
        <v>#REF!</v>
      </c>
      <c r="AZ14" s="208" t="e">
        <f>IF('Crisis Indicator Data'!#REF!="No Data",1,IF(#REF!&lt;&gt;"",1,0))</f>
        <v>#REF!</v>
      </c>
      <c r="BA14" t="e">
        <f t="shared" si="0"/>
        <v>#REF!</v>
      </c>
      <c r="BB14" s="22" t="e">
        <f t="shared" si="1"/>
        <v>#REF!</v>
      </c>
    </row>
    <row r="15" spans="1:54" x14ac:dyDescent="0.3">
      <c r="A15" t="s">
        <v>7325</v>
      </c>
      <c r="B15" s="208" t="e">
        <f>IF('Crisis Indicator Data'!#REF!="No Data",1,IF(#REF!&lt;&gt;"",1,0))</f>
        <v>#REF!</v>
      </c>
      <c r="C15" s="208" t="e">
        <f>IF('Crisis Indicator Data'!#REF!="No Data",1,IF(#REF!&lt;&gt;"",1,0))</f>
        <v>#REF!</v>
      </c>
      <c r="D15" s="208" t="e">
        <f>IF('Crisis Indicator Data'!#REF!="No Data",1,IF(#REF!&lt;&gt;"",1,0))</f>
        <v>#REF!</v>
      </c>
      <c r="E15" s="208" t="e">
        <f>IF('Crisis Indicator Data'!#REF!="No Data",1,IF(#REF!&lt;&gt;"",1,0))</f>
        <v>#REF!</v>
      </c>
      <c r="F15" s="208" t="e">
        <f>IF('Crisis Indicator Data'!#REF!="No Data",1,IF(#REF!&lt;&gt;"",1,0))</f>
        <v>#REF!</v>
      </c>
      <c r="G15" s="208" t="e">
        <f>IF('Crisis Indicator Data'!#REF!="No Data",1,IF(#REF!&lt;&gt;"",1,0))</f>
        <v>#REF!</v>
      </c>
      <c r="H15" s="208" t="e">
        <f>IF('Crisis Indicator Data'!#REF!="No Data",1,IF(#REF!&lt;&gt;"",1,0))</f>
        <v>#REF!</v>
      </c>
      <c r="I15" s="208" t="e">
        <f>IF('Crisis Indicator Data'!#REF!="No Data",1,IF(#REF!&lt;&gt;"",1,0))</f>
        <v>#REF!</v>
      </c>
      <c r="J15" s="208" t="e">
        <f>IF('Crisis Indicator Data'!#REF!="No Data",1,IF(#REF!&lt;&gt;"",1,0))</f>
        <v>#REF!</v>
      </c>
      <c r="K15" s="208" t="e">
        <f>IF('Crisis Indicator Data'!#REF!="No Data",1,IF(#REF!&lt;&gt;"",1,0))</f>
        <v>#REF!</v>
      </c>
      <c r="L15" s="208" t="e">
        <f>IF('Crisis Indicator Data'!#REF!="No Data",1,IF(#REF!&lt;&gt;"",1,0))</f>
        <v>#REF!</v>
      </c>
      <c r="M15" s="208" t="e">
        <f>IF('Crisis Indicator Data'!#REF!="No Data",1,IF(#REF!&lt;&gt;"",1,0))</f>
        <v>#REF!</v>
      </c>
      <c r="N15" s="208" t="e">
        <f>IF('Crisis Indicator Data'!#REF!="No Data",1,IF(#REF!&lt;&gt;"",1,0))</f>
        <v>#REF!</v>
      </c>
      <c r="O15" s="208" t="e">
        <f>IF('Crisis Indicator Data'!#REF!="No Data",1,IF(#REF!&lt;&gt;"",1,0))</f>
        <v>#REF!</v>
      </c>
      <c r="P15" s="208" t="e">
        <f>IF('Crisis Indicator Data'!#REF!="No Data",1,IF(#REF!&lt;&gt;"",1,0))</f>
        <v>#REF!</v>
      </c>
      <c r="Q15" s="208" t="e">
        <f>IF('Crisis Indicator Data'!#REF!="No Data",1,IF(#REF!&lt;&gt;"",1,0))</f>
        <v>#REF!</v>
      </c>
      <c r="R15" s="208" t="e">
        <f>IF('Crisis Indicator Data'!#REF!="No Data",1,IF(#REF!&lt;&gt;"",1,0))</f>
        <v>#REF!</v>
      </c>
      <c r="S15" s="208" t="e">
        <f>IF('Crisis Indicator Data'!#REF!="No Data",1,IF(#REF!&lt;&gt;"",1,0))</f>
        <v>#REF!</v>
      </c>
      <c r="T15" s="208" t="e">
        <f>IF('Crisis Indicator Data'!#REF!="No Data",1,IF(#REF!&lt;&gt;"",1,0))</f>
        <v>#REF!</v>
      </c>
      <c r="U15" s="208" t="e">
        <f>IF('Crisis Indicator Data'!#REF!="No Data",1,IF(#REF!&lt;&gt;"",1,0))</f>
        <v>#REF!</v>
      </c>
      <c r="V15" s="208" t="e">
        <f>IF('Crisis Indicator Data'!#REF!="No Data",1,IF(#REF!&lt;&gt;"",1,0))</f>
        <v>#REF!</v>
      </c>
      <c r="W15" s="208" t="e">
        <f>IF('Crisis Indicator Data'!#REF!="No Data",1,IF(#REF!&lt;&gt;"",1,0))</f>
        <v>#REF!</v>
      </c>
      <c r="X15" s="208" t="e">
        <f>IF('Crisis Indicator Data'!#REF!="No Data",1,IF(#REF!&lt;&gt;"",1,0))</f>
        <v>#REF!</v>
      </c>
      <c r="Y15" s="208" t="e">
        <f>IF('Crisis Indicator Data'!#REF!="No Data",1,IF(#REF!&lt;&gt;"",1,0))</f>
        <v>#REF!</v>
      </c>
      <c r="Z15" s="208" t="e">
        <f>IF('Crisis Indicator Data'!#REF!="No Data",1,IF(#REF!&lt;&gt;"",1,0))</f>
        <v>#REF!</v>
      </c>
      <c r="AA15" s="208" t="e">
        <f>IF('Crisis Indicator Data'!#REF!="No Data",1,IF(#REF!&lt;&gt;"",1,0))</f>
        <v>#REF!</v>
      </c>
      <c r="AB15" s="208" t="e">
        <f>IF('Crisis Indicator Data'!#REF!="No Data",1,IF(#REF!&lt;&gt;"",1,0))</f>
        <v>#REF!</v>
      </c>
      <c r="AC15" s="208" t="e">
        <f>IF('Crisis Indicator Data'!#REF!="No Data",1,IF(#REF!&lt;&gt;"",1,0))</f>
        <v>#REF!</v>
      </c>
      <c r="AD15" s="208" t="e">
        <f>IF('Crisis Indicator Data'!#REF!="No Data",1,IF(#REF!&lt;&gt;"",1,0))</f>
        <v>#REF!</v>
      </c>
      <c r="AE15" s="208" t="e">
        <f>IF('Crisis Indicator Data'!#REF!="No Data",1,IF(#REF!&lt;&gt;"",1,0))</f>
        <v>#REF!</v>
      </c>
      <c r="AF15" s="208" t="e">
        <f>IF('Crisis Indicator Data'!#REF!="No Data",1,IF(#REF!&lt;&gt;"",1,0))</f>
        <v>#REF!</v>
      </c>
      <c r="AG15" s="208" t="e">
        <f>IF('Crisis Indicator Data'!#REF!="No Data",1,IF(#REF!&lt;&gt;"",1,0))</f>
        <v>#REF!</v>
      </c>
      <c r="AH15" s="208" t="e">
        <f>IF('Crisis Indicator Data'!#REF!="No Data",1,IF(#REF!&lt;&gt;"",1,0))</f>
        <v>#REF!</v>
      </c>
      <c r="AI15" s="208" t="e">
        <f>IF('Crisis Indicator Data'!#REF!="No Data",1,IF(#REF!&lt;&gt;"",1,0))</f>
        <v>#REF!</v>
      </c>
      <c r="AJ15" s="208" t="e">
        <f>IF('Crisis Indicator Data'!#REF!="No Data",1,IF(#REF!&lt;&gt;"",1,0))</f>
        <v>#REF!</v>
      </c>
      <c r="AK15" s="208" t="e">
        <f>IF('Crisis Indicator Data'!#REF!="No Data",1,IF(#REF!&lt;&gt;"",1,0))</f>
        <v>#REF!</v>
      </c>
      <c r="AL15" s="208" t="e">
        <f>IF('Crisis Indicator Data'!#REF!="No Data",1,IF(#REF!&lt;&gt;"",1,0))</f>
        <v>#REF!</v>
      </c>
      <c r="AM15" s="208" t="e">
        <f>IF('Crisis Indicator Data'!#REF!="No Data",1,IF(#REF!&lt;&gt;"",1,0))</f>
        <v>#REF!</v>
      </c>
      <c r="AN15" s="208" t="e">
        <f>IF('Crisis Indicator Data'!#REF!="No Data",1,IF(#REF!&lt;&gt;"",1,0))</f>
        <v>#REF!</v>
      </c>
      <c r="AO15" s="208" t="e">
        <f>IF('Crisis Indicator Data'!#REF!="No Data",1,IF(#REF!&lt;&gt;"",1,0))</f>
        <v>#REF!</v>
      </c>
      <c r="AP15" s="208" t="e">
        <f>IF('Crisis Indicator Data'!#REF!="No Data",1,IF(#REF!&lt;&gt;"",1,0))</f>
        <v>#REF!</v>
      </c>
      <c r="AQ15" s="208" t="e">
        <f>IF('Crisis Indicator Data'!#REF!="No Data",1,IF(#REF!&lt;&gt;"",1,0))</f>
        <v>#REF!</v>
      </c>
      <c r="AR15" s="208" t="e">
        <f>IF('Crisis Indicator Data'!#REF!="No Data",1,IF(#REF!&lt;&gt;"",1,0))</f>
        <v>#REF!</v>
      </c>
      <c r="AS15" s="208" t="e">
        <f>IF('Crisis Indicator Data'!#REF!="No Data",1,IF(#REF!&lt;&gt;"",1,0))</f>
        <v>#REF!</v>
      </c>
      <c r="AT15" s="208" t="e">
        <f>IF('Crisis Indicator Data'!#REF!="No Data",1,IF(#REF!&lt;&gt;"",1,0))</f>
        <v>#REF!</v>
      </c>
      <c r="AU15" s="208" t="e">
        <f>IF('Crisis Indicator Data'!#REF!="No Data",1,IF(#REF!&lt;&gt;"",1,0))</f>
        <v>#REF!</v>
      </c>
      <c r="AV15" s="208" t="e">
        <f>IF('Crisis Indicator Data'!#REF!="No Data",1,IF(#REF!&lt;&gt;"",1,0))</f>
        <v>#REF!</v>
      </c>
      <c r="AW15" s="208" t="e">
        <f>IF('Crisis Indicator Data'!#REF!="No Data",1,IF(#REF!&lt;&gt;"",1,0))</f>
        <v>#REF!</v>
      </c>
      <c r="AX15" s="208" t="e">
        <f>IF('Crisis Indicator Data'!#REF!="No Data",1,IF(#REF!&lt;&gt;"",1,0))</f>
        <v>#REF!</v>
      </c>
      <c r="AY15" s="208" t="e">
        <f>IF('Crisis Indicator Data'!#REF!="No Data",1,IF(#REF!&lt;&gt;"",1,0))</f>
        <v>#REF!</v>
      </c>
      <c r="AZ15" s="208" t="e">
        <f>IF('Crisis Indicator Data'!#REF!="No Data",1,IF(#REF!&lt;&gt;"",1,0))</f>
        <v>#REF!</v>
      </c>
      <c r="BA15" t="e">
        <f t="shared" si="0"/>
        <v>#REF!</v>
      </c>
      <c r="BB15" s="22" t="e">
        <f t="shared" si="1"/>
        <v>#REF!</v>
      </c>
    </row>
    <row r="16" spans="1:54" x14ac:dyDescent="0.3">
      <c r="A16" t="s">
        <v>7327</v>
      </c>
      <c r="B16" s="208" t="e">
        <f>IF('Crisis Indicator Data'!#REF!="No Data",1,IF(#REF!&lt;&gt;"",1,0))</f>
        <v>#REF!</v>
      </c>
      <c r="C16" s="208" t="e">
        <f>IF('Crisis Indicator Data'!#REF!="No Data",1,IF(#REF!&lt;&gt;"",1,0))</f>
        <v>#REF!</v>
      </c>
      <c r="D16" s="208" t="e">
        <f>IF('Crisis Indicator Data'!#REF!="No Data",1,IF(#REF!&lt;&gt;"",1,0))</f>
        <v>#REF!</v>
      </c>
      <c r="E16" s="208" t="e">
        <f>IF('Crisis Indicator Data'!#REF!="No Data",1,IF(#REF!&lt;&gt;"",1,0))</f>
        <v>#REF!</v>
      </c>
      <c r="F16" s="208" t="e">
        <f>IF('Crisis Indicator Data'!#REF!="No Data",1,IF(#REF!&lt;&gt;"",1,0))</f>
        <v>#REF!</v>
      </c>
      <c r="G16" s="208" t="e">
        <f>IF('Crisis Indicator Data'!#REF!="No Data",1,IF(#REF!&lt;&gt;"",1,0))</f>
        <v>#REF!</v>
      </c>
      <c r="H16" s="208" t="e">
        <f>IF('Crisis Indicator Data'!#REF!="No Data",1,IF(#REF!&lt;&gt;"",1,0))</f>
        <v>#REF!</v>
      </c>
      <c r="I16" s="208" t="e">
        <f>IF('Crisis Indicator Data'!#REF!="No Data",1,IF(#REF!&lt;&gt;"",1,0))</f>
        <v>#REF!</v>
      </c>
      <c r="J16" s="208" t="e">
        <f>IF('Crisis Indicator Data'!#REF!="No Data",1,IF(#REF!&lt;&gt;"",1,0))</f>
        <v>#REF!</v>
      </c>
      <c r="K16" s="208" t="e">
        <f>IF('Crisis Indicator Data'!#REF!="No Data",1,IF(#REF!&lt;&gt;"",1,0))</f>
        <v>#REF!</v>
      </c>
      <c r="L16" s="208" t="e">
        <f>IF('Crisis Indicator Data'!#REF!="No Data",1,IF(#REF!&lt;&gt;"",1,0))</f>
        <v>#REF!</v>
      </c>
      <c r="M16" s="208" t="e">
        <f>IF('Crisis Indicator Data'!#REF!="No Data",1,IF(#REF!&lt;&gt;"",1,0))</f>
        <v>#REF!</v>
      </c>
      <c r="N16" s="208" t="e">
        <f>IF('Crisis Indicator Data'!#REF!="No Data",1,IF(#REF!&lt;&gt;"",1,0))</f>
        <v>#REF!</v>
      </c>
      <c r="O16" s="208" t="e">
        <f>IF('Crisis Indicator Data'!#REF!="No Data",1,IF(#REF!&lt;&gt;"",1,0))</f>
        <v>#REF!</v>
      </c>
      <c r="P16" s="208" t="e">
        <f>IF('Crisis Indicator Data'!#REF!="No Data",1,IF(#REF!&lt;&gt;"",1,0))</f>
        <v>#REF!</v>
      </c>
      <c r="Q16" s="208" t="e">
        <f>IF('Crisis Indicator Data'!#REF!="No Data",1,IF(#REF!&lt;&gt;"",1,0))</f>
        <v>#REF!</v>
      </c>
      <c r="R16" s="208" t="e">
        <f>IF('Crisis Indicator Data'!#REF!="No Data",1,IF(#REF!&lt;&gt;"",1,0))</f>
        <v>#REF!</v>
      </c>
      <c r="S16" s="208" t="e">
        <f>IF('Crisis Indicator Data'!#REF!="No Data",1,IF(#REF!&lt;&gt;"",1,0))</f>
        <v>#REF!</v>
      </c>
      <c r="T16" s="208" t="e">
        <f>IF('Crisis Indicator Data'!#REF!="No Data",1,IF(#REF!&lt;&gt;"",1,0))</f>
        <v>#REF!</v>
      </c>
      <c r="U16" s="208" t="e">
        <f>IF('Crisis Indicator Data'!#REF!="No Data",1,IF(#REF!&lt;&gt;"",1,0))</f>
        <v>#REF!</v>
      </c>
      <c r="V16" s="208" t="e">
        <f>IF('Crisis Indicator Data'!#REF!="No Data",1,IF(#REF!&lt;&gt;"",1,0))</f>
        <v>#REF!</v>
      </c>
      <c r="W16" s="208" t="e">
        <f>IF('Crisis Indicator Data'!#REF!="No Data",1,IF(#REF!&lt;&gt;"",1,0))</f>
        <v>#REF!</v>
      </c>
      <c r="X16" s="208" t="e">
        <f>IF('Crisis Indicator Data'!#REF!="No Data",1,IF(#REF!&lt;&gt;"",1,0))</f>
        <v>#REF!</v>
      </c>
      <c r="Y16" s="208" t="e">
        <f>IF('Crisis Indicator Data'!#REF!="No Data",1,IF(#REF!&lt;&gt;"",1,0))</f>
        <v>#REF!</v>
      </c>
      <c r="Z16" s="208" t="e">
        <f>IF('Crisis Indicator Data'!#REF!="No Data",1,IF(#REF!&lt;&gt;"",1,0))</f>
        <v>#REF!</v>
      </c>
      <c r="AA16" s="208" t="e">
        <f>IF('Crisis Indicator Data'!#REF!="No Data",1,IF(#REF!&lt;&gt;"",1,0))</f>
        <v>#REF!</v>
      </c>
      <c r="AB16" s="208" t="e">
        <f>IF('Crisis Indicator Data'!#REF!="No Data",1,IF(#REF!&lt;&gt;"",1,0))</f>
        <v>#REF!</v>
      </c>
      <c r="AC16" s="208" t="e">
        <f>IF('Crisis Indicator Data'!#REF!="No Data",1,IF(#REF!&lt;&gt;"",1,0))</f>
        <v>#REF!</v>
      </c>
      <c r="AD16" s="208" t="e">
        <f>IF('Crisis Indicator Data'!#REF!="No Data",1,IF(#REF!&lt;&gt;"",1,0))</f>
        <v>#REF!</v>
      </c>
      <c r="AE16" s="208" t="e">
        <f>IF('Crisis Indicator Data'!#REF!="No Data",1,IF(#REF!&lt;&gt;"",1,0))</f>
        <v>#REF!</v>
      </c>
      <c r="AF16" s="208" t="e">
        <f>IF('Crisis Indicator Data'!#REF!="No Data",1,IF(#REF!&lt;&gt;"",1,0))</f>
        <v>#REF!</v>
      </c>
      <c r="AG16" s="208" t="e">
        <f>IF('Crisis Indicator Data'!#REF!="No Data",1,IF(#REF!&lt;&gt;"",1,0))</f>
        <v>#REF!</v>
      </c>
      <c r="AH16" s="208" t="e">
        <f>IF('Crisis Indicator Data'!#REF!="No Data",1,IF(#REF!&lt;&gt;"",1,0))</f>
        <v>#REF!</v>
      </c>
      <c r="AI16" s="208" t="e">
        <f>IF('Crisis Indicator Data'!#REF!="No Data",1,IF(#REF!&lt;&gt;"",1,0))</f>
        <v>#REF!</v>
      </c>
      <c r="AJ16" s="208" t="e">
        <f>IF('Crisis Indicator Data'!#REF!="No Data",1,IF(#REF!&lt;&gt;"",1,0))</f>
        <v>#REF!</v>
      </c>
      <c r="AK16" s="208" t="e">
        <f>IF('Crisis Indicator Data'!#REF!="No Data",1,IF(#REF!&lt;&gt;"",1,0))</f>
        <v>#REF!</v>
      </c>
      <c r="AL16" s="208" t="e">
        <f>IF('Crisis Indicator Data'!#REF!="No Data",1,IF(#REF!&lt;&gt;"",1,0))</f>
        <v>#REF!</v>
      </c>
      <c r="AM16" s="208" t="e">
        <f>IF('Crisis Indicator Data'!#REF!="No Data",1,IF(#REF!&lt;&gt;"",1,0))</f>
        <v>#REF!</v>
      </c>
      <c r="AN16" s="208" t="e">
        <f>IF('Crisis Indicator Data'!#REF!="No Data",1,IF(#REF!&lt;&gt;"",1,0))</f>
        <v>#REF!</v>
      </c>
      <c r="AO16" s="208" t="e">
        <f>IF('Crisis Indicator Data'!#REF!="No Data",1,IF(#REF!&lt;&gt;"",1,0))</f>
        <v>#REF!</v>
      </c>
      <c r="AP16" s="208" t="e">
        <f>IF('Crisis Indicator Data'!#REF!="No Data",1,IF(#REF!&lt;&gt;"",1,0))</f>
        <v>#REF!</v>
      </c>
      <c r="AQ16" s="208" t="e">
        <f>IF('Crisis Indicator Data'!#REF!="No Data",1,IF(#REF!&lt;&gt;"",1,0))</f>
        <v>#REF!</v>
      </c>
      <c r="AR16" s="208" t="e">
        <f>IF('Crisis Indicator Data'!#REF!="No Data",1,IF(#REF!&lt;&gt;"",1,0))</f>
        <v>#REF!</v>
      </c>
      <c r="AS16" s="208" t="e">
        <f>IF('Crisis Indicator Data'!#REF!="No Data",1,IF(#REF!&lt;&gt;"",1,0))</f>
        <v>#REF!</v>
      </c>
      <c r="AT16" s="208" t="e">
        <f>IF('Crisis Indicator Data'!#REF!="No Data",1,IF(#REF!&lt;&gt;"",1,0))</f>
        <v>#REF!</v>
      </c>
      <c r="AU16" s="208" t="e">
        <f>IF('Crisis Indicator Data'!#REF!="No Data",1,IF(#REF!&lt;&gt;"",1,0))</f>
        <v>#REF!</v>
      </c>
      <c r="AV16" s="208" t="e">
        <f>IF('Crisis Indicator Data'!#REF!="No Data",1,IF(#REF!&lt;&gt;"",1,0))</f>
        <v>#REF!</v>
      </c>
      <c r="AW16" s="208" t="e">
        <f>IF('Crisis Indicator Data'!#REF!="No Data",1,IF(#REF!&lt;&gt;"",1,0))</f>
        <v>#REF!</v>
      </c>
      <c r="AX16" s="208" t="e">
        <f>IF('Crisis Indicator Data'!#REF!="No Data",1,IF(#REF!&lt;&gt;"",1,0))</f>
        <v>#REF!</v>
      </c>
      <c r="AY16" s="208" t="e">
        <f>IF('Crisis Indicator Data'!#REF!="No Data",1,IF(#REF!&lt;&gt;"",1,0))</f>
        <v>#REF!</v>
      </c>
      <c r="AZ16" s="208" t="e">
        <f>IF('Crisis Indicator Data'!#REF!="No Data",1,IF(#REF!&lt;&gt;"",1,0))</f>
        <v>#REF!</v>
      </c>
      <c r="BA16" t="e">
        <f t="shared" si="0"/>
        <v>#REF!</v>
      </c>
      <c r="BB16" s="22" t="e">
        <f t="shared" si="1"/>
        <v>#REF!</v>
      </c>
    </row>
    <row r="17" spans="1:54" x14ac:dyDescent="0.3">
      <c r="A17" t="s">
        <v>7329</v>
      </c>
      <c r="B17" s="208" t="e">
        <f>IF('Crisis Indicator Data'!#REF!="No Data",1,IF(#REF!&lt;&gt;"",1,0))</f>
        <v>#REF!</v>
      </c>
      <c r="C17" s="208" t="e">
        <f>IF('Crisis Indicator Data'!#REF!="No Data",1,IF(#REF!&lt;&gt;"",1,0))</f>
        <v>#REF!</v>
      </c>
      <c r="D17" s="208" t="e">
        <f>IF('Crisis Indicator Data'!#REF!="No Data",1,IF(#REF!&lt;&gt;"",1,0))</f>
        <v>#REF!</v>
      </c>
      <c r="E17" s="208" t="e">
        <f>IF('Crisis Indicator Data'!#REF!="No Data",1,IF(#REF!&lt;&gt;"",1,0))</f>
        <v>#REF!</v>
      </c>
      <c r="F17" s="208" t="e">
        <f>IF('Crisis Indicator Data'!#REF!="No Data",1,IF(#REF!&lt;&gt;"",1,0))</f>
        <v>#REF!</v>
      </c>
      <c r="G17" s="208" t="e">
        <f>IF('Crisis Indicator Data'!#REF!="No Data",1,IF(#REF!&lt;&gt;"",1,0))</f>
        <v>#REF!</v>
      </c>
      <c r="H17" s="208" t="e">
        <f>IF('Crisis Indicator Data'!#REF!="No Data",1,IF(#REF!&lt;&gt;"",1,0))</f>
        <v>#REF!</v>
      </c>
      <c r="I17" s="208" t="e">
        <f>IF('Crisis Indicator Data'!#REF!="No Data",1,IF(#REF!&lt;&gt;"",1,0))</f>
        <v>#REF!</v>
      </c>
      <c r="J17" s="208" t="e">
        <f>IF('Crisis Indicator Data'!#REF!="No Data",1,IF(#REF!&lt;&gt;"",1,0))</f>
        <v>#REF!</v>
      </c>
      <c r="K17" s="208" t="e">
        <f>IF('Crisis Indicator Data'!#REF!="No Data",1,IF(#REF!&lt;&gt;"",1,0))</f>
        <v>#REF!</v>
      </c>
      <c r="L17" s="208" t="e">
        <f>IF('Crisis Indicator Data'!#REF!="No Data",1,IF(#REF!&lt;&gt;"",1,0))</f>
        <v>#REF!</v>
      </c>
      <c r="M17" s="208" t="e">
        <f>IF('Crisis Indicator Data'!#REF!="No Data",1,IF(#REF!&lt;&gt;"",1,0))</f>
        <v>#REF!</v>
      </c>
      <c r="N17" s="208" t="e">
        <f>IF('Crisis Indicator Data'!#REF!="No Data",1,IF(#REF!&lt;&gt;"",1,0))</f>
        <v>#REF!</v>
      </c>
      <c r="O17" s="208" t="e">
        <f>IF('Crisis Indicator Data'!#REF!="No Data",1,IF(#REF!&lt;&gt;"",1,0))</f>
        <v>#REF!</v>
      </c>
      <c r="P17" s="208" t="e">
        <f>IF('Crisis Indicator Data'!#REF!="No Data",1,IF(#REF!&lt;&gt;"",1,0))</f>
        <v>#REF!</v>
      </c>
      <c r="Q17" s="208" t="e">
        <f>IF('Crisis Indicator Data'!#REF!="No Data",1,IF(#REF!&lt;&gt;"",1,0))</f>
        <v>#REF!</v>
      </c>
      <c r="R17" s="208" t="e">
        <f>IF('Crisis Indicator Data'!#REF!="No Data",1,IF(#REF!&lt;&gt;"",1,0))</f>
        <v>#REF!</v>
      </c>
      <c r="S17" s="208" t="e">
        <f>IF('Crisis Indicator Data'!#REF!="No Data",1,IF(#REF!&lt;&gt;"",1,0))</f>
        <v>#REF!</v>
      </c>
      <c r="T17" s="208" t="e">
        <f>IF('Crisis Indicator Data'!#REF!="No Data",1,IF(#REF!&lt;&gt;"",1,0))</f>
        <v>#REF!</v>
      </c>
      <c r="U17" s="208" t="e">
        <f>IF('Crisis Indicator Data'!#REF!="No Data",1,IF(#REF!&lt;&gt;"",1,0))</f>
        <v>#REF!</v>
      </c>
      <c r="V17" s="208" t="e">
        <f>IF('Crisis Indicator Data'!#REF!="No Data",1,IF(#REF!&lt;&gt;"",1,0))</f>
        <v>#REF!</v>
      </c>
      <c r="W17" s="208" t="e">
        <f>IF('Crisis Indicator Data'!#REF!="No Data",1,IF(#REF!&lt;&gt;"",1,0))</f>
        <v>#REF!</v>
      </c>
      <c r="X17" s="208" t="e">
        <f>IF('Crisis Indicator Data'!#REF!="No Data",1,IF(#REF!&lt;&gt;"",1,0))</f>
        <v>#REF!</v>
      </c>
      <c r="Y17" s="208" t="e">
        <f>IF('Crisis Indicator Data'!#REF!="No Data",1,IF(#REF!&lt;&gt;"",1,0))</f>
        <v>#REF!</v>
      </c>
      <c r="Z17" s="208" t="e">
        <f>IF('Crisis Indicator Data'!#REF!="No Data",1,IF(#REF!&lt;&gt;"",1,0))</f>
        <v>#REF!</v>
      </c>
      <c r="AA17" s="208" t="e">
        <f>IF('Crisis Indicator Data'!#REF!="No Data",1,IF(#REF!&lt;&gt;"",1,0))</f>
        <v>#REF!</v>
      </c>
      <c r="AB17" s="208" t="e">
        <f>IF('Crisis Indicator Data'!#REF!="No Data",1,IF(#REF!&lt;&gt;"",1,0))</f>
        <v>#REF!</v>
      </c>
      <c r="AC17" s="208" t="e">
        <f>IF('Crisis Indicator Data'!#REF!="No Data",1,IF(#REF!&lt;&gt;"",1,0))</f>
        <v>#REF!</v>
      </c>
      <c r="AD17" s="208" t="e">
        <f>IF('Crisis Indicator Data'!#REF!="No Data",1,IF(#REF!&lt;&gt;"",1,0))</f>
        <v>#REF!</v>
      </c>
      <c r="AE17" s="208" t="e">
        <f>IF('Crisis Indicator Data'!#REF!="No Data",1,IF(#REF!&lt;&gt;"",1,0))</f>
        <v>#REF!</v>
      </c>
      <c r="AF17" s="208" t="e">
        <f>IF('Crisis Indicator Data'!#REF!="No Data",1,IF(#REF!&lt;&gt;"",1,0))</f>
        <v>#REF!</v>
      </c>
      <c r="AG17" s="208" t="e">
        <f>IF('Crisis Indicator Data'!#REF!="No Data",1,IF(#REF!&lt;&gt;"",1,0))</f>
        <v>#REF!</v>
      </c>
      <c r="AH17" s="208" t="e">
        <f>IF('Crisis Indicator Data'!#REF!="No Data",1,IF(#REF!&lt;&gt;"",1,0))</f>
        <v>#REF!</v>
      </c>
      <c r="AI17" s="208" t="e">
        <f>IF('Crisis Indicator Data'!#REF!="No Data",1,IF(#REF!&lt;&gt;"",1,0))</f>
        <v>#REF!</v>
      </c>
      <c r="AJ17" s="208" t="e">
        <f>IF('Crisis Indicator Data'!#REF!="No Data",1,IF(#REF!&lt;&gt;"",1,0))</f>
        <v>#REF!</v>
      </c>
      <c r="AK17" s="208" t="e">
        <f>IF('Crisis Indicator Data'!#REF!="No Data",1,IF(#REF!&lt;&gt;"",1,0))</f>
        <v>#REF!</v>
      </c>
      <c r="AL17" s="208" t="e">
        <f>IF('Crisis Indicator Data'!#REF!="No Data",1,IF(#REF!&lt;&gt;"",1,0))</f>
        <v>#REF!</v>
      </c>
      <c r="AM17" s="208" t="e">
        <f>IF('Crisis Indicator Data'!#REF!="No Data",1,IF(#REF!&lt;&gt;"",1,0))</f>
        <v>#REF!</v>
      </c>
      <c r="AN17" s="208" t="e">
        <f>IF('Crisis Indicator Data'!#REF!="No Data",1,IF(#REF!&lt;&gt;"",1,0))</f>
        <v>#REF!</v>
      </c>
      <c r="AO17" s="208" t="e">
        <f>IF('Crisis Indicator Data'!#REF!="No Data",1,IF(#REF!&lt;&gt;"",1,0))</f>
        <v>#REF!</v>
      </c>
      <c r="AP17" s="208" t="e">
        <f>IF('Crisis Indicator Data'!#REF!="No Data",1,IF(#REF!&lt;&gt;"",1,0))</f>
        <v>#REF!</v>
      </c>
      <c r="AQ17" s="208" t="e">
        <f>IF('Crisis Indicator Data'!#REF!="No Data",1,IF(#REF!&lt;&gt;"",1,0))</f>
        <v>#REF!</v>
      </c>
      <c r="AR17" s="208" t="e">
        <f>IF('Crisis Indicator Data'!#REF!="No Data",1,IF(#REF!&lt;&gt;"",1,0))</f>
        <v>#REF!</v>
      </c>
      <c r="AS17" s="208" t="e">
        <f>IF('Crisis Indicator Data'!#REF!="No Data",1,IF(#REF!&lt;&gt;"",1,0))</f>
        <v>#REF!</v>
      </c>
      <c r="AT17" s="208" t="e">
        <f>IF('Crisis Indicator Data'!#REF!="No Data",1,IF(#REF!&lt;&gt;"",1,0))</f>
        <v>#REF!</v>
      </c>
      <c r="AU17" s="208" t="e">
        <f>IF('Crisis Indicator Data'!#REF!="No Data",1,IF(#REF!&lt;&gt;"",1,0))</f>
        <v>#REF!</v>
      </c>
      <c r="AV17" s="208" t="e">
        <f>IF('Crisis Indicator Data'!#REF!="No Data",1,IF(#REF!&lt;&gt;"",1,0))</f>
        <v>#REF!</v>
      </c>
      <c r="AW17" s="208" t="e">
        <f>IF('Crisis Indicator Data'!#REF!="No Data",1,IF(#REF!&lt;&gt;"",1,0))</f>
        <v>#REF!</v>
      </c>
      <c r="AX17" s="208" t="e">
        <f>IF('Crisis Indicator Data'!#REF!="No Data",1,IF(#REF!&lt;&gt;"",1,0))</f>
        <v>#REF!</v>
      </c>
      <c r="AY17" s="208" t="e">
        <f>IF('Crisis Indicator Data'!#REF!="No Data",1,IF(#REF!&lt;&gt;"",1,0))</f>
        <v>#REF!</v>
      </c>
      <c r="AZ17" s="208" t="e">
        <f>IF('Crisis Indicator Data'!#REF!="No Data",1,IF(#REF!&lt;&gt;"",1,0))</f>
        <v>#REF!</v>
      </c>
      <c r="BA17" t="e">
        <f t="shared" si="0"/>
        <v>#REF!</v>
      </c>
      <c r="BB17" s="22" t="e">
        <f t="shared" si="1"/>
        <v>#REF!</v>
      </c>
    </row>
    <row r="18" spans="1:54" x14ac:dyDescent="0.3">
      <c r="A18" t="s">
        <v>7331</v>
      </c>
      <c r="B18" s="208" t="e">
        <f>IF('Crisis Indicator Data'!#REF!="No Data",1,IF(#REF!&lt;&gt;"",1,0))</f>
        <v>#REF!</v>
      </c>
      <c r="C18" s="208" t="e">
        <f>IF('Crisis Indicator Data'!#REF!="No Data",1,IF(#REF!&lt;&gt;"",1,0))</f>
        <v>#REF!</v>
      </c>
      <c r="D18" s="208" t="e">
        <f>IF('Crisis Indicator Data'!#REF!="No Data",1,IF(#REF!&lt;&gt;"",1,0))</f>
        <v>#REF!</v>
      </c>
      <c r="E18" s="208" t="e">
        <f>IF('Crisis Indicator Data'!#REF!="No Data",1,IF(#REF!&lt;&gt;"",1,0))</f>
        <v>#REF!</v>
      </c>
      <c r="F18" s="208" t="e">
        <f>IF('Crisis Indicator Data'!#REF!="No Data",1,IF(#REF!&lt;&gt;"",1,0))</f>
        <v>#REF!</v>
      </c>
      <c r="G18" s="208" t="e">
        <f>IF('Crisis Indicator Data'!#REF!="No Data",1,IF(#REF!&lt;&gt;"",1,0))</f>
        <v>#REF!</v>
      </c>
      <c r="H18" s="208" t="e">
        <f>IF('Crisis Indicator Data'!#REF!="No Data",1,IF(#REF!&lt;&gt;"",1,0))</f>
        <v>#REF!</v>
      </c>
      <c r="I18" s="208" t="e">
        <f>IF('Crisis Indicator Data'!#REF!="No Data",1,IF(#REF!&lt;&gt;"",1,0))</f>
        <v>#REF!</v>
      </c>
      <c r="J18" s="208" t="e">
        <f>IF('Crisis Indicator Data'!#REF!="No Data",1,IF(#REF!&lt;&gt;"",1,0))</f>
        <v>#REF!</v>
      </c>
      <c r="K18" s="208" t="e">
        <f>IF('Crisis Indicator Data'!#REF!="No Data",1,IF(#REF!&lt;&gt;"",1,0))</f>
        <v>#REF!</v>
      </c>
      <c r="L18" s="208" t="e">
        <f>IF('Crisis Indicator Data'!#REF!="No Data",1,IF(#REF!&lt;&gt;"",1,0))</f>
        <v>#REF!</v>
      </c>
      <c r="M18" s="208" t="e">
        <f>IF('Crisis Indicator Data'!#REF!="No Data",1,IF(#REF!&lt;&gt;"",1,0))</f>
        <v>#REF!</v>
      </c>
      <c r="N18" s="208" t="e">
        <f>IF('Crisis Indicator Data'!#REF!="No Data",1,IF(#REF!&lt;&gt;"",1,0))</f>
        <v>#REF!</v>
      </c>
      <c r="O18" s="208" t="e">
        <f>IF('Crisis Indicator Data'!#REF!="No Data",1,IF(#REF!&lt;&gt;"",1,0))</f>
        <v>#REF!</v>
      </c>
      <c r="P18" s="208" t="e">
        <f>IF('Crisis Indicator Data'!#REF!="No Data",1,IF(#REF!&lt;&gt;"",1,0))</f>
        <v>#REF!</v>
      </c>
      <c r="Q18" s="208" t="e">
        <f>IF('Crisis Indicator Data'!#REF!="No Data",1,IF(#REF!&lt;&gt;"",1,0))</f>
        <v>#REF!</v>
      </c>
      <c r="R18" s="208" t="e">
        <f>IF('Crisis Indicator Data'!#REF!="No Data",1,IF(#REF!&lt;&gt;"",1,0))</f>
        <v>#REF!</v>
      </c>
      <c r="S18" s="208" t="e">
        <f>IF('Crisis Indicator Data'!#REF!="No Data",1,IF(#REF!&lt;&gt;"",1,0))</f>
        <v>#REF!</v>
      </c>
      <c r="T18" s="208" t="e">
        <f>IF('Crisis Indicator Data'!#REF!="No Data",1,IF(#REF!&lt;&gt;"",1,0))</f>
        <v>#REF!</v>
      </c>
      <c r="U18" s="208" t="e">
        <f>IF('Crisis Indicator Data'!#REF!="No Data",1,IF(#REF!&lt;&gt;"",1,0))</f>
        <v>#REF!</v>
      </c>
      <c r="V18" s="208" t="e">
        <f>IF('Crisis Indicator Data'!#REF!="No Data",1,IF(#REF!&lt;&gt;"",1,0))</f>
        <v>#REF!</v>
      </c>
      <c r="W18" s="208" t="e">
        <f>IF('Crisis Indicator Data'!#REF!="No Data",1,IF(#REF!&lt;&gt;"",1,0))</f>
        <v>#REF!</v>
      </c>
      <c r="X18" s="208" t="e">
        <f>IF('Crisis Indicator Data'!#REF!="No Data",1,IF(#REF!&lt;&gt;"",1,0))</f>
        <v>#REF!</v>
      </c>
      <c r="Y18" s="208" t="e">
        <f>IF('Crisis Indicator Data'!#REF!="No Data",1,IF(#REF!&lt;&gt;"",1,0))</f>
        <v>#REF!</v>
      </c>
      <c r="Z18" s="208" t="e">
        <f>IF('Crisis Indicator Data'!#REF!="No Data",1,IF(#REF!&lt;&gt;"",1,0))</f>
        <v>#REF!</v>
      </c>
      <c r="AA18" s="208" t="e">
        <f>IF('Crisis Indicator Data'!#REF!="No Data",1,IF(#REF!&lt;&gt;"",1,0))</f>
        <v>#REF!</v>
      </c>
      <c r="AB18" s="208" t="e">
        <f>IF('Crisis Indicator Data'!#REF!="No Data",1,IF(#REF!&lt;&gt;"",1,0))</f>
        <v>#REF!</v>
      </c>
      <c r="AC18" s="208" t="e">
        <f>IF('Crisis Indicator Data'!#REF!="No Data",1,IF(#REF!&lt;&gt;"",1,0))</f>
        <v>#REF!</v>
      </c>
      <c r="AD18" s="208" t="e">
        <f>IF('Crisis Indicator Data'!#REF!="No Data",1,IF(#REF!&lt;&gt;"",1,0))</f>
        <v>#REF!</v>
      </c>
      <c r="AE18" s="208" t="e">
        <f>IF('Crisis Indicator Data'!#REF!="No Data",1,IF(#REF!&lt;&gt;"",1,0))</f>
        <v>#REF!</v>
      </c>
      <c r="AF18" s="208" t="e">
        <f>IF('Crisis Indicator Data'!#REF!="No Data",1,IF(#REF!&lt;&gt;"",1,0))</f>
        <v>#REF!</v>
      </c>
      <c r="AG18" s="208" t="e">
        <f>IF('Crisis Indicator Data'!#REF!="No Data",1,IF(#REF!&lt;&gt;"",1,0))</f>
        <v>#REF!</v>
      </c>
      <c r="AH18" s="208" t="e">
        <f>IF('Crisis Indicator Data'!#REF!="No Data",1,IF(#REF!&lt;&gt;"",1,0))</f>
        <v>#REF!</v>
      </c>
      <c r="AI18" s="208" t="e">
        <f>IF('Crisis Indicator Data'!#REF!="No Data",1,IF(#REF!&lt;&gt;"",1,0))</f>
        <v>#REF!</v>
      </c>
      <c r="AJ18" s="208" t="e">
        <f>IF('Crisis Indicator Data'!#REF!="No Data",1,IF(#REF!&lt;&gt;"",1,0))</f>
        <v>#REF!</v>
      </c>
      <c r="AK18" s="208" t="e">
        <f>IF('Crisis Indicator Data'!#REF!="No Data",1,IF(#REF!&lt;&gt;"",1,0))</f>
        <v>#REF!</v>
      </c>
      <c r="AL18" s="208" t="e">
        <f>IF('Crisis Indicator Data'!#REF!="No Data",1,IF(#REF!&lt;&gt;"",1,0))</f>
        <v>#REF!</v>
      </c>
      <c r="AM18" s="208" t="e">
        <f>IF('Crisis Indicator Data'!#REF!="No Data",1,IF(#REF!&lt;&gt;"",1,0))</f>
        <v>#REF!</v>
      </c>
      <c r="AN18" s="208" t="e">
        <f>IF('Crisis Indicator Data'!#REF!="No Data",1,IF(#REF!&lt;&gt;"",1,0))</f>
        <v>#REF!</v>
      </c>
      <c r="AO18" s="208" t="e">
        <f>IF('Crisis Indicator Data'!#REF!="No Data",1,IF(#REF!&lt;&gt;"",1,0))</f>
        <v>#REF!</v>
      </c>
      <c r="AP18" s="208" t="e">
        <f>IF('Crisis Indicator Data'!#REF!="No Data",1,IF(#REF!&lt;&gt;"",1,0))</f>
        <v>#REF!</v>
      </c>
      <c r="AQ18" s="208" t="e">
        <f>IF('Crisis Indicator Data'!#REF!="No Data",1,IF(#REF!&lt;&gt;"",1,0))</f>
        <v>#REF!</v>
      </c>
      <c r="AR18" s="208" t="e">
        <f>IF('Crisis Indicator Data'!#REF!="No Data",1,IF(#REF!&lt;&gt;"",1,0))</f>
        <v>#REF!</v>
      </c>
      <c r="AS18" s="208" t="e">
        <f>IF('Crisis Indicator Data'!#REF!="No Data",1,IF(#REF!&lt;&gt;"",1,0))</f>
        <v>#REF!</v>
      </c>
      <c r="AT18" s="208" t="e">
        <f>IF('Crisis Indicator Data'!#REF!="No Data",1,IF(#REF!&lt;&gt;"",1,0))</f>
        <v>#REF!</v>
      </c>
      <c r="AU18" s="208" t="e">
        <f>IF('Crisis Indicator Data'!#REF!="No Data",1,IF(#REF!&lt;&gt;"",1,0))</f>
        <v>#REF!</v>
      </c>
      <c r="AV18" s="208" t="e">
        <f>IF('Crisis Indicator Data'!#REF!="No Data",1,IF(#REF!&lt;&gt;"",1,0))</f>
        <v>#REF!</v>
      </c>
      <c r="AW18" s="208" t="e">
        <f>IF('Crisis Indicator Data'!#REF!="No Data",1,IF(#REF!&lt;&gt;"",1,0))</f>
        <v>#REF!</v>
      </c>
      <c r="AX18" s="208" t="e">
        <f>IF('Crisis Indicator Data'!#REF!="No Data",1,IF(#REF!&lt;&gt;"",1,0))</f>
        <v>#REF!</v>
      </c>
      <c r="AY18" s="208" t="e">
        <f>IF('Crisis Indicator Data'!#REF!="No Data",1,IF(#REF!&lt;&gt;"",1,0))</f>
        <v>#REF!</v>
      </c>
      <c r="AZ18" s="208" t="e">
        <f>IF('Crisis Indicator Data'!#REF!="No Data",1,IF(#REF!&lt;&gt;"",1,0))</f>
        <v>#REF!</v>
      </c>
      <c r="BA18" t="e">
        <f t="shared" si="0"/>
        <v>#REF!</v>
      </c>
      <c r="BB18" s="22" t="e">
        <f t="shared" si="1"/>
        <v>#REF!</v>
      </c>
    </row>
    <row r="19" spans="1:54" x14ac:dyDescent="0.3">
      <c r="A19" t="s">
        <v>7333</v>
      </c>
      <c r="B19" s="208" t="e">
        <f>IF('Crisis Indicator Data'!#REF!="No Data",1,IF(#REF!&lt;&gt;"",1,0))</f>
        <v>#REF!</v>
      </c>
      <c r="C19" s="208" t="e">
        <f>IF('Crisis Indicator Data'!#REF!="No Data",1,IF(#REF!&lt;&gt;"",1,0))</f>
        <v>#REF!</v>
      </c>
      <c r="D19" s="208" t="e">
        <f>IF('Crisis Indicator Data'!#REF!="No Data",1,IF(#REF!&lt;&gt;"",1,0))</f>
        <v>#REF!</v>
      </c>
      <c r="E19" s="208" t="e">
        <f>IF('Crisis Indicator Data'!#REF!="No Data",1,IF(#REF!&lt;&gt;"",1,0))</f>
        <v>#REF!</v>
      </c>
      <c r="F19" s="208" t="e">
        <f>IF('Crisis Indicator Data'!#REF!="No Data",1,IF(#REF!&lt;&gt;"",1,0))</f>
        <v>#REF!</v>
      </c>
      <c r="G19" s="208" t="e">
        <f>IF('Crisis Indicator Data'!#REF!="No Data",1,IF(#REF!&lt;&gt;"",1,0))</f>
        <v>#REF!</v>
      </c>
      <c r="H19" s="208" t="e">
        <f>IF('Crisis Indicator Data'!#REF!="No Data",1,IF(#REF!&lt;&gt;"",1,0))</f>
        <v>#REF!</v>
      </c>
      <c r="I19" s="208" t="e">
        <f>IF('Crisis Indicator Data'!#REF!="No Data",1,IF(#REF!&lt;&gt;"",1,0))</f>
        <v>#REF!</v>
      </c>
      <c r="J19" s="208" t="e">
        <f>IF('Crisis Indicator Data'!#REF!="No Data",1,IF(#REF!&lt;&gt;"",1,0))</f>
        <v>#REF!</v>
      </c>
      <c r="K19" s="208" t="e">
        <f>IF('Crisis Indicator Data'!#REF!="No Data",1,IF(#REF!&lt;&gt;"",1,0))</f>
        <v>#REF!</v>
      </c>
      <c r="L19" s="208" t="e">
        <f>IF('Crisis Indicator Data'!#REF!="No Data",1,IF(#REF!&lt;&gt;"",1,0))</f>
        <v>#REF!</v>
      </c>
      <c r="M19" s="208" t="e">
        <f>IF('Crisis Indicator Data'!#REF!="No Data",1,IF(#REF!&lt;&gt;"",1,0))</f>
        <v>#REF!</v>
      </c>
      <c r="N19" s="208" t="e">
        <f>IF('Crisis Indicator Data'!#REF!="No Data",1,IF(#REF!&lt;&gt;"",1,0))</f>
        <v>#REF!</v>
      </c>
      <c r="O19" s="208" t="e">
        <f>IF('Crisis Indicator Data'!#REF!="No Data",1,IF(#REF!&lt;&gt;"",1,0))</f>
        <v>#REF!</v>
      </c>
      <c r="P19" s="208" t="e">
        <f>IF('Crisis Indicator Data'!#REF!="No Data",1,IF(#REF!&lt;&gt;"",1,0))</f>
        <v>#REF!</v>
      </c>
      <c r="Q19" s="208" t="e">
        <f>IF('Crisis Indicator Data'!#REF!="No Data",1,IF(#REF!&lt;&gt;"",1,0))</f>
        <v>#REF!</v>
      </c>
      <c r="R19" s="208" t="e">
        <f>IF('Crisis Indicator Data'!#REF!="No Data",1,IF(#REF!&lt;&gt;"",1,0))</f>
        <v>#REF!</v>
      </c>
      <c r="S19" s="208" t="e">
        <f>IF('Crisis Indicator Data'!#REF!="No Data",1,IF(#REF!&lt;&gt;"",1,0))</f>
        <v>#REF!</v>
      </c>
      <c r="T19" s="208" t="e">
        <f>IF('Crisis Indicator Data'!#REF!="No Data",1,IF(#REF!&lt;&gt;"",1,0))</f>
        <v>#REF!</v>
      </c>
      <c r="U19" s="208" t="e">
        <f>IF('Crisis Indicator Data'!#REF!="No Data",1,IF(#REF!&lt;&gt;"",1,0))</f>
        <v>#REF!</v>
      </c>
      <c r="V19" s="208" t="e">
        <f>IF('Crisis Indicator Data'!#REF!="No Data",1,IF(#REF!&lt;&gt;"",1,0))</f>
        <v>#REF!</v>
      </c>
      <c r="W19" s="208" t="e">
        <f>IF('Crisis Indicator Data'!#REF!="No Data",1,IF(#REF!&lt;&gt;"",1,0))</f>
        <v>#REF!</v>
      </c>
      <c r="X19" s="208" t="e">
        <f>IF('Crisis Indicator Data'!#REF!="No Data",1,IF(#REF!&lt;&gt;"",1,0))</f>
        <v>#REF!</v>
      </c>
      <c r="Y19" s="208" t="e">
        <f>IF('Crisis Indicator Data'!#REF!="No Data",1,IF(#REF!&lt;&gt;"",1,0))</f>
        <v>#REF!</v>
      </c>
      <c r="Z19" s="208" t="e">
        <f>IF('Crisis Indicator Data'!#REF!="No Data",1,IF(#REF!&lt;&gt;"",1,0))</f>
        <v>#REF!</v>
      </c>
      <c r="AA19" s="208" t="e">
        <f>IF('Crisis Indicator Data'!#REF!="No Data",1,IF(#REF!&lt;&gt;"",1,0))</f>
        <v>#REF!</v>
      </c>
      <c r="AB19" s="208" t="e">
        <f>IF('Crisis Indicator Data'!#REF!="No Data",1,IF(#REF!&lt;&gt;"",1,0))</f>
        <v>#REF!</v>
      </c>
      <c r="AC19" s="208" t="e">
        <f>IF('Crisis Indicator Data'!#REF!="No Data",1,IF(#REF!&lt;&gt;"",1,0))</f>
        <v>#REF!</v>
      </c>
      <c r="AD19" s="208" t="e">
        <f>IF('Crisis Indicator Data'!#REF!="No Data",1,IF(#REF!&lt;&gt;"",1,0))</f>
        <v>#REF!</v>
      </c>
      <c r="AE19" s="208" t="e">
        <f>IF('Crisis Indicator Data'!#REF!="No Data",1,IF(#REF!&lt;&gt;"",1,0))</f>
        <v>#REF!</v>
      </c>
      <c r="AF19" s="208" t="e">
        <f>IF('Crisis Indicator Data'!#REF!="No Data",1,IF(#REF!&lt;&gt;"",1,0))</f>
        <v>#REF!</v>
      </c>
      <c r="AG19" s="208" t="e">
        <f>IF('Crisis Indicator Data'!#REF!="No Data",1,IF(#REF!&lt;&gt;"",1,0))</f>
        <v>#REF!</v>
      </c>
      <c r="AH19" s="208" t="e">
        <f>IF('Crisis Indicator Data'!#REF!="No Data",1,IF(#REF!&lt;&gt;"",1,0))</f>
        <v>#REF!</v>
      </c>
      <c r="AI19" s="208" t="e">
        <f>IF('Crisis Indicator Data'!#REF!="No Data",1,IF(#REF!&lt;&gt;"",1,0))</f>
        <v>#REF!</v>
      </c>
      <c r="AJ19" s="208" t="e">
        <f>IF('Crisis Indicator Data'!#REF!="No Data",1,IF(#REF!&lt;&gt;"",1,0))</f>
        <v>#REF!</v>
      </c>
      <c r="AK19" s="208" t="e">
        <f>IF('Crisis Indicator Data'!#REF!="No Data",1,IF(#REF!&lt;&gt;"",1,0))</f>
        <v>#REF!</v>
      </c>
      <c r="AL19" s="208" t="e">
        <f>IF('Crisis Indicator Data'!#REF!="No Data",1,IF(#REF!&lt;&gt;"",1,0))</f>
        <v>#REF!</v>
      </c>
      <c r="AM19" s="208" t="e">
        <f>IF('Crisis Indicator Data'!#REF!="No Data",1,IF(#REF!&lt;&gt;"",1,0))</f>
        <v>#REF!</v>
      </c>
      <c r="AN19" s="208" t="e">
        <f>IF('Crisis Indicator Data'!#REF!="No Data",1,IF(#REF!&lt;&gt;"",1,0))</f>
        <v>#REF!</v>
      </c>
      <c r="AO19" s="208" t="e">
        <f>IF('Crisis Indicator Data'!#REF!="No Data",1,IF(#REF!&lt;&gt;"",1,0))</f>
        <v>#REF!</v>
      </c>
      <c r="AP19" s="208" t="e">
        <f>IF('Crisis Indicator Data'!#REF!="No Data",1,IF(#REF!&lt;&gt;"",1,0))</f>
        <v>#REF!</v>
      </c>
      <c r="AQ19" s="208" t="e">
        <f>IF('Crisis Indicator Data'!#REF!="No Data",1,IF(#REF!&lt;&gt;"",1,0))</f>
        <v>#REF!</v>
      </c>
      <c r="AR19" s="208" t="e">
        <f>IF('Crisis Indicator Data'!#REF!="No Data",1,IF(#REF!&lt;&gt;"",1,0))</f>
        <v>#REF!</v>
      </c>
      <c r="AS19" s="208" t="e">
        <f>IF('Crisis Indicator Data'!#REF!="No Data",1,IF(#REF!&lt;&gt;"",1,0))</f>
        <v>#REF!</v>
      </c>
      <c r="AT19" s="208" t="e">
        <f>IF('Crisis Indicator Data'!#REF!="No Data",1,IF(#REF!&lt;&gt;"",1,0))</f>
        <v>#REF!</v>
      </c>
      <c r="AU19" s="208" t="e">
        <f>IF('Crisis Indicator Data'!#REF!="No Data",1,IF(#REF!&lt;&gt;"",1,0))</f>
        <v>#REF!</v>
      </c>
      <c r="AV19" s="208" t="e">
        <f>IF('Crisis Indicator Data'!#REF!="No Data",1,IF(#REF!&lt;&gt;"",1,0))</f>
        <v>#REF!</v>
      </c>
      <c r="AW19" s="208" t="e">
        <f>IF('Crisis Indicator Data'!#REF!="No Data",1,IF(#REF!&lt;&gt;"",1,0))</f>
        <v>#REF!</v>
      </c>
      <c r="AX19" s="208" t="e">
        <f>IF('Crisis Indicator Data'!#REF!="No Data",1,IF(#REF!&lt;&gt;"",1,0))</f>
        <v>#REF!</v>
      </c>
      <c r="AY19" s="208" t="e">
        <f>IF('Crisis Indicator Data'!#REF!="No Data",1,IF(#REF!&lt;&gt;"",1,0))</f>
        <v>#REF!</v>
      </c>
      <c r="AZ19" s="208" t="e">
        <f>IF('Crisis Indicator Data'!#REF!="No Data",1,IF(#REF!&lt;&gt;"",1,0))</f>
        <v>#REF!</v>
      </c>
      <c r="BA19" t="e">
        <f t="shared" si="0"/>
        <v>#REF!</v>
      </c>
      <c r="BB19" s="22" t="e">
        <f t="shared" si="1"/>
        <v>#REF!</v>
      </c>
    </row>
    <row r="20" spans="1:54" x14ac:dyDescent="0.3">
      <c r="A20" t="s">
        <v>7335</v>
      </c>
      <c r="B20" s="208" t="e">
        <f>IF('Crisis Indicator Data'!#REF!="No Data",1,IF(#REF!&lt;&gt;"",1,0))</f>
        <v>#REF!</v>
      </c>
      <c r="C20" s="208" t="e">
        <f>IF('Crisis Indicator Data'!#REF!="No Data",1,IF(#REF!&lt;&gt;"",1,0))</f>
        <v>#REF!</v>
      </c>
      <c r="D20" s="208" t="e">
        <f>IF('Crisis Indicator Data'!#REF!="No Data",1,IF(#REF!&lt;&gt;"",1,0))</f>
        <v>#REF!</v>
      </c>
      <c r="E20" s="208" t="e">
        <f>IF('Crisis Indicator Data'!#REF!="No Data",1,IF(#REF!&lt;&gt;"",1,0))</f>
        <v>#REF!</v>
      </c>
      <c r="F20" s="208" t="e">
        <f>IF('Crisis Indicator Data'!#REF!="No Data",1,IF(#REF!&lt;&gt;"",1,0))</f>
        <v>#REF!</v>
      </c>
      <c r="G20" s="208" t="e">
        <f>IF('Crisis Indicator Data'!#REF!="No Data",1,IF(#REF!&lt;&gt;"",1,0))</f>
        <v>#REF!</v>
      </c>
      <c r="H20" s="208" t="e">
        <f>IF('Crisis Indicator Data'!#REF!="No Data",1,IF(#REF!&lt;&gt;"",1,0))</f>
        <v>#REF!</v>
      </c>
      <c r="I20" s="208" t="e">
        <f>IF('Crisis Indicator Data'!#REF!="No Data",1,IF(#REF!&lt;&gt;"",1,0))</f>
        <v>#REF!</v>
      </c>
      <c r="J20" s="208" t="e">
        <f>IF('Crisis Indicator Data'!#REF!="No Data",1,IF(#REF!&lt;&gt;"",1,0))</f>
        <v>#REF!</v>
      </c>
      <c r="K20" s="208" t="e">
        <f>IF('Crisis Indicator Data'!#REF!="No Data",1,IF(#REF!&lt;&gt;"",1,0))</f>
        <v>#REF!</v>
      </c>
      <c r="L20" s="208" t="e">
        <f>IF('Crisis Indicator Data'!#REF!="No Data",1,IF(#REF!&lt;&gt;"",1,0))</f>
        <v>#REF!</v>
      </c>
      <c r="M20" s="208" t="e">
        <f>IF('Crisis Indicator Data'!#REF!="No Data",1,IF(#REF!&lt;&gt;"",1,0))</f>
        <v>#REF!</v>
      </c>
      <c r="N20" s="208" t="e">
        <f>IF('Crisis Indicator Data'!#REF!="No Data",1,IF(#REF!&lt;&gt;"",1,0))</f>
        <v>#REF!</v>
      </c>
      <c r="O20" s="208" t="e">
        <f>IF('Crisis Indicator Data'!#REF!="No Data",1,IF(#REF!&lt;&gt;"",1,0))</f>
        <v>#REF!</v>
      </c>
      <c r="P20" s="208" t="e">
        <f>IF('Crisis Indicator Data'!#REF!="No Data",1,IF(#REF!&lt;&gt;"",1,0))</f>
        <v>#REF!</v>
      </c>
      <c r="Q20" s="208" t="e">
        <f>IF('Crisis Indicator Data'!#REF!="No Data",1,IF(#REF!&lt;&gt;"",1,0))</f>
        <v>#REF!</v>
      </c>
      <c r="R20" s="208" t="e">
        <f>IF('Crisis Indicator Data'!#REF!="No Data",1,IF(#REF!&lt;&gt;"",1,0))</f>
        <v>#REF!</v>
      </c>
      <c r="S20" s="208" t="e">
        <f>IF('Crisis Indicator Data'!#REF!="No Data",1,IF(#REF!&lt;&gt;"",1,0))</f>
        <v>#REF!</v>
      </c>
      <c r="T20" s="208" t="e">
        <f>IF('Crisis Indicator Data'!#REF!="No Data",1,IF(#REF!&lt;&gt;"",1,0))</f>
        <v>#REF!</v>
      </c>
      <c r="U20" s="208" t="e">
        <f>IF('Crisis Indicator Data'!#REF!="No Data",1,IF(#REF!&lt;&gt;"",1,0))</f>
        <v>#REF!</v>
      </c>
      <c r="V20" s="208" t="e">
        <f>IF('Crisis Indicator Data'!#REF!="No Data",1,IF(#REF!&lt;&gt;"",1,0))</f>
        <v>#REF!</v>
      </c>
      <c r="W20" s="208" t="e">
        <f>IF('Crisis Indicator Data'!#REF!="No Data",1,IF(#REF!&lt;&gt;"",1,0))</f>
        <v>#REF!</v>
      </c>
      <c r="X20" s="208" t="e">
        <f>IF('Crisis Indicator Data'!#REF!="No Data",1,IF(#REF!&lt;&gt;"",1,0))</f>
        <v>#REF!</v>
      </c>
      <c r="Y20" s="208" t="e">
        <f>IF('Crisis Indicator Data'!#REF!="No Data",1,IF(#REF!&lt;&gt;"",1,0))</f>
        <v>#REF!</v>
      </c>
      <c r="Z20" s="208" t="e">
        <f>IF('Crisis Indicator Data'!#REF!="No Data",1,IF(#REF!&lt;&gt;"",1,0))</f>
        <v>#REF!</v>
      </c>
      <c r="AA20" s="208" t="e">
        <f>IF('Crisis Indicator Data'!#REF!="No Data",1,IF(#REF!&lt;&gt;"",1,0))</f>
        <v>#REF!</v>
      </c>
      <c r="AB20" s="208" t="e">
        <f>IF('Crisis Indicator Data'!#REF!="No Data",1,IF(#REF!&lt;&gt;"",1,0))</f>
        <v>#REF!</v>
      </c>
      <c r="AC20" s="208" t="e">
        <f>IF('Crisis Indicator Data'!#REF!="No Data",1,IF(#REF!&lt;&gt;"",1,0))</f>
        <v>#REF!</v>
      </c>
      <c r="AD20" s="208" t="e">
        <f>IF('Crisis Indicator Data'!#REF!="No Data",1,IF(#REF!&lt;&gt;"",1,0))</f>
        <v>#REF!</v>
      </c>
      <c r="AE20" s="208" t="e">
        <f>IF('Crisis Indicator Data'!#REF!="No Data",1,IF(#REF!&lt;&gt;"",1,0))</f>
        <v>#REF!</v>
      </c>
      <c r="AF20" s="208" t="e">
        <f>IF('Crisis Indicator Data'!#REF!="No Data",1,IF(#REF!&lt;&gt;"",1,0))</f>
        <v>#REF!</v>
      </c>
      <c r="AG20" s="208" t="e">
        <f>IF('Crisis Indicator Data'!#REF!="No Data",1,IF(#REF!&lt;&gt;"",1,0))</f>
        <v>#REF!</v>
      </c>
      <c r="AH20" s="208" t="e">
        <f>IF('Crisis Indicator Data'!#REF!="No Data",1,IF(#REF!&lt;&gt;"",1,0))</f>
        <v>#REF!</v>
      </c>
      <c r="AI20" s="208" t="e">
        <f>IF('Crisis Indicator Data'!#REF!="No Data",1,IF(#REF!&lt;&gt;"",1,0))</f>
        <v>#REF!</v>
      </c>
      <c r="AJ20" s="208" t="e">
        <f>IF('Crisis Indicator Data'!#REF!="No Data",1,IF(#REF!&lt;&gt;"",1,0))</f>
        <v>#REF!</v>
      </c>
      <c r="AK20" s="208" t="e">
        <f>IF('Crisis Indicator Data'!#REF!="No Data",1,IF(#REF!&lt;&gt;"",1,0))</f>
        <v>#REF!</v>
      </c>
      <c r="AL20" s="208" t="e">
        <f>IF('Crisis Indicator Data'!#REF!="No Data",1,IF(#REF!&lt;&gt;"",1,0))</f>
        <v>#REF!</v>
      </c>
      <c r="AM20" s="208" t="e">
        <f>IF('Crisis Indicator Data'!#REF!="No Data",1,IF(#REF!&lt;&gt;"",1,0))</f>
        <v>#REF!</v>
      </c>
      <c r="AN20" s="208" t="e">
        <f>IF('Crisis Indicator Data'!#REF!="No Data",1,IF(#REF!&lt;&gt;"",1,0))</f>
        <v>#REF!</v>
      </c>
      <c r="AO20" s="208" t="e">
        <f>IF('Crisis Indicator Data'!#REF!="No Data",1,IF(#REF!&lt;&gt;"",1,0))</f>
        <v>#REF!</v>
      </c>
      <c r="AP20" s="208" t="e">
        <f>IF('Crisis Indicator Data'!#REF!="No Data",1,IF(#REF!&lt;&gt;"",1,0))</f>
        <v>#REF!</v>
      </c>
      <c r="AQ20" s="208" t="e">
        <f>IF('Crisis Indicator Data'!#REF!="No Data",1,IF(#REF!&lt;&gt;"",1,0))</f>
        <v>#REF!</v>
      </c>
      <c r="AR20" s="208" t="e">
        <f>IF('Crisis Indicator Data'!#REF!="No Data",1,IF(#REF!&lt;&gt;"",1,0))</f>
        <v>#REF!</v>
      </c>
      <c r="AS20" s="208" t="e">
        <f>IF('Crisis Indicator Data'!#REF!="No Data",1,IF(#REF!&lt;&gt;"",1,0))</f>
        <v>#REF!</v>
      </c>
      <c r="AT20" s="208" t="e">
        <f>IF('Crisis Indicator Data'!#REF!="No Data",1,IF(#REF!&lt;&gt;"",1,0))</f>
        <v>#REF!</v>
      </c>
      <c r="AU20" s="208" t="e">
        <f>IF('Crisis Indicator Data'!#REF!="No Data",1,IF(#REF!&lt;&gt;"",1,0))</f>
        <v>#REF!</v>
      </c>
      <c r="AV20" s="208" t="e">
        <f>IF('Crisis Indicator Data'!#REF!="No Data",1,IF(#REF!&lt;&gt;"",1,0))</f>
        <v>#REF!</v>
      </c>
      <c r="AW20" s="208" t="e">
        <f>IF('Crisis Indicator Data'!#REF!="No Data",1,IF(#REF!&lt;&gt;"",1,0))</f>
        <v>#REF!</v>
      </c>
      <c r="AX20" s="208" t="e">
        <f>IF('Crisis Indicator Data'!#REF!="No Data",1,IF(#REF!&lt;&gt;"",1,0))</f>
        <v>#REF!</v>
      </c>
      <c r="AY20" s="208" t="e">
        <f>IF('Crisis Indicator Data'!#REF!="No Data",1,IF(#REF!&lt;&gt;"",1,0))</f>
        <v>#REF!</v>
      </c>
      <c r="AZ20" s="208" t="e">
        <f>IF('Crisis Indicator Data'!#REF!="No Data",1,IF(#REF!&lt;&gt;"",1,0))</f>
        <v>#REF!</v>
      </c>
      <c r="BA20" t="e">
        <f t="shared" si="0"/>
        <v>#REF!</v>
      </c>
      <c r="BB20" s="22" t="e">
        <f t="shared" si="1"/>
        <v>#REF!</v>
      </c>
    </row>
    <row r="21" spans="1:54" x14ac:dyDescent="0.3">
      <c r="A21" t="s">
        <v>7337</v>
      </c>
      <c r="B21" s="208" t="e">
        <f>IF('Crisis Indicator Data'!#REF!="No Data",1,IF(#REF!&lt;&gt;"",1,0))</f>
        <v>#REF!</v>
      </c>
      <c r="C21" s="208" t="e">
        <f>IF('Crisis Indicator Data'!#REF!="No Data",1,IF(#REF!&lt;&gt;"",1,0))</f>
        <v>#REF!</v>
      </c>
      <c r="D21" s="208" t="e">
        <f>IF('Crisis Indicator Data'!#REF!="No Data",1,IF(#REF!&lt;&gt;"",1,0))</f>
        <v>#REF!</v>
      </c>
      <c r="E21" s="208" t="e">
        <f>IF('Crisis Indicator Data'!#REF!="No Data",1,IF(#REF!&lt;&gt;"",1,0))</f>
        <v>#REF!</v>
      </c>
      <c r="F21" s="208" t="e">
        <f>IF('Crisis Indicator Data'!#REF!="No Data",1,IF(#REF!&lt;&gt;"",1,0))</f>
        <v>#REF!</v>
      </c>
      <c r="G21" s="208" t="e">
        <f>IF('Crisis Indicator Data'!#REF!="No Data",1,IF(#REF!&lt;&gt;"",1,0))</f>
        <v>#REF!</v>
      </c>
      <c r="H21" s="208" t="e">
        <f>IF('Crisis Indicator Data'!#REF!="No Data",1,IF(#REF!&lt;&gt;"",1,0))</f>
        <v>#REF!</v>
      </c>
      <c r="I21" s="208" t="e">
        <f>IF('Crisis Indicator Data'!#REF!="No Data",1,IF(#REF!&lt;&gt;"",1,0))</f>
        <v>#REF!</v>
      </c>
      <c r="J21" s="208" t="e">
        <f>IF('Crisis Indicator Data'!#REF!="No Data",1,IF(#REF!&lt;&gt;"",1,0))</f>
        <v>#REF!</v>
      </c>
      <c r="K21" s="208" t="e">
        <f>IF('Crisis Indicator Data'!#REF!="No Data",1,IF(#REF!&lt;&gt;"",1,0))</f>
        <v>#REF!</v>
      </c>
      <c r="L21" s="208" t="e">
        <f>IF('Crisis Indicator Data'!#REF!="No Data",1,IF(#REF!&lt;&gt;"",1,0))</f>
        <v>#REF!</v>
      </c>
      <c r="M21" s="208" t="e">
        <f>IF('Crisis Indicator Data'!#REF!="No Data",1,IF(#REF!&lt;&gt;"",1,0))</f>
        <v>#REF!</v>
      </c>
      <c r="N21" s="208" t="e">
        <f>IF('Crisis Indicator Data'!#REF!="No Data",1,IF(#REF!&lt;&gt;"",1,0))</f>
        <v>#REF!</v>
      </c>
      <c r="O21" s="208" t="e">
        <f>IF('Crisis Indicator Data'!#REF!="No Data",1,IF(#REF!&lt;&gt;"",1,0))</f>
        <v>#REF!</v>
      </c>
      <c r="P21" s="208" t="e">
        <f>IF('Crisis Indicator Data'!#REF!="No Data",1,IF(#REF!&lt;&gt;"",1,0))</f>
        <v>#REF!</v>
      </c>
      <c r="Q21" s="208" t="e">
        <f>IF('Crisis Indicator Data'!#REF!="No Data",1,IF(#REF!&lt;&gt;"",1,0))</f>
        <v>#REF!</v>
      </c>
      <c r="R21" s="208" t="e">
        <f>IF('Crisis Indicator Data'!#REF!="No Data",1,IF(#REF!&lt;&gt;"",1,0))</f>
        <v>#REF!</v>
      </c>
      <c r="S21" s="208" t="e">
        <f>IF('Crisis Indicator Data'!#REF!="No Data",1,IF(#REF!&lt;&gt;"",1,0))</f>
        <v>#REF!</v>
      </c>
      <c r="T21" s="208" t="e">
        <f>IF('Crisis Indicator Data'!#REF!="No Data",1,IF(#REF!&lt;&gt;"",1,0))</f>
        <v>#REF!</v>
      </c>
      <c r="U21" s="208" t="e">
        <f>IF('Crisis Indicator Data'!#REF!="No Data",1,IF(#REF!&lt;&gt;"",1,0))</f>
        <v>#REF!</v>
      </c>
      <c r="V21" s="208" t="e">
        <f>IF('Crisis Indicator Data'!#REF!="No Data",1,IF(#REF!&lt;&gt;"",1,0))</f>
        <v>#REF!</v>
      </c>
      <c r="W21" s="208" t="e">
        <f>IF('Crisis Indicator Data'!#REF!="No Data",1,IF(#REF!&lt;&gt;"",1,0))</f>
        <v>#REF!</v>
      </c>
      <c r="X21" s="208" t="e">
        <f>IF('Crisis Indicator Data'!#REF!="No Data",1,IF(#REF!&lt;&gt;"",1,0))</f>
        <v>#REF!</v>
      </c>
      <c r="Y21" s="208" t="e">
        <f>IF('Crisis Indicator Data'!#REF!="No Data",1,IF(#REF!&lt;&gt;"",1,0))</f>
        <v>#REF!</v>
      </c>
      <c r="Z21" s="208" t="e">
        <f>IF('Crisis Indicator Data'!#REF!="No Data",1,IF(#REF!&lt;&gt;"",1,0))</f>
        <v>#REF!</v>
      </c>
      <c r="AA21" s="208" t="e">
        <f>IF('Crisis Indicator Data'!#REF!="No Data",1,IF(#REF!&lt;&gt;"",1,0))</f>
        <v>#REF!</v>
      </c>
      <c r="AB21" s="208" t="e">
        <f>IF('Crisis Indicator Data'!#REF!="No Data",1,IF(#REF!&lt;&gt;"",1,0))</f>
        <v>#REF!</v>
      </c>
      <c r="AC21" s="208" t="e">
        <f>IF('Crisis Indicator Data'!#REF!="No Data",1,IF(#REF!&lt;&gt;"",1,0))</f>
        <v>#REF!</v>
      </c>
      <c r="AD21" s="208" t="e">
        <f>IF('Crisis Indicator Data'!#REF!="No Data",1,IF(#REF!&lt;&gt;"",1,0))</f>
        <v>#REF!</v>
      </c>
      <c r="AE21" s="208" t="e">
        <f>IF('Crisis Indicator Data'!#REF!="No Data",1,IF(#REF!&lt;&gt;"",1,0))</f>
        <v>#REF!</v>
      </c>
      <c r="AF21" s="208" t="e">
        <f>IF('Crisis Indicator Data'!#REF!="No Data",1,IF(#REF!&lt;&gt;"",1,0))</f>
        <v>#REF!</v>
      </c>
      <c r="AG21" s="208" t="e">
        <f>IF('Crisis Indicator Data'!#REF!="No Data",1,IF(#REF!&lt;&gt;"",1,0))</f>
        <v>#REF!</v>
      </c>
      <c r="AH21" s="208" t="e">
        <f>IF('Crisis Indicator Data'!#REF!="No Data",1,IF(#REF!&lt;&gt;"",1,0))</f>
        <v>#REF!</v>
      </c>
      <c r="AI21" s="208" t="e">
        <f>IF('Crisis Indicator Data'!#REF!="No Data",1,IF(#REF!&lt;&gt;"",1,0))</f>
        <v>#REF!</v>
      </c>
      <c r="AJ21" s="208" t="e">
        <f>IF('Crisis Indicator Data'!#REF!="No Data",1,IF(#REF!&lt;&gt;"",1,0))</f>
        <v>#REF!</v>
      </c>
      <c r="AK21" s="208" t="e">
        <f>IF('Crisis Indicator Data'!#REF!="No Data",1,IF(#REF!&lt;&gt;"",1,0))</f>
        <v>#REF!</v>
      </c>
      <c r="AL21" s="208" t="e">
        <f>IF('Crisis Indicator Data'!#REF!="No Data",1,IF(#REF!&lt;&gt;"",1,0))</f>
        <v>#REF!</v>
      </c>
      <c r="AM21" s="208" t="e">
        <f>IF('Crisis Indicator Data'!#REF!="No Data",1,IF(#REF!&lt;&gt;"",1,0))</f>
        <v>#REF!</v>
      </c>
      <c r="AN21" s="208" t="e">
        <f>IF('Crisis Indicator Data'!#REF!="No Data",1,IF(#REF!&lt;&gt;"",1,0))</f>
        <v>#REF!</v>
      </c>
      <c r="AO21" s="208" t="e">
        <f>IF('Crisis Indicator Data'!#REF!="No Data",1,IF(#REF!&lt;&gt;"",1,0))</f>
        <v>#REF!</v>
      </c>
      <c r="AP21" s="208" t="e">
        <f>IF('Crisis Indicator Data'!#REF!="No Data",1,IF(#REF!&lt;&gt;"",1,0))</f>
        <v>#REF!</v>
      </c>
      <c r="AQ21" s="208" t="e">
        <f>IF('Crisis Indicator Data'!#REF!="No Data",1,IF(#REF!&lt;&gt;"",1,0))</f>
        <v>#REF!</v>
      </c>
      <c r="AR21" s="208" t="e">
        <f>IF('Crisis Indicator Data'!#REF!="No Data",1,IF(#REF!&lt;&gt;"",1,0))</f>
        <v>#REF!</v>
      </c>
      <c r="AS21" s="208" t="e">
        <f>IF('Crisis Indicator Data'!#REF!="No Data",1,IF(#REF!&lt;&gt;"",1,0))</f>
        <v>#REF!</v>
      </c>
      <c r="AT21" s="208" t="e">
        <f>IF('Crisis Indicator Data'!#REF!="No Data",1,IF(#REF!&lt;&gt;"",1,0))</f>
        <v>#REF!</v>
      </c>
      <c r="AU21" s="208" t="e">
        <f>IF('Crisis Indicator Data'!#REF!="No Data",1,IF(#REF!&lt;&gt;"",1,0))</f>
        <v>#REF!</v>
      </c>
      <c r="AV21" s="208" t="e">
        <f>IF('Crisis Indicator Data'!#REF!="No Data",1,IF(#REF!&lt;&gt;"",1,0))</f>
        <v>#REF!</v>
      </c>
      <c r="AW21" s="208" t="e">
        <f>IF('Crisis Indicator Data'!#REF!="No Data",1,IF(#REF!&lt;&gt;"",1,0))</f>
        <v>#REF!</v>
      </c>
      <c r="AX21" s="208" t="e">
        <f>IF('Crisis Indicator Data'!#REF!="No Data",1,IF(#REF!&lt;&gt;"",1,0))</f>
        <v>#REF!</v>
      </c>
      <c r="AY21" s="208" t="e">
        <f>IF('Crisis Indicator Data'!#REF!="No Data",1,IF(#REF!&lt;&gt;"",1,0))</f>
        <v>#REF!</v>
      </c>
      <c r="AZ21" s="208" t="e">
        <f>IF('Crisis Indicator Data'!#REF!="No Data",1,IF(#REF!&lt;&gt;"",1,0))</f>
        <v>#REF!</v>
      </c>
      <c r="BA21" t="e">
        <f t="shared" si="0"/>
        <v>#REF!</v>
      </c>
      <c r="BB21" s="22" t="e">
        <f t="shared" si="1"/>
        <v>#REF!</v>
      </c>
    </row>
    <row r="22" spans="1:54" x14ac:dyDescent="0.3">
      <c r="A22" t="s">
        <v>7339</v>
      </c>
      <c r="B22" s="208" t="e">
        <f>IF('Crisis Indicator Data'!#REF!="No Data",1,IF(#REF!&lt;&gt;"",1,0))</f>
        <v>#REF!</v>
      </c>
      <c r="C22" s="208" t="e">
        <f>IF('Crisis Indicator Data'!#REF!="No Data",1,IF(#REF!&lt;&gt;"",1,0))</f>
        <v>#REF!</v>
      </c>
      <c r="D22" s="208" t="e">
        <f>IF('Crisis Indicator Data'!#REF!="No Data",1,IF(#REF!&lt;&gt;"",1,0))</f>
        <v>#REF!</v>
      </c>
      <c r="E22" s="208" t="e">
        <f>IF('Crisis Indicator Data'!#REF!="No Data",1,IF(#REF!&lt;&gt;"",1,0))</f>
        <v>#REF!</v>
      </c>
      <c r="F22" s="208" t="e">
        <f>IF('Crisis Indicator Data'!#REF!="No Data",1,IF(#REF!&lt;&gt;"",1,0))</f>
        <v>#REF!</v>
      </c>
      <c r="G22" s="208" t="e">
        <f>IF('Crisis Indicator Data'!#REF!="No Data",1,IF(#REF!&lt;&gt;"",1,0))</f>
        <v>#REF!</v>
      </c>
      <c r="H22" s="208" t="e">
        <f>IF('Crisis Indicator Data'!#REF!="No Data",1,IF(#REF!&lt;&gt;"",1,0))</f>
        <v>#REF!</v>
      </c>
      <c r="I22" s="208" t="e">
        <f>IF('Crisis Indicator Data'!#REF!="No Data",1,IF(#REF!&lt;&gt;"",1,0))</f>
        <v>#REF!</v>
      </c>
      <c r="J22" s="208" t="e">
        <f>IF('Crisis Indicator Data'!#REF!="No Data",1,IF(#REF!&lt;&gt;"",1,0))</f>
        <v>#REF!</v>
      </c>
      <c r="K22" s="208" t="e">
        <f>IF('Crisis Indicator Data'!#REF!="No Data",1,IF(#REF!&lt;&gt;"",1,0))</f>
        <v>#REF!</v>
      </c>
      <c r="L22" s="208" t="e">
        <f>IF('Crisis Indicator Data'!#REF!="No Data",1,IF(#REF!&lt;&gt;"",1,0))</f>
        <v>#REF!</v>
      </c>
      <c r="M22" s="208" t="e">
        <f>IF('Crisis Indicator Data'!#REF!="No Data",1,IF(#REF!&lt;&gt;"",1,0))</f>
        <v>#REF!</v>
      </c>
      <c r="N22" s="208" t="e">
        <f>IF('Crisis Indicator Data'!#REF!="No Data",1,IF(#REF!&lt;&gt;"",1,0))</f>
        <v>#REF!</v>
      </c>
      <c r="O22" s="208" t="e">
        <f>IF('Crisis Indicator Data'!#REF!="No Data",1,IF(#REF!&lt;&gt;"",1,0))</f>
        <v>#REF!</v>
      </c>
      <c r="P22" s="208" t="e">
        <f>IF('Crisis Indicator Data'!#REF!="No Data",1,IF(#REF!&lt;&gt;"",1,0))</f>
        <v>#REF!</v>
      </c>
      <c r="Q22" s="208" t="e">
        <f>IF('Crisis Indicator Data'!#REF!="No Data",1,IF(#REF!&lt;&gt;"",1,0))</f>
        <v>#REF!</v>
      </c>
      <c r="R22" s="208" t="e">
        <f>IF('Crisis Indicator Data'!#REF!="No Data",1,IF(#REF!&lt;&gt;"",1,0))</f>
        <v>#REF!</v>
      </c>
      <c r="S22" s="208" t="e">
        <f>IF('Crisis Indicator Data'!#REF!="No Data",1,IF(#REF!&lt;&gt;"",1,0))</f>
        <v>#REF!</v>
      </c>
      <c r="T22" s="208" t="e">
        <f>IF('Crisis Indicator Data'!#REF!="No Data",1,IF(#REF!&lt;&gt;"",1,0))</f>
        <v>#REF!</v>
      </c>
      <c r="U22" s="208" t="e">
        <f>IF('Crisis Indicator Data'!#REF!="No Data",1,IF(#REF!&lt;&gt;"",1,0))</f>
        <v>#REF!</v>
      </c>
      <c r="V22" s="208" t="e">
        <f>IF('Crisis Indicator Data'!#REF!="No Data",1,IF(#REF!&lt;&gt;"",1,0))</f>
        <v>#REF!</v>
      </c>
      <c r="W22" s="208" t="e">
        <f>IF('Crisis Indicator Data'!#REF!="No Data",1,IF(#REF!&lt;&gt;"",1,0))</f>
        <v>#REF!</v>
      </c>
      <c r="X22" s="208" t="e">
        <f>IF('Crisis Indicator Data'!#REF!="No Data",1,IF(#REF!&lt;&gt;"",1,0))</f>
        <v>#REF!</v>
      </c>
      <c r="Y22" s="208" t="e">
        <f>IF('Crisis Indicator Data'!#REF!="No Data",1,IF(#REF!&lt;&gt;"",1,0))</f>
        <v>#REF!</v>
      </c>
      <c r="Z22" s="208" t="e">
        <f>IF('Crisis Indicator Data'!#REF!="No Data",1,IF(#REF!&lt;&gt;"",1,0))</f>
        <v>#REF!</v>
      </c>
      <c r="AA22" s="208" t="e">
        <f>IF('Crisis Indicator Data'!#REF!="No Data",1,IF(#REF!&lt;&gt;"",1,0))</f>
        <v>#REF!</v>
      </c>
      <c r="AB22" s="208" t="e">
        <f>IF('Crisis Indicator Data'!#REF!="No Data",1,IF(#REF!&lt;&gt;"",1,0))</f>
        <v>#REF!</v>
      </c>
      <c r="AC22" s="208" t="e">
        <f>IF('Crisis Indicator Data'!#REF!="No Data",1,IF(#REF!&lt;&gt;"",1,0))</f>
        <v>#REF!</v>
      </c>
      <c r="AD22" s="208" t="e">
        <f>IF('Crisis Indicator Data'!#REF!="No Data",1,IF(#REF!&lt;&gt;"",1,0))</f>
        <v>#REF!</v>
      </c>
      <c r="AE22" s="208" t="e">
        <f>IF('Crisis Indicator Data'!#REF!="No Data",1,IF(#REF!&lt;&gt;"",1,0))</f>
        <v>#REF!</v>
      </c>
      <c r="AF22" s="208" t="e">
        <f>IF('Crisis Indicator Data'!#REF!="No Data",1,IF(#REF!&lt;&gt;"",1,0))</f>
        <v>#REF!</v>
      </c>
      <c r="AG22" s="208" t="e">
        <f>IF('Crisis Indicator Data'!#REF!="No Data",1,IF(#REF!&lt;&gt;"",1,0))</f>
        <v>#REF!</v>
      </c>
      <c r="AH22" s="208" t="e">
        <f>IF('Crisis Indicator Data'!#REF!="No Data",1,IF(#REF!&lt;&gt;"",1,0))</f>
        <v>#REF!</v>
      </c>
      <c r="AI22" s="208" t="e">
        <f>IF('Crisis Indicator Data'!#REF!="No Data",1,IF(#REF!&lt;&gt;"",1,0))</f>
        <v>#REF!</v>
      </c>
      <c r="AJ22" s="208" t="e">
        <f>IF('Crisis Indicator Data'!#REF!="No Data",1,IF(#REF!&lt;&gt;"",1,0))</f>
        <v>#REF!</v>
      </c>
      <c r="AK22" s="208" t="e">
        <f>IF('Crisis Indicator Data'!#REF!="No Data",1,IF(#REF!&lt;&gt;"",1,0))</f>
        <v>#REF!</v>
      </c>
      <c r="AL22" s="208" t="e">
        <f>IF('Crisis Indicator Data'!#REF!="No Data",1,IF(#REF!&lt;&gt;"",1,0))</f>
        <v>#REF!</v>
      </c>
      <c r="AM22" s="208" t="e">
        <f>IF('Crisis Indicator Data'!#REF!="No Data",1,IF(#REF!&lt;&gt;"",1,0))</f>
        <v>#REF!</v>
      </c>
      <c r="AN22" s="208" t="e">
        <f>IF('Crisis Indicator Data'!#REF!="No Data",1,IF(#REF!&lt;&gt;"",1,0))</f>
        <v>#REF!</v>
      </c>
      <c r="AO22" s="208" t="e">
        <f>IF('Crisis Indicator Data'!#REF!="No Data",1,IF(#REF!&lt;&gt;"",1,0))</f>
        <v>#REF!</v>
      </c>
      <c r="AP22" s="208" t="e">
        <f>IF('Crisis Indicator Data'!#REF!="No Data",1,IF(#REF!&lt;&gt;"",1,0))</f>
        <v>#REF!</v>
      </c>
      <c r="AQ22" s="208" t="e">
        <f>IF('Crisis Indicator Data'!#REF!="No Data",1,IF(#REF!&lt;&gt;"",1,0))</f>
        <v>#REF!</v>
      </c>
      <c r="AR22" s="208" t="e">
        <f>IF('Crisis Indicator Data'!#REF!="No Data",1,IF(#REF!&lt;&gt;"",1,0))</f>
        <v>#REF!</v>
      </c>
      <c r="AS22" s="208" t="e">
        <f>IF('Crisis Indicator Data'!#REF!="No Data",1,IF(#REF!&lt;&gt;"",1,0))</f>
        <v>#REF!</v>
      </c>
      <c r="AT22" s="208" t="e">
        <f>IF('Crisis Indicator Data'!#REF!="No Data",1,IF(#REF!&lt;&gt;"",1,0))</f>
        <v>#REF!</v>
      </c>
      <c r="AU22" s="208" t="e">
        <f>IF('Crisis Indicator Data'!#REF!="No Data",1,IF(#REF!&lt;&gt;"",1,0))</f>
        <v>#REF!</v>
      </c>
      <c r="AV22" s="208" t="e">
        <f>IF('Crisis Indicator Data'!#REF!="No Data",1,IF(#REF!&lt;&gt;"",1,0))</f>
        <v>#REF!</v>
      </c>
      <c r="AW22" s="208" t="e">
        <f>IF('Crisis Indicator Data'!#REF!="No Data",1,IF(#REF!&lt;&gt;"",1,0))</f>
        <v>#REF!</v>
      </c>
      <c r="AX22" s="208" t="e">
        <f>IF('Crisis Indicator Data'!#REF!="No Data",1,IF(#REF!&lt;&gt;"",1,0))</f>
        <v>#REF!</v>
      </c>
      <c r="AY22" s="208" t="e">
        <f>IF('Crisis Indicator Data'!#REF!="No Data",1,IF(#REF!&lt;&gt;"",1,0))</f>
        <v>#REF!</v>
      </c>
      <c r="AZ22" s="208" t="e">
        <f>IF('Crisis Indicator Data'!#REF!="No Data",1,IF(#REF!&lt;&gt;"",1,0))</f>
        <v>#REF!</v>
      </c>
      <c r="BA22" t="e">
        <f t="shared" si="0"/>
        <v>#REF!</v>
      </c>
      <c r="BB22" s="22" t="e">
        <f t="shared" si="1"/>
        <v>#REF!</v>
      </c>
    </row>
    <row r="23" spans="1:54" x14ac:dyDescent="0.3">
      <c r="A23" t="s">
        <v>7341</v>
      </c>
      <c r="B23" s="208" t="e">
        <f>IF('Crisis Indicator Data'!#REF!="No Data",1,IF(#REF!&lt;&gt;"",1,0))</f>
        <v>#REF!</v>
      </c>
      <c r="C23" s="208" t="e">
        <f>IF('Crisis Indicator Data'!#REF!="No Data",1,IF(#REF!&lt;&gt;"",1,0))</f>
        <v>#REF!</v>
      </c>
      <c r="D23" s="208" t="e">
        <f>IF('Crisis Indicator Data'!#REF!="No Data",1,IF(#REF!&lt;&gt;"",1,0))</f>
        <v>#REF!</v>
      </c>
      <c r="E23" s="208" t="e">
        <f>IF('Crisis Indicator Data'!#REF!="No Data",1,IF(#REF!&lt;&gt;"",1,0))</f>
        <v>#REF!</v>
      </c>
      <c r="F23" s="208" t="e">
        <f>IF('Crisis Indicator Data'!#REF!="No Data",1,IF(#REF!&lt;&gt;"",1,0))</f>
        <v>#REF!</v>
      </c>
      <c r="G23" s="208" t="e">
        <f>IF('Crisis Indicator Data'!#REF!="No Data",1,IF(#REF!&lt;&gt;"",1,0))</f>
        <v>#REF!</v>
      </c>
      <c r="H23" s="208" t="e">
        <f>IF('Crisis Indicator Data'!#REF!="No Data",1,IF(#REF!&lt;&gt;"",1,0))</f>
        <v>#REF!</v>
      </c>
      <c r="I23" s="208" t="e">
        <f>IF('Crisis Indicator Data'!#REF!="No Data",1,IF(#REF!&lt;&gt;"",1,0))</f>
        <v>#REF!</v>
      </c>
      <c r="J23" s="208" t="e">
        <f>IF('Crisis Indicator Data'!#REF!="No Data",1,IF(#REF!&lt;&gt;"",1,0))</f>
        <v>#REF!</v>
      </c>
      <c r="K23" s="208" t="e">
        <f>IF('Crisis Indicator Data'!#REF!="No Data",1,IF(#REF!&lt;&gt;"",1,0))</f>
        <v>#REF!</v>
      </c>
      <c r="L23" s="208" t="e">
        <f>IF('Crisis Indicator Data'!#REF!="No Data",1,IF(#REF!&lt;&gt;"",1,0))</f>
        <v>#REF!</v>
      </c>
      <c r="M23" s="208" t="e">
        <f>IF('Crisis Indicator Data'!#REF!="No Data",1,IF(#REF!&lt;&gt;"",1,0))</f>
        <v>#REF!</v>
      </c>
      <c r="N23" s="208" t="e">
        <f>IF('Crisis Indicator Data'!#REF!="No Data",1,IF(#REF!&lt;&gt;"",1,0))</f>
        <v>#REF!</v>
      </c>
      <c r="O23" s="208" t="e">
        <f>IF('Crisis Indicator Data'!#REF!="No Data",1,IF(#REF!&lt;&gt;"",1,0))</f>
        <v>#REF!</v>
      </c>
      <c r="P23" s="208" t="e">
        <f>IF('Crisis Indicator Data'!#REF!="No Data",1,IF(#REF!&lt;&gt;"",1,0))</f>
        <v>#REF!</v>
      </c>
      <c r="Q23" s="208" t="e">
        <f>IF('Crisis Indicator Data'!#REF!="No Data",1,IF(#REF!&lt;&gt;"",1,0))</f>
        <v>#REF!</v>
      </c>
      <c r="R23" s="208" t="e">
        <f>IF('Crisis Indicator Data'!#REF!="No Data",1,IF(#REF!&lt;&gt;"",1,0))</f>
        <v>#REF!</v>
      </c>
      <c r="S23" s="208" t="e">
        <f>IF('Crisis Indicator Data'!#REF!="No Data",1,IF(#REF!&lt;&gt;"",1,0))</f>
        <v>#REF!</v>
      </c>
      <c r="T23" s="208" t="e">
        <f>IF('Crisis Indicator Data'!#REF!="No Data",1,IF(#REF!&lt;&gt;"",1,0))</f>
        <v>#REF!</v>
      </c>
      <c r="U23" s="208" t="e">
        <f>IF('Crisis Indicator Data'!#REF!="No Data",1,IF(#REF!&lt;&gt;"",1,0))</f>
        <v>#REF!</v>
      </c>
      <c r="V23" s="208" t="e">
        <f>IF('Crisis Indicator Data'!#REF!="No Data",1,IF(#REF!&lt;&gt;"",1,0))</f>
        <v>#REF!</v>
      </c>
      <c r="W23" s="208" t="e">
        <f>IF('Crisis Indicator Data'!#REF!="No Data",1,IF(#REF!&lt;&gt;"",1,0))</f>
        <v>#REF!</v>
      </c>
      <c r="X23" s="208" t="e">
        <f>IF('Crisis Indicator Data'!#REF!="No Data",1,IF(#REF!&lt;&gt;"",1,0))</f>
        <v>#REF!</v>
      </c>
      <c r="Y23" s="208" t="e">
        <f>IF('Crisis Indicator Data'!#REF!="No Data",1,IF(#REF!&lt;&gt;"",1,0))</f>
        <v>#REF!</v>
      </c>
      <c r="Z23" s="208" t="e">
        <f>IF('Crisis Indicator Data'!#REF!="No Data",1,IF(#REF!&lt;&gt;"",1,0))</f>
        <v>#REF!</v>
      </c>
      <c r="AA23" s="208" t="e">
        <f>IF('Crisis Indicator Data'!#REF!="No Data",1,IF(#REF!&lt;&gt;"",1,0))</f>
        <v>#REF!</v>
      </c>
      <c r="AB23" s="208" t="e">
        <f>IF('Crisis Indicator Data'!#REF!="No Data",1,IF(#REF!&lt;&gt;"",1,0))</f>
        <v>#REF!</v>
      </c>
      <c r="AC23" s="208" t="e">
        <f>IF('Crisis Indicator Data'!#REF!="No Data",1,IF(#REF!&lt;&gt;"",1,0))</f>
        <v>#REF!</v>
      </c>
      <c r="AD23" s="208" t="e">
        <f>IF('Crisis Indicator Data'!#REF!="No Data",1,IF(#REF!&lt;&gt;"",1,0))</f>
        <v>#REF!</v>
      </c>
      <c r="AE23" s="208" t="e">
        <f>IF('Crisis Indicator Data'!#REF!="No Data",1,IF(#REF!&lt;&gt;"",1,0))</f>
        <v>#REF!</v>
      </c>
      <c r="AF23" s="208" t="e">
        <f>IF('Crisis Indicator Data'!#REF!="No Data",1,IF(#REF!&lt;&gt;"",1,0))</f>
        <v>#REF!</v>
      </c>
      <c r="AG23" s="208" t="e">
        <f>IF('Crisis Indicator Data'!#REF!="No Data",1,IF(#REF!&lt;&gt;"",1,0))</f>
        <v>#REF!</v>
      </c>
      <c r="AH23" s="208" t="e">
        <f>IF('Crisis Indicator Data'!#REF!="No Data",1,IF(#REF!&lt;&gt;"",1,0))</f>
        <v>#REF!</v>
      </c>
      <c r="AI23" s="208" t="e">
        <f>IF('Crisis Indicator Data'!#REF!="No Data",1,IF(#REF!&lt;&gt;"",1,0))</f>
        <v>#REF!</v>
      </c>
      <c r="AJ23" s="208" t="e">
        <f>IF('Crisis Indicator Data'!#REF!="No Data",1,IF(#REF!&lt;&gt;"",1,0))</f>
        <v>#REF!</v>
      </c>
      <c r="AK23" s="208" t="e">
        <f>IF('Crisis Indicator Data'!#REF!="No Data",1,IF(#REF!&lt;&gt;"",1,0))</f>
        <v>#REF!</v>
      </c>
      <c r="AL23" s="208" t="e">
        <f>IF('Crisis Indicator Data'!#REF!="No Data",1,IF(#REF!&lt;&gt;"",1,0))</f>
        <v>#REF!</v>
      </c>
      <c r="AM23" s="208" t="e">
        <f>IF('Crisis Indicator Data'!#REF!="No Data",1,IF(#REF!&lt;&gt;"",1,0))</f>
        <v>#REF!</v>
      </c>
      <c r="AN23" s="208" t="e">
        <f>IF('Crisis Indicator Data'!#REF!="No Data",1,IF(#REF!&lt;&gt;"",1,0))</f>
        <v>#REF!</v>
      </c>
      <c r="AO23" s="208" t="e">
        <f>IF('Crisis Indicator Data'!#REF!="No Data",1,IF(#REF!&lt;&gt;"",1,0))</f>
        <v>#REF!</v>
      </c>
      <c r="AP23" s="208" t="e">
        <f>IF('Crisis Indicator Data'!#REF!="No Data",1,IF(#REF!&lt;&gt;"",1,0))</f>
        <v>#REF!</v>
      </c>
      <c r="AQ23" s="208" t="e">
        <f>IF('Crisis Indicator Data'!#REF!="No Data",1,IF(#REF!&lt;&gt;"",1,0))</f>
        <v>#REF!</v>
      </c>
      <c r="AR23" s="208" t="e">
        <f>IF('Crisis Indicator Data'!#REF!="No Data",1,IF(#REF!&lt;&gt;"",1,0))</f>
        <v>#REF!</v>
      </c>
      <c r="AS23" s="208" t="e">
        <f>IF('Crisis Indicator Data'!#REF!="No Data",1,IF(#REF!&lt;&gt;"",1,0))</f>
        <v>#REF!</v>
      </c>
      <c r="AT23" s="208" t="e">
        <f>IF('Crisis Indicator Data'!#REF!="No Data",1,IF(#REF!&lt;&gt;"",1,0))</f>
        <v>#REF!</v>
      </c>
      <c r="AU23" s="208" t="e">
        <f>IF('Crisis Indicator Data'!#REF!="No Data",1,IF(#REF!&lt;&gt;"",1,0))</f>
        <v>#REF!</v>
      </c>
      <c r="AV23" s="208" t="e">
        <f>IF('Crisis Indicator Data'!#REF!="No Data",1,IF(#REF!&lt;&gt;"",1,0))</f>
        <v>#REF!</v>
      </c>
      <c r="AW23" s="208" t="e">
        <f>IF('Crisis Indicator Data'!#REF!="No Data",1,IF(#REF!&lt;&gt;"",1,0))</f>
        <v>#REF!</v>
      </c>
      <c r="AX23" s="208" t="e">
        <f>IF('Crisis Indicator Data'!#REF!="No Data",1,IF(#REF!&lt;&gt;"",1,0))</f>
        <v>#REF!</v>
      </c>
      <c r="AY23" s="208" t="e">
        <f>IF('Crisis Indicator Data'!#REF!="No Data",1,IF(#REF!&lt;&gt;"",1,0))</f>
        <v>#REF!</v>
      </c>
      <c r="AZ23" s="208" t="e">
        <f>IF('Crisis Indicator Data'!#REF!="No Data",1,IF(#REF!&lt;&gt;"",1,0))</f>
        <v>#REF!</v>
      </c>
      <c r="BA23" t="e">
        <f t="shared" si="0"/>
        <v>#REF!</v>
      </c>
      <c r="BB23" s="22" t="e">
        <f t="shared" si="1"/>
        <v>#REF!</v>
      </c>
    </row>
    <row r="24" spans="1:54" x14ac:dyDescent="0.3">
      <c r="A24" t="s">
        <v>7342</v>
      </c>
      <c r="B24" s="208" t="e">
        <f>IF('Crisis Indicator Data'!#REF!="No Data",1,IF(#REF!&lt;&gt;"",1,0))</f>
        <v>#REF!</v>
      </c>
      <c r="C24" s="208" t="e">
        <f>IF('Crisis Indicator Data'!#REF!="No Data",1,IF(#REF!&lt;&gt;"",1,0))</f>
        <v>#REF!</v>
      </c>
      <c r="D24" s="208" t="e">
        <f>IF('Crisis Indicator Data'!#REF!="No Data",1,IF(#REF!&lt;&gt;"",1,0))</f>
        <v>#REF!</v>
      </c>
      <c r="E24" s="208" t="e">
        <f>IF('Crisis Indicator Data'!#REF!="No Data",1,IF(#REF!&lt;&gt;"",1,0))</f>
        <v>#REF!</v>
      </c>
      <c r="F24" s="208" t="e">
        <f>IF('Crisis Indicator Data'!#REF!="No Data",1,IF(#REF!&lt;&gt;"",1,0))</f>
        <v>#REF!</v>
      </c>
      <c r="G24" s="208" t="e">
        <f>IF('Crisis Indicator Data'!#REF!="No Data",1,IF(#REF!&lt;&gt;"",1,0))</f>
        <v>#REF!</v>
      </c>
      <c r="H24" s="208" t="e">
        <f>IF('Crisis Indicator Data'!#REF!="No Data",1,IF(#REF!&lt;&gt;"",1,0))</f>
        <v>#REF!</v>
      </c>
      <c r="I24" s="208" t="e">
        <f>IF('Crisis Indicator Data'!#REF!="No Data",1,IF(#REF!&lt;&gt;"",1,0))</f>
        <v>#REF!</v>
      </c>
      <c r="J24" s="208" t="e">
        <f>IF('Crisis Indicator Data'!#REF!="No Data",1,IF(#REF!&lt;&gt;"",1,0))</f>
        <v>#REF!</v>
      </c>
      <c r="K24" s="208" t="e">
        <f>IF('Crisis Indicator Data'!#REF!="No Data",1,IF(#REF!&lt;&gt;"",1,0))</f>
        <v>#REF!</v>
      </c>
      <c r="L24" s="208" t="e">
        <f>IF('Crisis Indicator Data'!#REF!="No Data",1,IF(#REF!&lt;&gt;"",1,0))</f>
        <v>#REF!</v>
      </c>
      <c r="M24" s="208" t="e">
        <f>IF('Crisis Indicator Data'!#REF!="No Data",1,IF(#REF!&lt;&gt;"",1,0))</f>
        <v>#REF!</v>
      </c>
      <c r="N24" s="208" t="e">
        <f>IF('Crisis Indicator Data'!#REF!="No Data",1,IF(#REF!&lt;&gt;"",1,0))</f>
        <v>#REF!</v>
      </c>
      <c r="O24" s="208" t="e">
        <f>IF('Crisis Indicator Data'!#REF!="No Data",1,IF(#REF!&lt;&gt;"",1,0))</f>
        <v>#REF!</v>
      </c>
      <c r="P24" s="208" t="e">
        <f>IF('Crisis Indicator Data'!#REF!="No Data",1,IF(#REF!&lt;&gt;"",1,0))</f>
        <v>#REF!</v>
      </c>
      <c r="Q24" s="208" t="e">
        <f>IF('Crisis Indicator Data'!#REF!="No Data",1,IF(#REF!&lt;&gt;"",1,0))</f>
        <v>#REF!</v>
      </c>
      <c r="R24" s="208" t="e">
        <f>IF('Crisis Indicator Data'!#REF!="No Data",1,IF(#REF!&lt;&gt;"",1,0))</f>
        <v>#REF!</v>
      </c>
      <c r="S24" s="208" t="e">
        <f>IF('Crisis Indicator Data'!#REF!="No Data",1,IF(#REF!&lt;&gt;"",1,0))</f>
        <v>#REF!</v>
      </c>
      <c r="T24" s="208" t="e">
        <f>IF('Crisis Indicator Data'!#REF!="No Data",1,IF(#REF!&lt;&gt;"",1,0))</f>
        <v>#REF!</v>
      </c>
      <c r="U24" s="208" t="e">
        <f>IF('Crisis Indicator Data'!#REF!="No Data",1,IF(#REF!&lt;&gt;"",1,0))</f>
        <v>#REF!</v>
      </c>
      <c r="V24" s="208" t="e">
        <f>IF('Crisis Indicator Data'!#REF!="No Data",1,IF(#REF!&lt;&gt;"",1,0))</f>
        <v>#REF!</v>
      </c>
      <c r="W24" s="208" t="e">
        <f>IF('Crisis Indicator Data'!#REF!="No Data",1,IF(#REF!&lt;&gt;"",1,0))</f>
        <v>#REF!</v>
      </c>
      <c r="X24" s="208" t="e">
        <f>IF('Crisis Indicator Data'!#REF!="No Data",1,IF(#REF!&lt;&gt;"",1,0))</f>
        <v>#REF!</v>
      </c>
      <c r="Y24" s="208" t="e">
        <f>IF('Crisis Indicator Data'!#REF!="No Data",1,IF(#REF!&lt;&gt;"",1,0))</f>
        <v>#REF!</v>
      </c>
      <c r="Z24" s="208" t="e">
        <f>IF('Crisis Indicator Data'!#REF!="No Data",1,IF(#REF!&lt;&gt;"",1,0))</f>
        <v>#REF!</v>
      </c>
      <c r="AA24" s="208" t="e">
        <f>IF('Crisis Indicator Data'!#REF!="No Data",1,IF(#REF!&lt;&gt;"",1,0))</f>
        <v>#REF!</v>
      </c>
      <c r="AB24" s="208" t="e">
        <f>IF('Crisis Indicator Data'!#REF!="No Data",1,IF(#REF!&lt;&gt;"",1,0))</f>
        <v>#REF!</v>
      </c>
      <c r="AC24" s="208" t="e">
        <f>IF('Crisis Indicator Data'!#REF!="No Data",1,IF(#REF!&lt;&gt;"",1,0))</f>
        <v>#REF!</v>
      </c>
      <c r="AD24" s="208" t="e">
        <f>IF('Crisis Indicator Data'!#REF!="No Data",1,IF(#REF!&lt;&gt;"",1,0))</f>
        <v>#REF!</v>
      </c>
      <c r="AE24" s="208" t="e">
        <f>IF('Crisis Indicator Data'!#REF!="No Data",1,IF(#REF!&lt;&gt;"",1,0))</f>
        <v>#REF!</v>
      </c>
      <c r="AF24" s="208" t="e">
        <f>IF('Crisis Indicator Data'!#REF!="No Data",1,IF(#REF!&lt;&gt;"",1,0))</f>
        <v>#REF!</v>
      </c>
      <c r="AG24" s="208" t="e">
        <f>IF('Crisis Indicator Data'!#REF!="No Data",1,IF(#REF!&lt;&gt;"",1,0))</f>
        <v>#REF!</v>
      </c>
      <c r="AH24" s="208" t="e">
        <f>IF('Crisis Indicator Data'!#REF!="No Data",1,IF(#REF!&lt;&gt;"",1,0))</f>
        <v>#REF!</v>
      </c>
      <c r="AI24" s="208" t="e">
        <f>IF('Crisis Indicator Data'!#REF!="No Data",1,IF(#REF!&lt;&gt;"",1,0))</f>
        <v>#REF!</v>
      </c>
      <c r="AJ24" s="208" t="e">
        <f>IF('Crisis Indicator Data'!#REF!="No Data",1,IF(#REF!&lt;&gt;"",1,0))</f>
        <v>#REF!</v>
      </c>
      <c r="AK24" s="208" t="e">
        <f>IF('Crisis Indicator Data'!#REF!="No Data",1,IF(#REF!&lt;&gt;"",1,0))</f>
        <v>#REF!</v>
      </c>
      <c r="AL24" s="208" t="e">
        <f>IF('Crisis Indicator Data'!#REF!="No Data",1,IF(#REF!&lt;&gt;"",1,0))</f>
        <v>#REF!</v>
      </c>
      <c r="AM24" s="208" t="e">
        <f>IF('Crisis Indicator Data'!#REF!="No Data",1,IF(#REF!&lt;&gt;"",1,0))</f>
        <v>#REF!</v>
      </c>
      <c r="AN24" s="208" t="e">
        <f>IF('Crisis Indicator Data'!#REF!="No Data",1,IF(#REF!&lt;&gt;"",1,0))</f>
        <v>#REF!</v>
      </c>
      <c r="AO24" s="208" t="e">
        <f>IF('Crisis Indicator Data'!#REF!="No Data",1,IF(#REF!&lt;&gt;"",1,0))</f>
        <v>#REF!</v>
      </c>
      <c r="AP24" s="208" t="e">
        <f>IF('Crisis Indicator Data'!#REF!="No Data",1,IF(#REF!&lt;&gt;"",1,0))</f>
        <v>#REF!</v>
      </c>
      <c r="AQ24" s="208" t="e">
        <f>IF('Crisis Indicator Data'!#REF!="No Data",1,IF(#REF!&lt;&gt;"",1,0))</f>
        <v>#REF!</v>
      </c>
      <c r="AR24" s="208" t="e">
        <f>IF('Crisis Indicator Data'!#REF!="No Data",1,IF(#REF!&lt;&gt;"",1,0))</f>
        <v>#REF!</v>
      </c>
      <c r="AS24" s="208" t="e">
        <f>IF('Crisis Indicator Data'!#REF!="No Data",1,IF(#REF!&lt;&gt;"",1,0))</f>
        <v>#REF!</v>
      </c>
      <c r="AT24" s="208" t="e">
        <f>IF('Crisis Indicator Data'!#REF!="No Data",1,IF(#REF!&lt;&gt;"",1,0))</f>
        <v>#REF!</v>
      </c>
      <c r="AU24" s="208" t="e">
        <f>IF('Crisis Indicator Data'!#REF!="No Data",1,IF(#REF!&lt;&gt;"",1,0))</f>
        <v>#REF!</v>
      </c>
      <c r="AV24" s="208" t="e">
        <f>IF('Crisis Indicator Data'!#REF!="No Data",1,IF(#REF!&lt;&gt;"",1,0))</f>
        <v>#REF!</v>
      </c>
      <c r="AW24" s="208" t="e">
        <f>IF('Crisis Indicator Data'!#REF!="No Data",1,IF(#REF!&lt;&gt;"",1,0))</f>
        <v>#REF!</v>
      </c>
      <c r="AX24" s="208" t="e">
        <f>IF('Crisis Indicator Data'!#REF!="No Data",1,IF(#REF!&lt;&gt;"",1,0))</f>
        <v>#REF!</v>
      </c>
      <c r="AY24" s="208" t="e">
        <f>IF('Crisis Indicator Data'!#REF!="No Data",1,IF(#REF!&lt;&gt;"",1,0))</f>
        <v>#REF!</v>
      </c>
      <c r="AZ24" s="208" t="e">
        <f>IF('Crisis Indicator Data'!#REF!="No Data",1,IF(#REF!&lt;&gt;"",1,0))</f>
        <v>#REF!</v>
      </c>
      <c r="BA24" t="e">
        <f t="shared" si="0"/>
        <v>#REF!</v>
      </c>
      <c r="BB24" s="22" t="e">
        <f t="shared" si="1"/>
        <v>#REF!</v>
      </c>
    </row>
    <row r="25" spans="1:54" x14ac:dyDescent="0.3">
      <c r="A25" t="s">
        <v>7344</v>
      </c>
      <c r="B25" s="208" t="e">
        <f>IF('Crisis Indicator Data'!#REF!="No Data",1,IF(#REF!&lt;&gt;"",1,0))</f>
        <v>#REF!</v>
      </c>
      <c r="C25" s="208" t="e">
        <f>IF('Crisis Indicator Data'!#REF!="No Data",1,IF(#REF!&lt;&gt;"",1,0))</f>
        <v>#REF!</v>
      </c>
      <c r="D25" s="208" t="e">
        <f>IF('Crisis Indicator Data'!#REF!="No Data",1,IF(#REF!&lt;&gt;"",1,0))</f>
        <v>#REF!</v>
      </c>
      <c r="E25" s="208" t="e">
        <f>IF('Crisis Indicator Data'!#REF!="No Data",1,IF(#REF!&lt;&gt;"",1,0))</f>
        <v>#REF!</v>
      </c>
      <c r="F25" s="208" t="e">
        <f>IF('Crisis Indicator Data'!#REF!="No Data",1,IF(#REF!&lt;&gt;"",1,0))</f>
        <v>#REF!</v>
      </c>
      <c r="G25" s="208" t="e">
        <f>IF('Crisis Indicator Data'!#REF!="No Data",1,IF(#REF!&lt;&gt;"",1,0))</f>
        <v>#REF!</v>
      </c>
      <c r="H25" s="208" t="e">
        <f>IF('Crisis Indicator Data'!#REF!="No Data",1,IF(#REF!&lt;&gt;"",1,0))</f>
        <v>#REF!</v>
      </c>
      <c r="I25" s="208" t="e">
        <f>IF('Crisis Indicator Data'!#REF!="No Data",1,IF(#REF!&lt;&gt;"",1,0))</f>
        <v>#REF!</v>
      </c>
      <c r="J25" s="208" t="e">
        <f>IF('Crisis Indicator Data'!#REF!="No Data",1,IF(#REF!&lt;&gt;"",1,0))</f>
        <v>#REF!</v>
      </c>
      <c r="K25" s="208" t="e">
        <f>IF('Crisis Indicator Data'!#REF!="No Data",1,IF(#REF!&lt;&gt;"",1,0))</f>
        <v>#REF!</v>
      </c>
      <c r="L25" s="208" t="e">
        <f>IF('Crisis Indicator Data'!#REF!="No Data",1,IF(#REF!&lt;&gt;"",1,0))</f>
        <v>#REF!</v>
      </c>
      <c r="M25" s="208" t="e">
        <f>IF('Crisis Indicator Data'!#REF!="No Data",1,IF(#REF!&lt;&gt;"",1,0))</f>
        <v>#REF!</v>
      </c>
      <c r="N25" s="208" t="e">
        <f>IF('Crisis Indicator Data'!#REF!="No Data",1,IF(#REF!&lt;&gt;"",1,0))</f>
        <v>#REF!</v>
      </c>
      <c r="O25" s="208" t="e">
        <f>IF('Crisis Indicator Data'!#REF!="No Data",1,IF(#REF!&lt;&gt;"",1,0))</f>
        <v>#REF!</v>
      </c>
      <c r="P25" s="208" t="e">
        <f>IF('Crisis Indicator Data'!#REF!="No Data",1,IF(#REF!&lt;&gt;"",1,0))</f>
        <v>#REF!</v>
      </c>
      <c r="Q25" s="208" t="e">
        <f>IF('Crisis Indicator Data'!#REF!="No Data",1,IF(#REF!&lt;&gt;"",1,0))</f>
        <v>#REF!</v>
      </c>
      <c r="R25" s="208" t="e">
        <f>IF('Crisis Indicator Data'!#REF!="No Data",1,IF(#REF!&lt;&gt;"",1,0))</f>
        <v>#REF!</v>
      </c>
      <c r="S25" s="208" t="e">
        <f>IF('Crisis Indicator Data'!#REF!="No Data",1,IF(#REF!&lt;&gt;"",1,0))</f>
        <v>#REF!</v>
      </c>
      <c r="T25" s="208" t="e">
        <f>IF('Crisis Indicator Data'!#REF!="No Data",1,IF(#REF!&lt;&gt;"",1,0))</f>
        <v>#REF!</v>
      </c>
      <c r="U25" s="208" t="e">
        <f>IF('Crisis Indicator Data'!#REF!="No Data",1,IF(#REF!&lt;&gt;"",1,0))</f>
        <v>#REF!</v>
      </c>
      <c r="V25" s="208" t="e">
        <f>IF('Crisis Indicator Data'!#REF!="No Data",1,IF(#REF!&lt;&gt;"",1,0))</f>
        <v>#REF!</v>
      </c>
      <c r="W25" s="208" t="e">
        <f>IF('Crisis Indicator Data'!#REF!="No Data",1,IF(#REF!&lt;&gt;"",1,0))</f>
        <v>#REF!</v>
      </c>
      <c r="X25" s="208" t="e">
        <f>IF('Crisis Indicator Data'!#REF!="No Data",1,IF(#REF!&lt;&gt;"",1,0))</f>
        <v>#REF!</v>
      </c>
      <c r="Y25" s="208" t="e">
        <f>IF('Crisis Indicator Data'!#REF!="No Data",1,IF(#REF!&lt;&gt;"",1,0))</f>
        <v>#REF!</v>
      </c>
      <c r="Z25" s="208" t="e">
        <f>IF('Crisis Indicator Data'!#REF!="No Data",1,IF(#REF!&lt;&gt;"",1,0))</f>
        <v>#REF!</v>
      </c>
      <c r="AA25" s="208" t="e">
        <f>IF('Crisis Indicator Data'!#REF!="No Data",1,IF(#REF!&lt;&gt;"",1,0))</f>
        <v>#REF!</v>
      </c>
      <c r="AB25" s="208" t="e">
        <f>IF('Crisis Indicator Data'!#REF!="No Data",1,IF(#REF!&lt;&gt;"",1,0))</f>
        <v>#REF!</v>
      </c>
      <c r="AC25" s="208" t="e">
        <f>IF('Crisis Indicator Data'!#REF!="No Data",1,IF(#REF!&lt;&gt;"",1,0))</f>
        <v>#REF!</v>
      </c>
      <c r="AD25" s="208" t="e">
        <f>IF('Crisis Indicator Data'!#REF!="No Data",1,IF(#REF!&lt;&gt;"",1,0))</f>
        <v>#REF!</v>
      </c>
      <c r="AE25" s="208" t="e">
        <f>IF('Crisis Indicator Data'!#REF!="No Data",1,IF(#REF!&lt;&gt;"",1,0))</f>
        <v>#REF!</v>
      </c>
      <c r="AF25" s="208" t="e">
        <f>IF('Crisis Indicator Data'!#REF!="No Data",1,IF(#REF!&lt;&gt;"",1,0))</f>
        <v>#REF!</v>
      </c>
      <c r="AG25" s="208" t="e">
        <f>IF('Crisis Indicator Data'!#REF!="No Data",1,IF(#REF!&lt;&gt;"",1,0))</f>
        <v>#REF!</v>
      </c>
      <c r="AH25" s="208" t="e">
        <f>IF('Crisis Indicator Data'!#REF!="No Data",1,IF(#REF!&lt;&gt;"",1,0))</f>
        <v>#REF!</v>
      </c>
      <c r="AI25" s="208" t="e">
        <f>IF('Crisis Indicator Data'!#REF!="No Data",1,IF(#REF!&lt;&gt;"",1,0))</f>
        <v>#REF!</v>
      </c>
      <c r="AJ25" s="208" t="e">
        <f>IF('Crisis Indicator Data'!#REF!="No Data",1,IF(#REF!&lt;&gt;"",1,0))</f>
        <v>#REF!</v>
      </c>
      <c r="AK25" s="208" t="e">
        <f>IF('Crisis Indicator Data'!#REF!="No Data",1,IF(#REF!&lt;&gt;"",1,0))</f>
        <v>#REF!</v>
      </c>
      <c r="AL25" s="208" t="e">
        <f>IF('Crisis Indicator Data'!#REF!="No Data",1,IF(#REF!&lt;&gt;"",1,0))</f>
        <v>#REF!</v>
      </c>
      <c r="AM25" s="208" t="e">
        <f>IF('Crisis Indicator Data'!#REF!="No Data",1,IF(#REF!&lt;&gt;"",1,0))</f>
        <v>#REF!</v>
      </c>
      <c r="AN25" s="208" t="e">
        <f>IF('Crisis Indicator Data'!#REF!="No Data",1,IF(#REF!&lt;&gt;"",1,0))</f>
        <v>#REF!</v>
      </c>
      <c r="AO25" s="208" t="e">
        <f>IF('Crisis Indicator Data'!#REF!="No Data",1,IF(#REF!&lt;&gt;"",1,0))</f>
        <v>#REF!</v>
      </c>
      <c r="AP25" s="208" t="e">
        <f>IF('Crisis Indicator Data'!#REF!="No Data",1,IF(#REF!&lt;&gt;"",1,0))</f>
        <v>#REF!</v>
      </c>
      <c r="AQ25" s="208" t="e">
        <f>IF('Crisis Indicator Data'!#REF!="No Data",1,IF(#REF!&lt;&gt;"",1,0))</f>
        <v>#REF!</v>
      </c>
      <c r="AR25" s="208" t="e">
        <f>IF('Crisis Indicator Data'!#REF!="No Data",1,IF(#REF!&lt;&gt;"",1,0))</f>
        <v>#REF!</v>
      </c>
      <c r="AS25" s="208" t="e">
        <f>IF('Crisis Indicator Data'!#REF!="No Data",1,IF(#REF!&lt;&gt;"",1,0))</f>
        <v>#REF!</v>
      </c>
      <c r="AT25" s="208" t="e">
        <f>IF('Crisis Indicator Data'!#REF!="No Data",1,IF(#REF!&lt;&gt;"",1,0))</f>
        <v>#REF!</v>
      </c>
      <c r="AU25" s="208" t="e">
        <f>IF('Crisis Indicator Data'!#REF!="No Data",1,IF(#REF!&lt;&gt;"",1,0))</f>
        <v>#REF!</v>
      </c>
      <c r="AV25" s="208" t="e">
        <f>IF('Crisis Indicator Data'!#REF!="No Data",1,IF(#REF!&lt;&gt;"",1,0))</f>
        <v>#REF!</v>
      </c>
      <c r="AW25" s="208" t="e">
        <f>IF('Crisis Indicator Data'!#REF!="No Data",1,IF(#REF!&lt;&gt;"",1,0))</f>
        <v>#REF!</v>
      </c>
      <c r="AX25" s="208" t="e">
        <f>IF('Crisis Indicator Data'!#REF!="No Data",1,IF(#REF!&lt;&gt;"",1,0))</f>
        <v>#REF!</v>
      </c>
      <c r="AY25" s="208" t="e">
        <f>IF('Crisis Indicator Data'!#REF!="No Data",1,IF(#REF!&lt;&gt;"",1,0))</f>
        <v>#REF!</v>
      </c>
      <c r="AZ25" s="208" t="e">
        <f>IF('Crisis Indicator Data'!#REF!="No Data",1,IF(#REF!&lt;&gt;"",1,0))</f>
        <v>#REF!</v>
      </c>
      <c r="BA25" t="e">
        <f t="shared" si="0"/>
        <v>#REF!</v>
      </c>
      <c r="BB25" s="22" t="e">
        <f t="shared" si="1"/>
        <v>#REF!</v>
      </c>
    </row>
    <row r="26" spans="1:54" x14ac:dyDescent="0.3">
      <c r="A26" t="s">
        <v>7346</v>
      </c>
      <c r="B26" s="208" t="e">
        <f>IF('Crisis Indicator Data'!#REF!="No Data",1,IF(#REF!&lt;&gt;"",1,0))</f>
        <v>#REF!</v>
      </c>
      <c r="C26" s="208" t="e">
        <f>IF('Crisis Indicator Data'!#REF!="No Data",1,IF(#REF!&lt;&gt;"",1,0))</f>
        <v>#REF!</v>
      </c>
      <c r="D26" s="208" t="e">
        <f>IF('Crisis Indicator Data'!#REF!="No Data",1,IF(#REF!&lt;&gt;"",1,0))</f>
        <v>#REF!</v>
      </c>
      <c r="E26" s="208" t="e">
        <f>IF('Crisis Indicator Data'!#REF!="No Data",1,IF(#REF!&lt;&gt;"",1,0))</f>
        <v>#REF!</v>
      </c>
      <c r="F26" s="208" t="e">
        <f>IF('Crisis Indicator Data'!#REF!="No Data",1,IF(#REF!&lt;&gt;"",1,0))</f>
        <v>#REF!</v>
      </c>
      <c r="G26" s="208" t="e">
        <f>IF('Crisis Indicator Data'!#REF!="No Data",1,IF(#REF!&lt;&gt;"",1,0))</f>
        <v>#REF!</v>
      </c>
      <c r="H26" s="208" t="e">
        <f>IF('Crisis Indicator Data'!#REF!="No Data",1,IF(#REF!&lt;&gt;"",1,0))</f>
        <v>#REF!</v>
      </c>
      <c r="I26" s="208" t="e">
        <f>IF('Crisis Indicator Data'!#REF!="No Data",1,IF(#REF!&lt;&gt;"",1,0))</f>
        <v>#REF!</v>
      </c>
      <c r="J26" s="208" t="e">
        <f>IF('Crisis Indicator Data'!#REF!="No Data",1,IF(#REF!&lt;&gt;"",1,0))</f>
        <v>#REF!</v>
      </c>
      <c r="K26" s="208" t="e">
        <f>IF('Crisis Indicator Data'!#REF!="No Data",1,IF(#REF!&lt;&gt;"",1,0))</f>
        <v>#REF!</v>
      </c>
      <c r="L26" s="208" t="e">
        <f>IF('Crisis Indicator Data'!#REF!="No Data",1,IF(#REF!&lt;&gt;"",1,0))</f>
        <v>#REF!</v>
      </c>
      <c r="M26" s="208" t="e">
        <f>IF('Crisis Indicator Data'!#REF!="No Data",1,IF(#REF!&lt;&gt;"",1,0))</f>
        <v>#REF!</v>
      </c>
      <c r="N26" s="208" t="e">
        <f>IF('Crisis Indicator Data'!#REF!="No Data",1,IF(#REF!&lt;&gt;"",1,0))</f>
        <v>#REF!</v>
      </c>
      <c r="O26" s="208" t="e">
        <f>IF('Crisis Indicator Data'!#REF!="No Data",1,IF(#REF!&lt;&gt;"",1,0))</f>
        <v>#REF!</v>
      </c>
      <c r="P26" s="208" t="e">
        <f>IF('Crisis Indicator Data'!#REF!="No Data",1,IF(#REF!&lt;&gt;"",1,0))</f>
        <v>#REF!</v>
      </c>
      <c r="Q26" s="208" t="e">
        <f>IF('Crisis Indicator Data'!#REF!="No Data",1,IF(#REF!&lt;&gt;"",1,0))</f>
        <v>#REF!</v>
      </c>
      <c r="R26" s="208" t="e">
        <f>IF('Crisis Indicator Data'!#REF!="No Data",1,IF(#REF!&lt;&gt;"",1,0))</f>
        <v>#REF!</v>
      </c>
      <c r="S26" s="208" t="e">
        <f>IF('Crisis Indicator Data'!#REF!="No Data",1,IF(#REF!&lt;&gt;"",1,0))</f>
        <v>#REF!</v>
      </c>
      <c r="T26" s="208" t="e">
        <f>IF('Crisis Indicator Data'!#REF!="No Data",1,IF(#REF!&lt;&gt;"",1,0))</f>
        <v>#REF!</v>
      </c>
      <c r="U26" s="208" t="e">
        <f>IF('Crisis Indicator Data'!#REF!="No Data",1,IF(#REF!&lt;&gt;"",1,0))</f>
        <v>#REF!</v>
      </c>
      <c r="V26" s="208" t="e">
        <f>IF('Crisis Indicator Data'!#REF!="No Data",1,IF(#REF!&lt;&gt;"",1,0))</f>
        <v>#REF!</v>
      </c>
      <c r="W26" s="208" t="e">
        <f>IF('Crisis Indicator Data'!#REF!="No Data",1,IF(#REF!&lt;&gt;"",1,0))</f>
        <v>#REF!</v>
      </c>
      <c r="X26" s="208" t="e">
        <f>IF('Crisis Indicator Data'!#REF!="No Data",1,IF(#REF!&lt;&gt;"",1,0))</f>
        <v>#REF!</v>
      </c>
      <c r="Y26" s="208" t="e">
        <f>IF('Crisis Indicator Data'!#REF!="No Data",1,IF(#REF!&lt;&gt;"",1,0))</f>
        <v>#REF!</v>
      </c>
      <c r="Z26" s="208" t="e">
        <f>IF('Crisis Indicator Data'!#REF!="No Data",1,IF(#REF!&lt;&gt;"",1,0))</f>
        <v>#REF!</v>
      </c>
      <c r="AA26" s="208" t="e">
        <f>IF('Crisis Indicator Data'!#REF!="No Data",1,IF(#REF!&lt;&gt;"",1,0))</f>
        <v>#REF!</v>
      </c>
      <c r="AB26" s="208" t="e">
        <f>IF('Crisis Indicator Data'!#REF!="No Data",1,IF(#REF!&lt;&gt;"",1,0))</f>
        <v>#REF!</v>
      </c>
      <c r="AC26" s="208" t="e">
        <f>IF('Crisis Indicator Data'!#REF!="No Data",1,IF(#REF!&lt;&gt;"",1,0))</f>
        <v>#REF!</v>
      </c>
      <c r="AD26" s="208" t="e">
        <f>IF('Crisis Indicator Data'!#REF!="No Data",1,IF(#REF!&lt;&gt;"",1,0))</f>
        <v>#REF!</v>
      </c>
      <c r="AE26" s="208" t="e">
        <f>IF('Crisis Indicator Data'!#REF!="No Data",1,IF(#REF!&lt;&gt;"",1,0))</f>
        <v>#REF!</v>
      </c>
      <c r="AF26" s="208" t="e">
        <f>IF('Crisis Indicator Data'!#REF!="No Data",1,IF(#REF!&lt;&gt;"",1,0))</f>
        <v>#REF!</v>
      </c>
      <c r="AG26" s="208" t="e">
        <f>IF('Crisis Indicator Data'!#REF!="No Data",1,IF(#REF!&lt;&gt;"",1,0))</f>
        <v>#REF!</v>
      </c>
      <c r="AH26" s="208" t="e">
        <f>IF('Crisis Indicator Data'!#REF!="No Data",1,IF(#REF!&lt;&gt;"",1,0))</f>
        <v>#REF!</v>
      </c>
      <c r="AI26" s="208" t="e">
        <f>IF('Crisis Indicator Data'!#REF!="No Data",1,IF(#REF!&lt;&gt;"",1,0))</f>
        <v>#REF!</v>
      </c>
      <c r="AJ26" s="208" t="e">
        <f>IF('Crisis Indicator Data'!#REF!="No Data",1,IF(#REF!&lt;&gt;"",1,0))</f>
        <v>#REF!</v>
      </c>
      <c r="AK26" s="208" t="e">
        <f>IF('Crisis Indicator Data'!#REF!="No Data",1,IF(#REF!&lt;&gt;"",1,0))</f>
        <v>#REF!</v>
      </c>
      <c r="AL26" s="208" t="e">
        <f>IF('Crisis Indicator Data'!#REF!="No Data",1,IF(#REF!&lt;&gt;"",1,0))</f>
        <v>#REF!</v>
      </c>
      <c r="AM26" s="208" t="e">
        <f>IF('Crisis Indicator Data'!#REF!="No Data",1,IF(#REF!&lt;&gt;"",1,0))</f>
        <v>#REF!</v>
      </c>
      <c r="AN26" s="208" t="e">
        <f>IF('Crisis Indicator Data'!#REF!="No Data",1,IF(#REF!&lt;&gt;"",1,0))</f>
        <v>#REF!</v>
      </c>
      <c r="AO26" s="208" t="e">
        <f>IF('Crisis Indicator Data'!#REF!="No Data",1,IF(#REF!&lt;&gt;"",1,0))</f>
        <v>#REF!</v>
      </c>
      <c r="AP26" s="208" t="e">
        <f>IF('Crisis Indicator Data'!#REF!="No Data",1,IF(#REF!&lt;&gt;"",1,0))</f>
        <v>#REF!</v>
      </c>
      <c r="AQ26" s="208" t="e">
        <f>IF('Crisis Indicator Data'!#REF!="No Data",1,IF(#REF!&lt;&gt;"",1,0))</f>
        <v>#REF!</v>
      </c>
      <c r="AR26" s="208" t="e">
        <f>IF('Crisis Indicator Data'!#REF!="No Data",1,IF(#REF!&lt;&gt;"",1,0))</f>
        <v>#REF!</v>
      </c>
      <c r="AS26" s="208" t="e">
        <f>IF('Crisis Indicator Data'!#REF!="No Data",1,IF(#REF!&lt;&gt;"",1,0))</f>
        <v>#REF!</v>
      </c>
      <c r="AT26" s="208" t="e">
        <f>IF('Crisis Indicator Data'!#REF!="No Data",1,IF(#REF!&lt;&gt;"",1,0))</f>
        <v>#REF!</v>
      </c>
      <c r="AU26" s="208" t="e">
        <f>IF('Crisis Indicator Data'!#REF!="No Data",1,IF(#REF!&lt;&gt;"",1,0))</f>
        <v>#REF!</v>
      </c>
      <c r="AV26" s="208" t="e">
        <f>IF('Crisis Indicator Data'!#REF!="No Data",1,IF(#REF!&lt;&gt;"",1,0))</f>
        <v>#REF!</v>
      </c>
      <c r="AW26" s="208" t="e">
        <f>IF('Crisis Indicator Data'!#REF!="No Data",1,IF(#REF!&lt;&gt;"",1,0))</f>
        <v>#REF!</v>
      </c>
      <c r="AX26" s="208" t="e">
        <f>IF('Crisis Indicator Data'!#REF!="No Data",1,IF(#REF!&lt;&gt;"",1,0))</f>
        <v>#REF!</v>
      </c>
      <c r="AY26" s="208" t="e">
        <f>IF('Crisis Indicator Data'!#REF!="No Data",1,IF(#REF!&lt;&gt;"",1,0))</f>
        <v>#REF!</v>
      </c>
      <c r="AZ26" s="208" t="e">
        <f>IF('Crisis Indicator Data'!#REF!="No Data",1,IF(#REF!&lt;&gt;"",1,0))</f>
        <v>#REF!</v>
      </c>
      <c r="BA26" t="e">
        <f t="shared" si="0"/>
        <v>#REF!</v>
      </c>
      <c r="BB26" s="22" t="e">
        <f t="shared" si="1"/>
        <v>#REF!</v>
      </c>
    </row>
    <row r="27" spans="1:54" x14ac:dyDescent="0.3">
      <c r="A27" t="s">
        <v>7347</v>
      </c>
      <c r="B27" s="208" t="e">
        <f>IF('Crisis Indicator Data'!#REF!="No Data",1,IF(#REF!&lt;&gt;"",1,0))</f>
        <v>#REF!</v>
      </c>
      <c r="C27" s="208" t="e">
        <f>IF('Crisis Indicator Data'!#REF!="No Data",1,IF(#REF!&lt;&gt;"",1,0))</f>
        <v>#REF!</v>
      </c>
      <c r="D27" s="208" t="e">
        <f>IF('Crisis Indicator Data'!#REF!="No Data",1,IF(#REF!&lt;&gt;"",1,0))</f>
        <v>#REF!</v>
      </c>
      <c r="E27" s="208" t="e">
        <f>IF('Crisis Indicator Data'!#REF!="No Data",1,IF(#REF!&lt;&gt;"",1,0))</f>
        <v>#REF!</v>
      </c>
      <c r="F27" s="208" t="e">
        <f>IF('Crisis Indicator Data'!#REF!="No Data",1,IF(#REF!&lt;&gt;"",1,0))</f>
        <v>#REF!</v>
      </c>
      <c r="G27" s="208" t="e">
        <f>IF('Crisis Indicator Data'!#REF!="No Data",1,IF(#REF!&lt;&gt;"",1,0))</f>
        <v>#REF!</v>
      </c>
      <c r="H27" s="208" t="e">
        <f>IF('Crisis Indicator Data'!#REF!="No Data",1,IF(#REF!&lt;&gt;"",1,0))</f>
        <v>#REF!</v>
      </c>
      <c r="I27" s="208" t="e">
        <f>IF('Crisis Indicator Data'!#REF!="No Data",1,IF(#REF!&lt;&gt;"",1,0))</f>
        <v>#REF!</v>
      </c>
      <c r="J27" s="208" t="e">
        <f>IF('Crisis Indicator Data'!#REF!="No Data",1,IF(#REF!&lt;&gt;"",1,0))</f>
        <v>#REF!</v>
      </c>
      <c r="K27" s="208" t="e">
        <f>IF('Crisis Indicator Data'!#REF!="No Data",1,IF(#REF!&lt;&gt;"",1,0))</f>
        <v>#REF!</v>
      </c>
      <c r="L27" s="208" t="e">
        <f>IF('Crisis Indicator Data'!#REF!="No Data",1,IF(#REF!&lt;&gt;"",1,0))</f>
        <v>#REF!</v>
      </c>
      <c r="M27" s="208" t="e">
        <f>IF('Crisis Indicator Data'!#REF!="No Data",1,IF(#REF!&lt;&gt;"",1,0))</f>
        <v>#REF!</v>
      </c>
      <c r="N27" s="208" t="e">
        <f>IF('Crisis Indicator Data'!#REF!="No Data",1,IF(#REF!&lt;&gt;"",1,0))</f>
        <v>#REF!</v>
      </c>
      <c r="O27" s="208" t="e">
        <f>IF('Crisis Indicator Data'!#REF!="No Data",1,IF(#REF!&lt;&gt;"",1,0))</f>
        <v>#REF!</v>
      </c>
      <c r="P27" s="208" t="e">
        <f>IF('Crisis Indicator Data'!#REF!="No Data",1,IF(#REF!&lt;&gt;"",1,0))</f>
        <v>#REF!</v>
      </c>
      <c r="Q27" s="208" t="e">
        <f>IF('Crisis Indicator Data'!#REF!="No Data",1,IF(#REF!&lt;&gt;"",1,0))</f>
        <v>#REF!</v>
      </c>
      <c r="R27" s="208" t="e">
        <f>IF('Crisis Indicator Data'!#REF!="No Data",1,IF(#REF!&lt;&gt;"",1,0))</f>
        <v>#REF!</v>
      </c>
      <c r="S27" s="208" t="e">
        <f>IF('Crisis Indicator Data'!#REF!="No Data",1,IF(#REF!&lt;&gt;"",1,0))</f>
        <v>#REF!</v>
      </c>
      <c r="T27" s="208" t="e">
        <f>IF('Crisis Indicator Data'!#REF!="No Data",1,IF(#REF!&lt;&gt;"",1,0))</f>
        <v>#REF!</v>
      </c>
      <c r="U27" s="208" t="e">
        <f>IF('Crisis Indicator Data'!#REF!="No Data",1,IF(#REF!&lt;&gt;"",1,0))</f>
        <v>#REF!</v>
      </c>
      <c r="V27" s="208" t="e">
        <f>IF('Crisis Indicator Data'!#REF!="No Data",1,IF(#REF!&lt;&gt;"",1,0))</f>
        <v>#REF!</v>
      </c>
      <c r="W27" s="208" t="e">
        <f>IF('Crisis Indicator Data'!#REF!="No Data",1,IF(#REF!&lt;&gt;"",1,0))</f>
        <v>#REF!</v>
      </c>
      <c r="X27" s="208" t="e">
        <f>IF('Crisis Indicator Data'!#REF!="No Data",1,IF(#REF!&lt;&gt;"",1,0))</f>
        <v>#REF!</v>
      </c>
      <c r="Y27" s="208" t="e">
        <f>IF('Crisis Indicator Data'!#REF!="No Data",1,IF(#REF!&lt;&gt;"",1,0))</f>
        <v>#REF!</v>
      </c>
      <c r="Z27" s="208" t="e">
        <f>IF('Crisis Indicator Data'!#REF!="No Data",1,IF(#REF!&lt;&gt;"",1,0))</f>
        <v>#REF!</v>
      </c>
      <c r="AA27" s="208" t="e">
        <f>IF('Crisis Indicator Data'!#REF!="No Data",1,IF(#REF!&lt;&gt;"",1,0))</f>
        <v>#REF!</v>
      </c>
      <c r="AB27" s="208" t="e">
        <f>IF('Crisis Indicator Data'!#REF!="No Data",1,IF(#REF!&lt;&gt;"",1,0))</f>
        <v>#REF!</v>
      </c>
      <c r="AC27" s="208" t="e">
        <f>IF('Crisis Indicator Data'!#REF!="No Data",1,IF(#REF!&lt;&gt;"",1,0))</f>
        <v>#REF!</v>
      </c>
      <c r="AD27" s="208" t="e">
        <f>IF('Crisis Indicator Data'!#REF!="No Data",1,IF(#REF!&lt;&gt;"",1,0))</f>
        <v>#REF!</v>
      </c>
      <c r="AE27" s="208" t="e">
        <f>IF('Crisis Indicator Data'!#REF!="No Data",1,IF(#REF!&lt;&gt;"",1,0))</f>
        <v>#REF!</v>
      </c>
      <c r="AF27" s="208" t="e">
        <f>IF('Crisis Indicator Data'!#REF!="No Data",1,IF(#REF!&lt;&gt;"",1,0))</f>
        <v>#REF!</v>
      </c>
      <c r="AG27" s="208" t="e">
        <f>IF('Crisis Indicator Data'!#REF!="No Data",1,IF(#REF!&lt;&gt;"",1,0))</f>
        <v>#REF!</v>
      </c>
      <c r="AH27" s="208" t="e">
        <f>IF('Crisis Indicator Data'!#REF!="No Data",1,IF(#REF!&lt;&gt;"",1,0))</f>
        <v>#REF!</v>
      </c>
      <c r="AI27" s="208" t="e">
        <f>IF('Crisis Indicator Data'!#REF!="No Data",1,IF(#REF!&lt;&gt;"",1,0))</f>
        <v>#REF!</v>
      </c>
      <c r="AJ27" s="208" t="e">
        <f>IF('Crisis Indicator Data'!#REF!="No Data",1,IF(#REF!&lt;&gt;"",1,0))</f>
        <v>#REF!</v>
      </c>
      <c r="AK27" s="208" t="e">
        <f>IF('Crisis Indicator Data'!#REF!="No Data",1,IF(#REF!&lt;&gt;"",1,0))</f>
        <v>#REF!</v>
      </c>
      <c r="AL27" s="208" t="e">
        <f>IF('Crisis Indicator Data'!#REF!="No Data",1,IF(#REF!&lt;&gt;"",1,0))</f>
        <v>#REF!</v>
      </c>
      <c r="AM27" s="208" t="e">
        <f>IF('Crisis Indicator Data'!#REF!="No Data",1,IF(#REF!&lt;&gt;"",1,0))</f>
        <v>#REF!</v>
      </c>
      <c r="AN27" s="208" t="e">
        <f>IF('Crisis Indicator Data'!#REF!="No Data",1,IF(#REF!&lt;&gt;"",1,0))</f>
        <v>#REF!</v>
      </c>
      <c r="AO27" s="208" t="e">
        <f>IF('Crisis Indicator Data'!#REF!="No Data",1,IF(#REF!&lt;&gt;"",1,0))</f>
        <v>#REF!</v>
      </c>
      <c r="AP27" s="208" t="e">
        <f>IF('Crisis Indicator Data'!#REF!="No Data",1,IF(#REF!&lt;&gt;"",1,0))</f>
        <v>#REF!</v>
      </c>
      <c r="AQ27" s="208" t="e">
        <f>IF('Crisis Indicator Data'!#REF!="No Data",1,IF(#REF!&lt;&gt;"",1,0))</f>
        <v>#REF!</v>
      </c>
      <c r="AR27" s="208" t="e">
        <f>IF('Crisis Indicator Data'!#REF!="No Data",1,IF(#REF!&lt;&gt;"",1,0))</f>
        <v>#REF!</v>
      </c>
      <c r="AS27" s="208" t="e">
        <f>IF('Crisis Indicator Data'!#REF!="No Data",1,IF(#REF!&lt;&gt;"",1,0))</f>
        <v>#REF!</v>
      </c>
      <c r="AT27" s="208" t="e">
        <f>IF('Crisis Indicator Data'!#REF!="No Data",1,IF(#REF!&lt;&gt;"",1,0))</f>
        <v>#REF!</v>
      </c>
      <c r="AU27" s="208" t="e">
        <f>IF('Crisis Indicator Data'!#REF!="No Data",1,IF(#REF!&lt;&gt;"",1,0))</f>
        <v>#REF!</v>
      </c>
      <c r="AV27" s="208" t="e">
        <f>IF('Crisis Indicator Data'!#REF!="No Data",1,IF(#REF!&lt;&gt;"",1,0))</f>
        <v>#REF!</v>
      </c>
      <c r="AW27" s="208" t="e">
        <f>IF('Crisis Indicator Data'!#REF!="No Data",1,IF(#REF!&lt;&gt;"",1,0))</f>
        <v>#REF!</v>
      </c>
      <c r="AX27" s="208" t="e">
        <f>IF('Crisis Indicator Data'!#REF!="No Data",1,IF(#REF!&lt;&gt;"",1,0))</f>
        <v>#REF!</v>
      </c>
      <c r="AY27" s="208" t="e">
        <f>IF('Crisis Indicator Data'!#REF!="No Data",1,IF(#REF!&lt;&gt;"",1,0))</f>
        <v>#REF!</v>
      </c>
      <c r="AZ27" s="208" t="e">
        <f>IF('Crisis Indicator Data'!#REF!="No Data",1,IF(#REF!&lt;&gt;"",1,0))</f>
        <v>#REF!</v>
      </c>
      <c r="BA27" t="e">
        <f t="shared" si="0"/>
        <v>#REF!</v>
      </c>
      <c r="BB27" s="22" t="e">
        <f t="shared" si="1"/>
        <v>#REF!</v>
      </c>
    </row>
    <row r="28" spans="1:54" x14ac:dyDescent="0.3">
      <c r="A28" t="s">
        <v>7348</v>
      </c>
      <c r="B28" s="208" t="e">
        <f>IF('Crisis Indicator Data'!#REF!="No Data",1,IF(#REF!&lt;&gt;"",1,0))</f>
        <v>#REF!</v>
      </c>
      <c r="C28" s="208" t="e">
        <f>IF('Crisis Indicator Data'!#REF!="No Data",1,IF(#REF!&lt;&gt;"",1,0))</f>
        <v>#REF!</v>
      </c>
      <c r="D28" s="208" t="e">
        <f>IF('Crisis Indicator Data'!#REF!="No Data",1,IF(#REF!&lt;&gt;"",1,0))</f>
        <v>#REF!</v>
      </c>
      <c r="E28" s="208" t="e">
        <f>IF('Crisis Indicator Data'!#REF!="No Data",1,IF(#REF!&lt;&gt;"",1,0))</f>
        <v>#REF!</v>
      </c>
      <c r="F28" s="208" t="e">
        <f>IF('Crisis Indicator Data'!#REF!="No Data",1,IF(#REF!&lt;&gt;"",1,0))</f>
        <v>#REF!</v>
      </c>
      <c r="G28" s="208" t="e">
        <f>IF('Crisis Indicator Data'!#REF!="No Data",1,IF(#REF!&lt;&gt;"",1,0))</f>
        <v>#REF!</v>
      </c>
      <c r="H28" s="208" t="e">
        <f>IF('Crisis Indicator Data'!#REF!="No Data",1,IF(#REF!&lt;&gt;"",1,0))</f>
        <v>#REF!</v>
      </c>
      <c r="I28" s="208" t="e">
        <f>IF('Crisis Indicator Data'!#REF!="No Data",1,IF(#REF!&lt;&gt;"",1,0))</f>
        <v>#REF!</v>
      </c>
      <c r="J28" s="208" t="e">
        <f>IF('Crisis Indicator Data'!#REF!="No Data",1,IF(#REF!&lt;&gt;"",1,0))</f>
        <v>#REF!</v>
      </c>
      <c r="K28" s="208" t="e">
        <f>IF('Crisis Indicator Data'!#REF!="No Data",1,IF(#REF!&lt;&gt;"",1,0))</f>
        <v>#REF!</v>
      </c>
      <c r="L28" s="208" t="e">
        <f>IF('Crisis Indicator Data'!#REF!="No Data",1,IF(#REF!&lt;&gt;"",1,0))</f>
        <v>#REF!</v>
      </c>
      <c r="M28" s="208" t="e">
        <f>IF('Crisis Indicator Data'!#REF!="No Data",1,IF(#REF!&lt;&gt;"",1,0))</f>
        <v>#REF!</v>
      </c>
      <c r="N28" s="208" t="e">
        <f>IF('Crisis Indicator Data'!#REF!="No Data",1,IF(#REF!&lt;&gt;"",1,0))</f>
        <v>#REF!</v>
      </c>
      <c r="O28" s="208" t="e">
        <f>IF('Crisis Indicator Data'!#REF!="No Data",1,IF(#REF!&lt;&gt;"",1,0))</f>
        <v>#REF!</v>
      </c>
      <c r="P28" s="208" t="e">
        <f>IF('Crisis Indicator Data'!#REF!="No Data",1,IF(#REF!&lt;&gt;"",1,0))</f>
        <v>#REF!</v>
      </c>
      <c r="Q28" s="208" t="e">
        <f>IF('Crisis Indicator Data'!#REF!="No Data",1,IF(#REF!&lt;&gt;"",1,0))</f>
        <v>#REF!</v>
      </c>
      <c r="R28" s="208" t="e">
        <f>IF('Crisis Indicator Data'!#REF!="No Data",1,IF(#REF!&lt;&gt;"",1,0))</f>
        <v>#REF!</v>
      </c>
      <c r="S28" s="208" t="e">
        <f>IF('Crisis Indicator Data'!#REF!="No Data",1,IF(#REF!&lt;&gt;"",1,0))</f>
        <v>#REF!</v>
      </c>
      <c r="T28" s="208" t="e">
        <f>IF('Crisis Indicator Data'!#REF!="No Data",1,IF(#REF!&lt;&gt;"",1,0))</f>
        <v>#REF!</v>
      </c>
      <c r="U28" s="208" t="e">
        <f>IF('Crisis Indicator Data'!#REF!="No Data",1,IF(#REF!&lt;&gt;"",1,0))</f>
        <v>#REF!</v>
      </c>
      <c r="V28" s="208" t="e">
        <f>IF('Crisis Indicator Data'!#REF!="No Data",1,IF(#REF!&lt;&gt;"",1,0))</f>
        <v>#REF!</v>
      </c>
      <c r="W28" s="208" t="e">
        <f>IF('Crisis Indicator Data'!#REF!="No Data",1,IF(#REF!&lt;&gt;"",1,0))</f>
        <v>#REF!</v>
      </c>
      <c r="X28" s="208" t="e">
        <f>IF('Crisis Indicator Data'!#REF!="No Data",1,IF(#REF!&lt;&gt;"",1,0))</f>
        <v>#REF!</v>
      </c>
      <c r="Y28" s="208" t="e">
        <f>IF('Crisis Indicator Data'!#REF!="No Data",1,IF(#REF!&lt;&gt;"",1,0))</f>
        <v>#REF!</v>
      </c>
      <c r="Z28" s="208" t="e">
        <f>IF('Crisis Indicator Data'!#REF!="No Data",1,IF(#REF!&lt;&gt;"",1,0))</f>
        <v>#REF!</v>
      </c>
      <c r="AA28" s="208" t="e">
        <f>IF('Crisis Indicator Data'!#REF!="No Data",1,IF(#REF!&lt;&gt;"",1,0))</f>
        <v>#REF!</v>
      </c>
      <c r="AB28" s="208" t="e">
        <f>IF('Crisis Indicator Data'!#REF!="No Data",1,IF(#REF!&lt;&gt;"",1,0))</f>
        <v>#REF!</v>
      </c>
      <c r="AC28" s="208" t="e">
        <f>IF('Crisis Indicator Data'!#REF!="No Data",1,IF(#REF!&lt;&gt;"",1,0))</f>
        <v>#REF!</v>
      </c>
      <c r="AD28" s="208" t="e">
        <f>IF('Crisis Indicator Data'!#REF!="No Data",1,IF(#REF!&lt;&gt;"",1,0))</f>
        <v>#REF!</v>
      </c>
      <c r="AE28" s="208" t="e">
        <f>IF('Crisis Indicator Data'!#REF!="No Data",1,IF(#REF!&lt;&gt;"",1,0))</f>
        <v>#REF!</v>
      </c>
      <c r="AF28" s="208" t="e">
        <f>IF('Crisis Indicator Data'!#REF!="No Data",1,IF(#REF!&lt;&gt;"",1,0))</f>
        <v>#REF!</v>
      </c>
      <c r="AG28" s="208" t="e">
        <f>IF('Crisis Indicator Data'!#REF!="No Data",1,IF(#REF!&lt;&gt;"",1,0))</f>
        <v>#REF!</v>
      </c>
      <c r="AH28" s="208" t="e">
        <f>IF('Crisis Indicator Data'!#REF!="No Data",1,IF(#REF!&lt;&gt;"",1,0))</f>
        <v>#REF!</v>
      </c>
      <c r="AI28" s="208" t="e">
        <f>IF('Crisis Indicator Data'!#REF!="No Data",1,IF(#REF!&lt;&gt;"",1,0))</f>
        <v>#REF!</v>
      </c>
      <c r="AJ28" s="208" t="e">
        <f>IF('Crisis Indicator Data'!#REF!="No Data",1,IF(#REF!&lt;&gt;"",1,0))</f>
        <v>#REF!</v>
      </c>
      <c r="AK28" s="208" t="e">
        <f>IF('Crisis Indicator Data'!#REF!="No Data",1,IF(#REF!&lt;&gt;"",1,0))</f>
        <v>#REF!</v>
      </c>
      <c r="AL28" s="208" t="e">
        <f>IF('Crisis Indicator Data'!#REF!="No Data",1,IF(#REF!&lt;&gt;"",1,0))</f>
        <v>#REF!</v>
      </c>
      <c r="AM28" s="208" t="e">
        <f>IF('Crisis Indicator Data'!#REF!="No Data",1,IF(#REF!&lt;&gt;"",1,0))</f>
        <v>#REF!</v>
      </c>
      <c r="AN28" s="208" t="e">
        <f>IF('Crisis Indicator Data'!#REF!="No Data",1,IF(#REF!&lt;&gt;"",1,0))</f>
        <v>#REF!</v>
      </c>
      <c r="AO28" s="208" t="e">
        <f>IF('Crisis Indicator Data'!#REF!="No Data",1,IF(#REF!&lt;&gt;"",1,0))</f>
        <v>#REF!</v>
      </c>
      <c r="AP28" s="208" t="e">
        <f>IF('Crisis Indicator Data'!#REF!="No Data",1,IF(#REF!&lt;&gt;"",1,0))</f>
        <v>#REF!</v>
      </c>
      <c r="AQ28" s="208" t="e">
        <f>IF('Crisis Indicator Data'!#REF!="No Data",1,IF(#REF!&lt;&gt;"",1,0))</f>
        <v>#REF!</v>
      </c>
      <c r="AR28" s="208" t="e">
        <f>IF('Crisis Indicator Data'!#REF!="No Data",1,IF(#REF!&lt;&gt;"",1,0))</f>
        <v>#REF!</v>
      </c>
      <c r="AS28" s="208" t="e">
        <f>IF('Crisis Indicator Data'!#REF!="No Data",1,IF(#REF!&lt;&gt;"",1,0))</f>
        <v>#REF!</v>
      </c>
      <c r="AT28" s="208" t="e">
        <f>IF('Crisis Indicator Data'!#REF!="No Data",1,IF(#REF!&lt;&gt;"",1,0))</f>
        <v>#REF!</v>
      </c>
      <c r="AU28" s="208" t="e">
        <f>IF('Crisis Indicator Data'!#REF!="No Data",1,IF(#REF!&lt;&gt;"",1,0))</f>
        <v>#REF!</v>
      </c>
      <c r="AV28" s="208" t="e">
        <f>IF('Crisis Indicator Data'!#REF!="No Data",1,IF(#REF!&lt;&gt;"",1,0))</f>
        <v>#REF!</v>
      </c>
      <c r="AW28" s="208" t="e">
        <f>IF('Crisis Indicator Data'!#REF!="No Data",1,IF(#REF!&lt;&gt;"",1,0))</f>
        <v>#REF!</v>
      </c>
      <c r="AX28" s="208" t="e">
        <f>IF('Crisis Indicator Data'!#REF!="No Data",1,IF(#REF!&lt;&gt;"",1,0))</f>
        <v>#REF!</v>
      </c>
      <c r="AY28" s="208" t="e">
        <f>IF('Crisis Indicator Data'!#REF!="No Data",1,IF(#REF!&lt;&gt;"",1,0))</f>
        <v>#REF!</v>
      </c>
      <c r="AZ28" s="208" t="e">
        <f>IF('Crisis Indicator Data'!#REF!="No Data",1,IF(#REF!&lt;&gt;"",1,0))</f>
        <v>#REF!</v>
      </c>
      <c r="BA28" t="e">
        <f t="shared" si="0"/>
        <v>#REF!</v>
      </c>
      <c r="BB28" s="22" t="e">
        <f t="shared" si="1"/>
        <v>#REF!</v>
      </c>
    </row>
    <row r="29" spans="1:54" x14ac:dyDescent="0.3">
      <c r="A29" t="s">
        <v>7356</v>
      </c>
      <c r="B29" s="208" t="e">
        <f>IF('Crisis Indicator Data'!#REF!="No Data",1,IF(#REF!&lt;&gt;"",1,0))</f>
        <v>#REF!</v>
      </c>
      <c r="C29" s="208" t="e">
        <f>IF('Crisis Indicator Data'!#REF!="No Data",1,IF(#REF!&lt;&gt;"",1,0))</f>
        <v>#REF!</v>
      </c>
      <c r="D29" s="208" t="e">
        <f>IF('Crisis Indicator Data'!#REF!="No Data",1,IF(#REF!&lt;&gt;"",1,0))</f>
        <v>#REF!</v>
      </c>
      <c r="E29" s="208" t="e">
        <f>IF('Crisis Indicator Data'!#REF!="No Data",1,IF(#REF!&lt;&gt;"",1,0))</f>
        <v>#REF!</v>
      </c>
      <c r="F29" s="208" t="e">
        <f>IF('Crisis Indicator Data'!#REF!="No Data",1,IF(#REF!&lt;&gt;"",1,0))</f>
        <v>#REF!</v>
      </c>
      <c r="G29" s="208" t="e">
        <f>IF('Crisis Indicator Data'!#REF!="No Data",1,IF(#REF!&lt;&gt;"",1,0))</f>
        <v>#REF!</v>
      </c>
      <c r="H29" s="208" t="e">
        <f>IF('Crisis Indicator Data'!#REF!="No Data",1,IF(#REF!&lt;&gt;"",1,0))</f>
        <v>#REF!</v>
      </c>
      <c r="I29" s="208" t="e">
        <f>IF('Crisis Indicator Data'!#REF!="No Data",1,IF(#REF!&lt;&gt;"",1,0))</f>
        <v>#REF!</v>
      </c>
      <c r="J29" s="208" t="e">
        <f>IF('Crisis Indicator Data'!#REF!="No Data",1,IF(#REF!&lt;&gt;"",1,0))</f>
        <v>#REF!</v>
      </c>
      <c r="K29" s="208" t="e">
        <f>IF('Crisis Indicator Data'!#REF!="No Data",1,IF(#REF!&lt;&gt;"",1,0))</f>
        <v>#REF!</v>
      </c>
      <c r="L29" s="208" t="e">
        <f>IF('Crisis Indicator Data'!#REF!="No Data",1,IF(#REF!&lt;&gt;"",1,0))</f>
        <v>#REF!</v>
      </c>
      <c r="M29" s="208" t="e">
        <f>IF('Crisis Indicator Data'!#REF!="No Data",1,IF(#REF!&lt;&gt;"",1,0))</f>
        <v>#REF!</v>
      </c>
      <c r="N29" s="208" t="e">
        <f>IF('Crisis Indicator Data'!#REF!="No Data",1,IF(#REF!&lt;&gt;"",1,0))</f>
        <v>#REF!</v>
      </c>
      <c r="O29" s="208" t="e">
        <f>IF('Crisis Indicator Data'!#REF!="No Data",1,IF(#REF!&lt;&gt;"",1,0))</f>
        <v>#REF!</v>
      </c>
      <c r="P29" s="208" t="e">
        <f>IF('Crisis Indicator Data'!#REF!="No Data",1,IF(#REF!&lt;&gt;"",1,0))</f>
        <v>#REF!</v>
      </c>
      <c r="Q29" s="208" t="e">
        <f>IF('Crisis Indicator Data'!#REF!="No Data",1,IF(#REF!&lt;&gt;"",1,0))</f>
        <v>#REF!</v>
      </c>
      <c r="R29" s="208" t="e">
        <f>IF('Crisis Indicator Data'!#REF!="No Data",1,IF(#REF!&lt;&gt;"",1,0))</f>
        <v>#REF!</v>
      </c>
      <c r="S29" s="208" t="e">
        <f>IF('Crisis Indicator Data'!#REF!="No Data",1,IF(#REF!&lt;&gt;"",1,0))</f>
        <v>#REF!</v>
      </c>
      <c r="T29" s="208" t="e">
        <f>IF('Crisis Indicator Data'!#REF!="No Data",1,IF(#REF!&lt;&gt;"",1,0))</f>
        <v>#REF!</v>
      </c>
      <c r="U29" s="208" t="e">
        <f>IF('Crisis Indicator Data'!#REF!="No Data",1,IF(#REF!&lt;&gt;"",1,0))</f>
        <v>#REF!</v>
      </c>
      <c r="V29" s="208" t="e">
        <f>IF('Crisis Indicator Data'!#REF!="No Data",1,IF(#REF!&lt;&gt;"",1,0))</f>
        <v>#REF!</v>
      </c>
      <c r="W29" s="208" t="e">
        <f>IF('Crisis Indicator Data'!#REF!="No Data",1,IF(#REF!&lt;&gt;"",1,0))</f>
        <v>#REF!</v>
      </c>
      <c r="X29" s="208" t="e">
        <f>IF('Crisis Indicator Data'!#REF!="No Data",1,IF(#REF!&lt;&gt;"",1,0))</f>
        <v>#REF!</v>
      </c>
      <c r="Y29" s="208" t="e">
        <f>IF('Crisis Indicator Data'!#REF!="No Data",1,IF(#REF!&lt;&gt;"",1,0))</f>
        <v>#REF!</v>
      </c>
      <c r="Z29" s="208" t="e">
        <f>IF('Crisis Indicator Data'!#REF!="No Data",1,IF(#REF!&lt;&gt;"",1,0))</f>
        <v>#REF!</v>
      </c>
      <c r="AA29" s="208" t="e">
        <f>IF('Crisis Indicator Data'!#REF!="No Data",1,IF(#REF!&lt;&gt;"",1,0))</f>
        <v>#REF!</v>
      </c>
      <c r="AB29" s="208" t="e">
        <f>IF('Crisis Indicator Data'!#REF!="No Data",1,IF(#REF!&lt;&gt;"",1,0))</f>
        <v>#REF!</v>
      </c>
      <c r="AC29" s="208" t="e">
        <f>IF('Crisis Indicator Data'!#REF!="No Data",1,IF(#REF!&lt;&gt;"",1,0))</f>
        <v>#REF!</v>
      </c>
      <c r="AD29" s="208" t="e">
        <f>IF('Crisis Indicator Data'!#REF!="No Data",1,IF(#REF!&lt;&gt;"",1,0))</f>
        <v>#REF!</v>
      </c>
      <c r="AE29" s="208" t="e">
        <f>IF('Crisis Indicator Data'!#REF!="No Data",1,IF(#REF!&lt;&gt;"",1,0))</f>
        <v>#REF!</v>
      </c>
      <c r="AF29" s="208" t="e">
        <f>IF('Crisis Indicator Data'!#REF!="No Data",1,IF(#REF!&lt;&gt;"",1,0))</f>
        <v>#REF!</v>
      </c>
      <c r="AG29" s="208" t="e">
        <f>IF('Crisis Indicator Data'!#REF!="No Data",1,IF(#REF!&lt;&gt;"",1,0))</f>
        <v>#REF!</v>
      </c>
      <c r="AH29" s="208" t="e">
        <f>IF('Crisis Indicator Data'!#REF!="No Data",1,IF(#REF!&lt;&gt;"",1,0))</f>
        <v>#REF!</v>
      </c>
      <c r="AI29" s="208" t="e">
        <f>IF('Crisis Indicator Data'!#REF!="No Data",1,IF(#REF!&lt;&gt;"",1,0))</f>
        <v>#REF!</v>
      </c>
      <c r="AJ29" s="208" t="e">
        <f>IF('Crisis Indicator Data'!#REF!="No Data",1,IF(#REF!&lt;&gt;"",1,0))</f>
        <v>#REF!</v>
      </c>
      <c r="AK29" s="208" t="e">
        <f>IF('Crisis Indicator Data'!#REF!="No Data",1,IF(#REF!&lt;&gt;"",1,0))</f>
        <v>#REF!</v>
      </c>
      <c r="AL29" s="208" t="e">
        <f>IF('Crisis Indicator Data'!#REF!="No Data",1,IF(#REF!&lt;&gt;"",1,0))</f>
        <v>#REF!</v>
      </c>
      <c r="AM29" s="208" t="e">
        <f>IF('Crisis Indicator Data'!#REF!="No Data",1,IF(#REF!&lt;&gt;"",1,0))</f>
        <v>#REF!</v>
      </c>
      <c r="AN29" s="208" t="e">
        <f>IF('Crisis Indicator Data'!#REF!="No Data",1,IF(#REF!&lt;&gt;"",1,0))</f>
        <v>#REF!</v>
      </c>
      <c r="AO29" s="208" t="e">
        <f>IF('Crisis Indicator Data'!#REF!="No Data",1,IF(#REF!&lt;&gt;"",1,0))</f>
        <v>#REF!</v>
      </c>
      <c r="AP29" s="208" t="e">
        <f>IF('Crisis Indicator Data'!#REF!="No Data",1,IF(#REF!&lt;&gt;"",1,0))</f>
        <v>#REF!</v>
      </c>
      <c r="AQ29" s="208" t="e">
        <f>IF('Crisis Indicator Data'!#REF!="No Data",1,IF(#REF!&lt;&gt;"",1,0))</f>
        <v>#REF!</v>
      </c>
      <c r="AR29" s="208" t="e">
        <f>IF('Crisis Indicator Data'!#REF!="No Data",1,IF(#REF!&lt;&gt;"",1,0))</f>
        <v>#REF!</v>
      </c>
      <c r="AS29" s="208" t="e">
        <f>IF('Crisis Indicator Data'!#REF!="No Data",1,IF(#REF!&lt;&gt;"",1,0))</f>
        <v>#REF!</v>
      </c>
      <c r="AT29" s="208" t="e">
        <f>IF('Crisis Indicator Data'!#REF!="No Data",1,IF(#REF!&lt;&gt;"",1,0))</f>
        <v>#REF!</v>
      </c>
      <c r="AU29" s="208" t="e">
        <f>IF('Crisis Indicator Data'!#REF!="No Data",1,IF(#REF!&lt;&gt;"",1,0))</f>
        <v>#REF!</v>
      </c>
      <c r="AV29" s="208" t="e">
        <f>IF('Crisis Indicator Data'!#REF!="No Data",1,IF(#REF!&lt;&gt;"",1,0))</f>
        <v>#REF!</v>
      </c>
      <c r="AW29" s="208" t="e">
        <f>IF('Crisis Indicator Data'!#REF!="No Data",1,IF(#REF!&lt;&gt;"",1,0))</f>
        <v>#REF!</v>
      </c>
      <c r="AX29" s="208" t="e">
        <f>IF('Crisis Indicator Data'!#REF!="No Data",1,IF(#REF!&lt;&gt;"",1,0))</f>
        <v>#REF!</v>
      </c>
      <c r="AY29" s="208" t="e">
        <f>IF('Crisis Indicator Data'!#REF!="No Data",1,IF(#REF!&lt;&gt;"",1,0))</f>
        <v>#REF!</v>
      </c>
      <c r="AZ29" s="208" t="e">
        <f>IF('Crisis Indicator Data'!#REF!="No Data",1,IF(#REF!&lt;&gt;"",1,0))</f>
        <v>#REF!</v>
      </c>
      <c r="BA29" t="e">
        <f t="shared" si="0"/>
        <v>#REF!</v>
      </c>
      <c r="BB29" s="22" t="e">
        <f t="shared" si="1"/>
        <v>#REF!</v>
      </c>
    </row>
    <row r="30" spans="1:54" x14ac:dyDescent="0.3">
      <c r="A30" t="s">
        <v>7351</v>
      </c>
      <c r="B30" s="208" t="e">
        <f>IF('Crisis Indicator Data'!#REF!="No Data",1,IF(#REF!&lt;&gt;"",1,0))</f>
        <v>#REF!</v>
      </c>
      <c r="C30" s="208" t="e">
        <f>IF('Crisis Indicator Data'!#REF!="No Data",1,IF(#REF!&lt;&gt;"",1,0))</f>
        <v>#REF!</v>
      </c>
      <c r="D30" s="208" t="e">
        <f>IF('Crisis Indicator Data'!#REF!="No Data",1,IF(#REF!&lt;&gt;"",1,0))</f>
        <v>#REF!</v>
      </c>
      <c r="E30" s="208" t="e">
        <f>IF('Crisis Indicator Data'!#REF!="No Data",1,IF(#REF!&lt;&gt;"",1,0))</f>
        <v>#REF!</v>
      </c>
      <c r="F30" s="208" t="e">
        <f>IF('Crisis Indicator Data'!#REF!="No Data",1,IF(#REF!&lt;&gt;"",1,0))</f>
        <v>#REF!</v>
      </c>
      <c r="G30" s="208" t="e">
        <f>IF('Crisis Indicator Data'!#REF!="No Data",1,IF(#REF!&lt;&gt;"",1,0))</f>
        <v>#REF!</v>
      </c>
      <c r="H30" s="208" t="e">
        <f>IF('Crisis Indicator Data'!#REF!="No Data",1,IF(#REF!&lt;&gt;"",1,0))</f>
        <v>#REF!</v>
      </c>
      <c r="I30" s="208" t="e">
        <f>IF('Crisis Indicator Data'!#REF!="No Data",1,IF(#REF!&lt;&gt;"",1,0))</f>
        <v>#REF!</v>
      </c>
      <c r="J30" s="208" t="e">
        <f>IF('Crisis Indicator Data'!#REF!="No Data",1,IF(#REF!&lt;&gt;"",1,0))</f>
        <v>#REF!</v>
      </c>
      <c r="K30" s="208" t="e">
        <f>IF('Crisis Indicator Data'!#REF!="No Data",1,IF(#REF!&lt;&gt;"",1,0))</f>
        <v>#REF!</v>
      </c>
      <c r="L30" s="208" t="e">
        <f>IF('Crisis Indicator Data'!#REF!="No Data",1,IF(#REF!&lt;&gt;"",1,0))</f>
        <v>#REF!</v>
      </c>
      <c r="M30" s="208" t="e">
        <f>IF('Crisis Indicator Data'!#REF!="No Data",1,IF(#REF!&lt;&gt;"",1,0))</f>
        <v>#REF!</v>
      </c>
      <c r="N30" s="208" t="e">
        <f>IF('Crisis Indicator Data'!#REF!="No Data",1,IF(#REF!&lt;&gt;"",1,0))</f>
        <v>#REF!</v>
      </c>
      <c r="O30" s="208" t="e">
        <f>IF('Crisis Indicator Data'!#REF!="No Data",1,IF(#REF!&lt;&gt;"",1,0))</f>
        <v>#REF!</v>
      </c>
      <c r="P30" s="208" t="e">
        <f>IF('Crisis Indicator Data'!#REF!="No Data",1,IF(#REF!&lt;&gt;"",1,0))</f>
        <v>#REF!</v>
      </c>
      <c r="Q30" s="208" t="e">
        <f>IF('Crisis Indicator Data'!#REF!="No Data",1,IF(#REF!&lt;&gt;"",1,0))</f>
        <v>#REF!</v>
      </c>
      <c r="R30" s="208" t="e">
        <f>IF('Crisis Indicator Data'!#REF!="No Data",1,IF(#REF!&lt;&gt;"",1,0))</f>
        <v>#REF!</v>
      </c>
      <c r="S30" s="208" t="e">
        <f>IF('Crisis Indicator Data'!#REF!="No Data",1,IF(#REF!&lt;&gt;"",1,0))</f>
        <v>#REF!</v>
      </c>
      <c r="T30" s="208" t="e">
        <f>IF('Crisis Indicator Data'!#REF!="No Data",1,IF(#REF!&lt;&gt;"",1,0))</f>
        <v>#REF!</v>
      </c>
      <c r="U30" s="208" t="e">
        <f>IF('Crisis Indicator Data'!#REF!="No Data",1,IF(#REF!&lt;&gt;"",1,0))</f>
        <v>#REF!</v>
      </c>
      <c r="V30" s="208" t="e">
        <f>IF('Crisis Indicator Data'!#REF!="No Data",1,IF(#REF!&lt;&gt;"",1,0))</f>
        <v>#REF!</v>
      </c>
      <c r="W30" s="208" t="e">
        <f>IF('Crisis Indicator Data'!#REF!="No Data",1,IF(#REF!&lt;&gt;"",1,0))</f>
        <v>#REF!</v>
      </c>
      <c r="X30" s="208" t="e">
        <f>IF('Crisis Indicator Data'!#REF!="No Data",1,IF(#REF!&lt;&gt;"",1,0))</f>
        <v>#REF!</v>
      </c>
      <c r="Y30" s="208" t="e">
        <f>IF('Crisis Indicator Data'!#REF!="No Data",1,IF(#REF!&lt;&gt;"",1,0))</f>
        <v>#REF!</v>
      </c>
      <c r="Z30" s="208" t="e">
        <f>IF('Crisis Indicator Data'!#REF!="No Data",1,IF(#REF!&lt;&gt;"",1,0))</f>
        <v>#REF!</v>
      </c>
      <c r="AA30" s="208" t="e">
        <f>IF('Crisis Indicator Data'!#REF!="No Data",1,IF(#REF!&lt;&gt;"",1,0))</f>
        <v>#REF!</v>
      </c>
      <c r="AB30" s="208" t="e">
        <f>IF('Crisis Indicator Data'!#REF!="No Data",1,IF(#REF!&lt;&gt;"",1,0))</f>
        <v>#REF!</v>
      </c>
      <c r="AC30" s="208" t="e">
        <f>IF('Crisis Indicator Data'!#REF!="No Data",1,IF(#REF!&lt;&gt;"",1,0))</f>
        <v>#REF!</v>
      </c>
      <c r="AD30" s="208" t="e">
        <f>IF('Crisis Indicator Data'!#REF!="No Data",1,IF(#REF!&lt;&gt;"",1,0))</f>
        <v>#REF!</v>
      </c>
      <c r="AE30" s="208" t="e">
        <f>IF('Crisis Indicator Data'!#REF!="No Data",1,IF(#REF!&lt;&gt;"",1,0))</f>
        <v>#REF!</v>
      </c>
      <c r="AF30" s="208" t="e">
        <f>IF('Crisis Indicator Data'!#REF!="No Data",1,IF(#REF!&lt;&gt;"",1,0))</f>
        <v>#REF!</v>
      </c>
      <c r="AG30" s="208" t="e">
        <f>IF('Crisis Indicator Data'!#REF!="No Data",1,IF(#REF!&lt;&gt;"",1,0))</f>
        <v>#REF!</v>
      </c>
      <c r="AH30" s="208" t="e">
        <f>IF('Crisis Indicator Data'!#REF!="No Data",1,IF(#REF!&lt;&gt;"",1,0))</f>
        <v>#REF!</v>
      </c>
      <c r="AI30" s="208" t="e">
        <f>IF('Crisis Indicator Data'!#REF!="No Data",1,IF(#REF!&lt;&gt;"",1,0))</f>
        <v>#REF!</v>
      </c>
      <c r="AJ30" s="208" t="e">
        <f>IF('Crisis Indicator Data'!#REF!="No Data",1,IF(#REF!&lt;&gt;"",1,0))</f>
        <v>#REF!</v>
      </c>
      <c r="AK30" s="208" t="e">
        <f>IF('Crisis Indicator Data'!#REF!="No Data",1,IF(#REF!&lt;&gt;"",1,0))</f>
        <v>#REF!</v>
      </c>
      <c r="AL30" s="208" t="e">
        <f>IF('Crisis Indicator Data'!#REF!="No Data",1,IF(#REF!&lt;&gt;"",1,0))</f>
        <v>#REF!</v>
      </c>
      <c r="AM30" s="208" t="e">
        <f>IF('Crisis Indicator Data'!#REF!="No Data",1,IF(#REF!&lt;&gt;"",1,0))</f>
        <v>#REF!</v>
      </c>
      <c r="AN30" s="208" t="e">
        <f>IF('Crisis Indicator Data'!#REF!="No Data",1,IF(#REF!&lt;&gt;"",1,0))</f>
        <v>#REF!</v>
      </c>
      <c r="AO30" s="208" t="e">
        <f>IF('Crisis Indicator Data'!#REF!="No Data",1,IF(#REF!&lt;&gt;"",1,0))</f>
        <v>#REF!</v>
      </c>
      <c r="AP30" s="208" t="e">
        <f>IF('Crisis Indicator Data'!#REF!="No Data",1,IF(#REF!&lt;&gt;"",1,0))</f>
        <v>#REF!</v>
      </c>
      <c r="AQ30" s="208" t="e">
        <f>IF('Crisis Indicator Data'!#REF!="No Data",1,IF(#REF!&lt;&gt;"",1,0))</f>
        <v>#REF!</v>
      </c>
      <c r="AR30" s="208" t="e">
        <f>IF('Crisis Indicator Data'!#REF!="No Data",1,IF(#REF!&lt;&gt;"",1,0))</f>
        <v>#REF!</v>
      </c>
      <c r="AS30" s="208" t="e">
        <f>IF('Crisis Indicator Data'!#REF!="No Data",1,IF(#REF!&lt;&gt;"",1,0))</f>
        <v>#REF!</v>
      </c>
      <c r="AT30" s="208" t="e">
        <f>IF('Crisis Indicator Data'!#REF!="No Data",1,IF(#REF!&lt;&gt;"",1,0))</f>
        <v>#REF!</v>
      </c>
      <c r="AU30" s="208" t="e">
        <f>IF('Crisis Indicator Data'!#REF!="No Data",1,IF(#REF!&lt;&gt;"",1,0))</f>
        <v>#REF!</v>
      </c>
      <c r="AV30" s="208" t="e">
        <f>IF('Crisis Indicator Data'!#REF!="No Data",1,IF(#REF!&lt;&gt;"",1,0))</f>
        <v>#REF!</v>
      </c>
      <c r="AW30" s="208" t="e">
        <f>IF('Crisis Indicator Data'!#REF!="No Data",1,IF(#REF!&lt;&gt;"",1,0))</f>
        <v>#REF!</v>
      </c>
      <c r="AX30" s="208" t="e">
        <f>IF('Crisis Indicator Data'!#REF!="No Data",1,IF(#REF!&lt;&gt;"",1,0))</f>
        <v>#REF!</v>
      </c>
      <c r="AY30" s="208" t="e">
        <f>IF('Crisis Indicator Data'!#REF!="No Data",1,IF(#REF!&lt;&gt;"",1,0))</f>
        <v>#REF!</v>
      </c>
      <c r="AZ30" s="208" t="e">
        <f>IF('Crisis Indicator Data'!#REF!="No Data",1,IF(#REF!&lt;&gt;"",1,0))</f>
        <v>#REF!</v>
      </c>
      <c r="BA30" t="e">
        <f t="shared" si="0"/>
        <v>#REF!</v>
      </c>
      <c r="BB30" s="22" t="e">
        <f t="shared" si="1"/>
        <v>#REF!</v>
      </c>
    </row>
    <row r="31" spans="1:54" x14ac:dyDescent="0.3">
      <c r="A31" t="s">
        <v>7352</v>
      </c>
      <c r="B31" s="208" t="e">
        <f>IF('Crisis Indicator Data'!#REF!="No Data",1,IF(#REF!&lt;&gt;"",1,0))</f>
        <v>#REF!</v>
      </c>
      <c r="C31" s="208" t="e">
        <f>IF('Crisis Indicator Data'!#REF!="No Data",1,IF(#REF!&lt;&gt;"",1,0))</f>
        <v>#REF!</v>
      </c>
      <c r="D31" s="208" t="e">
        <f>IF('Crisis Indicator Data'!#REF!="No Data",1,IF(#REF!&lt;&gt;"",1,0))</f>
        <v>#REF!</v>
      </c>
      <c r="E31" s="208" t="e">
        <f>IF('Crisis Indicator Data'!#REF!="No Data",1,IF(#REF!&lt;&gt;"",1,0))</f>
        <v>#REF!</v>
      </c>
      <c r="F31" s="208" t="e">
        <f>IF('Crisis Indicator Data'!#REF!="No Data",1,IF(#REF!&lt;&gt;"",1,0))</f>
        <v>#REF!</v>
      </c>
      <c r="G31" s="208" t="e">
        <f>IF('Crisis Indicator Data'!#REF!="No Data",1,IF(#REF!&lt;&gt;"",1,0))</f>
        <v>#REF!</v>
      </c>
      <c r="H31" s="208" t="e">
        <f>IF('Crisis Indicator Data'!#REF!="No Data",1,IF(#REF!&lt;&gt;"",1,0))</f>
        <v>#REF!</v>
      </c>
      <c r="I31" s="208" t="e">
        <f>IF('Crisis Indicator Data'!#REF!="No Data",1,IF(#REF!&lt;&gt;"",1,0))</f>
        <v>#REF!</v>
      </c>
      <c r="J31" s="208" t="e">
        <f>IF('Crisis Indicator Data'!#REF!="No Data",1,IF(#REF!&lt;&gt;"",1,0))</f>
        <v>#REF!</v>
      </c>
      <c r="K31" s="208" t="e">
        <f>IF('Crisis Indicator Data'!#REF!="No Data",1,IF(#REF!&lt;&gt;"",1,0))</f>
        <v>#REF!</v>
      </c>
      <c r="L31" s="208" t="e">
        <f>IF('Crisis Indicator Data'!#REF!="No Data",1,IF(#REF!&lt;&gt;"",1,0))</f>
        <v>#REF!</v>
      </c>
      <c r="M31" s="208" t="e">
        <f>IF('Crisis Indicator Data'!#REF!="No Data",1,IF(#REF!&lt;&gt;"",1,0))</f>
        <v>#REF!</v>
      </c>
      <c r="N31" s="208" t="e">
        <f>IF('Crisis Indicator Data'!#REF!="No Data",1,IF(#REF!&lt;&gt;"",1,0))</f>
        <v>#REF!</v>
      </c>
      <c r="O31" s="208" t="e">
        <f>IF('Crisis Indicator Data'!#REF!="No Data",1,IF(#REF!&lt;&gt;"",1,0))</f>
        <v>#REF!</v>
      </c>
      <c r="P31" s="208" t="e">
        <f>IF('Crisis Indicator Data'!#REF!="No Data",1,IF(#REF!&lt;&gt;"",1,0))</f>
        <v>#REF!</v>
      </c>
      <c r="Q31" s="208" t="e">
        <f>IF('Crisis Indicator Data'!#REF!="No Data",1,IF(#REF!&lt;&gt;"",1,0))</f>
        <v>#REF!</v>
      </c>
      <c r="R31" s="208" t="e">
        <f>IF('Crisis Indicator Data'!#REF!="No Data",1,IF(#REF!&lt;&gt;"",1,0))</f>
        <v>#REF!</v>
      </c>
      <c r="S31" s="208" t="e">
        <f>IF('Crisis Indicator Data'!#REF!="No Data",1,IF(#REF!&lt;&gt;"",1,0))</f>
        <v>#REF!</v>
      </c>
      <c r="T31" s="208" t="e">
        <f>IF('Crisis Indicator Data'!#REF!="No Data",1,IF(#REF!&lt;&gt;"",1,0))</f>
        <v>#REF!</v>
      </c>
      <c r="U31" s="208" t="e">
        <f>IF('Crisis Indicator Data'!#REF!="No Data",1,IF(#REF!&lt;&gt;"",1,0))</f>
        <v>#REF!</v>
      </c>
      <c r="V31" s="208" t="e">
        <f>IF('Crisis Indicator Data'!#REF!="No Data",1,IF(#REF!&lt;&gt;"",1,0))</f>
        <v>#REF!</v>
      </c>
      <c r="W31" s="208" t="e">
        <f>IF('Crisis Indicator Data'!#REF!="No Data",1,IF(#REF!&lt;&gt;"",1,0))</f>
        <v>#REF!</v>
      </c>
      <c r="X31" s="208" t="e">
        <f>IF('Crisis Indicator Data'!#REF!="No Data",1,IF(#REF!&lt;&gt;"",1,0))</f>
        <v>#REF!</v>
      </c>
      <c r="Y31" s="208" t="e">
        <f>IF('Crisis Indicator Data'!#REF!="No Data",1,IF(#REF!&lt;&gt;"",1,0))</f>
        <v>#REF!</v>
      </c>
      <c r="Z31" s="208" t="e">
        <f>IF('Crisis Indicator Data'!#REF!="No Data",1,IF(#REF!&lt;&gt;"",1,0))</f>
        <v>#REF!</v>
      </c>
      <c r="AA31" s="208" t="e">
        <f>IF('Crisis Indicator Data'!#REF!="No Data",1,IF(#REF!&lt;&gt;"",1,0))</f>
        <v>#REF!</v>
      </c>
      <c r="AB31" s="208" t="e">
        <f>IF('Crisis Indicator Data'!#REF!="No Data",1,IF(#REF!&lt;&gt;"",1,0))</f>
        <v>#REF!</v>
      </c>
      <c r="AC31" s="208" t="e">
        <f>IF('Crisis Indicator Data'!#REF!="No Data",1,IF(#REF!&lt;&gt;"",1,0))</f>
        <v>#REF!</v>
      </c>
      <c r="AD31" s="208" t="e">
        <f>IF('Crisis Indicator Data'!#REF!="No Data",1,IF(#REF!&lt;&gt;"",1,0))</f>
        <v>#REF!</v>
      </c>
      <c r="AE31" s="208" t="e">
        <f>IF('Crisis Indicator Data'!#REF!="No Data",1,IF(#REF!&lt;&gt;"",1,0))</f>
        <v>#REF!</v>
      </c>
      <c r="AF31" s="208" t="e">
        <f>IF('Crisis Indicator Data'!#REF!="No Data",1,IF(#REF!&lt;&gt;"",1,0))</f>
        <v>#REF!</v>
      </c>
      <c r="AG31" s="208" t="e">
        <f>IF('Crisis Indicator Data'!#REF!="No Data",1,IF(#REF!&lt;&gt;"",1,0))</f>
        <v>#REF!</v>
      </c>
      <c r="AH31" s="208" t="e">
        <f>IF('Crisis Indicator Data'!#REF!="No Data",1,IF(#REF!&lt;&gt;"",1,0))</f>
        <v>#REF!</v>
      </c>
      <c r="AI31" s="208" t="e">
        <f>IF('Crisis Indicator Data'!#REF!="No Data",1,IF(#REF!&lt;&gt;"",1,0))</f>
        <v>#REF!</v>
      </c>
      <c r="AJ31" s="208" t="e">
        <f>IF('Crisis Indicator Data'!#REF!="No Data",1,IF(#REF!&lt;&gt;"",1,0))</f>
        <v>#REF!</v>
      </c>
      <c r="AK31" s="208" t="e">
        <f>IF('Crisis Indicator Data'!#REF!="No Data",1,IF(#REF!&lt;&gt;"",1,0))</f>
        <v>#REF!</v>
      </c>
      <c r="AL31" s="208" t="e">
        <f>IF('Crisis Indicator Data'!#REF!="No Data",1,IF(#REF!&lt;&gt;"",1,0))</f>
        <v>#REF!</v>
      </c>
      <c r="AM31" s="208" t="e">
        <f>IF('Crisis Indicator Data'!#REF!="No Data",1,IF(#REF!&lt;&gt;"",1,0))</f>
        <v>#REF!</v>
      </c>
      <c r="AN31" s="208" t="e">
        <f>IF('Crisis Indicator Data'!#REF!="No Data",1,IF(#REF!&lt;&gt;"",1,0))</f>
        <v>#REF!</v>
      </c>
      <c r="AO31" s="208" t="e">
        <f>IF('Crisis Indicator Data'!#REF!="No Data",1,IF(#REF!&lt;&gt;"",1,0))</f>
        <v>#REF!</v>
      </c>
      <c r="AP31" s="208" t="e">
        <f>IF('Crisis Indicator Data'!#REF!="No Data",1,IF(#REF!&lt;&gt;"",1,0))</f>
        <v>#REF!</v>
      </c>
      <c r="AQ31" s="208" t="e">
        <f>IF('Crisis Indicator Data'!#REF!="No Data",1,IF(#REF!&lt;&gt;"",1,0))</f>
        <v>#REF!</v>
      </c>
      <c r="AR31" s="208" t="e">
        <f>IF('Crisis Indicator Data'!#REF!="No Data",1,IF(#REF!&lt;&gt;"",1,0))</f>
        <v>#REF!</v>
      </c>
      <c r="AS31" s="208" t="e">
        <f>IF('Crisis Indicator Data'!#REF!="No Data",1,IF(#REF!&lt;&gt;"",1,0))</f>
        <v>#REF!</v>
      </c>
      <c r="AT31" s="208" t="e">
        <f>IF('Crisis Indicator Data'!#REF!="No Data",1,IF(#REF!&lt;&gt;"",1,0))</f>
        <v>#REF!</v>
      </c>
      <c r="AU31" s="208" t="e">
        <f>IF('Crisis Indicator Data'!#REF!="No Data",1,IF(#REF!&lt;&gt;"",1,0))</f>
        <v>#REF!</v>
      </c>
      <c r="AV31" s="208" t="e">
        <f>IF('Crisis Indicator Data'!#REF!="No Data",1,IF(#REF!&lt;&gt;"",1,0))</f>
        <v>#REF!</v>
      </c>
      <c r="AW31" s="208" t="e">
        <f>IF('Crisis Indicator Data'!#REF!="No Data",1,IF(#REF!&lt;&gt;"",1,0))</f>
        <v>#REF!</v>
      </c>
      <c r="AX31" s="208" t="e">
        <f>IF('Crisis Indicator Data'!#REF!="No Data",1,IF(#REF!&lt;&gt;"",1,0))</f>
        <v>#REF!</v>
      </c>
      <c r="AY31" s="208" t="e">
        <f>IF('Crisis Indicator Data'!#REF!="No Data",1,IF(#REF!&lt;&gt;"",1,0))</f>
        <v>#REF!</v>
      </c>
      <c r="AZ31" s="208" t="e">
        <f>IF('Crisis Indicator Data'!#REF!="No Data",1,IF(#REF!&lt;&gt;"",1,0))</f>
        <v>#REF!</v>
      </c>
      <c r="BA31" t="e">
        <f t="shared" si="0"/>
        <v>#REF!</v>
      </c>
      <c r="BB31" s="22" t="e">
        <f t="shared" si="1"/>
        <v>#REF!</v>
      </c>
    </row>
    <row r="32" spans="1:54" x14ac:dyDescent="0.3">
      <c r="A32" t="s">
        <v>7354</v>
      </c>
      <c r="B32" s="208" t="e">
        <f>IF('Crisis Indicator Data'!#REF!="No Data",1,IF(#REF!&lt;&gt;"",1,0))</f>
        <v>#REF!</v>
      </c>
      <c r="C32" s="208" t="e">
        <f>IF('Crisis Indicator Data'!#REF!="No Data",1,IF(#REF!&lt;&gt;"",1,0))</f>
        <v>#REF!</v>
      </c>
      <c r="D32" s="208" t="e">
        <f>IF('Crisis Indicator Data'!#REF!="No Data",1,IF(#REF!&lt;&gt;"",1,0))</f>
        <v>#REF!</v>
      </c>
      <c r="E32" s="208" t="e">
        <f>IF('Crisis Indicator Data'!#REF!="No Data",1,IF(#REF!&lt;&gt;"",1,0))</f>
        <v>#REF!</v>
      </c>
      <c r="F32" s="208" t="e">
        <f>IF('Crisis Indicator Data'!#REF!="No Data",1,IF(#REF!&lt;&gt;"",1,0))</f>
        <v>#REF!</v>
      </c>
      <c r="G32" s="208" t="e">
        <f>IF('Crisis Indicator Data'!#REF!="No Data",1,IF(#REF!&lt;&gt;"",1,0))</f>
        <v>#REF!</v>
      </c>
      <c r="H32" s="208" t="e">
        <f>IF('Crisis Indicator Data'!#REF!="No Data",1,IF(#REF!&lt;&gt;"",1,0))</f>
        <v>#REF!</v>
      </c>
      <c r="I32" s="208" t="e">
        <f>IF('Crisis Indicator Data'!#REF!="No Data",1,IF(#REF!&lt;&gt;"",1,0))</f>
        <v>#REF!</v>
      </c>
      <c r="J32" s="208" t="e">
        <f>IF('Crisis Indicator Data'!#REF!="No Data",1,IF(#REF!&lt;&gt;"",1,0))</f>
        <v>#REF!</v>
      </c>
      <c r="K32" s="208" t="e">
        <f>IF('Crisis Indicator Data'!#REF!="No Data",1,IF(#REF!&lt;&gt;"",1,0))</f>
        <v>#REF!</v>
      </c>
      <c r="L32" s="208" t="e">
        <f>IF('Crisis Indicator Data'!#REF!="No Data",1,IF(#REF!&lt;&gt;"",1,0))</f>
        <v>#REF!</v>
      </c>
      <c r="M32" s="208" t="e">
        <f>IF('Crisis Indicator Data'!#REF!="No Data",1,IF(#REF!&lt;&gt;"",1,0))</f>
        <v>#REF!</v>
      </c>
      <c r="N32" s="208" t="e">
        <f>IF('Crisis Indicator Data'!#REF!="No Data",1,IF(#REF!&lt;&gt;"",1,0))</f>
        <v>#REF!</v>
      </c>
      <c r="O32" s="208" t="e">
        <f>IF('Crisis Indicator Data'!#REF!="No Data",1,IF(#REF!&lt;&gt;"",1,0))</f>
        <v>#REF!</v>
      </c>
      <c r="P32" s="208" t="e">
        <f>IF('Crisis Indicator Data'!#REF!="No Data",1,IF(#REF!&lt;&gt;"",1,0))</f>
        <v>#REF!</v>
      </c>
      <c r="Q32" s="208" t="e">
        <f>IF('Crisis Indicator Data'!#REF!="No Data",1,IF(#REF!&lt;&gt;"",1,0))</f>
        <v>#REF!</v>
      </c>
      <c r="R32" s="208" t="e">
        <f>IF('Crisis Indicator Data'!#REF!="No Data",1,IF(#REF!&lt;&gt;"",1,0))</f>
        <v>#REF!</v>
      </c>
      <c r="S32" s="208" t="e">
        <f>IF('Crisis Indicator Data'!#REF!="No Data",1,IF(#REF!&lt;&gt;"",1,0))</f>
        <v>#REF!</v>
      </c>
      <c r="T32" s="208" t="e">
        <f>IF('Crisis Indicator Data'!#REF!="No Data",1,IF(#REF!&lt;&gt;"",1,0))</f>
        <v>#REF!</v>
      </c>
      <c r="U32" s="208" t="e">
        <f>IF('Crisis Indicator Data'!#REF!="No Data",1,IF(#REF!&lt;&gt;"",1,0))</f>
        <v>#REF!</v>
      </c>
      <c r="V32" s="208" t="e">
        <f>IF('Crisis Indicator Data'!#REF!="No Data",1,IF(#REF!&lt;&gt;"",1,0))</f>
        <v>#REF!</v>
      </c>
      <c r="W32" s="208" t="e">
        <f>IF('Crisis Indicator Data'!#REF!="No Data",1,IF(#REF!&lt;&gt;"",1,0))</f>
        <v>#REF!</v>
      </c>
      <c r="X32" s="208" t="e">
        <f>IF('Crisis Indicator Data'!#REF!="No Data",1,IF(#REF!&lt;&gt;"",1,0))</f>
        <v>#REF!</v>
      </c>
      <c r="Y32" s="208" t="e">
        <f>IF('Crisis Indicator Data'!#REF!="No Data",1,IF(#REF!&lt;&gt;"",1,0))</f>
        <v>#REF!</v>
      </c>
      <c r="Z32" s="208" t="e">
        <f>IF('Crisis Indicator Data'!#REF!="No Data",1,IF(#REF!&lt;&gt;"",1,0))</f>
        <v>#REF!</v>
      </c>
      <c r="AA32" s="208" t="e">
        <f>IF('Crisis Indicator Data'!#REF!="No Data",1,IF(#REF!&lt;&gt;"",1,0))</f>
        <v>#REF!</v>
      </c>
      <c r="AB32" s="208" t="e">
        <f>IF('Crisis Indicator Data'!#REF!="No Data",1,IF(#REF!&lt;&gt;"",1,0))</f>
        <v>#REF!</v>
      </c>
      <c r="AC32" s="208" t="e">
        <f>IF('Crisis Indicator Data'!#REF!="No Data",1,IF(#REF!&lt;&gt;"",1,0))</f>
        <v>#REF!</v>
      </c>
      <c r="AD32" s="208" t="e">
        <f>IF('Crisis Indicator Data'!#REF!="No Data",1,IF(#REF!&lt;&gt;"",1,0))</f>
        <v>#REF!</v>
      </c>
      <c r="AE32" s="208" t="e">
        <f>IF('Crisis Indicator Data'!#REF!="No Data",1,IF(#REF!&lt;&gt;"",1,0))</f>
        <v>#REF!</v>
      </c>
      <c r="AF32" s="208" t="e">
        <f>IF('Crisis Indicator Data'!#REF!="No Data",1,IF(#REF!&lt;&gt;"",1,0))</f>
        <v>#REF!</v>
      </c>
      <c r="AG32" s="208" t="e">
        <f>IF('Crisis Indicator Data'!#REF!="No Data",1,IF(#REF!&lt;&gt;"",1,0))</f>
        <v>#REF!</v>
      </c>
      <c r="AH32" s="208" t="e">
        <f>IF('Crisis Indicator Data'!#REF!="No Data",1,IF(#REF!&lt;&gt;"",1,0))</f>
        <v>#REF!</v>
      </c>
      <c r="AI32" s="208" t="e">
        <f>IF('Crisis Indicator Data'!#REF!="No Data",1,IF(#REF!&lt;&gt;"",1,0))</f>
        <v>#REF!</v>
      </c>
      <c r="AJ32" s="208" t="e">
        <f>IF('Crisis Indicator Data'!#REF!="No Data",1,IF(#REF!&lt;&gt;"",1,0))</f>
        <v>#REF!</v>
      </c>
      <c r="AK32" s="208" t="e">
        <f>IF('Crisis Indicator Data'!#REF!="No Data",1,IF(#REF!&lt;&gt;"",1,0))</f>
        <v>#REF!</v>
      </c>
      <c r="AL32" s="208" t="e">
        <f>IF('Crisis Indicator Data'!#REF!="No Data",1,IF(#REF!&lt;&gt;"",1,0))</f>
        <v>#REF!</v>
      </c>
      <c r="AM32" s="208" t="e">
        <f>IF('Crisis Indicator Data'!#REF!="No Data",1,IF(#REF!&lt;&gt;"",1,0))</f>
        <v>#REF!</v>
      </c>
      <c r="AN32" s="208" t="e">
        <f>IF('Crisis Indicator Data'!#REF!="No Data",1,IF(#REF!&lt;&gt;"",1,0))</f>
        <v>#REF!</v>
      </c>
      <c r="AO32" s="208" t="e">
        <f>IF('Crisis Indicator Data'!#REF!="No Data",1,IF(#REF!&lt;&gt;"",1,0))</f>
        <v>#REF!</v>
      </c>
      <c r="AP32" s="208" t="e">
        <f>IF('Crisis Indicator Data'!#REF!="No Data",1,IF(#REF!&lt;&gt;"",1,0))</f>
        <v>#REF!</v>
      </c>
      <c r="AQ32" s="208" t="e">
        <f>IF('Crisis Indicator Data'!#REF!="No Data",1,IF(#REF!&lt;&gt;"",1,0))</f>
        <v>#REF!</v>
      </c>
      <c r="AR32" s="208" t="e">
        <f>IF('Crisis Indicator Data'!#REF!="No Data",1,IF(#REF!&lt;&gt;"",1,0))</f>
        <v>#REF!</v>
      </c>
      <c r="AS32" s="208" t="e">
        <f>IF('Crisis Indicator Data'!#REF!="No Data",1,IF(#REF!&lt;&gt;"",1,0))</f>
        <v>#REF!</v>
      </c>
      <c r="AT32" s="208" t="e">
        <f>IF('Crisis Indicator Data'!#REF!="No Data",1,IF(#REF!&lt;&gt;"",1,0))</f>
        <v>#REF!</v>
      </c>
      <c r="AU32" s="208" t="e">
        <f>IF('Crisis Indicator Data'!#REF!="No Data",1,IF(#REF!&lt;&gt;"",1,0))</f>
        <v>#REF!</v>
      </c>
      <c r="AV32" s="208" t="e">
        <f>IF('Crisis Indicator Data'!#REF!="No Data",1,IF(#REF!&lt;&gt;"",1,0))</f>
        <v>#REF!</v>
      </c>
      <c r="AW32" s="208" t="e">
        <f>IF('Crisis Indicator Data'!#REF!="No Data",1,IF(#REF!&lt;&gt;"",1,0))</f>
        <v>#REF!</v>
      </c>
      <c r="AX32" s="208" t="e">
        <f>IF('Crisis Indicator Data'!#REF!="No Data",1,IF(#REF!&lt;&gt;"",1,0))</f>
        <v>#REF!</v>
      </c>
      <c r="AY32" s="208" t="e">
        <f>IF('Crisis Indicator Data'!#REF!="No Data",1,IF(#REF!&lt;&gt;"",1,0))</f>
        <v>#REF!</v>
      </c>
      <c r="AZ32" s="208" t="e">
        <f>IF('Crisis Indicator Data'!#REF!="No Data",1,IF(#REF!&lt;&gt;"",1,0))</f>
        <v>#REF!</v>
      </c>
      <c r="BA32" t="e">
        <f t="shared" si="0"/>
        <v>#REF!</v>
      </c>
      <c r="BB32" s="22" t="e">
        <f t="shared" si="1"/>
        <v>#REF!</v>
      </c>
    </row>
    <row r="33" spans="1:54" x14ac:dyDescent="0.3">
      <c r="A33" t="s">
        <v>7349</v>
      </c>
      <c r="B33" s="208" t="e">
        <f>IF('Crisis Indicator Data'!#REF!="No Data",1,IF(#REF!&lt;&gt;"",1,0))</f>
        <v>#REF!</v>
      </c>
      <c r="C33" s="208" t="e">
        <f>IF('Crisis Indicator Data'!#REF!="No Data",1,IF(#REF!&lt;&gt;"",1,0))</f>
        <v>#REF!</v>
      </c>
      <c r="D33" s="208" t="e">
        <f>IF('Crisis Indicator Data'!#REF!="No Data",1,IF(#REF!&lt;&gt;"",1,0))</f>
        <v>#REF!</v>
      </c>
      <c r="E33" s="208" t="e">
        <f>IF('Crisis Indicator Data'!#REF!="No Data",1,IF(#REF!&lt;&gt;"",1,0))</f>
        <v>#REF!</v>
      </c>
      <c r="F33" s="208" t="e">
        <f>IF('Crisis Indicator Data'!#REF!="No Data",1,IF(#REF!&lt;&gt;"",1,0))</f>
        <v>#REF!</v>
      </c>
      <c r="G33" s="208" t="e">
        <f>IF('Crisis Indicator Data'!#REF!="No Data",1,IF(#REF!&lt;&gt;"",1,0))</f>
        <v>#REF!</v>
      </c>
      <c r="H33" s="208" t="e">
        <f>IF('Crisis Indicator Data'!#REF!="No Data",1,IF(#REF!&lt;&gt;"",1,0))</f>
        <v>#REF!</v>
      </c>
      <c r="I33" s="208" t="e">
        <f>IF('Crisis Indicator Data'!#REF!="No Data",1,IF(#REF!&lt;&gt;"",1,0))</f>
        <v>#REF!</v>
      </c>
      <c r="J33" s="208" t="e">
        <f>IF('Crisis Indicator Data'!#REF!="No Data",1,IF(#REF!&lt;&gt;"",1,0))</f>
        <v>#REF!</v>
      </c>
      <c r="K33" s="208" t="e">
        <f>IF('Crisis Indicator Data'!#REF!="No Data",1,IF(#REF!&lt;&gt;"",1,0))</f>
        <v>#REF!</v>
      </c>
      <c r="L33" s="208" t="e">
        <f>IF('Crisis Indicator Data'!#REF!="No Data",1,IF(#REF!&lt;&gt;"",1,0))</f>
        <v>#REF!</v>
      </c>
      <c r="M33" s="208" t="e">
        <f>IF('Crisis Indicator Data'!#REF!="No Data",1,IF(#REF!&lt;&gt;"",1,0))</f>
        <v>#REF!</v>
      </c>
      <c r="N33" s="208" t="e">
        <f>IF('Crisis Indicator Data'!#REF!="No Data",1,IF(#REF!&lt;&gt;"",1,0))</f>
        <v>#REF!</v>
      </c>
      <c r="O33" s="208" t="e">
        <f>IF('Crisis Indicator Data'!#REF!="No Data",1,IF(#REF!&lt;&gt;"",1,0))</f>
        <v>#REF!</v>
      </c>
      <c r="P33" s="208" t="e">
        <f>IF('Crisis Indicator Data'!#REF!="No Data",1,IF(#REF!&lt;&gt;"",1,0))</f>
        <v>#REF!</v>
      </c>
      <c r="Q33" s="208" t="e">
        <f>IF('Crisis Indicator Data'!#REF!="No Data",1,IF(#REF!&lt;&gt;"",1,0))</f>
        <v>#REF!</v>
      </c>
      <c r="R33" s="208" t="e">
        <f>IF('Crisis Indicator Data'!#REF!="No Data",1,IF(#REF!&lt;&gt;"",1,0))</f>
        <v>#REF!</v>
      </c>
      <c r="S33" s="208" t="e">
        <f>IF('Crisis Indicator Data'!#REF!="No Data",1,IF(#REF!&lt;&gt;"",1,0))</f>
        <v>#REF!</v>
      </c>
      <c r="T33" s="208" t="e">
        <f>IF('Crisis Indicator Data'!#REF!="No Data",1,IF(#REF!&lt;&gt;"",1,0))</f>
        <v>#REF!</v>
      </c>
      <c r="U33" s="208" t="e">
        <f>IF('Crisis Indicator Data'!#REF!="No Data",1,IF(#REF!&lt;&gt;"",1,0))</f>
        <v>#REF!</v>
      </c>
      <c r="V33" s="208" t="e">
        <f>IF('Crisis Indicator Data'!#REF!="No Data",1,IF(#REF!&lt;&gt;"",1,0))</f>
        <v>#REF!</v>
      </c>
      <c r="W33" s="208" t="e">
        <f>IF('Crisis Indicator Data'!#REF!="No Data",1,IF(#REF!&lt;&gt;"",1,0))</f>
        <v>#REF!</v>
      </c>
      <c r="X33" s="208" t="e">
        <f>IF('Crisis Indicator Data'!#REF!="No Data",1,IF(#REF!&lt;&gt;"",1,0))</f>
        <v>#REF!</v>
      </c>
      <c r="Y33" s="208" t="e">
        <f>IF('Crisis Indicator Data'!#REF!="No Data",1,IF(#REF!&lt;&gt;"",1,0))</f>
        <v>#REF!</v>
      </c>
      <c r="Z33" s="208" t="e">
        <f>IF('Crisis Indicator Data'!#REF!="No Data",1,IF(#REF!&lt;&gt;"",1,0))</f>
        <v>#REF!</v>
      </c>
      <c r="AA33" s="208" t="e">
        <f>IF('Crisis Indicator Data'!#REF!="No Data",1,IF(#REF!&lt;&gt;"",1,0))</f>
        <v>#REF!</v>
      </c>
      <c r="AB33" s="208" t="e">
        <f>IF('Crisis Indicator Data'!#REF!="No Data",1,IF(#REF!&lt;&gt;"",1,0))</f>
        <v>#REF!</v>
      </c>
      <c r="AC33" s="208" t="e">
        <f>IF('Crisis Indicator Data'!#REF!="No Data",1,IF(#REF!&lt;&gt;"",1,0))</f>
        <v>#REF!</v>
      </c>
      <c r="AD33" s="208" t="e">
        <f>IF('Crisis Indicator Data'!#REF!="No Data",1,IF(#REF!&lt;&gt;"",1,0))</f>
        <v>#REF!</v>
      </c>
      <c r="AE33" s="208" t="e">
        <f>IF('Crisis Indicator Data'!#REF!="No Data",1,IF(#REF!&lt;&gt;"",1,0))</f>
        <v>#REF!</v>
      </c>
      <c r="AF33" s="208" t="e">
        <f>IF('Crisis Indicator Data'!#REF!="No Data",1,IF(#REF!&lt;&gt;"",1,0))</f>
        <v>#REF!</v>
      </c>
      <c r="AG33" s="208" t="e">
        <f>IF('Crisis Indicator Data'!#REF!="No Data",1,IF(#REF!&lt;&gt;"",1,0))</f>
        <v>#REF!</v>
      </c>
      <c r="AH33" s="208" t="e">
        <f>IF('Crisis Indicator Data'!#REF!="No Data",1,IF(#REF!&lt;&gt;"",1,0))</f>
        <v>#REF!</v>
      </c>
      <c r="AI33" s="208" t="e">
        <f>IF('Crisis Indicator Data'!#REF!="No Data",1,IF(#REF!&lt;&gt;"",1,0))</f>
        <v>#REF!</v>
      </c>
      <c r="AJ33" s="208" t="e">
        <f>IF('Crisis Indicator Data'!#REF!="No Data",1,IF(#REF!&lt;&gt;"",1,0))</f>
        <v>#REF!</v>
      </c>
      <c r="AK33" s="208" t="e">
        <f>IF('Crisis Indicator Data'!#REF!="No Data",1,IF(#REF!&lt;&gt;"",1,0))</f>
        <v>#REF!</v>
      </c>
      <c r="AL33" s="208" t="e">
        <f>IF('Crisis Indicator Data'!#REF!="No Data",1,IF(#REF!&lt;&gt;"",1,0))</f>
        <v>#REF!</v>
      </c>
      <c r="AM33" s="208" t="e">
        <f>IF('Crisis Indicator Data'!#REF!="No Data",1,IF(#REF!&lt;&gt;"",1,0))</f>
        <v>#REF!</v>
      </c>
      <c r="AN33" s="208" t="e">
        <f>IF('Crisis Indicator Data'!#REF!="No Data",1,IF(#REF!&lt;&gt;"",1,0))</f>
        <v>#REF!</v>
      </c>
      <c r="AO33" s="208" t="e">
        <f>IF('Crisis Indicator Data'!#REF!="No Data",1,IF(#REF!&lt;&gt;"",1,0))</f>
        <v>#REF!</v>
      </c>
      <c r="AP33" s="208" t="e">
        <f>IF('Crisis Indicator Data'!#REF!="No Data",1,IF(#REF!&lt;&gt;"",1,0))</f>
        <v>#REF!</v>
      </c>
      <c r="AQ33" s="208" t="e">
        <f>IF('Crisis Indicator Data'!#REF!="No Data",1,IF(#REF!&lt;&gt;"",1,0))</f>
        <v>#REF!</v>
      </c>
      <c r="AR33" s="208" t="e">
        <f>IF('Crisis Indicator Data'!#REF!="No Data",1,IF(#REF!&lt;&gt;"",1,0))</f>
        <v>#REF!</v>
      </c>
      <c r="AS33" s="208" t="e">
        <f>IF('Crisis Indicator Data'!#REF!="No Data",1,IF(#REF!&lt;&gt;"",1,0))</f>
        <v>#REF!</v>
      </c>
      <c r="AT33" s="208" t="e">
        <f>IF('Crisis Indicator Data'!#REF!="No Data",1,IF(#REF!&lt;&gt;"",1,0))</f>
        <v>#REF!</v>
      </c>
      <c r="AU33" s="208" t="e">
        <f>IF('Crisis Indicator Data'!#REF!="No Data",1,IF(#REF!&lt;&gt;"",1,0))</f>
        <v>#REF!</v>
      </c>
      <c r="AV33" s="208" t="e">
        <f>IF('Crisis Indicator Data'!#REF!="No Data",1,IF(#REF!&lt;&gt;"",1,0))</f>
        <v>#REF!</v>
      </c>
      <c r="AW33" s="208" t="e">
        <f>IF('Crisis Indicator Data'!#REF!="No Data",1,IF(#REF!&lt;&gt;"",1,0))</f>
        <v>#REF!</v>
      </c>
      <c r="AX33" s="208" t="e">
        <f>IF('Crisis Indicator Data'!#REF!="No Data",1,IF(#REF!&lt;&gt;"",1,0))</f>
        <v>#REF!</v>
      </c>
      <c r="AY33" s="208" t="e">
        <f>IF('Crisis Indicator Data'!#REF!="No Data",1,IF(#REF!&lt;&gt;"",1,0))</f>
        <v>#REF!</v>
      </c>
      <c r="AZ33" s="208" t="e">
        <f>IF('Crisis Indicator Data'!#REF!="No Data",1,IF(#REF!&lt;&gt;"",1,0))</f>
        <v>#REF!</v>
      </c>
      <c r="BA33" t="e">
        <f t="shared" si="0"/>
        <v>#REF!</v>
      </c>
      <c r="BB33" s="22" t="e">
        <f t="shared" si="1"/>
        <v>#REF!</v>
      </c>
    </row>
    <row r="34" spans="1:54" x14ac:dyDescent="0.3">
      <c r="A34" t="s">
        <v>7357</v>
      </c>
      <c r="B34" s="208" t="e">
        <f>IF('Crisis Indicator Data'!#REF!="No Data",1,IF(#REF!&lt;&gt;"",1,0))</f>
        <v>#REF!</v>
      </c>
      <c r="C34" s="208" t="e">
        <f>IF('Crisis Indicator Data'!#REF!="No Data",1,IF(#REF!&lt;&gt;"",1,0))</f>
        <v>#REF!</v>
      </c>
      <c r="D34" s="208" t="e">
        <f>IF('Crisis Indicator Data'!#REF!="No Data",1,IF(#REF!&lt;&gt;"",1,0))</f>
        <v>#REF!</v>
      </c>
      <c r="E34" s="208" t="e">
        <f>IF('Crisis Indicator Data'!#REF!="No Data",1,IF(#REF!&lt;&gt;"",1,0))</f>
        <v>#REF!</v>
      </c>
      <c r="F34" s="208" t="e">
        <f>IF('Crisis Indicator Data'!#REF!="No Data",1,IF(#REF!&lt;&gt;"",1,0))</f>
        <v>#REF!</v>
      </c>
      <c r="G34" s="208" t="e">
        <f>IF('Crisis Indicator Data'!#REF!="No Data",1,IF(#REF!&lt;&gt;"",1,0))</f>
        <v>#REF!</v>
      </c>
      <c r="H34" s="208" t="e">
        <f>IF('Crisis Indicator Data'!#REF!="No Data",1,IF(#REF!&lt;&gt;"",1,0))</f>
        <v>#REF!</v>
      </c>
      <c r="I34" s="208" t="e">
        <f>IF('Crisis Indicator Data'!#REF!="No Data",1,IF(#REF!&lt;&gt;"",1,0))</f>
        <v>#REF!</v>
      </c>
      <c r="J34" s="208" t="e">
        <f>IF('Crisis Indicator Data'!#REF!="No Data",1,IF(#REF!&lt;&gt;"",1,0))</f>
        <v>#REF!</v>
      </c>
      <c r="K34" s="208" t="e">
        <f>IF('Crisis Indicator Data'!#REF!="No Data",1,IF(#REF!&lt;&gt;"",1,0))</f>
        <v>#REF!</v>
      </c>
      <c r="L34" s="208" t="e">
        <f>IF('Crisis Indicator Data'!#REF!="No Data",1,IF(#REF!&lt;&gt;"",1,0))</f>
        <v>#REF!</v>
      </c>
      <c r="M34" s="208" t="e">
        <f>IF('Crisis Indicator Data'!#REF!="No Data",1,IF(#REF!&lt;&gt;"",1,0))</f>
        <v>#REF!</v>
      </c>
      <c r="N34" s="208" t="e">
        <f>IF('Crisis Indicator Data'!#REF!="No Data",1,IF(#REF!&lt;&gt;"",1,0))</f>
        <v>#REF!</v>
      </c>
      <c r="O34" s="208" t="e">
        <f>IF('Crisis Indicator Data'!#REF!="No Data",1,IF(#REF!&lt;&gt;"",1,0))</f>
        <v>#REF!</v>
      </c>
      <c r="P34" s="208" t="e">
        <f>IF('Crisis Indicator Data'!#REF!="No Data",1,IF(#REF!&lt;&gt;"",1,0))</f>
        <v>#REF!</v>
      </c>
      <c r="Q34" s="208" t="e">
        <f>IF('Crisis Indicator Data'!#REF!="No Data",1,IF(#REF!&lt;&gt;"",1,0))</f>
        <v>#REF!</v>
      </c>
      <c r="R34" s="208" t="e">
        <f>IF('Crisis Indicator Data'!#REF!="No Data",1,IF(#REF!&lt;&gt;"",1,0))</f>
        <v>#REF!</v>
      </c>
      <c r="S34" s="208" t="e">
        <f>IF('Crisis Indicator Data'!#REF!="No Data",1,IF(#REF!&lt;&gt;"",1,0))</f>
        <v>#REF!</v>
      </c>
      <c r="T34" s="208" t="e">
        <f>IF('Crisis Indicator Data'!#REF!="No Data",1,IF(#REF!&lt;&gt;"",1,0))</f>
        <v>#REF!</v>
      </c>
      <c r="U34" s="208" t="e">
        <f>IF('Crisis Indicator Data'!#REF!="No Data",1,IF(#REF!&lt;&gt;"",1,0))</f>
        <v>#REF!</v>
      </c>
      <c r="V34" s="208" t="e">
        <f>IF('Crisis Indicator Data'!#REF!="No Data",1,IF(#REF!&lt;&gt;"",1,0))</f>
        <v>#REF!</v>
      </c>
      <c r="W34" s="208" t="e">
        <f>IF('Crisis Indicator Data'!#REF!="No Data",1,IF(#REF!&lt;&gt;"",1,0))</f>
        <v>#REF!</v>
      </c>
      <c r="X34" s="208" t="e">
        <f>IF('Crisis Indicator Data'!#REF!="No Data",1,IF(#REF!&lt;&gt;"",1,0))</f>
        <v>#REF!</v>
      </c>
      <c r="Y34" s="208" t="e">
        <f>IF('Crisis Indicator Data'!#REF!="No Data",1,IF(#REF!&lt;&gt;"",1,0))</f>
        <v>#REF!</v>
      </c>
      <c r="Z34" s="208" t="e">
        <f>IF('Crisis Indicator Data'!#REF!="No Data",1,IF(#REF!&lt;&gt;"",1,0))</f>
        <v>#REF!</v>
      </c>
      <c r="AA34" s="208" t="e">
        <f>IF('Crisis Indicator Data'!#REF!="No Data",1,IF(#REF!&lt;&gt;"",1,0))</f>
        <v>#REF!</v>
      </c>
      <c r="AB34" s="208" t="e">
        <f>IF('Crisis Indicator Data'!#REF!="No Data",1,IF(#REF!&lt;&gt;"",1,0))</f>
        <v>#REF!</v>
      </c>
      <c r="AC34" s="208" t="e">
        <f>IF('Crisis Indicator Data'!#REF!="No Data",1,IF(#REF!&lt;&gt;"",1,0))</f>
        <v>#REF!</v>
      </c>
      <c r="AD34" s="208" t="e">
        <f>IF('Crisis Indicator Data'!#REF!="No Data",1,IF(#REF!&lt;&gt;"",1,0))</f>
        <v>#REF!</v>
      </c>
      <c r="AE34" s="208" t="e">
        <f>IF('Crisis Indicator Data'!#REF!="No Data",1,IF(#REF!&lt;&gt;"",1,0))</f>
        <v>#REF!</v>
      </c>
      <c r="AF34" s="208" t="e">
        <f>IF('Crisis Indicator Data'!#REF!="No Data",1,IF(#REF!&lt;&gt;"",1,0))</f>
        <v>#REF!</v>
      </c>
      <c r="AG34" s="208" t="e">
        <f>IF('Crisis Indicator Data'!#REF!="No Data",1,IF(#REF!&lt;&gt;"",1,0))</f>
        <v>#REF!</v>
      </c>
      <c r="AH34" s="208" t="e">
        <f>IF('Crisis Indicator Data'!#REF!="No Data",1,IF(#REF!&lt;&gt;"",1,0))</f>
        <v>#REF!</v>
      </c>
      <c r="AI34" s="208" t="e">
        <f>IF('Crisis Indicator Data'!#REF!="No Data",1,IF(#REF!&lt;&gt;"",1,0))</f>
        <v>#REF!</v>
      </c>
      <c r="AJ34" s="208" t="e">
        <f>IF('Crisis Indicator Data'!#REF!="No Data",1,IF(#REF!&lt;&gt;"",1,0))</f>
        <v>#REF!</v>
      </c>
      <c r="AK34" s="208" t="e">
        <f>IF('Crisis Indicator Data'!#REF!="No Data",1,IF(#REF!&lt;&gt;"",1,0))</f>
        <v>#REF!</v>
      </c>
      <c r="AL34" s="208" t="e">
        <f>IF('Crisis Indicator Data'!#REF!="No Data",1,IF(#REF!&lt;&gt;"",1,0))</f>
        <v>#REF!</v>
      </c>
      <c r="AM34" s="208" t="e">
        <f>IF('Crisis Indicator Data'!#REF!="No Data",1,IF(#REF!&lt;&gt;"",1,0))</f>
        <v>#REF!</v>
      </c>
      <c r="AN34" s="208" t="e">
        <f>IF('Crisis Indicator Data'!#REF!="No Data",1,IF(#REF!&lt;&gt;"",1,0))</f>
        <v>#REF!</v>
      </c>
      <c r="AO34" s="208" t="e">
        <f>IF('Crisis Indicator Data'!#REF!="No Data",1,IF(#REF!&lt;&gt;"",1,0))</f>
        <v>#REF!</v>
      </c>
      <c r="AP34" s="208" t="e">
        <f>IF('Crisis Indicator Data'!#REF!="No Data",1,IF(#REF!&lt;&gt;"",1,0))</f>
        <v>#REF!</v>
      </c>
      <c r="AQ34" s="208" t="e">
        <f>IF('Crisis Indicator Data'!#REF!="No Data",1,IF(#REF!&lt;&gt;"",1,0))</f>
        <v>#REF!</v>
      </c>
      <c r="AR34" s="208" t="e">
        <f>IF('Crisis Indicator Data'!#REF!="No Data",1,IF(#REF!&lt;&gt;"",1,0))</f>
        <v>#REF!</v>
      </c>
      <c r="AS34" s="208" t="e">
        <f>IF('Crisis Indicator Data'!#REF!="No Data",1,IF(#REF!&lt;&gt;"",1,0))</f>
        <v>#REF!</v>
      </c>
      <c r="AT34" s="208" t="e">
        <f>IF('Crisis Indicator Data'!#REF!="No Data",1,IF(#REF!&lt;&gt;"",1,0))</f>
        <v>#REF!</v>
      </c>
      <c r="AU34" s="208" t="e">
        <f>IF('Crisis Indicator Data'!#REF!="No Data",1,IF(#REF!&lt;&gt;"",1,0))</f>
        <v>#REF!</v>
      </c>
      <c r="AV34" s="208" t="e">
        <f>IF('Crisis Indicator Data'!#REF!="No Data",1,IF(#REF!&lt;&gt;"",1,0))</f>
        <v>#REF!</v>
      </c>
      <c r="AW34" s="208" t="e">
        <f>IF('Crisis Indicator Data'!#REF!="No Data",1,IF(#REF!&lt;&gt;"",1,0))</f>
        <v>#REF!</v>
      </c>
      <c r="AX34" s="208" t="e">
        <f>IF('Crisis Indicator Data'!#REF!="No Data",1,IF(#REF!&lt;&gt;"",1,0))</f>
        <v>#REF!</v>
      </c>
      <c r="AY34" s="208" t="e">
        <f>IF('Crisis Indicator Data'!#REF!="No Data",1,IF(#REF!&lt;&gt;"",1,0))</f>
        <v>#REF!</v>
      </c>
      <c r="AZ34" s="208" t="e">
        <f>IF('Crisis Indicator Data'!#REF!="No Data",1,IF(#REF!&lt;&gt;"",1,0))</f>
        <v>#REF!</v>
      </c>
      <c r="BA34" t="e">
        <f t="shared" ref="BA34:BA65" si="2">SUM(B34:AZ34)</f>
        <v>#REF!</v>
      </c>
      <c r="BB34" s="22" t="e">
        <f t="shared" ref="BB34:BB65" si="3">BA34/51</f>
        <v>#REF!</v>
      </c>
    </row>
    <row r="35" spans="1:54" x14ac:dyDescent="0.3">
      <c r="A35" t="s">
        <v>7359</v>
      </c>
      <c r="B35" s="208" t="e">
        <f>IF('Crisis Indicator Data'!#REF!="No Data",1,IF(#REF!&lt;&gt;"",1,0))</f>
        <v>#REF!</v>
      </c>
      <c r="C35" s="208" t="e">
        <f>IF('Crisis Indicator Data'!#REF!="No Data",1,IF(#REF!&lt;&gt;"",1,0))</f>
        <v>#REF!</v>
      </c>
      <c r="D35" s="208" t="e">
        <f>IF('Crisis Indicator Data'!#REF!="No Data",1,IF(#REF!&lt;&gt;"",1,0))</f>
        <v>#REF!</v>
      </c>
      <c r="E35" s="208" t="e">
        <f>IF('Crisis Indicator Data'!#REF!="No Data",1,IF(#REF!&lt;&gt;"",1,0))</f>
        <v>#REF!</v>
      </c>
      <c r="F35" s="208" t="e">
        <f>IF('Crisis Indicator Data'!#REF!="No Data",1,IF(#REF!&lt;&gt;"",1,0))</f>
        <v>#REF!</v>
      </c>
      <c r="G35" s="208" t="e">
        <f>IF('Crisis Indicator Data'!#REF!="No Data",1,IF(#REF!&lt;&gt;"",1,0))</f>
        <v>#REF!</v>
      </c>
      <c r="H35" s="208" t="e">
        <f>IF('Crisis Indicator Data'!#REF!="No Data",1,IF(#REF!&lt;&gt;"",1,0))</f>
        <v>#REF!</v>
      </c>
      <c r="I35" s="208" t="e">
        <f>IF('Crisis Indicator Data'!#REF!="No Data",1,IF(#REF!&lt;&gt;"",1,0))</f>
        <v>#REF!</v>
      </c>
      <c r="J35" s="208" t="e">
        <f>IF('Crisis Indicator Data'!#REF!="No Data",1,IF(#REF!&lt;&gt;"",1,0))</f>
        <v>#REF!</v>
      </c>
      <c r="K35" s="208" t="e">
        <f>IF('Crisis Indicator Data'!#REF!="No Data",1,IF(#REF!&lt;&gt;"",1,0))</f>
        <v>#REF!</v>
      </c>
      <c r="L35" s="208" t="e">
        <f>IF('Crisis Indicator Data'!#REF!="No Data",1,IF(#REF!&lt;&gt;"",1,0))</f>
        <v>#REF!</v>
      </c>
      <c r="M35" s="208" t="e">
        <f>IF('Crisis Indicator Data'!#REF!="No Data",1,IF(#REF!&lt;&gt;"",1,0))</f>
        <v>#REF!</v>
      </c>
      <c r="N35" s="208" t="e">
        <f>IF('Crisis Indicator Data'!#REF!="No Data",1,IF(#REF!&lt;&gt;"",1,0))</f>
        <v>#REF!</v>
      </c>
      <c r="O35" s="208" t="e">
        <f>IF('Crisis Indicator Data'!#REF!="No Data",1,IF(#REF!&lt;&gt;"",1,0))</f>
        <v>#REF!</v>
      </c>
      <c r="P35" s="208" t="e">
        <f>IF('Crisis Indicator Data'!#REF!="No Data",1,IF(#REF!&lt;&gt;"",1,0))</f>
        <v>#REF!</v>
      </c>
      <c r="Q35" s="208" t="e">
        <f>IF('Crisis Indicator Data'!#REF!="No Data",1,IF(#REF!&lt;&gt;"",1,0))</f>
        <v>#REF!</v>
      </c>
      <c r="R35" s="208" t="e">
        <f>IF('Crisis Indicator Data'!#REF!="No Data",1,IF(#REF!&lt;&gt;"",1,0))</f>
        <v>#REF!</v>
      </c>
      <c r="S35" s="208" t="e">
        <f>IF('Crisis Indicator Data'!#REF!="No Data",1,IF(#REF!&lt;&gt;"",1,0))</f>
        <v>#REF!</v>
      </c>
      <c r="T35" s="208" t="e">
        <f>IF('Crisis Indicator Data'!#REF!="No Data",1,IF(#REF!&lt;&gt;"",1,0))</f>
        <v>#REF!</v>
      </c>
      <c r="U35" s="208" t="e">
        <f>IF('Crisis Indicator Data'!#REF!="No Data",1,IF(#REF!&lt;&gt;"",1,0))</f>
        <v>#REF!</v>
      </c>
      <c r="V35" s="208" t="e">
        <f>IF('Crisis Indicator Data'!#REF!="No Data",1,IF(#REF!&lt;&gt;"",1,0))</f>
        <v>#REF!</v>
      </c>
      <c r="W35" s="208" t="e">
        <f>IF('Crisis Indicator Data'!#REF!="No Data",1,IF(#REF!&lt;&gt;"",1,0))</f>
        <v>#REF!</v>
      </c>
      <c r="X35" s="208" t="e">
        <f>IF('Crisis Indicator Data'!#REF!="No Data",1,IF(#REF!&lt;&gt;"",1,0))</f>
        <v>#REF!</v>
      </c>
      <c r="Y35" s="208" t="e">
        <f>IF('Crisis Indicator Data'!#REF!="No Data",1,IF(#REF!&lt;&gt;"",1,0))</f>
        <v>#REF!</v>
      </c>
      <c r="Z35" s="208" t="e">
        <f>IF('Crisis Indicator Data'!#REF!="No Data",1,IF(#REF!&lt;&gt;"",1,0))</f>
        <v>#REF!</v>
      </c>
      <c r="AA35" s="208" t="e">
        <f>IF('Crisis Indicator Data'!#REF!="No Data",1,IF(#REF!&lt;&gt;"",1,0))</f>
        <v>#REF!</v>
      </c>
      <c r="AB35" s="208" t="e">
        <f>IF('Crisis Indicator Data'!#REF!="No Data",1,IF(#REF!&lt;&gt;"",1,0))</f>
        <v>#REF!</v>
      </c>
      <c r="AC35" s="208" t="e">
        <f>IF('Crisis Indicator Data'!#REF!="No Data",1,IF(#REF!&lt;&gt;"",1,0))</f>
        <v>#REF!</v>
      </c>
      <c r="AD35" s="208" t="e">
        <f>IF('Crisis Indicator Data'!#REF!="No Data",1,IF(#REF!&lt;&gt;"",1,0))</f>
        <v>#REF!</v>
      </c>
      <c r="AE35" s="208" t="e">
        <f>IF('Crisis Indicator Data'!#REF!="No Data",1,IF(#REF!&lt;&gt;"",1,0))</f>
        <v>#REF!</v>
      </c>
      <c r="AF35" s="208" t="e">
        <f>IF('Crisis Indicator Data'!#REF!="No Data",1,IF(#REF!&lt;&gt;"",1,0))</f>
        <v>#REF!</v>
      </c>
      <c r="AG35" s="208" t="e">
        <f>IF('Crisis Indicator Data'!#REF!="No Data",1,IF(#REF!&lt;&gt;"",1,0))</f>
        <v>#REF!</v>
      </c>
      <c r="AH35" s="208" t="e">
        <f>IF('Crisis Indicator Data'!#REF!="No Data",1,IF(#REF!&lt;&gt;"",1,0))</f>
        <v>#REF!</v>
      </c>
      <c r="AI35" s="208" t="e">
        <f>IF('Crisis Indicator Data'!#REF!="No Data",1,IF(#REF!&lt;&gt;"",1,0))</f>
        <v>#REF!</v>
      </c>
      <c r="AJ35" s="208" t="e">
        <f>IF('Crisis Indicator Data'!#REF!="No Data",1,IF(#REF!&lt;&gt;"",1,0))</f>
        <v>#REF!</v>
      </c>
      <c r="AK35" s="208" t="e">
        <f>IF('Crisis Indicator Data'!#REF!="No Data",1,IF(#REF!&lt;&gt;"",1,0))</f>
        <v>#REF!</v>
      </c>
      <c r="AL35" s="208" t="e">
        <f>IF('Crisis Indicator Data'!#REF!="No Data",1,IF(#REF!&lt;&gt;"",1,0))</f>
        <v>#REF!</v>
      </c>
      <c r="AM35" s="208" t="e">
        <f>IF('Crisis Indicator Data'!#REF!="No Data",1,IF(#REF!&lt;&gt;"",1,0))</f>
        <v>#REF!</v>
      </c>
      <c r="AN35" s="208" t="e">
        <f>IF('Crisis Indicator Data'!#REF!="No Data",1,IF(#REF!&lt;&gt;"",1,0))</f>
        <v>#REF!</v>
      </c>
      <c r="AO35" s="208" t="e">
        <f>IF('Crisis Indicator Data'!#REF!="No Data",1,IF(#REF!&lt;&gt;"",1,0))</f>
        <v>#REF!</v>
      </c>
      <c r="AP35" s="208" t="e">
        <f>IF('Crisis Indicator Data'!#REF!="No Data",1,IF(#REF!&lt;&gt;"",1,0))</f>
        <v>#REF!</v>
      </c>
      <c r="AQ35" s="208" t="e">
        <f>IF('Crisis Indicator Data'!#REF!="No Data",1,IF(#REF!&lt;&gt;"",1,0))</f>
        <v>#REF!</v>
      </c>
      <c r="AR35" s="208" t="e">
        <f>IF('Crisis Indicator Data'!#REF!="No Data",1,IF(#REF!&lt;&gt;"",1,0))</f>
        <v>#REF!</v>
      </c>
      <c r="AS35" s="208" t="e">
        <f>IF('Crisis Indicator Data'!#REF!="No Data",1,IF(#REF!&lt;&gt;"",1,0))</f>
        <v>#REF!</v>
      </c>
      <c r="AT35" s="208" t="e">
        <f>IF('Crisis Indicator Data'!#REF!="No Data",1,IF(#REF!&lt;&gt;"",1,0))</f>
        <v>#REF!</v>
      </c>
      <c r="AU35" s="208" t="e">
        <f>IF('Crisis Indicator Data'!#REF!="No Data",1,IF(#REF!&lt;&gt;"",1,0))</f>
        <v>#REF!</v>
      </c>
      <c r="AV35" s="208" t="e">
        <f>IF('Crisis Indicator Data'!#REF!="No Data",1,IF(#REF!&lt;&gt;"",1,0))</f>
        <v>#REF!</v>
      </c>
      <c r="AW35" s="208" t="e">
        <f>IF('Crisis Indicator Data'!#REF!="No Data",1,IF(#REF!&lt;&gt;"",1,0))</f>
        <v>#REF!</v>
      </c>
      <c r="AX35" s="208" t="e">
        <f>IF('Crisis Indicator Data'!#REF!="No Data",1,IF(#REF!&lt;&gt;"",1,0))</f>
        <v>#REF!</v>
      </c>
      <c r="AY35" s="208" t="e">
        <f>IF('Crisis Indicator Data'!#REF!="No Data",1,IF(#REF!&lt;&gt;"",1,0))</f>
        <v>#REF!</v>
      </c>
      <c r="AZ35" s="208" t="e">
        <f>IF('Crisis Indicator Data'!#REF!="No Data",1,IF(#REF!&lt;&gt;"",1,0))</f>
        <v>#REF!</v>
      </c>
      <c r="BA35" t="e">
        <f t="shared" si="2"/>
        <v>#REF!</v>
      </c>
      <c r="BB35" s="22" t="e">
        <f t="shared" si="3"/>
        <v>#REF!</v>
      </c>
    </row>
    <row r="36" spans="1:54" x14ac:dyDescent="0.3">
      <c r="A36" t="s">
        <v>7361</v>
      </c>
      <c r="B36" s="208" t="e">
        <f>IF('Crisis Indicator Data'!#REF!="No Data",1,IF(#REF!&lt;&gt;"",1,0))</f>
        <v>#REF!</v>
      </c>
      <c r="C36" s="208" t="e">
        <f>IF('Crisis Indicator Data'!#REF!="No Data",1,IF(#REF!&lt;&gt;"",1,0))</f>
        <v>#REF!</v>
      </c>
      <c r="D36" s="208" t="e">
        <f>IF('Crisis Indicator Data'!#REF!="No Data",1,IF(#REF!&lt;&gt;"",1,0))</f>
        <v>#REF!</v>
      </c>
      <c r="E36" s="208" t="e">
        <f>IF('Crisis Indicator Data'!#REF!="No Data",1,IF(#REF!&lt;&gt;"",1,0))</f>
        <v>#REF!</v>
      </c>
      <c r="F36" s="208" t="e">
        <f>IF('Crisis Indicator Data'!#REF!="No Data",1,IF(#REF!&lt;&gt;"",1,0))</f>
        <v>#REF!</v>
      </c>
      <c r="G36" s="208" t="e">
        <f>IF('Crisis Indicator Data'!#REF!="No Data",1,IF(#REF!&lt;&gt;"",1,0))</f>
        <v>#REF!</v>
      </c>
      <c r="H36" s="208" t="e">
        <f>IF('Crisis Indicator Data'!#REF!="No Data",1,IF(#REF!&lt;&gt;"",1,0))</f>
        <v>#REF!</v>
      </c>
      <c r="I36" s="208" t="e">
        <f>IF('Crisis Indicator Data'!#REF!="No Data",1,IF(#REF!&lt;&gt;"",1,0))</f>
        <v>#REF!</v>
      </c>
      <c r="J36" s="208" t="e">
        <f>IF('Crisis Indicator Data'!#REF!="No Data",1,IF(#REF!&lt;&gt;"",1,0))</f>
        <v>#REF!</v>
      </c>
      <c r="K36" s="208" t="e">
        <f>IF('Crisis Indicator Data'!#REF!="No Data",1,IF(#REF!&lt;&gt;"",1,0))</f>
        <v>#REF!</v>
      </c>
      <c r="L36" s="208" t="e">
        <f>IF('Crisis Indicator Data'!#REF!="No Data",1,IF(#REF!&lt;&gt;"",1,0))</f>
        <v>#REF!</v>
      </c>
      <c r="M36" s="208" t="e">
        <f>IF('Crisis Indicator Data'!#REF!="No Data",1,IF(#REF!&lt;&gt;"",1,0))</f>
        <v>#REF!</v>
      </c>
      <c r="N36" s="208" t="e">
        <f>IF('Crisis Indicator Data'!#REF!="No Data",1,IF(#REF!&lt;&gt;"",1,0))</f>
        <v>#REF!</v>
      </c>
      <c r="O36" s="208" t="e">
        <f>IF('Crisis Indicator Data'!#REF!="No Data",1,IF(#REF!&lt;&gt;"",1,0))</f>
        <v>#REF!</v>
      </c>
      <c r="P36" s="208" t="e">
        <f>IF('Crisis Indicator Data'!#REF!="No Data",1,IF(#REF!&lt;&gt;"",1,0))</f>
        <v>#REF!</v>
      </c>
      <c r="Q36" s="208" t="e">
        <f>IF('Crisis Indicator Data'!#REF!="No Data",1,IF(#REF!&lt;&gt;"",1,0))</f>
        <v>#REF!</v>
      </c>
      <c r="R36" s="208" t="e">
        <f>IF('Crisis Indicator Data'!#REF!="No Data",1,IF(#REF!&lt;&gt;"",1,0))</f>
        <v>#REF!</v>
      </c>
      <c r="S36" s="208" t="e">
        <f>IF('Crisis Indicator Data'!#REF!="No Data",1,IF(#REF!&lt;&gt;"",1,0))</f>
        <v>#REF!</v>
      </c>
      <c r="T36" s="208" t="e">
        <f>IF('Crisis Indicator Data'!#REF!="No Data",1,IF(#REF!&lt;&gt;"",1,0))</f>
        <v>#REF!</v>
      </c>
      <c r="U36" s="208" t="e">
        <f>IF('Crisis Indicator Data'!#REF!="No Data",1,IF(#REF!&lt;&gt;"",1,0))</f>
        <v>#REF!</v>
      </c>
      <c r="V36" s="208" t="e">
        <f>IF('Crisis Indicator Data'!#REF!="No Data",1,IF(#REF!&lt;&gt;"",1,0))</f>
        <v>#REF!</v>
      </c>
      <c r="W36" s="208" t="e">
        <f>IF('Crisis Indicator Data'!#REF!="No Data",1,IF(#REF!&lt;&gt;"",1,0))</f>
        <v>#REF!</v>
      </c>
      <c r="X36" s="208" t="e">
        <f>IF('Crisis Indicator Data'!#REF!="No Data",1,IF(#REF!&lt;&gt;"",1,0))</f>
        <v>#REF!</v>
      </c>
      <c r="Y36" s="208" t="e">
        <f>IF('Crisis Indicator Data'!#REF!="No Data",1,IF(#REF!&lt;&gt;"",1,0))</f>
        <v>#REF!</v>
      </c>
      <c r="Z36" s="208" t="e">
        <f>IF('Crisis Indicator Data'!#REF!="No Data",1,IF(#REF!&lt;&gt;"",1,0))</f>
        <v>#REF!</v>
      </c>
      <c r="AA36" s="208" t="e">
        <f>IF('Crisis Indicator Data'!#REF!="No Data",1,IF(#REF!&lt;&gt;"",1,0))</f>
        <v>#REF!</v>
      </c>
      <c r="AB36" s="208" t="e">
        <f>IF('Crisis Indicator Data'!#REF!="No Data",1,IF(#REF!&lt;&gt;"",1,0))</f>
        <v>#REF!</v>
      </c>
      <c r="AC36" s="208" t="e">
        <f>IF('Crisis Indicator Data'!#REF!="No Data",1,IF(#REF!&lt;&gt;"",1,0))</f>
        <v>#REF!</v>
      </c>
      <c r="AD36" s="208" t="e">
        <f>IF('Crisis Indicator Data'!#REF!="No Data",1,IF(#REF!&lt;&gt;"",1,0))</f>
        <v>#REF!</v>
      </c>
      <c r="AE36" s="208" t="e">
        <f>IF('Crisis Indicator Data'!#REF!="No Data",1,IF(#REF!&lt;&gt;"",1,0))</f>
        <v>#REF!</v>
      </c>
      <c r="AF36" s="208" t="e">
        <f>IF('Crisis Indicator Data'!#REF!="No Data",1,IF(#REF!&lt;&gt;"",1,0))</f>
        <v>#REF!</v>
      </c>
      <c r="AG36" s="208" t="e">
        <f>IF('Crisis Indicator Data'!#REF!="No Data",1,IF(#REF!&lt;&gt;"",1,0))</f>
        <v>#REF!</v>
      </c>
      <c r="AH36" s="208" t="e">
        <f>IF('Crisis Indicator Data'!#REF!="No Data",1,IF(#REF!&lt;&gt;"",1,0))</f>
        <v>#REF!</v>
      </c>
      <c r="AI36" s="208" t="e">
        <f>IF('Crisis Indicator Data'!#REF!="No Data",1,IF(#REF!&lt;&gt;"",1,0))</f>
        <v>#REF!</v>
      </c>
      <c r="AJ36" s="208" t="e">
        <f>IF('Crisis Indicator Data'!#REF!="No Data",1,IF(#REF!&lt;&gt;"",1,0))</f>
        <v>#REF!</v>
      </c>
      <c r="AK36" s="208" t="e">
        <f>IF('Crisis Indicator Data'!#REF!="No Data",1,IF(#REF!&lt;&gt;"",1,0))</f>
        <v>#REF!</v>
      </c>
      <c r="AL36" s="208" t="e">
        <f>IF('Crisis Indicator Data'!#REF!="No Data",1,IF(#REF!&lt;&gt;"",1,0))</f>
        <v>#REF!</v>
      </c>
      <c r="AM36" s="208" t="e">
        <f>IF('Crisis Indicator Data'!#REF!="No Data",1,IF(#REF!&lt;&gt;"",1,0))</f>
        <v>#REF!</v>
      </c>
      <c r="AN36" s="208" t="e">
        <f>IF('Crisis Indicator Data'!#REF!="No Data",1,IF(#REF!&lt;&gt;"",1,0))</f>
        <v>#REF!</v>
      </c>
      <c r="AO36" s="208" t="e">
        <f>IF('Crisis Indicator Data'!#REF!="No Data",1,IF(#REF!&lt;&gt;"",1,0))</f>
        <v>#REF!</v>
      </c>
      <c r="AP36" s="208" t="e">
        <f>IF('Crisis Indicator Data'!#REF!="No Data",1,IF(#REF!&lt;&gt;"",1,0))</f>
        <v>#REF!</v>
      </c>
      <c r="AQ36" s="208" t="e">
        <f>IF('Crisis Indicator Data'!#REF!="No Data",1,IF(#REF!&lt;&gt;"",1,0))</f>
        <v>#REF!</v>
      </c>
      <c r="AR36" s="208" t="e">
        <f>IF('Crisis Indicator Data'!#REF!="No Data",1,IF(#REF!&lt;&gt;"",1,0))</f>
        <v>#REF!</v>
      </c>
      <c r="AS36" s="208" t="e">
        <f>IF('Crisis Indicator Data'!#REF!="No Data",1,IF(#REF!&lt;&gt;"",1,0))</f>
        <v>#REF!</v>
      </c>
      <c r="AT36" s="208" t="e">
        <f>IF('Crisis Indicator Data'!#REF!="No Data",1,IF(#REF!&lt;&gt;"",1,0))</f>
        <v>#REF!</v>
      </c>
      <c r="AU36" s="208" t="e">
        <f>IF('Crisis Indicator Data'!#REF!="No Data",1,IF(#REF!&lt;&gt;"",1,0))</f>
        <v>#REF!</v>
      </c>
      <c r="AV36" s="208" t="e">
        <f>IF('Crisis Indicator Data'!#REF!="No Data",1,IF(#REF!&lt;&gt;"",1,0))</f>
        <v>#REF!</v>
      </c>
      <c r="AW36" s="208" t="e">
        <f>IF('Crisis Indicator Data'!#REF!="No Data",1,IF(#REF!&lt;&gt;"",1,0))</f>
        <v>#REF!</v>
      </c>
      <c r="AX36" s="208" t="e">
        <f>IF('Crisis Indicator Data'!#REF!="No Data",1,IF(#REF!&lt;&gt;"",1,0))</f>
        <v>#REF!</v>
      </c>
      <c r="AY36" s="208" t="e">
        <f>IF('Crisis Indicator Data'!#REF!="No Data",1,IF(#REF!&lt;&gt;"",1,0))</f>
        <v>#REF!</v>
      </c>
      <c r="AZ36" s="208" t="e">
        <f>IF('Crisis Indicator Data'!#REF!="No Data",1,IF(#REF!&lt;&gt;"",1,0))</f>
        <v>#REF!</v>
      </c>
      <c r="BA36" t="e">
        <f t="shared" si="2"/>
        <v>#REF!</v>
      </c>
      <c r="BB36" s="22" t="e">
        <f t="shared" si="3"/>
        <v>#REF!</v>
      </c>
    </row>
    <row r="37" spans="1:54" x14ac:dyDescent="0.3">
      <c r="A37" t="s">
        <v>7362</v>
      </c>
      <c r="B37" s="208" t="e">
        <f>IF('Crisis Indicator Data'!#REF!="No Data",1,IF(#REF!&lt;&gt;"",1,0))</f>
        <v>#REF!</v>
      </c>
      <c r="C37" s="208" t="e">
        <f>IF('Crisis Indicator Data'!#REF!="No Data",1,IF(#REF!&lt;&gt;"",1,0))</f>
        <v>#REF!</v>
      </c>
      <c r="D37" s="208" t="e">
        <f>IF('Crisis Indicator Data'!#REF!="No Data",1,IF(#REF!&lt;&gt;"",1,0))</f>
        <v>#REF!</v>
      </c>
      <c r="E37" s="208" t="e">
        <f>IF('Crisis Indicator Data'!#REF!="No Data",1,IF(#REF!&lt;&gt;"",1,0))</f>
        <v>#REF!</v>
      </c>
      <c r="F37" s="208" t="e">
        <f>IF('Crisis Indicator Data'!#REF!="No Data",1,IF(#REF!&lt;&gt;"",1,0))</f>
        <v>#REF!</v>
      </c>
      <c r="G37" s="208" t="e">
        <f>IF('Crisis Indicator Data'!#REF!="No Data",1,IF(#REF!&lt;&gt;"",1,0))</f>
        <v>#REF!</v>
      </c>
      <c r="H37" s="208" t="e">
        <f>IF('Crisis Indicator Data'!#REF!="No Data",1,IF(#REF!&lt;&gt;"",1,0))</f>
        <v>#REF!</v>
      </c>
      <c r="I37" s="208" t="e">
        <f>IF('Crisis Indicator Data'!#REF!="No Data",1,IF(#REF!&lt;&gt;"",1,0))</f>
        <v>#REF!</v>
      </c>
      <c r="J37" s="208" t="e">
        <f>IF('Crisis Indicator Data'!#REF!="No Data",1,IF(#REF!&lt;&gt;"",1,0))</f>
        <v>#REF!</v>
      </c>
      <c r="K37" s="208" t="e">
        <f>IF('Crisis Indicator Data'!#REF!="No Data",1,IF(#REF!&lt;&gt;"",1,0))</f>
        <v>#REF!</v>
      </c>
      <c r="L37" s="208" t="e">
        <f>IF('Crisis Indicator Data'!#REF!="No Data",1,IF(#REF!&lt;&gt;"",1,0))</f>
        <v>#REF!</v>
      </c>
      <c r="M37" s="208" t="e">
        <f>IF('Crisis Indicator Data'!#REF!="No Data",1,IF(#REF!&lt;&gt;"",1,0))</f>
        <v>#REF!</v>
      </c>
      <c r="N37" s="208" t="e">
        <f>IF('Crisis Indicator Data'!#REF!="No Data",1,IF(#REF!&lt;&gt;"",1,0))</f>
        <v>#REF!</v>
      </c>
      <c r="O37" s="208" t="e">
        <f>IF('Crisis Indicator Data'!#REF!="No Data",1,IF(#REF!&lt;&gt;"",1,0))</f>
        <v>#REF!</v>
      </c>
      <c r="P37" s="208" t="e">
        <f>IF('Crisis Indicator Data'!#REF!="No Data",1,IF(#REF!&lt;&gt;"",1,0))</f>
        <v>#REF!</v>
      </c>
      <c r="Q37" s="208" t="e">
        <f>IF('Crisis Indicator Data'!#REF!="No Data",1,IF(#REF!&lt;&gt;"",1,0))</f>
        <v>#REF!</v>
      </c>
      <c r="R37" s="208" t="e">
        <f>IF('Crisis Indicator Data'!#REF!="No Data",1,IF(#REF!&lt;&gt;"",1,0))</f>
        <v>#REF!</v>
      </c>
      <c r="S37" s="208" t="e">
        <f>IF('Crisis Indicator Data'!#REF!="No Data",1,IF(#REF!&lt;&gt;"",1,0))</f>
        <v>#REF!</v>
      </c>
      <c r="T37" s="208" t="e">
        <f>IF('Crisis Indicator Data'!#REF!="No Data",1,IF(#REF!&lt;&gt;"",1,0))</f>
        <v>#REF!</v>
      </c>
      <c r="U37" s="208" t="e">
        <f>IF('Crisis Indicator Data'!#REF!="No Data",1,IF(#REF!&lt;&gt;"",1,0))</f>
        <v>#REF!</v>
      </c>
      <c r="V37" s="208" t="e">
        <f>IF('Crisis Indicator Data'!#REF!="No Data",1,IF(#REF!&lt;&gt;"",1,0))</f>
        <v>#REF!</v>
      </c>
      <c r="W37" s="208" t="e">
        <f>IF('Crisis Indicator Data'!#REF!="No Data",1,IF(#REF!&lt;&gt;"",1,0))</f>
        <v>#REF!</v>
      </c>
      <c r="X37" s="208" t="e">
        <f>IF('Crisis Indicator Data'!#REF!="No Data",1,IF(#REF!&lt;&gt;"",1,0))</f>
        <v>#REF!</v>
      </c>
      <c r="Y37" s="208" t="e">
        <f>IF('Crisis Indicator Data'!#REF!="No Data",1,IF(#REF!&lt;&gt;"",1,0))</f>
        <v>#REF!</v>
      </c>
      <c r="Z37" s="208" t="e">
        <f>IF('Crisis Indicator Data'!#REF!="No Data",1,IF(#REF!&lt;&gt;"",1,0))</f>
        <v>#REF!</v>
      </c>
      <c r="AA37" s="208" t="e">
        <f>IF('Crisis Indicator Data'!#REF!="No Data",1,IF(#REF!&lt;&gt;"",1,0))</f>
        <v>#REF!</v>
      </c>
      <c r="AB37" s="208" t="e">
        <f>IF('Crisis Indicator Data'!#REF!="No Data",1,IF(#REF!&lt;&gt;"",1,0))</f>
        <v>#REF!</v>
      </c>
      <c r="AC37" s="208" t="e">
        <f>IF('Crisis Indicator Data'!#REF!="No Data",1,IF(#REF!&lt;&gt;"",1,0))</f>
        <v>#REF!</v>
      </c>
      <c r="AD37" s="208" t="e">
        <f>IF('Crisis Indicator Data'!#REF!="No Data",1,IF(#REF!&lt;&gt;"",1,0))</f>
        <v>#REF!</v>
      </c>
      <c r="AE37" s="208" t="e">
        <f>IF('Crisis Indicator Data'!#REF!="No Data",1,IF(#REF!&lt;&gt;"",1,0))</f>
        <v>#REF!</v>
      </c>
      <c r="AF37" s="208" t="e">
        <f>IF('Crisis Indicator Data'!#REF!="No Data",1,IF(#REF!&lt;&gt;"",1,0))</f>
        <v>#REF!</v>
      </c>
      <c r="AG37" s="208" t="e">
        <f>IF('Crisis Indicator Data'!#REF!="No Data",1,IF(#REF!&lt;&gt;"",1,0))</f>
        <v>#REF!</v>
      </c>
      <c r="AH37" s="208" t="e">
        <f>IF('Crisis Indicator Data'!#REF!="No Data",1,IF(#REF!&lt;&gt;"",1,0))</f>
        <v>#REF!</v>
      </c>
      <c r="AI37" s="208" t="e">
        <f>IF('Crisis Indicator Data'!#REF!="No Data",1,IF(#REF!&lt;&gt;"",1,0))</f>
        <v>#REF!</v>
      </c>
      <c r="AJ37" s="208" t="e">
        <f>IF('Crisis Indicator Data'!#REF!="No Data",1,IF(#REF!&lt;&gt;"",1,0))</f>
        <v>#REF!</v>
      </c>
      <c r="AK37" s="208" t="e">
        <f>IF('Crisis Indicator Data'!#REF!="No Data",1,IF(#REF!&lt;&gt;"",1,0))</f>
        <v>#REF!</v>
      </c>
      <c r="AL37" s="208" t="e">
        <f>IF('Crisis Indicator Data'!#REF!="No Data",1,IF(#REF!&lt;&gt;"",1,0))</f>
        <v>#REF!</v>
      </c>
      <c r="AM37" s="208" t="e">
        <f>IF('Crisis Indicator Data'!#REF!="No Data",1,IF(#REF!&lt;&gt;"",1,0))</f>
        <v>#REF!</v>
      </c>
      <c r="AN37" s="208" t="e">
        <f>IF('Crisis Indicator Data'!#REF!="No Data",1,IF(#REF!&lt;&gt;"",1,0))</f>
        <v>#REF!</v>
      </c>
      <c r="AO37" s="208" t="e">
        <f>IF('Crisis Indicator Data'!#REF!="No Data",1,IF(#REF!&lt;&gt;"",1,0))</f>
        <v>#REF!</v>
      </c>
      <c r="AP37" s="208" t="e">
        <f>IF('Crisis Indicator Data'!#REF!="No Data",1,IF(#REF!&lt;&gt;"",1,0))</f>
        <v>#REF!</v>
      </c>
      <c r="AQ37" s="208" t="e">
        <f>IF('Crisis Indicator Data'!#REF!="No Data",1,IF(#REF!&lt;&gt;"",1,0))</f>
        <v>#REF!</v>
      </c>
      <c r="AR37" s="208" t="e">
        <f>IF('Crisis Indicator Data'!#REF!="No Data",1,IF(#REF!&lt;&gt;"",1,0))</f>
        <v>#REF!</v>
      </c>
      <c r="AS37" s="208" t="e">
        <f>IF('Crisis Indicator Data'!#REF!="No Data",1,IF(#REF!&lt;&gt;"",1,0))</f>
        <v>#REF!</v>
      </c>
      <c r="AT37" s="208" t="e">
        <f>IF('Crisis Indicator Data'!#REF!="No Data",1,IF(#REF!&lt;&gt;"",1,0))</f>
        <v>#REF!</v>
      </c>
      <c r="AU37" s="208" t="e">
        <f>IF('Crisis Indicator Data'!#REF!="No Data",1,IF(#REF!&lt;&gt;"",1,0))</f>
        <v>#REF!</v>
      </c>
      <c r="AV37" s="208" t="e">
        <f>IF('Crisis Indicator Data'!#REF!="No Data",1,IF(#REF!&lt;&gt;"",1,0))</f>
        <v>#REF!</v>
      </c>
      <c r="AW37" s="208" t="e">
        <f>IF('Crisis Indicator Data'!#REF!="No Data",1,IF(#REF!&lt;&gt;"",1,0))</f>
        <v>#REF!</v>
      </c>
      <c r="AX37" s="208" t="e">
        <f>IF('Crisis Indicator Data'!#REF!="No Data",1,IF(#REF!&lt;&gt;"",1,0))</f>
        <v>#REF!</v>
      </c>
      <c r="AY37" s="208" t="e">
        <f>IF('Crisis Indicator Data'!#REF!="No Data",1,IF(#REF!&lt;&gt;"",1,0))</f>
        <v>#REF!</v>
      </c>
      <c r="AZ37" s="208" t="e">
        <f>IF('Crisis Indicator Data'!#REF!="No Data",1,IF(#REF!&lt;&gt;"",1,0))</f>
        <v>#REF!</v>
      </c>
      <c r="BA37" t="e">
        <f t="shared" si="2"/>
        <v>#REF!</v>
      </c>
      <c r="BB37" s="22" t="e">
        <f t="shared" si="3"/>
        <v>#REF!</v>
      </c>
    </row>
    <row r="38" spans="1:54" x14ac:dyDescent="0.3">
      <c r="A38" t="s">
        <v>7364</v>
      </c>
      <c r="B38" s="208" t="e">
        <f>IF('Crisis Indicator Data'!#REF!="No Data",1,IF(#REF!&lt;&gt;"",1,0))</f>
        <v>#REF!</v>
      </c>
      <c r="C38" s="208" t="e">
        <f>IF('Crisis Indicator Data'!#REF!="No Data",1,IF(#REF!&lt;&gt;"",1,0))</f>
        <v>#REF!</v>
      </c>
      <c r="D38" s="208" t="e">
        <f>IF('Crisis Indicator Data'!#REF!="No Data",1,IF(#REF!&lt;&gt;"",1,0))</f>
        <v>#REF!</v>
      </c>
      <c r="E38" s="208" t="e">
        <f>IF('Crisis Indicator Data'!#REF!="No Data",1,IF(#REF!&lt;&gt;"",1,0))</f>
        <v>#REF!</v>
      </c>
      <c r="F38" s="208" t="e">
        <f>IF('Crisis Indicator Data'!#REF!="No Data",1,IF(#REF!&lt;&gt;"",1,0))</f>
        <v>#REF!</v>
      </c>
      <c r="G38" s="208" t="e">
        <f>IF('Crisis Indicator Data'!#REF!="No Data",1,IF(#REF!&lt;&gt;"",1,0))</f>
        <v>#REF!</v>
      </c>
      <c r="H38" s="208" t="e">
        <f>IF('Crisis Indicator Data'!#REF!="No Data",1,IF(#REF!&lt;&gt;"",1,0))</f>
        <v>#REF!</v>
      </c>
      <c r="I38" s="208" t="e">
        <f>IF('Crisis Indicator Data'!#REF!="No Data",1,IF(#REF!&lt;&gt;"",1,0))</f>
        <v>#REF!</v>
      </c>
      <c r="J38" s="208" t="e">
        <f>IF('Crisis Indicator Data'!#REF!="No Data",1,IF(#REF!&lt;&gt;"",1,0))</f>
        <v>#REF!</v>
      </c>
      <c r="K38" s="208" t="e">
        <f>IF('Crisis Indicator Data'!#REF!="No Data",1,IF(#REF!&lt;&gt;"",1,0))</f>
        <v>#REF!</v>
      </c>
      <c r="L38" s="208" t="e">
        <f>IF('Crisis Indicator Data'!#REF!="No Data",1,IF(#REF!&lt;&gt;"",1,0))</f>
        <v>#REF!</v>
      </c>
      <c r="M38" s="208" t="e">
        <f>IF('Crisis Indicator Data'!#REF!="No Data",1,IF(#REF!&lt;&gt;"",1,0))</f>
        <v>#REF!</v>
      </c>
      <c r="N38" s="208" t="e">
        <f>IF('Crisis Indicator Data'!#REF!="No Data",1,IF(#REF!&lt;&gt;"",1,0))</f>
        <v>#REF!</v>
      </c>
      <c r="O38" s="208" t="e">
        <f>IF('Crisis Indicator Data'!#REF!="No Data",1,IF(#REF!&lt;&gt;"",1,0))</f>
        <v>#REF!</v>
      </c>
      <c r="P38" s="208" t="e">
        <f>IF('Crisis Indicator Data'!#REF!="No Data",1,IF(#REF!&lt;&gt;"",1,0))</f>
        <v>#REF!</v>
      </c>
      <c r="Q38" s="208" t="e">
        <f>IF('Crisis Indicator Data'!#REF!="No Data",1,IF(#REF!&lt;&gt;"",1,0))</f>
        <v>#REF!</v>
      </c>
      <c r="R38" s="208" t="e">
        <f>IF('Crisis Indicator Data'!#REF!="No Data",1,IF(#REF!&lt;&gt;"",1,0))</f>
        <v>#REF!</v>
      </c>
      <c r="S38" s="208" t="e">
        <f>IF('Crisis Indicator Data'!#REF!="No Data",1,IF(#REF!&lt;&gt;"",1,0))</f>
        <v>#REF!</v>
      </c>
      <c r="T38" s="208" t="e">
        <f>IF('Crisis Indicator Data'!#REF!="No Data",1,IF(#REF!&lt;&gt;"",1,0))</f>
        <v>#REF!</v>
      </c>
      <c r="U38" s="208" t="e">
        <f>IF('Crisis Indicator Data'!#REF!="No Data",1,IF(#REF!&lt;&gt;"",1,0))</f>
        <v>#REF!</v>
      </c>
      <c r="V38" s="208" t="e">
        <f>IF('Crisis Indicator Data'!#REF!="No Data",1,IF(#REF!&lt;&gt;"",1,0))</f>
        <v>#REF!</v>
      </c>
      <c r="W38" s="208" t="e">
        <f>IF('Crisis Indicator Data'!#REF!="No Data",1,IF(#REF!&lt;&gt;"",1,0))</f>
        <v>#REF!</v>
      </c>
      <c r="X38" s="208" t="e">
        <f>IF('Crisis Indicator Data'!#REF!="No Data",1,IF(#REF!&lt;&gt;"",1,0))</f>
        <v>#REF!</v>
      </c>
      <c r="Y38" s="208" t="e">
        <f>IF('Crisis Indicator Data'!#REF!="No Data",1,IF(#REF!&lt;&gt;"",1,0))</f>
        <v>#REF!</v>
      </c>
      <c r="Z38" s="208" t="e">
        <f>IF('Crisis Indicator Data'!#REF!="No Data",1,IF(#REF!&lt;&gt;"",1,0))</f>
        <v>#REF!</v>
      </c>
      <c r="AA38" s="208" t="e">
        <f>IF('Crisis Indicator Data'!#REF!="No Data",1,IF(#REF!&lt;&gt;"",1,0))</f>
        <v>#REF!</v>
      </c>
      <c r="AB38" s="208" t="e">
        <f>IF('Crisis Indicator Data'!#REF!="No Data",1,IF(#REF!&lt;&gt;"",1,0))</f>
        <v>#REF!</v>
      </c>
      <c r="AC38" s="208" t="e">
        <f>IF('Crisis Indicator Data'!#REF!="No Data",1,IF(#REF!&lt;&gt;"",1,0))</f>
        <v>#REF!</v>
      </c>
      <c r="AD38" s="208" t="e">
        <f>IF('Crisis Indicator Data'!#REF!="No Data",1,IF(#REF!&lt;&gt;"",1,0))</f>
        <v>#REF!</v>
      </c>
      <c r="AE38" s="208" t="e">
        <f>IF('Crisis Indicator Data'!#REF!="No Data",1,IF(#REF!&lt;&gt;"",1,0))</f>
        <v>#REF!</v>
      </c>
      <c r="AF38" s="208" t="e">
        <f>IF('Crisis Indicator Data'!#REF!="No Data",1,IF(#REF!&lt;&gt;"",1,0))</f>
        <v>#REF!</v>
      </c>
      <c r="AG38" s="208" t="e">
        <f>IF('Crisis Indicator Data'!#REF!="No Data",1,IF(#REF!&lt;&gt;"",1,0))</f>
        <v>#REF!</v>
      </c>
      <c r="AH38" s="208" t="e">
        <f>IF('Crisis Indicator Data'!#REF!="No Data",1,IF(#REF!&lt;&gt;"",1,0))</f>
        <v>#REF!</v>
      </c>
      <c r="AI38" s="208" t="e">
        <f>IF('Crisis Indicator Data'!#REF!="No Data",1,IF(#REF!&lt;&gt;"",1,0))</f>
        <v>#REF!</v>
      </c>
      <c r="AJ38" s="208" t="e">
        <f>IF('Crisis Indicator Data'!#REF!="No Data",1,IF(#REF!&lt;&gt;"",1,0))</f>
        <v>#REF!</v>
      </c>
      <c r="AK38" s="208" t="e">
        <f>IF('Crisis Indicator Data'!#REF!="No Data",1,IF(#REF!&lt;&gt;"",1,0))</f>
        <v>#REF!</v>
      </c>
      <c r="AL38" s="208" t="e">
        <f>IF('Crisis Indicator Data'!#REF!="No Data",1,IF(#REF!&lt;&gt;"",1,0))</f>
        <v>#REF!</v>
      </c>
      <c r="AM38" s="208" t="e">
        <f>IF('Crisis Indicator Data'!#REF!="No Data",1,IF(#REF!&lt;&gt;"",1,0))</f>
        <v>#REF!</v>
      </c>
      <c r="AN38" s="208" t="e">
        <f>IF('Crisis Indicator Data'!#REF!="No Data",1,IF(#REF!&lt;&gt;"",1,0))</f>
        <v>#REF!</v>
      </c>
      <c r="AO38" s="208" t="e">
        <f>IF('Crisis Indicator Data'!#REF!="No Data",1,IF(#REF!&lt;&gt;"",1,0))</f>
        <v>#REF!</v>
      </c>
      <c r="AP38" s="208" t="e">
        <f>IF('Crisis Indicator Data'!#REF!="No Data",1,IF(#REF!&lt;&gt;"",1,0))</f>
        <v>#REF!</v>
      </c>
      <c r="AQ38" s="208" t="e">
        <f>IF('Crisis Indicator Data'!#REF!="No Data",1,IF(#REF!&lt;&gt;"",1,0))</f>
        <v>#REF!</v>
      </c>
      <c r="AR38" s="208" t="e">
        <f>IF('Crisis Indicator Data'!#REF!="No Data",1,IF(#REF!&lt;&gt;"",1,0))</f>
        <v>#REF!</v>
      </c>
      <c r="AS38" s="208" t="e">
        <f>IF('Crisis Indicator Data'!#REF!="No Data",1,IF(#REF!&lt;&gt;"",1,0))</f>
        <v>#REF!</v>
      </c>
      <c r="AT38" s="208" t="e">
        <f>IF('Crisis Indicator Data'!#REF!="No Data",1,IF(#REF!&lt;&gt;"",1,0))</f>
        <v>#REF!</v>
      </c>
      <c r="AU38" s="208" t="e">
        <f>IF('Crisis Indicator Data'!#REF!="No Data",1,IF(#REF!&lt;&gt;"",1,0))</f>
        <v>#REF!</v>
      </c>
      <c r="AV38" s="208" t="e">
        <f>IF('Crisis Indicator Data'!#REF!="No Data",1,IF(#REF!&lt;&gt;"",1,0))</f>
        <v>#REF!</v>
      </c>
      <c r="AW38" s="208" t="e">
        <f>IF('Crisis Indicator Data'!#REF!="No Data",1,IF(#REF!&lt;&gt;"",1,0))</f>
        <v>#REF!</v>
      </c>
      <c r="AX38" s="208" t="e">
        <f>IF('Crisis Indicator Data'!#REF!="No Data",1,IF(#REF!&lt;&gt;"",1,0))</f>
        <v>#REF!</v>
      </c>
      <c r="AY38" s="208" t="e">
        <f>IF('Crisis Indicator Data'!#REF!="No Data",1,IF(#REF!&lt;&gt;"",1,0))</f>
        <v>#REF!</v>
      </c>
      <c r="AZ38" s="208" t="e">
        <f>IF('Crisis Indicator Data'!#REF!="No Data",1,IF(#REF!&lt;&gt;"",1,0))</f>
        <v>#REF!</v>
      </c>
      <c r="BA38" t="e">
        <f t="shared" si="2"/>
        <v>#REF!</v>
      </c>
      <c r="BB38" s="22" t="e">
        <f t="shared" si="3"/>
        <v>#REF!</v>
      </c>
    </row>
    <row r="39" spans="1:54" x14ac:dyDescent="0.3">
      <c r="A39" t="s">
        <v>7365</v>
      </c>
      <c r="B39" s="208" t="e">
        <f>IF('Crisis Indicator Data'!#REF!="No Data",1,IF(#REF!&lt;&gt;"",1,0))</f>
        <v>#REF!</v>
      </c>
      <c r="C39" s="208" t="e">
        <f>IF('Crisis Indicator Data'!#REF!="No Data",1,IF(#REF!&lt;&gt;"",1,0))</f>
        <v>#REF!</v>
      </c>
      <c r="D39" s="208" t="e">
        <f>IF('Crisis Indicator Data'!#REF!="No Data",1,IF(#REF!&lt;&gt;"",1,0))</f>
        <v>#REF!</v>
      </c>
      <c r="E39" s="208" t="e">
        <f>IF('Crisis Indicator Data'!#REF!="No Data",1,IF(#REF!&lt;&gt;"",1,0))</f>
        <v>#REF!</v>
      </c>
      <c r="F39" s="208" t="e">
        <f>IF('Crisis Indicator Data'!#REF!="No Data",1,IF(#REF!&lt;&gt;"",1,0))</f>
        <v>#REF!</v>
      </c>
      <c r="G39" s="208" t="e">
        <f>IF('Crisis Indicator Data'!#REF!="No Data",1,IF(#REF!&lt;&gt;"",1,0))</f>
        <v>#REF!</v>
      </c>
      <c r="H39" s="208" t="e">
        <f>IF('Crisis Indicator Data'!#REF!="No Data",1,IF(#REF!&lt;&gt;"",1,0))</f>
        <v>#REF!</v>
      </c>
      <c r="I39" s="208" t="e">
        <f>IF('Crisis Indicator Data'!#REF!="No Data",1,IF(#REF!&lt;&gt;"",1,0))</f>
        <v>#REF!</v>
      </c>
      <c r="J39" s="208" t="e">
        <f>IF('Crisis Indicator Data'!#REF!="No Data",1,IF(#REF!&lt;&gt;"",1,0))</f>
        <v>#REF!</v>
      </c>
      <c r="K39" s="208" t="e">
        <f>IF('Crisis Indicator Data'!#REF!="No Data",1,IF(#REF!&lt;&gt;"",1,0))</f>
        <v>#REF!</v>
      </c>
      <c r="L39" s="208" t="e">
        <f>IF('Crisis Indicator Data'!#REF!="No Data",1,IF(#REF!&lt;&gt;"",1,0))</f>
        <v>#REF!</v>
      </c>
      <c r="M39" s="208" t="e">
        <f>IF('Crisis Indicator Data'!#REF!="No Data",1,IF(#REF!&lt;&gt;"",1,0))</f>
        <v>#REF!</v>
      </c>
      <c r="N39" s="208" t="e">
        <f>IF('Crisis Indicator Data'!#REF!="No Data",1,IF(#REF!&lt;&gt;"",1,0))</f>
        <v>#REF!</v>
      </c>
      <c r="O39" s="208" t="e">
        <f>IF('Crisis Indicator Data'!#REF!="No Data",1,IF(#REF!&lt;&gt;"",1,0))</f>
        <v>#REF!</v>
      </c>
      <c r="P39" s="208" t="e">
        <f>IF('Crisis Indicator Data'!#REF!="No Data",1,IF(#REF!&lt;&gt;"",1,0))</f>
        <v>#REF!</v>
      </c>
      <c r="Q39" s="208" t="e">
        <f>IF('Crisis Indicator Data'!#REF!="No Data",1,IF(#REF!&lt;&gt;"",1,0))</f>
        <v>#REF!</v>
      </c>
      <c r="R39" s="208" t="e">
        <f>IF('Crisis Indicator Data'!#REF!="No Data",1,IF(#REF!&lt;&gt;"",1,0))</f>
        <v>#REF!</v>
      </c>
      <c r="S39" s="208" t="e">
        <f>IF('Crisis Indicator Data'!#REF!="No Data",1,IF(#REF!&lt;&gt;"",1,0))</f>
        <v>#REF!</v>
      </c>
      <c r="T39" s="208" t="e">
        <f>IF('Crisis Indicator Data'!#REF!="No Data",1,IF(#REF!&lt;&gt;"",1,0))</f>
        <v>#REF!</v>
      </c>
      <c r="U39" s="208" t="e">
        <f>IF('Crisis Indicator Data'!#REF!="No Data",1,IF(#REF!&lt;&gt;"",1,0))</f>
        <v>#REF!</v>
      </c>
      <c r="V39" s="208" t="e">
        <f>IF('Crisis Indicator Data'!#REF!="No Data",1,IF(#REF!&lt;&gt;"",1,0))</f>
        <v>#REF!</v>
      </c>
      <c r="W39" s="208" t="e">
        <f>IF('Crisis Indicator Data'!#REF!="No Data",1,IF(#REF!&lt;&gt;"",1,0))</f>
        <v>#REF!</v>
      </c>
      <c r="X39" s="208" t="e">
        <f>IF('Crisis Indicator Data'!#REF!="No Data",1,IF(#REF!&lt;&gt;"",1,0))</f>
        <v>#REF!</v>
      </c>
      <c r="Y39" s="208" t="e">
        <f>IF('Crisis Indicator Data'!#REF!="No Data",1,IF(#REF!&lt;&gt;"",1,0))</f>
        <v>#REF!</v>
      </c>
      <c r="Z39" s="208" t="e">
        <f>IF('Crisis Indicator Data'!#REF!="No Data",1,IF(#REF!&lt;&gt;"",1,0))</f>
        <v>#REF!</v>
      </c>
      <c r="AA39" s="208" t="e">
        <f>IF('Crisis Indicator Data'!#REF!="No Data",1,IF(#REF!&lt;&gt;"",1,0))</f>
        <v>#REF!</v>
      </c>
      <c r="AB39" s="208" t="e">
        <f>IF('Crisis Indicator Data'!#REF!="No Data",1,IF(#REF!&lt;&gt;"",1,0))</f>
        <v>#REF!</v>
      </c>
      <c r="AC39" s="208" t="e">
        <f>IF('Crisis Indicator Data'!#REF!="No Data",1,IF(#REF!&lt;&gt;"",1,0))</f>
        <v>#REF!</v>
      </c>
      <c r="AD39" s="208" t="e">
        <f>IF('Crisis Indicator Data'!#REF!="No Data",1,IF(#REF!&lt;&gt;"",1,0))</f>
        <v>#REF!</v>
      </c>
      <c r="AE39" s="208" t="e">
        <f>IF('Crisis Indicator Data'!#REF!="No Data",1,IF(#REF!&lt;&gt;"",1,0))</f>
        <v>#REF!</v>
      </c>
      <c r="AF39" s="208" t="e">
        <f>IF('Crisis Indicator Data'!#REF!="No Data",1,IF(#REF!&lt;&gt;"",1,0))</f>
        <v>#REF!</v>
      </c>
      <c r="AG39" s="208" t="e">
        <f>IF('Crisis Indicator Data'!#REF!="No Data",1,IF(#REF!&lt;&gt;"",1,0))</f>
        <v>#REF!</v>
      </c>
      <c r="AH39" s="208" t="e">
        <f>IF('Crisis Indicator Data'!#REF!="No Data",1,IF(#REF!&lt;&gt;"",1,0))</f>
        <v>#REF!</v>
      </c>
      <c r="AI39" s="208" t="e">
        <f>IF('Crisis Indicator Data'!#REF!="No Data",1,IF(#REF!&lt;&gt;"",1,0))</f>
        <v>#REF!</v>
      </c>
      <c r="AJ39" s="208" t="e">
        <f>IF('Crisis Indicator Data'!#REF!="No Data",1,IF(#REF!&lt;&gt;"",1,0))</f>
        <v>#REF!</v>
      </c>
      <c r="AK39" s="208" t="e">
        <f>IF('Crisis Indicator Data'!#REF!="No Data",1,IF(#REF!&lt;&gt;"",1,0))</f>
        <v>#REF!</v>
      </c>
      <c r="AL39" s="208" t="e">
        <f>IF('Crisis Indicator Data'!#REF!="No Data",1,IF(#REF!&lt;&gt;"",1,0))</f>
        <v>#REF!</v>
      </c>
      <c r="AM39" s="208" t="e">
        <f>IF('Crisis Indicator Data'!#REF!="No Data",1,IF(#REF!&lt;&gt;"",1,0))</f>
        <v>#REF!</v>
      </c>
      <c r="AN39" s="208" t="e">
        <f>IF('Crisis Indicator Data'!#REF!="No Data",1,IF(#REF!&lt;&gt;"",1,0))</f>
        <v>#REF!</v>
      </c>
      <c r="AO39" s="208" t="e">
        <f>IF('Crisis Indicator Data'!#REF!="No Data",1,IF(#REF!&lt;&gt;"",1,0))</f>
        <v>#REF!</v>
      </c>
      <c r="AP39" s="208" t="e">
        <f>IF('Crisis Indicator Data'!#REF!="No Data",1,IF(#REF!&lt;&gt;"",1,0))</f>
        <v>#REF!</v>
      </c>
      <c r="AQ39" s="208" t="e">
        <f>IF('Crisis Indicator Data'!#REF!="No Data",1,IF(#REF!&lt;&gt;"",1,0))</f>
        <v>#REF!</v>
      </c>
      <c r="AR39" s="208" t="e">
        <f>IF('Crisis Indicator Data'!#REF!="No Data",1,IF(#REF!&lt;&gt;"",1,0))</f>
        <v>#REF!</v>
      </c>
      <c r="AS39" s="208" t="e">
        <f>IF('Crisis Indicator Data'!#REF!="No Data",1,IF(#REF!&lt;&gt;"",1,0))</f>
        <v>#REF!</v>
      </c>
      <c r="AT39" s="208" t="e">
        <f>IF('Crisis Indicator Data'!#REF!="No Data",1,IF(#REF!&lt;&gt;"",1,0))</f>
        <v>#REF!</v>
      </c>
      <c r="AU39" s="208" t="e">
        <f>IF('Crisis Indicator Data'!#REF!="No Data",1,IF(#REF!&lt;&gt;"",1,0))</f>
        <v>#REF!</v>
      </c>
      <c r="AV39" s="208" t="e">
        <f>IF('Crisis Indicator Data'!#REF!="No Data",1,IF(#REF!&lt;&gt;"",1,0))</f>
        <v>#REF!</v>
      </c>
      <c r="AW39" s="208" t="e">
        <f>IF('Crisis Indicator Data'!#REF!="No Data",1,IF(#REF!&lt;&gt;"",1,0))</f>
        <v>#REF!</v>
      </c>
      <c r="AX39" s="208" t="e">
        <f>IF('Crisis Indicator Data'!#REF!="No Data",1,IF(#REF!&lt;&gt;"",1,0))</f>
        <v>#REF!</v>
      </c>
      <c r="AY39" s="208" t="e">
        <f>IF('Crisis Indicator Data'!#REF!="No Data",1,IF(#REF!&lt;&gt;"",1,0))</f>
        <v>#REF!</v>
      </c>
      <c r="AZ39" s="208" t="e">
        <f>IF('Crisis Indicator Data'!#REF!="No Data",1,IF(#REF!&lt;&gt;"",1,0))</f>
        <v>#REF!</v>
      </c>
      <c r="BA39" t="e">
        <f t="shared" si="2"/>
        <v>#REF!</v>
      </c>
      <c r="BB39" s="22" t="e">
        <f t="shared" si="3"/>
        <v>#REF!</v>
      </c>
    </row>
    <row r="40" spans="1:54" x14ac:dyDescent="0.3">
      <c r="A40" t="s">
        <v>7378</v>
      </c>
      <c r="B40" s="208" t="e">
        <f>IF('Crisis Indicator Data'!#REF!="No Data",1,IF(#REF!&lt;&gt;"",1,0))</f>
        <v>#REF!</v>
      </c>
      <c r="C40" s="208" t="e">
        <f>IF('Crisis Indicator Data'!#REF!="No Data",1,IF(#REF!&lt;&gt;"",1,0))</f>
        <v>#REF!</v>
      </c>
      <c r="D40" s="208" t="e">
        <f>IF('Crisis Indicator Data'!#REF!="No Data",1,IF(#REF!&lt;&gt;"",1,0))</f>
        <v>#REF!</v>
      </c>
      <c r="E40" s="208" t="e">
        <f>IF('Crisis Indicator Data'!#REF!="No Data",1,IF(#REF!&lt;&gt;"",1,0))</f>
        <v>#REF!</v>
      </c>
      <c r="F40" s="208" t="e">
        <f>IF('Crisis Indicator Data'!#REF!="No Data",1,IF(#REF!&lt;&gt;"",1,0))</f>
        <v>#REF!</v>
      </c>
      <c r="G40" s="208" t="e">
        <f>IF('Crisis Indicator Data'!#REF!="No Data",1,IF(#REF!&lt;&gt;"",1,0))</f>
        <v>#REF!</v>
      </c>
      <c r="H40" s="208" t="e">
        <f>IF('Crisis Indicator Data'!#REF!="No Data",1,IF(#REF!&lt;&gt;"",1,0))</f>
        <v>#REF!</v>
      </c>
      <c r="I40" s="208" t="e">
        <f>IF('Crisis Indicator Data'!#REF!="No Data",1,IF(#REF!&lt;&gt;"",1,0))</f>
        <v>#REF!</v>
      </c>
      <c r="J40" s="208" t="e">
        <f>IF('Crisis Indicator Data'!#REF!="No Data",1,IF(#REF!&lt;&gt;"",1,0))</f>
        <v>#REF!</v>
      </c>
      <c r="K40" s="208" t="e">
        <f>IF('Crisis Indicator Data'!#REF!="No Data",1,IF(#REF!&lt;&gt;"",1,0))</f>
        <v>#REF!</v>
      </c>
      <c r="L40" s="208" t="e">
        <f>IF('Crisis Indicator Data'!#REF!="No Data",1,IF(#REF!&lt;&gt;"",1,0))</f>
        <v>#REF!</v>
      </c>
      <c r="M40" s="208" t="e">
        <f>IF('Crisis Indicator Data'!#REF!="No Data",1,IF(#REF!&lt;&gt;"",1,0))</f>
        <v>#REF!</v>
      </c>
      <c r="N40" s="208" t="e">
        <f>IF('Crisis Indicator Data'!#REF!="No Data",1,IF(#REF!&lt;&gt;"",1,0))</f>
        <v>#REF!</v>
      </c>
      <c r="O40" s="208" t="e">
        <f>IF('Crisis Indicator Data'!#REF!="No Data",1,IF(#REF!&lt;&gt;"",1,0))</f>
        <v>#REF!</v>
      </c>
      <c r="P40" s="208" t="e">
        <f>IF('Crisis Indicator Data'!#REF!="No Data",1,IF(#REF!&lt;&gt;"",1,0))</f>
        <v>#REF!</v>
      </c>
      <c r="Q40" s="208" t="e">
        <f>IF('Crisis Indicator Data'!#REF!="No Data",1,IF(#REF!&lt;&gt;"",1,0))</f>
        <v>#REF!</v>
      </c>
      <c r="R40" s="208" t="e">
        <f>IF('Crisis Indicator Data'!#REF!="No Data",1,IF(#REF!&lt;&gt;"",1,0))</f>
        <v>#REF!</v>
      </c>
      <c r="S40" s="208" t="e">
        <f>IF('Crisis Indicator Data'!#REF!="No Data",1,IF(#REF!&lt;&gt;"",1,0))</f>
        <v>#REF!</v>
      </c>
      <c r="T40" s="208" t="e">
        <f>IF('Crisis Indicator Data'!#REF!="No Data",1,IF(#REF!&lt;&gt;"",1,0))</f>
        <v>#REF!</v>
      </c>
      <c r="U40" s="208" t="e">
        <f>IF('Crisis Indicator Data'!#REF!="No Data",1,IF(#REF!&lt;&gt;"",1,0))</f>
        <v>#REF!</v>
      </c>
      <c r="V40" s="208" t="e">
        <f>IF('Crisis Indicator Data'!#REF!="No Data",1,IF(#REF!&lt;&gt;"",1,0))</f>
        <v>#REF!</v>
      </c>
      <c r="W40" s="208" t="e">
        <f>IF('Crisis Indicator Data'!#REF!="No Data",1,IF(#REF!&lt;&gt;"",1,0))</f>
        <v>#REF!</v>
      </c>
      <c r="X40" s="208" t="e">
        <f>IF('Crisis Indicator Data'!#REF!="No Data",1,IF(#REF!&lt;&gt;"",1,0))</f>
        <v>#REF!</v>
      </c>
      <c r="Y40" s="208" t="e">
        <f>IF('Crisis Indicator Data'!#REF!="No Data",1,IF(#REF!&lt;&gt;"",1,0))</f>
        <v>#REF!</v>
      </c>
      <c r="Z40" s="208" t="e">
        <f>IF('Crisis Indicator Data'!#REF!="No Data",1,IF(#REF!&lt;&gt;"",1,0))</f>
        <v>#REF!</v>
      </c>
      <c r="AA40" s="208" t="e">
        <f>IF('Crisis Indicator Data'!#REF!="No Data",1,IF(#REF!&lt;&gt;"",1,0))</f>
        <v>#REF!</v>
      </c>
      <c r="AB40" s="208" t="e">
        <f>IF('Crisis Indicator Data'!#REF!="No Data",1,IF(#REF!&lt;&gt;"",1,0))</f>
        <v>#REF!</v>
      </c>
      <c r="AC40" s="208" t="e">
        <f>IF('Crisis Indicator Data'!#REF!="No Data",1,IF(#REF!&lt;&gt;"",1,0))</f>
        <v>#REF!</v>
      </c>
      <c r="AD40" s="208" t="e">
        <f>IF('Crisis Indicator Data'!#REF!="No Data",1,IF(#REF!&lt;&gt;"",1,0))</f>
        <v>#REF!</v>
      </c>
      <c r="AE40" s="208" t="e">
        <f>IF('Crisis Indicator Data'!#REF!="No Data",1,IF(#REF!&lt;&gt;"",1,0))</f>
        <v>#REF!</v>
      </c>
      <c r="AF40" s="208" t="e">
        <f>IF('Crisis Indicator Data'!#REF!="No Data",1,IF(#REF!&lt;&gt;"",1,0))</f>
        <v>#REF!</v>
      </c>
      <c r="AG40" s="208" t="e">
        <f>IF('Crisis Indicator Data'!#REF!="No Data",1,IF(#REF!&lt;&gt;"",1,0))</f>
        <v>#REF!</v>
      </c>
      <c r="AH40" s="208" t="e">
        <f>IF('Crisis Indicator Data'!#REF!="No Data",1,IF(#REF!&lt;&gt;"",1,0))</f>
        <v>#REF!</v>
      </c>
      <c r="AI40" s="208" t="e">
        <f>IF('Crisis Indicator Data'!#REF!="No Data",1,IF(#REF!&lt;&gt;"",1,0))</f>
        <v>#REF!</v>
      </c>
      <c r="AJ40" s="208" t="e">
        <f>IF('Crisis Indicator Data'!#REF!="No Data",1,IF(#REF!&lt;&gt;"",1,0))</f>
        <v>#REF!</v>
      </c>
      <c r="AK40" s="208" t="e">
        <f>IF('Crisis Indicator Data'!#REF!="No Data",1,IF(#REF!&lt;&gt;"",1,0))</f>
        <v>#REF!</v>
      </c>
      <c r="AL40" s="208" t="e">
        <f>IF('Crisis Indicator Data'!#REF!="No Data",1,IF(#REF!&lt;&gt;"",1,0))</f>
        <v>#REF!</v>
      </c>
      <c r="AM40" s="208" t="e">
        <f>IF('Crisis Indicator Data'!#REF!="No Data",1,IF(#REF!&lt;&gt;"",1,0))</f>
        <v>#REF!</v>
      </c>
      <c r="AN40" s="208" t="e">
        <f>IF('Crisis Indicator Data'!#REF!="No Data",1,IF(#REF!&lt;&gt;"",1,0))</f>
        <v>#REF!</v>
      </c>
      <c r="AO40" s="208" t="e">
        <f>IF('Crisis Indicator Data'!#REF!="No Data",1,IF(#REF!&lt;&gt;"",1,0))</f>
        <v>#REF!</v>
      </c>
      <c r="AP40" s="208" t="e">
        <f>IF('Crisis Indicator Data'!#REF!="No Data",1,IF(#REF!&lt;&gt;"",1,0))</f>
        <v>#REF!</v>
      </c>
      <c r="AQ40" s="208" t="e">
        <f>IF('Crisis Indicator Data'!#REF!="No Data",1,IF(#REF!&lt;&gt;"",1,0))</f>
        <v>#REF!</v>
      </c>
      <c r="AR40" s="208" t="e">
        <f>IF('Crisis Indicator Data'!#REF!="No Data",1,IF(#REF!&lt;&gt;"",1,0))</f>
        <v>#REF!</v>
      </c>
      <c r="AS40" s="208" t="e">
        <f>IF('Crisis Indicator Data'!#REF!="No Data",1,IF(#REF!&lt;&gt;"",1,0))</f>
        <v>#REF!</v>
      </c>
      <c r="AT40" s="208" t="e">
        <f>IF('Crisis Indicator Data'!#REF!="No Data",1,IF(#REF!&lt;&gt;"",1,0))</f>
        <v>#REF!</v>
      </c>
      <c r="AU40" s="208" t="e">
        <f>IF('Crisis Indicator Data'!#REF!="No Data",1,IF(#REF!&lt;&gt;"",1,0))</f>
        <v>#REF!</v>
      </c>
      <c r="AV40" s="208" t="e">
        <f>IF('Crisis Indicator Data'!#REF!="No Data",1,IF(#REF!&lt;&gt;"",1,0))</f>
        <v>#REF!</v>
      </c>
      <c r="AW40" s="208" t="e">
        <f>IF('Crisis Indicator Data'!#REF!="No Data",1,IF(#REF!&lt;&gt;"",1,0))</f>
        <v>#REF!</v>
      </c>
      <c r="AX40" s="208" t="e">
        <f>IF('Crisis Indicator Data'!#REF!="No Data",1,IF(#REF!&lt;&gt;"",1,0))</f>
        <v>#REF!</v>
      </c>
      <c r="AY40" s="208" t="e">
        <f>IF('Crisis Indicator Data'!#REF!="No Data",1,IF(#REF!&lt;&gt;"",1,0))</f>
        <v>#REF!</v>
      </c>
      <c r="AZ40" s="208" t="e">
        <f>IF('Crisis Indicator Data'!#REF!="No Data",1,IF(#REF!&lt;&gt;"",1,0))</f>
        <v>#REF!</v>
      </c>
      <c r="BA40" t="e">
        <f t="shared" si="2"/>
        <v>#REF!</v>
      </c>
      <c r="BB40" s="22" t="e">
        <f t="shared" si="3"/>
        <v>#REF!</v>
      </c>
    </row>
    <row r="41" spans="1:54" x14ac:dyDescent="0.3">
      <c r="A41" t="s">
        <v>7366</v>
      </c>
      <c r="B41" s="208" t="e">
        <f>IF('Crisis Indicator Data'!#REF!="No Data",1,IF(#REF!&lt;&gt;"",1,0))</f>
        <v>#REF!</v>
      </c>
      <c r="C41" s="208" t="e">
        <f>IF('Crisis Indicator Data'!#REF!="No Data",1,IF(#REF!&lt;&gt;"",1,0))</f>
        <v>#REF!</v>
      </c>
      <c r="D41" s="208" t="e">
        <f>IF('Crisis Indicator Data'!#REF!="No Data",1,IF(#REF!&lt;&gt;"",1,0))</f>
        <v>#REF!</v>
      </c>
      <c r="E41" s="208" t="e">
        <f>IF('Crisis Indicator Data'!#REF!="No Data",1,IF(#REF!&lt;&gt;"",1,0))</f>
        <v>#REF!</v>
      </c>
      <c r="F41" s="208" t="e">
        <f>IF('Crisis Indicator Data'!#REF!="No Data",1,IF(#REF!&lt;&gt;"",1,0))</f>
        <v>#REF!</v>
      </c>
      <c r="G41" s="208" t="e">
        <f>IF('Crisis Indicator Data'!#REF!="No Data",1,IF(#REF!&lt;&gt;"",1,0))</f>
        <v>#REF!</v>
      </c>
      <c r="H41" s="208" t="e">
        <f>IF('Crisis Indicator Data'!#REF!="No Data",1,IF(#REF!&lt;&gt;"",1,0))</f>
        <v>#REF!</v>
      </c>
      <c r="I41" s="208" t="e">
        <f>IF('Crisis Indicator Data'!#REF!="No Data",1,IF(#REF!&lt;&gt;"",1,0))</f>
        <v>#REF!</v>
      </c>
      <c r="J41" s="208" t="e">
        <f>IF('Crisis Indicator Data'!#REF!="No Data",1,IF(#REF!&lt;&gt;"",1,0))</f>
        <v>#REF!</v>
      </c>
      <c r="K41" s="208" t="e">
        <f>IF('Crisis Indicator Data'!#REF!="No Data",1,IF(#REF!&lt;&gt;"",1,0))</f>
        <v>#REF!</v>
      </c>
      <c r="L41" s="208" t="e">
        <f>IF('Crisis Indicator Data'!#REF!="No Data",1,IF(#REF!&lt;&gt;"",1,0))</f>
        <v>#REF!</v>
      </c>
      <c r="M41" s="208" t="e">
        <f>IF('Crisis Indicator Data'!#REF!="No Data",1,IF(#REF!&lt;&gt;"",1,0))</f>
        <v>#REF!</v>
      </c>
      <c r="N41" s="208" t="e">
        <f>IF('Crisis Indicator Data'!#REF!="No Data",1,IF(#REF!&lt;&gt;"",1,0))</f>
        <v>#REF!</v>
      </c>
      <c r="O41" s="208" t="e">
        <f>IF('Crisis Indicator Data'!#REF!="No Data",1,IF(#REF!&lt;&gt;"",1,0))</f>
        <v>#REF!</v>
      </c>
      <c r="P41" s="208" t="e">
        <f>IF('Crisis Indicator Data'!#REF!="No Data",1,IF(#REF!&lt;&gt;"",1,0))</f>
        <v>#REF!</v>
      </c>
      <c r="Q41" s="208" t="e">
        <f>IF('Crisis Indicator Data'!#REF!="No Data",1,IF(#REF!&lt;&gt;"",1,0))</f>
        <v>#REF!</v>
      </c>
      <c r="R41" s="208" t="e">
        <f>IF('Crisis Indicator Data'!#REF!="No Data",1,IF(#REF!&lt;&gt;"",1,0))</f>
        <v>#REF!</v>
      </c>
      <c r="S41" s="208" t="e">
        <f>IF('Crisis Indicator Data'!#REF!="No Data",1,IF(#REF!&lt;&gt;"",1,0))</f>
        <v>#REF!</v>
      </c>
      <c r="T41" s="208" t="e">
        <f>IF('Crisis Indicator Data'!#REF!="No Data",1,IF(#REF!&lt;&gt;"",1,0))</f>
        <v>#REF!</v>
      </c>
      <c r="U41" s="208" t="e">
        <f>IF('Crisis Indicator Data'!#REF!="No Data",1,IF(#REF!&lt;&gt;"",1,0))</f>
        <v>#REF!</v>
      </c>
      <c r="V41" s="208" t="e">
        <f>IF('Crisis Indicator Data'!#REF!="No Data",1,IF(#REF!&lt;&gt;"",1,0))</f>
        <v>#REF!</v>
      </c>
      <c r="W41" s="208" t="e">
        <f>IF('Crisis Indicator Data'!#REF!="No Data",1,IF(#REF!&lt;&gt;"",1,0))</f>
        <v>#REF!</v>
      </c>
      <c r="X41" s="208" t="e">
        <f>IF('Crisis Indicator Data'!#REF!="No Data",1,IF(#REF!&lt;&gt;"",1,0))</f>
        <v>#REF!</v>
      </c>
      <c r="Y41" s="208" t="e">
        <f>IF('Crisis Indicator Data'!#REF!="No Data",1,IF(#REF!&lt;&gt;"",1,0))</f>
        <v>#REF!</v>
      </c>
      <c r="Z41" s="208" t="e">
        <f>IF('Crisis Indicator Data'!#REF!="No Data",1,IF(#REF!&lt;&gt;"",1,0))</f>
        <v>#REF!</v>
      </c>
      <c r="AA41" s="208" t="e">
        <f>IF('Crisis Indicator Data'!#REF!="No Data",1,IF(#REF!&lt;&gt;"",1,0))</f>
        <v>#REF!</v>
      </c>
      <c r="AB41" s="208" t="e">
        <f>IF('Crisis Indicator Data'!#REF!="No Data",1,IF(#REF!&lt;&gt;"",1,0))</f>
        <v>#REF!</v>
      </c>
      <c r="AC41" s="208" t="e">
        <f>IF('Crisis Indicator Data'!#REF!="No Data",1,IF(#REF!&lt;&gt;"",1,0))</f>
        <v>#REF!</v>
      </c>
      <c r="AD41" s="208" t="e">
        <f>IF('Crisis Indicator Data'!#REF!="No Data",1,IF(#REF!&lt;&gt;"",1,0))</f>
        <v>#REF!</v>
      </c>
      <c r="AE41" s="208" t="e">
        <f>IF('Crisis Indicator Data'!#REF!="No Data",1,IF(#REF!&lt;&gt;"",1,0))</f>
        <v>#REF!</v>
      </c>
      <c r="AF41" s="208" t="e">
        <f>IF('Crisis Indicator Data'!#REF!="No Data",1,IF(#REF!&lt;&gt;"",1,0))</f>
        <v>#REF!</v>
      </c>
      <c r="AG41" s="208" t="e">
        <f>IF('Crisis Indicator Data'!#REF!="No Data",1,IF(#REF!&lt;&gt;"",1,0))</f>
        <v>#REF!</v>
      </c>
      <c r="AH41" s="208" t="e">
        <f>IF('Crisis Indicator Data'!#REF!="No Data",1,IF(#REF!&lt;&gt;"",1,0))</f>
        <v>#REF!</v>
      </c>
      <c r="AI41" s="208" t="e">
        <f>IF('Crisis Indicator Data'!#REF!="No Data",1,IF(#REF!&lt;&gt;"",1,0))</f>
        <v>#REF!</v>
      </c>
      <c r="AJ41" s="208" t="e">
        <f>IF('Crisis Indicator Data'!#REF!="No Data",1,IF(#REF!&lt;&gt;"",1,0))</f>
        <v>#REF!</v>
      </c>
      <c r="AK41" s="208" t="e">
        <f>IF('Crisis Indicator Data'!#REF!="No Data",1,IF(#REF!&lt;&gt;"",1,0))</f>
        <v>#REF!</v>
      </c>
      <c r="AL41" s="208" t="e">
        <f>IF('Crisis Indicator Data'!#REF!="No Data",1,IF(#REF!&lt;&gt;"",1,0))</f>
        <v>#REF!</v>
      </c>
      <c r="AM41" s="208" t="e">
        <f>IF('Crisis Indicator Data'!#REF!="No Data",1,IF(#REF!&lt;&gt;"",1,0))</f>
        <v>#REF!</v>
      </c>
      <c r="AN41" s="208" t="e">
        <f>IF('Crisis Indicator Data'!#REF!="No Data",1,IF(#REF!&lt;&gt;"",1,0))</f>
        <v>#REF!</v>
      </c>
      <c r="AO41" s="208" t="e">
        <f>IF('Crisis Indicator Data'!#REF!="No Data",1,IF(#REF!&lt;&gt;"",1,0))</f>
        <v>#REF!</v>
      </c>
      <c r="AP41" s="208" t="e">
        <f>IF('Crisis Indicator Data'!#REF!="No Data",1,IF(#REF!&lt;&gt;"",1,0))</f>
        <v>#REF!</v>
      </c>
      <c r="AQ41" s="208" t="e">
        <f>IF('Crisis Indicator Data'!#REF!="No Data",1,IF(#REF!&lt;&gt;"",1,0))</f>
        <v>#REF!</v>
      </c>
      <c r="AR41" s="208" t="e">
        <f>IF('Crisis Indicator Data'!#REF!="No Data",1,IF(#REF!&lt;&gt;"",1,0))</f>
        <v>#REF!</v>
      </c>
      <c r="AS41" s="208" t="e">
        <f>IF('Crisis Indicator Data'!#REF!="No Data",1,IF(#REF!&lt;&gt;"",1,0))</f>
        <v>#REF!</v>
      </c>
      <c r="AT41" s="208" t="e">
        <f>IF('Crisis Indicator Data'!#REF!="No Data",1,IF(#REF!&lt;&gt;"",1,0))</f>
        <v>#REF!</v>
      </c>
      <c r="AU41" s="208" t="e">
        <f>IF('Crisis Indicator Data'!#REF!="No Data",1,IF(#REF!&lt;&gt;"",1,0))</f>
        <v>#REF!</v>
      </c>
      <c r="AV41" s="208" t="e">
        <f>IF('Crisis Indicator Data'!#REF!="No Data",1,IF(#REF!&lt;&gt;"",1,0))</f>
        <v>#REF!</v>
      </c>
      <c r="AW41" s="208" t="e">
        <f>IF('Crisis Indicator Data'!#REF!="No Data",1,IF(#REF!&lt;&gt;"",1,0))</f>
        <v>#REF!</v>
      </c>
      <c r="AX41" s="208" t="e">
        <f>IF('Crisis Indicator Data'!#REF!="No Data",1,IF(#REF!&lt;&gt;"",1,0))</f>
        <v>#REF!</v>
      </c>
      <c r="AY41" s="208" t="e">
        <f>IF('Crisis Indicator Data'!#REF!="No Data",1,IF(#REF!&lt;&gt;"",1,0))</f>
        <v>#REF!</v>
      </c>
      <c r="AZ41" s="208" t="e">
        <f>IF('Crisis Indicator Data'!#REF!="No Data",1,IF(#REF!&lt;&gt;"",1,0))</f>
        <v>#REF!</v>
      </c>
      <c r="BA41" t="e">
        <f t="shared" si="2"/>
        <v>#REF!</v>
      </c>
      <c r="BB41" s="22" t="e">
        <f t="shared" si="3"/>
        <v>#REF!</v>
      </c>
    </row>
    <row r="42" spans="1:54" x14ac:dyDescent="0.3">
      <c r="A42" t="s">
        <v>7376</v>
      </c>
      <c r="B42" s="208" t="e">
        <f>IF('Crisis Indicator Data'!#REF!="No Data",1,IF(#REF!&lt;&gt;"",1,0))</f>
        <v>#REF!</v>
      </c>
      <c r="C42" s="208" t="e">
        <f>IF('Crisis Indicator Data'!#REF!="No Data",1,IF(#REF!&lt;&gt;"",1,0))</f>
        <v>#REF!</v>
      </c>
      <c r="D42" s="208" t="e">
        <f>IF('Crisis Indicator Data'!#REF!="No Data",1,IF(#REF!&lt;&gt;"",1,0))</f>
        <v>#REF!</v>
      </c>
      <c r="E42" s="208" t="e">
        <f>IF('Crisis Indicator Data'!#REF!="No Data",1,IF(#REF!&lt;&gt;"",1,0))</f>
        <v>#REF!</v>
      </c>
      <c r="F42" s="208" t="e">
        <f>IF('Crisis Indicator Data'!#REF!="No Data",1,IF(#REF!&lt;&gt;"",1,0))</f>
        <v>#REF!</v>
      </c>
      <c r="G42" s="208" t="e">
        <f>IF('Crisis Indicator Data'!#REF!="No Data",1,IF(#REF!&lt;&gt;"",1,0))</f>
        <v>#REF!</v>
      </c>
      <c r="H42" s="208" t="e">
        <f>IF('Crisis Indicator Data'!#REF!="No Data",1,IF(#REF!&lt;&gt;"",1,0))</f>
        <v>#REF!</v>
      </c>
      <c r="I42" s="208" t="e">
        <f>IF('Crisis Indicator Data'!#REF!="No Data",1,IF(#REF!&lt;&gt;"",1,0))</f>
        <v>#REF!</v>
      </c>
      <c r="J42" s="208" t="e">
        <f>IF('Crisis Indicator Data'!#REF!="No Data",1,IF(#REF!&lt;&gt;"",1,0))</f>
        <v>#REF!</v>
      </c>
      <c r="K42" s="208" t="e">
        <f>IF('Crisis Indicator Data'!#REF!="No Data",1,IF(#REF!&lt;&gt;"",1,0))</f>
        <v>#REF!</v>
      </c>
      <c r="L42" s="208" t="e">
        <f>IF('Crisis Indicator Data'!#REF!="No Data",1,IF(#REF!&lt;&gt;"",1,0))</f>
        <v>#REF!</v>
      </c>
      <c r="M42" s="208" t="e">
        <f>IF('Crisis Indicator Data'!#REF!="No Data",1,IF(#REF!&lt;&gt;"",1,0))</f>
        <v>#REF!</v>
      </c>
      <c r="N42" s="208" t="e">
        <f>IF('Crisis Indicator Data'!#REF!="No Data",1,IF(#REF!&lt;&gt;"",1,0))</f>
        <v>#REF!</v>
      </c>
      <c r="O42" s="208" t="e">
        <f>IF('Crisis Indicator Data'!#REF!="No Data",1,IF(#REF!&lt;&gt;"",1,0))</f>
        <v>#REF!</v>
      </c>
      <c r="P42" s="208" t="e">
        <f>IF('Crisis Indicator Data'!#REF!="No Data",1,IF(#REF!&lt;&gt;"",1,0))</f>
        <v>#REF!</v>
      </c>
      <c r="Q42" s="208" t="e">
        <f>IF('Crisis Indicator Data'!#REF!="No Data",1,IF(#REF!&lt;&gt;"",1,0))</f>
        <v>#REF!</v>
      </c>
      <c r="R42" s="208" t="e">
        <f>IF('Crisis Indicator Data'!#REF!="No Data",1,IF(#REF!&lt;&gt;"",1,0))</f>
        <v>#REF!</v>
      </c>
      <c r="S42" s="208" t="e">
        <f>IF('Crisis Indicator Data'!#REF!="No Data",1,IF(#REF!&lt;&gt;"",1,0))</f>
        <v>#REF!</v>
      </c>
      <c r="T42" s="208" t="e">
        <f>IF('Crisis Indicator Data'!#REF!="No Data",1,IF(#REF!&lt;&gt;"",1,0))</f>
        <v>#REF!</v>
      </c>
      <c r="U42" s="208" t="e">
        <f>IF('Crisis Indicator Data'!#REF!="No Data",1,IF(#REF!&lt;&gt;"",1,0))</f>
        <v>#REF!</v>
      </c>
      <c r="V42" s="208" t="e">
        <f>IF('Crisis Indicator Data'!#REF!="No Data",1,IF(#REF!&lt;&gt;"",1,0))</f>
        <v>#REF!</v>
      </c>
      <c r="W42" s="208" t="e">
        <f>IF('Crisis Indicator Data'!#REF!="No Data",1,IF(#REF!&lt;&gt;"",1,0))</f>
        <v>#REF!</v>
      </c>
      <c r="X42" s="208" t="e">
        <f>IF('Crisis Indicator Data'!#REF!="No Data",1,IF(#REF!&lt;&gt;"",1,0))</f>
        <v>#REF!</v>
      </c>
      <c r="Y42" s="208" t="e">
        <f>IF('Crisis Indicator Data'!#REF!="No Data",1,IF(#REF!&lt;&gt;"",1,0))</f>
        <v>#REF!</v>
      </c>
      <c r="Z42" s="208" t="e">
        <f>IF('Crisis Indicator Data'!#REF!="No Data",1,IF(#REF!&lt;&gt;"",1,0))</f>
        <v>#REF!</v>
      </c>
      <c r="AA42" s="208" t="e">
        <f>IF('Crisis Indicator Data'!#REF!="No Data",1,IF(#REF!&lt;&gt;"",1,0))</f>
        <v>#REF!</v>
      </c>
      <c r="AB42" s="208" t="e">
        <f>IF('Crisis Indicator Data'!#REF!="No Data",1,IF(#REF!&lt;&gt;"",1,0))</f>
        <v>#REF!</v>
      </c>
      <c r="AC42" s="208" t="e">
        <f>IF('Crisis Indicator Data'!#REF!="No Data",1,IF(#REF!&lt;&gt;"",1,0))</f>
        <v>#REF!</v>
      </c>
      <c r="AD42" s="208" t="e">
        <f>IF('Crisis Indicator Data'!#REF!="No Data",1,IF(#REF!&lt;&gt;"",1,0))</f>
        <v>#REF!</v>
      </c>
      <c r="AE42" s="208" t="e">
        <f>IF('Crisis Indicator Data'!#REF!="No Data",1,IF(#REF!&lt;&gt;"",1,0))</f>
        <v>#REF!</v>
      </c>
      <c r="AF42" s="208" t="e">
        <f>IF('Crisis Indicator Data'!#REF!="No Data",1,IF(#REF!&lt;&gt;"",1,0))</f>
        <v>#REF!</v>
      </c>
      <c r="AG42" s="208" t="e">
        <f>IF('Crisis Indicator Data'!#REF!="No Data",1,IF(#REF!&lt;&gt;"",1,0))</f>
        <v>#REF!</v>
      </c>
      <c r="AH42" s="208" t="e">
        <f>IF('Crisis Indicator Data'!#REF!="No Data",1,IF(#REF!&lt;&gt;"",1,0))</f>
        <v>#REF!</v>
      </c>
      <c r="AI42" s="208" t="e">
        <f>IF('Crisis Indicator Data'!#REF!="No Data",1,IF(#REF!&lt;&gt;"",1,0))</f>
        <v>#REF!</v>
      </c>
      <c r="AJ42" s="208" t="e">
        <f>IF('Crisis Indicator Data'!#REF!="No Data",1,IF(#REF!&lt;&gt;"",1,0))</f>
        <v>#REF!</v>
      </c>
      <c r="AK42" s="208" t="e">
        <f>IF('Crisis Indicator Data'!#REF!="No Data",1,IF(#REF!&lt;&gt;"",1,0))</f>
        <v>#REF!</v>
      </c>
      <c r="AL42" s="208" t="e">
        <f>IF('Crisis Indicator Data'!#REF!="No Data",1,IF(#REF!&lt;&gt;"",1,0))</f>
        <v>#REF!</v>
      </c>
      <c r="AM42" s="208" t="e">
        <f>IF('Crisis Indicator Data'!#REF!="No Data",1,IF(#REF!&lt;&gt;"",1,0))</f>
        <v>#REF!</v>
      </c>
      <c r="AN42" s="208" t="e">
        <f>IF('Crisis Indicator Data'!#REF!="No Data",1,IF(#REF!&lt;&gt;"",1,0))</f>
        <v>#REF!</v>
      </c>
      <c r="AO42" s="208" t="e">
        <f>IF('Crisis Indicator Data'!#REF!="No Data",1,IF(#REF!&lt;&gt;"",1,0))</f>
        <v>#REF!</v>
      </c>
      <c r="AP42" s="208" t="e">
        <f>IF('Crisis Indicator Data'!#REF!="No Data",1,IF(#REF!&lt;&gt;"",1,0))</f>
        <v>#REF!</v>
      </c>
      <c r="AQ42" s="208" t="e">
        <f>IF('Crisis Indicator Data'!#REF!="No Data",1,IF(#REF!&lt;&gt;"",1,0))</f>
        <v>#REF!</v>
      </c>
      <c r="AR42" s="208" t="e">
        <f>IF('Crisis Indicator Data'!#REF!="No Data",1,IF(#REF!&lt;&gt;"",1,0))</f>
        <v>#REF!</v>
      </c>
      <c r="AS42" s="208" t="e">
        <f>IF('Crisis Indicator Data'!#REF!="No Data",1,IF(#REF!&lt;&gt;"",1,0))</f>
        <v>#REF!</v>
      </c>
      <c r="AT42" s="208" t="e">
        <f>IF('Crisis Indicator Data'!#REF!="No Data",1,IF(#REF!&lt;&gt;"",1,0))</f>
        <v>#REF!</v>
      </c>
      <c r="AU42" s="208" t="e">
        <f>IF('Crisis Indicator Data'!#REF!="No Data",1,IF(#REF!&lt;&gt;"",1,0))</f>
        <v>#REF!</v>
      </c>
      <c r="AV42" s="208" t="e">
        <f>IF('Crisis Indicator Data'!#REF!="No Data",1,IF(#REF!&lt;&gt;"",1,0))</f>
        <v>#REF!</v>
      </c>
      <c r="AW42" s="208" t="e">
        <f>IF('Crisis Indicator Data'!#REF!="No Data",1,IF(#REF!&lt;&gt;"",1,0))</f>
        <v>#REF!</v>
      </c>
      <c r="AX42" s="208" t="e">
        <f>IF('Crisis Indicator Data'!#REF!="No Data",1,IF(#REF!&lt;&gt;"",1,0))</f>
        <v>#REF!</v>
      </c>
      <c r="AY42" s="208" t="e">
        <f>IF('Crisis Indicator Data'!#REF!="No Data",1,IF(#REF!&lt;&gt;"",1,0))</f>
        <v>#REF!</v>
      </c>
      <c r="AZ42" s="208" t="e">
        <f>IF('Crisis Indicator Data'!#REF!="No Data",1,IF(#REF!&lt;&gt;"",1,0))</f>
        <v>#REF!</v>
      </c>
      <c r="BA42" t="e">
        <f t="shared" si="2"/>
        <v>#REF!</v>
      </c>
      <c r="BB42" s="22" t="e">
        <f t="shared" si="3"/>
        <v>#REF!</v>
      </c>
    </row>
    <row r="43" spans="1:54" x14ac:dyDescent="0.3">
      <c r="A43" t="s">
        <v>7368</v>
      </c>
      <c r="B43" s="208" t="e">
        <f>IF('Crisis Indicator Data'!#REF!="No Data",1,IF(#REF!&lt;&gt;"",1,0))</f>
        <v>#REF!</v>
      </c>
      <c r="C43" s="208" t="e">
        <f>IF('Crisis Indicator Data'!#REF!="No Data",1,IF(#REF!&lt;&gt;"",1,0))</f>
        <v>#REF!</v>
      </c>
      <c r="D43" s="208" t="e">
        <f>IF('Crisis Indicator Data'!#REF!="No Data",1,IF(#REF!&lt;&gt;"",1,0))</f>
        <v>#REF!</v>
      </c>
      <c r="E43" s="208" t="e">
        <f>IF('Crisis Indicator Data'!#REF!="No Data",1,IF(#REF!&lt;&gt;"",1,0))</f>
        <v>#REF!</v>
      </c>
      <c r="F43" s="208" t="e">
        <f>IF('Crisis Indicator Data'!#REF!="No Data",1,IF(#REF!&lt;&gt;"",1,0))</f>
        <v>#REF!</v>
      </c>
      <c r="G43" s="208" t="e">
        <f>IF('Crisis Indicator Data'!#REF!="No Data",1,IF(#REF!&lt;&gt;"",1,0))</f>
        <v>#REF!</v>
      </c>
      <c r="H43" s="208" t="e">
        <f>IF('Crisis Indicator Data'!#REF!="No Data",1,IF(#REF!&lt;&gt;"",1,0))</f>
        <v>#REF!</v>
      </c>
      <c r="I43" s="208" t="e">
        <f>IF('Crisis Indicator Data'!#REF!="No Data",1,IF(#REF!&lt;&gt;"",1,0))</f>
        <v>#REF!</v>
      </c>
      <c r="J43" s="208" t="e">
        <f>IF('Crisis Indicator Data'!#REF!="No Data",1,IF(#REF!&lt;&gt;"",1,0))</f>
        <v>#REF!</v>
      </c>
      <c r="K43" s="208" t="e">
        <f>IF('Crisis Indicator Data'!#REF!="No Data",1,IF(#REF!&lt;&gt;"",1,0))</f>
        <v>#REF!</v>
      </c>
      <c r="L43" s="208" t="e">
        <f>IF('Crisis Indicator Data'!#REF!="No Data",1,IF(#REF!&lt;&gt;"",1,0))</f>
        <v>#REF!</v>
      </c>
      <c r="M43" s="208" t="e">
        <f>IF('Crisis Indicator Data'!#REF!="No Data",1,IF(#REF!&lt;&gt;"",1,0))</f>
        <v>#REF!</v>
      </c>
      <c r="N43" s="208" t="e">
        <f>IF('Crisis Indicator Data'!#REF!="No Data",1,IF(#REF!&lt;&gt;"",1,0))</f>
        <v>#REF!</v>
      </c>
      <c r="O43" s="208" t="e">
        <f>IF('Crisis Indicator Data'!#REF!="No Data",1,IF(#REF!&lt;&gt;"",1,0))</f>
        <v>#REF!</v>
      </c>
      <c r="P43" s="208" t="e">
        <f>IF('Crisis Indicator Data'!#REF!="No Data",1,IF(#REF!&lt;&gt;"",1,0))</f>
        <v>#REF!</v>
      </c>
      <c r="Q43" s="208" t="e">
        <f>IF('Crisis Indicator Data'!#REF!="No Data",1,IF(#REF!&lt;&gt;"",1,0))</f>
        <v>#REF!</v>
      </c>
      <c r="R43" s="208" t="e">
        <f>IF('Crisis Indicator Data'!#REF!="No Data",1,IF(#REF!&lt;&gt;"",1,0))</f>
        <v>#REF!</v>
      </c>
      <c r="S43" s="208" t="e">
        <f>IF('Crisis Indicator Data'!#REF!="No Data",1,IF(#REF!&lt;&gt;"",1,0))</f>
        <v>#REF!</v>
      </c>
      <c r="T43" s="208" t="e">
        <f>IF('Crisis Indicator Data'!#REF!="No Data",1,IF(#REF!&lt;&gt;"",1,0))</f>
        <v>#REF!</v>
      </c>
      <c r="U43" s="208" t="e">
        <f>IF('Crisis Indicator Data'!#REF!="No Data",1,IF(#REF!&lt;&gt;"",1,0))</f>
        <v>#REF!</v>
      </c>
      <c r="V43" s="208" t="e">
        <f>IF('Crisis Indicator Data'!#REF!="No Data",1,IF(#REF!&lt;&gt;"",1,0))</f>
        <v>#REF!</v>
      </c>
      <c r="W43" s="208" t="e">
        <f>IF('Crisis Indicator Data'!#REF!="No Data",1,IF(#REF!&lt;&gt;"",1,0))</f>
        <v>#REF!</v>
      </c>
      <c r="X43" s="208" t="e">
        <f>IF('Crisis Indicator Data'!#REF!="No Data",1,IF(#REF!&lt;&gt;"",1,0))</f>
        <v>#REF!</v>
      </c>
      <c r="Y43" s="208" t="e">
        <f>IF('Crisis Indicator Data'!#REF!="No Data",1,IF(#REF!&lt;&gt;"",1,0))</f>
        <v>#REF!</v>
      </c>
      <c r="Z43" s="208" t="e">
        <f>IF('Crisis Indicator Data'!#REF!="No Data",1,IF(#REF!&lt;&gt;"",1,0))</f>
        <v>#REF!</v>
      </c>
      <c r="AA43" s="208" t="e">
        <f>IF('Crisis Indicator Data'!#REF!="No Data",1,IF(#REF!&lt;&gt;"",1,0))</f>
        <v>#REF!</v>
      </c>
      <c r="AB43" s="208" t="e">
        <f>IF('Crisis Indicator Data'!#REF!="No Data",1,IF(#REF!&lt;&gt;"",1,0))</f>
        <v>#REF!</v>
      </c>
      <c r="AC43" s="208" t="e">
        <f>IF('Crisis Indicator Data'!#REF!="No Data",1,IF(#REF!&lt;&gt;"",1,0))</f>
        <v>#REF!</v>
      </c>
      <c r="AD43" s="208" t="e">
        <f>IF('Crisis Indicator Data'!#REF!="No Data",1,IF(#REF!&lt;&gt;"",1,0))</f>
        <v>#REF!</v>
      </c>
      <c r="AE43" s="208" t="e">
        <f>IF('Crisis Indicator Data'!#REF!="No Data",1,IF(#REF!&lt;&gt;"",1,0))</f>
        <v>#REF!</v>
      </c>
      <c r="AF43" s="208" t="e">
        <f>IF('Crisis Indicator Data'!#REF!="No Data",1,IF(#REF!&lt;&gt;"",1,0))</f>
        <v>#REF!</v>
      </c>
      <c r="AG43" s="208" t="e">
        <f>IF('Crisis Indicator Data'!#REF!="No Data",1,IF(#REF!&lt;&gt;"",1,0))</f>
        <v>#REF!</v>
      </c>
      <c r="AH43" s="208" t="e">
        <f>IF('Crisis Indicator Data'!#REF!="No Data",1,IF(#REF!&lt;&gt;"",1,0))</f>
        <v>#REF!</v>
      </c>
      <c r="AI43" s="208" t="e">
        <f>IF('Crisis Indicator Data'!#REF!="No Data",1,IF(#REF!&lt;&gt;"",1,0))</f>
        <v>#REF!</v>
      </c>
      <c r="AJ43" s="208" t="e">
        <f>IF('Crisis Indicator Data'!#REF!="No Data",1,IF(#REF!&lt;&gt;"",1,0))</f>
        <v>#REF!</v>
      </c>
      <c r="AK43" s="208" t="e">
        <f>IF('Crisis Indicator Data'!#REF!="No Data",1,IF(#REF!&lt;&gt;"",1,0))</f>
        <v>#REF!</v>
      </c>
      <c r="AL43" s="208" t="e">
        <f>IF('Crisis Indicator Data'!#REF!="No Data",1,IF(#REF!&lt;&gt;"",1,0))</f>
        <v>#REF!</v>
      </c>
      <c r="AM43" s="208" t="e">
        <f>IF('Crisis Indicator Data'!#REF!="No Data",1,IF(#REF!&lt;&gt;"",1,0))</f>
        <v>#REF!</v>
      </c>
      <c r="AN43" s="208" t="e">
        <f>IF('Crisis Indicator Data'!#REF!="No Data",1,IF(#REF!&lt;&gt;"",1,0))</f>
        <v>#REF!</v>
      </c>
      <c r="AO43" s="208" t="e">
        <f>IF('Crisis Indicator Data'!#REF!="No Data",1,IF(#REF!&lt;&gt;"",1,0))</f>
        <v>#REF!</v>
      </c>
      <c r="AP43" s="208" t="e">
        <f>IF('Crisis Indicator Data'!#REF!="No Data",1,IF(#REF!&lt;&gt;"",1,0))</f>
        <v>#REF!</v>
      </c>
      <c r="AQ43" s="208" t="e">
        <f>IF('Crisis Indicator Data'!#REF!="No Data",1,IF(#REF!&lt;&gt;"",1,0))</f>
        <v>#REF!</v>
      </c>
      <c r="AR43" s="208" t="e">
        <f>IF('Crisis Indicator Data'!#REF!="No Data",1,IF(#REF!&lt;&gt;"",1,0))</f>
        <v>#REF!</v>
      </c>
      <c r="AS43" s="208" t="e">
        <f>IF('Crisis Indicator Data'!#REF!="No Data",1,IF(#REF!&lt;&gt;"",1,0))</f>
        <v>#REF!</v>
      </c>
      <c r="AT43" s="208" t="e">
        <f>IF('Crisis Indicator Data'!#REF!="No Data",1,IF(#REF!&lt;&gt;"",1,0))</f>
        <v>#REF!</v>
      </c>
      <c r="AU43" s="208" t="e">
        <f>IF('Crisis Indicator Data'!#REF!="No Data",1,IF(#REF!&lt;&gt;"",1,0))</f>
        <v>#REF!</v>
      </c>
      <c r="AV43" s="208" t="e">
        <f>IF('Crisis Indicator Data'!#REF!="No Data",1,IF(#REF!&lt;&gt;"",1,0))</f>
        <v>#REF!</v>
      </c>
      <c r="AW43" s="208" t="e">
        <f>IF('Crisis Indicator Data'!#REF!="No Data",1,IF(#REF!&lt;&gt;"",1,0))</f>
        <v>#REF!</v>
      </c>
      <c r="AX43" s="208" t="e">
        <f>IF('Crisis Indicator Data'!#REF!="No Data",1,IF(#REF!&lt;&gt;"",1,0))</f>
        <v>#REF!</v>
      </c>
      <c r="AY43" s="208" t="e">
        <f>IF('Crisis Indicator Data'!#REF!="No Data",1,IF(#REF!&lt;&gt;"",1,0))</f>
        <v>#REF!</v>
      </c>
      <c r="AZ43" s="208" t="e">
        <f>IF('Crisis Indicator Data'!#REF!="No Data",1,IF(#REF!&lt;&gt;"",1,0))</f>
        <v>#REF!</v>
      </c>
      <c r="BA43" t="e">
        <f t="shared" si="2"/>
        <v>#REF!</v>
      </c>
      <c r="BB43" s="22" t="e">
        <f t="shared" si="3"/>
        <v>#REF!</v>
      </c>
    </row>
    <row r="44" spans="1:54" x14ac:dyDescent="0.3">
      <c r="A44" t="s">
        <v>7370</v>
      </c>
      <c r="B44" s="208" t="e">
        <f>IF('Crisis Indicator Data'!#REF!="No Data",1,IF(#REF!&lt;&gt;"",1,0))</f>
        <v>#REF!</v>
      </c>
      <c r="C44" s="208" t="e">
        <f>IF('Crisis Indicator Data'!#REF!="No Data",1,IF(#REF!&lt;&gt;"",1,0))</f>
        <v>#REF!</v>
      </c>
      <c r="D44" s="208" t="e">
        <f>IF('Crisis Indicator Data'!#REF!="No Data",1,IF(#REF!&lt;&gt;"",1,0))</f>
        <v>#REF!</v>
      </c>
      <c r="E44" s="208" t="e">
        <f>IF('Crisis Indicator Data'!#REF!="No Data",1,IF(#REF!&lt;&gt;"",1,0))</f>
        <v>#REF!</v>
      </c>
      <c r="F44" s="208" t="e">
        <f>IF('Crisis Indicator Data'!#REF!="No Data",1,IF(#REF!&lt;&gt;"",1,0))</f>
        <v>#REF!</v>
      </c>
      <c r="G44" s="208" t="e">
        <f>IF('Crisis Indicator Data'!#REF!="No Data",1,IF(#REF!&lt;&gt;"",1,0))</f>
        <v>#REF!</v>
      </c>
      <c r="H44" s="208" t="e">
        <f>IF('Crisis Indicator Data'!#REF!="No Data",1,IF(#REF!&lt;&gt;"",1,0))</f>
        <v>#REF!</v>
      </c>
      <c r="I44" s="208" t="e">
        <f>IF('Crisis Indicator Data'!#REF!="No Data",1,IF(#REF!&lt;&gt;"",1,0))</f>
        <v>#REF!</v>
      </c>
      <c r="J44" s="208" t="e">
        <f>IF('Crisis Indicator Data'!#REF!="No Data",1,IF(#REF!&lt;&gt;"",1,0))</f>
        <v>#REF!</v>
      </c>
      <c r="K44" s="208" t="e">
        <f>IF('Crisis Indicator Data'!#REF!="No Data",1,IF(#REF!&lt;&gt;"",1,0))</f>
        <v>#REF!</v>
      </c>
      <c r="L44" s="208" t="e">
        <f>IF('Crisis Indicator Data'!#REF!="No Data",1,IF(#REF!&lt;&gt;"",1,0))</f>
        <v>#REF!</v>
      </c>
      <c r="M44" s="208" t="e">
        <f>IF('Crisis Indicator Data'!#REF!="No Data",1,IF(#REF!&lt;&gt;"",1,0))</f>
        <v>#REF!</v>
      </c>
      <c r="N44" s="208" t="e">
        <f>IF('Crisis Indicator Data'!#REF!="No Data",1,IF(#REF!&lt;&gt;"",1,0))</f>
        <v>#REF!</v>
      </c>
      <c r="O44" s="208" t="e">
        <f>IF('Crisis Indicator Data'!#REF!="No Data",1,IF(#REF!&lt;&gt;"",1,0))</f>
        <v>#REF!</v>
      </c>
      <c r="P44" s="208" t="e">
        <f>IF('Crisis Indicator Data'!#REF!="No Data",1,IF(#REF!&lt;&gt;"",1,0))</f>
        <v>#REF!</v>
      </c>
      <c r="Q44" s="208" t="e">
        <f>IF('Crisis Indicator Data'!#REF!="No Data",1,IF(#REF!&lt;&gt;"",1,0))</f>
        <v>#REF!</v>
      </c>
      <c r="R44" s="208" t="e">
        <f>IF('Crisis Indicator Data'!#REF!="No Data",1,IF(#REF!&lt;&gt;"",1,0))</f>
        <v>#REF!</v>
      </c>
      <c r="S44" s="208" t="e">
        <f>IF('Crisis Indicator Data'!#REF!="No Data",1,IF(#REF!&lt;&gt;"",1,0))</f>
        <v>#REF!</v>
      </c>
      <c r="T44" s="208" t="e">
        <f>IF('Crisis Indicator Data'!#REF!="No Data",1,IF(#REF!&lt;&gt;"",1,0))</f>
        <v>#REF!</v>
      </c>
      <c r="U44" s="208" t="e">
        <f>IF('Crisis Indicator Data'!#REF!="No Data",1,IF(#REF!&lt;&gt;"",1,0))</f>
        <v>#REF!</v>
      </c>
      <c r="V44" s="208" t="e">
        <f>IF('Crisis Indicator Data'!#REF!="No Data",1,IF(#REF!&lt;&gt;"",1,0))</f>
        <v>#REF!</v>
      </c>
      <c r="W44" s="208" t="e">
        <f>IF('Crisis Indicator Data'!#REF!="No Data",1,IF(#REF!&lt;&gt;"",1,0))</f>
        <v>#REF!</v>
      </c>
      <c r="X44" s="208" t="e">
        <f>IF('Crisis Indicator Data'!#REF!="No Data",1,IF(#REF!&lt;&gt;"",1,0))</f>
        <v>#REF!</v>
      </c>
      <c r="Y44" s="208" t="e">
        <f>IF('Crisis Indicator Data'!#REF!="No Data",1,IF(#REF!&lt;&gt;"",1,0))</f>
        <v>#REF!</v>
      </c>
      <c r="Z44" s="208" t="e">
        <f>IF('Crisis Indicator Data'!#REF!="No Data",1,IF(#REF!&lt;&gt;"",1,0))</f>
        <v>#REF!</v>
      </c>
      <c r="AA44" s="208" t="e">
        <f>IF('Crisis Indicator Data'!#REF!="No Data",1,IF(#REF!&lt;&gt;"",1,0))</f>
        <v>#REF!</v>
      </c>
      <c r="AB44" s="208" t="e">
        <f>IF('Crisis Indicator Data'!#REF!="No Data",1,IF(#REF!&lt;&gt;"",1,0))</f>
        <v>#REF!</v>
      </c>
      <c r="AC44" s="208" t="e">
        <f>IF('Crisis Indicator Data'!#REF!="No Data",1,IF(#REF!&lt;&gt;"",1,0))</f>
        <v>#REF!</v>
      </c>
      <c r="AD44" s="208" t="e">
        <f>IF('Crisis Indicator Data'!#REF!="No Data",1,IF(#REF!&lt;&gt;"",1,0))</f>
        <v>#REF!</v>
      </c>
      <c r="AE44" s="208" t="e">
        <f>IF('Crisis Indicator Data'!#REF!="No Data",1,IF(#REF!&lt;&gt;"",1,0))</f>
        <v>#REF!</v>
      </c>
      <c r="AF44" s="208" t="e">
        <f>IF('Crisis Indicator Data'!#REF!="No Data",1,IF(#REF!&lt;&gt;"",1,0))</f>
        <v>#REF!</v>
      </c>
      <c r="AG44" s="208" t="e">
        <f>IF('Crisis Indicator Data'!#REF!="No Data",1,IF(#REF!&lt;&gt;"",1,0))</f>
        <v>#REF!</v>
      </c>
      <c r="AH44" s="208" t="e">
        <f>IF('Crisis Indicator Data'!#REF!="No Data",1,IF(#REF!&lt;&gt;"",1,0))</f>
        <v>#REF!</v>
      </c>
      <c r="AI44" s="208" t="e">
        <f>IF('Crisis Indicator Data'!#REF!="No Data",1,IF(#REF!&lt;&gt;"",1,0))</f>
        <v>#REF!</v>
      </c>
      <c r="AJ44" s="208" t="e">
        <f>IF('Crisis Indicator Data'!#REF!="No Data",1,IF(#REF!&lt;&gt;"",1,0))</f>
        <v>#REF!</v>
      </c>
      <c r="AK44" s="208" t="e">
        <f>IF('Crisis Indicator Data'!#REF!="No Data",1,IF(#REF!&lt;&gt;"",1,0))</f>
        <v>#REF!</v>
      </c>
      <c r="AL44" s="208" t="e">
        <f>IF('Crisis Indicator Data'!#REF!="No Data",1,IF(#REF!&lt;&gt;"",1,0))</f>
        <v>#REF!</v>
      </c>
      <c r="AM44" s="208" t="e">
        <f>IF('Crisis Indicator Data'!#REF!="No Data",1,IF(#REF!&lt;&gt;"",1,0))</f>
        <v>#REF!</v>
      </c>
      <c r="AN44" s="208" t="e">
        <f>IF('Crisis Indicator Data'!#REF!="No Data",1,IF(#REF!&lt;&gt;"",1,0))</f>
        <v>#REF!</v>
      </c>
      <c r="AO44" s="208" t="e">
        <f>IF('Crisis Indicator Data'!#REF!="No Data",1,IF(#REF!&lt;&gt;"",1,0))</f>
        <v>#REF!</v>
      </c>
      <c r="AP44" s="208" t="e">
        <f>IF('Crisis Indicator Data'!#REF!="No Data",1,IF(#REF!&lt;&gt;"",1,0))</f>
        <v>#REF!</v>
      </c>
      <c r="AQ44" s="208" t="e">
        <f>IF('Crisis Indicator Data'!#REF!="No Data",1,IF(#REF!&lt;&gt;"",1,0))</f>
        <v>#REF!</v>
      </c>
      <c r="AR44" s="208" t="e">
        <f>IF('Crisis Indicator Data'!#REF!="No Data",1,IF(#REF!&lt;&gt;"",1,0))</f>
        <v>#REF!</v>
      </c>
      <c r="AS44" s="208" t="e">
        <f>IF('Crisis Indicator Data'!#REF!="No Data",1,IF(#REF!&lt;&gt;"",1,0))</f>
        <v>#REF!</v>
      </c>
      <c r="AT44" s="208" t="e">
        <f>IF('Crisis Indicator Data'!#REF!="No Data",1,IF(#REF!&lt;&gt;"",1,0))</f>
        <v>#REF!</v>
      </c>
      <c r="AU44" s="208" t="e">
        <f>IF('Crisis Indicator Data'!#REF!="No Data",1,IF(#REF!&lt;&gt;"",1,0))</f>
        <v>#REF!</v>
      </c>
      <c r="AV44" s="208" t="e">
        <f>IF('Crisis Indicator Data'!#REF!="No Data",1,IF(#REF!&lt;&gt;"",1,0))</f>
        <v>#REF!</v>
      </c>
      <c r="AW44" s="208" t="e">
        <f>IF('Crisis Indicator Data'!#REF!="No Data",1,IF(#REF!&lt;&gt;"",1,0))</f>
        <v>#REF!</v>
      </c>
      <c r="AX44" s="208" t="e">
        <f>IF('Crisis Indicator Data'!#REF!="No Data",1,IF(#REF!&lt;&gt;"",1,0))</f>
        <v>#REF!</v>
      </c>
      <c r="AY44" s="208" t="e">
        <f>IF('Crisis Indicator Data'!#REF!="No Data",1,IF(#REF!&lt;&gt;"",1,0))</f>
        <v>#REF!</v>
      </c>
      <c r="AZ44" s="208" t="e">
        <f>IF('Crisis Indicator Data'!#REF!="No Data",1,IF(#REF!&lt;&gt;"",1,0))</f>
        <v>#REF!</v>
      </c>
      <c r="BA44" t="e">
        <f t="shared" si="2"/>
        <v>#REF!</v>
      </c>
      <c r="BB44" s="22" t="e">
        <f t="shared" si="3"/>
        <v>#REF!</v>
      </c>
    </row>
    <row r="45" spans="1:54" x14ac:dyDescent="0.3">
      <c r="A45" t="s">
        <v>7372</v>
      </c>
      <c r="B45" s="208" t="e">
        <f>IF('Crisis Indicator Data'!#REF!="No Data",1,IF(#REF!&lt;&gt;"",1,0))</f>
        <v>#REF!</v>
      </c>
      <c r="C45" s="208" t="e">
        <f>IF('Crisis Indicator Data'!#REF!="No Data",1,IF(#REF!&lt;&gt;"",1,0))</f>
        <v>#REF!</v>
      </c>
      <c r="D45" s="208" t="e">
        <f>IF('Crisis Indicator Data'!#REF!="No Data",1,IF(#REF!&lt;&gt;"",1,0))</f>
        <v>#REF!</v>
      </c>
      <c r="E45" s="208" t="e">
        <f>IF('Crisis Indicator Data'!#REF!="No Data",1,IF(#REF!&lt;&gt;"",1,0))</f>
        <v>#REF!</v>
      </c>
      <c r="F45" s="208" t="e">
        <f>IF('Crisis Indicator Data'!#REF!="No Data",1,IF(#REF!&lt;&gt;"",1,0))</f>
        <v>#REF!</v>
      </c>
      <c r="G45" s="208" t="e">
        <f>IF('Crisis Indicator Data'!#REF!="No Data",1,IF(#REF!&lt;&gt;"",1,0))</f>
        <v>#REF!</v>
      </c>
      <c r="H45" s="208" t="e">
        <f>IF('Crisis Indicator Data'!#REF!="No Data",1,IF(#REF!&lt;&gt;"",1,0))</f>
        <v>#REF!</v>
      </c>
      <c r="I45" s="208" t="e">
        <f>IF('Crisis Indicator Data'!#REF!="No Data",1,IF(#REF!&lt;&gt;"",1,0))</f>
        <v>#REF!</v>
      </c>
      <c r="J45" s="208" t="e">
        <f>IF('Crisis Indicator Data'!#REF!="No Data",1,IF(#REF!&lt;&gt;"",1,0))</f>
        <v>#REF!</v>
      </c>
      <c r="K45" s="208" t="e">
        <f>IF('Crisis Indicator Data'!#REF!="No Data",1,IF(#REF!&lt;&gt;"",1,0))</f>
        <v>#REF!</v>
      </c>
      <c r="L45" s="208" t="e">
        <f>IF('Crisis Indicator Data'!#REF!="No Data",1,IF(#REF!&lt;&gt;"",1,0))</f>
        <v>#REF!</v>
      </c>
      <c r="M45" s="208" t="e">
        <f>IF('Crisis Indicator Data'!#REF!="No Data",1,IF(#REF!&lt;&gt;"",1,0))</f>
        <v>#REF!</v>
      </c>
      <c r="N45" s="208" t="e">
        <f>IF('Crisis Indicator Data'!#REF!="No Data",1,IF(#REF!&lt;&gt;"",1,0))</f>
        <v>#REF!</v>
      </c>
      <c r="O45" s="208" t="e">
        <f>IF('Crisis Indicator Data'!#REF!="No Data",1,IF(#REF!&lt;&gt;"",1,0))</f>
        <v>#REF!</v>
      </c>
      <c r="P45" s="208" t="e">
        <f>IF('Crisis Indicator Data'!#REF!="No Data",1,IF(#REF!&lt;&gt;"",1,0))</f>
        <v>#REF!</v>
      </c>
      <c r="Q45" s="208" t="e">
        <f>IF('Crisis Indicator Data'!#REF!="No Data",1,IF(#REF!&lt;&gt;"",1,0))</f>
        <v>#REF!</v>
      </c>
      <c r="R45" s="208" t="e">
        <f>IF('Crisis Indicator Data'!#REF!="No Data",1,IF(#REF!&lt;&gt;"",1,0))</f>
        <v>#REF!</v>
      </c>
      <c r="S45" s="208" t="e">
        <f>IF('Crisis Indicator Data'!#REF!="No Data",1,IF(#REF!&lt;&gt;"",1,0))</f>
        <v>#REF!</v>
      </c>
      <c r="T45" s="208" t="e">
        <f>IF('Crisis Indicator Data'!#REF!="No Data",1,IF(#REF!&lt;&gt;"",1,0))</f>
        <v>#REF!</v>
      </c>
      <c r="U45" s="208" t="e">
        <f>IF('Crisis Indicator Data'!#REF!="No Data",1,IF(#REF!&lt;&gt;"",1,0))</f>
        <v>#REF!</v>
      </c>
      <c r="V45" s="208" t="e">
        <f>IF('Crisis Indicator Data'!#REF!="No Data",1,IF(#REF!&lt;&gt;"",1,0))</f>
        <v>#REF!</v>
      </c>
      <c r="W45" s="208" t="e">
        <f>IF('Crisis Indicator Data'!#REF!="No Data",1,IF(#REF!&lt;&gt;"",1,0))</f>
        <v>#REF!</v>
      </c>
      <c r="X45" s="208" t="e">
        <f>IF('Crisis Indicator Data'!#REF!="No Data",1,IF(#REF!&lt;&gt;"",1,0))</f>
        <v>#REF!</v>
      </c>
      <c r="Y45" s="208" t="e">
        <f>IF('Crisis Indicator Data'!#REF!="No Data",1,IF(#REF!&lt;&gt;"",1,0))</f>
        <v>#REF!</v>
      </c>
      <c r="Z45" s="208" t="e">
        <f>IF('Crisis Indicator Data'!#REF!="No Data",1,IF(#REF!&lt;&gt;"",1,0))</f>
        <v>#REF!</v>
      </c>
      <c r="AA45" s="208" t="e">
        <f>IF('Crisis Indicator Data'!#REF!="No Data",1,IF(#REF!&lt;&gt;"",1,0))</f>
        <v>#REF!</v>
      </c>
      <c r="AB45" s="208" t="e">
        <f>IF('Crisis Indicator Data'!#REF!="No Data",1,IF(#REF!&lt;&gt;"",1,0))</f>
        <v>#REF!</v>
      </c>
      <c r="AC45" s="208" t="e">
        <f>IF('Crisis Indicator Data'!#REF!="No Data",1,IF(#REF!&lt;&gt;"",1,0))</f>
        <v>#REF!</v>
      </c>
      <c r="AD45" s="208" t="e">
        <f>IF('Crisis Indicator Data'!#REF!="No Data",1,IF(#REF!&lt;&gt;"",1,0))</f>
        <v>#REF!</v>
      </c>
      <c r="AE45" s="208" t="e">
        <f>IF('Crisis Indicator Data'!#REF!="No Data",1,IF(#REF!&lt;&gt;"",1,0))</f>
        <v>#REF!</v>
      </c>
      <c r="AF45" s="208" t="e">
        <f>IF('Crisis Indicator Data'!#REF!="No Data",1,IF(#REF!&lt;&gt;"",1,0))</f>
        <v>#REF!</v>
      </c>
      <c r="AG45" s="208" t="e">
        <f>IF('Crisis Indicator Data'!#REF!="No Data",1,IF(#REF!&lt;&gt;"",1,0))</f>
        <v>#REF!</v>
      </c>
      <c r="AH45" s="208" t="e">
        <f>IF('Crisis Indicator Data'!#REF!="No Data",1,IF(#REF!&lt;&gt;"",1,0))</f>
        <v>#REF!</v>
      </c>
      <c r="AI45" s="208" t="e">
        <f>IF('Crisis Indicator Data'!#REF!="No Data",1,IF(#REF!&lt;&gt;"",1,0))</f>
        <v>#REF!</v>
      </c>
      <c r="AJ45" s="208" t="e">
        <f>IF('Crisis Indicator Data'!#REF!="No Data",1,IF(#REF!&lt;&gt;"",1,0))</f>
        <v>#REF!</v>
      </c>
      <c r="AK45" s="208" t="e">
        <f>IF('Crisis Indicator Data'!#REF!="No Data",1,IF(#REF!&lt;&gt;"",1,0))</f>
        <v>#REF!</v>
      </c>
      <c r="AL45" s="208" t="e">
        <f>IF('Crisis Indicator Data'!#REF!="No Data",1,IF(#REF!&lt;&gt;"",1,0))</f>
        <v>#REF!</v>
      </c>
      <c r="AM45" s="208" t="e">
        <f>IF('Crisis Indicator Data'!#REF!="No Data",1,IF(#REF!&lt;&gt;"",1,0))</f>
        <v>#REF!</v>
      </c>
      <c r="AN45" s="208" t="e">
        <f>IF('Crisis Indicator Data'!#REF!="No Data",1,IF(#REF!&lt;&gt;"",1,0))</f>
        <v>#REF!</v>
      </c>
      <c r="AO45" s="208" t="e">
        <f>IF('Crisis Indicator Data'!#REF!="No Data",1,IF(#REF!&lt;&gt;"",1,0))</f>
        <v>#REF!</v>
      </c>
      <c r="AP45" s="208" t="e">
        <f>IF('Crisis Indicator Data'!#REF!="No Data",1,IF(#REF!&lt;&gt;"",1,0))</f>
        <v>#REF!</v>
      </c>
      <c r="AQ45" s="208" t="e">
        <f>IF('Crisis Indicator Data'!#REF!="No Data",1,IF(#REF!&lt;&gt;"",1,0))</f>
        <v>#REF!</v>
      </c>
      <c r="AR45" s="208" t="e">
        <f>IF('Crisis Indicator Data'!#REF!="No Data",1,IF(#REF!&lt;&gt;"",1,0))</f>
        <v>#REF!</v>
      </c>
      <c r="AS45" s="208" t="e">
        <f>IF('Crisis Indicator Data'!#REF!="No Data",1,IF(#REF!&lt;&gt;"",1,0))</f>
        <v>#REF!</v>
      </c>
      <c r="AT45" s="208" t="e">
        <f>IF('Crisis Indicator Data'!#REF!="No Data",1,IF(#REF!&lt;&gt;"",1,0))</f>
        <v>#REF!</v>
      </c>
      <c r="AU45" s="208" t="e">
        <f>IF('Crisis Indicator Data'!#REF!="No Data",1,IF(#REF!&lt;&gt;"",1,0))</f>
        <v>#REF!</v>
      </c>
      <c r="AV45" s="208" t="e">
        <f>IF('Crisis Indicator Data'!#REF!="No Data",1,IF(#REF!&lt;&gt;"",1,0))</f>
        <v>#REF!</v>
      </c>
      <c r="AW45" s="208" t="e">
        <f>IF('Crisis Indicator Data'!#REF!="No Data",1,IF(#REF!&lt;&gt;"",1,0))</f>
        <v>#REF!</v>
      </c>
      <c r="AX45" s="208" t="e">
        <f>IF('Crisis Indicator Data'!#REF!="No Data",1,IF(#REF!&lt;&gt;"",1,0))</f>
        <v>#REF!</v>
      </c>
      <c r="AY45" s="208" t="e">
        <f>IF('Crisis Indicator Data'!#REF!="No Data",1,IF(#REF!&lt;&gt;"",1,0))</f>
        <v>#REF!</v>
      </c>
      <c r="AZ45" s="208" t="e">
        <f>IF('Crisis Indicator Data'!#REF!="No Data",1,IF(#REF!&lt;&gt;"",1,0))</f>
        <v>#REF!</v>
      </c>
      <c r="BA45" t="e">
        <f t="shared" si="2"/>
        <v>#REF!</v>
      </c>
      <c r="BB45" s="22" t="e">
        <f t="shared" si="3"/>
        <v>#REF!</v>
      </c>
    </row>
    <row r="46" spans="1:54" x14ac:dyDescent="0.3">
      <c r="A46" t="s">
        <v>7374</v>
      </c>
      <c r="B46" s="208" t="e">
        <f>IF('Crisis Indicator Data'!#REF!="No Data",1,IF(#REF!&lt;&gt;"",1,0))</f>
        <v>#REF!</v>
      </c>
      <c r="C46" s="208" t="e">
        <f>IF('Crisis Indicator Data'!#REF!="No Data",1,IF(#REF!&lt;&gt;"",1,0))</f>
        <v>#REF!</v>
      </c>
      <c r="D46" s="208" t="e">
        <f>IF('Crisis Indicator Data'!#REF!="No Data",1,IF(#REF!&lt;&gt;"",1,0))</f>
        <v>#REF!</v>
      </c>
      <c r="E46" s="208" t="e">
        <f>IF('Crisis Indicator Data'!#REF!="No Data",1,IF(#REF!&lt;&gt;"",1,0))</f>
        <v>#REF!</v>
      </c>
      <c r="F46" s="208" t="e">
        <f>IF('Crisis Indicator Data'!#REF!="No Data",1,IF(#REF!&lt;&gt;"",1,0))</f>
        <v>#REF!</v>
      </c>
      <c r="G46" s="208" t="e">
        <f>IF('Crisis Indicator Data'!#REF!="No Data",1,IF(#REF!&lt;&gt;"",1,0))</f>
        <v>#REF!</v>
      </c>
      <c r="H46" s="208" t="e">
        <f>IF('Crisis Indicator Data'!#REF!="No Data",1,IF(#REF!&lt;&gt;"",1,0))</f>
        <v>#REF!</v>
      </c>
      <c r="I46" s="208" t="e">
        <f>IF('Crisis Indicator Data'!#REF!="No Data",1,IF(#REF!&lt;&gt;"",1,0))</f>
        <v>#REF!</v>
      </c>
      <c r="J46" s="208" t="e">
        <f>IF('Crisis Indicator Data'!#REF!="No Data",1,IF(#REF!&lt;&gt;"",1,0))</f>
        <v>#REF!</v>
      </c>
      <c r="K46" s="208" t="e">
        <f>IF('Crisis Indicator Data'!#REF!="No Data",1,IF(#REF!&lt;&gt;"",1,0))</f>
        <v>#REF!</v>
      </c>
      <c r="L46" s="208" t="e">
        <f>IF('Crisis Indicator Data'!#REF!="No Data",1,IF(#REF!&lt;&gt;"",1,0))</f>
        <v>#REF!</v>
      </c>
      <c r="M46" s="208" t="e">
        <f>IF('Crisis Indicator Data'!#REF!="No Data",1,IF(#REF!&lt;&gt;"",1,0))</f>
        <v>#REF!</v>
      </c>
      <c r="N46" s="208" t="e">
        <f>IF('Crisis Indicator Data'!#REF!="No Data",1,IF(#REF!&lt;&gt;"",1,0))</f>
        <v>#REF!</v>
      </c>
      <c r="O46" s="208" t="e">
        <f>IF('Crisis Indicator Data'!#REF!="No Data",1,IF(#REF!&lt;&gt;"",1,0))</f>
        <v>#REF!</v>
      </c>
      <c r="P46" s="208" t="e">
        <f>IF('Crisis Indicator Data'!#REF!="No Data",1,IF(#REF!&lt;&gt;"",1,0))</f>
        <v>#REF!</v>
      </c>
      <c r="Q46" s="208" t="e">
        <f>IF('Crisis Indicator Data'!#REF!="No Data",1,IF(#REF!&lt;&gt;"",1,0))</f>
        <v>#REF!</v>
      </c>
      <c r="R46" s="208" t="e">
        <f>IF('Crisis Indicator Data'!#REF!="No Data",1,IF(#REF!&lt;&gt;"",1,0))</f>
        <v>#REF!</v>
      </c>
      <c r="S46" s="208" t="e">
        <f>IF('Crisis Indicator Data'!#REF!="No Data",1,IF(#REF!&lt;&gt;"",1,0))</f>
        <v>#REF!</v>
      </c>
      <c r="T46" s="208" t="e">
        <f>IF('Crisis Indicator Data'!#REF!="No Data",1,IF(#REF!&lt;&gt;"",1,0))</f>
        <v>#REF!</v>
      </c>
      <c r="U46" s="208" t="e">
        <f>IF('Crisis Indicator Data'!#REF!="No Data",1,IF(#REF!&lt;&gt;"",1,0))</f>
        <v>#REF!</v>
      </c>
      <c r="V46" s="208" t="e">
        <f>IF('Crisis Indicator Data'!#REF!="No Data",1,IF(#REF!&lt;&gt;"",1,0))</f>
        <v>#REF!</v>
      </c>
      <c r="W46" s="208" t="e">
        <f>IF('Crisis Indicator Data'!#REF!="No Data",1,IF(#REF!&lt;&gt;"",1,0))</f>
        <v>#REF!</v>
      </c>
      <c r="X46" s="208" t="e">
        <f>IF('Crisis Indicator Data'!#REF!="No Data",1,IF(#REF!&lt;&gt;"",1,0))</f>
        <v>#REF!</v>
      </c>
      <c r="Y46" s="208" t="e">
        <f>IF('Crisis Indicator Data'!#REF!="No Data",1,IF(#REF!&lt;&gt;"",1,0))</f>
        <v>#REF!</v>
      </c>
      <c r="Z46" s="208" t="e">
        <f>IF('Crisis Indicator Data'!#REF!="No Data",1,IF(#REF!&lt;&gt;"",1,0))</f>
        <v>#REF!</v>
      </c>
      <c r="AA46" s="208" t="e">
        <f>IF('Crisis Indicator Data'!#REF!="No Data",1,IF(#REF!&lt;&gt;"",1,0))</f>
        <v>#REF!</v>
      </c>
      <c r="AB46" s="208" t="e">
        <f>IF('Crisis Indicator Data'!#REF!="No Data",1,IF(#REF!&lt;&gt;"",1,0))</f>
        <v>#REF!</v>
      </c>
      <c r="AC46" s="208" t="e">
        <f>IF('Crisis Indicator Data'!#REF!="No Data",1,IF(#REF!&lt;&gt;"",1,0))</f>
        <v>#REF!</v>
      </c>
      <c r="AD46" s="208" t="e">
        <f>IF('Crisis Indicator Data'!#REF!="No Data",1,IF(#REF!&lt;&gt;"",1,0))</f>
        <v>#REF!</v>
      </c>
      <c r="AE46" s="208" t="e">
        <f>IF('Crisis Indicator Data'!#REF!="No Data",1,IF(#REF!&lt;&gt;"",1,0))</f>
        <v>#REF!</v>
      </c>
      <c r="AF46" s="208" t="e">
        <f>IF('Crisis Indicator Data'!#REF!="No Data",1,IF(#REF!&lt;&gt;"",1,0))</f>
        <v>#REF!</v>
      </c>
      <c r="AG46" s="208" t="e">
        <f>IF('Crisis Indicator Data'!#REF!="No Data",1,IF(#REF!&lt;&gt;"",1,0))</f>
        <v>#REF!</v>
      </c>
      <c r="AH46" s="208" t="e">
        <f>IF('Crisis Indicator Data'!#REF!="No Data",1,IF(#REF!&lt;&gt;"",1,0))</f>
        <v>#REF!</v>
      </c>
      <c r="AI46" s="208" t="e">
        <f>IF('Crisis Indicator Data'!#REF!="No Data",1,IF(#REF!&lt;&gt;"",1,0))</f>
        <v>#REF!</v>
      </c>
      <c r="AJ46" s="208" t="e">
        <f>IF('Crisis Indicator Data'!#REF!="No Data",1,IF(#REF!&lt;&gt;"",1,0))</f>
        <v>#REF!</v>
      </c>
      <c r="AK46" s="208" t="e">
        <f>IF('Crisis Indicator Data'!#REF!="No Data",1,IF(#REF!&lt;&gt;"",1,0))</f>
        <v>#REF!</v>
      </c>
      <c r="AL46" s="208" t="e">
        <f>IF('Crisis Indicator Data'!#REF!="No Data",1,IF(#REF!&lt;&gt;"",1,0))</f>
        <v>#REF!</v>
      </c>
      <c r="AM46" s="208" t="e">
        <f>IF('Crisis Indicator Data'!#REF!="No Data",1,IF(#REF!&lt;&gt;"",1,0))</f>
        <v>#REF!</v>
      </c>
      <c r="AN46" s="208" t="e">
        <f>IF('Crisis Indicator Data'!#REF!="No Data",1,IF(#REF!&lt;&gt;"",1,0))</f>
        <v>#REF!</v>
      </c>
      <c r="AO46" s="208" t="e">
        <f>IF('Crisis Indicator Data'!#REF!="No Data",1,IF(#REF!&lt;&gt;"",1,0))</f>
        <v>#REF!</v>
      </c>
      <c r="AP46" s="208" t="e">
        <f>IF('Crisis Indicator Data'!#REF!="No Data",1,IF(#REF!&lt;&gt;"",1,0))</f>
        <v>#REF!</v>
      </c>
      <c r="AQ46" s="208" t="e">
        <f>IF('Crisis Indicator Data'!#REF!="No Data",1,IF(#REF!&lt;&gt;"",1,0))</f>
        <v>#REF!</v>
      </c>
      <c r="AR46" s="208" t="e">
        <f>IF('Crisis Indicator Data'!#REF!="No Data",1,IF(#REF!&lt;&gt;"",1,0))</f>
        <v>#REF!</v>
      </c>
      <c r="AS46" s="208" t="e">
        <f>IF('Crisis Indicator Data'!#REF!="No Data",1,IF(#REF!&lt;&gt;"",1,0))</f>
        <v>#REF!</v>
      </c>
      <c r="AT46" s="208" t="e">
        <f>IF('Crisis Indicator Data'!#REF!="No Data",1,IF(#REF!&lt;&gt;"",1,0))</f>
        <v>#REF!</v>
      </c>
      <c r="AU46" s="208" t="e">
        <f>IF('Crisis Indicator Data'!#REF!="No Data",1,IF(#REF!&lt;&gt;"",1,0))</f>
        <v>#REF!</v>
      </c>
      <c r="AV46" s="208" t="e">
        <f>IF('Crisis Indicator Data'!#REF!="No Data",1,IF(#REF!&lt;&gt;"",1,0))</f>
        <v>#REF!</v>
      </c>
      <c r="AW46" s="208" t="e">
        <f>IF('Crisis Indicator Data'!#REF!="No Data",1,IF(#REF!&lt;&gt;"",1,0))</f>
        <v>#REF!</v>
      </c>
      <c r="AX46" s="208" t="e">
        <f>IF('Crisis Indicator Data'!#REF!="No Data",1,IF(#REF!&lt;&gt;"",1,0))</f>
        <v>#REF!</v>
      </c>
      <c r="AY46" s="208" t="e">
        <f>IF('Crisis Indicator Data'!#REF!="No Data",1,IF(#REF!&lt;&gt;"",1,0))</f>
        <v>#REF!</v>
      </c>
      <c r="AZ46" s="208" t="e">
        <f>IF('Crisis Indicator Data'!#REF!="No Data",1,IF(#REF!&lt;&gt;"",1,0))</f>
        <v>#REF!</v>
      </c>
      <c r="BA46" t="e">
        <f t="shared" si="2"/>
        <v>#REF!</v>
      </c>
      <c r="BB46" s="22" t="e">
        <f t="shared" si="3"/>
        <v>#REF!</v>
      </c>
    </row>
    <row r="47" spans="1:54" x14ac:dyDescent="0.3">
      <c r="A47" t="s">
        <v>7380</v>
      </c>
      <c r="B47" s="208" t="e">
        <f>IF('Crisis Indicator Data'!#REF!="No Data",1,IF(#REF!&lt;&gt;"",1,0))</f>
        <v>#REF!</v>
      </c>
      <c r="C47" s="208" t="e">
        <f>IF('Crisis Indicator Data'!#REF!="No Data",1,IF(#REF!&lt;&gt;"",1,0))</f>
        <v>#REF!</v>
      </c>
      <c r="D47" s="208" t="e">
        <f>IF('Crisis Indicator Data'!#REF!="No Data",1,IF(#REF!&lt;&gt;"",1,0))</f>
        <v>#REF!</v>
      </c>
      <c r="E47" s="208" t="e">
        <f>IF('Crisis Indicator Data'!#REF!="No Data",1,IF(#REF!&lt;&gt;"",1,0))</f>
        <v>#REF!</v>
      </c>
      <c r="F47" s="208" t="e">
        <f>IF('Crisis Indicator Data'!#REF!="No Data",1,IF(#REF!&lt;&gt;"",1,0))</f>
        <v>#REF!</v>
      </c>
      <c r="G47" s="208" t="e">
        <f>IF('Crisis Indicator Data'!#REF!="No Data",1,IF(#REF!&lt;&gt;"",1,0))</f>
        <v>#REF!</v>
      </c>
      <c r="H47" s="208" t="e">
        <f>IF('Crisis Indicator Data'!#REF!="No Data",1,IF(#REF!&lt;&gt;"",1,0))</f>
        <v>#REF!</v>
      </c>
      <c r="I47" s="208" t="e">
        <f>IF('Crisis Indicator Data'!#REF!="No Data",1,IF(#REF!&lt;&gt;"",1,0))</f>
        <v>#REF!</v>
      </c>
      <c r="J47" s="208" t="e">
        <f>IF('Crisis Indicator Data'!#REF!="No Data",1,IF(#REF!&lt;&gt;"",1,0))</f>
        <v>#REF!</v>
      </c>
      <c r="K47" s="208" t="e">
        <f>IF('Crisis Indicator Data'!#REF!="No Data",1,IF(#REF!&lt;&gt;"",1,0))</f>
        <v>#REF!</v>
      </c>
      <c r="L47" s="208" t="e">
        <f>IF('Crisis Indicator Data'!#REF!="No Data",1,IF(#REF!&lt;&gt;"",1,0))</f>
        <v>#REF!</v>
      </c>
      <c r="M47" s="208" t="e">
        <f>IF('Crisis Indicator Data'!#REF!="No Data",1,IF(#REF!&lt;&gt;"",1,0))</f>
        <v>#REF!</v>
      </c>
      <c r="N47" s="208" t="e">
        <f>IF('Crisis Indicator Data'!#REF!="No Data",1,IF(#REF!&lt;&gt;"",1,0))</f>
        <v>#REF!</v>
      </c>
      <c r="O47" s="208" t="e">
        <f>IF('Crisis Indicator Data'!#REF!="No Data",1,IF(#REF!&lt;&gt;"",1,0))</f>
        <v>#REF!</v>
      </c>
      <c r="P47" s="208" t="e">
        <f>IF('Crisis Indicator Data'!#REF!="No Data",1,IF(#REF!&lt;&gt;"",1,0))</f>
        <v>#REF!</v>
      </c>
      <c r="Q47" s="208" t="e">
        <f>IF('Crisis Indicator Data'!#REF!="No Data",1,IF(#REF!&lt;&gt;"",1,0))</f>
        <v>#REF!</v>
      </c>
      <c r="R47" s="208" t="e">
        <f>IF('Crisis Indicator Data'!#REF!="No Data",1,IF(#REF!&lt;&gt;"",1,0))</f>
        <v>#REF!</v>
      </c>
      <c r="S47" s="208" t="e">
        <f>IF('Crisis Indicator Data'!#REF!="No Data",1,IF(#REF!&lt;&gt;"",1,0))</f>
        <v>#REF!</v>
      </c>
      <c r="T47" s="208" t="e">
        <f>IF('Crisis Indicator Data'!#REF!="No Data",1,IF(#REF!&lt;&gt;"",1,0))</f>
        <v>#REF!</v>
      </c>
      <c r="U47" s="208" t="e">
        <f>IF('Crisis Indicator Data'!#REF!="No Data",1,IF(#REF!&lt;&gt;"",1,0))</f>
        <v>#REF!</v>
      </c>
      <c r="V47" s="208" t="e">
        <f>IF('Crisis Indicator Data'!#REF!="No Data",1,IF(#REF!&lt;&gt;"",1,0))</f>
        <v>#REF!</v>
      </c>
      <c r="W47" s="208" t="e">
        <f>IF('Crisis Indicator Data'!#REF!="No Data",1,IF(#REF!&lt;&gt;"",1,0))</f>
        <v>#REF!</v>
      </c>
      <c r="X47" s="208" t="e">
        <f>IF('Crisis Indicator Data'!#REF!="No Data",1,IF(#REF!&lt;&gt;"",1,0))</f>
        <v>#REF!</v>
      </c>
      <c r="Y47" s="208" t="e">
        <f>IF('Crisis Indicator Data'!#REF!="No Data",1,IF(#REF!&lt;&gt;"",1,0))</f>
        <v>#REF!</v>
      </c>
      <c r="Z47" s="208" t="e">
        <f>IF('Crisis Indicator Data'!#REF!="No Data",1,IF(#REF!&lt;&gt;"",1,0))</f>
        <v>#REF!</v>
      </c>
      <c r="AA47" s="208" t="e">
        <f>IF('Crisis Indicator Data'!#REF!="No Data",1,IF(#REF!&lt;&gt;"",1,0))</f>
        <v>#REF!</v>
      </c>
      <c r="AB47" s="208" t="e">
        <f>IF('Crisis Indicator Data'!#REF!="No Data",1,IF(#REF!&lt;&gt;"",1,0))</f>
        <v>#REF!</v>
      </c>
      <c r="AC47" s="208" t="e">
        <f>IF('Crisis Indicator Data'!#REF!="No Data",1,IF(#REF!&lt;&gt;"",1,0))</f>
        <v>#REF!</v>
      </c>
      <c r="AD47" s="208" t="e">
        <f>IF('Crisis Indicator Data'!#REF!="No Data",1,IF(#REF!&lt;&gt;"",1,0))</f>
        <v>#REF!</v>
      </c>
      <c r="AE47" s="208" t="e">
        <f>IF('Crisis Indicator Data'!#REF!="No Data",1,IF(#REF!&lt;&gt;"",1,0))</f>
        <v>#REF!</v>
      </c>
      <c r="AF47" s="208" t="e">
        <f>IF('Crisis Indicator Data'!#REF!="No Data",1,IF(#REF!&lt;&gt;"",1,0))</f>
        <v>#REF!</v>
      </c>
      <c r="AG47" s="208" t="e">
        <f>IF('Crisis Indicator Data'!#REF!="No Data",1,IF(#REF!&lt;&gt;"",1,0))</f>
        <v>#REF!</v>
      </c>
      <c r="AH47" s="208" t="e">
        <f>IF('Crisis Indicator Data'!#REF!="No Data",1,IF(#REF!&lt;&gt;"",1,0))</f>
        <v>#REF!</v>
      </c>
      <c r="AI47" s="208" t="e">
        <f>IF('Crisis Indicator Data'!#REF!="No Data",1,IF(#REF!&lt;&gt;"",1,0))</f>
        <v>#REF!</v>
      </c>
      <c r="AJ47" s="208" t="e">
        <f>IF('Crisis Indicator Data'!#REF!="No Data",1,IF(#REF!&lt;&gt;"",1,0))</f>
        <v>#REF!</v>
      </c>
      <c r="AK47" s="208" t="e">
        <f>IF('Crisis Indicator Data'!#REF!="No Data",1,IF(#REF!&lt;&gt;"",1,0))</f>
        <v>#REF!</v>
      </c>
      <c r="AL47" s="208" t="e">
        <f>IF('Crisis Indicator Data'!#REF!="No Data",1,IF(#REF!&lt;&gt;"",1,0))</f>
        <v>#REF!</v>
      </c>
      <c r="AM47" s="208" t="e">
        <f>IF('Crisis Indicator Data'!#REF!="No Data",1,IF(#REF!&lt;&gt;"",1,0))</f>
        <v>#REF!</v>
      </c>
      <c r="AN47" s="208" t="e">
        <f>IF('Crisis Indicator Data'!#REF!="No Data",1,IF(#REF!&lt;&gt;"",1,0))</f>
        <v>#REF!</v>
      </c>
      <c r="AO47" s="208" t="e">
        <f>IF('Crisis Indicator Data'!#REF!="No Data",1,IF(#REF!&lt;&gt;"",1,0))</f>
        <v>#REF!</v>
      </c>
      <c r="AP47" s="208" t="e">
        <f>IF('Crisis Indicator Data'!#REF!="No Data",1,IF(#REF!&lt;&gt;"",1,0))</f>
        <v>#REF!</v>
      </c>
      <c r="AQ47" s="208" t="e">
        <f>IF('Crisis Indicator Data'!#REF!="No Data",1,IF(#REF!&lt;&gt;"",1,0))</f>
        <v>#REF!</v>
      </c>
      <c r="AR47" s="208" t="e">
        <f>IF('Crisis Indicator Data'!#REF!="No Data",1,IF(#REF!&lt;&gt;"",1,0))</f>
        <v>#REF!</v>
      </c>
      <c r="AS47" s="208" t="e">
        <f>IF('Crisis Indicator Data'!#REF!="No Data",1,IF(#REF!&lt;&gt;"",1,0))</f>
        <v>#REF!</v>
      </c>
      <c r="AT47" s="208" t="e">
        <f>IF('Crisis Indicator Data'!#REF!="No Data",1,IF(#REF!&lt;&gt;"",1,0))</f>
        <v>#REF!</v>
      </c>
      <c r="AU47" s="208" t="e">
        <f>IF('Crisis Indicator Data'!#REF!="No Data",1,IF(#REF!&lt;&gt;"",1,0))</f>
        <v>#REF!</v>
      </c>
      <c r="AV47" s="208" t="e">
        <f>IF('Crisis Indicator Data'!#REF!="No Data",1,IF(#REF!&lt;&gt;"",1,0))</f>
        <v>#REF!</v>
      </c>
      <c r="AW47" s="208" t="e">
        <f>IF('Crisis Indicator Data'!#REF!="No Data",1,IF(#REF!&lt;&gt;"",1,0))</f>
        <v>#REF!</v>
      </c>
      <c r="AX47" s="208" t="e">
        <f>IF('Crisis Indicator Data'!#REF!="No Data",1,IF(#REF!&lt;&gt;"",1,0))</f>
        <v>#REF!</v>
      </c>
      <c r="AY47" s="208" t="e">
        <f>IF('Crisis Indicator Data'!#REF!="No Data",1,IF(#REF!&lt;&gt;"",1,0))</f>
        <v>#REF!</v>
      </c>
      <c r="AZ47" s="208" t="e">
        <f>IF('Crisis Indicator Data'!#REF!="No Data",1,IF(#REF!&lt;&gt;"",1,0))</f>
        <v>#REF!</v>
      </c>
      <c r="BA47" t="e">
        <f t="shared" si="2"/>
        <v>#REF!</v>
      </c>
      <c r="BB47" s="22" t="e">
        <f t="shared" si="3"/>
        <v>#REF!</v>
      </c>
    </row>
    <row r="48" spans="1:54" x14ac:dyDescent="0.3">
      <c r="A48" t="s">
        <v>7381</v>
      </c>
      <c r="B48" s="208" t="e">
        <f>IF('Crisis Indicator Data'!#REF!="No Data",1,IF(#REF!&lt;&gt;"",1,0))</f>
        <v>#REF!</v>
      </c>
      <c r="C48" s="208" t="e">
        <f>IF('Crisis Indicator Data'!#REF!="No Data",1,IF(#REF!&lt;&gt;"",1,0))</f>
        <v>#REF!</v>
      </c>
      <c r="D48" s="208" t="e">
        <f>IF('Crisis Indicator Data'!#REF!="No Data",1,IF(#REF!&lt;&gt;"",1,0))</f>
        <v>#REF!</v>
      </c>
      <c r="E48" s="208" t="e">
        <f>IF('Crisis Indicator Data'!#REF!="No Data",1,IF(#REF!&lt;&gt;"",1,0))</f>
        <v>#REF!</v>
      </c>
      <c r="F48" s="208" t="e">
        <f>IF('Crisis Indicator Data'!#REF!="No Data",1,IF(#REF!&lt;&gt;"",1,0))</f>
        <v>#REF!</v>
      </c>
      <c r="G48" s="208" t="e">
        <f>IF('Crisis Indicator Data'!#REF!="No Data",1,IF(#REF!&lt;&gt;"",1,0))</f>
        <v>#REF!</v>
      </c>
      <c r="H48" s="208" t="e">
        <f>IF('Crisis Indicator Data'!#REF!="No Data",1,IF(#REF!&lt;&gt;"",1,0))</f>
        <v>#REF!</v>
      </c>
      <c r="I48" s="208" t="e">
        <f>IF('Crisis Indicator Data'!#REF!="No Data",1,IF(#REF!&lt;&gt;"",1,0))</f>
        <v>#REF!</v>
      </c>
      <c r="J48" s="208" t="e">
        <f>IF('Crisis Indicator Data'!#REF!="No Data",1,IF(#REF!&lt;&gt;"",1,0))</f>
        <v>#REF!</v>
      </c>
      <c r="K48" s="208" t="e">
        <f>IF('Crisis Indicator Data'!#REF!="No Data",1,IF(#REF!&lt;&gt;"",1,0))</f>
        <v>#REF!</v>
      </c>
      <c r="L48" s="208" t="e">
        <f>IF('Crisis Indicator Data'!#REF!="No Data",1,IF(#REF!&lt;&gt;"",1,0))</f>
        <v>#REF!</v>
      </c>
      <c r="M48" s="208" t="e">
        <f>IF('Crisis Indicator Data'!#REF!="No Data",1,IF(#REF!&lt;&gt;"",1,0))</f>
        <v>#REF!</v>
      </c>
      <c r="N48" s="208" t="e">
        <f>IF('Crisis Indicator Data'!#REF!="No Data",1,IF(#REF!&lt;&gt;"",1,0))</f>
        <v>#REF!</v>
      </c>
      <c r="O48" s="208" t="e">
        <f>IF('Crisis Indicator Data'!#REF!="No Data",1,IF(#REF!&lt;&gt;"",1,0))</f>
        <v>#REF!</v>
      </c>
      <c r="P48" s="208" t="e">
        <f>IF('Crisis Indicator Data'!#REF!="No Data",1,IF(#REF!&lt;&gt;"",1,0))</f>
        <v>#REF!</v>
      </c>
      <c r="Q48" s="208" t="e">
        <f>IF('Crisis Indicator Data'!#REF!="No Data",1,IF(#REF!&lt;&gt;"",1,0))</f>
        <v>#REF!</v>
      </c>
      <c r="R48" s="208" t="e">
        <f>IF('Crisis Indicator Data'!#REF!="No Data",1,IF(#REF!&lt;&gt;"",1,0))</f>
        <v>#REF!</v>
      </c>
      <c r="S48" s="208" t="e">
        <f>IF('Crisis Indicator Data'!#REF!="No Data",1,IF(#REF!&lt;&gt;"",1,0))</f>
        <v>#REF!</v>
      </c>
      <c r="T48" s="208" t="e">
        <f>IF('Crisis Indicator Data'!#REF!="No Data",1,IF(#REF!&lt;&gt;"",1,0))</f>
        <v>#REF!</v>
      </c>
      <c r="U48" s="208" t="e">
        <f>IF('Crisis Indicator Data'!#REF!="No Data",1,IF(#REF!&lt;&gt;"",1,0))</f>
        <v>#REF!</v>
      </c>
      <c r="V48" s="208" t="e">
        <f>IF('Crisis Indicator Data'!#REF!="No Data",1,IF(#REF!&lt;&gt;"",1,0))</f>
        <v>#REF!</v>
      </c>
      <c r="W48" s="208" t="e">
        <f>IF('Crisis Indicator Data'!#REF!="No Data",1,IF(#REF!&lt;&gt;"",1,0))</f>
        <v>#REF!</v>
      </c>
      <c r="X48" s="208" t="e">
        <f>IF('Crisis Indicator Data'!#REF!="No Data",1,IF(#REF!&lt;&gt;"",1,0))</f>
        <v>#REF!</v>
      </c>
      <c r="Y48" s="208" t="e">
        <f>IF('Crisis Indicator Data'!#REF!="No Data",1,IF(#REF!&lt;&gt;"",1,0))</f>
        <v>#REF!</v>
      </c>
      <c r="Z48" s="208" t="e">
        <f>IF('Crisis Indicator Data'!#REF!="No Data",1,IF(#REF!&lt;&gt;"",1,0))</f>
        <v>#REF!</v>
      </c>
      <c r="AA48" s="208" t="e">
        <f>IF('Crisis Indicator Data'!#REF!="No Data",1,IF(#REF!&lt;&gt;"",1,0))</f>
        <v>#REF!</v>
      </c>
      <c r="AB48" s="208" t="e">
        <f>IF('Crisis Indicator Data'!#REF!="No Data",1,IF(#REF!&lt;&gt;"",1,0))</f>
        <v>#REF!</v>
      </c>
      <c r="AC48" s="208" t="e">
        <f>IF('Crisis Indicator Data'!#REF!="No Data",1,IF(#REF!&lt;&gt;"",1,0))</f>
        <v>#REF!</v>
      </c>
      <c r="AD48" s="208" t="e">
        <f>IF('Crisis Indicator Data'!#REF!="No Data",1,IF(#REF!&lt;&gt;"",1,0))</f>
        <v>#REF!</v>
      </c>
      <c r="AE48" s="208" t="e">
        <f>IF('Crisis Indicator Data'!#REF!="No Data",1,IF(#REF!&lt;&gt;"",1,0))</f>
        <v>#REF!</v>
      </c>
      <c r="AF48" s="208" t="e">
        <f>IF('Crisis Indicator Data'!#REF!="No Data",1,IF(#REF!&lt;&gt;"",1,0))</f>
        <v>#REF!</v>
      </c>
      <c r="AG48" s="208" t="e">
        <f>IF('Crisis Indicator Data'!#REF!="No Data",1,IF(#REF!&lt;&gt;"",1,0))</f>
        <v>#REF!</v>
      </c>
      <c r="AH48" s="208" t="e">
        <f>IF('Crisis Indicator Data'!#REF!="No Data",1,IF(#REF!&lt;&gt;"",1,0))</f>
        <v>#REF!</v>
      </c>
      <c r="AI48" s="208" t="e">
        <f>IF('Crisis Indicator Data'!#REF!="No Data",1,IF(#REF!&lt;&gt;"",1,0))</f>
        <v>#REF!</v>
      </c>
      <c r="AJ48" s="208" t="e">
        <f>IF('Crisis Indicator Data'!#REF!="No Data",1,IF(#REF!&lt;&gt;"",1,0))</f>
        <v>#REF!</v>
      </c>
      <c r="AK48" s="208" t="e">
        <f>IF('Crisis Indicator Data'!#REF!="No Data",1,IF(#REF!&lt;&gt;"",1,0))</f>
        <v>#REF!</v>
      </c>
      <c r="AL48" s="208" t="e">
        <f>IF('Crisis Indicator Data'!#REF!="No Data",1,IF(#REF!&lt;&gt;"",1,0))</f>
        <v>#REF!</v>
      </c>
      <c r="AM48" s="208" t="e">
        <f>IF('Crisis Indicator Data'!#REF!="No Data",1,IF(#REF!&lt;&gt;"",1,0))</f>
        <v>#REF!</v>
      </c>
      <c r="AN48" s="208" t="e">
        <f>IF('Crisis Indicator Data'!#REF!="No Data",1,IF(#REF!&lt;&gt;"",1,0))</f>
        <v>#REF!</v>
      </c>
      <c r="AO48" s="208" t="e">
        <f>IF('Crisis Indicator Data'!#REF!="No Data",1,IF(#REF!&lt;&gt;"",1,0))</f>
        <v>#REF!</v>
      </c>
      <c r="AP48" s="208" t="e">
        <f>IF('Crisis Indicator Data'!#REF!="No Data",1,IF(#REF!&lt;&gt;"",1,0))</f>
        <v>#REF!</v>
      </c>
      <c r="AQ48" s="208" t="e">
        <f>IF('Crisis Indicator Data'!#REF!="No Data",1,IF(#REF!&lt;&gt;"",1,0))</f>
        <v>#REF!</v>
      </c>
      <c r="AR48" s="208" t="e">
        <f>IF('Crisis Indicator Data'!#REF!="No Data",1,IF(#REF!&lt;&gt;"",1,0))</f>
        <v>#REF!</v>
      </c>
      <c r="AS48" s="208" t="e">
        <f>IF('Crisis Indicator Data'!#REF!="No Data",1,IF(#REF!&lt;&gt;"",1,0))</f>
        <v>#REF!</v>
      </c>
      <c r="AT48" s="208" t="e">
        <f>IF('Crisis Indicator Data'!#REF!="No Data",1,IF(#REF!&lt;&gt;"",1,0))</f>
        <v>#REF!</v>
      </c>
      <c r="AU48" s="208" t="e">
        <f>IF('Crisis Indicator Data'!#REF!="No Data",1,IF(#REF!&lt;&gt;"",1,0))</f>
        <v>#REF!</v>
      </c>
      <c r="AV48" s="208" t="e">
        <f>IF('Crisis Indicator Data'!#REF!="No Data",1,IF(#REF!&lt;&gt;"",1,0))</f>
        <v>#REF!</v>
      </c>
      <c r="AW48" s="208" t="e">
        <f>IF('Crisis Indicator Data'!#REF!="No Data",1,IF(#REF!&lt;&gt;"",1,0))</f>
        <v>#REF!</v>
      </c>
      <c r="AX48" s="208" t="e">
        <f>IF('Crisis Indicator Data'!#REF!="No Data",1,IF(#REF!&lt;&gt;"",1,0))</f>
        <v>#REF!</v>
      </c>
      <c r="AY48" s="208" t="e">
        <f>IF('Crisis Indicator Data'!#REF!="No Data",1,IF(#REF!&lt;&gt;"",1,0))</f>
        <v>#REF!</v>
      </c>
      <c r="AZ48" s="208" t="e">
        <f>IF('Crisis Indicator Data'!#REF!="No Data",1,IF(#REF!&lt;&gt;"",1,0))</f>
        <v>#REF!</v>
      </c>
      <c r="BA48" t="e">
        <f t="shared" si="2"/>
        <v>#REF!</v>
      </c>
      <c r="BB48" s="22" t="e">
        <f t="shared" si="3"/>
        <v>#REF!</v>
      </c>
    </row>
    <row r="49" spans="1:54" x14ac:dyDescent="0.3">
      <c r="A49" t="s">
        <v>7383</v>
      </c>
      <c r="B49" s="208" t="e">
        <f>IF('Crisis Indicator Data'!#REF!="No Data",1,IF(#REF!&lt;&gt;"",1,0))</f>
        <v>#REF!</v>
      </c>
      <c r="C49" s="208" t="e">
        <f>IF('Crisis Indicator Data'!#REF!="No Data",1,IF(#REF!&lt;&gt;"",1,0))</f>
        <v>#REF!</v>
      </c>
      <c r="D49" s="208" t="e">
        <f>IF('Crisis Indicator Data'!#REF!="No Data",1,IF(#REF!&lt;&gt;"",1,0))</f>
        <v>#REF!</v>
      </c>
      <c r="E49" s="208" t="e">
        <f>IF('Crisis Indicator Data'!#REF!="No Data",1,IF(#REF!&lt;&gt;"",1,0))</f>
        <v>#REF!</v>
      </c>
      <c r="F49" s="208" t="e">
        <f>IF('Crisis Indicator Data'!#REF!="No Data",1,IF(#REF!&lt;&gt;"",1,0))</f>
        <v>#REF!</v>
      </c>
      <c r="G49" s="208" t="e">
        <f>IF('Crisis Indicator Data'!#REF!="No Data",1,IF(#REF!&lt;&gt;"",1,0))</f>
        <v>#REF!</v>
      </c>
      <c r="H49" s="208" t="e">
        <f>IF('Crisis Indicator Data'!#REF!="No Data",1,IF(#REF!&lt;&gt;"",1,0))</f>
        <v>#REF!</v>
      </c>
      <c r="I49" s="208" t="e">
        <f>IF('Crisis Indicator Data'!#REF!="No Data",1,IF(#REF!&lt;&gt;"",1,0))</f>
        <v>#REF!</v>
      </c>
      <c r="J49" s="208" t="e">
        <f>IF('Crisis Indicator Data'!#REF!="No Data",1,IF(#REF!&lt;&gt;"",1,0))</f>
        <v>#REF!</v>
      </c>
      <c r="K49" s="208" t="e">
        <f>IF('Crisis Indicator Data'!#REF!="No Data",1,IF(#REF!&lt;&gt;"",1,0))</f>
        <v>#REF!</v>
      </c>
      <c r="L49" s="208" t="e">
        <f>IF('Crisis Indicator Data'!#REF!="No Data",1,IF(#REF!&lt;&gt;"",1,0))</f>
        <v>#REF!</v>
      </c>
      <c r="M49" s="208" t="e">
        <f>IF('Crisis Indicator Data'!#REF!="No Data",1,IF(#REF!&lt;&gt;"",1,0))</f>
        <v>#REF!</v>
      </c>
      <c r="N49" s="208" t="e">
        <f>IF('Crisis Indicator Data'!#REF!="No Data",1,IF(#REF!&lt;&gt;"",1,0))</f>
        <v>#REF!</v>
      </c>
      <c r="O49" s="208" t="e">
        <f>IF('Crisis Indicator Data'!#REF!="No Data",1,IF(#REF!&lt;&gt;"",1,0))</f>
        <v>#REF!</v>
      </c>
      <c r="P49" s="208" t="e">
        <f>IF('Crisis Indicator Data'!#REF!="No Data",1,IF(#REF!&lt;&gt;"",1,0))</f>
        <v>#REF!</v>
      </c>
      <c r="Q49" s="208" t="e">
        <f>IF('Crisis Indicator Data'!#REF!="No Data",1,IF(#REF!&lt;&gt;"",1,0))</f>
        <v>#REF!</v>
      </c>
      <c r="R49" s="208" t="e">
        <f>IF('Crisis Indicator Data'!#REF!="No Data",1,IF(#REF!&lt;&gt;"",1,0))</f>
        <v>#REF!</v>
      </c>
      <c r="S49" s="208" t="e">
        <f>IF('Crisis Indicator Data'!#REF!="No Data",1,IF(#REF!&lt;&gt;"",1,0))</f>
        <v>#REF!</v>
      </c>
      <c r="T49" s="208" t="e">
        <f>IF('Crisis Indicator Data'!#REF!="No Data",1,IF(#REF!&lt;&gt;"",1,0))</f>
        <v>#REF!</v>
      </c>
      <c r="U49" s="208" t="e">
        <f>IF('Crisis Indicator Data'!#REF!="No Data",1,IF(#REF!&lt;&gt;"",1,0))</f>
        <v>#REF!</v>
      </c>
      <c r="V49" s="208" t="e">
        <f>IF('Crisis Indicator Data'!#REF!="No Data",1,IF(#REF!&lt;&gt;"",1,0))</f>
        <v>#REF!</v>
      </c>
      <c r="W49" s="208" t="e">
        <f>IF('Crisis Indicator Data'!#REF!="No Data",1,IF(#REF!&lt;&gt;"",1,0))</f>
        <v>#REF!</v>
      </c>
      <c r="X49" s="208" t="e">
        <f>IF('Crisis Indicator Data'!#REF!="No Data",1,IF(#REF!&lt;&gt;"",1,0))</f>
        <v>#REF!</v>
      </c>
      <c r="Y49" s="208" t="e">
        <f>IF('Crisis Indicator Data'!#REF!="No Data",1,IF(#REF!&lt;&gt;"",1,0))</f>
        <v>#REF!</v>
      </c>
      <c r="Z49" s="208" t="e">
        <f>IF('Crisis Indicator Data'!#REF!="No Data",1,IF(#REF!&lt;&gt;"",1,0))</f>
        <v>#REF!</v>
      </c>
      <c r="AA49" s="208" t="e">
        <f>IF('Crisis Indicator Data'!#REF!="No Data",1,IF(#REF!&lt;&gt;"",1,0))</f>
        <v>#REF!</v>
      </c>
      <c r="AB49" s="208" t="e">
        <f>IF('Crisis Indicator Data'!#REF!="No Data",1,IF(#REF!&lt;&gt;"",1,0))</f>
        <v>#REF!</v>
      </c>
      <c r="AC49" s="208" t="e">
        <f>IF('Crisis Indicator Data'!#REF!="No Data",1,IF(#REF!&lt;&gt;"",1,0))</f>
        <v>#REF!</v>
      </c>
      <c r="AD49" s="208" t="e">
        <f>IF('Crisis Indicator Data'!#REF!="No Data",1,IF(#REF!&lt;&gt;"",1,0))</f>
        <v>#REF!</v>
      </c>
      <c r="AE49" s="208" t="e">
        <f>IF('Crisis Indicator Data'!#REF!="No Data",1,IF(#REF!&lt;&gt;"",1,0))</f>
        <v>#REF!</v>
      </c>
      <c r="AF49" s="208" t="e">
        <f>IF('Crisis Indicator Data'!#REF!="No Data",1,IF(#REF!&lt;&gt;"",1,0))</f>
        <v>#REF!</v>
      </c>
      <c r="AG49" s="208" t="e">
        <f>IF('Crisis Indicator Data'!#REF!="No Data",1,IF(#REF!&lt;&gt;"",1,0))</f>
        <v>#REF!</v>
      </c>
      <c r="AH49" s="208" t="e">
        <f>IF('Crisis Indicator Data'!#REF!="No Data",1,IF(#REF!&lt;&gt;"",1,0))</f>
        <v>#REF!</v>
      </c>
      <c r="AI49" s="208" t="e">
        <f>IF('Crisis Indicator Data'!#REF!="No Data",1,IF(#REF!&lt;&gt;"",1,0))</f>
        <v>#REF!</v>
      </c>
      <c r="AJ49" s="208" t="e">
        <f>IF('Crisis Indicator Data'!#REF!="No Data",1,IF(#REF!&lt;&gt;"",1,0))</f>
        <v>#REF!</v>
      </c>
      <c r="AK49" s="208" t="e">
        <f>IF('Crisis Indicator Data'!#REF!="No Data",1,IF(#REF!&lt;&gt;"",1,0))</f>
        <v>#REF!</v>
      </c>
      <c r="AL49" s="208" t="e">
        <f>IF('Crisis Indicator Data'!#REF!="No Data",1,IF(#REF!&lt;&gt;"",1,0))</f>
        <v>#REF!</v>
      </c>
      <c r="AM49" s="208" t="e">
        <f>IF('Crisis Indicator Data'!#REF!="No Data",1,IF(#REF!&lt;&gt;"",1,0))</f>
        <v>#REF!</v>
      </c>
      <c r="AN49" s="208" t="e">
        <f>IF('Crisis Indicator Data'!#REF!="No Data",1,IF(#REF!&lt;&gt;"",1,0))</f>
        <v>#REF!</v>
      </c>
      <c r="AO49" s="208" t="e">
        <f>IF('Crisis Indicator Data'!#REF!="No Data",1,IF(#REF!&lt;&gt;"",1,0))</f>
        <v>#REF!</v>
      </c>
      <c r="AP49" s="208" t="e">
        <f>IF('Crisis Indicator Data'!#REF!="No Data",1,IF(#REF!&lt;&gt;"",1,0))</f>
        <v>#REF!</v>
      </c>
      <c r="AQ49" s="208" t="e">
        <f>IF('Crisis Indicator Data'!#REF!="No Data",1,IF(#REF!&lt;&gt;"",1,0))</f>
        <v>#REF!</v>
      </c>
      <c r="AR49" s="208" t="e">
        <f>IF('Crisis Indicator Data'!#REF!="No Data",1,IF(#REF!&lt;&gt;"",1,0))</f>
        <v>#REF!</v>
      </c>
      <c r="AS49" s="208" t="e">
        <f>IF('Crisis Indicator Data'!#REF!="No Data",1,IF(#REF!&lt;&gt;"",1,0))</f>
        <v>#REF!</v>
      </c>
      <c r="AT49" s="208" t="e">
        <f>IF('Crisis Indicator Data'!#REF!="No Data",1,IF(#REF!&lt;&gt;"",1,0))</f>
        <v>#REF!</v>
      </c>
      <c r="AU49" s="208" t="e">
        <f>IF('Crisis Indicator Data'!#REF!="No Data",1,IF(#REF!&lt;&gt;"",1,0))</f>
        <v>#REF!</v>
      </c>
      <c r="AV49" s="208" t="e">
        <f>IF('Crisis Indicator Data'!#REF!="No Data",1,IF(#REF!&lt;&gt;"",1,0))</f>
        <v>#REF!</v>
      </c>
      <c r="AW49" s="208" t="e">
        <f>IF('Crisis Indicator Data'!#REF!="No Data",1,IF(#REF!&lt;&gt;"",1,0))</f>
        <v>#REF!</v>
      </c>
      <c r="AX49" s="208" t="e">
        <f>IF('Crisis Indicator Data'!#REF!="No Data",1,IF(#REF!&lt;&gt;"",1,0))</f>
        <v>#REF!</v>
      </c>
      <c r="AY49" s="208" t="e">
        <f>IF('Crisis Indicator Data'!#REF!="No Data",1,IF(#REF!&lt;&gt;"",1,0))</f>
        <v>#REF!</v>
      </c>
      <c r="AZ49" s="208" t="e">
        <f>IF('Crisis Indicator Data'!#REF!="No Data",1,IF(#REF!&lt;&gt;"",1,0))</f>
        <v>#REF!</v>
      </c>
      <c r="BA49" t="e">
        <f t="shared" si="2"/>
        <v>#REF!</v>
      </c>
      <c r="BB49" s="22" t="e">
        <f t="shared" si="3"/>
        <v>#REF!</v>
      </c>
    </row>
    <row r="50" spans="1:54" x14ac:dyDescent="0.3">
      <c r="A50" t="s">
        <v>7385</v>
      </c>
      <c r="B50" s="208" t="e">
        <f>IF('Crisis Indicator Data'!#REF!="No Data",1,IF(#REF!&lt;&gt;"",1,0))</f>
        <v>#REF!</v>
      </c>
      <c r="C50" s="208" t="e">
        <f>IF('Crisis Indicator Data'!#REF!="No Data",1,IF(#REF!&lt;&gt;"",1,0))</f>
        <v>#REF!</v>
      </c>
      <c r="D50" s="208" t="e">
        <f>IF('Crisis Indicator Data'!#REF!="No Data",1,IF(#REF!&lt;&gt;"",1,0))</f>
        <v>#REF!</v>
      </c>
      <c r="E50" s="208" t="e">
        <f>IF('Crisis Indicator Data'!#REF!="No Data",1,IF(#REF!&lt;&gt;"",1,0))</f>
        <v>#REF!</v>
      </c>
      <c r="F50" s="208" t="e">
        <f>IF('Crisis Indicator Data'!#REF!="No Data",1,IF(#REF!&lt;&gt;"",1,0))</f>
        <v>#REF!</v>
      </c>
      <c r="G50" s="208" t="e">
        <f>IF('Crisis Indicator Data'!#REF!="No Data",1,IF(#REF!&lt;&gt;"",1,0))</f>
        <v>#REF!</v>
      </c>
      <c r="H50" s="208" t="e">
        <f>IF('Crisis Indicator Data'!#REF!="No Data",1,IF(#REF!&lt;&gt;"",1,0))</f>
        <v>#REF!</v>
      </c>
      <c r="I50" s="208" t="e">
        <f>IF('Crisis Indicator Data'!#REF!="No Data",1,IF(#REF!&lt;&gt;"",1,0))</f>
        <v>#REF!</v>
      </c>
      <c r="J50" s="208" t="e">
        <f>IF('Crisis Indicator Data'!#REF!="No Data",1,IF(#REF!&lt;&gt;"",1,0))</f>
        <v>#REF!</v>
      </c>
      <c r="K50" s="208" t="e">
        <f>IF('Crisis Indicator Data'!#REF!="No Data",1,IF(#REF!&lt;&gt;"",1,0))</f>
        <v>#REF!</v>
      </c>
      <c r="L50" s="208" t="e">
        <f>IF('Crisis Indicator Data'!#REF!="No Data",1,IF(#REF!&lt;&gt;"",1,0))</f>
        <v>#REF!</v>
      </c>
      <c r="M50" s="208" t="e">
        <f>IF('Crisis Indicator Data'!#REF!="No Data",1,IF(#REF!&lt;&gt;"",1,0))</f>
        <v>#REF!</v>
      </c>
      <c r="N50" s="208" t="e">
        <f>IF('Crisis Indicator Data'!#REF!="No Data",1,IF(#REF!&lt;&gt;"",1,0))</f>
        <v>#REF!</v>
      </c>
      <c r="O50" s="208" t="e">
        <f>IF('Crisis Indicator Data'!#REF!="No Data",1,IF(#REF!&lt;&gt;"",1,0))</f>
        <v>#REF!</v>
      </c>
      <c r="P50" s="208" t="e">
        <f>IF('Crisis Indicator Data'!#REF!="No Data",1,IF(#REF!&lt;&gt;"",1,0))</f>
        <v>#REF!</v>
      </c>
      <c r="Q50" s="208" t="e">
        <f>IF('Crisis Indicator Data'!#REF!="No Data",1,IF(#REF!&lt;&gt;"",1,0))</f>
        <v>#REF!</v>
      </c>
      <c r="R50" s="208" t="e">
        <f>IF('Crisis Indicator Data'!#REF!="No Data",1,IF(#REF!&lt;&gt;"",1,0))</f>
        <v>#REF!</v>
      </c>
      <c r="S50" s="208" t="e">
        <f>IF('Crisis Indicator Data'!#REF!="No Data",1,IF(#REF!&lt;&gt;"",1,0))</f>
        <v>#REF!</v>
      </c>
      <c r="T50" s="208" t="e">
        <f>IF('Crisis Indicator Data'!#REF!="No Data",1,IF(#REF!&lt;&gt;"",1,0))</f>
        <v>#REF!</v>
      </c>
      <c r="U50" s="208" t="e">
        <f>IF('Crisis Indicator Data'!#REF!="No Data",1,IF(#REF!&lt;&gt;"",1,0))</f>
        <v>#REF!</v>
      </c>
      <c r="V50" s="208" t="e">
        <f>IF('Crisis Indicator Data'!#REF!="No Data",1,IF(#REF!&lt;&gt;"",1,0))</f>
        <v>#REF!</v>
      </c>
      <c r="W50" s="208" t="e">
        <f>IF('Crisis Indicator Data'!#REF!="No Data",1,IF(#REF!&lt;&gt;"",1,0))</f>
        <v>#REF!</v>
      </c>
      <c r="X50" s="208" t="e">
        <f>IF('Crisis Indicator Data'!#REF!="No Data",1,IF(#REF!&lt;&gt;"",1,0))</f>
        <v>#REF!</v>
      </c>
      <c r="Y50" s="208" t="e">
        <f>IF('Crisis Indicator Data'!#REF!="No Data",1,IF(#REF!&lt;&gt;"",1,0))</f>
        <v>#REF!</v>
      </c>
      <c r="Z50" s="208" t="e">
        <f>IF('Crisis Indicator Data'!#REF!="No Data",1,IF(#REF!&lt;&gt;"",1,0))</f>
        <v>#REF!</v>
      </c>
      <c r="AA50" s="208" t="e">
        <f>IF('Crisis Indicator Data'!#REF!="No Data",1,IF(#REF!&lt;&gt;"",1,0))</f>
        <v>#REF!</v>
      </c>
      <c r="AB50" s="208" t="e">
        <f>IF('Crisis Indicator Data'!#REF!="No Data",1,IF(#REF!&lt;&gt;"",1,0))</f>
        <v>#REF!</v>
      </c>
      <c r="AC50" s="208" t="e">
        <f>IF('Crisis Indicator Data'!#REF!="No Data",1,IF(#REF!&lt;&gt;"",1,0))</f>
        <v>#REF!</v>
      </c>
      <c r="AD50" s="208" t="e">
        <f>IF('Crisis Indicator Data'!#REF!="No Data",1,IF(#REF!&lt;&gt;"",1,0))</f>
        <v>#REF!</v>
      </c>
      <c r="AE50" s="208" t="e">
        <f>IF('Crisis Indicator Data'!#REF!="No Data",1,IF(#REF!&lt;&gt;"",1,0))</f>
        <v>#REF!</v>
      </c>
      <c r="AF50" s="208" t="e">
        <f>IF('Crisis Indicator Data'!#REF!="No Data",1,IF(#REF!&lt;&gt;"",1,0))</f>
        <v>#REF!</v>
      </c>
      <c r="AG50" s="208" t="e">
        <f>IF('Crisis Indicator Data'!#REF!="No Data",1,IF(#REF!&lt;&gt;"",1,0))</f>
        <v>#REF!</v>
      </c>
      <c r="AH50" s="208" t="e">
        <f>IF('Crisis Indicator Data'!#REF!="No Data",1,IF(#REF!&lt;&gt;"",1,0))</f>
        <v>#REF!</v>
      </c>
      <c r="AI50" s="208" t="e">
        <f>IF('Crisis Indicator Data'!#REF!="No Data",1,IF(#REF!&lt;&gt;"",1,0))</f>
        <v>#REF!</v>
      </c>
      <c r="AJ50" s="208" t="e">
        <f>IF('Crisis Indicator Data'!#REF!="No Data",1,IF(#REF!&lt;&gt;"",1,0))</f>
        <v>#REF!</v>
      </c>
      <c r="AK50" s="208" t="e">
        <f>IF('Crisis Indicator Data'!#REF!="No Data",1,IF(#REF!&lt;&gt;"",1,0))</f>
        <v>#REF!</v>
      </c>
      <c r="AL50" s="208" t="e">
        <f>IF('Crisis Indicator Data'!#REF!="No Data",1,IF(#REF!&lt;&gt;"",1,0))</f>
        <v>#REF!</v>
      </c>
      <c r="AM50" s="208" t="e">
        <f>IF('Crisis Indicator Data'!#REF!="No Data",1,IF(#REF!&lt;&gt;"",1,0))</f>
        <v>#REF!</v>
      </c>
      <c r="AN50" s="208" t="e">
        <f>IF('Crisis Indicator Data'!#REF!="No Data",1,IF(#REF!&lt;&gt;"",1,0))</f>
        <v>#REF!</v>
      </c>
      <c r="AO50" s="208" t="e">
        <f>IF('Crisis Indicator Data'!#REF!="No Data",1,IF(#REF!&lt;&gt;"",1,0))</f>
        <v>#REF!</v>
      </c>
      <c r="AP50" s="208" t="e">
        <f>IF('Crisis Indicator Data'!#REF!="No Data",1,IF(#REF!&lt;&gt;"",1,0))</f>
        <v>#REF!</v>
      </c>
      <c r="AQ50" s="208" t="e">
        <f>IF('Crisis Indicator Data'!#REF!="No Data",1,IF(#REF!&lt;&gt;"",1,0))</f>
        <v>#REF!</v>
      </c>
      <c r="AR50" s="208" t="e">
        <f>IF('Crisis Indicator Data'!#REF!="No Data",1,IF(#REF!&lt;&gt;"",1,0))</f>
        <v>#REF!</v>
      </c>
      <c r="AS50" s="208" t="e">
        <f>IF('Crisis Indicator Data'!#REF!="No Data",1,IF(#REF!&lt;&gt;"",1,0))</f>
        <v>#REF!</v>
      </c>
      <c r="AT50" s="208" t="e">
        <f>IF('Crisis Indicator Data'!#REF!="No Data",1,IF(#REF!&lt;&gt;"",1,0))</f>
        <v>#REF!</v>
      </c>
      <c r="AU50" s="208" t="e">
        <f>IF('Crisis Indicator Data'!#REF!="No Data",1,IF(#REF!&lt;&gt;"",1,0))</f>
        <v>#REF!</v>
      </c>
      <c r="AV50" s="208" t="e">
        <f>IF('Crisis Indicator Data'!#REF!="No Data",1,IF(#REF!&lt;&gt;"",1,0))</f>
        <v>#REF!</v>
      </c>
      <c r="AW50" s="208" t="e">
        <f>IF('Crisis Indicator Data'!#REF!="No Data",1,IF(#REF!&lt;&gt;"",1,0))</f>
        <v>#REF!</v>
      </c>
      <c r="AX50" s="208" t="e">
        <f>IF('Crisis Indicator Data'!#REF!="No Data",1,IF(#REF!&lt;&gt;"",1,0))</f>
        <v>#REF!</v>
      </c>
      <c r="AY50" s="208" t="e">
        <f>IF('Crisis Indicator Data'!#REF!="No Data",1,IF(#REF!&lt;&gt;"",1,0))</f>
        <v>#REF!</v>
      </c>
      <c r="AZ50" s="208" t="e">
        <f>IF('Crisis Indicator Data'!#REF!="No Data",1,IF(#REF!&lt;&gt;"",1,0))</f>
        <v>#REF!</v>
      </c>
      <c r="BA50" t="e">
        <f t="shared" si="2"/>
        <v>#REF!</v>
      </c>
      <c r="BB50" s="22" t="e">
        <f t="shared" si="3"/>
        <v>#REF!</v>
      </c>
    </row>
    <row r="51" spans="1:54" x14ac:dyDescent="0.3">
      <c r="A51" t="s">
        <v>7386</v>
      </c>
      <c r="B51" s="208" t="e">
        <f>IF('Crisis Indicator Data'!#REF!="No Data",1,IF(#REF!&lt;&gt;"",1,0))</f>
        <v>#REF!</v>
      </c>
      <c r="C51" s="208" t="e">
        <f>IF('Crisis Indicator Data'!#REF!="No Data",1,IF(#REF!&lt;&gt;"",1,0))</f>
        <v>#REF!</v>
      </c>
      <c r="D51" s="208" t="e">
        <f>IF('Crisis Indicator Data'!#REF!="No Data",1,IF(#REF!&lt;&gt;"",1,0))</f>
        <v>#REF!</v>
      </c>
      <c r="E51" s="208" t="e">
        <f>IF('Crisis Indicator Data'!#REF!="No Data",1,IF(#REF!&lt;&gt;"",1,0))</f>
        <v>#REF!</v>
      </c>
      <c r="F51" s="208" t="e">
        <f>IF('Crisis Indicator Data'!#REF!="No Data",1,IF(#REF!&lt;&gt;"",1,0))</f>
        <v>#REF!</v>
      </c>
      <c r="G51" s="208" t="e">
        <f>IF('Crisis Indicator Data'!#REF!="No Data",1,IF(#REF!&lt;&gt;"",1,0))</f>
        <v>#REF!</v>
      </c>
      <c r="H51" s="208" t="e">
        <f>IF('Crisis Indicator Data'!#REF!="No Data",1,IF(#REF!&lt;&gt;"",1,0))</f>
        <v>#REF!</v>
      </c>
      <c r="I51" s="208" t="e">
        <f>IF('Crisis Indicator Data'!#REF!="No Data",1,IF(#REF!&lt;&gt;"",1,0))</f>
        <v>#REF!</v>
      </c>
      <c r="J51" s="208" t="e">
        <f>IF('Crisis Indicator Data'!#REF!="No Data",1,IF(#REF!&lt;&gt;"",1,0))</f>
        <v>#REF!</v>
      </c>
      <c r="K51" s="208" t="e">
        <f>IF('Crisis Indicator Data'!#REF!="No Data",1,IF(#REF!&lt;&gt;"",1,0))</f>
        <v>#REF!</v>
      </c>
      <c r="L51" s="208" t="e">
        <f>IF('Crisis Indicator Data'!#REF!="No Data",1,IF(#REF!&lt;&gt;"",1,0))</f>
        <v>#REF!</v>
      </c>
      <c r="M51" s="208" t="e">
        <f>IF('Crisis Indicator Data'!#REF!="No Data",1,IF(#REF!&lt;&gt;"",1,0))</f>
        <v>#REF!</v>
      </c>
      <c r="N51" s="208" t="e">
        <f>IF('Crisis Indicator Data'!#REF!="No Data",1,IF(#REF!&lt;&gt;"",1,0))</f>
        <v>#REF!</v>
      </c>
      <c r="O51" s="208" t="e">
        <f>IF('Crisis Indicator Data'!#REF!="No Data",1,IF(#REF!&lt;&gt;"",1,0))</f>
        <v>#REF!</v>
      </c>
      <c r="P51" s="208" t="e">
        <f>IF('Crisis Indicator Data'!#REF!="No Data",1,IF(#REF!&lt;&gt;"",1,0))</f>
        <v>#REF!</v>
      </c>
      <c r="Q51" s="208" t="e">
        <f>IF('Crisis Indicator Data'!#REF!="No Data",1,IF(#REF!&lt;&gt;"",1,0))</f>
        <v>#REF!</v>
      </c>
      <c r="R51" s="208" t="e">
        <f>IF('Crisis Indicator Data'!#REF!="No Data",1,IF(#REF!&lt;&gt;"",1,0))</f>
        <v>#REF!</v>
      </c>
      <c r="S51" s="208" t="e">
        <f>IF('Crisis Indicator Data'!#REF!="No Data",1,IF(#REF!&lt;&gt;"",1,0))</f>
        <v>#REF!</v>
      </c>
      <c r="T51" s="208" t="e">
        <f>IF('Crisis Indicator Data'!#REF!="No Data",1,IF(#REF!&lt;&gt;"",1,0))</f>
        <v>#REF!</v>
      </c>
      <c r="U51" s="208" t="e">
        <f>IF('Crisis Indicator Data'!#REF!="No Data",1,IF(#REF!&lt;&gt;"",1,0))</f>
        <v>#REF!</v>
      </c>
      <c r="V51" s="208" t="e">
        <f>IF('Crisis Indicator Data'!#REF!="No Data",1,IF(#REF!&lt;&gt;"",1,0))</f>
        <v>#REF!</v>
      </c>
      <c r="W51" s="208" t="e">
        <f>IF('Crisis Indicator Data'!#REF!="No Data",1,IF(#REF!&lt;&gt;"",1,0))</f>
        <v>#REF!</v>
      </c>
      <c r="X51" s="208" t="e">
        <f>IF('Crisis Indicator Data'!#REF!="No Data",1,IF(#REF!&lt;&gt;"",1,0))</f>
        <v>#REF!</v>
      </c>
      <c r="Y51" s="208" t="e">
        <f>IF('Crisis Indicator Data'!#REF!="No Data",1,IF(#REF!&lt;&gt;"",1,0))</f>
        <v>#REF!</v>
      </c>
      <c r="Z51" s="208" t="e">
        <f>IF('Crisis Indicator Data'!#REF!="No Data",1,IF(#REF!&lt;&gt;"",1,0))</f>
        <v>#REF!</v>
      </c>
      <c r="AA51" s="208" t="e">
        <f>IF('Crisis Indicator Data'!#REF!="No Data",1,IF(#REF!&lt;&gt;"",1,0))</f>
        <v>#REF!</v>
      </c>
      <c r="AB51" s="208" t="e">
        <f>IF('Crisis Indicator Data'!#REF!="No Data",1,IF(#REF!&lt;&gt;"",1,0))</f>
        <v>#REF!</v>
      </c>
      <c r="AC51" s="208" t="e">
        <f>IF('Crisis Indicator Data'!#REF!="No Data",1,IF(#REF!&lt;&gt;"",1,0))</f>
        <v>#REF!</v>
      </c>
      <c r="AD51" s="208" t="e">
        <f>IF('Crisis Indicator Data'!#REF!="No Data",1,IF(#REF!&lt;&gt;"",1,0))</f>
        <v>#REF!</v>
      </c>
      <c r="AE51" s="208" t="e">
        <f>IF('Crisis Indicator Data'!#REF!="No Data",1,IF(#REF!&lt;&gt;"",1,0))</f>
        <v>#REF!</v>
      </c>
      <c r="AF51" s="208" t="e">
        <f>IF('Crisis Indicator Data'!#REF!="No Data",1,IF(#REF!&lt;&gt;"",1,0))</f>
        <v>#REF!</v>
      </c>
      <c r="AG51" s="208" t="e">
        <f>IF('Crisis Indicator Data'!#REF!="No Data",1,IF(#REF!&lt;&gt;"",1,0))</f>
        <v>#REF!</v>
      </c>
      <c r="AH51" s="208" t="e">
        <f>IF('Crisis Indicator Data'!#REF!="No Data",1,IF(#REF!&lt;&gt;"",1,0))</f>
        <v>#REF!</v>
      </c>
      <c r="AI51" s="208" t="e">
        <f>IF('Crisis Indicator Data'!#REF!="No Data",1,IF(#REF!&lt;&gt;"",1,0))</f>
        <v>#REF!</v>
      </c>
      <c r="AJ51" s="208" t="e">
        <f>IF('Crisis Indicator Data'!#REF!="No Data",1,IF(#REF!&lt;&gt;"",1,0))</f>
        <v>#REF!</v>
      </c>
      <c r="AK51" s="208" t="e">
        <f>IF('Crisis Indicator Data'!#REF!="No Data",1,IF(#REF!&lt;&gt;"",1,0))</f>
        <v>#REF!</v>
      </c>
      <c r="AL51" s="208" t="e">
        <f>IF('Crisis Indicator Data'!#REF!="No Data",1,IF(#REF!&lt;&gt;"",1,0))</f>
        <v>#REF!</v>
      </c>
      <c r="AM51" s="208" t="e">
        <f>IF('Crisis Indicator Data'!#REF!="No Data",1,IF(#REF!&lt;&gt;"",1,0))</f>
        <v>#REF!</v>
      </c>
      <c r="AN51" s="208" t="e">
        <f>IF('Crisis Indicator Data'!#REF!="No Data",1,IF(#REF!&lt;&gt;"",1,0))</f>
        <v>#REF!</v>
      </c>
      <c r="AO51" s="208" t="e">
        <f>IF('Crisis Indicator Data'!#REF!="No Data",1,IF(#REF!&lt;&gt;"",1,0))</f>
        <v>#REF!</v>
      </c>
      <c r="AP51" s="208" t="e">
        <f>IF('Crisis Indicator Data'!#REF!="No Data",1,IF(#REF!&lt;&gt;"",1,0))</f>
        <v>#REF!</v>
      </c>
      <c r="AQ51" s="208" t="e">
        <f>IF('Crisis Indicator Data'!#REF!="No Data",1,IF(#REF!&lt;&gt;"",1,0))</f>
        <v>#REF!</v>
      </c>
      <c r="AR51" s="208" t="e">
        <f>IF('Crisis Indicator Data'!#REF!="No Data",1,IF(#REF!&lt;&gt;"",1,0))</f>
        <v>#REF!</v>
      </c>
      <c r="AS51" s="208" t="e">
        <f>IF('Crisis Indicator Data'!#REF!="No Data",1,IF(#REF!&lt;&gt;"",1,0))</f>
        <v>#REF!</v>
      </c>
      <c r="AT51" s="208" t="e">
        <f>IF('Crisis Indicator Data'!#REF!="No Data",1,IF(#REF!&lt;&gt;"",1,0))</f>
        <v>#REF!</v>
      </c>
      <c r="AU51" s="208" t="e">
        <f>IF('Crisis Indicator Data'!#REF!="No Data",1,IF(#REF!&lt;&gt;"",1,0))</f>
        <v>#REF!</v>
      </c>
      <c r="AV51" s="208" t="e">
        <f>IF('Crisis Indicator Data'!#REF!="No Data",1,IF(#REF!&lt;&gt;"",1,0))</f>
        <v>#REF!</v>
      </c>
      <c r="AW51" s="208" t="e">
        <f>IF('Crisis Indicator Data'!#REF!="No Data",1,IF(#REF!&lt;&gt;"",1,0))</f>
        <v>#REF!</v>
      </c>
      <c r="AX51" s="208" t="e">
        <f>IF('Crisis Indicator Data'!#REF!="No Data",1,IF(#REF!&lt;&gt;"",1,0))</f>
        <v>#REF!</v>
      </c>
      <c r="AY51" s="208" t="e">
        <f>IF('Crisis Indicator Data'!#REF!="No Data",1,IF(#REF!&lt;&gt;"",1,0))</f>
        <v>#REF!</v>
      </c>
      <c r="AZ51" s="208" t="e">
        <f>IF('Crisis Indicator Data'!#REF!="No Data",1,IF(#REF!&lt;&gt;"",1,0))</f>
        <v>#REF!</v>
      </c>
      <c r="BA51" t="e">
        <f t="shared" si="2"/>
        <v>#REF!</v>
      </c>
      <c r="BB51" s="22" t="e">
        <f t="shared" si="3"/>
        <v>#REF!</v>
      </c>
    </row>
    <row r="52" spans="1:54" x14ac:dyDescent="0.3">
      <c r="A52" t="s">
        <v>7387</v>
      </c>
      <c r="B52" s="208" t="e">
        <f>IF('Crisis Indicator Data'!#REF!="No Data",1,IF(#REF!&lt;&gt;"",1,0))</f>
        <v>#REF!</v>
      </c>
      <c r="C52" s="208" t="e">
        <f>IF('Crisis Indicator Data'!#REF!="No Data",1,IF(#REF!&lt;&gt;"",1,0))</f>
        <v>#REF!</v>
      </c>
      <c r="D52" s="208" t="e">
        <f>IF('Crisis Indicator Data'!#REF!="No Data",1,IF(#REF!&lt;&gt;"",1,0))</f>
        <v>#REF!</v>
      </c>
      <c r="E52" s="208" t="e">
        <f>IF('Crisis Indicator Data'!#REF!="No Data",1,IF(#REF!&lt;&gt;"",1,0))</f>
        <v>#REF!</v>
      </c>
      <c r="F52" s="208" t="e">
        <f>IF('Crisis Indicator Data'!#REF!="No Data",1,IF(#REF!&lt;&gt;"",1,0))</f>
        <v>#REF!</v>
      </c>
      <c r="G52" s="208" t="e">
        <f>IF('Crisis Indicator Data'!#REF!="No Data",1,IF(#REF!&lt;&gt;"",1,0))</f>
        <v>#REF!</v>
      </c>
      <c r="H52" s="208" t="e">
        <f>IF('Crisis Indicator Data'!#REF!="No Data",1,IF(#REF!&lt;&gt;"",1,0))</f>
        <v>#REF!</v>
      </c>
      <c r="I52" s="208" t="e">
        <f>IF('Crisis Indicator Data'!#REF!="No Data",1,IF(#REF!&lt;&gt;"",1,0))</f>
        <v>#REF!</v>
      </c>
      <c r="J52" s="208" t="e">
        <f>IF('Crisis Indicator Data'!#REF!="No Data",1,IF(#REF!&lt;&gt;"",1,0))</f>
        <v>#REF!</v>
      </c>
      <c r="K52" s="208" t="e">
        <f>IF('Crisis Indicator Data'!#REF!="No Data",1,IF(#REF!&lt;&gt;"",1,0))</f>
        <v>#REF!</v>
      </c>
      <c r="L52" s="208" t="e">
        <f>IF('Crisis Indicator Data'!#REF!="No Data",1,IF(#REF!&lt;&gt;"",1,0))</f>
        <v>#REF!</v>
      </c>
      <c r="M52" s="208" t="e">
        <f>IF('Crisis Indicator Data'!#REF!="No Data",1,IF(#REF!&lt;&gt;"",1,0))</f>
        <v>#REF!</v>
      </c>
      <c r="N52" s="208" t="e">
        <f>IF('Crisis Indicator Data'!#REF!="No Data",1,IF(#REF!&lt;&gt;"",1,0))</f>
        <v>#REF!</v>
      </c>
      <c r="O52" s="208" t="e">
        <f>IF('Crisis Indicator Data'!#REF!="No Data",1,IF(#REF!&lt;&gt;"",1,0))</f>
        <v>#REF!</v>
      </c>
      <c r="P52" s="208" t="e">
        <f>IF('Crisis Indicator Data'!#REF!="No Data",1,IF(#REF!&lt;&gt;"",1,0))</f>
        <v>#REF!</v>
      </c>
      <c r="Q52" s="208" t="e">
        <f>IF('Crisis Indicator Data'!#REF!="No Data",1,IF(#REF!&lt;&gt;"",1,0))</f>
        <v>#REF!</v>
      </c>
      <c r="R52" s="208" t="e">
        <f>IF('Crisis Indicator Data'!#REF!="No Data",1,IF(#REF!&lt;&gt;"",1,0))</f>
        <v>#REF!</v>
      </c>
      <c r="S52" s="208" t="e">
        <f>IF('Crisis Indicator Data'!#REF!="No Data",1,IF(#REF!&lt;&gt;"",1,0))</f>
        <v>#REF!</v>
      </c>
      <c r="T52" s="208" t="e">
        <f>IF('Crisis Indicator Data'!#REF!="No Data",1,IF(#REF!&lt;&gt;"",1,0))</f>
        <v>#REF!</v>
      </c>
      <c r="U52" s="208" t="e">
        <f>IF('Crisis Indicator Data'!#REF!="No Data",1,IF(#REF!&lt;&gt;"",1,0))</f>
        <v>#REF!</v>
      </c>
      <c r="V52" s="208" t="e">
        <f>IF('Crisis Indicator Data'!#REF!="No Data",1,IF(#REF!&lt;&gt;"",1,0))</f>
        <v>#REF!</v>
      </c>
      <c r="W52" s="208" t="e">
        <f>IF('Crisis Indicator Data'!#REF!="No Data",1,IF(#REF!&lt;&gt;"",1,0))</f>
        <v>#REF!</v>
      </c>
      <c r="X52" s="208" t="e">
        <f>IF('Crisis Indicator Data'!#REF!="No Data",1,IF(#REF!&lt;&gt;"",1,0))</f>
        <v>#REF!</v>
      </c>
      <c r="Y52" s="208" t="e">
        <f>IF('Crisis Indicator Data'!#REF!="No Data",1,IF(#REF!&lt;&gt;"",1,0))</f>
        <v>#REF!</v>
      </c>
      <c r="Z52" s="208" t="e">
        <f>IF('Crisis Indicator Data'!#REF!="No Data",1,IF(#REF!&lt;&gt;"",1,0))</f>
        <v>#REF!</v>
      </c>
      <c r="AA52" s="208" t="e">
        <f>IF('Crisis Indicator Data'!#REF!="No Data",1,IF(#REF!&lt;&gt;"",1,0))</f>
        <v>#REF!</v>
      </c>
      <c r="AB52" s="208" t="e">
        <f>IF('Crisis Indicator Data'!#REF!="No Data",1,IF(#REF!&lt;&gt;"",1,0))</f>
        <v>#REF!</v>
      </c>
      <c r="AC52" s="208" t="e">
        <f>IF('Crisis Indicator Data'!#REF!="No Data",1,IF(#REF!&lt;&gt;"",1,0))</f>
        <v>#REF!</v>
      </c>
      <c r="AD52" s="208" t="e">
        <f>IF('Crisis Indicator Data'!#REF!="No Data",1,IF(#REF!&lt;&gt;"",1,0))</f>
        <v>#REF!</v>
      </c>
      <c r="AE52" s="208" t="e">
        <f>IF('Crisis Indicator Data'!#REF!="No Data",1,IF(#REF!&lt;&gt;"",1,0))</f>
        <v>#REF!</v>
      </c>
      <c r="AF52" s="208" t="e">
        <f>IF('Crisis Indicator Data'!#REF!="No Data",1,IF(#REF!&lt;&gt;"",1,0))</f>
        <v>#REF!</v>
      </c>
      <c r="AG52" s="208" t="e">
        <f>IF('Crisis Indicator Data'!#REF!="No Data",1,IF(#REF!&lt;&gt;"",1,0))</f>
        <v>#REF!</v>
      </c>
      <c r="AH52" s="208" t="e">
        <f>IF('Crisis Indicator Data'!#REF!="No Data",1,IF(#REF!&lt;&gt;"",1,0))</f>
        <v>#REF!</v>
      </c>
      <c r="AI52" s="208" t="e">
        <f>IF('Crisis Indicator Data'!#REF!="No Data",1,IF(#REF!&lt;&gt;"",1,0))</f>
        <v>#REF!</v>
      </c>
      <c r="AJ52" s="208" t="e">
        <f>IF('Crisis Indicator Data'!#REF!="No Data",1,IF(#REF!&lt;&gt;"",1,0))</f>
        <v>#REF!</v>
      </c>
      <c r="AK52" s="208" t="e">
        <f>IF('Crisis Indicator Data'!#REF!="No Data",1,IF(#REF!&lt;&gt;"",1,0))</f>
        <v>#REF!</v>
      </c>
      <c r="AL52" s="208" t="e">
        <f>IF('Crisis Indicator Data'!#REF!="No Data",1,IF(#REF!&lt;&gt;"",1,0))</f>
        <v>#REF!</v>
      </c>
      <c r="AM52" s="208" t="e">
        <f>IF('Crisis Indicator Data'!#REF!="No Data",1,IF(#REF!&lt;&gt;"",1,0))</f>
        <v>#REF!</v>
      </c>
      <c r="AN52" s="208" t="e">
        <f>IF('Crisis Indicator Data'!#REF!="No Data",1,IF(#REF!&lt;&gt;"",1,0))</f>
        <v>#REF!</v>
      </c>
      <c r="AO52" s="208" t="e">
        <f>IF('Crisis Indicator Data'!#REF!="No Data",1,IF(#REF!&lt;&gt;"",1,0))</f>
        <v>#REF!</v>
      </c>
      <c r="AP52" s="208" t="e">
        <f>IF('Crisis Indicator Data'!#REF!="No Data",1,IF(#REF!&lt;&gt;"",1,0))</f>
        <v>#REF!</v>
      </c>
      <c r="AQ52" s="208" t="e">
        <f>IF('Crisis Indicator Data'!#REF!="No Data",1,IF(#REF!&lt;&gt;"",1,0))</f>
        <v>#REF!</v>
      </c>
      <c r="AR52" s="208" t="e">
        <f>IF('Crisis Indicator Data'!#REF!="No Data",1,IF(#REF!&lt;&gt;"",1,0))</f>
        <v>#REF!</v>
      </c>
      <c r="AS52" s="208" t="e">
        <f>IF('Crisis Indicator Data'!#REF!="No Data",1,IF(#REF!&lt;&gt;"",1,0))</f>
        <v>#REF!</v>
      </c>
      <c r="AT52" s="208" t="e">
        <f>IF('Crisis Indicator Data'!#REF!="No Data",1,IF(#REF!&lt;&gt;"",1,0))</f>
        <v>#REF!</v>
      </c>
      <c r="AU52" s="208" t="e">
        <f>IF('Crisis Indicator Data'!#REF!="No Data",1,IF(#REF!&lt;&gt;"",1,0))</f>
        <v>#REF!</v>
      </c>
      <c r="AV52" s="208" t="e">
        <f>IF('Crisis Indicator Data'!#REF!="No Data",1,IF(#REF!&lt;&gt;"",1,0))</f>
        <v>#REF!</v>
      </c>
      <c r="AW52" s="208" t="e">
        <f>IF('Crisis Indicator Data'!#REF!="No Data",1,IF(#REF!&lt;&gt;"",1,0))</f>
        <v>#REF!</v>
      </c>
      <c r="AX52" s="208" t="e">
        <f>IF('Crisis Indicator Data'!#REF!="No Data",1,IF(#REF!&lt;&gt;"",1,0))</f>
        <v>#REF!</v>
      </c>
      <c r="AY52" s="208" t="e">
        <f>IF('Crisis Indicator Data'!#REF!="No Data",1,IF(#REF!&lt;&gt;"",1,0))</f>
        <v>#REF!</v>
      </c>
      <c r="AZ52" s="208" t="e">
        <f>IF('Crisis Indicator Data'!#REF!="No Data",1,IF(#REF!&lt;&gt;"",1,0))</f>
        <v>#REF!</v>
      </c>
      <c r="BA52" t="e">
        <f t="shared" si="2"/>
        <v>#REF!</v>
      </c>
      <c r="BB52" s="22" t="e">
        <f t="shared" si="3"/>
        <v>#REF!</v>
      </c>
    </row>
    <row r="53" spans="1:54" x14ac:dyDescent="0.3">
      <c r="A53" t="s">
        <v>7388</v>
      </c>
      <c r="B53" s="208" t="e">
        <f>IF('Crisis Indicator Data'!#REF!="No Data",1,IF(#REF!&lt;&gt;"",1,0))</f>
        <v>#REF!</v>
      </c>
      <c r="C53" s="208" t="e">
        <f>IF('Crisis Indicator Data'!#REF!="No Data",1,IF(#REF!&lt;&gt;"",1,0))</f>
        <v>#REF!</v>
      </c>
      <c r="D53" s="208" t="e">
        <f>IF('Crisis Indicator Data'!#REF!="No Data",1,IF(#REF!&lt;&gt;"",1,0))</f>
        <v>#REF!</v>
      </c>
      <c r="E53" s="208" t="e">
        <f>IF('Crisis Indicator Data'!#REF!="No Data",1,IF(#REF!&lt;&gt;"",1,0))</f>
        <v>#REF!</v>
      </c>
      <c r="F53" s="208" t="e">
        <f>IF('Crisis Indicator Data'!#REF!="No Data",1,IF(#REF!&lt;&gt;"",1,0))</f>
        <v>#REF!</v>
      </c>
      <c r="G53" s="208" t="e">
        <f>IF('Crisis Indicator Data'!#REF!="No Data",1,IF(#REF!&lt;&gt;"",1,0))</f>
        <v>#REF!</v>
      </c>
      <c r="H53" s="208" t="e">
        <f>IF('Crisis Indicator Data'!#REF!="No Data",1,IF(#REF!&lt;&gt;"",1,0))</f>
        <v>#REF!</v>
      </c>
      <c r="I53" s="208" t="e">
        <f>IF('Crisis Indicator Data'!#REF!="No Data",1,IF(#REF!&lt;&gt;"",1,0))</f>
        <v>#REF!</v>
      </c>
      <c r="J53" s="208" t="e">
        <f>IF('Crisis Indicator Data'!#REF!="No Data",1,IF(#REF!&lt;&gt;"",1,0))</f>
        <v>#REF!</v>
      </c>
      <c r="K53" s="208" t="e">
        <f>IF('Crisis Indicator Data'!#REF!="No Data",1,IF(#REF!&lt;&gt;"",1,0))</f>
        <v>#REF!</v>
      </c>
      <c r="L53" s="208" t="e">
        <f>IF('Crisis Indicator Data'!#REF!="No Data",1,IF(#REF!&lt;&gt;"",1,0))</f>
        <v>#REF!</v>
      </c>
      <c r="M53" s="208" t="e">
        <f>IF('Crisis Indicator Data'!#REF!="No Data",1,IF(#REF!&lt;&gt;"",1,0))</f>
        <v>#REF!</v>
      </c>
      <c r="N53" s="208" t="e">
        <f>IF('Crisis Indicator Data'!#REF!="No Data",1,IF(#REF!&lt;&gt;"",1,0))</f>
        <v>#REF!</v>
      </c>
      <c r="O53" s="208" t="e">
        <f>IF('Crisis Indicator Data'!#REF!="No Data",1,IF(#REF!&lt;&gt;"",1,0))</f>
        <v>#REF!</v>
      </c>
      <c r="P53" s="208" t="e">
        <f>IF('Crisis Indicator Data'!#REF!="No Data",1,IF(#REF!&lt;&gt;"",1,0))</f>
        <v>#REF!</v>
      </c>
      <c r="Q53" s="208" t="e">
        <f>IF('Crisis Indicator Data'!#REF!="No Data",1,IF(#REF!&lt;&gt;"",1,0))</f>
        <v>#REF!</v>
      </c>
      <c r="R53" s="208" t="e">
        <f>IF('Crisis Indicator Data'!#REF!="No Data",1,IF(#REF!&lt;&gt;"",1,0))</f>
        <v>#REF!</v>
      </c>
      <c r="S53" s="208" t="e">
        <f>IF('Crisis Indicator Data'!#REF!="No Data",1,IF(#REF!&lt;&gt;"",1,0))</f>
        <v>#REF!</v>
      </c>
      <c r="T53" s="208" t="e">
        <f>IF('Crisis Indicator Data'!#REF!="No Data",1,IF(#REF!&lt;&gt;"",1,0))</f>
        <v>#REF!</v>
      </c>
      <c r="U53" s="208" t="e">
        <f>IF('Crisis Indicator Data'!#REF!="No Data",1,IF(#REF!&lt;&gt;"",1,0))</f>
        <v>#REF!</v>
      </c>
      <c r="V53" s="208" t="e">
        <f>IF('Crisis Indicator Data'!#REF!="No Data",1,IF(#REF!&lt;&gt;"",1,0))</f>
        <v>#REF!</v>
      </c>
      <c r="W53" s="208" t="e">
        <f>IF('Crisis Indicator Data'!#REF!="No Data",1,IF(#REF!&lt;&gt;"",1,0))</f>
        <v>#REF!</v>
      </c>
      <c r="X53" s="208" t="e">
        <f>IF('Crisis Indicator Data'!#REF!="No Data",1,IF(#REF!&lt;&gt;"",1,0))</f>
        <v>#REF!</v>
      </c>
      <c r="Y53" s="208" t="e">
        <f>IF('Crisis Indicator Data'!#REF!="No Data",1,IF(#REF!&lt;&gt;"",1,0))</f>
        <v>#REF!</v>
      </c>
      <c r="Z53" s="208" t="e">
        <f>IF('Crisis Indicator Data'!#REF!="No Data",1,IF(#REF!&lt;&gt;"",1,0))</f>
        <v>#REF!</v>
      </c>
      <c r="AA53" s="208" t="e">
        <f>IF('Crisis Indicator Data'!#REF!="No Data",1,IF(#REF!&lt;&gt;"",1,0))</f>
        <v>#REF!</v>
      </c>
      <c r="AB53" s="208" t="e">
        <f>IF('Crisis Indicator Data'!#REF!="No Data",1,IF(#REF!&lt;&gt;"",1,0))</f>
        <v>#REF!</v>
      </c>
      <c r="AC53" s="208" t="e">
        <f>IF('Crisis Indicator Data'!#REF!="No Data",1,IF(#REF!&lt;&gt;"",1,0))</f>
        <v>#REF!</v>
      </c>
      <c r="AD53" s="208" t="e">
        <f>IF('Crisis Indicator Data'!#REF!="No Data",1,IF(#REF!&lt;&gt;"",1,0))</f>
        <v>#REF!</v>
      </c>
      <c r="AE53" s="208" t="e">
        <f>IF('Crisis Indicator Data'!#REF!="No Data",1,IF(#REF!&lt;&gt;"",1,0))</f>
        <v>#REF!</v>
      </c>
      <c r="AF53" s="208" t="e">
        <f>IF('Crisis Indicator Data'!#REF!="No Data",1,IF(#REF!&lt;&gt;"",1,0))</f>
        <v>#REF!</v>
      </c>
      <c r="AG53" s="208" t="e">
        <f>IF('Crisis Indicator Data'!#REF!="No Data",1,IF(#REF!&lt;&gt;"",1,0))</f>
        <v>#REF!</v>
      </c>
      <c r="AH53" s="208" t="e">
        <f>IF('Crisis Indicator Data'!#REF!="No Data",1,IF(#REF!&lt;&gt;"",1,0))</f>
        <v>#REF!</v>
      </c>
      <c r="AI53" s="208" t="e">
        <f>IF('Crisis Indicator Data'!#REF!="No Data",1,IF(#REF!&lt;&gt;"",1,0))</f>
        <v>#REF!</v>
      </c>
      <c r="AJ53" s="208" t="e">
        <f>IF('Crisis Indicator Data'!#REF!="No Data",1,IF(#REF!&lt;&gt;"",1,0))</f>
        <v>#REF!</v>
      </c>
      <c r="AK53" s="208" t="e">
        <f>IF('Crisis Indicator Data'!#REF!="No Data",1,IF(#REF!&lt;&gt;"",1,0))</f>
        <v>#REF!</v>
      </c>
      <c r="AL53" s="208" t="e">
        <f>IF('Crisis Indicator Data'!#REF!="No Data",1,IF(#REF!&lt;&gt;"",1,0))</f>
        <v>#REF!</v>
      </c>
      <c r="AM53" s="208" t="e">
        <f>IF('Crisis Indicator Data'!#REF!="No Data",1,IF(#REF!&lt;&gt;"",1,0))</f>
        <v>#REF!</v>
      </c>
      <c r="AN53" s="208" t="e">
        <f>IF('Crisis Indicator Data'!#REF!="No Data",1,IF(#REF!&lt;&gt;"",1,0))</f>
        <v>#REF!</v>
      </c>
      <c r="AO53" s="208" t="e">
        <f>IF('Crisis Indicator Data'!#REF!="No Data",1,IF(#REF!&lt;&gt;"",1,0))</f>
        <v>#REF!</v>
      </c>
      <c r="AP53" s="208" t="e">
        <f>IF('Crisis Indicator Data'!#REF!="No Data",1,IF(#REF!&lt;&gt;"",1,0))</f>
        <v>#REF!</v>
      </c>
      <c r="AQ53" s="208" t="e">
        <f>IF('Crisis Indicator Data'!#REF!="No Data",1,IF(#REF!&lt;&gt;"",1,0))</f>
        <v>#REF!</v>
      </c>
      <c r="AR53" s="208" t="e">
        <f>IF('Crisis Indicator Data'!#REF!="No Data",1,IF(#REF!&lt;&gt;"",1,0))</f>
        <v>#REF!</v>
      </c>
      <c r="AS53" s="208" t="e">
        <f>IF('Crisis Indicator Data'!#REF!="No Data",1,IF(#REF!&lt;&gt;"",1,0))</f>
        <v>#REF!</v>
      </c>
      <c r="AT53" s="208" t="e">
        <f>IF('Crisis Indicator Data'!#REF!="No Data",1,IF(#REF!&lt;&gt;"",1,0))</f>
        <v>#REF!</v>
      </c>
      <c r="AU53" s="208" t="e">
        <f>IF('Crisis Indicator Data'!#REF!="No Data",1,IF(#REF!&lt;&gt;"",1,0))</f>
        <v>#REF!</v>
      </c>
      <c r="AV53" s="208" t="e">
        <f>IF('Crisis Indicator Data'!#REF!="No Data",1,IF(#REF!&lt;&gt;"",1,0))</f>
        <v>#REF!</v>
      </c>
      <c r="AW53" s="208" t="e">
        <f>IF('Crisis Indicator Data'!#REF!="No Data",1,IF(#REF!&lt;&gt;"",1,0))</f>
        <v>#REF!</v>
      </c>
      <c r="AX53" s="208" t="e">
        <f>IF('Crisis Indicator Data'!#REF!="No Data",1,IF(#REF!&lt;&gt;"",1,0))</f>
        <v>#REF!</v>
      </c>
      <c r="AY53" s="208" t="e">
        <f>IF('Crisis Indicator Data'!#REF!="No Data",1,IF(#REF!&lt;&gt;"",1,0))</f>
        <v>#REF!</v>
      </c>
      <c r="AZ53" s="208" t="e">
        <f>IF('Crisis Indicator Data'!#REF!="No Data",1,IF(#REF!&lt;&gt;"",1,0))</f>
        <v>#REF!</v>
      </c>
      <c r="BA53" t="e">
        <f t="shared" si="2"/>
        <v>#REF!</v>
      </c>
      <c r="BB53" s="22" t="e">
        <f t="shared" si="3"/>
        <v>#REF!</v>
      </c>
    </row>
    <row r="54" spans="1:54" x14ac:dyDescent="0.3">
      <c r="A54" t="s">
        <v>7390</v>
      </c>
      <c r="B54" s="208" t="e">
        <f>IF('Crisis Indicator Data'!#REF!="No Data",1,IF(#REF!&lt;&gt;"",1,0))</f>
        <v>#REF!</v>
      </c>
      <c r="C54" s="208" t="e">
        <f>IF('Crisis Indicator Data'!#REF!="No Data",1,IF(#REF!&lt;&gt;"",1,0))</f>
        <v>#REF!</v>
      </c>
      <c r="D54" s="208" t="e">
        <f>IF('Crisis Indicator Data'!#REF!="No Data",1,IF(#REF!&lt;&gt;"",1,0))</f>
        <v>#REF!</v>
      </c>
      <c r="E54" s="208" t="e">
        <f>IF('Crisis Indicator Data'!#REF!="No Data",1,IF(#REF!&lt;&gt;"",1,0))</f>
        <v>#REF!</v>
      </c>
      <c r="F54" s="208" t="e">
        <f>IF('Crisis Indicator Data'!#REF!="No Data",1,IF(#REF!&lt;&gt;"",1,0))</f>
        <v>#REF!</v>
      </c>
      <c r="G54" s="208" t="e">
        <f>IF('Crisis Indicator Data'!#REF!="No Data",1,IF(#REF!&lt;&gt;"",1,0))</f>
        <v>#REF!</v>
      </c>
      <c r="H54" s="208" t="e">
        <f>IF('Crisis Indicator Data'!#REF!="No Data",1,IF(#REF!&lt;&gt;"",1,0))</f>
        <v>#REF!</v>
      </c>
      <c r="I54" s="208" t="e">
        <f>IF('Crisis Indicator Data'!#REF!="No Data",1,IF(#REF!&lt;&gt;"",1,0))</f>
        <v>#REF!</v>
      </c>
      <c r="J54" s="208" t="e">
        <f>IF('Crisis Indicator Data'!#REF!="No Data",1,IF(#REF!&lt;&gt;"",1,0))</f>
        <v>#REF!</v>
      </c>
      <c r="K54" s="208" t="e">
        <f>IF('Crisis Indicator Data'!#REF!="No Data",1,IF(#REF!&lt;&gt;"",1,0))</f>
        <v>#REF!</v>
      </c>
      <c r="L54" s="208" t="e">
        <f>IF('Crisis Indicator Data'!#REF!="No Data",1,IF(#REF!&lt;&gt;"",1,0))</f>
        <v>#REF!</v>
      </c>
      <c r="M54" s="208" t="e">
        <f>IF('Crisis Indicator Data'!#REF!="No Data",1,IF(#REF!&lt;&gt;"",1,0))</f>
        <v>#REF!</v>
      </c>
      <c r="N54" s="208" t="e">
        <f>IF('Crisis Indicator Data'!#REF!="No Data",1,IF(#REF!&lt;&gt;"",1,0))</f>
        <v>#REF!</v>
      </c>
      <c r="O54" s="208" t="e">
        <f>IF('Crisis Indicator Data'!#REF!="No Data",1,IF(#REF!&lt;&gt;"",1,0))</f>
        <v>#REF!</v>
      </c>
      <c r="P54" s="208" t="e">
        <f>IF('Crisis Indicator Data'!#REF!="No Data",1,IF(#REF!&lt;&gt;"",1,0))</f>
        <v>#REF!</v>
      </c>
      <c r="Q54" s="208" t="e">
        <f>IF('Crisis Indicator Data'!#REF!="No Data",1,IF(#REF!&lt;&gt;"",1,0))</f>
        <v>#REF!</v>
      </c>
      <c r="R54" s="208" t="e">
        <f>IF('Crisis Indicator Data'!#REF!="No Data",1,IF(#REF!&lt;&gt;"",1,0))</f>
        <v>#REF!</v>
      </c>
      <c r="S54" s="208" t="e">
        <f>IF('Crisis Indicator Data'!#REF!="No Data",1,IF(#REF!&lt;&gt;"",1,0))</f>
        <v>#REF!</v>
      </c>
      <c r="T54" s="208" t="e">
        <f>IF('Crisis Indicator Data'!#REF!="No Data",1,IF(#REF!&lt;&gt;"",1,0))</f>
        <v>#REF!</v>
      </c>
      <c r="U54" s="208" t="e">
        <f>IF('Crisis Indicator Data'!#REF!="No Data",1,IF(#REF!&lt;&gt;"",1,0))</f>
        <v>#REF!</v>
      </c>
      <c r="V54" s="208" t="e">
        <f>IF('Crisis Indicator Data'!#REF!="No Data",1,IF(#REF!&lt;&gt;"",1,0))</f>
        <v>#REF!</v>
      </c>
      <c r="W54" s="208" t="e">
        <f>IF('Crisis Indicator Data'!#REF!="No Data",1,IF(#REF!&lt;&gt;"",1,0))</f>
        <v>#REF!</v>
      </c>
      <c r="X54" s="208" t="e">
        <f>IF('Crisis Indicator Data'!#REF!="No Data",1,IF(#REF!&lt;&gt;"",1,0))</f>
        <v>#REF!</v>
      </c>
      <c r="Y54" s="208" t="e">
        <f>IF('Crisis Indicator Data'!#REF!="No Data",1,IF(#REF!&lt;&gt;"",1,0))</f>
        <v>#REF!</v>
      </c>
      <c r="Z54" s="208" t="e">
        <f>IF('Crisis Indicator Data'!#REF!="No Data",1,IF(#REF!&lt;&gt;"",1,0))</f>
        <v>#REF!</v>
      </c>
      <c r="AA54" s="208" t="e">
        <f>IF('Crisis Indicator Data'!#REF!="No Data",1,IF(#REF!&lt;&gt;"",1,0))</f>
        <v>#REF!</v>
      </c>
      <c r="AB54" s="208" t="e">
        <f>IF('Crisis Indicator Data'!#REF!="No Data",1,IF(#REF!&lt;&gt;"",1,0))</f>
        <v>#REF!</v>
      </c>
      <c r="AC54" s="208" t="e">
        <f>IF('Crisis Indicator Data'!#REF!="No Data",1,IF(#REF!&lt;&gt;"",1,0))</f>
        <v>#REF!</v>
      </c>
      <c r="AD54" s="208" t="e">
        <f>IF('Crisis Indicator Data'!#REF!="No Data",1,IF(#REF!&lt;&gt;"",1,0))</f>
        <v>#REF!</v>
      </c>
      <c r="AE54" s="208" t="e">
        <f>IF('Crisis Indicator Data'!#REF!="No Data",1,IF(#REF!&lt;&gt;"",1,0))</f>
        <v>#REF!</v>
      </c>
      <c r="AF54" s="208" t="e">
        <f>IF('Crisis Indicator Data'!#REF!="No Data",1,IF(#REF!&lt;&gt;"",1,0))</f>
        <v>#REF!</v>
      </c>
      <c r="AG54" s="208" t="e">
        <f>IF('Crisis Indicator Data'!#REF!="No Data",1,IF(#REF!&lt;&gt;"",1,0))</f>
        <v>#REF!</v>
      </c>
      <c r="AH54" s="208" t="e">
        <f>IF('Crisis Indicator Data'!#REF!="No Data",1,IF(#REF!&lt;&gt;"",1,0))</f>
        <v>#REF!</v>
      </c>
      <c r="AI54" s="208" t="e">
        <f>IF('Crisis Indicator Data'!#REF!="No Data",1,IF(#REF!&lt;&gt;"",1,0))</f>
        <v>#REF!</v>
      </c>
      <c r="AJ54" s="208" t="e">
        <f>IF('Crisis Indicator Data'!#REF!="No Data",1,IF(#REF!&lt;&gt;"",1,0))</f>
        <v>#REF!</v>
      </c>
      <c r="AK54" s="208" t="e">
        <f>IF('Crisis Indicator Data'!#REF!="No Data",1,IF(#REF!&lt;&gt;"",1,0))</f>
        <v>#REF!</v>
      </c>
      <c r="AL54" s="208" t="e">
        <f>IF('Crisis Indicator Data'!#REF!="No Data",1,IF(#REF!&lt;&gt;"",1,0))</f>
        <v>#REF!</v>
      </c>
      <c r="AM54" s="208" t="e">
        <f>IF('Crisis Indicator Data'!#REF!="No Data",1,IF(#REF!&lt;&gt;"",1,0))</f>
        <v>#REF!</v>
      </c>
      <c r="AN54" s="208" t="e">
        <f>IF('Crisis Indicator Data'!#REF!="No Data",1,IF(#REF!&lt;&gt;"",1,0))</f>
        <v>#REF!</v>
      </c>
      <c r="AO54" s="208" t="e">
        <f>IF('Crisis Indicator Data'!#REF!="No Data",1,IF(#REF!&lt;&gt;"",1,0))</f>
        <v>#REF!</v>
      </c>
      <c r="AP54" s="208" t="e">
        <f>IF('Crisis Indicator Data'!#REF!="No Data",1,IF(#REF!&lt;&gt;"",1,0))</f>
        <v>#REF!</v>
      </c>
      <c r="AQ54" s="208" t="e">
        <f>IF('Crisis Indicator Data'!#REF!="No Data",1,IF(#REF!&lt;&gt;"",1,0))</f>
        <v>#REF!</v>
      </c>
      <c r="AR54" s="208" t="e">
        <f>IF('Crisis Indicator Data'!#REF!="No Data",1,IF(#REF!&lt;&gt;"",1,0))</f>
        <v>#REF!</v>
      </c>
      <c r="AS54" s="208" t="e">
        <f>IF('Crisis Indicator Data'!#REF!="No Data",1,IF(#REF!&lt;&gt;"",1,0))</f>
        <v>#REF!</v>
      </c>
      <c r="AT54" s="208" t="e">
        <f>IF('Crisis Indicator Data'!#REF!="No Data",1,IF(#REF!&lt;&gt;"",1,0))</f>
        <v>#REF!</v>
      </c>
      <c r="AU54" s="208" t="e">
        <f>IF('Crisis Indicator Data'!#REF!="No Data",1,IF(#REF!&lt;&gt;"",1,0))</f>
        <v>#REF!</v>
      </c>
      <c r="AV54" s="208" t="e">
        <f>IF('Crisis Indicator Data'!#REF!="No Data",1,IF(#REF!&lt;&gt;"",1,0))</f>
        <v>#REF!</v>
      </c>
      <c r="AW54" s="208" t="e">
        <f>IF('Crisis Indicator Data'!#REF!="No Data",1,IF(#REF!&lt;&gt;"",1,0))</f>
        <v>#REF!</v>
      </c>
      <c r="AX54" s="208" t="e">
        <f>IF('Crisis Indicator Data'!#REF!="No Data",1,IF(#REF!&lt;&gt;"",1,0))</f>
        <v>#REF!</v>
      </c>
      <c r="AY54" s="208" t="e">
        <f>IF('Crisis Indicator Data'!#REF!="No Data",1,IF(#REF!&lt;&gt;"",1,0))</f>
        <v>#REF!</v>
      </c>
      <c r="AZ54" s="208" t="e">
        <f>IF('Crisis Indicator Data'!#REF!="No Data",1,IF(#REF!&lt;&gt;"",1,0))</f>
        <v>#REF!</v>
      </c>
      <c r="BA54" t="e">
        <f t="shared" si="2"/>
        <v>#REF!</v>
      </c>
      <c r="BB54" s="22" t="e">
        <f t="shared" si="3"/>
        <v>#REF!</v>
      </c>
    </row>
    <row r="55" spans="1:54" x14ac:dyDescent="0.3">
      <c r="A55" t="s">
        <v>7391</v>
      </c>
      <c r="B55" s="208" t="e">
        <f>IF('Crisis Indicator Data'!#REF!="No Data",1,IF(#REF!&lt;&gt;"",1,0))</f>
        <v>#REF!</v>
      </c>
      <c r="C55" s="208" t="e">
        <f>IF('Crisis Indicator Data'!#REF!="No Data",1,IF(#REF!&lt;&gt;"",1,0))</f>
        <v>#REF!</v>
      </c>
      <c r="D55" s="208" t="e">
        <f>IF('Crisis Indicator Data'!#REF!="No Data",1,IF(#REF!&lt;&gt;"",1,0))</f>
        <v>#REF!</v>
      </c>
      <c r="E55" s="208" t="e">
        <f>IF('Crisis Indicator Data'!#REF!="No Data",1,IF(#REF!&lt;&gt;"",1,0))</f>
        <v>#REF!</v>
      </c>
      <c r="F55" s="208" t="e">
        <f>IF('Crisis Indicator Data'!#REF!="No Data",1,IF(#REF!&lt;&gt;"",1,0))</f>
        <v>#REF!</v>
      </c>
      <c r="G55" s="208" t="e">
        <f>IF('Crisis Indicator Data'!#REF!="No Data",1,IF(#REF!&lt;&gt;"",1,0))</f>
        <v>#REF!</v>
      </c>
      <c r="H55" s="208" t="e">
        <f>IF('Crisis Indicator Data'!#REF!="No Data",1,IF(#REF!&lt;&gt;"",1,0))</f>
        <v>#REF!</v>
      </c>
      <c r="I55" s="208" t="e">
        <f>IF('Crisis Indicator Data'!#REF!="No Data",1,IF(#REF!&lt;&gt;"",1,0))</f>
        <v>#REF!</v>
      </c>
      <c r="J55" s="208" t="e">
        <f>IF('Crisis Indicator Data'!#REF!="No Data",1,IF(#REF!&lt;&gt;"",1,0))</f>
        <v>#REF!</v>
      </c>
      <c r="K55" s="208" t="e">
        <f>IF('Crisis Indicator Data'!#REF!="No Data",1,IF(#REF!&lt;&gt;"",1,0))</f>
        <v>#REF!</v>
      </c>
      <c r="L55" s="208" t="e">
        <f>IF('Crisis Indicator Data'!#REF!="No Data",1,IF(#REF!&lt;&gt;"",1,0))</f>
        <v>#REF!</v>
      </c>
      <c r="M55" s="208" t="e">
        <f>IF('Crisis Indicator Data'!#REF!="No Data",1,IF(#REF!&lt;&gt;"",1,0))</f>
        <v>#REF!</v>
      </c>
      <c r="N55" s="208" t="e">
        <f>IF('Crisis Indicator Data'!#REF!="No Data",1,IF(#REF!&lt;&gt;"",1,0))</f>
        <v>#REF!</v>
      </c>
      <c r="O55" s="208" t="e">
        <f>IF('Crisis Indicator Data'!#REF!="No Data",1,IF(#REF!&lt;&gt;"",1,0))</f>
        <v>#REF!</v>
      </c>
      <c r="P55" s="208" t="e">
        <f>IF('Crisis Indicator Data'!#REF!="No Data",1,IF(#REF!&lt;&gt;"",1,0))</f>
        <v>#REF!</v>
      </c>
      <c r="Q55" s="208" t="e">
        <f>IF('Crisis Indicator Data'!#REF!="No Data",1,IF(#REF!&lt;&gt;"",1,0))</f>
        <v>#REF!</v>
      </c>
      <c r="R55" s="208" t="e">
        <f>IF('Crisis Indicator Data'!#REF!="No Data",1,IF(#REF!&lt;&gt;"",1,0))</f>
        <v>#REF!</v>
      </c>
      <c r="S55" s="208" t="e">
        <f>IF('Crisis Indicator Data'!#REF!="No Data",1,IF(#REF!&lt;&gt;"",1,0))</f>
        <v>#REF!</v>
      </c>
      <c r="T55" s="208" t="e">
        <f>IF('Crisis Indicator Data'!#REF!="No Data",1,IF(#REF!&lt;&gt;"",1,0))</f>
        <v>#REF!</v>
      </c>
      <c r="U55" s="208" t="e">
        <f>IF('Crisis Indicator Data'!#REF!="No Data",1,IF(#REF!&lt;&gt;"",1,0))</f>
        <v>#REF!</v>
      </c>
      <c r="V55" s="208" t="e">
        <f>IF('Crisis Indicator Data'!#REF!="No Data",1,IF(#REF!&lt;&gt;"",1,0))</f>
        <v>#REF!</v>
      </c>
      <c r="W55" s="208" t="e">
        <f>IF('Crisis Indicator Data'!#REF!="No Data",1,IF(#REF!&lt;&gt;"",1,0))</f>
        <v>#REF!</v>
      </c>
      <c r="X55" s="208" t="e">
        <f>IF('Crisis Indicator Data'!#REF!="No Data",1,IF(#REF!&lt;&gt;"",1,0))</f>
        <v>#REF!</v>
      </c>
      <c r="Y55" s="208" t="e">
        <f>IF('Crisis Indicator Data'!#REF!="No Data",1,IF(#REF!&lt;&gt;"",1,0))</f>
        <v>#REF!</v>
      </c>
      <c r="Z55" s="208" t="e">
        <f>IF('Crisis Indicator Data'!#REF!="No Data",1,IF(#REF!&lt;&gt;"",1,0))</f>
        <v>#REF!</v>
      </c>
      <c r="AA55" s="208" t="e">
        <f>IF('Crisis Indicator Data'!#REF!="No Data",1,IF(#REF!&lt;&gt;"",1,0))</f>
        <v>#REF!</v>
      </c>
      <c r="AB55" s="208" t="e">
        <f>IF('Crisis Indicator Data'!#REF!="No Data",1,IF(#REF!&lt;&gt;"",1,0))</f>
        <v>#REF!</v>
      </c>
      <c r="AC55" s="208" t="e">
        <f>IF('Crisis Indicator Data'!#REF!="No Data",1,IF(#REF!&lt;&gt;"",1,0))</f>
        <v>#REF!</v>
      </c>
      <c r="AD55" s="208" t="e">
        <f>IF('Crisis Indicator Data'!#REF!="No Data",1,IF(#REF!&lt;&gt;"",1,0))</f>
        <v>#REF!</v>
      </c>
      <c r="AE55" s="208" t="e">
        <f>IF('Crisis Indicator Data'!#REF!="No Data",1,IF(#REF!&lt;&gt;"",1,0))</f>
        <v>#REF!</v>
      </c>
      <c r="AF55" s="208" t="e">
        <f>IF('Crisis Indicator Data'!#REF!="No Data",1,IF(#REF!&lt;&gt;"",1,0))</f>
        <v>#REF!</v>
      </c>
      <c r="AG55" s="208" t="e">
        <f>IF('Crisis Indicator Data'!#REF!="No Data",1,IF(#REF!&lt;&gt;"",1,0))</f>
        <v>#REF!</v>
      </c>
      <c r="AH55" s="208" t="e">
        <f>IF('Crisis Indicator Data'!#REF!="No Data",1,IF(#REF!&lt;&gt;"",1,0))</f>
        <v>#REF!</v>
      </c>
      <c r="AI55" s="208" t="e">
        <f>IF('Crisis Indicator Data'!#REF!="No Data",1,IF(#REF!&lt;&gt;"",1,0))</f>
        <v>#REF!</v>
      </c>
      <c r="AJ55" s="208" t="e">
        <f>IF('Crisis Indicator Data'!#REF!="No Data",1,IF(#REF!&lt;&gt;"",1,0))</f>
        <v>#REF!</v>
      </c>
      <c r="AK55" s="208" t="e">
        <f>IF('Crisis Indicator Data'!#REF!="No Data",1,IF(#REF!&lt;&gt;"",1,0))</f>
        <v>#REF!</v>
      </c>
      <c r="AL55" s="208" t="e">
        <f>IF('Crisis Indicator Data'!#REF!="No Data",1,IF(#REF!&lt;&gt;"",1,0))</f>
        <v>#REF!</v>
      </c>
      <c r="AM55" s="208" t="e">
        <f>IF('Crisis Indicator Data'!#REF!="No Data",1,IF(#REF!&lt;&gt;"",1,0))</f>
        <v>#REF!</v>
      </c>
      <c r="AN55" s="208" t="e">
        <f>IF('Crisis Indicator Data'!#REF!="No Data",1,IF(#REF!&lt;&gt;"",1,0))</f>
        <v>#REF!</v>
      </c>
      <c r="AO55" s="208" t="e">
        <f>IF('Crisis Indicator Data'!#REF!="No Data",1,IF(#REF!&lt;&gt;"",1,0))</f>
        <v>#REF!</v>
      </c>
      <c r="AP55" s="208" t="e">
        <f>IF('Crisis Indicator Data'!#REF!="No Data",1,IF(#REF!&lt;&gt;"",1,0))</f>
        <v>#REF!</v>
      </c>
      <c r="AQ55" s="208" t="e">
        <f>IF('Crisis Indicator Data'!#REF!="No Data",1,IF(#REF!&lt;&gt;"",1,0))</f>
        <v>#REF!</v>
      </c>
      <c r="AR55" s="208" t="e">
        <f>IF('Crisis Indicator Data'!#REF!="No Data",1,IF(#REF!&lt;&gt;"",1,0))</f>
        <v>#REF!</v>
      </c>
      <c r="AS55" s="208" t="e">
        <f>IF('Crisis Indicator Data'!#REF!="No Data",1,IF(#REF!&lt;&gt;"",1,0))</f>
        <v>#REF!</v>
      </c>
      <c r="AT55" s="208" t="e">
        <f>IF('Crisis Indicator Data'!#REF!="No Data",1,IF(#REF!&lt;&gt;"",1,0))</f>
        <v>#REF!</v>
      </c>
      <c r="AU55" s="208" t="e">
        <f>IF('Crisis Indicator Data'!#REF!="No Data",1,IF(#REF!&lt;&gt;"",1,0))</f>
        <v>#REF!</v>
      </c>
      <c r="AV55" s="208" t="e">
        <f>IF('Crisis Indicator Data'!#REF!="No Data",1,IF(#REF!&lt;&gt;"",1,0))</f>
        <v>#REF!</v>
      </c>
      <c r="AW55" s="208" t="e">
        <f>IF('Crisis Indicator Data'!#REF!="No Data",1,IF(#REF!&lt;&gt;"",1,0))</f>
        <v>#REF!</v>
      </c>
      <c r="AX55" s="208" t="e">
        <f>IF('Crisis Indicator Data'!#REF!="No Data",1,IF(#REF!&lt;&gt;"",1,0))</f>
        <v>#REF!</v>
      </c>
      <c r="AY55" s="208" t="e">
        <f>IF('Crisis Indicator Data'!#REF!="No Data",1,IF(#REF!&lt;&gt;"",1,0))</f>
        <v>#REF!</v>
      </c>
      <c r="AZ55" s="208" t="e">
        <f>IF('Crisis Indicator Data'!#REF!="No Data",1,IF(#REF!&lt;&gt;"",1,0))</f>
        <v>#REF!</v>
      </c>
      <c r="BA55" t="e">
        <f t="shared" si="2"/>
        <v>#REF!</v>
      </c>
      <c r="BB55" s="22" t="e">
        <f t="shared" si="3"/>
        <v>#REF!</v>
      </c>
    </row>
    <row r="56" spans="1:54" x14ac:dyDescent="0.3">
      <c r="A56" t="s">
        <v>7393</v>
      </c>
      <c r="B56" s="208" t="e">
        <f>IF('Crisis Indicator Data'!#REF!="No Data",1,IF(#REF!&lt;&gt;"",1,0))</f>
        <v>#REF!</v>
      </c>
      <c r="C56" s="208" t="e">
        <f>IF('Crisis Indicator Data'!#REF!="No Data",1,IF(#REF!&lt;&gt;"",1,0))</f>
        <v>#REF!</v>
      </c>
      <c r="D56" s="208" t="e">
        <f>IF('Crisis Indicator Data'!#REF!="No Data",1,IF(#REF!&lt;&gt;"",1,0))</f>
        <v>#REF!</v>
      </c>
      <c r="E56" s="208" t="e">
        <f>IF('Crisis Indicator Data'!#REF!="No Data",1,IF(#REF!&lt;&gt;"",1,0))</f>
        <v>#REF!</v>
      </c>
      <c r="F56" s="208" t="e">
        <f>IF('Crisis Indicator Data'!#REF!="No Data",1,IF(#REF!&lt;&gt;"",1,0))</f>
        <v>#REF!</v>
      </c>
      <c r="G56" s="208" t="e">
        <f>IF('Crisis Indicator Data'!#REF!="No Data",1,IF(#REF!&lt;&gt;"",1,0))</f>
        <v>#REF!</v>
      </c>
      <c r="H56" s="208" t="e">
        <f>IF('Crisis Indicator Data'!#REF!="No Data",1,IF(#REF!&lt;&gt;"",1,0))</f>
        <v>#REF!</v>
      </c>
      <c r="I56" s="208" t="e">
        <f>IF('Crisis Indicator Data'!#REF!="No Data",1,IF(#REF!&lt;&gt;"",1,0))</f>
        <v>#REF!</v>
      </c>
      <c r="J56" s="208" t="e">
        <f>IF('Crisis Indicator Data'!#REF!="No Data",1,IF(#REF!&lt;&gt;"",1,0))</f>
        <v>#REF!</v>
      </c>
      <c r="K56" s="208" t="e">
        <f>IF('Crisis Indicator Data'!#REF!="No Data",1,IF(#REF!&lt;&gt;"",1,0))</f>
        <v>#REF!</v>
      </c>
      <c r="L56" s="208" t="e">
        <f>IF('Crisis Indicator Data'!#REF!="No Data",1,IF(#REF!&lt;&gt;"",1,0))</f>
        <v>#REF!</v>
      </c>
      <c r="M56" s="208" t="e">
        <f>IF('Crisis Indicator Data'!#REF!="No Data",1,IF(#REF!&lt;&gt;"",1,0))</f>
        <v>#REF!</v>
      </c>
      <c r="N56" s="208" t="e">
        <f>IF('Crisis Indicator Data'!#REF!="No Data",1,IF(#REF!&lt;&gt;"",1,0))</f>
        <v>#REF!</v>
      </c>
      <c r="O56" s="208" t="e">
        <f>IF('Crisis Indicator Data'!#REF!="No Data",1,IF(#REF!&lt;&gt;"",1,0))</f>
        <v>#REF!</v>
      </c>
      <c r="P56" s="208" t="e">
        <f>IF('Crisis Indicator Data'!#REF!="No Data",1,IF(#REF!&lt;&gt;"",1,0))</f>
        <v>#REF!</v>
      </c>
      <c r="Q56" s="208" t="e">
        <f>IF('Crisis Indicator Data'!#REF!="No Data",1,IF(#REF!&lt;&gt;"",1,0))</f>
        <v>#REF!</v>
      </c>
      <c r="R56" s="208" t="e">
        <f>IF('Crisis Indicator Data'!#REF!="No Data",1,IF(#REF!&lt;&gt;"",1,0))</f>
        <v>#REF!</v>
      </c>
      <c r="S56" s="208" t="e">
        <f>IF('Crisis Indicator Data'!#REF!="No Data",1,IF(#REF!&lt;&gt;"",1,0))</f>
        <v>#REF!</v>
      </c>
      <c r="T56" s="208" t="e">
        <f>IF('Crisis Indicator Data'!#REF!="No Data",1,IF(#REF!&lt;&gt;"",1,0))</f>
        <v>#REF!</v>
      </c>
      <c r="U56" s="208" t="e">
        <f>IF('Crisis Indicator Data'!#REF!="No Data",1,IF(#REF!&lt;&gt;"",1,0))</f>
        <v>#REF!</v>
      </c>
      <c r="V56" s="208" t="e">
        <f>IF('Crisis Indicator Data'!#REF!="No Data",1,IF(#REF!&lt;&gt;"",1,0))</f>
        <v>#REF!</v>
      </c>
      <c r="W56" s="208" t="e">
        <f>IF('Crisis Indicator Data'!#REF!="No Data",1,IF(#REF!&lt;&gt;"",1,0))</f>
        <v>#REF!</v>
      </c>
      <c r="X56" s="208" t="e">
        <f>IF('Crisis Indicator Data'!#REF!="No Data",1,IF(#REF!&lt;&gt;"",1,0))</f>
        <v>#REF!</v>
      </c>
      <c r="Y56" s="208" t="e">
        <f>IF('Crisis Indicator Data'!#REF!="No Data",1,IF(#REF!&lt;&gt;"",1,0))</f>
        <v>#REF!</v>
      </c>
      <c r="Z56" s="208" t="e">
        <f>IF('Crisis Indicator Data'!#REF!="No Data",1,IF(#REF!&lt;&gt;"",1,0))</f>
        <v>#REF!</v>
      </c>
      <c r="AA56" s="208" t="e">
        <f>IF('Crisis Indicator Data'!#REF!="No Data",1,IF(#REF!&lt;&gt;"",1,0))</f>
        <v>#REF!</v>
      </c>
      <c r="AB56" s="208" t="e">
        <f>IF('Crisis Indicator Data'!#REF!="No Data",1,IF(#REF!&lt;&gt;"",1,0))</f>
        <v>#REF!</v>
      </c>
      <c r="AC56" s="208" t="e">
        <f>IF('Crisis Indicator Data'!#REF!="No Data",1,IF(#REF!&lt;&gt;"",1,0))</f>
        <v>#REF!</v>
      </c>
      <c r="AD56" s="208" t="e">
        <f>IF('Crisis Indicator Data'!#REF!="No Data",1,IF(#REF!&lt;&gt;"",1,0))</f>
        <v>#REF!</v>
      </c>
      <c r="AE56" s="208" t="e">
        <f>IF('Crisis Indicator Data'!#REF!="No Data",1,IF(#REF!&lt;&gt;"",1,0))</f>
        <v>#REF!</v>
      </c>
      <c r="AF56" s="208" t="e">
        <f>IF('Crisis Indicator Data'!#REF!="No Data",1,IF(#REF!&lt;&gt;"",1,0))</f>
        <v>#REF!</v>
      </c>
      <c r="AG56" s="208" t="e">
        <f>IF('Crisis Indicator Data'!#REF!="No Data",1,IF(#REF!&lt;&gt;"",1,0))</f>
        <v>#REF!</v>
      </c>
      <c r="AH56" s="208" t="e">
        <f>IF('Crisis Indicator Data'!#REF!="No Data",1,IF(#REF!&lt;&gt;"",1,0))</f>
        <v>#REF!</v>
      </c>
      <c r="AI56" s="208" t="e">
        <f>IF('Crisis Indicator Data'!#REF!="No Data",1,IF(#REF!&lt;&gt;"",1,0))</f>
        <v>#REF!</v>
      </c>
      <c r="AJ56" s="208" t="e">
        <f>IF('Crisis Indicator Data'!#REF!="No Data",1,IF(#REF!&lt;&gt;"",1,0))</f>
        <v>#REF!</v>
      </c>
      <c r="AK56" s="208" t="e">
        <f>IF('Crisis Indicator Data'!#REF!="No Data",1,IF(#REF!&lt;&gt;"",1,0))</f>
        <v>#REF!</v>
      </c>
      <c r="AL56" s="208" t="e">
        <f>IF('Crisis Indicator Data'!#REF!="No Data",1,IF(#REF!&lt;&gt;"",1,0))</f>
        <v>#REF!</v>
      </c>
      <c r="AM56" s="208" t="e">
        <f>IF('Crisis Indicator Data'!#REF!="No Data",1,IF(#REF!&lt;&gt;"",1,0))</f>
        <v>#REF!</v>
      </c>
      <c r="AN56" s="208" t="e">
        <f>IF('Crisis Indicator Data'!#REF!="No Data",1,IF(#REF!&lt;&gt;"",1,0))</f>
        <v>#REF!</v>
      </c>
      <c r="AO56" s="208" t="e">
        <f>IF('Crisis Indicator Data'!#REF!="No Data",1,IF(#REF!&lt;&gt;"",1,0))</f>
        <v>#REF!</v>
      </c>
      <c r="AP56" s="208" t="e">
        <f>IF('Crisis Indicator Data'!#REF!="No Data",1,IF(#REF!&lt;&gt;"",1,0))</f>
        <v>#REF!</v>
      </c>
      <c r="AQ56" s="208" t="e">
        <f>IF('Crisis Indicator Data'!#REF!="No Data",1,IF(#REF!&lt;&gt;"",1,0))</f>
        <v>#REF!</v>
      </c>
      <c r="AR56" s="208" t="e">
        <f>IF('Crisis Indicator Data'!#REF!="No Data",1,IF(#REF!&lt;&gt;"",1,0))</f>
        <v>#REF!</v>
      </c>
      <c r="AS56" s="208" t="e">
        <f>IF('Crisis Indicator Data'!#REF!="No Data",1,IF(#REF!&lt;&gt;"",1,0))</f>
        <v>#REF!</v>
      </c>
      <c r="AT56" s="208" t="e">
        <f>IF('Crisis Indicator Data'!#REF!="No Data",1,IF(#REF!&lt;&gt;"",1,0))</f>
        <v>#REF!</v>
      </c>
      <c r="AU56" s="208" t="e">
        <f>IF('Crisis Indicator Data'!#REF!="No Data",1,IF(#REF!&lt;&gt;"",1,0))</f>
        <v>#REF!</v>
      </c>
      <c r="AV56" s="208" t="e">
        <f>IF('Crisis Indicator Data'!#REF!="No Data",1,IF(#REF!&lt;&gt;"",1,0))</f>
        <v>#REF!</v>
      </c>
      <c r="AW56" s="208" t="e">
        <f>IF('Crisis Indicator Data'!#REF!="No Data",1,IF(#REF!&lt;&gt;"",1,0))</f>
        <v>#REF!</v>
      </c>
      <c r="AX56" s="208" t="e">
        <f>IF('Crisis Indicator Data'!#REF!="No Data",1,IF(#REF!&lt;&gt;"",1,0))</f>
        <v>#REF!</v>
      </c>
      <c r="AY56" s="208" t="e">
        <f>IF('Crisis Indicator Data'!#REF!="No Data",1,IF(#REF!&lt;&gt;"",1,0))</f>
        <v>#REF!</v>
      </c>
      <c r="AZ56" s="208" t="e">
        <f>IF('Crisis Indicator Data'!#REF!="No Data",1,IF(#REF!&lt;&gt;"",1,0))</f>
        <v>#REF!</v>
      </c>
      <c r="BA56" t="e">
        <f t="shared" si="2"/>
        <v>#REF!</v>
      </c>
      <c r="BB56" s="22" t="e">
        <f t="shared" si="3"/>
        <v>#REF!</v>
      </c>
    </row>
    <row r="57" spans="1:54" x14ac:dyDescent="0.3">
      <c r="A57" t="s">
        <v>7395</v>
      </c>
      <c r="B57" s="208" t="e">
        <f>IF('Crisis Indicator Data'!#REF!="No Data",1,IF(#REF!&lt;&gt;"",1,0))</f>
        <v>#REF!</v>
      </c>
      <c r="C57" s="208" t="e">
        <f>IF('Crisis Indicator Data'!#REF!="No Data",1,IF(#REF!&lt;&gt;"",1,0))</f>
        <v>#REF!</v>
      </c>
      <c r="D57" s="208" t="e">
        <f>IF('Crisis Indicator Data'!#REF!="No Data",1,IF(#REF!&lt;&gt;"",1,0))</f>
        <v>#REF!</v>
      </c>
      <c r="E57" s="208" t="e">
        <f>IF('Crisis Indicator Data'!#REF!="No Data",1,IF(#REF!&lt;&gt;"",1,0))</f>
        <v>#REF!</v>
      </c>
      <c r="F57" s="208" t="e">
        <f>IF('Crisis Indicator Data'!#REF!="No Data",1,IF(#REF!&lt;&gt;"",1,0))</f>
        <v>#REF!</v>
      </c>
      <c r="G57" s="208" t="e">
        <f>IF('Crisis Indicator Data'!#REF!="No Data",1,IF(#REF!&lt;&gt;"",1,0))</f>
        <v>#REF!</v>
      </c>
      <c r="H57" s="208" t="e">
        <f>IF('Crisis Indicator Data'!#REF!="No Data",1,IF(#REF!&lt;&gt;"",1,0))</f>
        <v>#REF!</v>
      </c>
      <c r="I57" s="208" t="e">
        <f>IF('Crisis Indicator Data'!#REF!="No Data",1,IF(#REF!&lt;&gt;"",1,0))</f>
        <v>#REF!</v>
      </c>
      <c r="J57" s="208" t="e">
        <f>IF('Crisis Indicator Data'!#REF!="No Data",1,IF(#REF!&lt;&gt;"",1,0))</f>
        <v>#REF!</v>
      </c>
      <c r="K57" s="208" t="e">
        <f>IF('Crisis Indicator Data'!#REF!="No Data",1,IF(#REF!&lt;&gt;"",1,0))</f>
        <v>#REF!</v>
      </c>
      <c r="L57" s="208" t="e">
        <f>IF('Crisis Indicator Data'!#REF!="No Data",1,IF(#REF!&lt;&gt;"",1,0))</f>
        <v>#REF!</v>
      </c>
      <c r="M57" s="208" t="e">
        <f>IF('Crisis Indicator Data'!#REF!="No Data",1,IF(#REF!&lt;&gt;"",1,0))</f>
        <v>#REF!</v>
      </c>
      <c r="N57" s="208" t="e">
        <f>IF('Crisis Indicator Data'!#REF!="No Data",1,IF(#REF!&lt;&gt;"",1,0))</f>
        <v>#REF!</v>
      </c>
      <c r="O57" s="208" t="e">
        <f>IF('Crisis Indicator Data'!#REF!="No Data",1,IF(#REF!&lt;&gt;"",1,0))</f>
        <v>#REF!</v>
      </c>
      <c r="P57" s="208" t="e">
        <f>IF('Crisis Indicator Data'!#REF!="No Data",1,IF(#REF!&lt;&gt;"",1,0))</f>
        <v>#REF!</v>
      </c>
      <c r="Q57" s="208" t="e">
        <f>IF('Crisis Indicator Data'!#REF!="No Data",1,IF(#REF!&lt;&gt;"",1,0))</f>
        <v>#REF!</v>
      </c>
      <c r="R57" s="208" t="e">
        <f>IF('Crisis Indicator Data'!#REF!="No Data",1,IF(#REF!&lt;&gt;"",1,0))</f>
        <v>#REF!</v>
      </c>
      <c r="S57" s="208" t="e">
        <f>IF('Crisis Indicator Data'!#REF!="No Data",1,IF(#REF!&lt;&gt;"",1,0))</f>
        <v>#REF!</v>
      </c>
      <c r="T57" s="208" t="e">
        <f>IF('Crisis Indicator Data'!#REF!="No Data",1,IF(#REF!&lt;&gt;"",1,0))</f>
        <v>#REF!</v>
      </c>
      <c r="U57" s="208" t="e">
        <f>IF('Crisis Indicator Data'!#REF!="No Data",1,IF(#REF!&lt;&gt;"",1,0))</f>
        <v>#REF!</v>
      </c>
      <c r="V57" s="208" t="e">
        <f>IF('Crisis Indicator Data'!#REF!="No Data",1,IF(#REF!&lt;&gt;"",1,0))</f>
        <v>#REF!</v>
      </c>
      <c r="W57" s="208" t="e">
        <f>IF('Crisis Indicator Data'!#REF!="No Data",1,IF(#REF!&lt;&gt;"",1,0))</f>
        <v>#REF!</v>
      </c>
      <c r="X57" s="208" t="e">
        <f>IF('Crisis Indicator Data'!#REF!="No Data",1,IF(#REF!&lt;&gt;"",1,0))</f>
        <v>#REF!</v>
      </c>
      <c r="Y57" s="208" t="e">
        <f>IF('Crisis Indicator Data'!#REF!="No Data",1,IF(#REF!&lt;&gt;"",1,0))</f>
        <v>#REF!</v>
      </c>
      <c r="Z57" s="208" t="e">
        <f>IF('Crisis Indicator Data'!#REF!="No Data",1,IF(#REF!&lt;&gt;"",1,0))</f>
        <v>#REF!</v>
      </c>
      <c r="AA57" s="208" t="e">
        <f>IF('Crisis Indicator Data'!#REF!="No Data",1,IF(#REF!&lt;&gt;"",1,0))</f>
        <v>#REF!</v>
      </c>
      <c r="AB57" s="208" t="e">
        <f>IF('Crisis Indicator Data'!#REF!="No Data",1,IF(#REF!&lt;&gt;"",1,0))</f>
        <v>#REF!</v>
      </c>
      <c r="AC57" s="208" t="e">
        <f>IF('Crisis Indicator Data'!#REF!="No Data",1,IF(#REF!&lt;&gt;"",1,0))</f>
        <v>#REF!</v>
      </c>
      <c r="AD57" s="208" t="e">
        <f>IF('Crisis Indicator Data'!#REF!="No Data",1,IF(#REF!&lt;&gt;"",1,0))</f>
        <v>#REF!</v>
      </c>
      <c r="AE57" s="208" t="e">
        <f>IF('Crisis Indicator Data'!#REF!="No Data",1,IF(#REF!&lt;&gt;"",1,0))</f>
        <v>#REF!</v>
      </c>
      <c r="AF57" s="208" t="e">
        <f>IF('Crisis Indicator Data'!#REF!="No Data",1,IF(#REF!&lt;&gt;"",1,0))</f>
        <v>#REF!</v>
      </c>
      <c r="AG57" s="208" t="e">
        <f>IF('Crisis Indicator Data'!#REF!="No Data",1,IF(#REF!&lt;&gt;"",1,0))</f>
        <v>#REF!</v>
      </c>
      <c r="AH57" s="208" t="e">
        <f>IF('Crisis Indicator Data'!#REF!="No Data",1,IF(#REF!&lt;&gt;"",1,0))</f>
        <v>#REF!</v>
      </c>
      <c r="AI57" s="208" t="e">
        <f>IF('Crisis Indicator Data'!#REF!="No Data",1,IF(#REF!&lt;&gt;"",1,0))</f>
        <v>#REF!</v>
      </c>
      <c r="AJ57" s="208" t="e">
        <f>IF('Crisis Indicator Data'!#REF!="No Data",1,IF(#REF!&lt;&gt;"",1,0))</f>
        <v>#REF!</v>
      </c>
      <c r="AK57" s="208" t="e">
        <f>IF('Crisis Indicator Data'!#REF!="No Data",1,IF(#REF!&lt;&gt;"",1,0))</f>
        <v>#REF!</v>
      </c>
      <c r="AL57" s="208" t="e">
        <f>IF('Crisis Indicator Data'!#REF!="No Data",1,IF(#REF!&lt;&gt;"",1,0))</f>
        <v>#REF!</v>
      </c>
      <c r="AM57" s="208" t="e">
        <f>IF('Crisis Indicator Data'!#REF!="No Data",1,IF(#REF!&lt;&gt;"",1,0))</f>
        <v>#REF!</v>
      </c>
      <c r="AN57" s="208" t="e">
        <f>IF('Crisis Indicator Data'!#REF!="No Data",1,IF(#REF!&lt;&gt;"",1,0))</f>
        <v>#REF!</v>
      </c>
      <c r="AO57" s="208" t="e">
        <f>IF('Crisis Indicator Data'!#REF!="No Data",1,IF(#REF!&lt;&gt;"",1,0))</f>
        <v>#REF!</v>
      </c>
      <c r="AP57" s="208" t="e">
        <f>IF('Crisis Indicator Data'!#REF!="No Data",1,IF(#REF!&lt;&gt;"",1,0))</f>
        <v>#REF!</v>
      </c>
      <c r="AQ57" s="208" t="e">
        <f>IF('Crisis Indicator Data'!#REF!="No Data",1,IF(#REF!&lt;&gt;"",1,0))</f>
        <v>#REF!</v>
      </c>
      <c r="AR57" s="208" t="e">
        <f>IF('Crisis Indicator Data'!#REF!="No Data",1,IF(#REF!&lt;&gt;"",1,0))</f>
        <v>#REF!</v>
      </c>
      <c r="AS57" s="208" t="e">
        <f>IF('Crisis Indicator Data'!#REF!="No Data",1,IF(#REF!&lt;&gt;"",1,0))</f>
        <v>#REF!</v>
      </c>
      <c r="AT57" s="208" t="e">
        <f>IF('Crisis Indicator Data'!#REF!="No Data",1,IF(#REF!&lt;&gt;"",1,0))</f>
        <v>#REF!</v>
      </c>
      <c r="AU57" s="208" t="e">
        <f>IF('Crisis Indicator Data'!#REF!="No Data",1,IF(#REF!&lt;&gt;"",1,0))</f>
        <v>#REF!</v>
      </c>
      <c r="AV57" s="208" t="e">
        <f>IF('Crisis Indicator Data'!#REF!="No Data",1,IF(#REF!&lt;&gt;"",1,0))</f>
        <v>#REF!</v>
      </c>
      <c r="AW57" s="208" t="e">
        <f>IF('Crisis Indicator Data'!#REF!="No Data",1,IF(#REF!&lt;&gt;"",1,0))</f>
        <v>#REF!</v>
      </c>
      <c r="AX57" s="208" t="e">
        <f>IF('Crisis Indicator Data'!#REF!="No Data",1,IF(#REF!&lt;&gt;"",1,0))</f>
        <v>#REF!</v>
      </c>
      <c r="AY57" s="208" t="e">
        <f>IF('Crisis Indicator Data'!#REF!="No Data",1,IF(#REF!&lt;&gt;"",1,0))</f>
        <v>#REF!</v>
      </c>
      <c r="AZ57" s="208" t="e">
        <f>IF('Crisis Indicator Data'!#REF!="No Data",1,IF(#REF!&lt;&gt;"",1,0))</f>
        <v>#REF!</v>
      </c>
      <c r="BA57" t="e">
        <f t="shared" si="2"/>
        <v>#REF!</v>
      </c>
      <c r="BB57" s="22" t="e">
        <f t="shared" si="3"/>
        <v>#REF!</v>
      </c>
    </row>
    <row r="58" spans="1:54" x14ac:dyDescent="0.3">
      <c r="A58" t="s">
        <v>7397</v>
      </c>
      <c r="B58" s="208" t="e">
        <f>IF('Crisis Indicator Data'!#REF!="No Data",1,IF(#REF!&lt;&gt;"",1,0))</f>
        <v>#REF!</v>
      </c>
      <c r="C58" s="208" t="e">
        <f>IF('Crisis Indicator Data'!#REF!="No Data",1,IF(#REF!&lt;&gt;"",1,0))</f>
        <v>#REF!</v>
      </c>
      <c r="D58" s="208" t="e">
        <f>IF('Crisis Indicator Data'!#REF!="No Data",1,IF(#REF!&lt;&gt;"",1,0))</f>
        <v>#REF!</v>
      </c>
      <c r="E58" s="208" t="e">
        <f>IF('Crisis Indicator Data'!#REF!="No Data",1,IF(#REF!&lt;&gt;"",1,0))</f>
        <v>#REF!</v>
      </c>
      <c r="F58" s="208" t="e">
        <f>IF('Crisis Indicator Data'!#REF!="No Data",1,IF(#REF!&lt;&gt;"",1,0))</f>
        <v>#REF!</v>
      </c>
      <c r="G58" s="208" t="e">
        <f>IF('Crisis Indicator Data'!#REF!="No Data",1,IF(#REF!&lt;&gt;"",1,0))</f>
        <v>#REF!</v>
      </c>
      <c r="H58" s="208" t="e">
        <f>IF('Crisis Indicator Data'!#REF!="No Data",1,IF(#REF!&lt;&gt;"",1,0))</f>
        <v>#REF!</v>
      </c>
      <c r="I58" s="208" t="e">
        <f>IF('Crisis Indicator Data'!#REF!="No Data",1,IF(#REF!&lt;&gt;"",1,0))</f>
        <v>#REF!</v>
      </c>
      <c r="J58" s="208" t="e">
        <f>IF('Crisis Indicator Data'!#REF!="No Data",1,IF(#REF!&lt;&gt;"",1,0))</f>
        <v>#REF!</v>
      </c>
      <c r="K58" s="208" t="e">
        <f>IF('Crisis Indicator Data'!#REF!="No Data",1,IF(#REF!&lt;&gt;"",1,0))</f>
        <v>#REF!</v>
      </c>
      <c r="L58" s="208" t="e">
        <f>IF('Crisis Indicator Data'!#REF!="No Data",1,IF(#REF!&lt;&gt;"",1,0))</f>
        <v>#REF!</v>
      </c>
      <c r="M58" s="208" t="e">
        <f>IF('Crisis Indicator Data'!#REF!="No Data",1,IF(#REF!&lt;&gt;"",1,0))</f>
        <v>#REF!</v>
      </c>
      <c r="N58" s="208" t="e">
        <f>IF('Crisis Indicator Data'!#REF!="No Data",1,IF(#REF!&lt;&gt;"",1,0))</f>
        <v>#REF!</v>
      </c>
      <c r="O58" s="208" t="e">
        <f>IF('Crisis Indicator Data'!#REF!="No Data",1,IF(#REF!&lt;&gt;"",1,0))</f>
        <v>#REF!</v>
      </c>
      <c r="P58" s="208" t="e">
        <f>IF('Crisis Indicator Data'!#REF!="No Data",1,IF(#REF!&lt;&gt;"",1,0))</f>
        <v>#REF!</v>
      </c>
      <c r="Q58" s="208" t="e">
        <f>IF('Crisis Indicator Data'!#REF!="No Data",1,IF(#REF!&lt;&gt;"",1,0))</f>
        <v>#REF!</v>
      </c>
      <c r="R58" s="208" t="e">
        <f>IF('Crisis Indicator Data'!#REF!="No Data",1,IF(#REF!&lt;&gt;"",1,0))</f>
        <v>#REF!</v>
      </c>
      <c r="S58" s="208" t="e">
        <f>IF('Crisis Indicator Data'!#REF!="No Data",1,IF(#REF!&lt;&gt;"",1,0))</f>
        <v>#REF!</v>
      </c>
      <c r="T58" s="208" t="e">
        <f>IF('Crisis Indicator Data'!#REF!="No Data",1,IF(#REF!&lt;&gt;"",1,0))</f>
        <v>#REF!</v>
      </c>
      <c r="U58" s="208" t="e">
        <f>IF('Crisis Indicator Data'!#REF!="No Data",1,IF(#REF!&lt;&gt;"",1,0))</f>
        <v>#REF!</v>
      </c>
      <c r="V58" s="208" t="e">
        <f>IF('Crisis Indicator Data'!#REF!="No Data",1,IF(#REF!&lt;&gt;"",1,0))</f>
        <v>#REF!</v>
      </c>
      <c r="W58" s="208" t="e">
        <f>IF('Crisis Indicator Data'!#REF!="No Data",1,IF(#REF!&lt;&gt;"",1,0))</f>
        <v>#REF!</v>
      </c>
      <c r="X58" s="208" t="e">
        <f>IF('Crisis Indicator Data'!#REF!="No Data",1,IF(#REF!&lt;&gt;"",1,0))</f>
        <v>#REF!</v>
      </c>
      <c r="Y58" s="208" t="e">
        <f>IF('Crisis Indicator Data'!#REF!="No Data",1,IF(#REF!&lt;&gt;"",1,0))</f>
        <v>#REF!</v>
      </c>
      <c r="Z58" s="208" t="e">
        <f>IF('Crisis Indicator Data'!#REF!="No Data",1,IF(#REF!&lt;&gt;"",1,0))</f>
        <v>#REF!</v>
      </c>
      <c r="AA58" s="208" t="e">
        <f>IF('Crisis Indicator Data'!#REF!="No Data",1,IF(#REF!&lt;&gt;"",1,0))</f>
        <v>#REF!</v>
      </c>
      <c r="AB58" s="208" t="e">
        <f>IF('Crisis Indicator Data'!#REF!="No Data",1,IF(#REF!&lt;&gt;"",1,0))</f>
        <v>#REF!</v>
      </c>
      <c r="AC58" s="208" t="e">
        <f>IF('Crisis Indicator Data'!#REF!="No Data",1,IF(#REF!&lt;&gt;"",1,0))</f>
        <v>#REF!</v>
      </c>
      <c r="AD58" s="208" t="e">
        <f>IF('Crisis Indicator Data'!#REF!="No Data",1,IF(#REF!&lt;&gt;"",1,0))</f>
        <v>#REF!</v>
      </c>
      <c r="AE58" s="208" t="e">
        <f>IF('Crisis Indicator Data'!#REF!="No Data",1,IF(#REF!&lt;&gt;"",1,0))</f>
        <v>#REF!</v>
      </c>
      <c r="AF58" s="208" t="e">
        <f>IF('Crisis Indicator Data'!#REF!="No Data",1,IF(#REF!&lt;&gt;"",1,0))</f>
        <v>#REF!</v>
      </c>
      <c r="AG58" s="208" t="e">
        <f>IF('Crisis Indicator Data'!#REF!="No Data",1,IF(#REF!&lt;&gt;"",1,0))</f>
        <v>#REF!</v>
      </c>
      <c r="AH58" s="208" t="e">
        <f>IF('Crisis Indicator Data'!#REF!="No Data",1,IF(#REF!&lt;&gt;"",1,0))</f>
        <v>#REF!</v>
      </c>
      <c r="AI58" s="208" t="e">
        <f>IF('Crisis Indicator Data'!#REF!="No Data",1,IF(#REF!&lt;&gt;"",1,0))</f>
        <v>#REF!</v>
      </c>
      <c r="AJ58" s="208" t="e">
        <f>IF('Crisis Indicator Data'!#REF!="No Data",1,IF(#REF!&lt;&gt;"",1,0))</f>
        <v>#REF!</v>
      </c>
      <c r="AK58" s="208" t="e">
        <f>IF('Crisis Indicator Data'!#REF!="No Data",1,IF(#REF!&lt;&gt;"",1,0))</f>
        <v>#REF!</v>
      </c>
      <c r="AL58" s="208" t="e">
        <f>IF('Crisis Indicator Data'!#REF!="No Data",1,IF(#REF!&lt;&gt;"",1,0))</f>
        <v>#REF!</v>
      </c>
      <c r="AM58" s="208" t="e">
        <f>IF('Crisis Indicator Data'!#REF!="No Data",1,IF(#REF!&lt;&gt;"",1,0))</f>
        <v>#REF!</v>
      </c>
      <c r="AN58" s="208" t="e">
        <f>IF('Crisis Indicator Data'!#REF!="No Data",1,IF(#REF!&lt;&gt;"",1,0))</f>
        <v>#REF!</v>
      </c>
      <c r="AO58" s="208" t="e">
        <f>IF('Crisis Indicator Data'!#REF!="No Data",1,IF(#REF!&lt;&gt;"",1,0))</f>
        <v>#REF!</v>
      </c>
      <c r="AP58" s="208" t="e">
        <f>IF('Crisis Indicator Data'!#REF!="No Data",1,IF(#REF!&lt;&gt;"",1,0))</f>
        <v>#REF!</v>
      </c>
      <c r="AQ58" s="208" t="e">
        <f>IF('Crisis Indicator Data'!#REF!="No Data",1,IF(#REF!&lt;&gt;"",1,0))</f>
        <v>#REF!</v>
      </c>
      <c r="AR58" s="208" t="e">
        <f>IF('Crisis Indicator Data'!#REF!="No Data",1,IF(#REF!&lt;&gt;"",1,0))</f>
        <v>#REF!</v>
      </c>
      <c r="AS58" s="208" t="e">
        <f>IF('Crisis Indicator Data'!#REF!="No Data",1,IF(#REF!&lt;&gt;"",1,0))</f>
        <v>#REF!</v>
      </c>
      <c r="AT58" s="208" t="e">
        <f>IF('Crisis Indicator Data'!#REF!="No Data",1,IF(#REF!&lt;&gt;"",1,0))</f>
        <v>#REF!</v>
      </c>
      <c r="AU58" s="208" t="e">
        <f>IF('Crisis Indicator Data'!#REF!="No Data",1,IF(#REF!&lt;&gt;"",1,0))</f>
        <v>#REF!</v>
      </c>
      <c r="AV58" s="208" t="e">
        <f>IF('Crisis Indicator Data'!#REF!="No Data",1,IF(#REF!&lt;&gt;"",1,0))</f>
        <v>#REF!</v>
      </c>
      <c r="AW58" s="208" t="e">
        <f>IF('Crisis Indicator Data'!#REF!="No Data",1,IF(#REF!&lt;&gt;"",1,0))</f>
        <v>#REF!</v>
      </c>
      <c r="AX58" s="208" t="e">
        <f>IF('Crisis Indicator Data'!#REF!="No Data",1,IF(#REF!&lt;&gt;"",1,0))</f>
        <v>#REF!</v>
      </c>
      <c r="AY58" s="208" t="e">
        <f>IF('Crisis Indicator Data'!#REF!="No Data",1,IF(#REF!&lt;&gt;"",1,0))</f>
        <v>#REF!</v>
      </c>
      <c r="AZ58" s="208" t="e">
        <f>IF('Crisis Indicator Data'!#REF!="No Data",1,IF(#REF!&lt;&gt;"",1,0))</f>
        <v>#REF!</v>
      </c>
      <c r="BA58" t="e">
        <f t="shared" si="2"/>
        <v>#REF!</v>
      </c>
      <c r="BB58" s="22" t="e">
        <f t="shared" si="3"/>
        <v>#REF!</v>
      </c>
    </row>
    <row r="59" spans="1:54" x14ac:dyDescent="0.3">
      <c r="A59" t="s">
        <v>7399</v>
      </c>
      <c r="B59" s="208" t="e">
        <f>IF('Crisis Indicator Data'!#REF!="No Data",1,IF(#REF!&lt;&gt;"",1,0))</f>
        <v>#REF!</v>
      </c>
      <c r="C59" s="208" t="e">
        <f>IF('Crisis Indicator Data'!#REF!="No Data",1,IF(#REF!&lt;&gt;"",1,0))</f>
        <v>#REF!</v>
      </c>
      <c r="D59" s="208" t="e">
        <f>IF('Crisis Indicator Data'!#REF!="No Data",1,IF(#REF!&lt;&gt;"",1,0))</f>
        <v>#REF!</v>
      </c>
      <c r="E59" s="208" t="e">
        <f>IF('Crisis Indicator Data'!#REF!="No Data",1,IF(#REF!&lt;&gt;"",1,0))</f>
        <v>#REF!</v>
      </c>
      <c r="F59" s="208" t="e">
        <f>IF('Crisis Indicator Data'!#REF!="No Data",1,IF(#REF!&lt;&gt;"",1,0))</f>
        <v>#REF!</v>
      </c>
      <c r="G59" s="208" t="e">
        <f>IF('Crisis Indicator Data'!#REF!="No Data",1,IF(#REF!&lt;&gt;"",1,0))</f>
        <v>#REF!</v>
      </c>
      <c r="H59" s="208" t="e">
        <f>IF('Crisis Indicator Data'!#REF!="No Data",1,IF(#REF!&lt;&gt;"",1,0))</f>
        <v>#REF!</v>
      </c>
      <c r="I59" s="208" t="e">
        <f>IF('Crisis Indicator Data'!#REF!="No Data",1,IF(#REF!&lt;&gt;"",1,0))</f>
        <v>#REF!</v>
      </c>
      <c r="J59" s="208" t="e">
        <f>IF('Crisis Indicator Data'!#REF!="No Data",1,IF(#REF!&lt;&gt;"",1,0))</f>
        <v>#REF!</v>
      </c>
      <c r="K59" s="208" t="e">
        <f>IF('Crisis Indicator Data'!#REF!="No Data",1,IF(#REF!&lt;&gt;"",1,0))</f>
        <v>#REF!</v>
      </c>
      <c r="L59" s="208" t="e">
        <f>IF('Crisis Indicator Data'!#REF!="No Data",1,IF(#REF!&lt;&gt;"",1,0))</f>
        <v>#REF!</v>
      </c>
      <c r="M59" s="208" t="e">
        <f>IF('Crisis Indicator Data'!#REF!="No Data",1,IF(#REF!&lt;&gt;"",1,0))</f>
        <v>#REF!</v>
      </c>
      <c r="N59" s="208" t="e">
        <f>IF('Crisis Indicator Data'!#REF!="No Data",1,IF(#REF!&lt;&gt;"",1,0))</f>
        <v>#REF!</v>
      </c>
      <c r="O59" s="208" t="e">
        <f>IF('Crisis Indicator Data'!#REF!="No Data",1,IF(#REF!&lt;&gt;"",1,0))</f>
        <v>#REF!</v>
      </c>
      <c r="P59" s="208" t="e">
        <f>IF('Crisis Indicator Data'!#REF!="No Data",1,IF(#REF!&lt;&gt;"",1,0))</f>
        <v>#REF!</v>
      </c>
      <c r="Q59" s="208" t="e">
        <f>IF('Crisis Indicator Data'!#REF!="No Data",1,IF(#REF!&lt;&gt;"",1,0))</f>
        <v>#REF!</v>
      </c>
      <c r="R59" s="208" t="e">
        <f>IF('Crisis Indicator Data'!#REF!="No Data",1,IF(#REF!&lt;&gt;"",1,0))</f>
        <v>#REF!</v>
      </c>
      <c r="S59" s="208" t="e">
        <f>IF('Crisis Indicator Data'!#REF!="No Data",1,IF(#REF!&lt;&gt;"",1,0))</f>
        <v>#REF!</v>
      </c>
      <c r="T59" s="208" t="e">
        <f>IF('Crisis Indicator Data'!#REF!="No Data",1,IF(#REF!&lt;&gt;"",1,0))</f>
        <v>#REF!</v>
      </c>
      <c r="U59" s="208" t="e">
        <f>IF('Crisis Indicator Data'!#REF!="No Data",1,IF(#REF!&lt;&gt;"",1,0))</f>
        <v>#REF!</v>
      </c>
      <c r="V59" s="208" t="e">
        <f>IF('Crisis Indicator Data'!#REF!="No Data",1,IF(#REF!&lt;&gt;"",1,0))</f>
        <v>#REF!</v>
      </c>
      <c r="W59" s="208" t="e">
        <f>IF('Crisis Indicator Data'!#REF!="No Data",1,IF(#REF!&lt;&gt;"",1,0))</f>
        <v>#REF!</v>
      </c>
      <c r="X59" s="208" t="e">
        <f>IF('Crisis Indicator Data'!#REF!="No Data",1,IF(#REF!&lt;&gt;"",1,0))</f>
        <v>#REF!</v>
      </c>
      <c r="Y59" s="208" t="e">
        <f>IF('Crisis Indicator Data'!#REF!="No Data",1,IF(#REF!&lt;&gt;"",1,0))</f>
        <v>#REF!</v>
      </c>
      <c r="Z59" s="208" t="e">
        <f>IF('Crisis Indicator Data'!#REF!="No Data",1,IF(#REF!&lt;&gt;"",1,0))</f>
        <v>#REF!</v>
      </c>
      <c r="AA59" s="208" t="e">
        <f>IF('Crisis Indicator Data'!#REF!="No Data",1,IF(#REF!&lt;&gt;"",1,0))</f>
        <v>#REF!</v>
      </c>
      <c r="AB59" s="208" t="e">
        <f>IF('Crisis Indicator Data'!#REF!="No Data",1,IF(#REF!&lt;&gt;"",1,0))</f>
        <v>#REF!</v>
      </c>
      <c r="AC59" s="208" t="e">
        <f>IF('Crisis Indicator Data'!#REF!="No Data",1,IF(#REF!&lt;&gt;"",1,0))</f>
        <v>#REF!</v>
      </c>
      <c r="AD59" s="208" t="e">
        <f>IF('Crisis Indicator Data'!#REF!="No Data",1,IF(#REF!&lt;&gt;"",1,0))</f>
        <v>#REF!</v>
      </c>
      <c r="AE59" s="208" t="e">
        <f>IF('Crisis Indicator Data'!#REF!="No Data",1,IF(#REF!&lt;&gt;"",1,0))</f>
        <v>#REF!</v>
      </c>
      <c r="AF59" s="208" t="e">
        <f>IF('Crisis Indicator Data'!#REF!="No Data",1,IF(#REF!&lt;&gt;"",1,0))</f>
        <v>#REF!</v>
      </c>
      <c r="AG59" s="208" t="e">
        <f>IF('Crisis Indicator Data'!#REF!="No Data",1,IF(#REF!&lt;&gt;"",1,0))</f>
        <v>#REF!</v>
      </c>
      <c r="AH59" s="208" t="e">
        <f>IF('Crisis Indicator Data'!#REF!="No Data",1,IF(#REF!&lt;&gt;"",1,0))</f>
        <v>#REF!</v>
      </c>
      <c r="AI59" s="208" t="e">
        <f>IF('Crisis Indicator Data'!#REF!="No Data",1,IF(#REF!&lt;&gt;"",1,0))</f>
        <v>#REF!</v>
      </c>
      <c r="AJ59" s="208" t="e">
        <f>IF('Crisis Indicator Data'!#REF!="No Data",1,IF(#REF!&lt;&gt;"",1,0))</f>
        <v>#REF!</v>
      </c>
      <c r="AK59" s="208" t="e">
        <f>IF('Crisis Indicator Data'!#REF!="No Data",1,IF(#REF!&lt;&gt;"",1,0))</f>
        <v>#REF!</v>
      </c>
      <c r="AL59" s="208" t="e">
        <f>IF('Crisis Indicator Data'!#REF!="No Data",1,IF(#REF!&lt;&gt;"",1,0))</f>
        <v>#REF!</v>
      </c>
      <c r="AM59" s="208" t="e">
        <f>IF('Crisis Indicator Data'!#REF!="No Data",1,IF(#REF!&lt;&gt;"",1,0))</f>
        <v>#REF!</v>
      </c>
      <c r="AN59" s="208" t="e">
        <f>IF('Crisis Indicator Data'!#REF!="No Data",1,IF(#REF!&lt;&gt;"",1,0))</f>
        <v>#REF!</v>
      </c>
      <c r="AO59" s="208" t="e">
        <f>IF('Crisis Indicator Data'!#REF!="No Data",1,IF(#REF!&lt;&gt;"",1,0))</f>
        <v>#REF!</v>
      </c>
      <c r="AP59" s="208" t="e">
        <f>IF('Crisis Indicator Data'!#REF!="No Data",1,IF(#REF!&lt;&gt;"",1,0))</f>
        <v>#REF!</v>
      </c>
      <c r="AQ59" s="208" t="e">
        <f>IF('Crisis Indicator Data'!#REF!="No Data",1,IF(#REF!&lt;&gt;"",1,0))</f>
        <v>#REF!</v>
      </c>
      <c r="AR59" s="208" t="e">
        <f>IF('Crisis Indicator Data'!#REF!="No Data",1,IF(#REF!&lt;&gt;"",1,0))</f>
        <v>#REF!</v>
      </c>
      <c r="AS59" s="208" t="e">
        <f>IF('Crisis Indicator Data'!#REF!="No Data",1,IF(#REF!&lt;&gt;"",1,0))</f>
        <v>#REF!</v>
      </c>
      <c r="AT59" s="208" t="e">
        <f>IF('Crisis Indicator Data'!#REF!="No Data",1,IF(#REF!&lt;&gt;"",1,0))</f>
        <v>#REF!</v>
      </c>
      <c r="AU59" s="208" t="e">
        <f>IF('Crisis Indicator Data'!#REF!="No Data",1,IF(#REF!&lt;&gt;"",1,0))</f>
        <v>#REF!</v>
      </c>
      <c r="AV59" s="208" t="e">
        <f>IF('Crisis Indicator Data'!#REF!="No Data",1,IF(#REF!&lt;&gt;"",1,0))</f>
        <v>#REF!</v>
      </c>
      <c r="AW59" s="208" t="e">
        <f>IF('Crisis Indicator Data'!#REF!="No Data",1,IF(#REF!&lt;&gt;"",1,0))</f>
        <v>#REF!</v>
      </c>
      <c r="AX59" s="208" t="e">
        <f>IF('Crisis Indicator Data'!#REF!="No Data",1,IF(#REF!&lt;&gt;"",1,0))</f>
        <v>#REF!</v>
      </c>
      <c r="AY59" s="208" t="e">
        <f>IF('Crisis Indicator Data'!#REF!="No Data",1,IF(#REF!&lt;&gt;"",1,0))</f>
        <v>#REF!</v>
      </c>
      <c r="AZ59" s="208" t="e">
        <f>IF('Crisis Indicator Data'!#REF!="No Data",1,IF(#REF!&lt;&gt;"",1,0))</f>
        <v>#REF!</v>
      </c>
      <c r="BA59" t="e">
        <f t="shared" si="2"/>
        <v>#REF!</v>
      </c>
      <c r="BB59" s="22" t="e">
        <f t="shared" si="3"/>
        <v>#REF!</v>
      </c>
    </row>
    <row r="60" spans="1:54" x14ac:dyDescent="0.3">
      <c r="A60" t="s">
        <v>7401</v>
      </c>
      <c r="B60" s="208" t="e">
        <f>IF('Crisis Indicator Data'!#REF!="No Data",1,IF(#REF!&lt;&gt;"",1,0))</f>
        <v>#REF!</v>
      </c>
      <c r="C60" s="208" t="e">
        <f>IF('Crisis Indicator Data'!#REF!="No Data",1,IF(#REF!&lt;&gt;"",1,0))</f>
        <v>#REF!</v>
      </c>
      <c r="D60" s="208" t="e">
        <f>IF('Crisis Indicator Data'!#REF!="No Data",1,IF(#REF!&lt;&gt;"",1,0))</f>
        <v>#REF!</v>
      </c>
      <c r="E60" s="208" t="e">
        <f>IF('Crisis Indicator Data'!#REF!="No Data",1,IF(#REF!&lt;&gt;"",1,0))</f>
        <v>#REF!</v>
      </c>
      <c r="F60" s="208" t="e">
        <f>IF('Crisis Indicator Data'!#REF!="No Data",1,IF(#REF!&lt;&gt;"",1,0))</f>
        <v>#REF!</v>
      </c>
      <c r="G60" s="208" t="e">
        <f>IF('Crisis Indicator Data'!#REF!="No Data",1,IF(#REF!&lt;&gt;"",1,0))</f>
        <v>#REF!</v>
      </c>
      <c r="H60" s="208" t="e">
        <f>IF('Crisis Indicator Data'!#REF!="No Data",1,IF(#REF!&lt;&gt;"",1,0))</f>
        <v>#REF!</v>
      </c>
      <c r="I60" s="208" t="e">
        <f>IF('Crisis Indicator Data'!#REF!="No Data",1,IF(#REF!&lt;&gt;"",1,0))</f>
        <v>#REF!</v>
      </c>
      <c r="J60" s="208" t="e">
        <f>IF('Crisis Indicator Data'!#REF!="No Data",1,IF(#REF!&lt;&gt;"",1,0))</f>
        <v>#REF!</v>
      </c>
      <c r="K60" s="208" t="e">
        <f>IF('Crisis Indicator Data'!#REF!="No Data",1,IF(#REF!&lt;&gt;"",1,0))</f>
        <v>#REF!</v>
      </c>
      <c r="L60" s="208" t="e">
        <f>IF('Crisis Indicator Data'!#REF!="No Data",1,IF(#REF!&lt;&gt;"",1,0))</f>
        <v>#REF!</v>
      </c>
      <c r="M60" s="208" t="e">
        <f>IF('Crisis Indicator Data'!#REF!="No Data",1,IF(#REF!&lt;&gt;"",1,0))</f>
        <v>#REF!</v>
      </c>
      <c r="N60" s="208" t="e">
        <f>IF('Crisis Indicator Data'!#REF!="No Data",1,IF(#REF!&lt;&gt;"",1,0))</f>
        <v>#REF!</v>
      </c>
      <c r="O60" s="208" t="e">
        <f>IF('Crisis Indicator Data'!#REF!="No Data",1,IF(#REF!&lt;&gt;"",1,0))</f>
        <v>#REF!</v>
      </c>
      <c r="P60" s="208" t="e">
        <f>IF('Crisis Indicator Data'!#REF!="No Data",1,IF(#REF!&lt;&gt;"",1,0))</f>
        <v>#REF!</v>
      </c>
      <c r="Q60" s="208" t="e">
        <f>IF('Crisis Indicator Data'!#REF!="No Data",1,IF(#REF!&lt;&gt;"",1,0))</f>
        <v>#REF!</v>
      </c>
      <c r="R60" s="208" t="e">
        <f>IF('Crisis Indicator Data'!#REF!="No Data",1,IF(#REF!&lt;&gt;"",1,0))</f>
        <v>#REF!</v>
      </c>
      <c r="S60" s="208" t="e">
        <f>IF('Crisis Indicator Data'!#REF!="No Data",1,IF(#REF!&lt;&gt;"",1,0))</f>
        <v>#REF!</v>
      </c>
      <c r="T60" s="208" t="e">
        <f>IF('Crisis Indicator Data'!#REF!="No Data",1,IF(#REF!&lt;&gt;"",1,0))</f>
        <v>#REF!</v>
      </c>
      <c r="U60" s="208" t="e">
        <f>IF('Crisis Indicator Data'!#REF!="No Data",1,IF(#REF!&lt;&gt;"",1,0))</f>
        <v>#REF!</v>
      </c>
      <c r="V60" s="208" t="e">
        <f>IF('Crisis Indicator Data'!#REF!="No Data",1,IF(#REF!&lt;&gt;"",1,0))</f>
        <v>#REF!</v>
      </c>
      <c r="W60" s="208" t="e">
        <f>IF('Crisis Indicator Data'!#REF!="No Data",1,IF(#REF!&lt;&gt;"",1,0))</f>
        <v>#REF!</v>
      </c>
      <c r="X60" s="208" t="e">
        <f>IF('Crisis Indicator Data'!#REF!="No Data",1,IF(#REF!&lt;&gt;"",1,0))</f>
        <v>#REF!</v>
      </c>
      <c r="Y60" s="208" t="e">
        <f>IF('Crisis Indicator Data'!#REF!="No Data",1,IF(#REF!&lt;&gt;"",1,0))</f>
        <v>#REF!</v>
      </c>
      <c r="Z60" s="208" t="e">
        <f>IF('Crisis Indicator Data'!#REF!="No Data",1,IF(#REF!&lt;&gt;"",1,0))</f>
        <v>#REF!</v>
      </c>
      <c r="AA60" s="208" t="e">
        <f>IF('Crisis Indicator Data'!#REF!="No Data",1,IF(#REF!&lt;&gt;"",1,0))</f>
        <v>#REF!</v>
      </c>
      <c r="AB60" s="208" t="e">
        <f>IF('Crisis Indicator Data'!#REF!="No Data",1,IF(#REF!&lt;&gt;"",1,0))</f>
        <v>#REF!</v>
      </c>
      <c r="AC60" s="208" t="e">
        <f>IF('Crisis Indicator Data'!#REF!="No Data",1,IF(#REF!&lt;&gt;"",1,0))</f>
        <v>#REF!</v>
      </c>
      <c r="AD60" s="208" t="e">
        <f>IF('Crisis Indicator Data'!#REF!="No Data",1,IF(#REF!&lt;&gt;"",1,0))</f>
        <v>#REF!</v>
      </c>
      <c r="AE60" s="208" t="e">
        <f>IF('Crisis Indicator Data'!#REF!="No Data",1,IF(#REF!&lt;&gt;"",1,0))</f>
        <v>#REF!</v>
      </c>
      <c r="AF60" s="208" t="e">
        <f>IF('Crisis Indicator Data'!#REF!="No Data",1,IF(#REF!&lt;&gt;"",1,0))</f>
        <v>#REF!</v>
      </c>
      <c r="AG60" s="208" t="e">
        <f>IF('Crisis Indicator Data'!#REF!="No Data",1,IF(#REF!&lt;&gt;"",1,0))</f>
        <v>#REF!</v>
      </c>
      <c r="AH60" s="208" t="e">
        <f>IF('Crisis Indicator Data'!#REF!="No Data",1,IF(#REF!&lt;&gt;"",1,0))</f>
        <v>#REF!</v>
      </c>
      <c r="AI60" s="208" t="e">
        <f>IF('Crisis Indicator Data'!#REF!="No Data",1,IF(#REF!&lt;&gt;"",1,0))</f>
        <v>#REF!</v>
      </c>
      <c r="AJ60" s="208" t="e">
        <f>IF('Crisis Indicator Data'!#REF!="No Data",1,IF(#REF!&lt;&gt;"",1,0))</f>
        <v>#REF!</v>
      </c>
      <c r="AK60" s="208" t="e">
        <f>IF('Crisis Indicator Data'!#REF!="No Data",1,IF(#REF!&lt;&gt;"",1,0))</f>
        <v>#REF!</v>
      </c>
      <c r="AL60" s="208" t="e">
        <f>IF('Crisis Indicator Data'!#REF!="No Data",1,IF(#REF!&lt;&gt;"",1,0))</f>
        <v>#REF!</v>
      </c>
      <c r="AM60" s="208" t="e">
        <f>IF('Crisis Indicator Data'!#REF!="No Data",1,IF(#REF!&lt;&gt;"",1,0))</f>
        <v>#REF!</v>
      </c>
      <c r="AN60" s="208" t="e">
        <f>IF('Crisis Indicator Data'!#REF!="No Data",1,IF(#REF!&lt;&gt;"",1,0))</f>
        <v>#REF!</v>
      </c>
      <c r="AO60" s="208" t="e">
        <f>IF('Crisis Indicator Data'!#REF!="No Data",1,IF(#REF!&lt;&gt;"",1,0))</f>
        <v>#REF!</v>
      </c>
      <c r="AP60" s="208" t="e">
        <f>IF('Crisis Indicator Data'!#REF!="No Data",1,IF(#REF!&lt;&gt;"",1,0))</f>
        <v>#REF!</v>
      </c>
      <c r="AQ60" s="208" t="e">
        <f>IF('Crisis Indicator Data'!#REF!="No Data",1,IF(#REF!&lt;&gt;"",1,0))</f>
        <v>#REF!</v>
      </c>
      <c r="AR60" s="208" t="e">
        <f>IF('Crisis Indicator Data'!#REF!="No Data",1,IF(#REF!&lt;&gt;"",1,0))</f>
        <v>#REF!</v>
      </c>
      <c r="AS60" s="208" t="e">
        <f>IF('Crisis Indicator Data'!#REF!="No Data",1,IF(#REF!&lt;&gt;"",1,0))</f>
        <v>#REF!</v>
      </c>
      <c r="AT60" s="208" t="e">
        <f>IF('Crisis Indicator Data'!#REF!="No Data",1,IF(#REF!&lt;&gt;"",1,0))</f>
        <v>#REF!</v>
      </c>
      <c r="AU60" s="208" t="e">
        <f>IF('Crisis Indicator Data'!#REF!="No Data",1,IF(#REF!&lt;&gt;"",1,0))</f>
        <v>#REF!</v>
      </c>
      <c r="AV60" s="208" t="e">
        <f>IF('Crisis Indicator Data'!#REF!="No Data",1,IF(#REF!&lt;&gt;"",1,0))</f>
        <v>#REF!</v>
      </c>
      <c r="AW60" s="208" t="e">
        <f>IF('Crisis Indicator Data'!#REF!="No Data",1,IF(#REF!&lt;&gt;"",1,0))</f>
        <v>#REF!</v>
      </c>
      <c r="AX60" s="208" t="e">
        <f>IF('Crisis Indicator Data'!#REF!="No Data",1,IF(#REF!&lt;&gt;"",1,0))</f>
        <v>#REF!</v>
      </c>
      <c r="AY60" s="208" t="e">
        <f>IF('Crisis Indicator Data'!#REF!="No Data",1,IF(#REF!&lt;&gt;"",1,0))</f>
        <v>#REF!</v>
      </c>
      <c r="AZ60" s="208" t="e">
        <f>IF('Crisis Indicator Data'!#REF!="No Data",1,IF(#REF!&lt;&gt;"",1,0))</f>
        <v>#REF!</v>
      </c>
      <c r="BA60" t="e">
        <f t="shared" si="2"/>
        <v>#REF!</v>
      </c>
      <c r="BB60" s="22" t="e">
        <f t="shared" si="3"/>
        <v>#REF!</v>
      </c>
    </row>
    <row r="61" spans="1:54" x14ac:dyDescent="0.3">
      <c r="A61" t="s">
        <v>7403</v>
      </c>
      <c r="B61" s="208" t="e">
        <f>IF('Crisis Indicator Data'!#REF!="No Data",1,IF(#REF!&lt;&gt;"",1,0))</f>
        <v>#REF!</v>
      </c>
      <c r="C61" s="208" t="e">
        <f>IF('Crisis Indicator Data'!#REF!="No Data",1,IF(#REF!&lt;&gt;"",1,0))</f>
        <v>#REF!</v>
      </c>
      <c r="D61" s="208" t="e">
        <f>IF('Crisis Indicator Data'!#REF!="No Data",1,IF(#REF!&lt;&gt;"",1,0))</f>
        <v>#REF!</v>
      </c>
      <c r="E61" s="208" t="e">
        <f>IF('Crisis Indicator Data'!#REF!="No Data",1,IF(#REF!&lt;&gt;"",1,0))</f>
        <v>#REF!</v>
      </c>
      <c r="F61" s="208" t="e">
        <f>IF('Crisis Indicator Data'!#REF!="No Data",1,IF(#REF!&lt;&gt;"",1,0))</f>
        <v>#REF!</v>
      </c>
      <c r="G61" s="208" t="e">
        <f>IF('Crisis Indicator Data'!#REF!="No Data",1,IF(#REF!&lt;&gt;"",1,0))</f>
        <v>#REF!</v>
      </c>
      <c r="H61" s="208" t="e">
        <f>IF('Crisis Indicator Data'!#REF!="No Data",1,IF(#REF!&lt;&gt;"",1,0))</f>
        <v>#REF!</v>
      </c>
      <c r="I61" s="208" t="e">
        <f>IF('Crisis Indicator Data'!#REF!="No Data",1,IF(#REF!&lt;&gt;"",1,0))</f>
        <v>#REF!</v>
      </c>
      <c r="J61" s="208" t="e">
        <f>IF('Crisis Indicator Data'!#REF!="No Data",1,IF(#REF!&lt;&gt;"",1,0))</f>
        <v>#REF!</v>
      </c>
      <c r="K61" s="208" t="e">
        <f>IF('Crisis Indicator Data'!#REF!="No Data",1,IF(#REF!&lt;&gt;"",1,0))</f>
        <v>#REF!</v>
      </c>
      <c r="L61" s="208" t="e">
        <f>IF('Crisis Indicator Data'!#REF!="No Data",1,IF(#REF!&lt;&gt;"",1,0))</f>
        <v>#REF!</v>
      </c>
      <c r="M61" s="208" t="e">
        <f>IF('Crisis Indicator Data'!#REF!="No Data",1,IF(#REF!&lt;&gt;"",1,0))</f>
        <v>#REF!</v>
      </c>
      <c r="N61" s="208" t="e">
        <f>IF('Crisis Indicator Data'!#REF!="No Data",1,IF(#REF!&lt;&gt;"",1,0))</f>
        <v>#REF!</v>
      </c>
      <c r="O61" s="208" t="e">
        <f>IF('Crisis Indicator Data'!#REF!="No Data",1,IF(#REF!&lt;&gt;"",1,0))</f>
        <v>#REF!</v>
      </c>
      <c r="P61" s="208" t="e">
        <f>IF('Crisis Indicator Data'!#REF!="No Data",1,IF(#REF!&lt;&gt;"",1,0))</f>
        <v>#REF!</v>
      </c>
      <c r="Q61" s="208" t="e">
        <f>IF('Crisis Indicator Data'!#REF!="No Data",1,IF(#REF!&lt;&gt;"",1,0))</f>
        <v>#REF!</v>
      </c>
      <c r="R61" s="208" t="e">
        <f>IF('Crisis Indicator Data'!#REF!="No Data",1,IF(#REF!&lt;&gt;"",1,0))</f>
        <v>#REF!</v>
      </c>
      <c r="S61" s="208" t="e">
        <f>IF('Crisis Indicator Data'!#REF!="No Data",1,IF(#REF!&lt;&gt;"",1,0))</f>
        <v>#REF!</v>
      </c>
      <c r="T61" s="208" t="e">
        <f>IF('Crisis Indicator Data'!#REF!="No Data",1,IF(#REF!&lt;&gt;"",1,0))</f>
        <v>#REF!</v>
      </c>
      <c r="U61" s="208" t="e">
        <f>IF('Crisis Indicator Data'!#REF!="No Data",1,IF(#REF!&lt;&gt;"",1,0))</f>
        <v>#REF!</v>
      </c>
      <c r="V61" s="208" t="e">
        <f>IF('Crisis Indicator Data'!#REF!="No Data",1,IF(#REF!&lt;&gt;"",1,0))</f>
        <v>#REF!</v>
      </c>
      <c r="W61" s="208" t="e">
        <f>IF('Crisis Indicator Data'!#REF!="No Data",1,IF(#REF!&lt;&gt;"",1,0))</f>
        <v>#REF!</v>
      </c>
      <c r="X61" s="208" t="e">
        <f>IF('Crisis Indicator Data'!#REF!="No Data",1,IF(#REF!&lt;&gt;"",1,0))</f>
        <v>#REF!</v>
      </c>
      <c r="Y61" s="208" t="e">
        <f>IF('Crisis Indicator Data'!#REF!="No Data",1,IF(#REF!&lt;&gt;"",1,0))</f>
        <v>#REF!</v>
      </c>
      <c r="Z61" s="208" t="e">
        <f>IF('Crisis Indicator Data'!#REF!="No Data",1,IF(#REF!&lt;&gt;"",1,0))</f>
        <v>#REF!</v>
      </c>
      <c r="AA61" s="208" t="e">
        <f>IF('Crisis Indicator Data'!#REF!="No Data",1,IF(#REF!&lt;&gt;"",1,0))</f>
        <v>#REF!</v>
      </c>
      <c r="AB61" s="208" t="e">
        <f>IF('Crisis Indicator Data'!#REF!="No Data",1,IF(#REF!&lt;&gt;"",1,0))</f>
        <v>#REF!</v>
      </c>
      <c r="AC61" s="208" t="e">
        <f>IF('Crisis Indicator Data'!#REF!="No Data",1,IF(#REF!&lt;&gt;"",1,0))</f>
        <v>#REF!</v>
      </c>
      <c r="AD61" s="208" t="e">
        <f>IF('Crisis Indicator Data'!#REF!="No Data",1,IF(#REF!&lt;&gt;"",1,0))</f>
        <v>#REF!</v>
      </c>
      <c r="AE61" s="208" t="e">
        <f>IF('Crisis Indicator Data'!#REF!="No Data",1,IF(#REF!&lt;&gt;"",1,0))</f>
        <v>#REF!</v>
      </c>
      <c r="AF61" s="208" t="e">
        <f>IF('Crisis Indicator Data'!#REF!="No Data",1,IF(#REF!&lt;&gt;"",1,0))</f>
        <v>#REF!</v>
      </c>
      <c r="AG61" s="208" t="e">
        <f>IF('Crisis Indicator Data'!#REF!="No Data",1,IF(#REF!&lt;&gt;"",1,0))</f>
        <v>#REF!</v>
      </c>
      <c r="AH61" s="208" t="e">
        <f>IF('Crisis Indicator Data'!#REF!="No Data",1,IF(#REF!&lt;&gt;"",1,0))</f>
        <v>#REF!</v>
      </c>
      <c r="AI61" s="208" t="e">
        <f>IF('Crisis Indicator Data'!#REF!="No Data",1,IF(#REF!&lt;&gt;"",1,0))</f>
        <v>#REF!</v>
      </c>
      <c r="AJ61" s="208" t="e">
        <f>IF('Crisis Indicator Data'!#REF!="No Data",1,IF(#REF!&lt;&gt;"",1,0))</f>
        <v>#REF!</v>
      </c>
      <c r="AK61" s="208" t="e">
        <f>IF('Crisis Indicator Data'!#REF!="No Data",1,IF(#REF!&lt;&gt;"",1,0))</f>
        <v>#REF!</v>
      </c>
      <c r="AL61" s="208" t="e">
        <f>IF('Crisis Indicator Data'!#REF!="No Data",1,IF(#REF!&lt;&gt;"",1,0))</f>
        <v>#REF!</v>
      </c>
      <c r="AM61" s="208" t="e">
        <f>IF('Crisis Indicator Data'!#REF!="No Data",1,IF(#REF!&lt;&gt;"",1,0))</f>
        <v>#REF!</v>
      </c>
      <c r="AN61" s="208" t="e">
        <f>IF('Crisis Indicator Data'!#REF!="No Data",1,IF(#REF!&lt;&gt;"",1,0))</f>
        <v>#REF!</v>
      </c>
      <c r="AO61" s="208" t="e">
        <f>IF('Crisis Indicator Data'!#REF!="No Data",1,IF(#REF!&lt;&gt;"",1,0))</f>
        <v>#REF!</v>
      </c>
      <c r="AP61" s="208" t="e">
        <f>IF('Crisis Indicator Data'!#REF!="No Data",1,IF(#REF!&lt;&gt;"",1,0))</f>
        <v>#REF!</v>
      </c>
      <c r="AQ61" s="208" t="e">
        <f>IF('Crisis Indicator Data'!#REF!="No Data",1,IF(#REF!&lt;&gt;"",1,0))</f>
        <v>#REF!</v>
      </c>
      <c r="AR61" s="208" t="e">
        <f>IF('Crisis Indicator Data'!#REF!="No Data",1,IF(#REF!&lt;&gt;"",1,0))</f>
        <v>#REF!</v>
      </c>
      <c r="AS61" s="208" t="e">
        <f>IF('Crisis Indicator Data'!#REF!="No Data",1,IF(#REF!&lt;&gt;"",1,0))</f>
        <v>#REF!</v>
      </c>
      <c r="AT61" s="208" t="e">
        <f>IF('Crisis Indicator Data'!#REF!="No Data",1,IF(#REF!&lt;&gt;"",1,0))</f>
        <v>#REF!</v>
      </c>
      <c r="AU61" s="208" t="e">
        <f>IF('Crisis Indicator Data'!#REF!="No Data",1,IF(#REF!&lt;&gt;"",1,0))</f>
        <v>#REF!</v>
      </c>
      <c r="AV61" s="208" t="e">
        <f>IF('Crisis Indicator Data'!#REF!="No Data",1,IF(#REF!&lt;&gt;"",1,0))</f>
        <v>#REF!</v>
      </c>
      <c r="AW61" s="208" t="e">
        <f>IF('Crisis Indicator Data'!#REF!="No Data",1,IF(#REF!&lt;&gt;"",1,0))</f>
        <v>#REF!</v>
      </c>
      <c r="AX61" s="208" t="e">
        <f>IF('Crisis Indicator Data'!#REF!="No Data",1,IF(#REF!&lt;&gt;"",1,0))</f>
        <v>#REF!</v>
      </c>
      <c r="AY61" s="208" t="e">
        <f>IF('Crisis Indicator Data'!#REF!="No Data",1,IF(#REF!&lt;&gt;"",1,0))</f>
        <v>#REF!</v>
      </c>
      <c r="AZ61" s="208" t="e">
        <f>IF('Crisis Indicator Data'!#REF!="No Data",1,IF(#REF!&lt;&gt;"",1,0))</f>
        <v>#REF!</v>
      </c>
      <c r="BA61" t="e">
        <f t="shared" si="2"/>
        <v>#REF!</v>
      </c>
      <c r="BB61" s="22" t="e">
        <f t="shared" si="3"/>
        <v>#REF!</v>
      </c>
    </row>
    <row r="62" spans="1:54" x14ac:dyDescent="0.3">
      <c r="A62" t="s">
        <v>7405</v>
      </c>
      <c r="B62" s="208" t="e">
        <f>IF('Crisis Indicator Data'!#REF!="No Data",1,IF(#REF!&lt;&gt;"",1,0))</f>
        <v>#REF!</v>
      </c>
      <c r="C62" s="208" t="e">
        <f>IF('Crisis Indicator Data'!#REF!="No Data",1,IF(#REF!&lt;&gt;"",1,0))</f>
        <v>#REF!</v>
      </c>
      <c r="D62" s="208" t="e">
        <f>IF('Crisis Indicator Data'!#REF!="No Data",1,IF(#REF!&lt;&gt;"",1,0))</f>
        <v>#REF!</v>
      </c>
      <c r="E62" s="208" t="e">
        <f>IF('Crisis Indicator Data'!#REF!="No Data",1,IF(#REF!&lt;&gt;"",1,0))</f>
        <v>#REF!</v>
      </c>
      <c r="F62" s="208" t="e">
        <f>IF('Crisis Indicator Data'!#REF!="No Data",1,IF(#REF!&lt;&gt;"",1,0))</f>
        <v>#REF!</v>
      </c>
      <c r="G62" s="208" t="e">
        <f>IF('Crisis Indicator Data'!#REF!="No Data",1,IF(#REF!&lt;&gt;"",1,0))</f>
        <v>#REF!</v>
      </c>
      <c r="H62" s="208" t="e">
        <f>IF('Crisis Indicator Data'!#REF!="No Data",1,IF(#REF!&lt;&gt;"",1,0))</f>
        <v>#REF!</v>
      </c>
      <c r="I62" s="208" t="e">
        <f>IF('Crisis Indicator Data'!#REF!="No Data",1,IF(#REF!&lt;&gt;"",1,0))</f>
        <v>#REF!</v>
      </c>
      <c r="J62" s="208" t="e">
        <f>IF('Crisis Indicator Data'!#REF!="No Data",1,IF(#REF!&lt;&gt;"",1,0))</f>
        <v>#REF!</v>
      </c>
      <c r="K62" s="208" t="e">
        <f>IF('Crisis Indicator Data'!#REF!="No Data",1,IF(#REF!&lt;&gt;"",1,0))</f>
        <v>#REF!</v>
      </c>
      <c r="L62" s="208" t="e">
        <f>IF('Crisis Indicator Data'!#REF!="No Data",1,IF(#REF!&lt;&gt;"",1,0))</f>
        <v>#REF!</v>
      </c>
      <c r="M62" s="208" t="e">
        <f>IF('Crisis Indicator Data'!#REF!="No Data",1,IF(#REF!&lt;&gt;"",1,0))</f>
        <v>#REF!</v>
      </c>
      <c r="N62" s="208" t="e">
        <f>IF('Crisis Indicator Data'!#REF!="No Data",1,IF(#REF!&lt;&gt;"",1,0))</f>
        <v>#REF!</v>
      </c>
      <c r="O62" s="208" t="e">
        <f>IF('Crisis Indicator Data'!#REF!="No Data",1,IF(#REF!&lt;&gt;"",1,0))</f>
        <v>#REF!</v>
      </c>
      <c r="P62" s="208" t="e">
        <f>IF('Crisis Indicator Data'!#REF!="No Data",1,IF(#REF!&lt;&gt;"",1,0))</f>
        <v>#REF!</v>
      </c>
      <c r="Q62" s="208" t="e">
        <f>IF('Crisis Indicator Data'!#REF!="No Data",1,IF(#REF!&lt;&gt;"",1,0))</f>
        <v>#REF!</v>
      </c>
      <c r="R62" s="208" t="e">
        <f>IF('Crisis Indicator Data'!#REF!="No Data",1,IF(#REF!&lt;&gt;"",1,0))</f>
        <v>#REF!</v>
      </c>
      <c r="S62" s="208" t="e">
        <f>IF('Crisis Indicator Data'!#REF!="No Data",1,IF(#REF!&lt;&gt;"",1,0))</f>
        <v>#REF!</v>
      </c>
      <c r="T62" s="208" t="e">
        <f>IF('Crisis Indicator Data'!#REF!="No Data",1,IF(#REF!&lt;&gt;"",1,0))</f>
        <v>#REF!</v>
      </c>
      <c r="U62" s="208" t="e">
        <f>IF('Crisis Indicator Data'!#REF!="No Data",1,IF(#REF!&lt;&gt;"",1,0))</f>
        <v>#REF!</v>
      </c>
      <c r="V62" s="208" t="e">
        <f>IF('Crisis Indicator Data'!#REF!="No Data",1,IF(#REF!&lt;&gt;"",1,0))</f>
        <v>#REF!</v>
      </c>
      <c r="W62" s="208" t="e">
        <f>IF('Crisis Indicator Data'!#REF!="No Data",1,IF(#REF!&lt;&gt;"",1,0))</f>
        <v>#REF!</v>
      </c>
      <c r="X62" s="208" t="e">
        <f>IF('Crisis Indicator Data'!#REF!="No Data",1,IF(#REF!&lt;&gt;"",1,0))</f>
        <v>#REF!</v>
      </c>
      <c r="Y62" s="208" t="e">
        <f>IF('Crisis Indicator Data'!#REF!="No Data",1,IF(#REF!&lt;&gt;"",1,0))</f>
        <v>#REF!</v>
      </c>
      <c r="Z62" s="208" t="e">
        <f>IF('Crisis Indicator Data'!#REF!="No Data",1,IF(#REF!&lt;&gt;"",1,0))</f>
        <v>#REF!</v>
      </c>
      <c r="AA62" s="208" t="e">
        <f>IF('Crisis Indicator Data'!#REF!="No Data",1,IF(#REF!&lt;&gt;"",1,0))</f>
        <v>#REF!</v>
      </c>
      <c r="AB62" s="208" t="e">
        <f>IF('Crisis Indicator Data'!#REF!="No Data",1,IF(#REF!&lt;&gt;"",1,0))</f>
        <v>#REF!</v>
      </c>
      <c r="AC62" s="208" t="e">
        <f>IF('Crisis Indicator Data'!#REF!="No Data",1,IF(#REF!&lt;&gt;"",1,0))</f>
        <v>#REF!</v>
      </c>
      <c r="AD62" s="208" t="e">
        <f>IF('Crisis Indicator Data'!#REF!="No Data",1,IF(#REF!&lt;&gt;"",1,0))</f>
        <v>#REF!</v>
      </c>
      <c r="AE62" s="208" t="e">
        <f>IF('Crisis Indicator Data'!#REF!="No Data",1,IF(#REF!&lt;&gt;"",1,0))</f>
        <v>#REF!</v>
      </c>
      <c r="AF62" s="208" t="e">
        <f>IF('Crisis Indicator Data'!#REF!="No Data",1,IF(#REF!&lt;&gt;"",1,0))</f>
        <v>#REF!</v>
      </c>
      <c r="AG62" s="208" t="e">
        <f>IF('Crisis Indicator Data'!#REF!="No Data",1,IF(#REF!&lt;&gt;"",1,0))</f>
        <v>#REF!</v>
      </c>
      <c r="AH62" s="208" t="e">
        <f>IF('Crisis Indicator Data'!#REF!="No Data",1,IF(#REF!&lt;&gt;"",1,0))</f>
        <v>#REF!</v>
      </c>
      <c r="AI62" s="208" t="e">
        <f>IF('Crisis Indicator Data'!#REF!="No Data",1,IF(#REF!&lt;&gt;"",1,0))</f>
        <v>#REF!</v>
      </c>
      <c r="AJ62" s="208" t="e">
        <f>IF('Crisis Indicator Data'!#REF!="No Data",1,IF(#REF!&lt;&gt;"",1,0))</f>
        <v>#REF!</v>
      </c>
      <c r="AK62" s="208" t="e">
        <f>IF('Crisis Indicator Data'!#REF!="No Data",1,IF(#REF!&lt;&gt;"",1,0))</f>
        <v>#REF!</v>
      </c>
      <c r="AL62" s="208" t="e">
        <f>IF('Crisis Indicator Data'!#REF!="No Data",1,IF(#REF!&lt;&gt;"",1,0))</f>
        <v>#REF!</v>
      </c>
      <c r="AM62" s="208" t="e">
        <f>IF('Crisis Indicator Data'!#REF!="No Data",1,IF(#REF!&lt;&gt;"",1,0))</f>
        <v>#REF!</v>
      </c>
      <c r="AN62" s="208" t="e">
        <f>IF('Crisis Indicator Data'!#REF!="No Data",1,IF(#REF!&lt;&gt;"",1,0))</f>
        <v>#REF!</v>
      </c>
      <c r="AO62" s="208" t="e">
        <f>IF('Crisis Indicator Data'!#REF!="No Data",1,IF(#REF!&lt;&gt;"",1,0))</f>
        <v>#REF!</v>
      </c>
      <c r="AP62" s="208" t="e">
        <f>IF('Crisis Indicator Data'!#REF!="No Data",1,IF(#REF!&lt;&gt;"",1,0))</f>
        <v>#REF!</v>
      </c>
      <c r="AQ62" s="208" t="e">
        <f>IF('Crisis Indicator Data'!#REF!="No Data",1,IF(#REF!&lt;&gt;"",1,0))</f>
        <v>#REF!</v>
      </c>
      <c r="AR62" s="208" t="e">
        <f>IF('Crisis Indicator Data'!#REF!="No Data",1,IF(#REF!&lt;&gt;"",1,0))</f>
        <v>#REF!</v>
      </c>
      <c r="AS62" s="208" t="e">
        <f>IF('Crisis Indicator Data'!#REF!="No Data",1,IF(#REF!&lt;&gt;"",1,0))</f>
        <v>#REF!</v>
      </c>
      <c r="AT62" s="208" t="e">
        <f>IF('Crisis Indicator Data'!#REF!="No Data",1,IF(#REF!&lt;&gt;"",1,0))</f>
        <v>#REF!</v>
      </c>
      <c r="AU62" s="208" t="e">
        <f>IF('Crisis Indicator Data'!#REF!="No Data",1,IF(#REF!&lt;&gt;"",1,0))</f>
        <v>#REF!</v>
      </c>
      <c r="AV62" s="208" t="e">
        <f>IF('Crisis Indicator Data'!#REF!="No Data",1,IF(#REF!&lt;&gt;"",1,0))</f>
        <v>#REF!</v>
      </c>
      <c r="AW62" s="208" t="e">
        <f>IF('Crisis Indicator Data'!#REF!="No Data",1,IF(#REF!&lt;&gt;"",1,0))</f>
        <v>#REF!</v>
      </c>
      <c r="AX62" s="208" t="e">
        <f>IF('Crisis Indicator Data'!#REF!="No Data",1,IF(#REF!&lt;&gt;"",1,0))</f>
        <v>#REF!</v>
      </c>
      <c r="AY62" s="208" t="e">
        <f>IF('Crisis Indicator Data'!#REF!="No Data",1,IF(#REF!&lt;&gt;"",1,0))</f>
        <v>#REF!</v>
      </c>
      <c r="AZ62" s="208" t="e">
        <f>IF('Crisis Indicator Data'!#REF!="No Data",1,IF(#REF!&lt;&gt;"",1,0))</f>
        <v>#REF!</v>
      </c>
      <c r="BA62" t="e">
        <f t="shared" si="2"/>
        <v>#REF!</v>
      </c>
      <c r="BB62" s="22" t="e">
        <f t="shared" si="3"/>
        <v>#REF!</v>
      </c>
    </row>
    <row r="63" spans="1:54" x14ac:dyDescent="0.3">
      <c r="A63" t="s">
        <v>7407</v>
      </c>
      <c r="B63" s="208" t="e">
        <f>IF('Crisis Indicator Data'!#REF!="No Data",1,IF(#REF!&lt;&gt;"",1,0))</f>
        <v>#REF!</v>
      </c>
      <c r="C63" s="208" t="e">
        <f>IF('Crisis Indicator Data'!#REF!="No Data",1,IF(#REF!&lt;&gt;"",1,0))</f>
        <v>#REF!</v>
      </c>
      <c r="D63" s="208" t="e">
        <f>IF('Crisis Indicator Data'!#REF!="No Data",1,IF(#REF!&lt;&gt;"",1,0))</f>
        <v>#REF!</v>
      </c>
      <c r="E63" s="208" t="e">
        <f>IF('Crisis Indicator Data'!#REF!="No Data",1,IF(#REF!&lt;&gt;"",1,0))</f>
        <v>#REF!</v>
      </c>
      <c r="F63" s="208" t="e">
        <f>IF('Crisis Indicator Data'!#REF!="No Data",1,IF(#REF!&lt;&gt;"",1,0))</f>
        <v>#REF!</v>
      </c>
      <c r="G63" s="208" t="e">
        <f>IF('Crisis Indicator Data'!#REF!="No Data",1,IF(#REF!&lt;&gt;"",1,0))</f>
        <v>#REF!</v>
      </c>
      <c r="H63" s="208" t="e">
        <f>IF('Crisis Indicator Data'!#REF!="No Data",1,IF(#REF!&lt;&gt;"",1,0))</f>
        <v>#REF!</v>
      </c>
      <c r="I63" s="208" t="e">
        <f>IF('Crisis Indicator Data'!#REF!="No Data",1,IF(#REF!&lt;&gt;"",1,0))</f>
        <v>#REF!</v>
      </c>
      <c r="J63" s="208" t="e">
        <f>IF('Crisis Indicator Data'!#REF!="No Data",1,IF(#REF!&lt;&gt;"",1,0))</f>
        <v>#REF!</v>
      </c>
      <c r="K63" s="208" t="e">
        <f>IF('Crisis Indicator Data'!#REF!="No Data",1,IF(#REF!&lt;&gt;"",1,0))</f>
        <v>#REF!</v>
      </c>
      <c r="L63" s="208" t="e">
        <f>IF('Crisis Indicator Data'!#REF!="No Data",1,IF(#REF!&lt;&gt;"",1,0))</f>
        <v>#REF!</v>
      </c>
      <c r="M63" s="208" t="e">
        <f>IF('Crisis Indicator Data'!#REF!="No Data",1,IF(#REF!&lt;&gt;"",1,0))</f>
        <v>#REF!</v>
      </c>
      <c r="N63" s="208" t="e">
        <f>IF('Crisis Indicator Data'!#REF!="No Data",1,IF(#REF!&lt;&gt;"",1,0))</f>
        <v>#REF!</v>
      </c>
      <c r="O63" s="208" t="e">
        <f>IF('Crisis Indicator Data'!#REF!="No Data",1,IF(#REF!&lt;&gt;"",1,0))</f>
        <v>#REF!</v>
      </c>
      <c r="P63" s="208" t="e">
        <f>IF('Crisis Indicator Data'!#REF!="No Data",1,IF(#REF!&lt;&gt;"",1,0))</f>
        <v>#REF!</v>
      </c>
      <c r="Q63" s="208" t="e">
        <f>IF('Crisis Indicator Data'!#REF!="No Data",1,IF(#REF!&lt;&gt;"",1,0))</f>
        <v>#REF!</v>
      </c>
      <c r="R63" s="208" t="e">
        <f>IF('Crisis Indicator Data'!#REF!="No Data",1,IF(#REF!&lt;&gt;"",1,0))</f>
        <v>#REF!</v>
      </c>
      <c r="S63" s="208" t="e">
        <f>IF('Crisis Indicator Data'!#REF!="No Data",1,IF(#REF!&lt;&gt;"",1,0))</f>
        <v>#REF!</v>
      </c>
      <c r="T63" s="208" t="e">
        <f>IF('Crisis Indicator Data'!#REF!="No Data",1,IF(#REF!&lt;&gt;"",1,0))</f>
        <v>#REF!</v>
      </c>
      <c r="U63" s="208" t="e">
        <f>IF('Crisis Indicator Data'!#REF!="No Data",1,IF(#REF!&lt;&gt;"",1,0))</f>
        <v>#REF!</v>
      </c>
      <c r="V63" s="208" t="e">
        <f>IF('Crisis Indicator Data'!#REF!="No Data",1,IF(#REF!&lt;&gt;"",1,0))</f>
        <v>#REF!</v>
      </c>
      <c r="W63" s="208" t="e">
        <f>IF('Crisis Indicator Data'!#REF!="No Data",1,IF(#REF!&lt;&gt;"",1,0))</f>
        <v>#REF!</v>
      </c>
      <c r="X63" s="208" t="e">
        <f>IF('Crisis Indicator Data'!#REF!="No Data",1,IF(#REF!&lt;&gt;"",1,0))</f>
        <v>#REF!</v>
      </c>
      <c r="Y63" s="208" t="e">
        <f>IF('Crisis Indicator Data'!#REF!="No Data",1,IF(#REF!&lt;&gt;"",1,0))</f>
        <v>#REF!</v>
      </c>
      <c r="Z63" s="208" t="e">
        <f>IF('Crisis Indicator Data'!#REF!="No Data",1,IF(#REF!&lt;&gt;"",1,0))</f>
        <v>#REF!</v>
      </c>
      <c r="AA63" s="208" t="e">
        <f>IF('Crisis Indicator Data'!#REF!="No Data",1,IF(#REF!&lt;&gt;"",1,0))</f>
        <v>#REF!</v>
      </c>
      <c r="AB63" s="208" t="e">
        <f>IF('Crisis Indicator Data'!#REF!="No Data",1,IF(#REF!&lt;&gt;"",1,0))</f>
        <v>#REF!</v>
      </c>
      <c r="AC63" s="208" t="e">
        <f>IF('Crisis Indicator Data'!#REF!="No Data",1,IF(#REF!&lt;&gt;"",1,0))</f>
        <v>#REF!</v>
      </c>
      <c r="AD63" s="208" t="e">
        <f>IF('Crisis Indicator Data'!#REF!="No Data",1,IF(#REF!&lt;&gt;"",1,0))</f>
        <v>#REF!</v>
      </c>
      <c r="AE63" s="208" t="e">
        <f>IF('Crisis Indicator Data'!#REF!="No Data",1,IF(#REF!&lt;&gt;"",1,0))</f>
        <v>#REF!</v>
      </c>
      <c r="AF63" s="208" t="e">
        <f>IF('Crisis Indicator Data'!#REF!="No Data",1,IF(#REF!&lt;&gt;"",1,0))</f>
        <v>#REF!</v>
      </c>
      <c r="AG63" s="208" t="e">
        <f>IF('Crisis Indicator Data'!#REF!="No Data",1,IF(#REF!&lt;&gt;"",1,0))</f>
        <v>#REF!</v>
      </c>
      <c r="AH63" s="208" t="e">
        <f>IF('Crisis Indicator Data'!#REF!="No Data",1,IF(#REF!&lt;&gt;"",1,0))</f>
        <v>#REF!</v>
      </c>
      <c r="AI63" s="208" t="e">
        <f>IF('Crisis Indicator Data'!#REF!="No Data",1,IF(#REF!&lt;&gt;"",1,0))</f>
        <v>#REF!</v>
      </c>
      <c r="AJ63" s="208" t="e">
        <f>IF('Crisis Indicator Data'!#REF!="No Data",1,IF(#REF!&lt;&gt;"",1,0))</f>
        <v>#REF!</v>
      </c>
      <c r="AK63" s="208" t="e">
        <f>IF('Crisis Indicator Data'!#REF!="No Data",1,IF(#REF!&lt;&gt;"",1,0))</f>
        <v>#REF!</v>
      </c>
      <c r="AL63" s="208" t="e">
        <f>IF('Crisis Indicator Data'!#REF!="No Data",1,IF(#REF!&lt;&gt;"",1,0))</f>
        <v>#REF!</v>
      </c>
      <c r="AM63" s="208" t="e">
        <f>IF('Crisis Indicator Data'!#REF!="No Data",1,IF(#REF!&lt;&gt;"",1,0))</f>
        <v>#REF!</v>
      </c>
      <c r="AN63" s="208" t="e">
        <f>IF('Crisis Indicator Data'!#REF!="No Data",1,IF(#REF!&lt;&gt;"",1,0))</f>
        <v>#REF!</v>
      </c>
      <c r="AO63" s="208" t="e">
        <f>IF('Crisis Indicator Data'!#REF!="No Data",1,IF(#REF!&lt;&gt;"",1,0))</f>
        <v>#REF!</v>
      </c>
      <c r="AP63" s="208" t="e">
        <f>IF('Crisis Indicator Data'!#REF!="No Data",1,IF(#REF!&lt;&gt;"",1,0))</f>
        <v>#REF!</v>
      </c>
      <c r="AQ63" s="208" t="e">
        <f>IF('Crisis Indicator Data'!#REF!="No Data",1,IF(#REF!&lt;&gt;"",1,0))</f>
        <v>#REF!</v>
      </c>
      <c r="AR63" s="208" t="e">
        <f>IF('Crisis Indicator Data'!#REF!="No Data",1,IF(#REF!&lt;&gt;"",1,0))</f>
        <v>#REF!</v>
      </c>
      <c r="AS63" s="208" t="e">
        <f>IF('Crisis Indicator Data'!#REF!="No Data",1,IF(#REF!&lt;&gt;"",1,0))</f>
        <v>#REF!</v>
      </c>
      <c r="AT63" s="208" t="e">
        <f>IF('Crisis Indicator Data'!#REF!="No Data",1,IF(#REF!&lt;&gt;"",1,0))</f>
        <v>#REF!</v>
      </c>
      <c r="AU63" s="208" t="e">
        <f>IF('Crisis Indicator Data'!#REF!="No Data",1,IF(#REF!&lt;&gt;"",1,0))</f>
        <v>#REF!</v>
      </c>
      <c r="AV63" s="208" t="e">
        <f>IF('Crisis Indicator Data'!#REF!="No Data",1,IF(#REF!&lt;&gt;"",1,0))</f>
        <v>#REF!</v>
      </c>
      <c r="AW63" s="208" t="e">
        <f>IF('Crisis Indicator Data'!#REF!="No Data",1,IF(#REF!&lt;&gt;"",1,0))</f>
        <v>#REF!</v>
      </c>
      <c r="AX63" s="208" t="e">
        <f>IF('Crisis Indicator Data'!#REF!="No Data",1,IF(#REF!&lt;&gt;"",1,0))</f>
        <v>#REF!</v>
      </c>
      <c r="AY63" s="208" t="e">
        <f>IF('Crisis Indicator Data'!#REF!="No Data",1,IF(#REF!&lt;&gt;"",1,0))</f>
        <v>#REF!</v>
      </c>
      <c r="AZ63" s="208" t="e">
        <f>IF('Crisis Indicator Data'!#REF!="No Data",1,IF(#REF!&lt;&gt;"",1,0))</f>
        <v>#REF!</v>
      </c>
      <c r="BA63" t="e">
        <f t="shared" si="2"/>
        <v>#REF!</v>
      </c>
      <c r="BB63" s="22" t="e">
        <f t="shared" si="3"/>
        <v>#REF!</v>
      </c>
    </row>
    <row r="64" spans="1:54" x14ac:dyDescent="0.3">
      <c r="A64" t="s">
        <v>7409</v>
      </c>
      <c r="B64" s="208" t="e">
        <f>IF('Crisis Indicator Data'!#REF!="No Data",1,IF(#REF!&lt;&gt;"",1,0))</f>
        <v>#REF!</v>
      </c>
      <c r="C64" s="208" t="e">
        <f>IF('Crisis Indicator Data'!#REF!="No Data",1,IF(#REF!&lt;&gt;"",1,0))</f>
        <v>#REF!</v>
      </c>
      <c r="D64" s="208" t="e">
        <f>IF('Crisis Indicator Data'!#REF!="No Data",1,IF(#REF!&lt;&gt;"",1,0))</f>
        <v>#REF!</v>
      </c>
      <c r="E64" s="208" t="e">
        <f>IF('Crisis Indicator Data'!#REF!="No Data",1,IF(#REF!&lt;&gt;"",1,0))</f>
        <v>#REF!</v>
      </c>
      <c r="F64" s="208" t="e">
        <f>IF('Crisis Indicator Data'!#REF!="No Data",1,IF(#REF!&lt;&gt;"",1,0))</f>
        <v>#REF!</v>
      </c>
      <c r="G64" s="208" t="e">
        <f>IF('Crisis Indicator Data'!#REF!="No Data",1,IF(#REF!&lt;&gt;"",1,0))</f>
        <v>#REF!</v>
      </c>
      <c r="H64" s="208" t="e">
        <f>IF('Crisis Indicator Data'!#REF!="No Data",1,IF(#REF!&lt;&gt;"",1,0))</f>
        <v>#REF!</v>
      </c>
      <c r="I64" s="208" t="e">
        <f>IF('Crisis Indicator Data'!#REF!="No Data",1,IF(#REF!&lt;&gt;"",1,0))</f>
        <v>#REF!</v>
      </c>
      <c r="J64" s="208" t="e">
        <f>IF('Crisis Indicator Data'!#REF!="No Data",1,IF(#REF!&lt;&gt;"",1,0))</f>
        <v>#REF!</v>
      </c>
      <c r="K64" s="208" t="e">
        <f>IF('Crisis Indicator Data'!#REF!="No Data",1,IF(#REF!&lt;&gt;"",1,0))</f>
        <v>#REF!</v>
      </c>
      <c r="L64" s="208" t="e">
        <f>IF('Crisis Indicator Data'!#REF!="No Data",1,IF(#REF!&lt;&gt;"",1,0))</f>
        <v>#REF!</v>
      </c>
      <c r="M64" s="208" t="e">
        <f>IF('Crisis Indicator Data'!#REF!="No Data",1,IF(#REF!&lt;&gt;"",1,0))</f>
        <v>#REF!</v>
      </c>
      <c r="N64" s="208" t="e">
        <f>IF('Crisis Indicator Data'!#REF!="No Data",1,IF(#REF!&lt;&gt;"",1,0))</f>
        <v>#REF!</v>
      </c>
      <c r="O64" s="208" t="e">
        <f>IF('Crisis Indicator Data'!#REF!="No Data",1,IF(#REF!&lt;&gt;"",1,0))</f>
        <v>#REF!</v>
      </c>
      <c r="P64" s="208" t="e">
        <f>IF('Crisis Indicator Data'!#REF!="No Data",1,IF(#REF!&lt;&gt;"",1,0))</f>
        <v>#REF!</v>
      </c>
      <c r="Q64" s="208" t="e">
        <f>IF('Crisis Indicator Data'!#REF!="No Data",1,IF(#REF!&lt;&gt;"",1,0))</f>
        <v>#REF!</v>
      </c>
      <c r="R64" s="208" t="e">
        <f>IF('Crisis Indicator Data'!#REF!="No Data",1,IF(#REF!&lt;&gt;"",1,0))</f>
        <v>#REF!</v>
      </c>
      <c r="S64" s="208" t="e">
        <f>IF('Crisis Indicator Data'!#REF!="No Data",1,IF(#REF!&lt;&gt;"",1,0))</f>
        <v>#REF!</v>
      </c>
      <c r="T64" s="208" t="e">
        <f>IF('Crisis Indicator Data'!#REF!="No Data",1,IF(#REF!&lt;&gt;"",1,0))</f>
        <v>#REF!</v>
      </c>
      <c r="U64" s="208" t="e">
        <f>IF('Crisis Indicator Data'!#REF!="No Data",1,IF(#REF!&lt;&gt;"",1,0))</f>
        <v>#REF!</v>
      </c>
      <c r="V64" s="208" t="e">
        <f>IF('Crisis Indicator Data'!#REF!="No Data",1,IF(#REF!&lt;&gt;"",1,0))</f>
        <v>#REF!</v>
      </c>
      <c r="W64" s="208" t="e">
        <f>IF('Crisis Indicator Data'!#REF!="No Data",1,IF(#REF!&lt;&gt;"",1,0))</f>
        <v>#REF!</v>
      </c>
      <c r="X64" s="208" t="e">
        <f>IF('Crisis Indicator Data'!#REF!="No Data",1,IF(#REF!&lt;&gt;"",1,0))</f>
        <v>#REF!</v>
      </c>
      <c r="Y64" s="208" t="e">
        <f>IF('Crisis Indicator Data'!#REF!="No Data",1,IF(#REF!&lt;&gt;"",1,0))</f>
        <v>#REF!</v>
      </c>
      <c r="Z64" s="208" t="e">
        <f>IF('Crisis Indicator Data'!#REF!="No Data",1,IF(#REF!&lt;&gt;"",1,0))</f>
        <v>#REF!</v>
      </c>
      <c r="AA64" s="208" t="e">
        <f>IF('Crisis Indicator Data'!#REF!="No Data",1,IF(#REF!&lt;&gt;"",1,0))</f>
        <v>#REF!</v>
      </c>
      <c r="AB64" s="208" t="e">
        <f>IF('Crisis Indicator Data'!#REF!="No Data",1,IF(#REF!&lt;&gt;"",1,0))</f>
        <v>#REF!</v>
      </c>
      <c r="AC64" s="208" t="e">
        <f>IF('Crisis Indicator Data'!#REF!="No Data",1,IF(#REF!&lt;&gt;"",1,0))</f>
        <v>#REF!</v>
      </c>
      <c r="AD64" s="208" t="e">
        <f>IF('Crisis Indicator Data'!#REF!="No Data",1,IF(#REF!&lt;&gt;"",1,0))</f>
        <v>#REF!</v>
      </c>
      <c r="AE64" s="208" t="e">
        <f>IF('Crisis Indicator Data'!#REF!="No Data",1,IF(#REF!&lt;&gt;"",1,0))</f>
        <v>#REF!</v>
      </c>
      <c r="AF64" s="208" t="e">
        <f>IF('Crisis Indicator Data'!#REF!="No Data",1,IF(#REF!&lt;&gt;"",1,0))</f>
        <v>#REF!</v>
      </c>
      <c r="AG64" s="208" t="e">
        <f>IF('Crisis Indicator Data'!#REF!="No Data",1,IF(#REF!&lt;&gt;"",1,0))</f>
        <v>#REF!</v>
      </c>
      <c r="AH64" s="208" t="e">
        <f>IF('Crisis Indicator Data'!#REF!="No Data",1,IF(#REF!&lt;&gt;"",1,0))</f>
        <v>#REF!</v>
      </c>
      <c r="AI64" s="208" t="e">
        <f>IF('Crisis Indicator Data'!#REF!="No Data",1,IF(#REF!&lt;&gt;"",1,0))</f>
        <v>#REF!</v>
      </c>
      <c r="AJ64" s="208" t="e">
        <f>IF('Crisis Indicator Data'!#REF!="No Data",1,IF(#REF!&lt;&gt;"",1,0))</f>
        <v>#REF!</v>
      </c>
      <c r="AK64" s="208" t="e">
        <f>IF('Crisis Indicator Data'!#REF!="No Data",1,IF(#REF!&lt;&gt;"",1,0))</f>
        <v>#REF!</v>
      </c>
      <c r="AL64" s="208" t="e">
        <f>IF('Crisis Indicator Data'!#REF!="No Data",1,IF(#REF!&lt;&gt;"",1,0))</f>
        <v>#REF!</v>
      </c>
      <c r="AM64" s="208" t="e">
        <f>IF('Crisis Indicator Data'!#REF!="No Data",1,IF(#REF!&lt;&gt;"",1,0))</f>
        <v>#REF!</v>
      </c>
      <c r="AN64" s="208" t="e">
        <f>IF('Crisis Indicator Data'!#REF!="No Data",1,IF(#REF!&lt;&gt;"",1,0))</f>
        <v>#REF!</v>
      </c>
      <c r="AO64" s="208" t="e">
        <f>IF('Crisis Indicator Data'!#REF!="No Data",1,IF(#REF!&lt;&gt;"",1,0))</f>
        <v>#REF!</v>
      </c>
      <c r="AP64" s="208" t="e">
        <f>IF('Crisis Indicator Data'!#REF!="No Data",1,IF(#REF!&lt;&gt;"",1,0))</f>
        <v>#REF!</v>
      </c>
      <c r="AQ64" s="208" t="e">
        <f>IF('Crisis Indicator Data'!#REF!="No Data",1,IF(#REF!&lt;&gt;"",1,0))</f>
        <v>#REF!</v>
      </c>
      <c r="AR64" s="208" t="e">
        <f>IF('Crisis Indicator Data'!#REF!="No Data",1,IF(#REF!&lt;&gt;"",1,0))</f>
        <v>#REF!</v>
      </c>
      <c r="AS64" s="208" t="e">
        <f>IF('Crisis Indicator Data'!#REF!="No Data",1,IF(#REF!&lt;&gt;"",1,0))</f>
        <v>#REF!</v>
      </c>
      <c r="AT64" s="208" t="e">
        <f>IF('Crisis Indicator Data'!#REF!="No Data",1,IF(#REF!&lt;&gt;"",1,0))</f>
        <v>#REF!</v>
      </c>
      <c r="AU64" s="208" t="e">
        <f>IF('Crisis Indicator Data'!#REF!="No Data",1,IF(#REF!&lt;&gt;"",1,0))</f>
        <v>#REF!</v>
      </c>
      <c r="AV64" s="208" t="e">
        <f>IF('Crisis Indicator Data'!#REF!="No Data",1,IF(#REF!&lt;&gt;"",1,0))</f>
        <v>#REF!</v>
      </c>
      <c r="AW64" s="208" t="e">
        <f>IF('Crisis Indicator Data'!#REF!="No Data",1,IF(#REF!&lt;&gt;"",1,0))</f>
        <v>#REF!</v>
      </c>
      <c r="AX64" s="208" t="e">
        <f>IF('Crisis Indicator Data'!#REF!="No Data",1,IF(#REF!&lt;&gt;"",1,0))</f>
        <v>#REF!</v>
      </c>
      <c r="AY64" s="208" t="e">
        <f>IF('Crisis Indicator Data'!#REF!="No Data",1,IF(#REF!&lt;&gt;"",1,0))</f>
        <v>#REF!</v>
      </c>
      <c r="AZ64" s="208" t="e">
        <f>IF('Crisis Indicator Data'!#REF!="No Data",1,IF(#REF!&lt;&gt;"",1,0))</f>
        <v>#REF!</v>
      </c>
      <c r="BA64" t="e">
        <f t="shared" si="2"/>
        <v>#REF!</v>
      </c>
      <c r="BB64" s="22" t="e">
        <f t="shared" si="3"/>
        <v>#REF!</v>
      </c>
    </row>
    <row r="65" spans="1:54" x14ac:dyDescent="0.3">
      <c r="A65" t="s">
        <v>7411</v>
      </c>
      <c r="B65" s="208" t="e">
        <f>IF('Crisis Indicator Data'!#REF!="No Data",1,IF(#REF!&lt;&gt;"",1,0))</f>
        <v>#REF!</v>
      </c>
      <c r="C65" s="208" t="e">
        <f>IF('Crisis Indicator Data'!#REF!="No Data",1,IF(#REF!&lt;&gt;"",1,0))</f>
        <v>#REF!</v>
      </c>
      <c r="D65" s="208" t="e">
        <f>IF('Crisis Indicator Data'!#REF!="No Data",1,IF(#REF!&lt;&gt;"",1,0))</f>
        <v>#REF!</v>
      </c>
      <c r="E65" s="208" t="e">
        <f>IF('Crisis Indicator Data'!#REF!="No Data",1,IF(#REF!&lt;&gt;"",1,0))</f>
        <v>#REF!</v>
      </c>
      <c r="F65" s="208" t="e">
        <f>IF('Crisis Indicator Data'!#REF!="No Data",1,IF(#REF!&lt;&gt;"",1,0))</f>
        <v>#REF!</v>
      </c>
      <c r="G65" s="208" t="e">
        <f>IF('Crisis Indicator Data'!#REF!="No Data",1,IF(#REF!&lt;&gt;"",1,0))</f>
        <v>#REF!</v>
      </c>
      <c r="H65" s="208" t="e">
        <f>IF('Crisis Indicator Data'!#REF!="No Data",1,IF(#REF!&lt;&gt;"",1,0))</f>
        <v>#REF!</v>
      </c>
      <c r="I65" s="208" t="e">
        <f>IF('Crisis Indicator Data'!#REF!="No Data",1,IF(#REF!&lt;&gt;"",1,0))</f>
        <v>#REF!</v>
      </c>
      <c r="J65" s="208" t="e">
        <f>IF('Crisis Indicator Data'!#REF!="No Data",1,IF(#REF!&lt;&gt;"",1,0))</f>
        <v>#REF!</v>
      </c>
      <c r="K65" s="208" t="e">
        <f>IF('Crisis Indicator Data'!#REF!="No Data",1,IF(#REF!&lt;&gt;"",1,0))</f>
        <v>#REF!</v>
      </c>
      <c r="L65" s="208" t="e">
        <f>IF('Crisis Indicator Data'!#REF!="No Data",1,IF(#REF!&lt;&gt;"",1,0))</f>
        <v>#REF!</v>
      </c>
      <c r="M65" s="208" t="e">
        <f>IF('Crisis Indicator Data'!#REF!="No Data",1,IF(#REF!&lt;&gt;"",1,0))</f>
        <v>#REF!</v>
      </c>
      <c r="N65" s="208" t="e">
        <f>IF('Crisis Indicator Data'!#REF!="No Data",1,IF(#REF!&lt;&gt;"",1,0))</f>
        <v>#REF!</v>
      </c>
      <c r="O65" s="208" t="e">
        <f>IF('Crisis Indicator Data'!#REF!="No Data",1,IF(#REF!&lt;&gt;"",1,0))</f>
        <v>#REF!</v>
      </c>
      <c r="P65" s="208" t="e">
        <f>IF('Crisis Indicator Data'!#REF!="No Data",1,IF(#REF!&lt;&gt;"",1,0))</f>
        <v>#REF!</v>
      </c>
      <c r="Q65" s="208" t="e">
        <f>IF('Crisis Indicator Data'!#REF!="No Data",1,IF(#REF!&lt;&gt;"",1,0))</f>
        <v>#REF!</v>
      </c>
      <c r="R65" s="208" t="e">
        <f>IF('Crisis Indicator Data'!#REF!="No Data",1,IF(#REF!&lt;&gt;"",1,0))</f>
        <v>#REF!</v>
      </c>
      <c r="S65" s="208" t="e">
        <f>IF('Crisis Indicator Data'!#REF!="No Data",1,IF(#REF!&lt;&gt;"",1,0))</f>
        <v>#REF!</v>
      </c>
      <c r="T65" s="208" t="e">
        <f>IF('Crisis Indicator Data'!#REF!="No Data",1,IF(#REF!&lt;&gt;"",1,0))</f>
        <v>#REF!</v>
      </c>
      <c r="U65" s="208" t="e">
        <f>IF('Crisis Indicator Data'!#REF!="No Data",1,IF(#REF!&lt;&gt;"",1,0))</f>
        <v>#REF!</v>
      </c>
      <c r="V65" s="208" t="e">
        <f>IF('Crisis Indicator Data'!#REF!="No Data",1,IF(#REF!&lt;&gt;"",1,0))</f>
        <v>#REF!</v>
      </c>
      <c r="W65" s="208" t="e">
        <f>IF('Crisis Indicator Data'!#REF!="No Data",1,IF(#REF!&lt;&gt;"",1,0))</f>
        <v>#REF!</v>
      </c>
      <c r="X65" s="208" t="e">
        <f>IF('Crisis Indicator Data'!#REF!="No Data",1,IF(#REF!&lt;&gt;"",1,0))</f>
        <v>#REF!</v>
      </c>
      <c r="Y65" s="208" t="e">
        <f>IF('Crisis Indicator Data'!#REF!="No Data",1,IF(#REF!&lt;&gt;"",1,0))</f>
        <v>#REF!</v>
      </c>
      <c r="Z65" s="208" t="e">
        <f>IF('Crisis Indicator Data'!#REF!="No Data",1,IF(#REF!&lt;&gt;"",1,0))</f>
        <v>#REF!</v>
      </c>
      <c r="AA65" s="208" t="e">
        <f>IF('Crisis Indicator Data'!#REF!="No Data",1,IF(#REF!&lt;&gt;"",1,0))</f>
        <v>#REF!</v>
      </c>
      <c r="AB65" s="208" t="e">
        <f>IF('Crisis Indicator Data'!#REF!="No Data",1,IF(#REF!&lt;&gt;"",1,0))</f>
        <v>#REF!</v>
      </c>
      <c r="AC65" s="208" t="e">
        <f>IF('Crisis Indicator Data'!#REF!="No Data",1,IF(#REF!&lt;&gt;"",1,0))</f>
        <v>#REF!</v>
      </c>
      <c r="AD65" s="208" t="e">
        <f>IF('Crisis Indicator Data'!#REF!="No Data",1,IF(#REF!&lt;&gt;"",1,0))</f>
        <v>#REF!</v>
      </c>
      <c r="AE65" s="208" t="e">
        <f>IF('Crisis Indicator Data'!#REF!="No Data",1,IF(#REF!&lt;&gt;"",1,0))</f>
        <v>#REF!</v>
      </c>
      <c r="AF65" s="208" t="e">
        <f>IF('Crisis Indicator Data'!#REF!="No Data",1,IF(#REF!&lt;&gt;"",1,0))</f>
        <v>#REF!</v>
      </c>
      <c r="AG65" s="208" t="e">
        <f>IF('Crisis Indicator Data'!#REF!="No Data",1,IF(#REF!&lt;&gt;"",1,0))</f>
        <v>#REF!</v>
      </c>
      <c r="AH65" s="208" t="e">
        <f>IF('Crisis Indicator Data'!#REF!="No Data",1,IF(#REF!&lt;&gt;"",1,0))</f>
        <v>#REF!</v>
      </c>
      <c r="AI65" s="208" t="e">
        <f>IF('Crisis Indicator Data'!#REF!="No Data",1,IF(#REF!&lt;&gt;"",1,0))</f>
        <v>#REF!</v>
      </c>
      <c r="AJ65" s="208" t="e">
        <f>IF('Crisis Indicator Data'!#REF!="No Data",1,IF(#REF!&lt;&gt;"",1,0))</f>
        <v>#REF!</v>
      </c>
      <c r="AK65" s="208" t="e">
        <f>IF('Crisis Indicator Data'!#REF!="No Data",1,IF(#REF!&lt;&gt;"",1,0))</f>
        <v>#REF!</v>
      </c>
      <c r="AL65" s="208" t="e">
        <f>IF('Crisis Indicator Data'!#REF!="No Data",1,IF(#REF!&lt;&gt;"",1,0))</f>
        <v>#REF!</v>
      </c>
      <c r="AM65" s="208" t="e">
        <f>IF('Crisis Indicator Data'!#REF!="No Data",1,IF(#REF!&lt;&gt;"",1,0))</f>
        <v>#REF!</v>
      </c>
      <c r="AN65" s="208" t="e">
        <f>IF('Crisis Indicator Data'!#REF!="No Data",1,IF(#REF!&lt;&gt;"",1,0))</f>
        <v>#REF!</v>
      </c>
      <c r="AO65" s="208" t="e">
        <f>IF('Crisis Indicator Data'!#REF!="No Data",1,IF(#REF!&lt;&gt;"",1,0))</f>
        <v>#REF!</v>
      </c>
      <c r="AP65" s="208" t="e">
        <f>IF('Crisis Indicator Data'!#REF!="No Data",1,IF(#REF!&lt;&gt;"",1,0))</f>
        <v>#REF!</v>
      </c>
      <c r="AQ65" s="208" t="e">
        <f>IF('Crisis Indicator Data'!#REF!="No Data",1,IF(#REF!&lt;&gt;"",1,0))</f>
        <v>#REF!</v>
      </c>
      <c r="AR65" s="208" t="e">
        <f>IF('Crisis Indicator Data'!#REF!="No Data",1,IF(#REF!&lt;&gt;"",1,0))</f>
        <v>#REF!</v>
      </c>
      <c r="AS65" s="208" t="e">
        <f>IF('Crisis Indicator Data'!#REF!="No Data",1,IF(#REF!&lt;&gt;"",1,0))</f>
        <v>#REF!</v>
      </c>
      <c r="AT65" s="208" t="e">
        <f>IF('Crisis Indicator Data'!#REF!="No Data",1,IF(#REF!&lt;&gt;"",1,0))</f>
        <v>#REF!</v>
      </c>
      <c r="AU65" s="208" t="e">
        <f>IF('Crisis Indicator Data'!#REF!="No Data",1,IF(#REF!&lt;&gt;"",1,0))</f>
        <v>#REF!</v>
      </c>
      <c r="AV65" s="208" t="e">
        <f>IF('Crisis Indicator Data'!#REF!="No Data",1,IF(#REF!&lt;&gt;"",1,0))</f>
        <v>#REF!</v>
      </c>
      <c r="AW65" s="208" t="e">
        <f>IF('Crisis Indicator Data'!#REF!="No Data",1,IF(#REF!&lt;&gt;"",1,0))</f>
        <v>#REF!</v>
      </c>
      <c r="AX65" s="208" t="e">
        <f>IF('Crisis Indicator Data'!#REF!="No Data",1,IF(#REF!&lt;&gt;"",1,0))</f>
        <v>#REF!</v>
      </c>
      <c r="AY65" s="208" t="e">
        <f>IF('Crisis Indicator Data'!#REF!="No Data",1,IF(#REF!&lt;&gt;"",1,0))</f>
        <v>#REF!</v>
      </c>
      <c r="AZ65" s="208" t="e">
        <f>IF('Crisis Indicator Data'!#REF!="No Data",1,IF(#REF!&lt;&gt;"",1,0))</f>
        <v>#REF!</v>
      </c>
      <c r="BA65" t="e">
        <f t="shared" si="2"/>
        <v>#REF!</v>
      </c>
      <c r="BB65" s="22" t="e">
        <f t="shared" si="3"/>
        <v>#REF!</v>
      </c>
    </row>
    <row r="66" spans="1:54" x14ac:dyDescent="0.3">
      <c r="A66" t="s">
        <v>7412</v>
      </c>
      <c r="B66" s="208" t="e">
        <f>IF('Crisis Indicator Data'!#REF!="No Data",1,IF(#REF!&lt;&gt;"",1,0))</f>
        <v>#REF!</v>
      </c>
      <c r="C66" s="208" t="e">
        <f>IF('Crisis Indicator Data'!#REF!="No Data",1,IF(#REF!&lt;&gt;"",1,0))</f>
        <v>#REF!</v>
      </c>
      <c r="D66" s="208" t="e">
        <f>IF('Crisis Indicator Data'!#REF!="No Data",1,IF(#REF!&lt;&gt;"",1,0))</f>
        <v>#REF!</v>
      </c>
      <c r="E66" s="208" t="e">
        <f>IF('Crisis Indicator Data'!#REF!="No Data",1,IF(#REF!&lt;&gt;"",1,0))</f>
        <v>#REF!</v>
      </c>
      <c r="F66" s="208" t="e">
        <f>IF('Crisis Indicator Data'!#REF!="No Data",1,IF(#REF!&lt;&gt;"",1,0))</f>
        <v>#REF!</v>
      </c>
      <c r="G66" s="208" t="e">
        <f>IF('Crisis Indicator Data'!#REF!="No Data",1,IF(#REF!&lt;&gt;"",1,0))</f>
        <v>#REF!</v>
      </c>
      <c r="H66" s="208" t="e">
        <f>IF('Crisis Indicator Data'!#REF!="No Data",1,IF(#REF!&lt;&gt;"",1,0))</f>
        <v>#REF!</v>
      </c>
      <c r="I66" s="208" t="e">
        <f>IF('Crisis Indicator Data'!#REF!="No Data",1,IF(#REF!&lt;&gt;"",1,0))</f>
        <v>#REF!</v>
      </c>
      <c r="J66" s="208" t="e">
        <f>IF('Crisis Indicator Data'!#REF!="No Data",1,IF(#REF!&lt;&gt;"",1,0))</f>
        <v>#REF!</v>
      </c>
      <c r="K66" s="208" t="e">
        <f>IF('Crisis Indicator Data'!#REF!="No Data",1,IF(#REF!&lt;&gt;"",1,0))</f>
        <v>#REF!</v>
      </c>
      <c r="L66" s="208" t="e">
        <f>IF('Crisis Indicator Data'!#REF!="No Data",1,IF(#REF!&lt;&gt;"",1,0))</f>
        <v>#REF!</v>
      </c>
      <c r="M66" s="208" t="e">
        <f>IF('Crisis Indicator Data'!#REF!="No Data",1,IF(#REF!&lt;&gt;"",1,0))</f>
        <v>#REF!</v>
      </c>
      <c r="N66" s="208" t="e">
        <f>IF('Crisis Indicator Data'!#REF!="No Data",1,IF(#REF!&lt;&gt;"",1,0))</f>
        <v>#REF!</v>
      </c>
      <c r="O66" s="208" t="e">
        <f>IF('Crisis Indicator Data'!#REF!="No Data",1,IF(#REF!&lt;&gt;"",1,0))</f>
        <v>#REF!</v>
      </c>
      <c r="P66" s="208" t="e">
        <f>IF('Crisis Indicator Data'!#REF!="No Data",1,IF(#REF!&lt;&gt;"",1,0))</f>
        <v>#REF!</v>
      </c>
      <c r="Q66" s="208" t="e">
        <f>IF('Crisis Indicator Data'!#REF!="No Data",1,IF(#REF!&lt;&gt;"",1,0))</f>
        <v>#REF!</v>
      </c>
      <c r="R66" s="208" t="e">
        <f>IF('Crisis Indicator Data'!#REF!="No Data",1,IF(#REF!&lt;&gt;"",1,0))</f>
        <v>#REF!</v>
      </c>
      <c r="S66" s="208" t="e">
        <f>IF('Crisis Indicator Data'!#REF!="No Data",1,IF(#REF!&lt;&gt;"",1,0))</f>
        <v>#REF!</v>
      </c>
      <c r="T66" s="208" t="e">
        <f>IF('Crisis Indicator Data'!#REF!="No Data",1,IF(#REF!&lt;&gt;"",1,0))</f>
        <v>#REF!</v>
      </c>
      <c r="U66" s="208" t="e">
        <f>IF('Crisis Indicator Data'!#REF!="No Data",1,IF(#REF!&lt;&gt;"",1,0))</f>
        <v>#REF!</v>
      </c>
      <c r="V66" s="208" t="e">
        <f>IF('Crisis Indicator Data'!#REF!="No Data",1,IF(#REF!&lt;&gt;"",1,0))</f>
        <v>#REF!</v>
      </c>
      <c r="W66" s="208" t="e">
        <f>IF('Crisis Indicator Data'!#REF!="No Data",1,IF(#REF!&lt;&gt;"",1,0))</f>
        <v>#REF!</v>
      </c>
      <c r="X66" s="208" t="e">
        <f>IF('Crisis Indicator Data'!#REF!="No Data",1,IF(#REF!&lt;&gt;"",1,0))</f>
        <v>#REF!</v>
      </c>
      <c r="Y66" s="208" t="e">
        <f>IF('Crisis Indicator Data'!#REF!="No Data",1,IF(#REF!&lt;&gt;"",1,0))</f>
        <v>#REF!</v>
      </c>
      <c r="Z66" s="208" t="e">
        <f>IF('Crisis Indicator Data'!#REF!="No Data",1,IF(#REF!&lt;&gt;"",1,0))</f>
        <v>#REF!</v>
      </c>
      <c r="AA66" s="208" t="e">
        <f>IF('Crisis Indicator Data'!#REF!="No Data",1,IF(#REF!&lt;&gt;"",1,0))</f>
        <v>#REF!</v>
      </c>
      <c r="AB66" s="208" t="e">
        <f>IF('Crisis Indicator Data'!#REF!="No Data",1,IF(#REF!&lt;&gt;"",1,0))</f>
        <v>#REF!</v>
      </c>
      <c r="AC66" s="208" t="e">
        <f>IF('Crisis Indicator Data'!#REF!="No Data",1,IF(#REF!&lt;&gt;"",1,0))</f>
        <v>#REF!</v>
      </c>
      <c r="AD66" s="208" t="e">
        <f>IF('Crisis Indicator Data'!#REF!="No Data",1,IF(#REF!&lt;&gt;"",1,0))</f>
        <v>#REF!</v>
      </c>
      <c r="AE66" s="208" t="e">
        <f>IF('Crisis Indicator Data'!#REF!="No Data",1,IF(#REF!&lt;&gt;"",1,0))</f>
        <v>#REF!</v>
      </c>
      <c r="AF66" s="208" t="e">
        <f>IF('Crisis Indicator Data'!#REF!="No Data",1,IF(#REF!&lt;&gt;"",1,0))</f>
        <v>#REF!</v>
      </c>
      <c r="AG66" s="208" t="e">
        <f>IF('Crisis Indicator Data'!#REF!="No Data",1,IF(#REF!&lt;&gt;"",1,0))</f>
        <v>#REF!</v>
      </c>
      <c r="AH66" s="208" t="e">
        <f>IF('Crisis Indicator Data'!#REF!="No Data",1,IF(#REF!&lt;&gt;"",1,0))</f>
        <v>#REF!</v>
      </c>
      <c r="AI66" s="208" t="e">
        <f>IF('Crisis Indicator Data'!#REF!="No Data",1,IF(#REF!&lt;&gt;"",1,0))</f>
        <v>#REF!</v>
      </c>
      <c r="AJ66" s="208" t="e">
        <f>IF('Crisis Indicator Data'!#REF!="No Data",1,IF(#REF!&lt;&gt;"",1,0))</f>
        <v>#REF!</v>
      </c>
      <c r="AK66" s="208" t="e">
        <f>IF('Crisis Indicator Data'!#REF!="No Data",1,IF(#REF!&lt;&gt;"",1,0))</f>
        <v>#REF!</v>
      </c>
      <c r="AL66" s="208" t="e">
        <f>IF('Crisis Indicator Data'!#REF!="No Data",1,IF(#REF!&lt;&gt;"",1,0))</f>
        <v>#REF!</v>
      </c>
      <c r="AM66" s="208" t="e">
        <f>IF('Crisis Indicator Data'!#REF!="No Data",1,IF(#REF!&lt;&gt;"",1,0))</f>
        <v>#REF!</v>
      </c>
      <c r="AN66" s="208" t="e">
        <f>IF('Crisis Indicator Data'!#REF!="No Data",1,IF(#REF!&lt;&gt;"",1,0))</f>
        <v>#REF!</v>
      </c>
      <c r="AO66" s="208" t="e">
        <f>IF('Crisis Indicator Data'!#REF!="No Data",1,IF(#REF!&lt;&gt;"",1,0))</f>
        <v>#REF!</v>
      </c>
      <c r="AP66" s="208" t="e">
        <f>IF('Crisis Indicator Data'!#REF!="No Data",1,IF(#REF!&lt;&gt;"",1,0))</f>
        <v>#REF!</v>
      </c>
      <c r="AQ66" s="208" t="e">
        <f>IF('Crisis Indicator Data'!#REF!="No Data",1,IF(#REF!&lt;&gt;"",1,0))</f>
        <v>#REF!</v>
      </c>
      <c r="AR66" s="208" t="e">
        <f>IF('Crisis Indicator Data'!#REF!="No Data",1,IF(#REF!&lt;&gt;"",1,0))</f>
        <v>#REF!</v>
      </c>
      <c r="AS66" s="208" t="e">
        <f>IF('Crisis Indicator Data'!#REF!="No Data",1,IF(#REF!&lt;&gt;"",1,0))</f>
        <v>#REF!</v>
      </c>
      <c r="AT66" s="208" t="e">
        <f>IF('Crisis Indicator Data'!#REF!="No Data",1,IF(#REF!&lt;&gt;"",1,0))</f>
        <v>#REF!</v>
      </c>
      <c r="AU66" s="208" t="e">
        <f>IF('Crisis Indicator Data'!#REF!="No Data",1,IF(#REF!&lt;&gt;"",1,0))</f>
        <v>#REF!</v>
      </c>
      <c r="AV66" s="208" t="e">
        <f>IF('Crisis Indicator Data'!#REF!="No Data",1,IF(#REF!&lt;&gt;"",1,0))</f>
        <v>#REF!</v>
      </c>
      <c r="AW66" s="208" t="e">
        <f>IF('Crisis Indicator Data'!#REF!="No Data",1,IF(#REF!&lt;&gt;"",1,0))</f>
        <v>#REF!</v>
      </c>
      <c r="AX66" s="208" t="e">
        <f>IF('Crisis Indicator Data'!#REF!="No Data",1,IF(#REF!&lt;&gt;"",1,0))</f>
        <v>#REF!</v>
      </c>
      <c r="AY66" s="208" t="e">
        <f>IF('Crisis Indicator Data'!#REF!="No Data",1,IF(#REF!&lt;&gt;"",1,0))</f>
        <v>#REF!</v>
      </c>
      <c r="AZ66" s="208" t="e">
        <f>IF('Crisis Indicator Data'!#REF!="No Data",1,IF(#REF!&lt;&gt;"",1,0))</f>
        <v>#REF!</v>
      </c>
      <c r="BA66" t="e">
        <f t="shared" ref="BA66:BA97" si="4">SUM(B66:AZ66)</f>
        <v>#REF!</v>
      </c>
      <c r="BB66" s="22" t="e">
        <f t="shared" ref="BB66:BB97" si="5">BA66/51</f>
        <v>#REF!</v>
      </c>
    </row>
    <row r="67" spans="1:54" x14ac:dyDescent="0.3">
      <c r="A67" t="s">
        <v>7414</v>
      </c>
      <c r="B67" s="208" t="e">
        <f>IF('Crisis Indicator Data'!#REF!="No Data",1,IF(#REF!&lt;&gt;"",1,0))</f>
        <v>#REF!</v>
      </c>
      <c r="C67" s="208" t="e">
        <f>IF('Crisis Indicator Data'!#REF!="No Data",1,IF(#REF!&lt;&gt;"",1,0))</f>
        <v>#REF!</v>
      </c>
      <c r="D67" s="208" t="e">
        <f>IF('Crisis Indicator Data'!#REF!="No Data",1,IF(#REF!&lt;&gt;"",1,0))</f>
        <v>#REF!</v>
      </c>
      <c r="E67" s="208" t="e">
        <f>IF('Crisis Indicator Data'!#REF!="No Data",1,IF(#REF!&lt;&gt;"",1,0))</f>
        <v>#REF!</v>
      </c>
      <c r="F67" s="208" t="e">
        <f>IF('Crisis Indicator Data'!#REF!="No Data",1,IF(#REF!&lt;&gt;"",1,0))</f>
        <v>#REF!</v>
      </c>
      <c r="G67" s="208" t="e">
        <f>IF('Crisis Indicator Data'!#REF!="No Data",1,IF(#REF!&lt;&gt;"",1,0))</f>
        <v>#REF!</v>
      </c>
      <c r="H67" s="208" t="e">
        <f>IF('Crisis Indicator Data'!#REF!="No Data",1,IF(#REF!&lt;&gt;"",1,0))</f>
        <v>#REF!</v>
      </c>
      <c r="I67" s="208" t="e">
        <f>IF('Crisis Indicator Data'!#REF!="No Data",1,IF(#REF!&lt;&gt;"",1,0))</f>
        <v>#REF!</v>
      </c>
      <c r="J67" s="208" t="e">
        <f>IF('Crisis Indicator Data'!#REF!="No Data",1,IF(#REF!&lt;&gt;"",1,0))</f>
        <v>#REF!</v>
      </c>
      <c r="K67" s="208" t="e">
        <f>IF('Crisis Indicator Data'!#REF!="No Data",1,IF(#REF!&lt;&gt;"",1,0))</f>
        <v>#REF!</v>
      </c>
      <c r="L67" s="208" t="e">
        <f>IF('Crisis Indicator Data'!#REF!="No Data",1,IF(#REF!&lt;&gt;"",1,0))</f>
        <v>#REF!</v>
      </c>
      <c r="M67" s="208" t="e">
        <f>IF('Crisis Indicator Data'!#REF!="No Data",1,IF(#REF!&lt;&gt;"",1,0))</f>
        <v>#REF!</v>
      </c>
      <c r="N67" s="208" t="e">
        <f>IF('Crisis Indicator Data'!#REF!="No Data",1,IF(#REF!&lt;&gt;"",1,0))</f>
        <v>#REF!</v>
      </c>
      <c r="O67" s="208" t="e">
        <f>IF('Crisis Indicator Data'!#REF!="No Data",1,IF(#REF!&lt;&gt;"",1,0))</f>
        <v>#REF!</v>
      </c>
      <c r="P67" s="208" t="e">
        <f>IF('Crisis Indicator Data'!#REF!="No Data",1,IF(#REF!&lt;&gt;"",1,0))</f>
        <v>#REF!</v>
      </c>
      <c r="Q67" s="208" t="e">
        <f>IF('Crisis Indicator Data'!#REF!="No Data",1,IF(#REF!&lt;&gt;"",1,0))</f>
        <v>#REF!</v>
      </c>
      <c r="R67" s="208" t="e">
        <f>IF('Crisis Indicator Data'!#REF!="No Data",1,IF(#REF!&lt;&gt;"",1,0))</f>
        <v>#REF!</v>
      </c>
      <c r="S67" s="208" t="e">
        <f>IF('Crisis Indicator Data'!#REF!="No Data",1,IF(#REF!&lt;&gt;"",1,0))</f>
        <v>#REF!</v>
      </c>
      <c r="T67" s="208" t="e">
        <f>IF('Crisis Indicator Data'!#REF!="No Data",1,IF(#REF!&lt;&gt;"",1,0))</f>
        <v>#REF!</v>
      </c>
      <c r="U67" s="208" t="e">
        <f>IF('Crisis Indicator Data'!#REF!="No Data",1,IF(#REF!&lt;&gt;"",1,0))</f>
        <v>#REF!</v>
      </c>
      <c r="V67" s="208" t="e">
        <f>IF('Crisis Indicator Data'!#REF!="No Data",1,IF(#REF!&lt;&gt;"",1,0))</f>
        <v>#REF!</v>
      </c>
      <c r="W67" s="208" t="e">
        <f>IF('Crisis Indicator Data'!#REF!="No Data",1,IF(#REF!&lt;&gt;"",1,0))</f>
        <v>#REF!</v>
      </c>
      <c r="X67" s="208" t="e">
        <f>IF('Crisis Indicator Data'!#REF!="No Data",1,IF(#REF!&lt;&gt;"",1,0))</f>
        <v>#REF!</v>
      </c>
      <c r="Y67" s="208" t="e">
        <f>IF('Crisis Indicator Data'!#REF!="No Data",1,IF(#REF!&lt;&gt;"",1,0))</f>
        <v>#REF!</v>
      </c>
      <c r="Z67" s="208" t="e">
        <f>IF('Crisis Indicator Data'!#REF!="No Data",1,IF(#REF!&lt;&gt;"",1,0))</f>
        <v>#REF!</v>
      </c>
      <c r="AA67" s="208" t="e">
        <f>IF('Crisis Indicator Data'!#REF!="No Data",1,IF(#REF!&lt;&gt;"",1,0))</f>
        <v>#REF!</v>
      </c>
      <c r="AB67" s="208" t="e">
        <f>IF('Crisis Indicator Data'!#REF!="No Data",1,IF(#REF!&lt;&gt;"",1,0))</f>
        <v>#REF!</v>
      </c>
      <c r="AC67" s="208" t="e">
        <f>IF('Crisis Indicator Data'!#REF!="No Data",1,IF(#REF!&lt;&gt;"",1,0))</f>
        <v>#REF!</v>
      </c>
      <c r="AD67" s="208" t="e">
        <f>IF('Crisis Indicator Data'!#REF!="No Data",1,IF(#REF!&lt;&gt;"",1,0))</f>
        <v>#REF!</v>
      </c>
      <c r="AE67" s="208" t="e">
        <f>IF('Crisis Indicator Data'!#REF!="No Data",1,IF(#REF!&lt;&gt;"",1,0))</f>
        <v>#REF!</v>
      </c>
      <c r="AF67" s="208" t="e">
        <f>IF('Crisis Indicator Data'!#REF!="No Data",1,IF(#REF!&lt;&gt;"",1,0))</f>
        <v>#REF!</v>
      </c>
      <c r="AG67" s="208" t="e">
        <f>IF('Crisis Indicator Data'!#REF!="No Data",1,IF(#REF!&lt;&gt;"",1,0))</f>
        <v>#REF!</v>
      </c>
      <c r="AH67" s="208" t="e">
        <f>IF('Crisis Indicator Data'!#REF!="No Data",1,IF(#REF!&lt;&gt;"",1,0))</f>
        <v>#REF!</v>
      </c>
      <c r="AI67" s="208" t="e">
        <f>IF('Crisis Indicator Data'!#REF!="No Data",1,IF(#REF!&lt;&gt;"",1,0))</f>
        <v>#REF!</v>
      </c>
      <c r="AJ67" s="208" t="e">
        <f>IF('Crisis Indicator Data'!#REF!="No Data",1,IF(#REF!&lt;&gt;"",1,0))</f>
        <v>#REF!</v>
      </c>
      <c r="AK67" s="208" t="e">
        <f>IF('Crisis Indicator Data'!#REF!="No Data",1,IF(#REF!&lt;&gt;"",1,0))</f>
        <v>#REF!</v>
      </c>
      <c r="AL67" s="208" t="e">
        <f>IF('Crisis Indicator Data'!#REF!="No Data",1,IF(#REF!&lt;&gt;"",1,0))</f>
        <v>#REF!</v>
      </c>
      <c r="AM67" s="208" t="e">
        <f>IF('Crisis Indicator Data'!#REF!="No Data",1,IF(#REF!&lt;&gt;"",1,0))</f>
        <v>#REF!</v>
      </c>
      <c r="AN67" s="208" t="e">
        <f>IF('Crisis Indicator Data'!#REF!="No Data",1,IF(#REF!&lt;&gt;"",1,0))</f>
        <v>#REF!</v>
      </c>
      <c r="AO67" s="208" t="e">
        <f>IF('Crisis Indicator Data'!#REF!="No Data",1,IF(#REF!&lt;&gt;"",1,0))</f>
        <v>#REF!</v>
      </c>
      <c r="AP67" s="208" t="e">
        <f>IF('Crisis Indicator Data'!#REF!="No Data",1,IF(#REF!&lt;&gt;"",1,0))</f>
        <v>#REF!</v>
      </c>
      <c r="AQ67" s="208" t="e">
        <f>IF('Crisis Indicator Data'!#REF!="No Data",1,IF(#REF!&lt;&gt;"",1,0))</f>
        <v>#REF!</v>
      </c>
      <c r="AR67" s="208" t="e">
        <f>IF('Crisis Indicator Data'!#REF!="No Data",1,IF(#REF!&lt;&gt;"",1,0))</f>
        <v>#REF!</v>
      </c>
      <c r="AS67" s="208" t="e">
        <f>IF('Crisis Indicator Data'!#REF!="No Data",1,IF(#REF!&lt;&gt;"",1,0))</f>
        <v>#REF!</v>
      </c>
      <c r="AT67" s="208" t="e">
        <f>IF('Crisis Indicator Data'!#REF!="No Data",1,IF(#REF!&lt;&gt;"",1,0))</f>
        <v>#REF!</v>
      </c>
      <c r="AU67" s="208" t="e">
        <f>IF('Crisis Indicator Data'!#REF!="No Data",1,IF(#REF!&lt;&gt;"",1,0))</f>
        <v>#REF!</v>
      </c>
      <c r="AV67" s="208" t="e">
        <f>IF('Crisis Indicator Data'!#REF!="No Data",1,IF(#REF!&lt;&gt;"",1,0))</f>
        <v>#REF!</v>
      </c>
      <c r="AW67" s="208" t="e">
        <f>IF('Crisis Indicator Data'!#REF!="No Data",1,IF(#REF!&lt;&gt;"",1,0))</f>
        <v>#REF!</v>
      </c>
      <c r="AX67" s="208" t="e">
        <f>IF('Crisis Indicator Data'!#REF!="No Data",1,IF(#REF!&lt;&gt;"",1,0))</f>
        <v>#REF!</v>
      </c>
      <c r="AY67" s="208" t="e">
        <f>IF('Crisis Indicator Data'!#REF!="No Data",1,IF(#REF!&lt;&gt;"",1,0))</f>
        <v>#REF!</v>
      </c>
      <c r="AZ67" s="208" t="e">
        <f>IF('Crisis Indicator Data'!#REF!="No Data",1,IF(#REF!&lt;&gt;"",1,0))</f>
        <v>#REF!</v>
      </c>
      <c r="BA67" t="e">
        <f t="shared" si="4"/>
        <v>#REF!</v>
      </c>
      <c r="BB67" s="22" t="e">
        <f t="shared" si="5"/>
        <v>#REF!</v>
      </c>
    </row>
    <row r="68" spans="1:54" x14ac:dyDescent="0.3">
      <c r="A68" t="s">
        <v>7415</v>
      </c>
      <c r="B68" s="208" t="e">
        <f>IF('Crisis Indicator Data'!#REF!="No Data",1,IF(#REF!&lt;&gt;"",1,0))</f>
        <v>#REF!</v>
      </c>
      <c r="C68" s="208" t="e">
        <f>IF('Crisis Indicator Data'!#REF!="No Data",1,IF(#REF!&lt;&gt;"",1,0))</f>
        <v>#REF!</v>
      </c>
      <c r="D68" s="208" t="e">
        <f>IF('Crisis Indicator Data'!#REF!="No Data",1,IF(#REF!&lt;&gt;"",1,0))</f>
        <v>#REF!</v>
      </c>
      <c r="E68" s="208" t="e">
        <f>IF('Crisis Indicator Data'!#REF!="No Data",1,IF(#REF!&lt;&gt;"",1,0))</f>
        <v>#REF!</v>
      </c>
      <c r="F68" s="208" t="e">
        <f>IF('Crisis Indicator Data'!#REF!="No Data",1,IF(#REF!&lt;&gt;"",1,0))</f>
        <v>#REF!</v>
      </c>
      <c r="G68" s="208" t="e">
        <f>IF('Crisis Indicator Data'!#REF!="No Data",1,IF(#REF!&lt;&gt;"",1,0))</f>
        <v>#REF!</v>
      </c>
      <c r="H68" s="208" t="e">
        <f>IF('Crisis Indicator Data'!#REF!="No Data",1,IF(#REF!&lt;&gt;"",1,0))</f>
        <v>#REF!</v>
      </c>
      <c r="I68" s="208" t="e">
        <f>IF('Crisis Indicator Data'!#REF!="No Data",1,IF(#REF!&lt;&gt;"",1,0))</f>
        <v>#REF!</v>
      </c>
      <c r="J68" s="208" t="e">
        <f>IF('Crisis Indicator Data'!#REF!="No Data",1,IF(#REF!&lt;&gt;"",1,0))</f>
        <v>#REF!</v>
      </c>
      <c r="K68" s="208" t="e">
        <f>IF('Crisis Indicator Data'!#REF!="No Data",1,IF(#REF!&lt;&gt;"",1,0))</f>
        <v>#REF!</v>
      </c>
      <c r="L68" s="208" t="e">
        <f>IF('Crisis Indicator Data'!#REF!="No Data",1,IF(#REF!&lt;&gt;"",1,0))</f>
        <v>#REF!</v>
      </c>
      <c r="M68" s="208" t="e">
        <f>IF('Crisis Indicator Data'!#REF!="No Data",1,IF(#REF!&lt;&gt;"",1,0))</f>
        <v>#REF!</v>
      </c>
      <c r="N68" s="208" t="e">
        <f>IF('Crisis Indicator Data'!#REF!="No Data",1,IF(#REF!&lt;&gt;"",1,0))</f>
        <v>#REF!</v>
      </c>
      <c r="O68" s="208" t="e">
        <f>IF('Crisis Indicator Data'!#REF!="No Data",1,IF(#REF!&lt;&gt;"",1,0))</f>
        <v>#REF!</v>
      </c>
      <c r="P68" s="208" t="e">
        <f>IF('Crisis Indicator Data'!#REF!="No Data",1,IF(#REF!&lt;&gt;"",1,0))</f>
        <v>#REF!</v>
      </c>
      <c r="Q68" s="208" t="e">
        <f>IF('Crisis Indicator Data'!#REF!="No Data",1,IF(#REF!&lt;&gt;"",1,0))</f>
        <v>#REF!</v>
      </c>
      <c r="R68" s="208" t="e">
        <f>IF('Crisis Indicator Data'!#REF!="No Data",1,IF(#REF!&lt;&gt;"",1,0))</f>
        <v>#REF!</v>
      </c>
      <c r="S68" s="208" t="e">
        <f>IF('Crisis Indicator Data'!#REF!="No Data",1,IF(#REF!&lt;&gt;"",1,0))</f>
        <v>#REF!</v>
      </c>
      <c r="T68" s="208" t="e">
        <f>IF('Crisis Indicator Data'!#REF!="No Data",1,IF(#REF!&lt;&gt;"",1,0))</f>
        <v>#REF!</v>
      </c>
      <c r="U68" s="208" t="e">
        <f>IF('Crisis Indicator Data'!#REF!="No Data",1,IF(#REF!&lt;&gt;"",1,0))</f>
        <v>#REF!</v>
      </c>
      <c r="V68" s="208" t="e">
        <f>IF('Crisis Indicator Data'!#REF!="No Data",1,IF(#REF!&lt;&gt;"",1,0))</f>
        <v>#REF!</v>
      </c>
      <c r="W68" s="208" t="e">
        <f>IF('Crisis Indicator Data'!#REF!="No Data",1,IF(#REF!&lt;&gt;"",1,0))</f>
        <v>#REF!</v>
      </c>
      <c r="X68" s="208" t="e">
        <f>IF('Crisis Indicator Data'!#REF!="No Data",1,IF(#REF!&lt;&gt;"",1,0))</f>
        <v>#REF!</v>
      </c>
      <c r="Y68" s="208" t="e">
        <f>IF('Crisis Indicator Data'!#REF!="No Data",1,IF(#REF!&lt;&gt;"",1,0))</f>
        <v>#REF!</v>
      </c>
      <c r="Z68" s="208" t="e">
        <f>IF('Crisis Indicator Data'!#REF!="No Data",1,IF(#REF!&lt;&gt;"",1,0))</f>
        <v>#REF!</v>
      </c>
      <c r="AA68" s="208" t="e">
        <f>IF('Crisis Indicator Data'!#REF!="No Data",1,IF(#REF!&lt;&gt;"",1,0))</f>
        <v>#REF!</v>
      </c>
      <c r="AB68" s="208" t="e">
        <f>IF('Crisis Indicator Data'!#REF!="No Data",1,IF(#REF!&lt;&gt;"",1,0))</f>
        <v>#REF!</v>
      </c>
      <c r="AC68" s="208" t="e">
        <f>IF('Crisis Indicator Data'!#REF!="No Data",1,IF(#REF!&lt;&gt;"",1,0))</f>
        <v>#REF!</v>
      </c>
      <c r="AD68" s="208" t="e">
        <f>IF('Crisis Indicator Data'!#REF!="No Data",1,IF(#REF!&lt;&gt;"",1,0))</f>
        <v>#REF!</v>
      </c>
      <c r="AE68" s="208" t="e">
        <f>IF('Crisis Indicator Data'!#REF!="No Data",1,IF(#REF!&lt;&gt;"",1,0))</f>
        <v>#REF!</v>
      </c>
      <c r="AF68" s="208" t="e">
        <f>IF('Crisis Indicator Data'!#REF!="No Data",1,IF(#REF!&lt;&gt;"",1,0))</f>
        <v>#REF!</v>
      </c>
      <c r="AG68" s="208" t="e">
        <f>IF('Crisis Indicator Data'!#REF!="No Data",1,IF(#REF!&lt;&gt;"",1,0))</f>
        <v>#REF!</v>
      </c>
      <c r="AH68" s="208" t="e">
        <f>IF('Crisis Indicator Data'!#REF!="No Data",1,IF(#REF!&lt;&gt;"",1,0))</f>
        <v>#REF!</v>
      </c>
      <c r="AI68" s="208" t="e">
        <f>IF('Crisis Indicator Data'!#REF!="No Data",1,IF(#REF!&lt;&gt;"",1,0))</f>
        <v>#REF!</v>
      </c>
      <c r="AJ68" s="208" t="e">
        <f>IF('Crisis Indicator Data'!#REF!="No Data",1,IF(#REF!&lt;&gt;"",1,0))</f>
        <v>#REF!</v>
      </c>
      <c r="AK68" s="208" t="e">
        <f>IF('Crisis Indicator Data'!#REF!="No Data",1,IF(#REF!&lt;&gt;"",1,0))</f>
        <v>#REF!</v>
      </c>
      <c r="AL68" s="208" t="e">
        <f>IF('Crisis Indicator Data'!#REF!="No Data",1,IF(#REF!&lt;&gt;"",1,0))</f>
        <v>#REF!</v>
      </c>
      <c r="AM68" s="208" t="e">
        <f>IF('Crisis Indicator Data'!#REF!="No Data",1,IF(#REF!&lt;&gt;"",1,0))</f>
        <v>#REF!</v>
      </c>
      <c r="AN68" s="208" t="e">
        <f>IF('Crisis Indicator Data'!#REF!="No Data",1,IF(#REF!&lt;&gt;"",1,0))</f>
        <v>#REF!</v>
      </c>
      <c r="AO68" s="208" t="e">
        <f>IF('Crisis Indicator Data'!#REF!="No Data",1,IF(#REF!&lt;&gt;"",1,0))</f>
        <v>#REF!</v>
      </c>
      <c r="AP68" s="208" t="e">
        <f>IF('Crisis Indicator Data'!#REF!="No Data",1,IF(#REF!&lt;&gt;"",1,0))</f>
        <v>#REF!</v>
      </c>
      <c r="AQ68" s="208" t="e">
        <f>IF('Crisis Indicator Data'!#REF!="No Data",1,IF(#REF!&lt;&gt;"",1,0))</f>
        <v>#REF!</v>
      </c>
      <c r="AR68" s="208" t="e">
        <f>IF('Crisis Indicator Data'!#REF!="No Data",1,IF(#REF!&lt;&gt;"",1,0))</f>
        <v>#REF!</v>
      </c>
      <c r="AS68" s="208" t="e">
        <f>IF('Crisis Indicator Data'!#REF!="No Data",1,IF(#REF!&lt;&gt;"",1,0))</f>
        <v>#REF!</v>
      </c>
      <c r="AT68" s="208" t="e">
        <f>IF('Crisis Indicator Data'!#REF!="No Data",1,IF(#REF!&lt;&gt;"",1,0))</f>
        <v>#REF!</v>
      </c>
      <c r="AU68" s="208" t="e">
        <f>IF('Crisis Indicator Data'!#REF!="No Data",1,IF(#REF!&lt;&gt;"",1,0))</f>
        <v>#REF!</v>
      </c>
      <c r="AV68" s="208" t="e">
        <f>IF('Crisis Indicator Data'!#REF!="No Data",1,IF(#REF!&lt;&gt;"",1,0))</f>
        <v>#REF!</v>
      </c>
      <c r="AW68" s="208" t="e">
        <f>IF('Crisis Indicator Data'!#REF!="No Data",1,IF(#REF!&lt;&gt;"",1,0))</f>
        <v>#REF!</v>
      </c>
      <c r="AX68" s="208" t="e">
        <f>IF('Crisis Indicator Data'!#REF!="No Data",1,IF(#REF!&lt;&gt;"",1,0))</f>
        <v>#REF!</v>
      </c>
      <c r="AY68" s="208" t="e">
        <f>IF('Crisis Indicator Data'!#REF!="No Data",1,IF(#REF!&lt;&gt;"",1,0))</f>
        <v>#REF!</v>
      </c>
      <c r="AZ68" s="208" t="e">
        <f>IF('Crisis Indicator Data'!#REF!="No Data",1,IF(#REF!&lt;&gt;"",1,0))</f>
        <v>#REF!</v>
      </c>
      <c r="BA68" t="e">
        <f t="shared" si="4"/>
        <v>#REF!</v>
      </c>
      <c r="BB68" s="22" t="e">
        <f t="shared" si="5"/>
        <v>#REF!</v>
      </c>
    </row>
    <row r="69" spans="1:54" x14ac:dyDescent="0.3">
      <c r="A69" t="s">
        <v>7417</v>
      </c>
      <c r="B69" s="208" t="e">
        <f>IF('Crisis Indicator Data'!#REF!="No Data",1,IF(#REF!&lt;&gt;"",1,0))</f>
        <v>#REF!</v>
      </c>
      <c r="C69" s="208" t="e">
        <f>IF('Crisis Indicator Data'!#REF!="No Data",1,IF(#REF!&lt;&gt;"",1,0))</f>
        <v>#REF!</v>
      </c>
      <c r="D69" s="208" t="e">
        <f>IF('Crisis Indicator Data'!#REF!="No Data",1,IF(#REF!&lt;&gt;"",1,0))</f>
        <v>#REF!</v>
      </c>
      <c r="E69" s="208" t="e">
        <f>IF('Crisis Indicator Data'!#REF!="No Data",1,IF(#REF!&lt;&gt;"",1,0))</f>
        <v>#REF!</v>
      </c>
      <c r="F69" s="208" t="e">
        <f>IF('Crisis Indicator Data'!#REF!="No Data",1,IF(#REF!&lt;&gt;"",1,0))</f>
        <v>#REF!</v>
      </c>
      <c r="G69" s="208" t="e">
        <f>IF('Crisis Indicator Data'!#REF!="No Data",1,IF(#REF!&lt;&gt;"",1,0))</f>
        <v>#REF!</v>
      </c>
      <c r="H69" s="208" t="e">
        <f>IF('Crisis Indicator Data'!#REF!="No Data",1,IF(#REF!&lt;&gt;"",1,0))</f>
        <v>#REF!</v>
      </c>
      <c r="I69" s="208" t="e">
        <f>IF('Crisis Indicator Data'!#REF!="No Data",1,IF(#REF!&lt;&gt;"",1,0))</f>
        <v>#REF!</v>
      </c>
      <c r="J69" s="208" t="e">
        <f>IF('Crisis Indicator Data'!#REF!="No Data",1,IF(#REF!&lt;&gt;"",1,0))</f>
        <v>#REF!</v>
      </c>
      <c r="K69" s="208" t="e">
        <f>IF('Crisis Indicator Data'!#REF!="No Data",1,IF(#REF!&lt;&gt;"",1,0))</f>
        <v>#REF!</v>
      </c>
      <c r="L69" s="208" t="e">
        <f>IF('Crisis Indicator Data'!#REF!="No Data",1,IF(#REF!&lt;&gt;"",1,0))</f>
        <v>#REF!</v>
      </c>
      <c r="M69" s="208" t="e">
        <f>IF('Crisis Indicator Data'!#REF!="No Data",1,IF(#REF!&lt;&gt;"",1,0))</f>
        <v>#REF!</v>
      </c>
      <c r="N69" s="208" t="e">
        <f>IF('Crisis Indicator Data'!#REF!="No Data",1,IF(#REF!&lt;&gt;"",1,0))</f>
        <v>#REF!</v>
      </c>
      <c r="O69" s="208" t="e">
        <f>IF('Crisis Indicator Data'!#REF!="No Data",1,IF(#REF!&lt;&gt;"",1,0))</f>
        <v>#REF!</v>
      </c>
      <c r="P69" s="208" t="e">
        <f>IF('Crisis Indicator Data'!#REF!="No Data",1,IF(#REF!&lt;&gt;"",1,0))</f>
        <v>#REF!</v>
      </c>
      <c r="Q69" s="208" t="e">
        <f>IF('Crisis Indicator Data'!#REF!="No Data",1,IF(#REF!&lt;&gt;"",1,0))</f>
        <v>#REF!</v>
      </c>
      <c r="R69" s="208" t="e">
        <f>IF('Crisis Indicator Data'!#REF!="No Data",1,IF(#REF!&lt;&gt;"",1,0))</f>
        <v>#REF!</v>
      </c>
      <c r="S69" s="208" t="e">
        <f>IF('Crisis Indicator Data'!#REF!="No Data",1,IF(#REF!&lt;&gt;"",1,0))</f>
        <v>#REF!</v>
      </c>
      <c r="T69" s="208" t="e">
        <f>IF('Crisis Indicator Data'!#REF!="No Data",1,IF(#REF!&lt;&gt;"",1,0))</f>
        <v>#REF!</v>
      </c>
      <c r="U69" s="208" t="e">
        <f>IF('Crisis Indicator Data'!#REF!="No Data",1,IF(#REF!&lt;&gt;"",1,0))</f>
        <v>#REF!</v>
      </c>
      <c r="V69" s="208" t="e">
        <f>IF('Crisis Indicator Data'!#REF!="No Data",1,IF(#REF!&lt;&gt;"",1,0))</f>
        <v>#REF!</v>
      </c>
      <c r="W69" s="208" t="e">
        <f>IF('Crisis Indicator Data'!#REF!="No Data",1,IF(#REF!&lt;&gt;"",1,0))</f>
        <v>#REF!</v>
      </c>
      <c r="X69" s="208" t="e">
        <f>IF('Crisis Indicator Data'!#REF!="No Data",1,IF(#REF!&lt;&gt;"",1,0))</f>
        <v>#REF!</v>
      </c>
      <c r="Y69" s="208" t="e">
        <f>IF('Crisis Indicator Data'!#REF!="No Data",1,IF(#REF!&lt;&gt;"",1,0))</f>
        <v>#REF!</v>
      </c>
      <c r="Z69" s="208" t="e">
        <f>IF('Crisis Indicator Data'!#REF!="No Data",1,IF(#REF!&lt;&gt;"",1,0))</f>
        <v>#REF!</v>
      </c>
      <c r="AA69" s="208" t="e">
        <f>IF('Crisis Indicator Data'!#REF!="No Data",1,IF(#REF!&lt;&gt;"",1,0))</f>
        <v>#REF!</v>
      </c>
      <c r="AB69" s="208" t="e">
        <f>IF('Crisis Indicator Data'!#REF!="No Data",1,IF(#REF!&lt;&gt;"",1,0))</f>
        <v>#REF!</v>
      </c>
      <c r="AC69" s="208" t="e">
        <f>IF('Crisis Indicator Data'!#REF!="No Data",1,IF(#REF!&lt;&gt;"",1,0))</f>
        <v>#REF!</v>
      </c>
      <c r="AD69" s="208" t="e">
        <f>IF('Crisis Indicator Data'!#REF!="No Data",1,IF(#REF!&lt;&gt;"",1,0))</f>
        <v>#REF!</v>
      </c>
      <c r="AE69" s="208" t="e">
        <f>IF('Crisis Indicator Data'!#REF!="No Data",1,IF(#REF!&lt;&gt;"",1,0))</f>
        <v>#REF!</v>
      </c>
      <c r="AF69" s="208" t="e">
        <f>IF('Crisis Indicator Data'!#REF!="No Data",1,IF(#REF!&lt;&gt;"",1,0))</f>
        <v>#REF!</v>
      </c>
      <c r="AG69" s="208" t="e">
        <f>IF('Crisis Indicator Data'!#REF!="No Data",1,IF(#REF!&lt;&gt;"",1,0))</f>
        <v>#REF!</v>
      </c>
      <c r="AH69" s="208" t="e">
        <f>IF('Crisis Indicator Data'!#REF!="No Data",1,IF(#REF!&lt;&gt;"",1,0))</f>
        <v>#REF!</v>
      </c>
      <c r="AI69" s="208" t="e">
        <f>IF('Crisis Indicator Data'!#REF!="No Data",1,IF(#REF!&lt;&gt;"",1,0))</f>
        <v>#REF!</v>
      </c>
      <c r="AJ69" s="208" t="e">
        <f>IF('Crisis Indicator Data'!#REF!="No Data",1,IF(#REF!&lt;&gt;"",1,0))</f>
        <v>#REF!</v>
      </c>
      <c r="AK69" s="208" t="e">
        <f>IF('Crisis Indicator Data'!#REF!="No Data",1,IF(#REF!&lt;&gt;"",1,0))</f>
        <v>#REF!</v>
      </c>
      <c r="AL69" s="208" t="e">
        <f>IF('Crisis Indicator Data'!#REF!="No Data",1,IF(#REF!&lt;&gt;"",1,0))</f>
        <v>#REF!</v>
      </c>
      <c r="AM69" s="208" t="e">
        <f>IF('Crisis Indicator Data'!#REF!="No Data",1,IF(#REF!&lt;&gt;"",1,0))</f>
        <v>#REF!</v>
      </c>
      <c r="AN69" s="208" t="e">
        <f>IF('Crisis Indicator Data'!#REF!="No Data",1,IF(#REF!&lt;&gt;"",1,0))</f>
        <v>#REF!</v>
      </c>
      <c r="AO69" s="208" t="e">
        <f>IF('Crisis Indicator Data'!#REF!="No Data",1,IF(#REF!&lt;&gt;"",1,0))</f>
        <v>#REF!</v>
      </c>
      <c r="AP69" s="208" t="e">
        <f>IF('Crisis Indicator Data'!#REF!="No Data",1,IF(#REF!&lt;&gt;"",1,0))</f>
        <v>#REF!</v>
      </c>
      <c r="AQ69" s="208" t="e">
        <f>IF('Crisis Indicator Data'!#REF!="No Data",1,IF(#REF!&lt;&gt;"",1,0))</f>
        <v>#REF!</v>
      </c>
      <c r="AR69" s="208" t="e">
        <f>IF('Crisis Indicator Data'!#REF!="No Data",1,IF(#REF!&lt;&gt;"",1,0))</f>
        <v>#REF!</v>
      </c>
      <c r="AS69" s="208" t="e">
        <f>IF('Crisis Indicator Data'!#REF!="No Data",1,IF(#REF!&lt;&gt;"",1,0))</f>
        <v>#REF!</v>
      </c>
      <c r="AT69" s="208" t="e">
        <f>IF('Crisis Indicator Data'!#REF!="No Data",1,IF(#REF!&lt;&gt;"",1,0))</f>
        <v>#REF!</v>
      </c>
      <c r="AU69" s="208" t="e">
        <f>IF('Crisis Indicator Data'!#REF!="No Data",1,IF(#REF!&lt;&gt;"",1,0))</f>
        <v>#REF!</v>
      </c>
      <c r="AV69" s="208" t="e">
        <f>IF('Crisis Indicator Data'!#REF!="No Data",1,IF(#REF!&lt;&gt;"",1,0))</f>
        <v>#REF!</v>
      </c>
      <c r="AW69" s="208" t="e">
        <f>IF('Crisis Indicator Data'!#REF!="No Data",1,IF(#REF!&lt;&gt;"",1,0))</f>
        <v>#REF!</v>
      </c>
      <c r="AX69" s="208" t="e">
        <f>IF('Crisis Indicator Data'!#REF!="No Data",1,IF(#REF!&lt;&gt;"",1,0))</f>
        <v>#REF!</v>
      </c>
      <c r="AY69" s="208" t="e">
        <f>IF('Crisis Indicator Data'!#REF!="No Data",1,IF(#REF!&lt;&gt;"",1,0))</f>
        <v>#REF!</v>
      </c>
      <c r="AZ69" s="208" t="e">
        <f>IF('Crisis Indicator Data'!#REF!="No Data",1,IF(#REF!&lt;&gt;"",1,0))</f>
        <v>#REF!</v>
      </c>
      <c r="BA69" t="e">
        <f t="shared" si="4"/>
        <v>#REF!</v>
      </c>
      <c r="BB69" s="22" t="e">
        <f t="shared" si="5"/>
        <v>#REF!</v>
      </c>
    </row>
    <row r="70" spans="1:54" x14ac:dyDescent="0.3">
      <c r="A70" t="s">
        <v>7419</v>
      </c>
      <c r="B70" s="208" t="e">
        <f>IF('Crisis Indicator Data'!#REF!="No Data",1,IF(#REF!&lt;&gt;"",1,0))</f>
        <v>#REF!</v>
      </c>
      <c r="C70" s="208" t="e">
        <f>IF('Crisis Indicator Data'!#REF!="No Data",1,IF(#REF!&lt;&gt;"",1,0))</f>
        <v>#REF!</v>
      </c>
      <c r="D70" s="208" t="e">
        <f>IF('Crisis Indicator Data'!#REF!="No Data",1,IF(#REF!&lt;&gt;"",1,0))</f>
        <v>#REF!</v>
      </c>
      <c r="E70" s="208" t="e">
        <f>IF('Crisis Indicator Data'!#REF!="No Data",1,IF(#REF!&lt;&gt;"",1,0))</f>
        <v>#REF!</v>
      </c>
      <c r="F70" s="208" t="e">
        <f>IF('Crisis Indicator Data'!#REF!="No Data",1,IF(#REF!&lt;&gt;"",1,0))</f>
        <v>#REF!</v>
      </c>
      <c r="G70" s="208" t="e">
        <f>IF('Crisis Indicator Data'!#REF!="No Data",1,IF(#REF!&lt;&gt;"",1,0))</f>
        <v>#REF!</v>
      </c>
      <c r="H70" s="208" t="e">
        <f>IF('Crisis Indicator Data'!#REF!="No Data",1,IF(#REF!&lt;&gt;"",1,0))</f>
        <v>#REF!</v>
      </c>
      <c r="I70" s="208" t="e">
        <f>IF('Crisis Indicator Data'!#REF!="No Data",1,IF(#REF!&lt;&gt;"",1,0))</f>
        <v>#REF!</v>
      </c>
      <c r="J70" s="208" t="e">
        <f>IF('Crisis Indicator Data'!#REF!="No Data",1,IF(#REF!&lt;&gt;"",1,0))</f>
        <v>#REF!</v>
      </c>
      <c r="K70" s="208" t="e">
        <f>IF('Crisis Indicator Data'!#REF!="No Data",1,IF(#REF!&lt;&gt;"",1,0))</f>
        <v>#REF!</v>
      </c>
      <c r="L70" s="208" t="e">
        <f>IF('Crisis Indicator Data'!#REF!="No Data",1,IF(#REF!&lt;&gt;"",1,0))</f>
        <v>#REF!</v>
      </c>
      <c r="M70" s="208" t="e">
        <f>IF('Crisis Indicator Data'!#REF!="No Data",1,IF(#REF!&lt;&gt;"",1,0))</f>
        <v>#REF!</v>
      </c>
      <c r="N70" s="208" t="e">
        <f>IF('Crisis Indicator Data'!#REF!="No Data",1,IF(#REF!&lt;&gt;"",1,0))</f>
        <v>#REF!</v>
      </c>
      <c r="O70" s="208" t="e">
        <f>IF('Crisis Indicator Data'!#REF!="No Data",1,IF(#REF!&lt;&gt;"",1,0))</f>
        <v>#REF!</v>
      </c>
      <c r="P70" s="208" t="e">
        <f>IF('Crisis Indicator Data'!#REF!="No Data",1,IF(#REF!&lt;&gt;"",1,0))</f>
        <v>#REF!</v>
      </c>
      <c r="Q70" s="208" t="e">
        <f>IF('Crisis Indicator Data'!#REF!="No Data",1,IF(#REF!&lt;&gt;"",1,0))</f>
        <v>#REF!</v>
      </c>
      <c r="R70" s="208" t="e">
        <f>IF('Crisis Indicator Data'!#REF!="No Data",1,IF(#REF!&lt;&gt;"",1,0))</f>
        <v>#REF!</v>
      </c>
      <c r="S70" s="208" t="e">
        <f>IF('Crisis Indicator Data'!#REF!="No Data",1,IF(#REF!&lt;&gt;"",1,0))</f>
        <v>#REF!</v>
      </c>
      <c r="T70" s="208" t="e">
        <f>IF('Crisis Indicator Data'!#REF!="No Data",1,IF(#REF!&lt;&gt;"",1,0))</f>
        <v>#REF!</v>
      </c>
      <c r="U70" s="208" t="e">
        <f>IF('Crisis Indicator Data'!#REF!="No Data",1,IF(#REF!&lt;&gt;"",1,0))</f>
        <v>#REF!</v>
      </c>
      <c r="V70" s="208" t="e">
        <f>IF('Crisis Indicator Data'!#REF!="No Data",1,IF(#REF!&lt;&gt;"",1,0))</f>
        <v>#REF!</v>
      </c>
      <c r="W70" s="208" t="e">
        <f>IF('Crisis Indicator Data'!#REF!="No Data",1,IF(#REF!&lt;&gt;"",1,0))</f>
        <v>#REF!</v>
      </c>
      <c r="X70" s="208" t="e">
        <f>IF('Crisis Indicator Data'!#REF!="No Data",1,IF(#REF!&lt;&gt;"",1,0))</f>
        <v>#REF!</v>
      </c>
      <c r="Y70" s="208" t="e">
        <f>IF('Crisis Indicator Data'!#REF!="No Data",1,IF(#REF!&lt;&gt;"",1,0))</f>
        <v>#REF!</v>
      </c>
      <c r="Z70" s="208" t="e">
        <f>IF('Crisis Indicator Data'!#REF!="No Data",1,IF(#REF!&lt;&gt;"",1,0))</f>
        <v>#REF!</v>
      </c>
      <c r="AA70" s="208" t="e">
        <f>IF('Crisis Indicator Data'!#REF!="No Data",1,IF(#REF!&lt;&gt;"",1,0))</f>
        <v>#REF!</v>
      </c>
      <c r="AB70" s="208" t="e">
        <f>IF('Crisis Indicator Data'!#REF!="No Data",1,IF(#REF!&lt;&gt;"",1,0))</f>
        <v>#REF!</v>
      </c>
      <c r="AC70" s="208" t="e">
        <f>IF('Crisis Indicator Data'!#REF!="No Data",1,IF(#REF!&lt;&gt;"",1,0))</f>
        <v>#REF!</v>
      </c>
      <c r="AD70" s="208" t="e">
        <f>IF('Crisis Indicator Data'!#REF!="No Data",1,IF(#REF!&lt;&gt;"",1,0))</f>
        <v>#REF!</v>
      </c>
      <c r="AE70" s="208" t="e">
        <f>IF('Crisis Indicator Data'!#REF!="No Data",1,IF(#REF!&lt;&gt;"",1,0))</f>
        <v>#REF!</v>
      </c>
      <c r="AF70" s="208" t="e">
        <f>IF('Crisis Indicator Data'!#REF!="No Data",1,IF(#REF!&lt;&gt;"",1,0))</f>
        <v>#REF!</v>
      </c>
      <c r="AG70" s="208" t="e">
        <f>IF('Crisis Indicator Data'!#REF!="No Data",1,IF(#REF!&lt;&gt;"",1,0))</f>
        <v>#REF!</v>
      </c>
      <c r="AH70" s="208" t="e">
        <f>IF('Crisis Indicator Data'!#REF!="No Data",1,IF(#REF!&lt;&gt;"",1,0))</f>
        <v>#REF!</v>
      </c>
      <c r="AI70" s="208" t="e">
        <f>IF('Crisis Indicator Data'!#REF!="No Data",1,IF(#REF!&lt;&gt;"",1,0))</f>
        <v>#REF!</v>
      </c>
      <c r="AJ70" s="208" t="e">
        <f>IF('Crisis Indicator Data'!#REF!="No Data",1,IF(#REF!&lt;&gt;"",1,0))</f>
        <v>#REF!</v>
      </c>
      <c r="AK70" s="208" t="e">
        <f>IF('Crisis Indicator Data'!#REF!="No Data",1,IF(#REF!&lt;&gt;"",1,0))</f>
        <v>#REF!</v>
      </c>
      <c r="AL70" s="208" t="e">
        <f>IF('Crisis Indicator Data'!#REF!="No Data",1,IF(#REF!&lt;&gt;"",1,0))</f>
        <v>#REF!</v>
      </c>
      <c r="AM70" s="208" t="e">
        <f>IF('Crisis Indicator Data'!#REF!="No Data",1,IF(#REF!&lt;&gt;"",1,0))</f>
        <v>#REF!</v>
      </c>
      <c r="AN70" s="208" t="e">
        <f>IF('Crisis Indicator Data'!#REF!="No Data",1,IF(#REF!&lt;&gt;"",1,0))</f>
        <v>#REF!</v>
      </c>
      <c r="AO70" s="208" t="e">
        <f>IF('Crisis Indicator Data'!#REF!="No Data",1,IF(#REF!&lt;&gt;"",1,0))</f>
        <v>#REF!</v>
      </c>
      <c r="AP70" s="208" t="e">
        <f>IF('Crisis Indicator Data'!#REF!="No Data",1,IF(#REF!&lt;&gt;"",1,0))</f>
        <v>#REF!</v>
      </c>
      <c r="AQ70" s="208" t="e">
        <f>IF('Crisis Indicator Data'!#REF!="No Data",1,IF(#REF!&lt;&gt;"",1,0))</f>
        <v>#REF!</v>
      </c>
      <c r="AR70" s="208" t="e">
        <f>IF('Crisis Indicator Data'!#REF!="No Data",1,IF(#REF!&lt;&gt;"",1,0))</f>
        <v>#REF!</v>
      </c>
      <c r="AS70" s="208" t="e">
        <f>IF('Crisis Indicator Data'!#REF!="No Data",1,IF(#REF!&lt;&gt;"",1,0))</f>
        <v>#REF!</v>
      </c>
      <c r="AT70" s="208" t="e">
        <f>IF('Crisis Indicator Data'!#REF!="No Data",1,IF(#REF!&lt;&gt;"",1,0))</f>
        <v>#REF!</v>
      </c>
      <c r="AU70" s="208" t="e">
        <f>IF('Crisis Indicator Data'!#REF!="No Data",1,IF(#REF!&lt;&gt;"",1,0))</f>
        <v>#REF!</v>
      </c>
      <c r="AV70" s="208" t="e">
        <f>IF('Crisis Indicator Data'!#REF!="No Data",1,IF(#REF!&lt;&gt;"",1,0))</f>
        <v>#REF!</v>
      </c>
      <c r="AW70" s="208" t="e">
        <f>IF('Crisis Indicator Data'!#REF!="No Data",1,IF(#REF!&lt;&gt;"",1,0))</f>
        <v>#REF!</v>
      </c>
      <c r="AX70" s="208" t="e">
        <f>IF('Crisis Indicator Data'!#REF!="No Data",1,IF(#REF!&lt;&gt;"",1,0))</f>
        <v>#REF!</v>
      </c>
      <c r="AY70" s="208" t="e">
        <f>IF('Crisis Indicator Data'!#REF!="No Data",1,IF(#REF!&lt;&gt;"",1,0))</f>
        <v>#REF!</v>
      </c>
      <c r="AZ70" s="208" t="e">
        <f>IF('Crisis Indicator Data'!#REF!="No Data",1,IF(#REF!&lt;&gt;"",1,0))</f>
        <v>#REF!</v>
      </c>
      <c r="BA70" t="e">
        <f t="shared" si="4"/>
        <v>#REF!</v>
      </c>
      <c r="BB70" s="22" t="e">
        <f t="shared" si="5"/>
        <v>#REF!</v>
      </c>
    </row>
    <row r="71" spans="1:54" x14ac:dyDescent="0.3">
      <c r="A71" t="s">
        <v>7421</v>
      </c>
      <c r="B71" s="208" t="e">
        <f>IF('Crisis Indicator Data'!#REF!="No Data",1,IF(#REF!&lt;&gt;"",1,0))</f>
        <v>#REF!</v>
      </c>
      <c r="C71" s="208" t="e">
        <f>IF('Crisis Indicator Data'!#REF!="No Data",1,IF(#REF!&lt;&gt;"",1,0))</f>
        <v>#REF!</v>
      </c>
      <c r="D71" s="208" t="e">
        <f>IF('Crisis Indicator Data'!#REF!="No Data",1,IF(#REF!&lt;&gt;"",1,0))</f>
        <v>#REF!</v>
      </c>
      <c r="E71" s="208" t="e">
        <f>IF('Crisis Indicator Data'!#REF!="No Data",1,IF(#REF!&lt;&gt;"",1,0))</f>
        <v>#REF!</v>
      </c>
      <c r="F71" s="208" t="e">
        <f>IF('Crisis Indicator Data'!#REF!="No Data",1,IF(#REF!&lt;&gt;"",1,0))</f>
        <v>#REF!</v>
      </c>
      <c r="G71" s="208" t="e">
        <f>IF('Crisis Indicator Data'!#REF!="No Data",1,IF(#REF!&lt;&gt;"",1,0))</f>
        <v>#REF!</v>
      </c>
      <c r="H71" s="208" t="e">
        <f>IF('Crisis Indicator Data'!#REF!="No Data",1,IF(#REF!&lt;&gt;"",1,0))</f>
        <v>#REF!</v>
      </c>
      <c r="I71" s="208" t="e">
        <f>IF('Crisis Indicator Data'!#REF!="No Data",1,IF(#REF!&lt;&gt;"",1,0))</f>
        <v>#REF!</v>
      </c>
      <c r="J71" s="208" t="e">
        <f>IF('Crisis Indicator Data'!#REF!="No Data",1,IF(#REF!&lt;&gt;"",1,0))</f>
        <v>#REF!</v>
      </c>
      <c r="K71" s="208" t="e">
        <f>IF('Crisis Indicator Data'!#REF!="No Data",1,IF(#REF!&lt;&gt;"",1,0))</f>
        <v>#REF!</v>
      </c>
      <c r="L71" s="208" t="e">
        <f>IF('Crisis Indicator Data'!#REF!="No Data",1,IF(#REF!&lt;&gt;"",1,0))</f>
        <v>#REF!</v>
      </c>
      <c r="M71" s="208" t="e">
        <f>IF('Crisis Indicator Data'!#REF!="No Data",1,IF(#REF!&lt;&gt;"",1,0))</f>
        <v>#REF!</v>
      </c>
      <c r="N71" s="208" t="e">
        <f>IF('Crisis Indicator Data'!#REF!="No Data",1,IF(#REF!&lt;&gt;"",1,0))</f>
        <v>#REF!</v>
      </c>
      <c r="O71" s="208" t="e">
        <f>IF('Crisis Indicator Data'!#REF!="No Data",1,IF(#REF!&lt;&gt;"",1,0))</f>
        <v>#REF!</v>
      </c>
      <c r="P71" s="208" t="e">
        <f>IF('Crisis Indicator Data'!#REF!="No Data",1,IF(#REF!&lt;&gt;"",1,0))</f>
        <v>#REF!</v>
      </c>
      <c r="Q71" s="208" t="e">
        <f>IF('Crisis Indicator Data'!#REF!="No Data",1,IF(#REF!&lt;&gt;"",1,0))</f>
        <v>#REF!</v>
      </c>
      <c r="R71" s="208" t="e">
        <f>IF('Crisis Indicator Data'!#REF!="No Data",1,IF(#REF!&lt;&gt;"",1,0))</f>
        <v>#REF!</v>
      </c>
      <c r="S71" s="208" t="e">
        <f>IF('Crisis Indicator Data'!#REF!="No Data",1,IF(#REF!&lt;&gt;"",1,0))</f>
        <v>#REF!</v>
      </c>
      <c r="T71" s="208" t="e">
        <f>IF('Crisis Indicator Data'!#REF!="No Data",1,IF(#REF!&lt;&gt;"",1,0))</f>
        <v>#REF!</v>
      </c>
      <c r="U71" s="208" t="e">
        <f>IF('Crisis Indicator Data'!#REF!="No Data",1,IF(#REF!&lt;&gt;"",1,0))</f>
        <v>#REF!</v>
      </c>
      <c r="V71" s="208" t="e">
        <f>IF('Crisis Indicator Data'!#REF!="No Data",1,IF(#REF!&lt;&gt;"",1,0))</f>
        <v>#REF!</v>
      </c>
      <c r="W71" s="208" t="e">
        <f>IF('Crisis Indicator Data'!#REF!="No Data",1,IF(#REF!&lt;&gt;"",1,0))</f>
        <v>#REF!</v>
      </c>
      <c r="X71" s="208" t="e">
        <f>IF('Crisis Indicator Data'!#REF!="No Data",1,IF(#REF!&lt;&gt;"",1,0))</f>
        <v>#REF!</v>
      </c>
      <c r="Y71" s="208" t="e">
        <f>IF('Crisis Indicator Data'!#REF!="No Data",1,IF(#REF!&lt;&gt;"",1,0))</f>
        <v>#REF!</v>
      </c>
      <c r="Z71" s="208" t="e">
        <f>IF('Crisis Indicator Data'!#REF!="No Data",1,IF(#REF!&lt;&gt;"",1,0))</f>
        <v>#REF!</v>
      </c>
      <c r="AA71" s="208" t="e">
        <f>IF('Crisis Indicator Data'!#REF!="No Data",1,IF(#REF!&lt;&gt;"",1,0))</f>
        <v>#REF!</v>
      </c>
      <c r="AB71" s="208" t="e">
        <f>IF('Crisis Indicator Data'!#REF!="No Data",1,IF(#REF!&lt;&gt;"",1,0))</f>
        <v>#REF!</v>
      </c>
      <c r="AC71" s="208" t="e">
        <f>IF('Crisis Indicator Data'!#REF!="No Data",1,IF(#REF!&lt;&gt;"",1,0))</f>
        <v>#REF!</v>
      </c>
      <c r="AD71" s="208" t="e">
        <f>IF('Crisis Indicator Data'!#REF!="No Data",1,IF(#REF!&lt;&gt;"",1,0))</f>
        <v>#REF!</v>
      </c>
      <c r="AE71" s="208" t="e">
        <f>IF('Crisis Indicator Data'!#REF!="No Data",1,IF(#REF!&lt;&gt;"",1,0))</f>
        <v>#REF!</v>
      </c>
      <c r="AF71" s="208" t="e">
        <f>IF('Crisis Indicator Data'!#REF!="No Data",1,IF(#REF!&lt;&gt;"",1,0))</f>
        <v>#REF!</v>
      </c>
      <c r="AG71" s="208" t="e">
        <f>IF('Crisis Indicator Data'!#REF!="No Data",1,IF(#REF!&lt;&gt;"",1,0))</f>
        <v>#REF!</v>
      </c>
      <c r="AH71" s="208" t="e">
        <f>IF('Crisis Indicator Data'!#REF!="No Data",1,IF(#REF!&lt;&gt;"",1,0))</f>
        <v>#REF!</v>
      </c>
      <c r="AI71" s="208" t="e">
        <f>IF('Crisis Indicator Data'!#REF!="No Data",1,IF(#REF!&lt;&gt;"",1,0))</f>
        <v>#REF!</v>
      </c>
      <c r="AJ71" s="208" t="e">
        <f>IF('Crisis Indicator Data'!#REF!="No Data",1,IF(#REF!&lt;&gt;"",1,0))</f>
        <v>#REF!</v>
      </c>
      <c r="AK71" s="208" t="e">
        <f>IF('Crisis Indicator Data'!#REF!="No Data",1,IF(#REF!&lt;&gt;"",1,0))</f>
        <v>#REF!</v>
      </c>
      <c r="AL71" s="208" t="e">
        <f>IF('Crisis Indicator Data'!#REF!="No Data",1,IF(#REF!&lt;&gt;"",1,0))</f>
        <v>#REF!</v>
      </c>
      <c r="AM71" s="208" t="e">
        <f>IF('Crisis Indicator Data'!#REF!="No Data",1,IF(#REF!&lt;&gt;"",1,0))</f>
        <v>#REF!</v>
      </c>
      <c r="AN71" s="208" t="e">
        <f>IF('Crisis Indicator Data'!#REF!="No Data",1,IF(#REF!&lt;&gt;"",1,0))</f>
        <v>#REF!</v>
      </c>
      <c r="AO71" s="208" t="e">
        <f>IF('Crisis Indicator Data'!#REF!="No Data",1,IF(#REF!&lt;&gt;"",1,0))</f>
        <v>#REF!</v>
      </c>
      <c r="AP71" s="208" t="e">
        <f>IF('Crisis Indicator Data'!#REF!="No Data",1,IF(#REF!&lt;&gt;"",1,0))</f>
        <v>#REF!</v>
      </c>
      <c r="AQ71" s="208" t="e">
        <f>IF('Crisis Indicator Data'!#REF!="No Data",1,IF(#REF!&lt;&gt;"",1,0))</f>
        <v>#REF!</v>
      </c>
      <c r="AR71" s="208" t="e">
        <f>IF('Crisis Indicator Data'!#REF!="No Data",1,IF(#REF!&lt;&gt;"",1,0))</f>
        <v>#REF!</v>
      </c>
      <c r="AS71" s="208" t="e">
        <f>IF('Crisis Indicator Data'!#REF!="No Data",1,IF(#REF!&lt;&gt;"",1,0))</f>
        <v>#REF!</v>
      </c>
      <c r="AT71" s="208" t="e">
        <f>IF('Crisis Indicator Data'!#REF!="No Data",1,IF(#REF!&lt;&gt;"",1,0))</f>
        <v>#REF!</v>
      </c>
      <c r="AU71" s="208" t="e">
        <f>IF('Crisis Indicator Data'!#REF!="No Data",1,IF(#REF!&lt;&gt;"",1,0))</f>
        <v>#REF!</v>
      </c>
      <c r="AV71" s="208" t="e">
        <f>IF('Crisis Indicator Data'!#REF!="No Data",1,IF(#REF!&lt;&gt;"",1,0))</f>
        <v>#REF!</v>
      </c>
      <c r="AW71" s="208" t="e">
        <f>IF('Crisis Indicator Data'!#REF!="No Data",1,IF(#REF!&lt;&gt;"",1,0))</f>
        <v>#REF!</v>
      </c>
      <c r="AX71" s="208" t="e">
        <f>IF('Crisis Indicator Data'!#REF!="No Data",1,IF(#REF!&lt;&gt;"",1,0))</f>
        <v>#REF!</v>
      </c>
      <c r="AY71" s="208" t="e">
        <f>IF('Crisis Indicator Data'!#REF!="No Data",1,IF(#REF!&lt;&gt;"",1,0))</f>
        <v>#REF!</v>
      </c>
      <c r="AZ71" s="208" t="e">
        <f>IF('Crisis Indicator Data'!#REF!="No Data",1,IF(#REF!&lt;&gt;"",1,0))</f>
        <v>#REF!</v>
      </c>
      <c r="BA71" t="e">
        <f t="shared" si="4"/>
        <v>#REF!</v>
      </c>
      <c r="BB71" s="22" t="e">
        <f t="shared" si="5"/>
        <v>#REF!</v>
      </c>
    </row>
    <row r="72" spans="1:54" x14ac:dyDescent="0.3">
      <c r="A72" t="s">
        <v>7422</v>
      </c>
      <c r="B72" s="208" t="e">
        <f>IF('Crisis Indicator Data'!#REF!="No Data",1,IF(#REF!&lt;&gt;"",1,0))</f>
        <v>#REF!</v>
      </c>
      <c r="C72" s="208" t="e">
        <f>IF('Crisis Indicator Data'!#REF!="No Data",1,IF(#REF!&lt;&gt;"",1,0))</f>
        <v>#REF!</v>
      </c>
      <c r="D72" s="208" t="e">
        <f>IF('Crisis Indicator Data'!#REF!="No Data",1,IF(#REF!&lt;&gt;"",1,0))</f>
        <v>#REF!</v>
      </c>
      <c r="E72" s="208" t="e">
        <f>IF('Crisis Indicator Data'!#REF!="No Data",1,IF(#REF!&lt;&gt;"",1,0))</f>
        <v>#REF!</v>
      </c>
      <c r="F72" s="208" t="e">
        <f>IF('Crisis Indicator Data'!#REF!="No Data",1,IF(#REF!&lt;&gt;"",1,0))</f>
        <v>#REF!</v>
      </c>
      <c r="G72" s="208" t="e">
        <f>IF('Crisis Indicator Data'!#REF!="No Data",1,IF(#REF!&lt;&gt;"",1,0))</f>
        <v>#REF!</v>
      </c>
      <c r="H72" s="208" t="e">
        <f>IF('Crisis Indicator Data'!#REF!="No Data",1,IF(#REF!&lt;&gt;"",1,0))</f>
        <v>#REF!</v>
      </c>
      <c r="I72" s="208" t="e">
        <f>IF('Crisis Indicator Data'!#REF!="No Data",1,IF(#REF!&lt;&gt;"",1,0))</f>
        <v>#REF!</v>
      </c>
      <c r="J72" s="208" t="e">
        <f>IF('Crisis Indicator Data'!#REF!="No Data",1,IF(#REF!&lt;&gt;"",1,0))</f>
        <v>#REF!</v>
      </c>
      <c r="K72" s="208" t="e">
        <f>IF('Crisis Indicator Data'!#REF!="No Data",1,IF(#REF!&lt;&gt;"",1,0))</f>
        <v>#REF!</v>
      </c>
      <c r="L72" s="208" t="e">
        <f>IF('Crisis Indicator Data'!#REF!="No Data",1,IF(#REF!&lt;&gt;"",1,0))</f>
        <v>#REF!</v>
      </c>
      <c r="M72" s="208" t="e">
        <f>IF('Crisis Indicator Data'!#REF!="No Data",1,IF(#REF!&lt;&gt;"",1,0))</f>
        <v>#REF!</v>
      </c>
      <c r="N72" s="208" t="e">
        <f>IF('Crisis Indicator Data'!#REF!="No Data",1,IF(#REF!&lt;&gt;"",1,0))</f>
        <v>#REF!</v>
      </c>
      <c r="O72" s="208" t="e">
        <f>IF('Crisis Indicator Data'!#REF!="No Data",1,IF(#REF!&lt;&gt;"",1,0))</f>
        <v>#REF!</v>
      </c>
      <c r="P72" s="208" t="e">
        <f>IF('Crisis Indicator Data'!#REF!="No Data",1,IF(#REF!&lt;&gt;"",1,0))</f>
        <v>#REF!</v>
      </c>
      <c r="Q72" s="208" t="e">
        <f>IF('Crisis Indicator Data'!#REF!="No Data",1,IF(#REF!&lt;&gt;"",1,0))</f>
        <v>#REF!</v>
      </c>
      <c r="R72" s="208" t="e">
        <f>IF('Crisis Indicator Data'!#REF!="No Data",1,IF(#REF!&lt;&gt;"",1,0))</f>
        <v>#REF!</v>
      </c>
      <c r="S72" s="208" t="e">
        <f>IF('Crisis Indicator Data'!#REF!="No Data",1,IF(#REF!&lt;&gt;"",1,0))</f>
        <v>#REF!</v>
      </c>
      <c r="T72" s="208" t="e">
        <f>IF('Crisis Indicator Data'!#REF!="No Data",1,IF(#REF!&lt;&gt;"",1,0))</f>
        <v>#REF!</v>
      </c>
      <c r="U72" s="208" t="e">
        <f>IF('Crisis Indicator Data'!#REF!="No Data",1,IF(#REF!&lt;&gt;"",1,0))</f>
        <v>#REF!</v>
      </c>
      <c r="V72" s="208" t="e">
        <f>IF('Crisis Indicator Data'!#REF!="No Data",1,IF(#REF!&lt;&gt;"",1,0))</f>
        <v>#REF!</v>
      </c>
      <c r="W72" s="208" t="e">
        <f>IF('Crisis Indicator Data'!#REF!="No Data",1,IF(#REF!&lt;&gt;"",1,0))</f>
        <v>#REF!</v>
      </c>
      <c r="X72" s="208" t="e">
        <f>IF('Crisis Indicator Data'!#REF!="No Data",1,IF(#REF!&lt;&gt;"",1,0))</f>
        <v>#REF!</v>
      </c>
      <c r="Y72" s="208" t="e">
        <f>IF('Crisis Indicator Data'!#REF!="No Data",1,IF(#REF!&lt;&gt;"",1,0))</f>
        <v>#REF!</v>
      </c>
      <c r="Z72" s="208" t="e">
        <f>IF('Crisis Indicator Data'!#REF!="No Data",1,IF(#REF!&lt;&gt;"",1,0))</f>
        <v>#REF!</v>
      </c>
      <c r="AA72" s="208" t="e">
        <f>IF('Crisis Indicator Data'!#REF!="No Data",1,IF(#REF!&lt;&gt;"",1,0))</f>
        <v>#REF!</v>
      </c>
      <c r="AB72" s="208" t="e">
        <f>IF('Crisis Indicator Data'!#REF!="No Data",1,IF(#REF!&lt;&gt;"",1,0))</f>
        <v>#REF!</v>
      </c>
      <c r="AC72" s="208" t="e">
        <f>IF('Crisis Indicator Data'!#REF!="No Data",1,IF(#REF!&lt;&gt;"",1,0))</f>
        <v>#REF!</v>
      </c>
      <c r="AD72" s="208" t="e">
        <f>IF('Crisis Indicator Data'!#REF!="No Data",1,IF(#REF!&lt;&gt;"",1,0))</f>
        <v>#REF!</v>
      </c>
      <c r="AE72" s="208" t="e">
        <f>IF('Crisis Indicator Data'!#REF!="No Data",1,IF(#REF!&lt;&gt;"",1,0))</f>
        <v>#REF!</v>
      </c>
      <c r="AF72" s="208" t="e">
        <f>IF('Crisis Indicator Data'!#REF!="No Data",1,IF(#REF!&lt;&gt;"",1,0))</f>
        <v>#REF!</v>
      </c>
      <c r="AG72" s="208" t="e">
        <f>IF('Crisis Indicator Data'!#REF!="No Data",1,IF(#REF!&lt;&gt;"",1,0))</f>
        <v>#REF!</v>
      </c>
      <c r="AH72" s="208" t="e">
        <f>IF('Crisis Indicator Data'!#REF!="No Data",1,IF(#REF!&lt;&gt;"",1,0))</f>
        <v>#REF!</v>
      </c>
      <c r="AI72" s="208" t="e">
        <f>IF('Crisis Indicator Data'!#REF!="No Data",1,IF(#REF!&lt;&gt;"",1,0))</f>
        <v>#REF!</v>
      </c>
      <c r="AJ72" s="208" t="e">
        <f>IF('Crisis Indicator Data'!#REF!="No Data",1,IF(#REF!&lt;&gt;"",1,0))</f>
        <v>#REF!</v>
      </c>
      <c r="AK72" s="208" t="e">
        <f>IF('Crisis Indicator Data'!#REF!="No Data",1,IF(#REF!&lt;&gt;"",1,0))</f>
        <v>#REF!</v>
      </c>
      <c r="AL72" s="208" t="e">
        <f>IF('Crisis Indicator Data'!#REF!="No Data",1,IF(#REF!&lt;&gt;"",1,0))</f>
        <v>#REF!</v>
      </c>
      <c r="AM72" s="208" t="e">
        <f>IF('Crisis Indicator Data'!#REF!="No Data",1,IF(#REF!&lt;&gt;"",1,0))</f>
        <v>#REF!</v>
      </c>
      <c r="AN72" s="208" t="e">
        <f>IF('Crisis Indicator Data'!#REF!="No Data",1,IF(#REF!&lt;&gt;"",1,0))</f>
        <v>#REF!</v>
      </c>
      <c r="AO72" s="208" t="e">
        <f>IF('Crisis Indicator Data'!#REF!="No Data",1,IF(#REF!&lt;&gt;"",1,0))</f>
        <v>#REF!</v>
      </c>
      <c r="AP72" s="208" t="e">
        <f>IF('Crisis Indicator Data'!#REF!="No Data",1,IF(#REF!&lt;&gt;"",1,0))</f>
        <v>#REF!</v>
      </c>
      <c r="AQ72" s="208" t="e">
        <f>IF('Crisis Indicator Data'!#REF!="No Data",1,IF(#REF!&lt;&gt;"",1,0))</f>
        <v>#REF!</v>
      </c>
      <c r="AR72" s="208" t="e">
        <f>IF('Crisis Indicator Data'!#REF!="No Data",1,IF(#REF!&lt;&gt;"",1,0))</f>
        <v>#REF!</v>
      </c>
      <c r="AS72" s="208" t="e">
        <f>IF('Crisis Indicator Data'!#REF!="No Data",1,IF(#REF!&lt;&gt;"",1,0))</f>
        <v>#REF!</v>
      </c>
      <c r="AT72" s="208" t="e">
        <f>IF('Crisis Indicator Data'!#REF!="No Data",1,IF(#REF!&lt;&gt;"",1,0))</f>
        <v>#REF!</v>
      </c>
      <c r="AU72" s="208" t="e">
        <f>IF('Crisis Indicator Data'!#REF!="No Data",1,IF(#REF!&lt;&gt;"",1,0))</f>
        <v>#REF!</v>
      </c>
      <c r="AV72" s="208" t="e">
        <f>IF('Crisis Indicator Data'!#REF!="No Data",1,IF(#REF!&lt;&gt;"",1,0))</f>
        <v>#REF!</v>
      </c>
      <c r="AW72" s="208" t="e">
        <f>IF('Crisis Indicator Data'!#REF!="No Data",1,IF(#REF!&lt;&gt;"",1,0))</f>
        <v>#REF!</v>
      </c>
      <c r="AX72" s="208" t="e">
        <f>IF('Crisis Indicator Data'!#REF!="No Data",1,IF(#REF!&lt;&gt;"",1,0))</f>
        <v>#REF!</v>
      </c>
      <c r="AY72" s="208" t="e">
        <f>IF('Crisis Indicator Data'!#REF!="No Data",1,IF(#REF!&lt;&gt;"",1,0))</f>
        <v>#REF!</v>
      </c>
      <c r="AZ72" s="208" t="e">
        <f>IF('Crisis Indicator Data'!#REF!="No Data",1,IF(#REF!&lt;&gt;"",1,0))</f>
        <v>#REF!</v>
      </c>
      <c r="BA72" t="e">
        <f t="shared" si="4"/>
        <v>#REF!</v>
      </c>
      <c r="BB72" s="22" t="e">
        <f t="shared" si="5"/>
        <v>#REF!</v>
      </c>
    </row>
    <row r="73" spans="1:54" x14ac:dyDescent="0.3">
      <c r="A73" t="s">
        <v>7423</v>
      </c>
      <c r="B73" s="208" t="e">
        <f>IF('Crisis Indicator Data'!#REF!="No Data",1,IF(#REF!&lt;&gt;"",1,0))</f>
        <v>#REF!</v>
      </c>
      <c r="C73" s="208" t="e">
        <f>IF('Crisis Indicator Data'!#REF!="No Data",1,IF(#REF!&lt;&gt;"",1,0))</f>
        <v>#REF!</v>
      </c>
      <c r="D73" s="208" t="e">
        <f>IF('Crisis Indicator Data'!#REF!="No Data",1,IF(#REF!&lt;&gt;"",1,0))</f>
        <v>#REF!</v>
      </c>
      <c r="E73" s="208" t="e">
        <f>IF('Crisis Indicator Data'!#REF!="No Data",1,IF(#REF!&lt;&gt;"",1,0))</f>
        <v>#REF!</v>
      </c>
      <c r="F73" s="208" t="e">
        <f>IF('Crisis Indicator Data'!#REF!="No Data",1,IF(#REF!&lt;&gt;"",1,0))</f>
        <v>#REF!</v>
      </c>
      <c r="G73" s="208" t="e">
        <f>IF('Crisis Indicator Data'!#REF!="No Data",1,IF(#REF!&lt;&gt;"",1,0))</f>
        <v>#REF!</v>
      </c>
      <c r="H73" s="208" t="e">
        <f>IF('Crisis Indicator Data'!#REF!="No Data",1,IF(#REF!&lt;&gt;"",1,0))</f>
        <v>#REF!</v>
      </c>
      <c r="I73" s="208" t="e">
        <f>IF('Crisis Indicator Data'!#REF!="No Data",1,IF(#REF!&lt;&gt;"",1,0))</f>
        <v>#REF!</v>
      </c>
      <c r="J73" s="208" t="e">
        <f>IF('Crisis Indicator Data'!#REF!="No Data",1,IF(#REF!&lt;&gt;"",1,0))</f>
        <v>#REF!</v>
      </c>
      <c r="K73" s="208" t="e">
        <f>IF('Crisis Indicator Data'!#REF!="No Data",1,IF(#REF!&lt;&gt;"",1,0))</f>
        <v>#REF!</v>
      </c>
      <c r="L73" s="208" t="e">
        <f>IF('Crisis Indicator Data'!#REF!="No Data",1,IF(#REF!&lt;&gt;"",1,0))</f>
        <v>#REF!</v>
      </c>
      <c r="M73" s="208" t="e">
        <f>IF('Crisis Indicator Data'!#REF!="No Data",1,IF(#REF!&lt;&gt;"",1,0))</f>
        <v>#REF!</v>
      </c>
      <c r="N73" s="208" t="e">
        <f>IF('Crisis Indicator Data'!#REF!="No Data",1,IF(#REF!&lt;&gt;"",1,0))</f>
        <v>#REF!</v>
      </c>
      <c r="O73" s="208" t="e">
        <f>IF('Crisis Indicator Data'!#REF!="No Data",1,IF(#REF!&lt;&gt;"",1,0))</f>
        <v>#REF!</v>
      </c>
      <c r="P73" s="208" t="e">
        <f>IF('Crisis Indicator Data'!#REF!="No Data",1,IF(#REF!&lt;&gt;"",1,0))</f>
        <v>#REF!</v>
      </c>
      <c r="Q73" s="208" t="e">
        <f>IF('Crisis Indicator Data'!#REF!="No Data",1,IF(#REF!&lt;&gt;"",1,0))</f>
        <v>#REF!</v>
      </c>
      <c r="R73" s="208" t="e">
        <f>IF('Crisis Indicator Data'!#REF!="No Data",1,IF(#REF!&lt;&gt;"",1,0))</f>
        <v>#REF!</v>
      </c>
      <c r="S73" s="208" t="e">
        <f>IF('Crisis Indicator Data'!#REF!="No Data",1,IF(#REF!&lt;&gt;"",1,0))</f>
        <v>#REF!</v>
      </c>
      <c r="T73" s="208" t="e">
        <f>IF('Crisis Indicator Data'!#REF!="No Data",1,IF(#REF!&lt;&gt;"",1,0))</f>
        <v>#REF!</v>
      </c>
      <c r="U73" s="208" t="e">
        <f>IF('Crisis Indicator Data'!#REF!="No Data",1,IF(#REF!&lt;&gt;"",1,0))</f>
        <v>#REF!</v>
      </c>
      <c r="V73" s="208" t="e">
        <f>IF('Crisis Indicator Data'!#REF!="No Data",1,IF(#REF!&lt;&gt;"",1,0))</f>
        <v>#REF!</v>
      </c>
      <c r="W73" s="208" t="e">
        <f>IF('Crisis Indicator Data'!#REF!="No Data",1,IF(#REF!&lt;&gt;"",1,0))</f>
        <v>#REF!</v>
      </c>
      <c r="X73" s="208" t="e">
        <f>IF('Crisis Indicator Data'!#REF!="No Data",1,IF(#REF!&lt;&gt;"",1,0))</f>
        <v>#REF!</v>
      </c>
      <c r="Y73" s="208" t="e">
        <f>IF('Crisis Indicator Data'!#REF!="No Data",1,IF(#REF!&lt;&gt;"",1,0))</f>
        <v>#REF!</v>
      </c>
      <c r="Z73" s="208" t="e">
        <f>IF('Crisis Indicator Data'!#REF!="No Data",1,IF(#REF!&lt;&gt;"",1,0))</f>
        <v>#REF!</v>
      </c>
      <c r="AA73" s="208" t="e">
        <f>IF('Crisis Indicator Data'!#REF!="No Data",1,IF(#REF!&lt;&gt;"",1,0))</f>
        <v>#REF!</v>
      </c>
      <c r="AB73" s="208" t="e">
        <f>IF('Crisis Indicator Data'!#REF!="No Data",1,IF(#REF!&lt;&gt;"",1,0))</f>
        <v>#REF!</v>
      </c>
      <c r="AC73" s="208" t="e">
        <f>IF('Crisis Indicator Data'!#REF!="No Data",1,IF(#REF!&lt;&gt;"",1,0))</f>
        <v>#REF!</v>
      </c>
      <c r="AD73" s="208" t="e">
        <f>IF('Crisis Indicator Data'!#REF!="No Data",1,IF(#REF!&lt;&gt;"",1,0))</f>
        <v>#REF!</v>
      </c>
      <c r="AE73" s="208" t="e">
        <f>IF('Crisis Indicator Data'!#REF!="No Data",1,IF(#REF!&lt;&gt;"",1,0))</f>
        <v>#REF!</v>
      </c>
      <c r="AF73" s="208" t="e">
        <f>IF('Crisis Indicator Data'!#REF!="No Data",1,IF(#REF!&lt;&gt;"",1,0))</f>
        <v>#REF!</v>
      </c>
      <c r="AG73" s="208" t="e">
        <f>IF('Crisis Indicator Data'!#REF!="No Data",1,IF(#REF!&lt;&gt;"",1,0))</f>
        <v>#REF!</v>
      </c>
      <c r="AH73" s="208" t="e">
        <f>IF('Crisis Indicator Data'!#REF!="No Data",1,IF(#REF!&lt;&gt;"",1,0))</f>
        <v>#REF!</v>
      </c>
      <c r="AI73" s="208" t="e">
        <f>IF('Crisis Indicator Data'!#REF!="No Data",1,IF(#REF!&lt;&gt;"",1,0))</f>
        <v>#REF!</v>
      </c>
      <c r="AJ73" s="208" t="e">
        <f>IF('Crisis Indicator Data'!#REF!="No Data",1,IF(#REF!&lt;&gt;"",1,0))</f>
        <v>#REF!</v>
      </c>
      <c r="AK73" s="208" t="e">
        <f>IF('Crisis Indicator Data'!#REF!="No Data",1,IF(#REF!&lt;&gt;"",1,0))</f>
        <v>#REF!</v>
      </c>
      <c r="AL73" s="208" t="e">
        <f>IF('Crisis Indicator Data'!#REF!="No Data",1,IF(#REF!&lt;&gt;"",1,0))</f>
        <v>#REF!</v>
      </c>
      <c r="AM73" s="208" t="e">
        <f>IF('Crisis Indicator Data'!#REF!="No Data",1,IF(#REF!&lt;&gt;"",1,0))</f>
        <v>#REF!</v>
      </c>
      <c r="AN73" s="208" t="e">
        <f>IF('Crisis Indicator Data'!#REF!="No Data",1,IF(#REF!&lt;&gt;"",1,0))</f>
        <v>#REF!</v>
      </c>
      <c r="AO73" s="208" t="e">
        <f>IF('Crisis Indicator Data'!#REF!="No Data",1,IF(#REF!&lt;&gt;"",1,0))</f>
        <v>#REF!</v>
      </c>
      <c r="AP73" s="208" t="e">
        <f>IF('Crisis Indicator Data'!#REF!="No Data",1,IF(#REF!&lt;&gt;"",1,0))</f>
        <v>#REF!</v>
      </c>
      <c r="AQ73" s="208" t="e">
        <f>IF('Crisis Indicator Data'!#REF!="No Data",1,IF(#REF!&lt;&gt;"",1,0))</f>
        <v>#REF!</v>
      </c>
      <c r="AR73" s="208" t="e">
        <f>IF('Crisis Indicator Data'!#REF!="No Data",1,IF(#REF!&lt;&gt;"",1,0))</f>
        <v>#REF!</v>
      </c>
      <c r="AS73" s="208" t="e">
        <f>IF('Crisis Indicator Data'!#REF!="No Data",1,IF(#REF!&lt;&gt;"",1,0))</f>
        <v>#REF!</v>
      </c>
      <c r="AT73" s="208" t="e">
        <f>IF('Crisis Indicator Data'!#REF!="No Data",1,IF(#REF!&lt;&gt;"",1,0))</f>
        <v>#REF!</v>
      </c>
      <c r="AU73" s="208" t="e">
        <f>IF('Crisis Indicator Data'!#REF!="No Data",1,IF(#REF!&lt;&gt;"",1,0))</f>
        <v>#REF!</v>
      </c>
      <c r="AV73" s="208" t="e">
        <f>IF('Crisis Indicator Data'!#REF!="No Data",1,IF(#REF!&lt;&gt;"",1,0))</f>
        <v>#REF!</v>
      </c>
      <c r="AW73" s="208" t="e">
        <f>IF('Crisis Indicator Data'!#REF!="No Data",1,IF(#REF!&lt;&gt;"",1,0))</f>
        <v>#REF!</v>
      </c>
      <c r="AX73" s="208" t="e">
        <f>IF('Crisis Indicator Data'!#REF!="No Data",1,IF(#REF!&lt;&gt;"",1,0))</f>
        <v>#REF!</v>
      </c>
      <c r="AY73" s="208" t="e">
        <f>IF('Crisis Indicator Data'!#REF!="No Data",1,IF(#REF!&lt;&gt;"",1,0))</f>
        <v>#REF!</v>
      </c>
      <c r="AZ73" s="208" t="e">
        <f>IF('Crisis Indicator Data'!#REF!="No Data",1,IF(#REF!&lt;&gt;"",1,0))</f>
        <v>#REF!</v>
      </c>
      <c r="BA73" t="e">
        <f t="shared" si="4"/>
        <v>#REF!</v>
      </c>
      <c r="BB73" s="22" t="e">
        <f t="shared" si="5"/>
        <v>#REF!</v>
      </c>
    </row>
    <row r="74" spans="1:54" x14ac:dyDescent="0.3">
      <c r="A74" t="s">
        <v>7425</v>
      </c>
      <c r="B74" s="208" t="e">
        <f>IF('Crisis Indicator Data'!#REF!="No Data",1,IF(#REF!&lt;&gt;"",1,0))</f>
        <v>#REF!</v>
      </c>
      <c r="C74" s="208" t="e">
        <f>IF('Crisis Indicator Data'!#REF!="No Data",1,IF(#REF!&lt;&gt;"",1,0))</f>
        <v>#REF!</v>
      </c>
      <c r="D74" s="208" t="e">
        <f>IF('Crisis Indicator Data'!#REF!="No Data",1,IF(#REF!&lt;&gt;"",1,0))</f>
        <v>#REF!</v>
      </c>
      <c r="E74" s="208" t="e">
        <f>IF('Crisis Indicator Data'!#REF!="No Data",1,IF(#REF!&lt;&gt;"",1,0))</f>
        <v>#REF!</v>
      </c>
      <c r="F74" s="208" t="e">
        <f>IF('Crisis Indicator Data'!#REF!="No Data",1,IF(#REF!&lt;&gt;"",1,0))</f>
        <v>#REF!</v>
      </c>
      <c r="G74" s="208" t="e">
        <f>IF('Crisis Indicator Data'!#REF!="No Data",1,IF(#REF!&lt;&gt;"",1,0))</f>
        <v>#REF!</v>
      </c>
      <c r="H74" s="208" t="e">
        <f>IF('Crisis Indicator Data'!#REF!="No Data",1,IF(#REF!&lt;&gt;"",1,0))</f>
        <v>#REF!</v>
      </c>
      <c r="I74" s="208" t="e">
        <f>IF('Crisis Indicator Data'!#REF!="No Data",1,IF(#REF!&lt;&gt;"",1,0))</f>
        <v>#REF!</v>
      </c>
      <c r="J74" s="208" t="e">
        <f>IF('Crisis Indicator Data'!#REF!="No Data",1,IF(#REF!&lt;&gt;"",1,0))</f>
        <v>#REF!</v>
      </c>
      <c r="K74" s="208" t="e">
        <f>IF('Crisis Indicator Data'!#REF!="No Data",1,IF(#REF!&lt;&gt;"",1,0))</f>
        <v>#REF!</v>
      </c>
      <c r="L74" s="208" t="e">
        <f>IF('Crisis Indicator Data'!#REF!="No Data",1,IF(#REF!&lt;&gt;"",1,0))</f>
        <v>#REF!</v>
      </c>
      <c r="M74" s="208" t="e">
        <f>IF('Crisis Indicator Data'!#REF!="No Data",1,IF(#REF!&lt;&gt;"",1,0))</f>
        <v>#REF!</v>
      </c>
      <c r="N74" s="208" t="e">
        <f>IF('Crisis Indicator Data'!#REF!="No Data",1,IF(#REF!&lt;&gt;"",1,0))</f>
        <v>#REF!</v>
      </c>
      <c r="O74" s="208" t="e">
        <f>IF('Crisis Indicator Data'!#REF!="No Data",1,IF(#REF!&lt;&gt;"",1,0))</f>
        <v>#REF!</v>
      </c>
      <c r="P74" s="208" t="e">
        <f>IF('Crisis Indicator Data'!#REF!="No Data",1,IF(#REF!&lt;&gt;"",1,0))</f>
        <v>#REF!</v>
      </c>
      <c r="Q74" s="208" t="e">
        <f>IF('Crisis Indicator Data'!#REF!="No Data",1,IF(#REF!&lt;&gt;"",1,0))</f>
        <v>#REF!</v>
      </c>
      <c r="R74" s="208" t="e">
        <f>IF('Crisis Indicator Data'!#REF!="No Data",1,IF(#REF!&lt;&gt;"",1,0))</f>
        <v>#REF!</v>
      </c>
      <c r="S74" s="208" t="e">
        <f>IF('Crisis Indicator Data'!#REF!="No Data",1,IF(#REF!&lt;&gt;"",1,0))</f>
        <v>#REF!</v>
      </c>
      <c r="T74" s="208" t="e">
        <f>IF('Crisis Indicator Data'!#REF!="No Data",1,IF(#REF!&lt;&gt;"",1,0))</f>
        <v>#REF!</v>
      </c>
      <c r="U74" s="208" t="e">
        <f>IF('Crisis Indicator Data'!#REF!="No Data",1,IF(#REF!&lt;&gt;"",1,0))</f>
        <v>#REF!</v>
      </c>
      <c r="V74" s="208" t="e">
        <f>IF('Crisis Indicator Data'!#REF!="No Data",1,IF(#REF!&lt;&gt;"",1,0))</f>
        <v>#REF!</v>
      </c>
      <c r="W74" s="208" t="e">
        <f>IF('Crisis Indicator Data'!#REF!="No Data",1,IF(#REF!&lt;&gt;"",1,0))</f>
        <v>#REF!</v>
      </c>
      <c r="X74" s="208" t="e">
        <f>IF('Crisis Indicator Data'!#REF!="No Data",1,IF(#REF!&lt;&gt;"",1,0))</f>
        <v>#REF!</v>
      </c>
      <c r="Y74" s="208" t="e">
        <f>IF('Crisis Indicator Data'!#REF!="No Data",1,IF(#REF!&lt;&gt;"",1,0))</f>
        <v>#REF!</v>
      </c>
      <c r="Z74" s="208" t="e">
        <f>IF('Crisis Indicator Data'!#REF!="No Data",1,IF(#REF!&lt;&gt;"",1,0))</f>
        <v>#REF!</v>
      </c>
      <c r="AA74" s="208" t="e">
        <f>IF('Crisis Indicator Data'!#REF!="No Data",1,IF(#REF!&lt;&gt;"",1,0))</f>
        <v>#REF!</v>
      </c>
      <c r="AB74" s="208" t="e">
        <f>IF('Crisis Indicator Data'!#REF!="No Data",1,IF(#REF!&lt;&gt;"",1,0))</f>
        <v>#REF!</v>
      </c>
      <c r="AC74" s="208" t="e">
        <f>IF('Crisis Indicator Data'!#REF!="No Data",1,IF(#REF!&lt;&gt;"",1,0))</f>
        <v>#REF!</v>
      </c>
      <c r="AD74" s="208" t="e">
        <f>IF('Crisis Indicator Data'!#REF!="No Data",1,IF(#REF!&lt;&gt;"",1,0))</f>
        <v>#REF!</v>
      </c>
      <c r="AE74" s="208" t="e">
        <f>IF('Crisis Indicator Data'!#REF!="No Data",1,IF(#REF!&lt;&gt;"",1,0))</f>
        <v>#REF!</v>
      </c>
      <c r="AF74" s="208" t="e">
        <f>IF('Crisis Indicator Data'!#REF!="No Data",1,IF(#REF!&lt;&gt;"",1,0))</f>
        <v>#REF!</v>
      </c>
      <c r="AG74" s="208" t="e">
        <f>IF('Crisis Indicator Data'!#REF!="No Data",1,IF(#REF!&lt;&gt;"",1,0))</f>
        <v>#REF!</v>
      </c>
      <c r="AH74" s="208" t="e">
        <f>IF('Crisis Indicator Data'!#REF!="No Data",1,IF(#REF!&lt;&gt;"",1,0))</f>
        <v>#REF!</v>
      </c>
      <c r="AI74" s="208" t="e">
        <f>IF('Crisis Indicator Data'!#REF!="No Data",1,IF(#REF!&lt;&gt;"",1,0))</f>
        <v>#REF!</v>
      </c>
      <c r="AJ74" s="208" t="e">
        <f>IF('Crisis Indicator Data'!#REF!="No Data",1,IF(#REF!&lt;&gt;"",1,0))</f>
        <v>#REF!</v>
      </c>
      <c r="AK74" s="208" t="e">
        <f>IF('Crisis Indicator Data'!#REF!="No Data",1,IF(#REF!&lt;&gt;"",1,0))</f>
        <v>#REF!</v>
      </c>
      <c r="AL74" s="208" t="e">
        <f>IF('Crisis Indicator Data'!#REF!="No Data",1,IF(#REF!&lt;&gt;"",1,0))</f>
        <v>#REF!</v>
      </c>
      <c r="AM74" s="208" t="e">
        <f>IF('Crisis Indicator Data'!#REF!="No Data",1,IF(#REF!&lt;&gt;"",1,0))</f>
        <v>#REF!</v>
      </c>
      <c r="AN74" s="208" t="e">
        <f>IF('Crisis Indicator Data'!#REF!="No Data",1,IF(#REF!&lt;&gt;"",1,0))</f>
        <v>#REF!</v>
      </c>
      <c r="AO74" s="208" t="e">
        <f>IF('Crisis Indicator Data'!#REF!="No Data",1,IF(#REF!&lt;&gt;"",1,0))</f>
        <v>#REF!</v>
      </c>
      <c r="AP74" s="208" t="e">
        <f>IF('Crisis Indicator Data'!#REF!="No Data",1,IF(#REF!&lt;&gt;"",1,0))</f>
        <v>#REF!</v>
      </c>
      <c r="AQ74" s="208" t="e">
        <f>IF('Crisis Indicator Data'!#REF!="No Data",1,IF(#REF!&lt;&gt;"",1,0))</f>
        <v>#REF!</v>
      </c>
      <c r="AR74" s="208" t="e">
        <f>IF('Crisis Indicator Data'!#REF!="No Data",1,IF(#REF!&lt;&gt;"",1,0))</f>
        <v>#REF!</v>
      </c>
      <c r="AS74" s="208" t="e">
        <f>IF('Crisis Indicator Data'!#REF!="No Data",1,IF(#REF!&lt;&gt;"",1,0))</f>
        <v>#REF!</v>
      </c>
      <c r="AT74" s="208" t="e">
        <f>IF('Crisis Indicator Data'!#REF!="No Data",1,IF(#REF!&lt;&gt;"",1,0))</f>
        <v>#REF!</v>
      </c>
      <c r="AU74" s="208" t="e">
        <f>IF('Crisis Indicator Data'!#REF!="No Data",1,IF(#REF!&lt;&gt;"",1,0))</f>
        <v>#REF!</v>
      </c>
      <c r="AV74" s="208" t="e">
        <f>IF('Crisis Indicator Data'!#REF!="No Data",1,IF(#REF!&lt;&gt;"",1,0))</f>
        <v>#REF!</v>
      </c>
      <c r="AW74" s="208" t="e">
        <f>IF('Crisis Indicator Data'!#REF!="No Data",1,IF(#REF!&lt;&gt;"",1,0))</f>
        <v>#REF!</v>
      </c>
      <c r="AX74" s="208" t="e">
        <f>IF('Crisis Indicator Data'!#REF!="No Data",1,IF(#REF!&lt;&gt;"",1,0))</f>
        <v>#REF!</v>
      </c>
      <c r="AY74" s="208" t="e">
        <f>IF('Crisis Indicator Data'!#REF!="No Data",1,IF(#REF!&lt;&gt;"",1,0))</f>
        <v>#REF!</v>
      </c>
      <c r="AZ74" s="208" t="e">
        <f>IF('Crisis Indicator Data'!#REF!="No Data",1,IF(#REF!&lt;&gt;"",1,0))</f>
        <v>#REF!</v>
      </c>
      <c r="BA74" t="e">
        <f t="shared" si="4"/>
        <v>#REF!</v>
      </c>
      <c r="BB74" s="22" t="e">
        <f t="shared" si="5"/>
        <v>#REF!</v>
      </c>
    </row>
    <row r="75" spans="1:54" x14ac:dyDescent="0.3">
      <c r="A75" t="s">
        <v>7427</v>
      </c>
      <c r="B75" s="208" t="e">
        <f>IF('Crisis Indicator Data'!#REF!="No Data",1,IF(#REF!&lt;&gt;"",1,0))</f>
        <v>#REF!</v>
      </c>
      <c r="C75" s="208" t="e">
        <f>IF('Crisis Indicator Data'!#REF!="No Data",1,IF(#REF!&lt;&gt;"",1,0))</f>
        <v>#REF!</v>
      </c>
      <c r="D75" s="208" t="e">
        <f>IF('Crisis Indicator Data'!#REF!="No Data",1,IF(#REF!&lt;&gt;"",1,0))</f>
        <v>#REF!</v>
      </c>
      <c r="E75" s="208" t="e">
        <f>IF('Crisis Indicator Data'!#REF!="No Data",1,IF(#REF!&lt;&gt;"",1,0))</f>
        <v>#REF!</v>
      </c>
      <c r="F75" s="208" t="e">
        <f>IF('Crisis Indicator Data'!#REF!="No Data",1,IF(#REF!&lt;&gt;"",1,0))</f>
        <v>#REF!</v>
      </c>
      <c r="G75" s="208" t="e">
        <f>IF('Crisis Indicator Data'!#REF!="No Data",1,IF(#REF!&lt;&gt;"",1,0))</f>
        <v>#REF!</v>
      </c>
      <c r="H75" s="208" t="e">
        <f>IF('Crisis Indicator Data'!#REF!="No Data",1,IF(#REF!&lt;&gt;"",1,0))</f>
        <v>#REF!</v>
      </c>
      <c r="I75" s="208" t="e">
        <f>IF('Crisis Indicator Data'!#REF!="No Data",1,IF(#REF!&lt;&gt;"",1,0))</f>
        <v>#REF!</v>
      </c>
      <c r="J75" s="208" t="e">
        <f>IF('Crisis Indicator Data'!#REF!="No Data",1,IF(#REF!&lt;&gt;"",1,0))</f>
        <v>#REF!</v>
      </c>
      <c r="K75" s="208" t="e">
        <f>IF('Crisis Indicator Data'!#REF!="No Data",1,IF(#REF!&lt;&gt;"",1,0))</f>
        <v>#REF!</v>
      </c>
      <c r="L75" s="208" t="e">
        <f>IF('Crisis Indicator Data'!#REF!="No Data",1,IF(#REF!&lt;&gt;"",1,0))</f>
        <v>#REF!</v>
      </c>
      <c r="M75" s="208" t="e">
        <f>IF('Crisis Indicator Data'!#REF!="No Data",1,IF(#REF!&lt;&gt;"",1,0))</f>
        <v>#REF!</v>
      </c>
      <c r="N75" s="208" t="e">
        <f>IF('Crisis Indicator Data'!#REF!="No Data",1,IF(#REF!&lt;&gt;"",1,0))</f>
        <v>#REF!</v>
      </c>
      <c r="O75" s="208" t="e">
        <f>IF('Crisis Indicator Data'!#REF!="No Data",1,IF(#REF!&lt;&gt;"",1,0))</f>
        <v>#REF!</v>
      </c>
      <c r="P75" s="208" t="e">
        <f>IF('Crisis Indicator Data'!#REF!="No Data",1,IF(#REF!&lt;&gt;"",1,0))</f>
        <v>#REF!</v>
      </c>
      <c r="Q75" s="208" t="e">
        <f>IF('Crisis Indicator Data'!#REF!="No Data",1,IF(#REF!&lt;&gt;"",1,0))</f>
        <v>#REF!</v>
      </c>
      <c r="R75" s="208" t="e">
        <f>IF('Crisis Indicator Data'!#REF!="No Data",1,IF(#REF!&lt;&gt;"",1,0))</f>
        <v>#REF!</v>
      </c>
      <c r="S75" s="208" t="e">
        <f>IF('Crisis Indicator Data'!#REF!="No Data",1,IF(#REF!&lt;&gt;"",1,0))</f>
        <v>#REF!</v>
      </c>
      <c r="T75" s="208" t="e">
        <f>IF('Crisis Indicator Data'!#REF!="No Data",1,IF(#REF!&lt;&gt;"",1,0))</f>
        <v>#REF!</v>
      </c>
      <c r="U75" s="208" t="e">
        <f>IF('Crisis Indicator Data'!#REF!="No Data",1,IF(#REF!&lt;&gt;"",1,0))</f>
        <v>#REF!</v>
      </c>
      <c r="V75" s="208" t="e">
        <f>IF('Crisis Indicator Data'!#REF!="No Data",1,IF(#REF!&lt;&gt;"",1,0))</f>
        <v>#REF!</v>
      </c>
      <c r="W75" s="208" t="e">
        <f>IF('Crisis Indicator Data'!#REF!="No Data",1,IF(#REF!&lt;&gt;"",1,0))</f>
        <v>#REF!</v>
      </c>
      <c r="X75" s="208" t="e">
        <f>IF('Crisis Indicator Data'!#REF!="No Data",1,IF(#REF!&lt;&gt;"",1,0))</f>
        <v>#REF!</v>
      </c>
      <c r="Y75" s="208" t="e">
        <f>IF('Crisis Indicator Data'!#REF!="No Data",1,IF(#REF!&lt;&gt;"",1,0))</f>
        <v>#REF!</v>
      </c>
      <c r="Z75" s="208" t="e">
        <f>IF('Crisis Indicator Data'!#REF!="No Data",1,IF(#REF!&lt;&gt;"",1,0))</f>
        <v>#REF!</v>
      </c>
      <c r="AA75" s="208" t="e">
        <f>IF('Crisis Indicator Data'!#REF!="No Data",1,IF(#REF!&lt;&gt;"",1,0))</f>
        <v>#REF!</v>
      </c>
      <c r="AB75" s="208" t="e">
        <f>IF('Crisis Indicator Data'!#REF!="No Data",1,IF(#REF!&lt;&gt;"",1,0))</f>
        <v>#REF!</v>
      </c>
      <c r="AC75" s="208" t="e">
        <f>IF('Crisis Indicator Data'!#REF!="No Data",1,IF(#REF!&lt;&gt;"",1,0))</f>
        <v>#REF!</v>
      </c>
      <c r="AD75" s="208" t="e">
        <f>IF('Crisis Indicator Data'!#REF!="No Data",1,IF(#REF!&lt;&gt;"",1,0))</f>
        <v>#REF!</v>
      </c>
      <c r="AE75" s="208" t="e">
        <f>IF('Crisis Indicator Data'!#REF!="No Data",1,IF(#REF!&lt;&gt;"",1,0))</f>
        <v>#REF!</v>
      </c>
      <c r="AF75" s="208" t="e">
        <f>IF('Crisis Indicator Data'!#REF!="No Data",1,IF(#REF!&lt;&gt;"",1,0))</f>
        <v>#REF!</v>
      </c>
      <c r="AG75" s="208" t="e">
        <f>IF('Crisis Indicator Data'!#REF!="No Data",1,IF(#REF!&lt;&gt;"",1,0))</f>
        <v>#REF!</v>
      </c>
      <c r="AH75" s="208" t="e">
        <f>IF('Crisis Indicator Data'!#REF!="No Data",1,IF(#REF!&lt;&gt;"",1,0))</f>
        <v>#REF!</v>
      </c>
      <c r="AI75" s="208" t="e">
        <f>IF('Crisis Indicator Data'!#REF!="No Data",1,IF(#REF!&lt;&gt;"",1,0))</f>
        <v>#REF!</v>
      </c>
      <c r="AJ75" s="208" t="e">
        <f>IF('Crisis Indicator Data'!#REF!="No Data",1,IF(#REF!&lt;&gt;"",1,0))</f>
        <v>#REF!</v>
      </c>
      <c r="AK75" s="208" t="e">
        <f>IF('Crisis Indicator Data'!#REF!="No Data",1,IF(#REF!&lt;&gt;"",1,0))</f>
        <v>#REF!</v>
      </c>
      <c r="AL75" s="208" t="e">
        <f>IF('Crisis Indicator Data'!#REF!="No Data",1,IF(#REF!&lt;&gt;"",1,0))</f>
        <v>#REF!</v>
      </c>
      <c r="AM75" s="208" t="e">
        <f>IF('Crisis Indicator Data'!#REF!="No Data",1,IF(#REF!&lt;&gt;"",1,0))</f>
        <v>#REF!</v>
      </c>
      <c r="AN75" s="208" t="e">
        <f>IF('Crisis Indicator Data'!#REF!="No Data",1,IF(#REF!&lt;&gt;"",1,0))</f>
        <v>#REF!</v>
      </c>
      <c r="AO75" s="208" t="e">
        <f>IF('Crisis Indicator Data'!#REF!="No Data",1,IF(#REF!&lt;&gt;"",1,0))</f>
        <v>#REF!</v>
      </c>
      <c r="AP75" s="208" t="e">
        <f>IF('Crisis Indicator Data'!#REF!="No Data",1,IF(#REF!&lt;&gt;"",1,0))</f>
        <v>#REF!</v>
      </c>
      <c r="AQ75" s="208" t="e">
        <f>IF('Crisis Indicator Data'!#REF!="No Data",1,IF(#REF!&lt;&gt;"",1,0))</f>
        <v>#REF!</v>
      </c>
      <c r="AR75" s="208" t="e">
        <f>IF('Crisis Indicator Data'!#REF!="No Data",1,IF(#REF!&lt;&gt;"",1,0))</f>
        <v>#REF!</v>
      </c>
      <c r="AS75" s="208" t="e">
        <f>IF('Crisis Indicator Data'!#REF!="No Data",1,IF(#REF!&lt;&gt;"",1,0))</f>
        <v>#REF!</v>
      </c>
      <c r="AT75" s="208" t="e">
        <f>IF('Crisis Indicator Data'!#REF!="No Data",1,IF(#REF!&lt;&gt;"",1,0))</f>
        <v>#REF!</v>
      </c>
      <c r="AU75" s="208" t="e">
        <f>IF('Crisis Indicator Data'!#REF!="No Data",1,IF(#REF!&lt;&gt;"",1,0))</f>
        <v>#REF!</v>
      </c>
      <c r="AV75" s="208" t="e">
        <f>IF('Crisis Indicator Data'!#REF!="No Data",1,IF(#REF!&lt;&gt;"",1,0))</f>
        <v>#REF!</v>
      </c>
      <c r="AW75" s="208" t="e">
        <f>IF('Crisis Indicator Data'!#REF!="No Data",1,IF(#REF!&lt;&gt;"",1,0))</f>
        <v>#REF!</v>
      </c>
      <c r="AX75" s="208" t="e">
        <f>IF('Crisis Indicator Data'!#REF!="No Data",1,IF(#REF!&lt;&gt;"",1,0))</f>
        <v>#REF!</v>
      </c>
      <c r="AY75" s="208" t="e">
        <f>IF('Crisis Indicator Data'!#REF!="No Data",1,IF(#REF!&lt;&gt;"",1,0))</f>
        <v>#REF!</v>
      </c>
      <c r="AZ75" s="208" t="e">
        <f>IF('Crisis Indicator Data'!#REF!="No Data",1,IF(#REF!&lt;&gt;"",1,0))</f>
        <v>#REF!</v>
      </c>
      <c r="BA75" t="e">
        <f t="shared" si="4"/>
        <v>#REF!</v>
      </c>
      <c r="BB75" s="22" t="e">
        <f t="shared" si="5"/>
        <v>#REF!</v>
      </c>
    </row>
    <row r="76" spans="1:54" x14ac:dyDescent="0.3">
      <c r="A76" t="s">
        <v>7428</v>
      </c>
      <c r="B76" s="208" t="e">
        <f>IF('Crisis Indicator Data'!#REF!="No Data",1,IF(#REF!&lt;&gt;"",1,0))</f>
        <v>#REF!</v>
      </c>
      <c r="C76" s="208" t="e">
        <f>IF('Crisis Indicator Data'!#REF!="No Data",1,IF(#REF!&lt;&gt;"",1,0))</f>
        <v>#REF!</v>
      </c>
      <c r="D76" s="208" t="e">
        <f>IF('Crisis Indicator Data'!#REF!="No Data",1,IF(#REF!&lt;&gt;"",1,0))</f>
        <v>#REF!</v>
      </c>
      <c r="E76" s="208" t="e">
        <f>IF('Crisis Indicator Data'!#REF!="No Data",1,IF(#REF!&lt;&gt;"",1,0))</f>
        <v>#REF!</v>
      </c>
      <c r="F76" s="208" t="e">
        <f>IF('Crisis Indicator Data'!#REF!="No Data",1,IF(#REF!&lt;&gt;"",1,0))</f>
        <v>#REF!</v>
      </c>
      <c r="G76" s="208" t="e">
        <f>IF('Crisis Indicator Data'!#REF!="No Data",1,IF(#REF!&lt;&gt;"",1,0))</f>
        <v>#REF!</v>
      </c>
      <c r="H76" s="208" t="e">
        <f>IF('Crisis Indicator Data'!#REF!="No Data",1,IF(#REF!&lt;&gt;"",1,0))</f>
        <v>#REF!</v>
      </c>
      <c r="I76" s="208" t="e">
        <f>IF('Crisis Indicator Data'!#REF!="No Data",1,IF(#REF!&lt;&gt;"",1,0))</f>
        <v>#REF!</v>
      </c>
      <c r="J76" s="208" t="e">
        <f>IF('Crisis Indicator Data'!#REF!="No Data",1,IF(#REF!&lt;&gt;"",1,0))</f>
        <v>#REF!</v>
      </c>
      <c r="K76" s="208" t="e">
        <f>IF('Crisis Indicator Data'!#REF!="No Data",1,IF(#REF!&lt;&gt;"",1,0))</f>
        <v>#REF!</v>
      </c>
      <c r="L76" s="208" t="e">
        <f>IF('Crisis Indicator Data'!#REF!="No Data",1,IF(#REF!&lt;&gt;"",1,0))</f>
        <v>#REF!</v>
      </c>
      <c r="M76" s="208" t="e">
        <f>IF('Crisis Indicator Data'!#REF!="No Data",1,IF(#REF!&lt;&gt;"",1,0))</f>
        <v>#REF!</v>
      </c>
      <c r="N76" s="208" t="e">
        <f>IF('Crisis Indicator Data'!#REF!="No Data",1,IF(#REF!&lt;&gt;"",1,0))</f>
        <v>#REF!</v>
      </c>
      <c r="O76" s="208" t="e">
        <f>IF('Crisis Indicator Data'!#REF!="No Data",1,IF(#REF!&lt;&gt;"",1,0))</f>
        <v>#REF!</v>
      </c>
      <c r="P76" s="208" t="e">
        <f>IF('Crisis Indicator Data'!#REF!="No Data",1,IF(#REF!&lt;&gt;"",1,0))</f>
        <v>#REF!</v>
      </c>
      <c r="Q76" s="208" t="e">
        <f>IF('Crisis Indicator Data'!#REF!="No Data",1,IF(#REF!&lt;&gt;"",1,0))</f>
        <v>#REF!</v>
      </c>
      <c r="R76" s="208" t="e">
        <f>IF('Crisis Indicator Data'!#REF!="No Data",1,IF(#REF!&lt;&gt;"",1,0))</f>
        <v>#REF!</v>
      </c>
      <c r="S76" s="208" t="e">
        <f>IF('Crisis Indicator Data'!#REF!="No Data",1,IF(#REF!&lt;&gt;"",1,0))</f>
        <v>#REF!</v>
      </c>
      <c r="T76" s="208" t="e">
        <f>IF('Crisis Indicator Data'!#REF!="No Data",1,IF(#REF!&lt;&gt;"",1,0))</f>
        <v>#REF!</v>
      </c>
      <c r="U76" s="208" t="e">
        <f>IF('Crisis Indicator Data'!#REF!="No Data",1,IF(#REF!&lt;&gt;"",1,0))</f>
        <v>#REF!</v>
      </c>
      <c r="V76" s="208" t="e">
        <f>IF('Crisis Indicator Data'!#REF!="No Data",1,IF(#REF!&lt;&gt;"",1,0))</f>
        <v>#REF!</v>
      </c>
      <c r="W76" s="208" t="e">
        <f>IF('Crisis Indicator Data'!#REF!="No Data",1,IF(#REF!&lt;&gt;"",1,0))</f>
        <v>#REF!</v>
      </c>
      <c r="X76" s="208" t="e">
        <f>IF('Crisis Indicator Data'!#REF!="No Data",1,IF(#REF!&lt;&gt;"",1,0))</f>
        <v>#REF!</v>
      </c>
      <c r="Y76" s="208" t="e">
        <f>IF('Crisis Indicator Data'!#REF!="No Data",1,IF(#REF!&lt;&gt;"",1,0))</f>
        <v>#REF!</v>
      </c>
      <c r="Z76" s="208" t="e">
        <f>IF('Crisis Indicator Data'!#REF!="No Data",1,IF(#REF!&lt;&gt;"",1,0))</f>
        <v>#REF!</v>
      </c>
      <c r="AA76" s="208" t="e">
        <f>IF('Crisis Indicator Data'!#REF!="No Data",1,IF(#REF!&lt;&gt;"",1,0))</f>
        <v>#REF!</v>
      </c>
      <c r="AB76" s="208" t="e">
        <f>IF('Crisis Indicator Data'!#REF!="No Data",1,IF(#REF!&lt;&gt;"",1,0))</f>
        <v>#REF!</v>
      </c>
      <c r="AC76" s="208" t="e">
        <f>IF('Crisis Indicator Data'!#REF!="No Data",1,IF(#REF!&lt;&gt;"",1,0))</f>
        <v>#REF!</v>
      </c>
      <c r="AD76" s="208" t="e">
        <f>IF('Crisis Indicator Data'!#REF!="No Data",1,IF(#REF!&lt;&gt;"",1,0))</f>
        <v>#REF!</v>
      </c>
      <c r="AE76" s="208" t="e">
        <f>IF('Crisis Indicator Data'!#REF!="No Data",1,IF(#REF!&lt;&gt;"",1,0))</f>
        <v>#REF!</v>
      </c>
      <c r="AF76" s="208" t="e">
        <f>IF('Crisis Indicator Data'!#REF!="No Data",1,IF(#REF!&lt;&gt;"",1,0))</f>
        <v>#REF!</v>
      </c>
      <c r="AG76" s="208" t="e">
        <f>IF('Crisis Indicator Data'!#REF!="No Data",1,IF(#REF!&lt;&gt;"",1,0))</f>
        <v>#REF!</v>
      </c>
      <c r="AH76" s="208" t="e">
        <f>IF('Crisis Indicator Data'!#REF!="No Data",1,IF(#REF!&lt;&gt;"",1,0))</f>
        <v>#REF!</v>
      </c>
      <c r="AI76" s="208" t="e">
        <f>IF('Crisis Indicator Data'!#REF!="No Data",1,IF(#REF!&lt;&gt;"",1,0))</f>
        <v>#REF!</v>
      </c>
      <c r="AJ76" s="208" t="e">
        <f>IF('Crisis Indicator Data'!#REF!="No Data",1,IF(#REF!&lt;&gt;"",1,0))</f>
        <v>#REF!</v>
      </c>
      <c r="AK76" s="208" t="e">
        <f>IF('Crisis Indicator Data'!#REF!="No Data",1,IF(#REF!&lt;&gt;"",1,0))</f>
        <v>#REF!</v>
      </c>
      <c r="AL76" s="208" t="e">
        <f>IF('Crisis Indicator Data'!#REF!="No Data",1,IF(#REF!&lt;&gt;"",1,0))</f>
        <v>#REF!</v>
      </c>
      <c r="AM76" s="208" t="e">
        <f>IF('Crisis Indicator Data'!#REF!="No Data",1,IF(#REF!&lt;&gt;"",1,0))</f>
        <v>#REF!</v>
      </c>
      <c r="AN76" s="208" t="e">
        <f>IF('Crisis Indicator Data'!#REF!="No Data",1,IF(#REF!&lt;&gt;"",1,0))</f>
        <v>#REF!</v>
      </c>
      <c r="AO76" s="208" t="e">
        <f>IF('Crisis Indicator Data'!#REF!="No Data",1,IF(#REF!&lt;&gt;"",1,0))</f>
        <v>#REF!</v>
      </c>
      <c r="AP76" s="208" t="e">
        <f>IF('Crisis Indicator Data'!#REF!="No Data",1,IF(#REF!&lt;&gt;"",1,0))</f>
        <v>#REF!</v>
      </c>
      <c r="AQ76" s="208" t="e">
        <f>IF('Crisis Indicator Data'!#REF!="No Data",1,IF(#REF!&lt;&gt;"",1,0))</f>
        <v>#REF!</v>
      </c>
      <c r="AR76" s="208" t="e">
        <f>IF('Crisis Indicator Data'!#REF!="No Data",1,IF(#REF!&lt;&gt;"",1,0))</f>
        <v>#REF!</v>
      </c>
      <c r="AS76" s="208" t="e">
        <f>IF('Crisis Indicator Data'!#REF!="No Data",1,IF(#REF!&lt;&gt;"",1,0))</f>
        <v>#REF!</v>
      </c>
      <c r="AT76" s="208" t="e">
        <f>IF('Crisis Indicator Data'!#REF!="No Data",1,IF(#REF!&lt;&gt;"",1,0))</f>
        <v>#REF!</v>
      </c>
      <c r="AU76" s="208" t="e">
        <f>IF('Crisis Indicator Data'!#REF!="No Data",1,IF(#REF!&lt;&gt;"",1,0))</f>
        <v>#REF!</v>
      </c>
      <c r="AV76" s="208" t="e">
        <f>IF('Crisis Indicator Data'!#REF!="No Data",1,IF(#REF!&lt;&gt;"",1,0))</f>
        <v>#REF!</v>
      </c>
      <c r="AW76" s="208" t="e">
        <f>IF('Crisis Indicator Data'!#REF!="No Data",1,IF(#REF!&lt;&gt;"",1,0))</f>
        <v>#REF!</v>
      </c>
      <c r="AX76" s="208" t="e">
        <f>IF('Crisis Indicator Data'!#REF!="No Data",1,IF(#REF!&lt;&gt;"",1,0))</f>
        <v>#REF!</v>
      </c>
      <c r="AY76" s="208" t="e">
        <f>IF('Crisis Indicator Data'!#REF!="No Data",1,IF(#REF!&lt;&gt;"",1,0))</f>
        <v>#REF!</v>
      </c>
      <c r="AZ76" s="208" t="e">
        <f>IF('Crisis Indicator Data'!#REF!="No Data",1,IF(#REF!&lt;&gt;"",1,0))</f>
        <v>#REF!</v>
      </c>
      <c r="BA76" t="e">
        <f t="shared" si="4"/>
        <v>#REF!</v>
      </c>
      <c r="BB76" s="22" t="e">
        <f t="shared" si="5"/>
        <v>#REF!</v>
      </c>
    </row>
    <row r="77" spans="1:54" x14ac:dyDescent="0.3">
      <c r="A77" t="s">
        <v>7429</v>
      </c>
      <c r="B77" s="208" t="e">
        <f>IF('Crisis Indicator Data'!#REF!="No Data",1,IF(#REF!&lt;&gt;"",1,0))</f>
        <v>#REF!</v>
      </c>
      <c r="C77" s="208" t="e">
        <f>IF('Crisis Indicator Data'!#REF!="No Data",1,IF(#REF!&lt;&gt;"",1,0))</f>
        <v>#REF!</v>
      </c>
      <c r="D77" s="208" t="e">
        <f>IF('Crisis Indicator Data'!#REF!="No Data",1,IF(#REF!&lt;&gt;"",1,0))</f>
        <v>#REF!</v>
      </c>
      <c r="E77" s="208" t="e">
        <f>IF('Crisis Indicator Data'!#REF!="No Data",1,IF(#REF!&lt;&gt;"",1,0))</f>
        <v>#REF!</v>
      </c>
      <c r="F77" s="208" t="e">
        <f>IF('Crisis Indicator Data'!#REF!="No Data",1,IF(#REF!&lt;&gt;"",1,0))</f>
        <v>#REF!</v>
      </c>
      <c r="G77" s="208" t="e">
        <f>IF('Crisis Indicator Data'!#REF!="No Data",1,IF(#REF!&lt;&gt;"",1,0))</f>
        <v>#REF!</v>
      </c>
      <c r="H77" s="208" t="e">
        <f>IF('Crisis Indicator Data'!#REF!="No Data",1,IF(#REF!&lt;&gt;"",1,0))</f>
        <v>#REF!</v>
      </c>
      <c r="I77" s="208" t="e">
        <f>IF('Crisis Indicator Data'!#REF!="No Data",1,IF(#REF!&lt;&gt;"",1,0))</f>
        <v>#REF!</v>
      </c>
      <c r="J77" s="208" t="e">
        <f>IF('Crisis Indicator Data'!#REF!="No Data",1,IF(#REF!&lt;&gt;"",1,0))</f>
        <v>#REF!</v>
      </c>
      <c r="K77" s="208" t="e">
        <f>IF('Crisis Indicator Data'!#REF!="No Data",1,IF(#REF!&lt;&gt;"",1,0))</f>
        <v>#REF!</v>
      </c>
      <c r="L77" s="208" t="e">
        <f>IF('Crisis Indicator Data'!#REF!="No Data",1,IF(#REF!&lt;&gt;"",1,0))</f>
        <v>#REF!</v>
      </c>
      <c r="M77" s="208" t="e">
        <f>IF('Crisis Indicator Data'!#REF!="No Data",1,IF(#REF!&lt;&gt;"",1,0))</f>
        <v>#REF!</v>
      </c>
      <c r="N77" s="208" t="e">
        <f>IF('Crisis Indicator Data'!#REF!="No Data",1,IF(#REF!&lt;&gt;"",1,0))</f>
        <v>#REF!</v>
      </c>
      <c r="O77" s="208" t="e">
        <f>IF('Crisis Indicator Data'!#REF!="No Data",1,IF(#REF!&lt;&gt;"",1,0))</f>
        <v>#REF!</v>
      </c>
      <c r="P77" s="208" t="e">
        <f>IF('Crisis Indicator Data'!#REF!="No Data",1,IF(#REF!&lt;&gt;"",1,0))</f>
        <v>#REF!</v>
      </c>
      <c r="Q77" s="208" t="e">
        <f>IF('Crisis Indicator Data'!#REF!="No Data",1,IF(#REF!&lt;&gt;"",1,0))</f>
        <v>#REF!</v>
      </c>
      <c r="R77" s="208" t="e">
        <f>IF('Crisis Indicator Data'!#REF!="No Data",1,IF(#REF!&lt;&gt;"",1,0))</f>
        <v>#REF!</v>
      </c>
      <c r="S77" s="208" t="e">
        <f>IF('Crisis Indicator Data'!#REF!="No Data",1,IF(#REF!&lt;&gt;"",1,0))</f>
        <v>#REF!</v>
      </c>
      <c r="T77" s="208" t="e">
        <f>IF('Crisis Indicator Data'!#REF!="No Data",1,IF(#REF!&lt;&gt;"",1,0))</f>
        <v>#REF!</v>
      </c>
      <c r="U77" s="208" t="e">
        <f>IF('Crisis Indicator Data'!#REF!="No Data",1,IF(#REF!&lt;&gt;"",1,0))</f>
        <v>#REF!</v>
      </c>
      <c r="V77" s="208" t="e">
        <f>IF('Crisis Indicator Data'!#REF!="No Data",1,IF(#REF!&lt;&gt;"",1,0))</f>
        <v>#REF!</v>
      </c>
      <c r="W77" s="208" t="e">
        <f>IF('Crisis Indicator Data'!#REF!="No Data",1,IF(#REF!&lt;&gt;"",1,0))</f>
        <v>#REF!</v>
      </c>
      <c r="X77" s="208" t="e">
        <f>IF('Crisis Indicator Data'!#REF!="No Data",1,IF(#REF!&lt;&gt;"",1,0))</f>
        <v>#REF!</v>
      </c>
      <c r="Y77" s="208" t="e">
        <f>IF('Crisis Indicator Data'!#REF!="No Data",1,IF(#REF!&lt;&gt;"",1,0))</f>
        <v>#REF!</v>
      </c>
      <c r="Z77" s="208" t="e">
        <f>IF('Crisis Indicator Data'!#REF!="No Data",1,IF(#REF!&lt;&gt;"",1,0))</f>
        <v>#REF!</v>
      </c>
      <c r="AA77" s="208" t="e">
        <f>IF('Crisis Indicator Data'!#REF!="No Data",1,IF(#REF!&lt;&gt;"",1,0))</f>
        <v>#REF!</v>
      </c>
      <c r="AB77" s="208" t="e">
        <f>IF('Crisis Indicator Data'!#REF!="No Data",1,IF(#REF!&lt;&gt;"",1,0))</f>
        <v>#REF!</v>
      </c>
      <c r="AC77" s="208" t="e">
        <f>IF('Crisis Indicator Data'!#REF!="No Data",1,IF(#REF!&lt;&gt;"",1,0))</f>
        <v>#REF!</v>
      </c>
      <c r="AD77" s="208" t="e">
        <f>IF('Crisis Indicator Data'!#REF!="No Data",1,IF(#REF!&lt;&gt;"",1,0))</f>
        <v>#REF!</v>
      </c>
      <c r="AE77" s="208" t="e">
        <f>IF('Crisis Indicator Data'!#REF!="No Data",1,IF(#REF!&lt;&gt;"",1,0))</f>
        <v>#REF!</v>
      </c>
      <c r="AF77" s="208" t="e">
        <f>IF('Crisis Indicator Data'!#REF!="No Data",1,IF(#REF!&lt;&gt;"",1,0))</f>
        <v>#REF!</v>
      </c>
      <c r="AG77" s="208" t="e">
        <f>IF('Crisis Indicator Data'!#REF!="No Data",1,IF(#REF!&lt;&gt;"",1,0))</f>
        <v>#REF!</v>
      </c>
      <c r="AH77" s="208" t="e">
        <f>IF('Crisis Indicator Data'!#REF!="No Data",1,IF(#REF!&lt;&gt;"",1,0))</f>
        <v>#REF!</v>
      </c>
      <c r="AI77" s="208" t="e">
        <f>IF('Crisis Indicator Data'!#REF!="No Data",1,IF(#REF!&lt;&gt;"",1,0))</f>
        <v>#REF!</v>
      </c>
      <c r="AJ77" s="208" t="e">
        <f>IF('Crisis Indicator Data'!#REF!="No Data",1,IF(#REF!&lt;&gt;"",1,0))</f>
        <v>#REF!</v>
      </c>
      <c r="AK77" s="208" t="e">
        <f>IF('Crisis Indicator Data'!#REF!="No Data",1,IF(#REF!&lt;&gt;"",1,0))</f>
        <v>#REF!</v>
      </c>
      <c r="AL77" s="208" t="e">
        <f>IF('Crisis Indicator Data'!#REF!="No Data",1,IF(#REF!&lt;&gt;"",1,0))</f>
        <v>#REF!</v>
      </c>
      <c r="AM77" s="208" t="e">
        <f>IF('Crisis Indicator Data'!#REF!="No Data",1,IF(#REF!&lt;&gt;"",1,0))</f>
        <v>#REF!</v>
      </c>
      <c r="AN77" s="208" t="e">
        <f>IF('Crisis Indicator Data'!#REF!="No Data",1,IF(#REF!&lt;&gt;"",1,0))</f>
        <v>#REF!</v>
      </c>
      <c r="AO77" s="208" t="e">
        <f>IF('Crisis Indicator Data'!#REF!="No Data",1,IF(#REF!&lt;&gt;"",1,0))</f>
        <v>#REF!</v>
      </c>
      <c r="AP77" s="208" t="e">
        <f>IF('Crisis Indicator Data'!#REF!="No Data",1,IF(#REF!&lt;&gt;"",1,0))</f>
        <v>#REF!</v>
      </c>
      <c r="AQ77" s="208" t="e">
        <f>IF('Crisis Indicator Data'!#REF!="No Data",1,IF(#REF!&lt;&gt;"",1,0))</f>
        <v>#REF!</v>
      </c>
      <c r="AR77" s="208" t="e">
        <f>IF('Crisis Indicator Data'!#REF!="No Data",1,IF(#REF!&lt;&gt;"",1,0))</f>
        <v>#REF!</v>
      </c>
      <c r="AS77" s="208" t="e">
        <f>IF('Crisis Indicator Data'!#REF!="No Data",1,IF(#REF!&lt;&gt;"",1,0))</f>
        <v>#REF!</v>
      </c>
      <c r="AT77" s="208" t="e">
        <f>IF('Crisis Indicator Data'!#REF!="No Data",1,IF(#REF!&lt;&gt;"",1,0))</f>
        <v>#REF!</v>
      </c>
      <c r="AU77" s="208" t="e">
        <f>IF('Crisis Indicator Data'!#REF!="No Data",1,IF(#REF!&lt;&gt;"",1,0))</f>
        <v>#REF!</v>
      </c>
      <c r="AV77" s="208" t="e">
        <f>IF('Crisis Indicator Data'!#REF!="No Data",1,IF(#REF!&lt;&gt;"",1,0))</f>
        <v>#REF!</v>
      </c>
      <c r="AW77" s="208" t="e">
        <f>IF('Crisis Indicator Data'!#REF!="No Data",1,IF(#REF!&lt;&gt;"",1,0))</f>
        <v>#REF!</v>
      </c>
      <c r="AX77" s="208" t="e">
        <f>IF('Crisis Indicator Data'!#REF!="No Data",1,IF(#REF!&lt;&gt;"",1,0))</f>
        <v>#REF!</v>
      </c>
      <c r="AY77" s="208" t="e">
        <f>IF('Crisis Indicator Data'!#REF!="No Data",1,IF(#REF!&lt;&gt;"",1,0))</f>
        <v>#REF!</v>
      </c>
      <c r="AZ77" s="208" t="e">
        <f>IF('Crisis Indicator Data'!#REF!="No Data",1,IF(#REF!&lt;&gt;"",1,0))</f>
        <v>#REF!</v>
      </c>
      <c r="BA77" t="e">
        <f t="shared" si="4"/>
        <v>#REF!</v>
      </c>
      <c r="BB77" s="22" t="e">
        <f t="shared" si="5"/>
        <v>#REF!</v>
      </c>
    </row>
    <row r="78" spans="1:54" x14ac:dyDescent="0.3">
      <c r="A78" t="s">
        <v>7430</v>
      </c>
      <c r="B78" s="208" t="e">
        <f>IF('Crisis Indicator Data'!#REF!="No Data",1,IF(#REF!&lt;&gt;"",1,0))</f>
        <v>#REF!</v>
      </c>
      <c r="C78" s="208" t="e">
        <f>IF('Crisis Indicator Data'!#REF!="No Data",1,IF(#REF!&lt;&gt;"",1,0))</f>
        <v>#REF!</v>
      </c>
      <c r="D78" s="208" t="e">
        <f>IF('Crisis Indicator Data'!#REF!="No Data",1,IF(#REF!&lt;&gt;"",1,0))</f>
        <v>#REF!</v>
      </c>
      <c r="E78" s="208" t="e">
        <f>IF('Crisis Indicator Data'!#REF!="No Data",1,IF(#REF!&lt;&gt;"",1,0))</f>
        <v>#REF!</v>
      </c>
      <c r="F78" s="208" t="e">
        <f>IF('Crisis Indicator Data'!#REF!="No Data",1,IF(#REF!&lt;&gt;"",1,0))</f>
        <v>#REF!</v>
      </c>
      <c r="G78" s="208" t="e">
        <f>IF('Crisis Indicator Data'!#REF!="No Data",1,IF(#REF!&lt;&gt;"",1,0))</f>
        <v>#REF!</v>
      </c>
      <c r="H78" s="208" t="e">
        <f>IF('Crisis Indicator Data'!#REF!="No Data",1,IF(#REF!&lt;&gt;"",1,0))</f>
        <v>#REF!</v>
      </c>
      <c r="I78" s="208" t="e">
        <f>IF('Crisis Indicator Data'!#REF!="No Data",1,IF(#REF!&lt;&gt;"",1,0))</f>
        <v>#REF!</v>
      </c>
      <c r="J78" s="208" t="e">
        <f>IF('Crisis Indicator Data'!#REF!="No Data",1,IF(#REF!&lt;&gt;"",1,0))</f>
        <v>#REF!</v>
      </c>
      <c r="K78" s="208" t="e">
        <f>IF('Crisis Indicator Data'!#REF!="No Data",1,IF(#REF!&lt;&gt;"",1,0))</f>
        <v>#REF!</v>
      </c>
      <c r="L78" s="208" t="e">
        <f>IF('Crisis Indicator Data'!#REF!="No Data",1,IF(#REF!&lt;&gt;"",1,0))</f>
        <v>#REF!</v>
      </c>
      <c r="M78" s="208" t="e">
        <f>IF('Crisis Indicator Data'!#REF!="No Data",1,IF(#REF!&lt;&gt;"",1,0))</f>
        <v>#REF!</v>
      </c>
      <c r="N78" s="208" t="e">
        <f>IF('Crisis Indicator Data'!#REF!="No Data",1,IF(#REF!&lt;&gt;"",1,0))</f>
        <v>#REF!</v>
      </c>
      <c r="O78" s="208" t="e">
        <f>IF('Crisis Indicator Data'!#REF!="No Data",1,IF(#REF!&lt;&gt;"",1,0))</f>
        <v>#REF!</v>
      </c>
      <c r="P78" s="208" t="e">
        <f>IF('Crisis Indicator Data'!#REF!="No Data",1,IF(#REF!&lt;&gt;"",1,0))</f>
        <v>#REF!</v>
      </c>
      <c r="Q78" s="208" t="e">
        <f>IF('Crisis Indicator Data'!#REF!="No Data",1,IF(#REF!&lt;&gt;"",1,0))</f>
        <v>#REF!</v>
      </c>
      <c r="R78" s="208" t="e">
        <f>IF('Crisis Indicator Data'!#REF!="No Data",1,IF(#REF!&lt;&gt;"",1,0))</f>
        <v>#REF!</v>
      </c>
      <c r="S78" s="208" t="e">
        <f>IF('Crisis Indicator Data'!#REF!="No Data",1,IF(#REF!&lt;&gt;"",1,0))</f>
        <v>#REF!</v>
      </c>
      <c r="T78" s="208" t="e">
        <f>IF('Crisis Indicator Data'!#REF!="No Data",1,IF(#REF!&lt;&gt;"",1,0))</f>
        <v>#REF!</v>
      </c>
      <c r="U78" s="208" t="e">
        <f>IF('Crisis Indicator Data'!#REF!="No Data",1,IF(#REF!&lt;&gt;"",1,0))</f>
        <v>#REF!</v>
      </c>
      <c r="V78" s="208" t="e">
        <f>IF('Crisis Indicator Data'!#REF!="No Data",1,IF(#REF!&lt;&gt;"",1,0))</f>
        <v>#REF!</v>
      </c>
      <c r="W78" s="208" t="e">
        <f>IF('Crisis Indicator Data'!#REF!="No Data",1,IF(#REF!&lt;&gt;"",1,0))</f>
        <v>#REF!</v>
      </c>
      <c r="X78" s="208" t="e">
        <f>IF('Crisis Indicator Data'!#REF!="No Data",1,IF(#REF!&lt;&gt;"",1,0))</f>
        <v>#REF!</v>
      </c>
      <c r="Y78" s="208" t="e">
        <f>IF('Crisis Indicator Data'!#REF!="No Data",1,IF(#REF!&lt;&gt;"",1,0))</f>
        <v>#REF!</v>
      </c>
      <c r="Z78" s="208" t="e">
        <f>IF('Crisis Indicator Data'!#REF!="No Data",1,IF(#REF!&lt;&gt;"",1,0))</f>
        <v>#REF!</v>
      </c>
      <c r="AA78" s="208" t="e">
        <f>IF('Crisis Indicator Data'!#REF!="No Data",1,IF(#REF!&lt;&gt;"",1,0))</f>
        <v>#REF!</v>
      </c>
      <c r="AB78" s="208" t="e">
        <f>IF('Crisis Indicator Data'!#REF!="No Data",1,IF(#REF!&lt;&gt;"",1,0))</f>
        <v>#REF!</v>
      </c>
      <c r="AC78" s="208" t="e">
        <f>IF('Crisis Indicator Data'!#REF!="No Data",1,IF(#REF!&lt;&gt;"",1,0))</f>
        <v>#REF!</v>
      </c>
      <c r="AD78" s="208" t="e">
        <f>IF('Crisis Indicator Data'!#REF!="No Data",1,IF(#REF!&lt;&gt;"",1,0))</f>
        <v>#REF!</v>
      </c>
      <c r="AE78" s="208" t="e">
        <f>IF('Crisis Indicator Data'!#REF!="No Data",1,IF(#REF!&lt;&gt;"",1,0))</f>
        <v>#REF!</v>
      </c>
      <c r="AF78" s="208" t="e">
        <f>IF('Crisis Indicator Data'!#REF!="No Data",1,IF(#REF!&lt;&gt;"",1,0))</f>
        <v>#REF!</v>
      </c>
      <c r="AG78" s="208" t="e">
        <f>IF('Crisis Indicator Data'!#REF!="No Data",1,IF(#REF!&lt;&gt;"",1,0))</f>
        <v>#REF!</v>
      </c>
      <c r="AH78" s="208" t="e">
        <f>IF('Crisis Indicator Data'!#REF!="No Data",1,IF(#REF!&lt;&gt;"",1,0))</f>
        <v>#REF!</v>
      </c>
      <c r="AI78" s="208" t="e">
        <f>IF('Crisis Indicator Data'!#REF!="No Data",1,IF(#REF!&lt;&gt;"",1,0))</f>
        <v>#REF!</v>
      </c>
      <c r="AJ78" s="208" t="e">
        <f>IF('Crisis Indicator Data'!#REF!="No Data",1,IF(#REF!&lt;&gt;"",1,0))</f>
        <v>#REF!</v>
      </c>
      <c r="AK78" s="208" t="e">
        <f>IF('Crisis Indicator Data'!#REF!="No Data",1,IF(#REF!&lt;&gt;"",1,0))</f>
        <v>#REF!</v>
      </c>
      <c r="AL78" s="208" t="e">
        <f>IF('Crisis Indicator Data'!#REF!="No Data",1,IF(#REF!&lt;&gt;"",1,0))</f>
        <v>#REF!</v>
      </c>
      <c r="AM78" s="208" t="e">
        <f>IF('Crisis Indicator Data'!#REF!="No Data",1,IF(#REF!&lt;&gt;"",1,0))</f>
        <v>#REF!</v>
      </c>
      <c r="AN78" s="208" t="e">
        <f>IF('Crisis Indicator Data'!#REF!="No Data",1,IF(#REF!&lt;&gt;"",1,0))</f>
        <v>#REF!</v>
      </c>
      <c r="AO78" s="208" t="e">
        <f>IF('Crisis Indicator Data'!#REF!="No Data",1,IF(#REF!&lt;&gt;"",1,0))</f>
        <v>#REF!</v>
      </c>
      <c r="AP78" s="208" t="e">
        <f>IF('Crisis Indicator Data'!#REF!="No Data",1,IF(#REF!&lt;&gt;"",1,0))</f>
        <v>#REF!</v>
      </c>
      <c r="AQ78" s="208" t="e">
        <f>IF('Crisis Indicator Data'!#REF!="No Data",1,IF(#REF!&lt;&gt;"",1,0))</f>
        <v>#REF!</v>
      </c>
      <c r="AR78" s="208" t="e">
        <f>IF('Crisis Indicator Data'!#REF!="No Data",1,IF(#REF!&lt;&gt;"",1,0))</f>
        <v>#REF!</v>
      </c>
      <c r="AS78" s="208" t="e">
        <f>IF('Crisis Indicator Data'!#REF!="No Data",1,IF(#REF!&lt;&gt;"",1,0))</f>
        <v>#REF!</v>
      </c>
      <c r="AT78" s="208" t="e">
        <f>IF('Crisis Indicator Data'!#REF!="No Data",1,IF(#REF!&lt;&gt;"",1,0))</f>
        <v>#REF!</v>
      </c>
      <c r="AU78" s="208" t="e">
        <f>IF('Crisis Indicator Data'!#REF!="No Data",1,IF(#REF!&lt;&gt;"",1,0))</f>
        <v>#REF!</v>
      </c>
      <c r="AV78" s="208" t="e">
        <f>IF('Crisis Indicator Data'!#REF!="No Data",1,IF(#REF!&lt;&gt;"",1,0))</f>
        <v>#REF!</v>
      </c>
      <c r="AW78" s="208" t="e">
        <f>IF('Crisis Indicator Data'!#REF!="No Data",1,IF(#REF!&lt;&gt;"",1,0))</f>
        <v>#REF!</v>
      </c>
      <c r="AX78" s="208" t="e">
        <f>IF('Crisis Indicator Data'!#REF!="No Data",1,IF(#REF!&lt;&gt;"",1,0))</f>
        <v>#REF!</v>
      </c>
      <c r="AY78" s="208" t="e">
        <f>IF('Crisis Indicator Data'!#REF!="No Data",1,IF(#REF!&lt;&gt;"",1,0))</f>
        <v>#REF!</v>
      </c>
      <c r="AZ78" s="208" t="e">
        <f>IF('Crisis Indicator Data'!#REF!="No Data",1,IF(#REF!&lt;&gt;"",1,0))</f>
        <v>#REF!</v>
      </c>
      <c r="BA78" t="e">
        <f t="shared" si="4"/>
        <v>#REF!</v>
      </c>
      <c r="BB78" s="22" t="e">
        <f t="shared" si="5"/>
        <v>#REF!</v>
      </c>
    </row>
    <row r="79" spans="1:54" x14ac:dyDescent="0.3">
      <c r="A79" t="s">
        <v>7431</v>
      </c>
      <c r="B79" s="208" t="e">
        <f>IF('Crisis Indicator Data'!#REF!="No Data",1,IF(#REF!&lt;&gt;"",1,0))</f>
        <v>#REF!</v>
      </c>
      <c r="C79" s="208" t="e">
        <f>IF('Crisis Indicator Data'!#REF!="No Data",1,IF(#REF!&lt;&gt;"",1,0))</f>
        <v>#REF!</v>
      </c>
      <c r="D79" s="208" t="e">
        <f>IF('Crisis Indicator Data'!#REF!="No Data",1,IF(#REF!&lt;&gt;"",1,0))</f>
        <v>#REF!</v>
      </c>
      <c r="E79" s="208" t="e">
        <f>IF('Crisis Indicator Data'!#REF!="No Data",1,IF(#REF!&lt;&gt;"",1,0))</f>
        <v>#REF!</v>
      </c>
      <c r="F79" s="208" t="e">
        <f>IF('Crisis Indicator Data'!#REF!="No Data",1,IF(#REF!&lt;&gt;"",1,0))</f>
        <v>#REF!</v>
      </c>
      <c r="G79" s="208" t="e">
        <f>IF('Crisis Indicator Data'!#REF!="No Data",1,IF(#REF!&lt;&gt;"",1,0))</f>
        <v>#REF!</v>
      </c>
      <c r="H79" s="208" t="e">
        <f>IF('Crisis Indicator Data'!#REF!="No Data",1,IF(#REF!&lt;&gt;"",1,0))</f>
        <v>#REF!</v>
      </c>
      <c r="I79" s="208" t="e">
        <f>IF('Crisis Indicator Data'!#REF!="No Data",1,IF(#REF!&lt;&gt;"",1,0))</f>
        <v>#REF!</v>
      </c>
      <c r="J79" s="208" t="e">
        <f>IF('Crisis Indicator Data'!#REF!="No Data",1,IF(#REF!&lt;&gt;"",1,0))</f>
        <v>#REF!</v>
      </c>
      <c r="K79" s="208" t="e">
        <f>IF('Crisis Indicator Data'!#REF!="No Data",1,IF(#REF!&lt;&gt;"",1,0))</f>
        <v>#REF!</v>
      </c>
      <c r="L79" s="208" t="e">
        <f>IF('Crisis Indicator Data'!#REF!="No Data",1,IF(#REF!&lt;&gt;"",1,0))</f>
        <v>#REF!</v>
      </c>
      <c r="M79" s="208" t="e">
        <f>IF('Crisis Indicator Data'!#REF!="No Data",1,IF(#REF!&lt;&gt;"",1,0))</f>
        <v>#REF!</v>
      </c>
      <c r="N79" s="208" t="e">
        <f>IF('Crisis Indicator Data'!#REF!="No Data",1,IF(#REF!&lt;&gt;"",1,0))</f>
        <v>#REF!</v>
      </c>
      <c r="O79" s="208" t="e">
        <f>IF('Crisis Indicator Data'!#REF!="No Data",1,IF(#REF!&lt;&gt;"",1,0))</f>
        <v>#REF!</v>
      </c>
      <c r="P79" s="208" t="e">
        <f>IF('Crisis Indicator Data'!#REF!="No Data",1,IF(#REF!&lt;&gt;"",1,0))</f>
        <v>#REF!</v>
      </c>
      <c r="Q79" s="208" t="e">
        <f>IF('Crisis Indicator Data'!#REF!="No Data",1,IF(#REF!&lt;&gt;"",1,0))</f>
        <v>#REF!</v>
      </c>
      <c r="R79" s="208" t="e">
        <f>IF('Crisis Indicator Data'!#REF!="No Data",1,IF(#REF!&lt;&gt;"",1,0))</f>
        <v>#REF!</v>
      </c>
      <c r="S79" s="208" t="e">
        <f>IF('Crisis Indicator Data'!#REF!="No Data",1,IF(#REF!&lt;&gt;"",1,0))</f>
        <v>#REF!</v>
      </c>
      <c r="T79" s="208" t="e">
        <f>IF('Crisis Indicator Data'!#REF!="No Data",1,IF(#REF!&lt;&gt;"",1,0))</f>
        <v>#REF!</v>
      </c>
      <c r="U79" s="208" t="e">
        <f>IF('Crisis Indicator Data'!#REF!="No Data",1,IF(#REF!&lt;&gt;"",1,0))</f>
        <v>#REF!</v>
      </c>
      <c r="V79" s="208" t="e">
        <f>IF('Crisis Indicator Data'!#REF!="No Data",1,IF(#REF!&lt;&gt;"",1,0))</f>
        <v>#REF!</v>
      </c>
      <c r="W79" s="208" t="e">
        <f>IF('Crisis Indicator Data'!#REF!="No Data",1,IF(#REF!&lt;&gt;"",1,0))</f>
        <v>#REF!</v>
      </c>
      <c r="X79" s="208" t="e">
        <f>IF('Crisis Indicator Data'!#REF!="No Data",1,IF(#REF!&lt;&gt;"",1,0))</f>
        <v>#REF!</v>
      </c>
      <c r="Y79" s="208" t="e">
        <f>IF('Crisis Indicator Data'!#REF!="No Data",1,IF(#REF!&lt;&gt;"",1,0))</f>
        <v>#REF!</v>
      </c>
      <c r="Z79" s="208" t="e">
        <f>IF('Crisis Indicator Data'!#REF!="No Data",1,IF(#REF!&lt;&gt;"",1,0))</f>
        <v>#REF!</v>
      </c>
      <c r="AA79" s="208" t="e">
        <f>IF('Crisis Indicator Data'!#REF!="No Data",1,IF(#REF!&lt;&gt;"",1,0))</f>
        <v>#REF!</v>
      </c>
      <c r="AB79" s="208" t="e">
        <f>IF('Crisis Indicator Data'!#REF!="No Data",1,IF(#REF!&lt;&gt;"",1,0))</f>
        <v>#REF!</v>
      </c>
      <c r="AC79" s="208" t="e">
        <f>IF('Crisis Indicator Data'!#REF!="No Data",1,IF(#REF!&lt;&gt;"",1,0))</f>
        <v>#REF!</v>
      </c>
      <c r="AD79" s="208" t="e">
        <f>IF('Crisis Indicator Data'!#REF!="No Data",1,IF(#REF!&lt;&gt;"",1,0))</f>
        <v>#REF!</v>
      </c>
      <c r="AE79" s="208" t="e">
        <f>IF('Crisis Indicator Data'!#REF!="No Data",1,IF(#REF!&lt;&gt;"",1,0))</f>
        <v>#REF!</v>
      </c>
      <c r="AF79" s="208" t="e">
        <f>IF('Crisis Indicator Data'!#REF!="No Data",1,IF(#REF!&lt;&gt;"",1,0))</f>
        <v>#REF!</v>
      </c>
      <c r="AG79" s="208" t="e">
        <f>IF('Crisis Indicator Data'!#REF!="No Data",1,IF(#REF!&lt;&gt;"",1,0))</f>
        <v>#REF!</v>
      </c>
      <c r="AH79" s="208" t="e">
        <f>IF('Crisis Indicator Data'!#REF!="No Data",1,IF(#REF!&lt;&gt;"",1,0))</f>
        <v>#REF!</v>
      </c>
      <c r="AI79" s="208" t="e">
        <f>IF('Crisis Indicator Data'!#REF!="No Data",1,IF(#REF!&lt;&gt;"",1,0))</f>
        <v>#REF!</v>
      </c>
      <c r="AJ79" s="208" t="e">
        <f>IF('Crisis Indicator Data'!#REF!="No Data",1,IF(#REF!&lt;&gt;"",1,0))</f>
        <v>#REF!</v>
      </c>
      <c r="AK79" s="208" t="e">
        <f>IF('Crisis Indicator Data'!#REF!="No Data",1,IF(#REF!&lt;&gt;"",1,0))</f>
        <v>#REF!</v>
      </c>
      <c r="AL79" s="208" t="e">
        <f>IF('Crisis Indicator Data'!#REF!="No Data",1,IF(#REF!&lt;&gt;"",1,0))</f>
        <v>#REF!</v>
      </c>
      <c r="AM79" s="208" t="e">
        <f>IF('Crisis Indicator Data'!#REF!="No Data",1,IF(#REF!&lt;&gt;"",1,0))</f>
        <v>#REF!</v>
      </c>
      <c r="AN79" s="208" t="e">
        <f>IF('Crisis Indicator Data'!#REF!="No Data",1,IF(#REF!&lt;&gt;"",1,0))</f>
        <v>#REF!</v>
      </c>
      <c r="AO79" s="208" t="e">
        <f>IF('Crisis Indicator Data'!#REF!="No Data",1,IF(#REF!&lt;&gt;"",1,0))</f>
        <v>#REF!</v>
      </c>
      <c r="AP79" s="208" t="e">
        <f>IF('Crisis Indicator Data'!#REF!="No Data",1,IF(#REF!&lt;&gt;"",1,0))</f>
        <v>#REF!</v>
      </c>
      <c r="AQ79" s="208" t="e">
        <f>IF('Crisis Indicator Data'!#REF!="No Data",1,IF(#REF!&lt;&gt;"",1,0))</f>
        <v>#REF!</v>
      </c>
      <c r="AR79" s="208" t="e">
        <f>IF('Crisis Indicator Data'!#REF!="No Data",1,IF(#REF!&lt;&gt;"",1,0))</f>
        <v>#REF!</v>
      </c>
      <c r="AS79" s="208" t="e">
        <f>IF('Crisis Indicator Data'!#REF!="No Data",1,IF(#REF!&lt;&gt;"",1,0))</f>
        <v>#REF!</v>
      </c>
      <c r="AT79" s="208" t="e">
        <f>IF('Crisis Indicator Data'!#REF!="No Data",1,IF(#REF!&lt;&gt;"",1,0))</f>
        <v>#REF!</v>
      </c>
      <c r="AU79" s="208" t="e">
        <f>IF('Crisis Indicator Data'!#REF!="No Data",1,IF(#REF!&lt;&gt;"",1,0))</f>
        <v>#REF!</v>
      </c>
      <c r="AV79" s="208" t="e">
        <f>IF('Crisis Indicator Data'!#REF!="No Data",1,IF(#REF!&lt;&gt;"",1,0))</f>
        <v>#REF!</v>
      </c>
      <c r="AW79" s="208" t="e">
        <f>IF('Crisis Indicator Data'!#REF!="No Data",1,IF(#REF!&lt;&gt;"",1,0))</f>
        <v>#REF!</v>
      </c>
      <c r="AX79" s="208" t="e">
        <f>IF('Crisis Indicator Data'!#REF!="No Data",1,IF(#REF!&lt;&gt;"",1,0))</f>
        <v>#REF!</v>
      </c>
      <c r="AY79" s="208" t="e">
        <f>IF('Crisis Indicator Data'!#REF!="No Data",1,IF(#REF!&lt;&gt;"",1,0))</f>
        <v>#REF!</v>
      </c>
      <c r="AZ79" s="208" t="e">
        <f>IF('Crisis Indicator Data'!#REF!="No Data",1,IF(#REF!&lt;&gt;"",1,0))</f>
        <v>#REF!</v>
      </c>
      <c r="BA79" t="e">
        <f t="shared" si="4"/>
        <v>#REF!</v>
      </c>
      <c r="BB79" s="22" t="e">
        <f t="shared" si="5"/>
        <v>#REF!</v>
      </c>
    </row>
    <row r="80" spans="1:54" x14ac:dyDescent="0.3">
      <c r="A80" t="s">
        <v>7433</v>
      </c>
      <c r="B80" s="208" t="e">
        <f>IF('Crisis Indicator Data'!#REF!="No Data",1,IF(#REF!&lt;&gt;"",1,0))</f>
        <v>#REF!</v>
      </c>
      <c r="C80" s="208" t="e">
        <f>IF('Crisis Indicator Data'!#REF!="No Data",1,IF(#REF!&lt;&gt;"",1,0))</f>
        <v>#REF!</v>
      </c>
      <c r="D80" s="208" t="e">
        <f>IF('Crisis Indicator Data'!#REF!="No Data",1,IF(#REF!&lt;&gt;"",1,0))</f>
        <v>#REF!</v>
      </c>
      <c r="E80" s="208" t="e">
        <f>IF('Crisis Indicator Data'!#REF!="No Data",1,IF(#REF!&lt;&gt;"",1,0))</f>
        <v>#REF!</v>
      </c>
      <c r="F80" s="208" t="e">
        <f>IF('Crisis Indicator Data'!#REF!="No Data",1,IF(#REF!&lt;&gt;"",1,0))</f>
        <v>#REF!</v>
      </c>
      <c r="G80" s="208" t="e">
        <f>IF('Crisis Indicator Data'!#REF!="No Data",1,IF(#REF!&lt;&gt;"",1,0))</f>
        <v>#REF!</v>
      </c>
      <c r="H80" s="208" t="e">
        <f>IF('Crisis Indicator Data'!#REF!="No Data",1,IF(#REF!&lt;&gt;"",1,0))</f>
        <v>#REF!</v>
      </c>
      <c r="I80" s="208" t="e">
        <f>IF('Crisis Indicator Data'!#REF!="No Data",1,IF(#REF!&lt;&gt;"",1,0))</f>
        <v>#REF!</v>
      </c>
      <c r="J80" s="208" t="e">
        <f>IF('Crisis Indicator Data'!#REF!="No Data",1,IF(#REF!&lt;&gt;"",1,0))</f>
        <v>#REF!</v>
      </c>
      <c r="K80" s="208" t="e">
        <f>IF('Crisis Indicator Data'!#REF!="No Data",1,IF(#REF!&lt;&gt;"",1,0))</f>
        <v>#REF!</v>
      </c>
      <c r="L80" s="208" t="e">
        <f>IF('Crisis Indicator Data'!#REF!="No Data",1,IF(#REF!&lt;&gt;"",1,0))</f>
        <v>#REF!</v>
      </c>
      <c r="M80" s="208" t="e">
        <f>IF('Crisis Indicator Data'!#REF!="No Data",1,IF(#REF!&lt;&gt;"",1,0))</f>
        <v>#REF!</v>
      </c>
      <c r="N80" s="208" t="e">
        <f>IF('Crisis Indicator Data'!#REF!="No Data",1,IF(#REF!&lt;&gt;"",1,0))</f>
        <v>#REF!</v>
      </c>
      <c r="O80" s="208" t="e">
        <f>IF('Crisis Indicator Data'!#REF!="No Data",1,IF(#REF!&lt;&gt;"",1,0))</f>
        <v>#REF!</v>
      </c>
      <c r="P80" s="208" t="e">
        <f>IF('Crisis Indicator Data'!#REF!="No Data",1,IF(#REF!&lt;&gt;"",1,0))</f>
        <v>#REF!</v>
      </c>
      <c r="Q80" s="208" t="e">
        <f>IF('Crisis Indicator Data'!#REF!="No Data",1,IF(#REF!&lt;&gt;"",1,0))</f>
        <v>#REF!</v>
      </c>
      <c r="R80" s="208" t="e">
        <f>IF('Crisis Indicator Data'!#REF!="No Data",1,IF(#REF!&lt;&gt;"",1,0))</f>
        <v>#REF!</v>
      </c>
      <c r="S80" s="208" t="e">
        <f>IF('Crisis Indicator Data'!#REF!="No Data",1,IF(#REF!&lt;&gt;"",1,0))</f>
        <v>#REF!</v>
      </c>
      <c r="T80" s="208" t="e">
        <f>IF('Crisis Indicator Data'!#REF!="No Data",1,IF(#REF!&lt;&gt;"",1,0))</f>
        <v>#REF!</v>
      </c>
      <c r="U80" s="208" t="e">
        <f>IF('Crisis Indicator Data'!#REF!="No Data",1,IF(#REF!&lt;&gt;"",1,0))</f>
        <v>#REF!</v>
      </c>
      <c r="V80" s="208" t="e">
        <f>IF('Crisis Indicator Data'!#REF!="No Data",1,IF(#REF!&lt;&gt;"",1,0))</f>
        <v>#REF!</v>
      </c>
      <c r="W80" s="208" t="e">
        <f>IF('Crisis Indicator Data'!#REF!="No Data",1,IF(#REF!&lt;&gt;"",1,0))</f>
        <v>#REF!</v>
      </c>
      <c r="X80" s="208" t="e">
        <f>IF('Crisis Indicator Data'!#REF!="No Data",1,IF(#REF!&lt;&gt;"",1,0))</f>
        <v>#REF!</v>
      </c>
      <c r="Y80" s="208" t="e">
        <f>IF('Crisis Indicator Data'!#REF!="No Data",1,IF(#REF!&lt;&gt;"",1,0))</f>
        <v>#REF!</v>
      </c>
      <c r="Z80" s="208" t="e">
        <f>IF('Crisis Indicator Data'!#REF!="No Data",1,IF(#REF!&lt;&gt;"",1,0))</f>
        <v>#REF!</v>
      </c>
      <c r="AA80" s="208" t="e">
        <f>IF('Crisis Indicator Data'!#REF!="No Data",1,IF(#REF!&lt;&gt;"",1,0))</f>
        <v>#REF!</v>
      </c>
      <c r="AB80" s="208" t="e">
        <f>IF('Crisis Indicator Data'!#REF!="No Data",1,IF(#REF!&lt;&gt;"",1,0))</f>
        <v>#REF!</v>
      </c>
      <c r="AC80" s="208" t="e">
        <f>IF('Crisis Indicator Data'!#REF!="No Data",1,IF(#REF!&lt;&gt;"",1,0))</f>
        <v>#REF!</v>
      </c>
      <c r="AD80" s="208" t="e">
        <f>IF('Crisis Indicator Data'!#REF!="No Data",1,IF(#REF!&lt;&gt;"",1,0))</f>
        <v>#REF!</v>
      </c>
      <c r="AE80" s="208" t="e">
        <f>IF('Crisis Indicator Data'!#REF!="No Data",1,IF(#REF!&lt;&gt;"",1,0))</f>
        <v>#REF!</v>
      </c>
      <c r="AF80" s="208" t="e">
        <f>IF('Crisis Indicator Data'!#REF!="No Data",1,IF(#REF!&lt;&gt;"",1,0))</f>
        <v>#REF!</v>
      </c>
      <c r="AG80" s="208" t="e">
        <f>IF('Crisis Indicator Data'!#REF!="No Data",1,IF(#REF!&lt;&gt;"",1,0))</f>
        <v>#REF!</v>
      </c>
      <c r="AH80" s="208" t="e">
        <f>IF('Crisis Indicator Data'!#REF!="No Data",1,IF(#REF!&lt;&gt;"",1,0))</f>
        <v>#REF!</v>
      </c>
      <c r="AI80" s="208" t="e">
        <f>IF('Crisis Indicator Data'!#REF!="No Data",1,IF(#REF!&lt;&gt;"",1,0))</f>
        <v>#REF!</v>
      </c>
      <c r="AJ80" s="208" t="e">
        <f>IF('Crisis Indicator Data'!#REF!="No Data",1,IF(#REF!&lt;&gt;"",1,0))</f>
        <v>#REF!</v>
      </c>
      <c r="AK80" s="208" t="e">
        <f>IF('Crisis Indicator Data'!#REF!="No Data",1,IF(#REF!&lt;&gt;"",1,0))</f>
        <v>#REF!</v>
      </c>
      <c r="AL80" s="208" t="e">
        <f>IF('Crisis Indicator Data'!#REF!="No Data",1,IF(#REF!&lt;&gt;"",1,0))</f>
        <v>#REF!</v>
      </c>
      <c r="AM80" s="208" t="e">
        <f>IF('Crisis Indicator Data'!#REF!="No Data",1,IF(#REF!&lt;&gt;"",1,0))</f>
        <v>#REF!</v>
      </c>
      <c r="AN80" s="208" t="e">
        <f>IF('Crisis Indicator Data'!#REF!="No Data",1,IF(#REF!&lt;&gt;"",1,0))</f>
        <v>#REF!</v>
      </c>
      <c r="AO80" s="208" t="e">
        <f>IF('Crisis Indicator Data'!#REF!="No Data",1,IF(#REF!&lt;&gt;"",1,0))</f>
        <v>#REF!</v>
      </c>
      <c r="AP80" s="208" t="e">
        <f>IF('Crisis Indicator Data'!#REF!="No Data",1,IF(#REF!&lt;&gt;"",1,0))</f>
        <v>#REF!</v>
      </c>
      <c r="AQ80" s="208" t="e">
        <f>IF('Crisis Indicator Data'!#REF!="No Data",1,IF(#REF!&lt;&gt;"",1,0))</f>
        <v>#REF!</v>
      </c>
      <c r="AR80" s="208" t="e">
        <f>IF('Crisis Indicator Data'!#REF!="No Data",1,IF(#REF!&lt;&gt;"",1,0))</f>
        <v>#REF!</v>
      </c>
      <c r="AS80" s="208" t="e">
        <f>IF('Crisis Indicator Data'!#REF!="No Data",1,IF(#REF!&lt;&gt;"",1,0))</f>
        <v>#REF!</v>
      </c>
      <c r="AT80" s="208" t="e">
        <f>IF('Crisis Indicator Data'!#REF!="No Data",1,IF(#REF!&lt;&gt;"",1,0))</f>
        <v>#REF!</v>
      </c>
      <c r="AU80" s="208" t="e">
        <f>IF('Crisis Indicator Data'!#REF!="No Data",1,IF(#REF!&lt;&gt;"",1,0))</f>
        <v>#REF!</v>
      </c>
      <c r="AV80" s="208" t="e">
        <f>IF('Crisis Indicator Data'!#REF!="No Data",1,IF(#REF!&lt;&gt;"",1,0))</f>
        <v>#REF!</v>
      </c>
      <c r="AW80" s="208" t="e">
        <f>IF('Crisis Indicator Data'!#REF!="No Data",1,IF(#REF!&lt;&gt;"",1,0))</f>
        <v>#REF!</v>
      </c>
      <c r="AX80" s="208" t="e">
        <f>IF('Crisis Indicator Data'!#REF!="No Data",1,IF(#REF!&lt;&gt;"",1,0))</f>
        <v>#REF!</v>
      </c>
      <c r="AY80" s="208" t="e">
        <f>IF('Crisis Indicator Data'!#REF!="No Data",1,IF(#REF!&lt;&gt;"",1,0))</f>
        <v>#REF!</v>
      </c>
      <c r="AZ80" s="208" t="e">
        <f>IF('Crisis Indicator Data'!#REF!="No Data",1,IF(#REF!&lt;&gt;"",1,0))</f>
        <v>#REF!</v>
      </c>
      <c r="BA80" t="e">
        <f t="shared" si="4"/>
        <v>#REF!</v>
      </c>
      <c r="BB80" s="22" t="e">
        <f t="shared" si="5"/>
        <v>#REF!</v>
      </c>
    </row>
    <row r="81" spans="1:54" x14ac:dyDescent="0.3">
      <c r="A81" t="s">
        <v>7435</v>
      </c>
      <c r="B81" s="208" t="e">
        <f>IF('Crisis Indicator Data'!#REF!="No Data",1,IF(#REF!&lt;&gt;"",1,0))</f>
        <v>#REF!</v>
      </c>
      <c r="C81" s="208" t="e">
        <f>IF('Crisis Indicator Data'!#REF!="No Data",1,IF(#REF!&lt;&gt;"",1,0))</f>
        <v>#REF!</v>
      </c>
      <c r="D81" s="208" t="e">
        <f>IF('Crisis Indicator Data'!#REF!="No Data",1,IF(#REF!&lt;&gt;"",1,0))</f>
        <v>#REF!</v>
      </c>
      <c r="E81" s="208" t="e">
        <f>IF('Crisis Indicator Data'!#REF!="No Data",1,IF(#REF!&lt;&gt;"",1,0))</f>
        <v>#REF!</v>
      </c>
      <c r="F81" s="208" t="e">
        <f>IF('Crisis Indicator Data'!#REF!="No Data",1,IF(#REF!&lt;&gt;"",1,0))</f>
        <v>#REF!</v>
      </c>
      <c r="G81" s="208" t="e">
        <f>IF('Crisis Indicator Data'!#REF!="No Data",1,IF(#REF!&lt;&gt;"",1,0))</f>
        <v>#REF!</v>
      </c>
      <c r="H81" s="208" t="e">
        <f>IF('Crisis Indicator Data'!#REF!="No Data",1,IF(#REF!&lt;&gt;"",1,0))</f>
        <v>#REF!</v>
      </c>
      <c r="I81" s="208" t="e">
        <f>IF('Crisis Indicator Data'!#REF!="No Data",1,IF(#REF!&lt;&gt;"",1,0))</f>
        <v>#REF!</v>
      </c>
      <c r="J81" s="208" t="e">
        <f>IF('Crisis Indicator Data'!#REF!="No Data",1,IF(#REF!&lt;&gt;"",1,0))</f>
        <v>#REF!</v>
      </c>
      <c r="K81" s="208" t="e">
        <f>IF('Crisis Indicator Data'!#REF!="No Data",1,IF(#REF!&lt;&gt;"",1,0))</f>
        <v>#REF!</v>
      </c>
      <c r="L81" s="208" t="e">
        <f>IF('Crisis Indicator Data'!#REF!="No Data",1,IF(#REF!&lt;&gt;"",1,0))</f>
        <v>#REF!</v>
      </c>
      <c r="M81" s="208" t="e">
        <f>IF('Crisis Indicator Data'!#REF!="No Data",1,IF(#REF!&lt;&gt;"",1,0))</f>
        <v>#REF!</v>
      </c>
      <c r="N81" s="208" t="e">
        <f>IF('Crisis Indicator Data'!#REF!="No Data",1,IF(#REF!&lt;&gt;"",1,0))</f>
        <v>#REF!</v>
      </c>
      <c r="O81" s="208" t="e">
        <f>IF('Crisis Indicator Data'!#REF!="No Data",1,IF(#REF!&lt;&gt;"",1,0))</f>
        <v>#REF!</v>
      </c>
      <c r="P81" s="208" t="e">
        <f>IF('Crisis Indicator Data'!#REF!="No Data",1,IF(#REF!&lt;&gt;"",1,0))</f>
        <v>#REF!</v>
      </c>
      <c r="Q81" s="208" t="e">
        <f>IF('Crisis Indicator Data'!#REF!="No Data",1,IF(#REF!&lt;&gt;"",1,0))</f>
        <v>#REF!</v>
      </c>
      <c r="R81" s="208" t="e">
        <f>IF('Crisis Indicator Data'!#REF!="No Data",1,IF(#REF!&lt;&gt;"",1,0))</f>
        <v>#REF!</v>
      </c>
      <c r="S81" s="208" t="e">
        <f>IF('Crisis Indicator Data'!#REF!="No Data",1,IF(#REF!&lt;&gt;"",1,0))</f>
        <v>#REF!</v>
      </c>
      <c r="T81" s="208" t="e">
        <f>IF('Crisis Indicator Data'!#REF!="No Data",1,IF(#REF!&lt;&gt;"",1,0))</f>
        <v>#REF!</v>
      </c>
      <c r="U81" s="208" t="e">
        <f>IF('Crisis Indicator Data'!#REF!="No Data",1,IF(#REF!&lt;&gt;"",1,0))</f>
        <v>#REF!</v>
      </c>
      <c r="V81" s="208" t="e">
        <f>IF('Crisis Indicator Data'!#REF!="No Data",1,IF(#REF!&lt;&gt;"",1,0))</f>
        <v>#REF!</v>
      </c>
      <c r="W81" s="208" t="e">
        <f>IF('Crisis Indicator Data'!#REF!="No Data",1,IF(#REF!&lt;&gt;"",1,0))</f>
        <v>#REF!</v>
      </c>
      <c r="X81" s="208" t="e">
        <f>IF('Crisis Indicator Data'!#REF!="No Data",1,IF(#REF!&lt;&gt;"",1,0))</f>
        <v>#REF!</v>
      </c>
      <c r="Y81" s="208" t="e">
        <f>IF('Crisis Indicator Data'!#REF!="No Data",1,IF(#REF!&lt;&gt;"",1,0))</f>
        <v>#REF!</v>
      </c>
      <c r="Z81" s="208" t="e">
        <f>IF('Crisis Indicator Data'!#REF!="No Data",1,IF(#REF!&lt;&gt;"",1,0))</f>
        <v>#REF!</v>
      </c>
      <c r="AA81" s="208" t="e">
        <f>IF('Crisis Indicator Data'!#REF!="No Data",1,IF(#REF!&lt;&gt;"",1,0))</f>
        <v>#REF!</v>
      </c>
      <c r="AB81" s="208" t="e">
        <f>IF('Crisis Indicator Data'!#REF!="No Data",1,IF(#REF!&lt;&gt;"",1,0))</f>
        <v>#REF!</v>
      </c>
      <c r="AC81" s="208" t="e">
        <f>IF('Crisis Indicator Data'!#REF!="No Data",1,IF(#REF!&lt;&gt;"",1,0))</f>
        <v>#REF!</v>
      </c>
      <c r="AD81" s="208" t="e">
        <f>IF('Crisis Indicator Data'!#REF!="No Data",1,IF(#REF!&lt;&gt;"",1,0))</f>
        <v>#REF!</v>
      </c>
      <c r="AE81" s="208" t="e">
        <f>IF('Crisis Indicator Data'!#REF!="No Data",1,IF(#REF!&lt;&gt;"",1,0))</f>
        <v>#REF!</v>
      </c>
      <c r="AF81" s="208" t="e">
        <f>IF('Crisis Indicator Data'!#REF!="No Data",1,IF(#REF!&lt;&gt;"",1,0))</f>
        <v>#REF!</v>
      </c>
      <c r="AG81" s="208" t="e">
        <f>IF('Crisis Indicator Data'!#REF!="No Data",1,IF(#REF!&lt;&gt;"",1,0))</f>
        <v>#REF!</v>
      </c>
      <c r="AH81" s="208" t="e">
        <f>IF('Crisis Indicator Data'!#REF!="No Data",1,IF(#REF!&lt;&gt;"",1,0))</f>
        <v>#REF!</v>
      </c>
      <c r="AI81" s="208" t="e">
        <f>IF('Crisis Indicator Data'!#REF!="No Data",1,IF(#REF!&lt;&gt;"",1,0))</f>
        <v>#REF!</v>
      </c>
      <c r="AJ81" s="208" t="e">
        <f>IF('Crisis Indicator Data'!#REF!="No Data",1,IF(#REF!&lt;&gt;"",1,0))</f>
        <v>#REF!</v>
      </c>
      <c r="AK81" s="208" t="e">
        <f>IF('Crisis Indicator Data'!#REF!="No Data",1,IF(#REF!&lt;&gt;"",1,0))</f>
        <v>#REF!</v>
      </c>
      <c r="AL81" s="208" t="e">
        <f>IF('Crisis Indicator Data'!#REF!="No Data",1,IF(#REF!&lt;&gt;"",1,0))</f>
        <v>#REF!</v>
      </c>
      <c r="AM81" s="208" t="e">
        <f>IF('Crisis Indicator Data'!#REF!="No Data",1,IF(#REF!&lt;&gt;"",1,0))</f>
        <v>#REF!</v>
      </c>
      <c r="AN81" s="208" t="e">
        <f>IF('Crisis Indicator Data'!#REF!="No Data",1,IF(#REF!&lt;&gt;"",1,0))</f>
        <v>#REF!</v>
      </c>
      <c r="AO81" s="208" t="e">
        <f>IF('Crisis Indicator Data'!#REF!="No Data",1,IF(#REF!&lt;&gt;"",1,0))</f>
        <v>#REF!</v>
      </c>
      <c r="AP81" s="208" t="e">
        <f>IF('Crisis Indicator Data'!#REF!="No Data",1,IF(#REF!&lt;&gt;"",1,0))</f>
        <v>#REF!</v>
      </c>
      <c r="AQ81" s="208" t="e">
        <f>IF('Crisis Indicator Data'!#REF!="No Data",1,IF(#REF!&lt;&gt;"",1,0))</f>
        <v>#REF!</v>
      </c>
      <c r="AR81" s="208" t="e">
        <f>IF('Crisis Indicator Data'!#REF!="No Data",1,IF(#REF!&lt;&gt;"",1,0))</f>
        <v>#REF!</v>
      </c>
      <c r="AS81" s="208" t="e">
        <f>IF('Crisis Indicator Data'!#REF!="No Data",1,IF(#REF!&lt;&gt;"",1,0))</f>
        <v>#REF!</v>
      </c>
      <c r="AT81" s="208" t="e">
        <f>IF('Crisis Indicator Data'!#REF!="No Data",1,IF(#REF!&lt;&gt;"",1,0))</f>
        <v>#REF!</v>
      </c>
      <c r="AU81" s="208" t="e">
        <f>IF('Crisis Indicator Data'!#REF!="No Data",1,IF(#REF!&lt;&gt;"",1,0))</f>
        <v>#REF!</v>
      </c>
      <c r="AV81" s="208" t="e">
        <f>IF('Crisis Indicator Data'!#REF!="No Data",1,IF(#REF!&lt;&gt;"",1,0))</f>
        <v>#REF!</v>
      </c>
      <c r="AW81" s="208" t="e">
        <f>IF('Crisis Indicator Data'!#REF!="No Data",1,IF(#REF!&lt;&gt;"",1,0))</f>
        <v>#REF!</v>
      </c>
      <c r="AX81" s="208" t="e">
        <f>IF('Crisis Indicator Data'!#REF!="No Data",1,IF(#REF!&lt;&gt;"",1,0))</f>
        <v>#REF!</v>
      </c>
      <c r="AY81" s="208" t="e">
        <f>IF('Crisis Indicator Data'!#REF!="No Data",1,IF(#REF!&lt;&gt;"",1,0))</f>
        <v>#REF!</v>
      </c>
      <c r="AZ81" s="208" t="e">
        <f>IF('Crisis Indicator Data'!#REF!="No Data",1,IF(#REF!&lt;&gt;"",1,0))</f>
        <v>#REF!</v>
      </c>
      <c r="BA81" t="e">
        <f t="shared" si="4"/>
        <v>#REF!</v>
      </c>
      <c r="BB81" s="22" t="e">
        <f t="shared" si="5"/>
        <v>#REF!</v>
      </c>
    </row>
    <row r="82" spans="1:54" x14ac:dyDescent="0.3">
      <c r="A82" t="s">
        <v>7436</v>
      </c>
      <c r="B82" s="208" t="e">
        <f>IF('Crisis Indicator Data'!#REF!="No Data",1,IF(#REF!&lt;&gt;"",1,0))</f>
        <v>#REF!</v>
      </c>
      <c r="C82" s="208" t="e">
        <f>IF('Crisis Indicator Data'!#REF!="No Data",1,IF(#REF!&lt;&gt;"",1,0))</f>
        <v>#REF!</v>
      </c>
      <c r="D82" s="208" t="e">
        <f>IF('Crisis Indicator Data'!#REF!="No Data",1,IF(#REF!&lt;&gt;"",1,0))</f>
        <v>#REF!</v>
      </c>
      <c r="E82" s="208" t="e">
        <f>IF('Crisis Indicator Data'!#REF!="No Data",1,IF(#REF!&lt;&gt;"",1,0))</f>
        <v>#REF!</v>
      </c>
      <c r="F82" s="208" t="e">
        <f>IF('Crisis Indicator Data'!#REF!="No Data",1,IF(#REF!&lt;&gt;"",1,0))</f>
        <v>#REF!</v>
      </c>
      <c r="G82" s="208" t="e">
        <f>IF('Crisis Indicator Data'!#REF!="No Data",1,IF(#REF!&lt;&gt;"",1,0))</f>
        <v>#REF!</v>
      </c>
      <c r="H82" s="208" t="e">
        <f>IF('Crisis Indicator Data'!#REF!="No Data",1,IF(#REF!&lt;&gt;"",1,0))</f>
        <v>#REF!</v>
      </c>
      <c r="I82" s="208" t="e">
        <f>IF('Crisis Indicator Data'!#REF!="No Data",1,IF(#REF!&lt;&gt;"",1,0))</f>
        <v>#REF!</v>
      </c>
      <c r="J82" s="208" t="e">
        <f>IF('Crisis Indicator Data'!#REF!="No Data",1,IF(#REF!&lt;&gt;"",1,0))</f>
        <v>#REF!</v>
      </c>
      <c r="K82" s="208" t="e">
        <f>IF('Crisis Indicator Data'!#REF!="No Data",1,IF(#REF!&lt;&gt;"",1,0))</f>
        <v>#REF!</v>
      </c>
      <c r="L82" s="208" t="e">
        <f>IF('Crisis Indicator Data'!#REF!="No Data",1,IF(#REF!&lt;&gt;"",1,0))</f>
        <v>#REF!</v>
      </c>
      <c r="M82" s="208" t="e">
        <f>IF('Crisis Indicator Data'!#REF!="No Data",1,IF(#REF!&lt;&gt;"",1,0))</f>
        <v>#REF!</v>
      </c>
      <c r="N82" s="208" t="e">
        <f>IF('Crisis Indicator Data'!#REF!="No Data",1,IF(#REF!&lt;&gt;"",1,0))</f>
        <v>#REF!</v>
      </c>
      <c r="O82" s="208" t="e">
        <f>IF('Crisis Indicator Data'!#REF!="No Data",1,IF(#REF!&lt;&gt;"",1,0))</f>
        <v>#REF!</v>
      </c>
      <c r="P82" s="208" t="e">
        <f>IF('Crisis Indicator Data'!#REF!="No Data",1,IF(#REF!&lt;&gt;"",1,0))</f>
        <v>#REF!</v>
      </c>
      <c r="Q82" s="208" t="e">
        <f>IF('Crisis Indicator Data'!#REF!="No Data",1,IF(#REF!&lt;&gt;"",1,0))</f>
        <v>#REF!</v>
      </c>
      <c r="R82" s="208" t="e">
        <f>IF('Crisis Indicator Data'!#REF!="No Data",1,IF(#REF!&lt;&gt;"",1,0))</f>
        <v>#REF!</v>
      </c>
      <c r="S82" s="208" t="e">
        <f>IF('Crisis Indicator Data'!#REF!="No Data",1,IF(#REF!&lt;&gt;"",1,0))</f>
        <v>#REF!</v>
      </c>
      <c r="T82" s="208" t="e">
        <f>IF('Crisis Indicator Data'!#REF!="No Data",1,IF(#REF!&lt;&gt;"",1,0))</f>
        <v>#REF!</v>
      </c>
      <c r="U82" s="208" t="e">
        <f>IF('Crisis Indicator Data'!#REF!="No Data",1,IF(#REF!&lt;&gt;"",1,0))</f>
        <v>#REF!</v>
      </c>
      <c r="V82" s="208" t="e">
        <f>IF('Crisis Indicator Data'!#REF!="No Data",1,IF(#REF!&lt;&gt;"",1,0))</f>
        <v>#REF!</v>
      </c>
      <c r="W82" s="208" t="e">
        <f>IF('Crisis Indicator Data'!#REF!="No Data",1,IF(#REF!&lt;&gt;"",1,0))</f>
        <v>#REF!</v>
      </c>
      <c r="X82" s="208" t="e">
        <f>IF('Crisis Indicator Data'!#REF!="No Data",1,IF(#REF!&lt;&gt;"",1,0))</f>
        <v>#REF!</v>
      </c>
      <c r="Y82" s="208" t="e">
        <f>IF('Crisis Indicator Data'!#REF!="No Data",1,IF(#REF!&lt;&gt;"",1,0))</f>
        <v>#REF!</v>
      </c>
      <c r="Z82" s="208" t="e">
        <f>IF('Crisis Indicator Data'!#REF!="No Data",1,IF(#REF!&lt;&gt;"",1,0))</f>
        <v>#REF!</v>
      </c>
      <c r="AA82" s="208" t="e">
        <f>IF('Crisis Indicator Data'!#REF!="No Data",1,IF(#REF!&lt;&gt;"",1,0))</f>
        <v>#REF!</v>
      </c>
      <c r="AB82" s="208" t="e">
        <f>IF('Crisis Indicator Data'!#REF!="No Data",1,IF(#REF!&lt;&gt;"",1,0))</f>
        <v>#REF!</v>
      </c>
      <c r="AC82" s="208" t="e">
        <f>IF('Crisis Indicator Data'!#REF!="No Data",1,IF(#REF!&lt;&gt;"",1,0))</f>
        <v>#REF!</v>
      </c>
      <c r="AD82" s="208" t="e">
        <f>IF('Crisis Indicator Data'!#REF!="No Data",1,IF(#REF!&lt;&gt;"",1,0))</f>
        <v>#REF!</v>
      </c>
      <c r="AE82" s="208" t="e">
        <f>IF('Crisis Indicator Data'!#REF!="No Data",1,IF(#REF!&lt;&gt;"",1,0))</f>
        <v>#REF!</v>
      </c>
      <c r="AF82" s="208" t="e">
        <f>IF('Crisis Indicator Data'!#REF!="No Data",1,IF(#REF!&lt;&gt;"",1,0))</f>
        <v>#REF!</v>
      </c>
      <c r="AG82" s="208" t="e">
        <f>IF('Crisis Indicator Data'!#REF!="No Data",1,IF(#REF!&lt;&gt;"",1,0))</f>
        <v>#REF!</v>
      </c>
      <c r="AH82" s="208" t="e">
        <f>IF('Crisis Indicator Data'!#REF!="No Data",1,IF(#REF!&lt;&gt;"",1,0))</f>
        <v>#REF!</v>
      </c>
      <c r="AI82" s="208" t="e">
        <f>IF('Crisis Indicator Data'!#REF!="No Data",1,IF(#REF!&lt;&gt;"",1,0))</f>
        <v>#REF!</v>
      </c>
      <c r="AJ82" s="208" t="e">
        <f>IF('Crisis Indicator Data'!#REF!="No Data",1,IF(#REF!&lt;&gt;"",1,0))</f>
        <v>#REF!</v>
      </c>
      <c r="AK82" s="208" t="e">
        <f>IF('Crisis Indicator Data'!#REF!="No Data",1,IF(#REF!&lt;&gt;"",1,0))</f>
        <v>#REF!</v>
      </c>
      <c r="AL82" s="208" t="e">
        <f>IF('Crisis Indicator Data'!#REF!="No Data",1,IF(#REF!&lt;&gt;"",1,0))</f>
        <v>#REF!</v>
      </c>
      <c r="AM82" s="208" t="e">
        <f>IF('Crisis Indicator Data'!#REF!="No Data",1,IF(#REF!&lt;&gt;"",1,0))</f>
        <v>#REF!</v>
      </c>
      <c r="AN82" s="208" t="e">
        <f>IF('Crisis Indicator Data'!#REF!="No Data",1,IF(#REF!&lt;&gt;"",1,0))</f>
        <v>#REF!</v>
      </c>
      <c r="AO82" s="208" t="e">
        <f>IF('Crisis Indicator Data'!#REF!="No Data",1,IF(#REF!&lt;&gt;"",1,0))</f>
        <v>#REF!</v>
      </c>
      <c r="AP82" s="208" t="e">
        <f>IF('Crisis Indicator Data'!#REF!="No Data",1,IF(#REF!&lt;&gt;"",1,0))</f>
        <v>#REF!</v>
      </c>
      <c r="AQ82" s="208" t="e">
        <f>IF('Crisis Indicator Data'!#REF!="No Data",1,IF(#REF!&lt;&gt;"",1,0))</f>
        <v>#REF!</v>
      </c>
      <c r="AR82" s="208" t="e">
        <f>IF('Crisis Indicator Data'!#REF!="No Data",1,IF(#REF!&lt;&gt;"",1,0))</f>
        <v>#REF!</v>
      </c>
      <c r="AS82" s="208" t="e">
        <f>IF('Crisis Indicator Data'!#REF!="No Data",1,IF(#REF!&lt;&gt;"",1,0))</f>
        <v>#REF!</v>
      </c>
      <c r="AT82" s="208" t="e">
        <f>IF('Crisis Indicator Data'!#REF!="No Data",1,IF(#REF!&lt;&gt;"",1,0))</f>
        <v>#REF!</v>
      </c>
      <c r="AU82" s="208" t="e">
        <f>IF('Crisis Indicator Data'!#REF!="No Data",1,IF(#REF!&lt;&gt;"",1,0))</f>
        <v>#REF!</v>
      </c>
      <c r="AV82" s="208" t="e">
        <f>IF('Crisis Indicator Data'!#REF!="No Data",1,IF(#REF!&lt;&gt;"",1,0))</f>
        <v>#REF!</v>
      </c>
      <c r="AW82" s="208" t="e">
        <f>IF('Crisis Indicator Data'!#REF!="No Data",1,IF(#REF!&lt;&gt;"",1,0))</f>
        <v>#REF!</v>
      </c>
      <c r="AX82" s="208" t="e">
        <f>IF('Crisis Indicator Data'!#REF!="No Data",1,IF(#REF!&lt;&gt;"",1,0))</f>
        <v>#REF!</v>
      </c>
      <c r="AY82" s="208" t="e">
        <f>IF('Crisis Indicator Data'!#REF!="No Data",1,IF(#REF!&lt;&gt;"",1,0))</f>
        <v>#REF!</v>
      </c>
      <c r="AZ82" s="208" t="e">
        <f>IF('Crisis Indicator Data'!#REF!="No Data",1,IF(#REF!&lt;&gt;"",1,0))</f>
        <v>#REF!</v>
      </c>
      <c r="BA82" t="e">
        <f t="shared" si="4"/>
        <v>#REF!</v>
      </c>
      <c r="BB82" s="22" t="e">
        <f t="shared" si="5"/>
        <v>#REF!</v>
      </c>
    </row>
    <row r="83" spans="1:54" x14ac:dyDescent="0.3">
      <c r="A83" t="s">
        <v>7438</v>
      </c>
      <c r="B83" s="208" t="e">
        <f>IF('Crisis Indicator Data'!#REF!="No Data",1,IF(#REF!&lt;&gt;"",1,0))</f>
        <v>#REF!</v>
      </c>
      <c r="C83" s="208" t="e">
        <f>IF('Crisis Indicator Data'!#REF!="No Data",1,IF(#REF!&lt;&gt;"",1,0))</f>
        <v>#REF!</v>
      </c>
      <c r="D83" s="208" t="e">
        <f>IF('Crisis Indicator Data'!#REF!="No Data",1,IF(#REF!&lt;&gt;"",1,0))</f>
        <v>#REF!</v>
      </c>
      <c r="E83" s="208" t="e">
        <f>IF('Crisis Indicator Data'!#REF!="No Data",1,IF(#REF!&lt;&gt;"",1,0))</f>
        <v>#REF!</v>
      </c>
      <c r="F83" s="208" t="e">
        <f>IF('Crisis Indicator Data'!#REF!="No Data",1,IF(#REF!&lt;&gt;"",1,0))</f>
        <v>#REF!</v>
      </c>
      <c r="G83" s="208" t="e">
        <f>IF('Crisis Indicator Data'!#REF!="No Data",1,IF(#REF!&lt;&gt;"",1,0))</f>
        <v>#REF!</v>
      </c>
      <c r="H83" s="208" t="e">
        <f>IF('Crisis Indicator Data'!#REF!="No Data",1,IF(#REF!&lt;&gt;"",1,0))</f>
        <v>#REF!</v>
      </c>
      <c r="I83" s="208" t="e">
        <f>IF('Crisis Indicator Data'!#REF!="No Data",1,IF(#REF!&lt;&gt;"",1,0))</f>
        <v>#REF!</v>
      </c>
      <c r="J83" s="208" t="e">
        <f>IF('Crisis Indicator Data'!#REF!="No Data",1,IF(#REF!&lt;&gt;"",1,0))</f>
        <v>#REF!</v>
      </c>
      <c r="K83" s="208" t="e">
        <f>IF('Crisis Indicator Data'!#REF!="No Data",1,IF(#REF!&lt;&gt;"",1,0))</f>
        <v>#REF!</v>
      </c>
      <c r="L83" s="208" t="e">
        <f>IF('Crisis Indicator Data'!#REF!="No Data",1,IF(#REF!&lt;&gt;"",1,0))</f>
        <v>#REF!</v>
      </c>
      <c r="M83" s="208" t="e">
        <f>IF('Crisis Indicator Data'!#REF!="No Data",1,IF(#REF!&lt;&gt;"",1,0))</f>
        <v>#REF!</v>
      </c>
      <c r="N83" s="208" t="e">
        <f>IF('Crisis Indicator Data'!#REF!="No Data",1,IF(#REF!&lt;&gt;"",1,0))</f>
        <v>#REF!</v>
      </c>
      <c r="O83" s="208" t="e">
        <f>IF('Crisis Indicator Data'!#REF!="No Data",1,IF(#REF!&lt;&gt;"",1,0))</f>
        <v>#REF!</v>
      </c>
      <c r="P83" s="208" t="e">
        <f>IF('Crisis Indicator Data'!#REF!="No Data",1,IF(#REF!&lt;&gt;"",1,0))</f>
        <v>#REF!</v>
      </c>
      <c r="Q83" s="208" t="e">
        <f>IF('Crisis Indicator Data'!#REF!="No Data",1,IF(#REF!&lt;&gt;"",1,0))</f>
        <v>#REF!</v>
      </c>
      <c r="R83" s="208" t="e">
        <f>IF('Crisis Indicator Data'!#REF!="No Data",1,IF(#REF!&lt;&gt;"",1,0))</f>
        <v>#REF!</v>
      </c>
      <c r="S83" s="208" t="e">
        <f>IF('Crisis Indicator Data'!#REF!="No Data",1,IF(#REF!&lt;&gt;"",1,0))</f>
        <v>#REF!</v>
      </c>
      <c r="T83" s="208" t="e">
        <f>IF('Crisis Indicator Data'!#REF!="No Data",1,IF(#REF!&lt;&gt;"",1,0))</f>
        <v>#REF!</v>
      </c>
      <c r="U83" s="208" t="e">
        <f>IF('Crisis Indicator Data'!#REF!="No Data",1,IF(#REF!&lt;&gt;"",1,0))</f>
        <v>#REF!</v>
      </c>
      <c r="V83" s="208" t="e">
        <f>IF('Crisis Indicator Data'!#REF!="No Data",1,IF(#REF!&lt;&gt;"",1,0))</f>
        <v>#REF!</v>
      </c>
      <c r="W83" s="208" t="e">
        <f>IF('Crisis Indicator Data'!#REF!="No Data",1,IF(#REF!&lt;&gt;"",1,0))</f>
        <v>#REF!</v>
      </c>
      <c r="X83" s="208" t="e">
        <f>IF('Crisis Indicator Data'!#REF!="No Data",1,IF(#REF!&lt;&gt;"",1,0))</f>
        <v>#REF!</v>
      </c>
      <c r="Y83" s="208" t="e">
        <f>IF('Crisis Indicator Data'!#REF!="No Data",1,IF(#REF!&lt;&gt;"",1,0))</f>
        <v>#REF!</v>
      </c>
      <c r="Z83" s="208" t="e">
        <f>IF('Crisis Indicator Data'!#REF!="No Data",1,IF(#REF!&lt;&gt;"",1,0))</f>
        <v>#REF!</v>
      </c>
      <c r="AA83" s="208" t="e">
        <f>IF('Crisis Indicator Data'!#REF!="No Data",1,IF(#REF!&lt;&gt;"",1,0))</f>
        <v>#REF!</v>
      </c>
      <c r="AB83" s="208" t="e">
        <f>IF('Crisis Indicator Data'!#REF!="No Data",1,IF(#REF!&lt;&gt;"",1,0))</f>
        <v>#REF!</v>
      </c>
      <c r="AC83" s="208" t="e">
        <f>IF('Crisis Indicator Data'!#REF!="No Data",1,IF(#REF!&lt;&gt;"",1,0))</f>
        <v>#REF!</v>
      </c>
      <c r="AD83" s="208" t="e">
        <f>IF('Crisis Indicator Data'!#REF!="No Data",1,IF(#REF!&lt;&gt;"",1,0))</f>
        <v>#REF!</v>
      </c>
      <c r="AE83" s="208" t="e">
        <f>IF('Crisis Indicator Data'!#REF!="No Data",1,IF(#REF!&lt;&gt;"",1,0))</f>
        <v>#REF!</v>
      </c>
      <c r="AF83" s="208" t="e">
        <f>IF('Crisis Indicator Data'!#REF!="No Data",1,IF(#REF!&lt;&gt;"",1,0))</f>
        <v>#REF!</v>
      </c>
      <c r="AG83" s="208" t="e">
        <f>IF('Crisis Indicator Data'!#REF!="No Data",1,IF(#REF!&lt;&gt;"",1,0))</f>
        <v>#REF!</v>
      </c>
      <c r="AH83" s="208" t="e">
        <f>IF('Crisis Indicator Data'!#REF!="No Data",1,IF(#REF!&lt;&gt;"",1,0))</f>
        <v>#REF!</v>
      </c>
      <c r="AI83" s="208" t="e">
        <f>IF('Crisis Indicator Data'!#REF!="No Data",1,IF(#REF!&lt;&gt;"",1,0))</f>
        <v>#REF!</v>
      </c>
      <c r="AJ83" s="208" t="e">
        <f>IF('Crisis Indicator Data'!#REF!="No Data",1,IF(#REF!&lt;&gt;"",1,0))</f>
        <v>#REF!</v>
      </c>
      <c r="AK83" s="208" t="e">
        <f>IF('Crisis Indicator Data'!#REF!="No Data",1,IF(#REF!&lt;&gt;"",1,0))</f>
        <v>#REF!</v>
      </c>
      <c r="AL83" s="208" t="e">
        <f>IF('Crisis Indicator Data'!#REF!="No Data",1,IF(#REF!&lt;&gt;"",1,0))</f>
        <v>#REF!</v>
      </c>
      <c r="AM83" s="208" t="e">
        <f>IF('Crisis Indicator Data'!#REF!="No Data",1,IF(#REF!&lt;&gt;"",1,0))</f>
        <v>#REF!</v>
      </c>
      <c r="AN83" s="208" t="e">
        <f>IF('Crisis Indicator Data'!#REF!="No Data",1,IF(#REF!&lt;&gt;"",1,0))</f>
        <v>#REF!</v>
      </c>
      <c r="AO83" s="208" t="e">
        <f>IF('Crisis Indicator Data'!#REF!="No Data",1,IF(#REF!&lt;&gt;"",1,0))</f>
        <v>#REF!</v>
      </c>
      <c r="AP83" s="208" t="e">
        <f>IF('Crisis Indicator Data'!#REF!="No Data",1,IF(#REF!&lt;&gt;"",1,0))</f>
        <v>#REF!</v>
      </c>
      <c r="AQ83" s="208" t="e">
        <f>IF('Crisis Indicator Data'!#REF!="No Data",1,IF(#REF!&lt;&gt;"",1,0))</f>
        <v>#REF!</v>
      </c>
      <c r="AR83" s="208" t="e">
        <f>IF('Crisis Indicator Data'!#REF!="No Data",1,IF(#REF!&lt;&gt;"",1,0))</f>
        <v>#REF!</v>
      </c>
      <c r="AS83" s="208" t="e">
        <f>IF('Crisis Indicator Data'!#REF!="No Data",1,IF(#REF!&lt;&gt;"",1,0))</f>
        <v>#REF!</v>
      </c>
      <c r="AT83" s="208" t="e">
        <f>IF('Crisis Indicator Data'!#REF!="No Data",1,IF(#REF!&lt;&gt;"",1,0))</f>
        <v>#REF!</v>
      </c>
      <c r="AU83" s="208" t="e">
        <f>IF('Crisis Indicator Data'!#REF!="No Data",1,IF(#REF!&lt;&gt;"",1,0))</f>
        <v>#REF!</v>
      </c>
      <c r="AV83" s="208" t="e">
        <f>IF('Crisis Indicator Data'!#REF!="No Data",1,IF(#REF!&lt;&gt;"",1,0))</f>
        <v>#REF!</v>
      </c>
      <c r="AW83" s="208" t="e">
        <f>IF('Crisis Indicator Data'!#REF!="No Data",1,IF(#REF!&lt;&gt;"",1,0))</f>
        <v>#REF!</v>
      </c>
      <c r="AX83" s="208" t="e">
        <f>IF('Crisis Indicator Data'!#REF!="No Data",1,IF(#REF!&lt;&gt;"",1,0))</f>
        <v>#REF!</v>
      </c>
      <c r="AY83" s="208" t="e">
        <f>IF('Crisis Indicator Data'!#REF!="No Data",1,IF(#REF!&lt;&gt;"",1,0))</f>
        <v>#REF!</v>
      </c>
      <c r="AZ83" s="208" t="e">
        <f>IF('Crisis Indicator Data'!#REF!="No Data",1,IF(#REF!&lt;&gt;"",1,0))</f>
        <v>#REF!</v>
      </c>
      <c r="BA83" t="e">
        <f t="shared" si="4"/>
        <v>#REF!</v>
      </c>
      <c r="BB83" s="22" t="e">
        <f t="shared" si="5"/>
        <v>#REF!</v>
      </c>
    </row>
    <row r="84" spans="1:54" x14ac:dyDescent="0.3">
      <c r="A84" t="s">
        <v>7440</v>
      </c>
      <c r="B84" s="208" t="e">
        <f>IF('Crisis Indicator Data'!#REF!="No Data",1,IF(#REF!&lt;&gt;"",1,0))</f>
        <v>#REF!</v>
      </c>
      <c r="C84" s="208" t="e">
        <f>IF('Crisis Indicator Data'!#REF!="No Data",1,IF(#REF!&lt;&gt;"",1,0))</f>
        <v>#REF!</v>
      </c>
      <c r="D84" s="208" t="e">
        <f>IF('Crisis Indicator Data'!#REF!="No Data",1,IF(#REF!&lt;&gt;"",1,0))</f>
        <v>#REF!</v>
      </c>
      <c r="E84" s="208" t="e">
        <f>IF('Crisis Indicator Data'!#REF!="No Data",1,IF(#REF!&lt;&gt;"",1,0))</f>
        <v>#REF!</v>
      </c>
      <c r="F84" s="208" t="e">
        <f>IF('Crisis Indicator Data'!#REF!="No Data",1,IF(#REF!&lt;&gt;"",1,0))</f>
        <v>#REF!</v>
      </c>
      <c r="G84" s="208" t="e">
        <f>IF('Crisis Indicator Data'!#REF!="No Data",1,IF(#REF!&lt;&gt;"",1,0))</f>
        <v>#REF!</v>
      </c>
      <c r="H84" s="208" t="e">
        <f>IF('Crisis Indicator Data'!#REF!="No Data",1,IF(#REF!&lt;&gt;"",1,0))</f>
        <v>#REF!</v>
      </c>
      <c r="I84" s="208" t="e">
        <f>IF('Crisis Indicator Data'!#REF!="No Data",1,IF(#REF!&lt;&gt;"",1,0))</f>
        <v>#REF!</v>
      </c>
      <c r="J84" s="208" t="e">
        <f>IF('Crisis Indicator Data'!#REF!="No Data",1,IF(#REF!&lt;&gt;"",1,0))</f>
        <v>#REF!</v>
      </c>
      <c r="K84" s="208" t="e">
        <f>IF('Crisis Indicator Data'!#REF!="No Data",1,IF(#REF!&lt;&gt;"",1,0))</f>
        <v>#REF!</v>
      </c>
      <c r="L84" s="208" t="e">
        <f>IF('Crisis Indicator Data'!#REF!="No Data",1,IF(#REF!&lt;&gt;"",1,0))</f>
        <v>#REF!</v>
      </c>
      <c r="M84" s="208" t="e">
        <f>IF('Crisis Indicator Data'!#REF!="No Data",1,IF(#REF!&lt;&gt;"",1,0))</f>
        <v>#REF!</v>
      </c>
      <c r="N84" s="208" t="e">
        <f>IF('Crisis Indicator Data'!#REF!="No Data",1,IF(#REF!&lt;&gt;"",1,0))</f>
        <v>#REF!</v>
      </c>
      <c r="O84" s="208" t="e">
        <f>IF('Crisis Indicator Data'!#REF!="No Data",1,IF(#REF!&lt;&gt;"",1,0))</f>
        <v>#REF!</v>
      </c>
      <c r="P84" s="208" t="e">
        <f>IF('Crisis Indicator Data'!#REF!="No Data",1,IF(#REF!&lt;&gt;"",1,0))</f>
        <v>#REF!</v>
      </c>
      <c r="Q84" s="208" t="e">
        <f>IF('Crisis Indicator Data'!#REF!="No Data",1,IF(#REF!&lt;&gt;"",1,0))</f>
        <v>#REF!</v>
      </c>
      <c r="R84" s="208" t="e">
        <f>IF('Crisis Indicator Data'!#REF!="No Data",1,IF(#REF!&lt;&gt;"",1,0))</f>
        <v>#REF!</v>
      </c>
      <c r="S84" s="208" t="e">
        <f>IF('Crisis Indicator Data'!#REF!="No Data",1,IF(#REF!&lt;&gt;"",1,0))</f>
        <v>#REF!</v>
      </c>
      <c r="T84" s="208" t="e">
        <f>IF('Crisis Indicator Data'!#REF!="No Data",1,IF(#REF!&lt;&gt;"",1,0))</f>
        <v>#REF!</v>
      </c>
      <c r="U84" s="208" t="e">
        <f>IF('Crisis Indicator Data'!#REF!="No Data",1,IF(#REF!&lt;&gt;"",1,0))</f>
        <v>#REF!</v>
      </c>
      <c r="V84" s="208" t="e">
        <f>IF('Crisis Indicator Data'!#REF!="No Data",1,IF(#REF!&lt;&gt;"",1,0))</f>
        <v>#REF!</v>
      </c>
      <c r="W84" s="208" t="e">
        <f>IF('Crisis Indicator Data'!#REF!="No Data",1,IF(#REF!&lt;&gt;"",1,0))</f>
        <v>#REF!</v>
      </c>
      <c r="X84" s="208" t="e">
        <f>IF('Crisis Indicator Data'!#REF!="No Data",1,IF(#REF!&lt;&gt;"",1,0))</f>
        <v>#REF!</v>
      </c>
      <c r="Y84" s="208" t="e">
        <f>IF('Crisis Indicator Data'!#REF!="No Data",1,IF(#REF!&lt;&gt;"",1,0))</f>
        <v>#REF!</v>
      </c>
      <c r="Z84" s="208" t="e">
        <f>IF('Crisis Indicator Data'!#REF!="No Data",1,IF(#REF!&lt;&gt;"",1,0))</f>
        <v>#REF!</v>
      </c>
      <c r="AA84" s="208" t="e">
        <f>IF('Crisis Indicator Data'!#REF!="No Data",1,IF(#REF!&lt;&gt;"",1,0))</f>
        <v>#REF!</v>
      </c>
      <c r="AB84" s="208" t="e">
        <f>IF('Crisis Indicator Data'!#REF!="No Data",1,IF(#REF!&lt;&gt;"",1,0))</f>
        <v>#REF!</v>
      </c>
      <c r="AC84" s="208" t="e">
        <f>IF('Crisis Indicator Data'!#REF!="No Data",1,IF(#REF!&lt;&gt;"",1,0))</f>
        <v>#REF!</v>
      </c>
      <c r="AD84" s="208" t="e">
        <f>IF('Crisis Indicator Data'!#REF!="No Data",1,IF(#REF!&lt;&gt;"",1,0))</f>
        <v>#REF!</v>
      </c>
      <c r="AE84" s="208" t="e">
        <f>IF('Crisis Indicator Data'!#REF!="No Data",1,IF(#REF!&lt;&gt;"",1,0))</f>
        <v>#REF!</v>
      </c>
      <c r="AF84" s="208" t="e">
        <f>IF('Crisis Indicator Data'!#REF!="No Data",1,IF(#REF!&lt;&gt;"",1,0))</f>
        <v>#REF!</v>
      </c>
      <c r="AG84" s="208" t="e">
        <f>IF('Crisis Indicator Data'!#REF!="No Data",1,IF(#REF!&lt;&gt;"",1,0))</f>
        <v>#REF!</v>
      </c>
      <c r="AH84" s="208" t="e">
        <f>IF('Crisis Indicator Data'!#REF!="No Data",1,IF(#REF!&lt;&gt;"",1,0))</f>
        <v>#REF!</v>
      </c>
      <c r="AI84" s="208" t="e">
        <f>IF('Crisis Indicator Data'!#REF!="No Data",1,IF(#REF!&lt;&gt;"",1,0))</f>
        <v>#REF!</v>
      </c>
      <c r="AJ84" s="208" t="e">
        <f>IF('Crisis Indicator Data'!#REF!="No Data",1,IF(#REF!&lt;&gt;"",1,0))</f>
        <v>#REF!</v>
      </c>
      <c r="AK84" s="208" t="e">
        <f>IF('Crisis Indicator Data'!#REF!="No Data",1,IF(#REF!&lt;&gt;"",1,0))</f>
        <v>#REF!</v>
      </c>
      <c r="AL84" s="208" t="e">
        <f>IF('Crisis Indicator Data'!#REF!="No Data",1,IF(#REF!&lt;&gt;"",1,0))</f>
        <v>#REF!</v>
      </c>
      <c r="AM84" s="208" t="e">
        <f>IF('Crisis Indicator Data'!#REF!="No Data",1,IF(#REF!&lt;&gt;"",1,0))</f>
        <v>#REF!</v>
      </c>
      <c r="AN84" s="208" t="e">
        <f>IF('Crisis Indicator Data'!#REF!="No Data",1,IF(#REF!&lt;&gt;"",1,0))</f>
        <v>#REF!</v>
      </c>
      <c r="AO84" s="208" t="e">
        <f>IF('Crisis Indicator Data'!#REF!="No Data",1,IF(#REF!&lt;&gt;"",1,0))</f>
        <v>#REF!</v>
      </c>
      <c r="AP84" s="208" t="e">
        <f>IF('Crisis Indicator Data'!#REF!="No Data",1,IF(#REF!&lt;&gt;"",1,0))</f>
        <v>#REF!</v>
      </c>
      <c r="AQ84" s="208" t="e">
        <f>IF('Crisis Indicator Data'!#REF!="No Data",1,IF(#REF!&lt;&gt;"",1,0))</f>
        <v>#REF!</v>
      </c>
      <c r="AR84" s="208" t="e">
        <f>IF('Crisis Indicator Data'!#REF!="No Data",1,IF(#REF!&lt;&gt;"",1,0))</f>
        <v>#REF!</v>
      </c>
      <c r="AS84" s="208" t="e">
        <f>IF('Crisis Indicator Data'!#REF!="No Data",1,IF(#REF!&lt;&gt;"",1,0))</f>
        <v>#REF!</v>
      </c>
      <c r="AT84" s="208" t="e">
        <f>IF('Crisis Indicator Data'!#REF!="No Data",1,IF(#REF!&lt;&gt;"",1,0))</f>
        <v>#REF!</v>
      </c>
      <c r="AU84" s="208" t="e">
        <f>IF('Crisis Indicator Data'!#REF!="No Data",1,IF(#REF!&lt;&gt;"",1,0))</f>
        <v>#REF!</v>
      </c>
      <c r="AV84" s="208" t="e">
        <f>IF('Crisis Indicator Data'!#REF!="No Data",1,IF(#REF!&lt;&gt;"",1,0))</f>
        <v>#REF!</v>
      </c>
      <c r="AW84" s="208" t="e">
        <f>IF('Crisis Indicator Data'!#REF!="No Data",1,IF(#REF!&lt;&gt;"",1,0))</f>
        <v>#REF!</v>
      </c>
      <c r="AX84" s="208" t="e">
        <f>IF('Crisis Indicator Data'!#REF!="No Data",1,IF(#REF!&lt;&gt;"",1,0))</f>
        <v>#REF!</v>
      </c>
      <c r="AY84" s="208" t="e">
        <f>IF('Crisis Indicator Data'!#REF!="No Data",1,IF(#REF!&lt;&gt;"",1,0))</f>
        <v>#REF!</v>
      </c>
      <c r="AZ84" s="208" t="e">
        <f>IF('Crisis Indicator Data'!#REF!="No Data",1,IF(#REF!&lt;&gt;"",1,0))</f>
        <v>#REF!</v>
      </c>
      <c r="BA84" t="e">
        <f t="shared" si="4"/>
        <v>#REF!</v>
      </c>
      <c r="BB84" s="22" t="e">
        <f t="shared" si="5"/>
        <v>#REF!</v>
      </c>
    </row>
    <row r="85" spans="1:54" x14ac:dyDescent="0.3">
      <c r="A85" t="s">
        <v>7441</v>
      </c>
      <c r="B85" s="208" t="e">
        <f>IF('Crisis Indicator Data'!#REF!="No Data",1,IF(#REF!&lt;&gt;"",1,0))</f>
        <v>#REF!</v>
      </c>
      <c r="C85" s="208" t="e">
        <f>IF('Crisis Indicator Data'!#REF!="No Data",1,IF(#REF!&lt;&gt;"",1,0))</f>
        <v>#REF!</v>
      </c>
      <c r="D85" s="208" t="e">
        <f>IF('Crisis Indicator Data'!#REF!="No Data",1,IF(#REF!&lt;&gt;"",1,0))</f>
        <v>#REF!</v>
      </c>
      <c r="E85" s="208" t="e">
        <f>IF('Crisis Indicator Data'!#REF!="No Data",1,IF(#REF!&lt;&gt;"",1,0))</f>
        <v>#REF!</v>
      </c>
      <c r="F85" s="208" t="e">
        <f>IF('Crisis Indicator Data'!#REF!="No Data",1,IF(#REF!&lt;&gt;"",1,0))</f>
        <v>#REF!</v>
      </c>
      <c r="G85" s="208" t="e">
        <f>IF('Crisis Indicator Data'!#REF!="No Data",1,IF(#REF!&lt;&gt;"",1,0))</f>
        <v>#REF!</v>
      </c>
      <c r="H85" s="208" t="e">
        <f>IF('Crisis Indicator Data'!#REF!="No Data",1,IF(#REF!&lt;&gt;"",1,0))</f>
        <v>#REF!</v>
      </c>
      <c r="I85" s="208" t="e">
        <f>IF('Crisis Indicator Data'!#REF!="No Data",1,IF(#REF!&lt;&gt;"",1,0))</f>
        <v>#REF!</v>
      </c>
      <c r="J85" s="208" t="e">
        <f>IF('Crisis Indicator Data'!#REF!="No Data",1,IF(#REF!&lt;&gt;"",1,0))</f>
        <v>#REF!</v>
      </c>
      <c r="K85" s="208" t="e">
        <f>IF('Crisis Indicator Data'!#REF!="No Data",1,IF(#REF!&lt;&gt;"",1,0))</f>
        <v>#REF!</v>
      </c>
      <c r="L85" s="208" t="e">
        <f>IF('Crisis Indicator Data'!#REF!="No Data",1,IF(#REF!&lt;&gt;"",1,0))</f>
        <v>#REF!</v>
      </c>
      <c r="M85" s="208" t="e">
        <f>IF('Crisis Indicator Data'!#REF!="No Data",1,IF(#REF!&lt;&gt;"",1,0))</f>
        <v>#REF!</v>
      </c>
      <c r="N85" s="208" t="e">
        <f>IF('Crisis Indicator Data'!#REF!="No Data",1,IF(#REF!&lt;&gt;"",1,0))</f>
        <v>#REF!</v>
      </c>
      <c r="O85" s="208" t="e">
        <f>IF('Crisis Indicator Data'!#REF!="No Data",1,IF(#REF!&lt;&gt;"",1,0))</f>
        <v>#REF!</v>
      </c>
      <c r="P85" s="208" t="e">
        <f>IF('Crisis Indicator Data'!#REF!="No Data",1,IF(#REF!&lt;&gt;"",1,0))</f>
        <v>#REF!</v>
      </c>
      <c r="Q85" s="208" t="e">
        <f>IF('Crisis Indicator Data'!#REF!="No Data",1,IF(#REF!&lt;&gt;"",1,0))</f>
        <v>#REF!</v>
      </c>
      <c r="R85" s="208" t="e">
        <f>IF('Crisis Indicator Data'!#REF!="No Data",1,IF(#REF!&lt;&gt;"",1,0))</f>
        <v>#REF!</v>
      </c>
      <c r="S85" s="208" t="e">
        <f>IF('Crisis Indicator Data'!#REF!="No Data",1,IF(#REF!&lt;&gt;"",1,0))</f>
        <v>#REF!</v>
      </c>
      <c r="T85" s="208" t="e">
        <f>IF('Crisis Indicator Data'!#REF!="No Data",1,IF(#REF!&lt;&gt;"",1,0))</f>
        <v>#REF!</v>
      </c>
      <c r="U85" s="208" t="e">
        <f>IF('Crisis Indicator Data'!#REF!="No Data",1,IF(#REF!&lt;&gt;"",1,0))</f>
        <v>#REF!</v>
      </c>
      <c r="V85" s="208" t="e">
        <f>IF('Crisis Indicator Data'!#REF!="No Data",1,IF(#REF!&lt;&gt;"",1,0))</f>
        <v>#REF!</v>
      </c>
      <c r="W85" s="208" t="e">
        <f>IF('Crisis Indicator Data'!#REF!="No Data",1,IF(#REF!&lt;&gt;"",1,0))</f>
        <v>#REF!</v>
      </c>
      <c r="X85" s="208" t="e">
        <f>IF('Crisis Indicator Data'!#REF!="No Data",1,IF(#REF!&lt;&gt;"",1,0))</f>
        <v>#REF!</v>
      </c>
      <c r="Y85" s="208" t="e">
        <f>IF('Crisis Indicator Data'!#REF!="No Data",1,IF(#REF!&lt;&gt;"",1,0))</f>
        <v>#REF!</v>
      </c>
      <c r="Z85" s="208" t="e">
        <f>IF('Crisis Indicator Data'!#REF!="No Data",1,IF(#REF!&lt;&gt;"",1,0))</f>
        <v>#REF!</v>
      </c>
      <c r="AA85" s="208" t="e">
        <f>IF('Crisis Indicator Data'!#REF!="No Data",1,IF(#REF!&lt;&gt;"",1,0))</f>
        <v>#REF!</v>
      </c>
      <c r="AB85" s="208" t="e">
        <f>IF('Crisis Indicator Data'!#REF!="No Data",1,IF(#REF!&lt;&gt;"",1,0))</f>
        <v>#REF!</v>
      </c>
      <c r="AC85" s="208" t="e">
        <f>IF('Crisis Indicator Data'!#REF!="No Data",1,IF(#REF!&lt;&gt;"",1,0))</f>
        <v>#REF!</v>
      </c>
      <c r="AD85" s="208" t="e">
        <f>IF('Crisis Indicator Data'!#REF!="No Data",1,IF(#REF!&lt;&gt;"",1,0))</f>
        <v>#REF!</v>
      </c>
      <c r="AE85" s="208" t="e">
        <f>IF('Crisis Indicator Data'!#REF!="No Data",1,IF(#REF!&lt;&gt;"",1,0))</f>
        <v>#REF!</v>
      </c>
      <c r="AF85" s="208" t="e">
        <f>IF('Crisis Indicator Data'!#REF!="No Data",1,IF(#REF!&lt;&gt;"",1,0))</f>
        <v>#REF!</v>
      </c>
      <c r="AG85" s="208" t="e">
        <f>IF('Crisis Indicator Data'!#REF!="No Data",1,IF(#REF!&lt;&gt;"",1,0))</f>
        <v>#REF!</v>
      </c>
      <c r="AH85" s="208" t="e">
        <f>IF('Crisis Indicator Data'!#REF!="No Data",1,IF(#REF!&lt;&gt;"",1,0))</f>
        <v>#REF!</v>
      </c>
      <c r="AI85" s="208" t="e">
        <f>IF('Crisis Indicator Data'!#REF!="No Data",1,IF(#REF!&lt;&gt;"",1,0))</f>
        <v>#REF!</v>
      </c>
      <c r="AJ85" s="208" t="e">
        <f>IF('Crisis Indicator Data'!#REF!="No Data",1,IF(#REF!&lt;&gt;"",1,0))</f>
        <v>#REF!</v>
      </c>
      <c r="AK85" s="208" t="e">
        <f>IF('Crisis Indicator Data'!#REF!="No Data",1,IF(#REF!&lt;&gt;"",1,0))</f>
        <v>#REF!</v>
      </c>
      <c r="AL85" s="208" t="e">
        <f>IF('Crisis Indicator Data'!#REF!="No Data",1,IF(#REF!&lt;&gt;"",1,0))</f>
        <v>#REF!</v>
      </c>
      <c r="AM85" s="208" t="e">
        <f>IF('Crisis Indicator Data'!#REF!="No Data",1,IF(#REF!&lt;&gt;"",1,0))</f>
        <v>#REF!</v>
      </c>
      <c r="AN85" s="208" t="e">
        <f>IF('Crisis Indicator Data'!#REF!="No Data",1,IF(#REF!&lt;&gt;"",1,0))</f>
        <v>#REF!</v>
      </c>
      <c r="AO85" s="208" t="e">
        <f>IF('Crisis Indicator Data'!#REF!="No Data",1,IF(#REF!&lt;&gt;"",1,0))</f>
        <v>#REF!</v>
      </c>
      <c r="AP85" s="208" t="e">
        <f>IF('Crisis Indicator Data'!#REF!="No Data",1,IF(#REF!&lt;&gt;"",1,0))</f>
        <v>#REF!</v>
      </c>
      <c r="AQ85" s="208" t="e">
        <f>IF('Crisis Indicator Data'!#REF!="No Data",1,IF(#REF!&lt;&gt;"",1,0))</f>
        <v>#REF!</v>
      </c>
      <c r="AR85" s="208" t="e">
        <f>IF('Crisis Indicator Data'!#REF!="No Data",1,IF(#REF!&lt;&gt;"",1,0))</f>
        <v>#REF!</v>
      </c>
      <c r="AS85" s="208" t="e">
        <f>IF('Crisis Indicator Data'!#REF!="No Data",1,IF(#REF!&lt;&gt;"",1,0))</f>
        <v>#REF!</v>
      </c>
      <c r="AT85" s="208" t="e">
        <f>IF('Crisis Indicator Data'!#REF!="No Data",1,IF(#REF!&lt;&gt;"",1,0))</f>
        <v>#REF!</v>
      </c>
      <c r="AU85" s="208" t="e">
        <f>IF('Crisis Indicator Data'!#REF!="No Data",1,IF(#REF!&lt;&gt;"",1,0))</f>
        <v>#REF!</v>
      </c>
      <c r="AV85" s="208" t="e">
        <f>IF('Crisis Indicator Data'!#REF!="No Data",1,IF(#REF!&lt;&gt;"",1,0))</f>
        <v>#REF!</v>
      </c>
      <c r="AW85" s="208" t="e">
        <f>IF('Crisis Indicator Data'!#REF!="No Data",1,IF(#REF!&lt;&gt;"",1,0))</f>
        <v>#REF!</v>
      </c>
      <c r="AX85" s="208" t="e">
        <f>IF('Crisis Indicator Data'!#REF!="No Data",1,IF(#REF!&lt;&gt;"",1,0))</f>
        <v>#REF!</v>
      </c>
      <c r="AY85" s="208" t="e">
        <f>IF('Crisis Indicator Data'!#REF!="No Data",1,IF(#REF!&lt;&gt;"",1,0))</f>
        <v>#REF!</v>
      </c>
      <c r="AZ85" s="208" t="e">
        <f>IF('Crisis Indicator Data'!#REF!="No Data",1,IF(#REF!&lt;&gt;"",1,0))</f>
        <v>#REF!</v>
      </c>
      <c r="BA85" t="e">
        <f t="shared" si="4"/>
        <v>#REF!</v>
      </c>
      <c r="BB85" s="22" t="e">
        <f t="shared" si="5"/>
        <v>#REF!</v>
      </c>
    </row>
    <row r="86" spans="1:54" x14ac:dyDescent="0.3">
      <c r="A86" t="s">
        <v>7443</v>
      </c>
      <c r="B86" s="208" t="e">
        <f>IF('Crisis Indicator Data'!#REF!="No Data",1,IF(#REF!&lt;&gt;"",1,0))</f>
        <v>#REF!</v>
      </c>
      <c r="C86" s="208" t="e">
        <f>IF('Crisis Indicator Data'!#REF!="No Data",1,IF(#REF!&lt;&gt;"",1,0))</f>
        <v>#REF!</v>
      </c>
      <c r="D86" s="208" t="e">
        <f>IF('Crisis Indicator Data'!#REF!="No Data",1,IF(#REF!&lt;&gt;"",1,0))</f>
        <v>#REF!</v>
      </c>
      <c r="E86" s="208" t="e">
        <f>IF('Crisis Indicator Data'!#REF!="No Data",1,IF(#REF!&lt;&gt;"",1,0))</f>
        <v>#REF!</v>
      </c>
      <c r="F86" s="208" t="e">
        <f>IF('Crisis Indicator Data'!#REF!="No Data",1,IF(#REF!&lt;&gt;"",1,0))</f>
        <v>#REF!</v>
      </c>
      <c r="G86" s="208" t="e">
        <f>IF('Crisis Indicator Data'!#REF!="No Data",1,IF(#REF!&lt;&gt;"",1,0))</f>
        <v>#REF!</v>
      </c>
      <c r="H86" s="208" t="e">
        <f>IF('Crisis Indicator Data'!#REF!="No Data",1,IF(#REF!&lt;&gt;"",1,0))</f>
        <v>#REF!</v>
      </c>
      <c r="I86" s="208" t="e">
        <f>IF('Crisis Indicator Data'!#REF!="No Data",1,IF(#REF!&lt;&gt;"",1,0))</f>
        <v>#REF!</v>
      </c>
      <c r="J86" s="208" t="e">
        <f>IF('Crisis Indicator Data'!#REF!="No Data",1,IF(#REF!&lt;&gt;"",1,0))</f>
        <v>#REF!</v>
      </c>
      <c r="K86" s="208" t="e">
        <f>IF('Crisis Indicator Data'!#REF!="No Data",1,IF(#REF!&lt;&gt;"",1,0))</f>
        <v>#REF!</v>
      </c>
      <c r="L86" s="208" t="e">
        <f>IF('Crisis Indicator Data'!#REF!="No Data",1,IF(#REF!&lt;&gt;"",1,0))</f>
        <v>#REF!</v>
      </c>
      <c r="M86" s="208" t="e">
        <f>IF('Crisis Indicator Data'!#REF!="No Data",1,IF(#REF!&lt;&gt;"",1,0))</f>
        <v>#REF!</v>
      </c>
      <c r="N86" s="208" t="e">
        <f>IF('Crisis Indicator Data'!#REF!="No Data",1,IF(#REF!&lt;&gt;"",1,0))</f>
        <v>#REF!</v>
      </c>
      <c r="O86" s="208" t="e">
        <f>IF('Crisis Indicator Data'!#REF!="No Data",1,IF(#REF!&lt;&gt;"",1,0))</f>
        <v>#REF!</v>
      </c>
      <c r="P86" s="208" t="e">
        <f>IF('Crisis Indicator Data'!#REF!="No Data",1,IF(#REF!&lt;&gt;"",1,0))</f>
        <v>#REF!</v>
      </c>
      <c r="Q86" s="208" t="e">
        <f>IF('Crisis Indicator Data'!#REF!="No Data",1,IF(#REF!&lt;&gt;"",1,0))</f>
        <v>#REF!</v>
      </c>
      <c r="R86" s="208" t="e">
        <f>IF('Crisis Indicator Data'!#REF!="No Data",1,IF(#REF!&lt;&gt;"",1,0))</f>
        <v>#REF!</v>
      </c>
      <c r="S86" s="208" t="e">
        <f>IF('Crisis Indicator Data'!#REF!="No Data",1,IF(#REF!&lt;&gt;"",1,0))</f>
        <v>#REF!</v>
      </c>
      <c r="T86" s="208" t="e">
        <f>IF('Crisis Indicator Data'!#REF!="No Data",1,IF(#REF!&lt;&gt;"",1,0))</f>
        <v>#REF!</v>
      </c>
      <c r="U86" s="208" t="e">
        <f>IF('Crisis Indicator Data'!#REF!="No Data",1,IF(#REF!&lt;&gt;"",1,0))</f>
        <v>#REF!</v>
      </c>
      <c r="V86" s="208" t="e">
        <f>IF('Crisis Indicator Data'!#REF!="No Data",1,IF(#REF!&lt;&gt;"",1,0))</f>
        <v>#REF!</v>
      </c>
      <c r="W86" s="208" t="e">
        <f>IF('Crisis Indicator Data'!#REF!="No Data",1,IF(#REF!&lt;&gt;"",1,0))</f>
        <v>#REF!</v>
      </c>
      <c r="X86" s="208" t="e">
        <f>IF('Crisis Indicator Data'!#REF!="No Data",1,IF(#REF!&lt;&gt;"",1,0))</f>
        <v>#REF!</v>
      </c>
      <c r="Y86" s="208" t="e">
        <f>IF('Crisis Indicator Data'!#REF!="No Data",1,IF(#REF!&lt;&gt;"",1,0))</f>
        <v>#REF!</v>
      </c>
      <c r="Z86" s="208" t="e">
        <f>IF('Crisis Indicator Data'!#REF!="No Data",1,IF(#REF!&lt;&gt;"",1,0))</f>
        <v>#REF!</v>
      </c>
      <c r="AA86" s="208" t="e">
        <f>IF('Crisis Indicator Data'!#REF!="No Data",1,IF(#REF!&lt;&gt;"",1,0))</f>
        <v>#REF!</v>
      </c>
      <c r="AB86" s="208" t="e">
        <f>IF('Crisis Indicator Data'!#REF!="No Data",1,IF(#REF!&lt;&gt;"",1,0))</f>
        <v>#REF!</v>
      </c>
      <c r="AC86" s="208" t="e">
        <f>IF('Crisis Indicator Data'!#REF!="No Data",1,IF(#REF!&lt;&gt;"",1,0))</f>
        <v>#REF!</v>
      </c>
      <c r="AD86" s="208" t="e">
        <f>IF('Crisis Indicator Data'!#REF!="No Data",1,IF(#REF!&lt;&gt;"",1,0))</f>
        <v>#REF!</v>
      </c>
      <c r="AE86" s="208" t="e">
        <f>IF('Crisis Indicator Data'!#REF!="No Data",1,IF(#REF!&lt;&gt;"",1,0))</f>
        <v>#REF!</v>
      </c>
      <c r="AF86" s="208" t="e">
        <f>IF('Crisis Indicator Data'!#REF!="No Data",1,IF(#REF!&lt;&gt;"",1,0))</f>
        <v>#REF!</v>
      </c>
      <c r="AG86" s="208" t="e">
        <f>IF('Crisis Indicator Data'!#REF!="No Data",1,IF(#REF!&lt;&gt;"",1,0))</f>
        <v>#REF!</v>
      </c>
      <c r="AH86" s="208" t="e">
        <f>IF('Crisis Indicator Data'!#REF!="No Data",1,IF(#REF!&lt;&gt;"",1,0))</f>
        <v>#REF!</v>
      </c>
      <c r="AI86" s="208" t="e">
        <f>IF('Crisis Indicator Data'!#REF!="No Data",1,IF(#REF!&lt;&gt;"",1,0))</f>
        <v>#REF!</v>
      </c>
      <c r="AJ86" s="208" t="e">
        <f>IF('Crisis Indicator Data'!#REF!="No Data",1,IF(#REF!&lt;&gt;"",1,0))</f>
        <v>#REF!</v>
      </c>
      <c r="AK86" s="208" t="e">
        <f>IF('Crisis Indicator Data'!#REF!="No Data",1,IF(#REF!&lt;&gt;"",1,0))</f>
        <v>#REF!</v>
      </c>
      <c r="AL86" s="208" t="e">
        <f>IF('Crisis Indicator Data'!#REF!="No Data",1,IF(#REF!&lt;&gt;"",1,0))</f>
        <v>#REF!</v>
      </c>
      <c r="AM86" s="208" t="e">
        <f>IF('Crisis Indicator Data'!#REF!="No Data",1,IF(#REF!&lt;&gt;"",1,0))</f>
        <v>#REF!</v>
      </c>
      <c r="AN86" s="208" t="e">
        <f>IF('Crisis Indicator Data'!#REF!="No Data",1,IF(#REF!&lt;&gt;"",1,0))</f>
        <v>#REF!</v>
      </c>
      <c r="AO86" s="208" t="e">
        <f>IF('Crisis Indicator Data'!#REF!="No Data",1,IF(#REF!&lt;&gt;"",1,0))</f>
        <v>#REF!</v>
      </c>
      <c r="AP86" s="208" t="e">
        <f>IF('Crisis Indicator Data'!#REF!="No Data",1,IF(#REF!&lt;&gt;"",1,0))</f>
        <v>#REF!</v>
      </c>
      <c r="AQ86" s="208" t="e">
        <f>IF('Crisis Indicator Data'!#REF!="No Data",1,IF(#REF!&lt;&gt;"",1,0))</f>
        <v>#REF!</v>
      </c>
      <c r="AR86" s="208" t="e">
        <f>IF('Crisis Indicator Data'!#REF!="No Data",1,IF(#REF!&lt;&gt;"",1,0))</f>
        <v>#REF!</v>
      </c>
      <c r="AS86" s="208" t="e">
        <f>IF('Crisis Indicator Data'!#REF!="No Data",1,IF(#REF!&lt;&gt;"",1,0))</f>
        <v>#REF!</v>
      </c>
      <c r="AT86" s="208" t="e">
        <f>IF('Crisis Indicator Data'!#REF!="No Data",1,IF(#REF!&lt;&gt;"",1,0))</f>
        <v>#REF!</v>
      </c>
      <c r="AU86" s="208" t="e">
        <f>IF('Crisis Indicator Data'!#REF!="No Data",1,IF(#REF!&lt;&gt;"",1,0))</f>
        <v>#REF!</v>
      </c>
      <c r="AV86" s="208" t="e">
        <f>IF('Crisis Indicator Data'!#REF!="No Data",1,IF(#REF!&lt;&gt;"",1,0))</f>
        <v>#REF!</v>
      </c>
      <c r="AW86" s="208" t="e">
        <f>IF('Crisis Indicator Data'!#REF!="No Data",1,IF(#REF!&lt;&gt;"",1,0))</f>
        <v>#REF!</v>
      </c>
      <c r="AX86" s="208" t="e">
        <f>IF('Crisis Indicator Data'!#REF!="No Data",1,IF(#REF!&lt;&gt;"",1,0))</f>
        <v>#REF!</v>
      </c>
      <c r="AY86" s="208" t="e">
        <f>IF('Crisis Indicator Data'!#REF!="No Data",1,IF(#REF!&lt;&gt;"",1,0))</f>
        <v>#REF!</v>
      </c>
      <c r="AZ86" s="208" t="e">
        <f>IF('Crisis Indicator Data'!#REF!="No Data",1,IF(#REF!&lt;&gt;"",1,0))</f>
        <v>#REF!</v>
      </c>
      <c r="BA86" t="e">
        <f t="shared" si="4"/>
        <v>#REF!</v>
      </c>
      <c r="BB86" s="22" t="e">
        <f t="shared" si="5"/>
        <v>#REF!</v>
      </c>
    </row>
    <row r="87" spans="1:54" x14ac:dyDescent="0.3">
      <c r="A87" t="s">
        <v>7444</v>
      </c>
      <c r="B87" s="208" t="e">
        <f>IF('Crisis Indicator Data'!#REF!="No Data",1,IF(#REF!&lt;&gt;"",1,0))</f>
        <v>#REF!</v>
      </c>
      <c r="C87" s="208" t="e">
        <f>IF('Crisis Indicator Data'!#REF!="No Data",1,IF(#REF!&lt;&gt;"",1,0))</f>
        <v>#REF!</v>
      </c>
      <c r="D87" s="208" t="e">
        <f>IF('Crisis Indicator Data'!#REF!="No Data",1,IF(#REF!&lt;&gt;"",1,0))</f>
        <v>#REF!</v>
      </c>
      <c r="E87" s="208" t="e">
        <f>IF('Crisis Indicator Data'!#REF!="No Data",1,IF(#REF!&lt;&gt;"",1,0))</f>
        <v>#REF!</v>
      </c>
      <c r="F87" s="208" t="e">
        <f>IF('Crisis Indicator Data'!#REF!="No Data",1,IF(#REF!&lt;&gt;"",1,0))</f>
        <v>#REF!</v>
      </c>
      <c r="G87" s="208" t="e">
        <f>IF('Crisis Indicator Data'!#REF!="No Data",1,IF(#REF!&lt;&gt;"",1,0))</f>
        <v>#REF!</v>
      </c>
      <c r="H87" s="208" t="e">
        <f>IF('Crisis Indicator Data'!#REF!="No Data",1,IF(#REF!&lt;&gt;"",1,0))</f>
        <v>#REF!</v>
      </c>
      <c r="I87" s="208" t="e">
        <f>IF('Crisis Indicator Data'!#REF!="No Data",1,IF(#REF!&lt;&gt;"",1,0))</f>
        <v>#REF!</v>
      </c>
      <c r="J87" s="208" t="e">
        <f>IF('Crisis Indicator Data'!#REF!="No Data",1,IF(#REF!&lt;&gt;"",1,0))</f>
        <v>#REF!</v>
      </c>
      <c r="K87" s="208" t="e">
        <f>IF('Crisis Indicator Data'!#REF!="No Data",1,IF(#REF!&lt;&gt;"",1,0))</f>
        <v>#REF!</v>
      </c>
      <c r="L87" s="208" t="e">
        <f>IF('Crisis Indicator Data'!#REF!="No Data",1,IF(#REF!&lt;&gt;"",1,0))</f>
        <v>#REF!</v>
      </c>
      <c r="M87" s="208" t="e">
        <f>IF('Crisis Indicator Data'!#REF!="No Data",1,IF(#REF!&lt;&gt;"",1,0))</f>
        <v>#REF!</v>
      </c>
      <c r="N87" s="208" t="e">
        <f>IF('Crisis Indicator Data'!#REF!="No Data",1,IF(#REF!&lt;&gt;"",1,0))</f>
        <v>#REF!</v>
      </c>
      <c r="O87" s="208" t="e">
        <f>IF('Crisis Indicator Data'!#REF!="No Data",1,IF(#REF!&lt;&gt;"",1,0))</f>
        <v>#REF!</v>
      </c>
      <c r="P87" s="208" t="e">
        <f>IF('Crisis Indicator Data'!#REF!="No Data",1,IF(#REF!&lt;&gt;"",1,0))</f>
        <v>#REF!</v>
      </c>
      <c r="Q87" s="208" t="e">
        <f>IF('Crisis Indicator Data'!#REF!="No Data",1,IF(#REF!&lt;&gt;"",1,0))</f>
        <v>#REF!</v>
      </c>
      <c r="R87" s="208" t="e">
        <f>IF('Crisis Indicator Data'!#REF!="No Data",1,IF(#REF!&lt;&gt;"",1,0))</f>
        <v>#REF!</v>
      </c>
      <c r="S87" s="208" t="e">
        <f>IF('Crisis Indicator Data'!#REF!="No Data",1,IF(#REF!&lt;&gt;"",1,0))</f>
        <v>#REF!</v>
      </c>
      <c r="T87" s="208" t="e">
        <f>IF('Crisis Indicator Data'!#REF!="No Data",1,IF(#REF!&lt;&gt;"",1,0))</f>
        <v>#REF!</v>
      </c>
      <c r="U87" s="208" t="e">
        <f>IF('Crisis Indicator Data'!#REF!="No Data",1,IF(#REF!&lt;&gt;"",1,0))</f>
        <v>#REF!</v>
      </c>
      <c r="V87" s="208" t="e">
        <f>IF('Crisis Indicator Data'!#REF!="No Data",1,IF(#REF!&lt;&gt;"",1,0))</f>
        <v>#REF!</v>
      </c>
      <c r="W87" s="208" t="e">
        <f>IF('Crisis Indicator Data'!#REF!="No Data",1,IF(#REF!&lt;&gt;"",1,0))</f>
        <v>#REF!</v>
      </c>
      <c r="X87" s="208" t="e">
        <f>IF('Crisis Indicator Data'!#REF!="No Data",1,IF(#REF!&lt;&gt;"",1,0))</f>
        <v>#REF!</v>
      </c>
      <c r="Y87" s="208" t="e">
        <f>IF('Crisis Indicator Data'!#REF!="No Data",1,IF(#REF!&lt;&gt;"",1,0))</f>
        <v>#REF!</v>
      </c>
      <c r="Z87" s="208" t="e">
        <f>IF('Crisis Indicator Data'!#REF!="No Data",1,IF(#REF!&lt;&gt;"",1,0))</f>
        <v>#REF!</v>
      </c>
      <c r="AA87" s="208" t="e">
        <f>IF('Crisis Indicator Data'!#REF!="No Data",1,IF(#REF!&lt;&gt;"",1,0))</f>
        <v>#REF!</v>
      </c>
      <c r="AB87" s="208" t="e">
        <f>IF('Crisis Indicator Data'!#REF!="No Data",1,IF(#REF!&lt;&gt;"",1,0))</f>
        <v>#REF!</v>
      </c>
      <c r="AC87" s="208" t="e">
        <f>IF('Crisis Indicator Data'!#REF!="No Data",1,IF(#REF!&lt;&gt;"",1,0))</f>
        <v>#REF!</v>
      </c>
      <c r="AD87" s="208" t="e">
        <f>IF('Crisis Indicator Data'!#REF!="No Data",1,IF(#REF!&lt;&gt;"",1,0))</f>
        <v>#REF!</v>
      </c>
      <c r="AE87" s="208" t="e">
        <f>IF('Crisis Indicator Data'!#REF!="No Data",1,IF(#REF!&lt;&gt;"",1,0))</f>
        <v>#REF!</v>
      </c>
      <c r="AF87" s="208" t="e">
        <f>IF('Crisis Indicator Data'!#REF!="No Data",1,IF(#REF!&lt;&gt;"",1,0))</f>
        <v>#REF!</v>
      </c>
      <c r="AG87" s="208" t="e">
        <f>IF('Crisis Indicator Data'!#REF!="No Data",1,IF(#REF!&lt;&gt;"",1,0))</f>
        <v>#REF!</v>
      </c>
      <c r="AH87" s="208" t="e">
        <f>IF('Crisis Indicator Data'!#REF!="No Data",1,IF(#REF!&lt;&gt;"",1,0))</f>
        <v>#REF!</v>
      </c>
      <c r="AI87" s="208" t="e">
        <f>IF('Crisis Indicator Data'!#REF!="No Data",1,IF(#REF!&lt;&gt;"",1,0))</f>
        <v>#REF!</v>
      </c>
      <c r="AJ87" s="208" t="e">
        <f>IF('Crisis Indicator Data'!#REF!="No Data",1,IF(#REF!&lt;&gt;"",1,0))</f>
        <v>#REF!</v>
      </c>
      <c r="AK87" s="208" t="e">
        <f>IF('Crisis Indicator Data'!#REF!="No Data",1,IF(#REF!&lt;&gt;"",1,0))</f>
        <v>#REF!</v>
      </c>
      <c r="AL87" s="208" t="e">
        <f>IF('Crisis Indicator Data'!#REF!="No Data",1,IF(#REF!&lt;&gt;"",1,0))</f>
        <v>#REF!</v>
      </c>
      <c r="AM87" s="208" t="e">
        <f>IF('Crisis Indicator Data'!#REF!="No Data",1,IF(#REF!&lt;&gt;"",1,0))</f>
        <v>#REF!</v>
      </c>
      <c r="AN87" s="208" t="e">
        <f>IF('Crisis Indicator Data'!#REF!="No Data",1,IF(#REF!&lt;&gt;"",1,0))</f>
        <v>#REF!</v>
      </c>
      <c r="AO87" s="208" t="e">
        <f>IF('Crisis Indicator Data'!#REF!="No Data",1,IF(#REF!&lt;&gt;"",1,0))</f>
        <v>#REF!</v>
      </c>
      <c r="AP87" s="208" t="e">
        <f>IF('Crisis Indicator Data'!#REF!="No Data",1,IF(#REF!&lt;&gt;"",1,0))</f>
        <v>#REF!</v>
      </c>
      <c r="AQ87" s="208" t="e">
        <f>IF('Crisis Indicator Data'!#REF!="No Data",1,IF(#REF!&lt;&gt;"",1,0))</f>
        <v>#REF!</v>
      </c>
      <c r="AR87" s="208" t="e">
        <f>IF('Crisis Indicator Data'!#REF!="No Data",1,IF(#REF!&lt;&gt;"",1,0))</f>
        <v>#REF!</v>
      </c>
      <c r="AS87" s="208" t="e">
        <f>IF('Crisis Indicator Data'!#REF!="No Data",1,IF(#REF!&lt;&gt;"",1,0))</f>
        <v>#REF!</v>
      </c>
      <c r="AT87" s="208" t="e">
        <f>IF('Crisis Indicator Data'!#REF!="No Data",1,IF(#REF!&lt;&gt;"",1,0))</f>
        <v>#REF!</v>
      </c>
      <c r="AU87" s="208" t="e">
        <f>IF('Crisis Indicator Data'!#REF!="No Data",1,IF(#REF!&lt;&gt;"",1,0))</f>
        <v>#REF!</v>
      </c>
      <c r="AV87" s="208" t="e">
        <f>IF('Crisis Indicator Data'!#REF!="No Data",1,IF(#REF!&lt;&gt;"",1,0))</f>
        <v>#REF!</v>
      </c>
      <c r="AW87" s="208" t="e">
        <f>IF('Crisis Indicator Data'!#REF!="No Data",1,IF(#REF!&lt;&gt;"",1,0))</f>
        <v>#REF!</v>
      </c>
      <c r="AX87" s="208" t="e">
        <f>IF('Crisis Indicator Data'!#REF!="No Data",1,IF(#REF!&lt;&gt;"",1,0))</f>
        <v>#REF!</v>
      </c>
      <c r="AY87" s="208" t="e">
        <f>IF('Crisis Indicator Data'!#REF!="No Data",1,IF(#REF!&lt;&gt;"",1,0))</f>
        <v>#REF!</v>
      </c>
      <c r="AZ87" s="208" t="e">
        <f>IF('Crisis Indicator Data'!#REF!="No Data",1,IF(#REF!&lt;&gt;"",1,0))</f>
        <v>#REF!</v>
      </c>
      <c r="BA87" t="e">
        <f t="shared" si="4"/>
        <v>#REF!</v>
      </c>
      <c r="BB87" s="22" t="e">
        <f t="shared" si="5"/>
        <v>#REF!</v>
      </c>
    </row>
    <row r="88" spans="1:54" x14ac:dyDescent="0.3">
      <c r="A88" t="s">
        <v>7446</v>
      </c>
      <c r="B88" s="208" t="e">
        <f>IF('Crisis Indicator Data'!#REF!="No Data",1,IF(#REF!&lt;&gt;"",1,0))</f>
        <v>#REF!</v>
      </c>
      <c r="C88" s="208" t="e">
        <f>IF('Crisis Indicator Data'!#REF!="No Data",1,IF(#REF!&lt;&gt;"",1,0))</f>
        <v>#REF!</v>
      </c>
      <c r="D88" s="208" t="e">
        <f>IF('Crisis Indicator Data'!#REF!="No Data",1,IF(#REF!&lt;&gt;"",1,0))</f>
        <v>#REF!</v>
      </c>
      <c r="E88" s="208" t="e">
        <f>IF('Crisis Indicator Data'!#REF!="No Data",1,IF(#REF!&lt;&gt;"",1,0))</f>
        <v>#REF!</v>
      </c>
      <c r="F88" s="208" t="e">
        <f>IF('Crisis Indicator Data'!#REF!="No Data",1,IF(#REF!&lt;&gt;"",1,0))</f>
        <v>#REF!</v>
      </c>
      <c r="G88" s="208" t="e">
        <f>IF('Crisis Indicator Data'!#REF!="No Data",1,IF(#REF!&lt;&gt;"",1,0))</f>
        <v>#REF!</v>
      </c>
      <c r="H88" s="208" t="e">
        <f>IF('Crisis Indicator Data'!#REF!="No Data",1,IF(#REF!&lt;&gt;"",1,0))</f>
        <v>#REF!</v>
      </c>
      <c r="I88" s="208" t="e">
        <f>IF('Crisis Indicator Data'!#REF!="No Data",1,IF(#REF!&lt;&gt;"",1,0))</f>
        <v>#REF!</v>
      </c>
      <c r="J88" s="208" t="e">
        <f>IF('Crisis Indicator Data'!#REF!="No Data",1,IF(#REF!&lt;&gt;"",1,0))</f>
        <v>#REF!</v>
      </c>
      <c r="K88" s="208" t="e">
        <f>IF('Crisis Indicator Data'!#REF!="No Data",1,IF(#REF!&lt;&gt;"",1,0))</f>
        <v>#REF!</v>
      </c>
      <c r="L88" s="208" t="e">
        <f>IF('Crisis Indicator Data'!#REF!="No Data",1,IF(#REF!&lt;&gt;"",1,0))</f>
        <v>#REF!</v>
      </c>
      <c r="M88" s="208" t="e">
        <f>IF('Crisis Indicator Data'!#REF!="No Data",1,IF(#REF!&lt;&gt;"",1,0))</f>
        <v>#REF!</v>
      </c>
      <c r="N88" s="208" t="e">
        <f>IF('Crisis Indicator Data'!#REF!="No Data",1,IF(#REF!&lt;&gt;"",1,0))</f>
        <v>#REF!</v>
      </c>
      <c r="O88" s="208" t="e">
        <f>IF('Crisis Indicator Data'!#REF!="No Data",1,IF(#REF!&lt;&gt;"",1,0))</f>
        <v>#REF!</v>
      </c>
      <c r="P88" s="208" t="e">
        <f>IF('Crisis Indicator Data'!#REF!="No Data",1,IF(#REF!&lt;&gt;"",1,0))</f>
        <v>#REF!</v>
      </c>
      <c r="Q88" s="208" t="e">
        <f>IF('Crisis Indicator Data'!#REF!="No Data",1,IF(#REF!&lt;&gt;"",1,0))</f>
        <v>#REF!</v>
      </c>
      <c r="R88" s="208" t="e">
        <f>IF('Crisis Indicator Data'!#REF!="No Data",1,IF(#REF!&lt;&gt;"",1,0))</f>
        <v>#REF!</v>
      </c>
      <c r="S88" s="208" t="e">
        <f>IF('Crisis Indicator Data'!#REF!="No Data",1,IF(#REF!&lt;&gt;"",1,0))</f>
        <v>#REF!</v>
      </c>
      <c r="T88" s="208" t="e">
        <f>IF('Crisis Indicator Data'!#REF!="No Data",1,IF(#REF!&lt;&gt;"",1,0))</f>
        <v>#REF!</v>
      </c>
      <c r="U88" s="208" t="e">
        <f>IF('Crisis Indicator Data'!#REF!="No Data",1,IF(#REF!&lt;&gt;"",1,0))</f>
        <v>#REF!</v>
      </c>
      <c r="V88" s="208" t="e">
        <f>IF('Crisis Indicator Data'!#REF!="No Data",1,IF(#REF!&lt;&gt;"",1,0))</f>
        <v>#REF!</v>
      </c>
      <c r="W88" s="208" t="e">
        <f>IF('Crisis Indicator Data'!#REF!="No Data",1,IF(#REF!&lt;&gt;"",1,0))</f>
        <v>#REF!</v>
      </c>
      <c r="X88" s="208" t="e">
        <f>IF('Crisis Indicator Data'!#REF!="No Data",1,IF(#REF!&lt;&gt;"",1,0))</f>
        <v>#REF!</v>
      </c>
      <c r="Y88" s="208" t="e">
        <f>IF('Crisis Indicator Data'!#REF!="No Data",1,IF(#REF!&lt;&gt;"",1,0))</f>
        <v>#REF!</v>
      </c>
      <c r="Z88" s="208" t="e">
        <f>IF('Crisis Indicator Data'!#REF!="No Data",1,IF(#REF!&lt;&gt;"",1,0))</f>
        <v>#REF!</v>
      </c>
      <c r="AA88" s="208" t="e">
        <f>IF('Crisis Indicator Data'!#REF!="No Data",1,IF(#REF!&lt;&gt;"",1,0))</f>
        <v>#REF!</v>
      </c>
      <c r="AB88" s="208" t="e">
        <f>IF('Crisis Indicator Data'!#REF!="No Data",1,IF(#REF!&lt;&gt;"",1,0))</f>
        <v>#REF!</v>
      </c>
      <c r="AC88" s="208" t="e">
        <f>IF('Crisis Indicator Data'!#REF!="No Data",1,IF(#REF!&lt;&gt;"",1,0))</f>
        <v>#REF!</v>
      </c>
      <c r="AD88" s="208" t="e">
        <f>IF('Crisis Indicator Data'!#REF!="No Data",1,IF(#REF!&lt;&gt;"",1,0))</f>
        <v>#REF!</v>
      </c>
      <c r="AE88" s="208" t="e">
        <f>IF('Crisis Indicator Data'!#REF!="No Data",1,IF(#REF!&lt;&gt;"",1,0))</f>
        <v>#REF!</v>
      </c>
      <c r="AF88" s="208" t="e">
        <f>IF('Crisis Indicator Data'!#REF!="No Data",1,IF(#REF!&lt;&gt;"",1,0))</f>
        <v>#REF!</v>
      </c>
      <c r="AG88" s="208" t="e">
        <f>IF('Crisis Indicator Data'!#REF!="No Data",1,IF(#REF!&lt;&gt;"",1,0))</f>
        <v>#REF!</v>
      </c>
      <c r="AH88" s="208" t="e">
        <f>IF('Crisis Indicator Data'!#REF!="No Data",1,IF(#REF!&lt;&gt;"",1,0))</f>
        <v>#REF!</v>
      </c>
      <c r="AI88" s="208" t="e">
        <f>IF('Crisis Indicator Data'!#REF!="No Data",1,IF(#REF!&lt;&gt;"",1,0))</f>
        <v>#REF!</v>
      </c>
      <c r="AJ88" s="208" t="e">
        <f>IF('Crisis Indicator Data'!#REF!="No Data",1,IF(#REF!&lt;&gt;"",1,0))</f>
        <v>#REF!</v>
      </c>
      <c r="AK88" s="208" t="e">
        <f>IF('Crisis Indicator Data'!#REF!="No Data",1,IF(#REF!&lt;&gt;"",1,0))</f>
        <v>#REF!</v>
      </c>
      <c r="AL88" s="208" t="e">
        <f>IF('Crisis Indicator Data'!#REF!="No Data",1,IF(#REF!&lt;&gt;"",1,0))</f>
        <v>#REF!</v>
      </c>
      <c r="AM88" s="208" t="e">
        <f>IF('Crisis Indicator Data'!#REF!="No Data",1,IF(#REF!&lt;&gt;"",1,0))</f>
        <v>#REF!</v>
      </c>
      <c r="AN88" s="208" t="e">
        <f>IF('Crisis Indicator Data'!#REF!="No Data",1,IF(#REF!&lt;&gt;"",1,0))</f>
        <v>#REF!</v>
      </c>
      <c r="AO88" s="208" t="e">
        <f>IF('Crisis Indicator Data'!#REF!="No Data",1,IF(#REF!&lt;&gt;"",1,0))</f>
        <v>#REF!</v>
      </c>
      <c r="AP88" s="208" t="e">
        <f>IF('Crisis Indicator Data'!#REF!="No Data",1,IF(#REF!&lt;&gt;"",1,0))</f>
        <v>#REF!</v>
      </c>
      <c r="AQ88" s="208" t="e">
        <f>IF('Crisis Indicator Data'!#REF!="No Data",1,IF(#REF!&lt;&gt;"",1,0))</f>
        <v>#REF!</v>
      </c>
      <c r="AR88" s="208" t="e">
        <f>IF('Crisis Indicator Data'!#REF!="No Data",1,IF(#REF!&lt;&gt;"",1,0))</f>
        <v>#REF!</v>
      </c>
      <c r="AS88" s="208" t="e">
        <f>IF('Crisis Indicator Data'!#REF!="No Data",1,IF(#REF!&lt;&gt;"",1,0))</f>
        <v>#REF!</v>
      </c>
      <c r="AT88" s="208" t="e">
        <f>IF('Crisis Indicator Data'!#REF!="No Data",1,IF(#REF!&lt;&gt;"",1,0))</f>
        <v>#REF!</v>
      </c>
      <c r="AU88" s="208" t="e">
        <f>IF('Crisis Indicator Data'!#REF!="No Data",1,IF(#REF!&lt;&gt;"",1,0))</f>
        <v>#REF!</v>
      </c>
      <c r="AV88" s="208" t="e">
        <f>IF('Crisis Indicator Data'!#REF!="No Data",1,IF(#REF!&lt;&gt;"",1,0))</f>
        <v>#REF!</v>
      </c>
      <c r="AW88" s="208" t="e">
        <f>IF('Crisis Indicator Data'!#REF!="No Data",1,IF(#REF!&lt;&gt;"",1,0))</f>
        <v>#REF!</v>
      </c>
      <c r="AX88" s="208" t="e">
        <f>IF('Crisis Indicator Data'!#REF!="No Data",1,IF(#REF!&lt;&gt;"",1,0))</f>
        <v>#REF!</v>
      </c>
      <c r="AY88" s="208" t="e">
        <f>IF('Crisis Indicator Data'!#REF!="No Data",1,IF(#REF!&lt;&gt;"",1,0))</f>
        <v>#REF!</v>
      </c>
      <c r="AZ88" s="208" t="e">
        <f>IF('Crisis Indicator Data'!#REF!="No Data",1,IF(#REF!&lt;&gt;"",1,0))</f>
        <v>#REF!</v>
      </c>
      <c r="BA88" t="e">
        <f t="shared" si="4"/>
        <v>#REF!</v>
      </c>
      <c r="BB88" s="22" t="e">
        <f t="shared" si="5"/>
        <v>#REF!</v>
      </c>
    </row>
    <row r="89" spans="1:54" x14ac:dyDescent="0.3">
      <c r="A89" t="s">
        <v>7377</v>
      </c>
      <c r="B89" s="208" t="e">
        <f>IF('Crisis Indicator Data'!#REF!="No Data",1,IF(#REF!&lt;&gt;"",1,0))</f>
        <v>#REF!</v>
      </c>
      <c r="C89" s="208" t="e">
        <f>IF('Crisis Indicator Data'!#REF!="No Data",1,IF(#REF!&lt;&gt;"",1,0))</f>
        <v>#REF!</v>
      </c>
      <c r="D89" s="208" t="e">
        <f>IF('Crisis Indicator Data'!#REF!="No Data",1,IF(#REF!&lt;&gt;"",1,0))</f>
        <v>#REF!</v>
      </c>
      <c r="E89" s="208" t="e">
        <f>IF('Crisis Indicator Data'!#REF!="No Data",1,IF(#REF!&lt;&gt;"",1,0))</f>
        <v>#REF!</v>
      </c>
      <c r="F89" s="208" t="e">
        <f>IF('Crisis Indicator Data'!#REF!="No Data",1,IF(#REF!&lt;&gt;"",1,0))</f>
        <v>#REF!</v>
      </c>
      <c r="G89" s="208" t="e">
        <f>IF('Crisis Indicator Data'!#REF!="No Data",1,IF(#REF!&lt;&gt;"",1,0))</f>
        <v>#REF!</v>
      </c>
      <c r="H89" s="208" t="e">
        <f>IF('Crisis Indicator Data'!#REF!="No Data",1,IF(#REF!&lt;&gt;"",1,0))</f>
        <v>#REF!</v>
      </c>
      <c r="I89" s="208" t="e">
        <f>IF('Crisis Indicator Data'!#REF!="No Data",1,IF(#REF!&lt;&gt;"",1,0))</f>
        <v>#REF!</v>
      </c>
      <c r="J89" s="208" t="e">
        <f>IF('Crisis Indicator Data'!#REF!="No Data",1,IF(#REF!&lt;&gt;"",1,0))</f>
        <v>#REF!</v>
      </c>
      <c r="K89" s="208" t="e">
        <f>IF('Crisis Indicator Data'!#REF!="No Data",1,IF(#REF!&lt;&gt;"",1,0))</f>
        <v>#REF!</v>
      </c>
      <c r="L89" s="208" t="e">
        <f>IF('Crisis Indicator Data'!#REF!="No Data",1,IF(#REF!&lt;&gt;"",1,0))</f>
        <v>#REF!</v>
      </c>
      <c r="M89" s="208" t="e">
        <f>IF('Crisis Indicator Data'!#REF!="No Data",1,IF(#REF!&lt;&gt;"",1,0))</f>
        <v>#REF!</v>
      </c>
      <c r="N89" s="208" t="e">
        <f>IF('Crisis Indicator Data'!#REF!="No Data",1,IF(#REF!&lt;&gt;"",1,0))</f>
        <v>#REF!</v>
      </c>
      <c r="O89" s="208" t="e">
        <f>IF('Crisis Indicator Data'!#REF!="No Data",1,IF(#REF!&lt;&gt;"",1,0))</f>
        <v>#REF!</v>
      </c>
      <c r="P89" s="208" t="e">
        <f>IF('Crisis Indicator Data'!#REF!="No Data",1,IF(#REF!&lt;&gt;"",1,0))</f>
        <v>#REF!</v>
      </c>
      <c r="Q89" s="208" t="e">
        <f>IF('Crisis Indicator Data'!#REF!="No Data",1,IF(#REF!&lt;&gt;"",1,0))</f>
        <v>#REF!</v>
      </c>
      <c r="R89" s="208" t="e">
        <f>IF('Crisis Indicator Data'!#REF!="No Data",1,IF(#REF!&lt;&gt;"",1,0))</f>
        <v>#REF!</v>
      </c>
      <c r="S89" s="208" t="e">
        <f>IF('Crisis Indicator Data'!#REF!="No Data",1,IF(#REF!&lt;&gt;"",1,0))</f>
        <v>#REF!</v>
      </c>
      <c r="T89" s="208" t="e">
        <f>IF('Crisis Indicator Data'!#REF!="No Data",1,IF(#REF!&lt;&gt;"",1,0))</f>
        <v>#REF!</v>
      </c>
      <c r="U89" s="208" t="e">
        <f>IF('Crisis Indicator Data'!#REF!="No Data",1,IF(#REF!&lt;&gt;"",1,0))</f>
        <v>#REF!</v>
      </c>
      <c r="V89" s="208" t="e">
        <f>IF('Crisis Indicator Data'!#REF!="No Data",1,IF(#REF!&lt;&gt;"",1,0))</f>
        <v>#REF!</v>
      </c>
      <c r="W89" s="208" t="e">
        <f>IF('Crisis Indicator Data'!#REF!="No Data",1,IF(#REF!&lt;&gt;"",1,0))</f>
        <v>#REF!</v>
      </c>
      <c r="X89" s="208" t="e">
        <f>IF('Crisis Indicator Data'!#REF!="No Data",1,IF(#REF!&lt;&gt;"",1,0))</f>
        <v>#REF!</v>
      </c>
      <c r="Y89" s="208" t="e">
        <f>IF('Crisis Indicator Data'!#REF!="No Data",1,IF(#REF!&lt;&gt;"",1,0))</f>
        <v>#REF!</v>
      </c>
      <c r="Z89" s="208" t="e">
        <f>IF('Crisis Indicator Data'!#REF!="No Data",1,IF(#REF!&lt;&gt;"",1,0))</f>
        <v>#REF!</v>
      </c>
      <c r="AA89" s="208" t="e">
        <f>IF('Crisis Indicator Data'!#REF!="No Data",1,IF(#REF!&lt;&gt;"",1,0))</f>
        <v>#REF!</v>
      </c>
      <c r="AB89" s="208" t="e">
        <f>IF('Crisis Indicator Data'!#REF!="No Data",1,IF(#REF!&lt;&gt;"",1,0))</f>
        <v>#REF!</v>
      </c>
      <c r="AC89" s="208" t="e">
        <f>IF('Crisis Indicator Data'!#REF!="No Data",1,IF(#REF!&lt;&gt;"",1,0))</f>
        <v>#REF!</v>
      </c>
      <c r="AD89" s="208" t="e">
        <f>IF('Crisis Indicator Data'!#REF!="No Data",1,IF(#REF!&lt;&gt;"",1,0))</f>
        <v>#REF!</v>
      </c>
      <c r="AE89" s="208" t="e">
        <f>IF('Crisis Indicator Data'!#REF!="No Data",1,IF(#REF!&lt;&gt;"",1,0))</f>
        <v>#REF!</v>
      </c>
      <c r="AF89" s="208" t="e">
        <f>IF('Crisis Indicator Data'!#REF!="No Data",1,IF(#REF!&lt;&gt;"",1,0))</f>
        <v>#REF!</v>
      </c>
      <c r="AG89" s="208" t="e">
        <f>IF('Crisis Indicator Data'!#REF!="No Data",1,IF(#REF!&lt;&gt;"",1,0))</f>
        <v>#REF!</v>
      </c>
      <c r="AH89" s="208" t="e">
        <f>IF('Crisis Indicator Data'!#REF!="No Data",1,IF(#REF!&lt;&gt;"",1,0))</f>
        <v>#REF!</v>
      </c>
      <c r="AI89" s="208" t="e">
        <f>IF('Crisis Indicator Data'!#REF!="No Data",1,IF(#REF!&lt;&gt;"",1,0))</f>
        <v>#REF!</v>
      </c>
      <c r="AJ89" s="208" t="e">
        <f>IF('Crisis Indicator Data'!#REF!="No Data",1,IF(#REF!&lt;&gt;"",1,0))</f>
        <v>#REF!</v>
      </c>
      <c r="AK89" s="208" t="e">
        <f>IF('Crisis Indicator Data'!#REF!="No Data",1,IF(#REF!&lt;&gt;"",1,0))</f>
        <v>#REF!</v>
      </c>
      <c r="AL89" s="208" t="e">
        <f>IF('Crisis Indicator Data'!#REF!="No Data",1,IF(#REF!&lt;&gt;"",1,0))</f>
        <v>#REF!</v>
      </c>
      <c r="AM89" s="208" t="e">
        <f>IF('Crisis Indicator Data'!#REF!="No Data",1,IF(#REF!&lt;&gt;"",1,0))</f>
        <v>#REF!</v>
      </c>
      <c r="AN89" s="208" t="e">
        <f>IF('Crisis Indicator Data'!#REF!="No Data",1,IF(#REF!&lt;&gt;"",1,0))</f>
        <v>#REF!</v>
      </c>
      <c r="AO89" s="208" t="e">
        <f>IF('Crisis Indicator Data'!#REF!="No Data",1,IF(#REF!&lt;&gt;"",1,0))</f>
        <v>#REF!</v>
      </c>
      <c r="AP89" s="208" t="e">
        <f>IF('Crisis Indicator Data'!#REF!="No Data",1,IF(#REF!&lt;&gt;"",1,0))</f>
        <v>#REF!</v>
      </c>
      <c r="AQ89" s="208" t="e">
        <f>IF('Crisis Indicator Data'!#REF!="No Data",1,IF(#REF!&lt;&gt;"",1,0))</f>
        <v>#REF!</v>
      </c>
      <c r="AR89" s="208" t="e">
        <f>IF('Crisis Indicator Data'!#REF!="No Data",1,IF(#REF!&lt;&gt;"",1,0))</f>
        <v>#REF!</v>
      </c>
      <c r="AS89" s="208" t="e">
        <f>IF('Crisis Indicator Data'!#REF!="No Data",1,IF(#REF!&lt;&gt;"",1,0))</f>
        <v>#REF!</v>
      </c>
      <c r="AT89" s="208" t="e">
        <f>IF('Crisis Indicator Data'!#REF!="No Data",1,IF(#REF!&lt;&gt;"",1,0))</f>
        <v>#REF!</v>
      </c>
      <c r="AU89" s="208" t="e">
        <f>IF('Crisis Indicator Data'!#REF!="No Data",1,IF(#REF!&lt;&gt;"",1,0))</f>
        <v>#REF!</v>
      </c>
      <c r="AV89" s="208" t="e">
        <f>IF('Crisis Indicator Data'!#REF!="No Data",1,IF(#REF!&lt;&gt;"",1,0))</f>
        <v>#REF!</v>
      </c>
      <c r="AW89" s="208" t="e">
        <f>IF('Crisis Indicator Data'!#REF!="No Data",1,IF(#REF!&lt;&gt;"",1,0))</f>
        <v>#REF!</v>
      </c>
      <c r="AX89" s="208" t="e">
        <f>IF('Crisis Indicator Data'!#REF!="No Data",1,IF(#REF!&lt;&gt;"",1,0))</f>
        <v>#REF!</v>
      </c>
      <c r="AY89" s="208" t="e">
        <f>IF('Crisis Indicator Data'!#REF!="No Data",1,IF(#REF!&lt;&gt;"",1,0))</f>
        <v>#REF!</v>
      </c>
      <c r="AZ89" s="208" t="e">
        <f>IF('Crisis Indicator Data'!#REF!="No Data",1,IF(#REF!&lt;&gt;"",1,0))</f>
        <v>#REF!</v>
      </c>
      <c r="BA89" t="e">
        <f t="shared" si="4"/>
        <v>#REF!</v>
      </c>
      <c r="BB89" s="22" t="e">
        <f t="shared" si="5"/>
        <v>#REF!</v>
      </c>
    </row>
    <row r="90" spans="1:54" x14ac:dyDescent="0.3">
      <c r="A90" t="s">
        <v>7448</v>
      </c>
      <c r="B90" s="208" t="e">
        <f>IF('Crisis Indicator Data'!#REF!="No Data",1,IF(#REF!&lt;&gt;"",1,0))</f>
        <v>#REF!</v>
      </c>
      <c r="C90" s="208" t="e">
        <f>IF('Crisis Indicator Data'!#REF!="No Data",1,IF(#REF!&lt;&gt;"",1,0))</f>
        <v>#REF!</v>
      </c>
      <c r="D90" s="208" t="e">
        <f>IF('Crisis Indicator Data'!#REF!="No Data",1,IF(#REF!&lt;&gt;"",1,0))</f>
        <v>#REF!</v>
      </c>
      <c r="E90" s="208" t="e">
        <f>IF('Crisis Indicator Data'!#REF!="No Data",1,IF(#REF!&lt;&gt;"",1,0))</f>
        <v>#REF!</v>
      </c>
      <c r="F90" s="208" t="e">
        <f>IF('Crisis Indicator Data'!#REF!="No Data",1,IF(#REF!&lt;&gt;"",1,0))</f>
        <v>#REF!</v>
      </c>
      <c r="G90" s="208" t="e">
        <f>IF('Crisis Indicator Data'!#REF!="No Data",1,IF(#REF!&lt;&gt;"",1,0))</f>
        <v>#REF!</v>
      </c>
      <c r="H90" s="208" t="e">
        <f>IF('Crisis Indicator Data'!#REF!="No Data",1,IF(#REF!&lt;&gt;"",1,0))</f>
        <v>#REF!</v>
      </c>
      <c r="I90" s="208" t="e">
        <f>IF('Crisis Indicator Data'!#REF!="No Data",1,IF(#REF!&lt;&gt;"",1,0))</f>
        <v>#REF!</v>
      </c>
      <c r="J90" s="208" t="e">
        <f>IF('Crisis Indicator Data'!#REF!="No Data",1,IF(#REF!&lt;&gt;"",1,0))</f>
        <v>#REF!</v>
      </c>
      <c r="K90" s="208" t="e">
        <f>IF('Crisis Indicator Data'!#REF!="No Data",1,IF(#REF!&lt;&gt;"",1,0))</f>
        <v>#REF!</v>
      </c>
      <c r="L90" s="208" t="e">
        <f>IF('Crisis Indicator Data'!#REF!="No Data",1,IF(#REF!&lt;&gt;"",1,0))</f>
        <v>#REF!</v>
      </c>
      <c r="M90" s="208" t="e">
        <f>IF('Crisis Indicator Data'!#REF!="No Data",1,IF(#REF!&lt;&gt;"",1,0))</f>
        <v>#REF!</v>
      </c>
      <c r="N90" s="208" t="e">
        <f>IF('Crisis Indicator Data'!#REF!="No Data",1,IF(#REF!&lt;&gt;"",1,0))</f>
        <v>#REF!</v>
      </c>
      <c r="O90" s="208" t="e">
        <f>IF('Crisis Indicator Data'!#REF!="No Data",1,IF(#REF!&lt;&gt;"",1,0))</f>
        <v>#REF!</v>
      </c>
      <c r="P90" s="208" t="e">
        <f>IF('Crisis Indicator Data'!#REF!="No Data",1,IF(#REF!&lt;&gt;"",1,0))</f>
        <v>#REF!</v>
      </c>
      <c r="Q90" s="208" t="e">
        <f>IF('Crisis Indicator Data'!#REF!="No Data",1,IF(#REF!&lt;&gt;"",1,0))</f>
        <v>#REF!</v>
      </c>
      <c r="R90" s="208" t="e">
        <f>IF('Crisis Indicator Data'!#REF!="No Data",1,IF(#REF!&lt;&gt;"",1,0))</f>
        <v>#REF!</v>
      </c>
      <c r="S90" s="208" t="e">
        <f>IF('Crisis Indicator Data'!#REF!="No Data",1,IF(#REF!&lt;&gt;"",1,0))</f>
        <v>#REF!</v>
      </c>
      <c r="T90" s="208" t="e">
        <f>IF('Crisis Indicator Data'!#REF!="No Data",1,IF(#REF!&lt;&gt;"",1,0))</f>
        <v>#REF!</v>
      </c>
      <c r="U90" s="208" t="e">
        <f>IF('Crisis Indicator Data'!#REF!="No Data",1,IF(#REF!&lt;&gt;"",1,0))</f>
        <v>#REF!</v>
      </c>
      <c r="V90" s="208" t="e">
        <f>IF('Crisis Indicator Data'!#REF!="No Data",1,IF(#REF!&lt;&gt;"",1,0))</f>
        <v>#REF!</v>
      </c>
      <c r="W90" s="208" t="e">
        <f>IF('Crisis Indicator Data'!#REF!="No Data",1,IF(#REF!&lt;&gt;"",1,0))</f>
        <v>#REF!</v>
      </c>
      <c r="X90" s="208" t="e">
        <f>IF('Crisis Indicator Data'!#REF!="No Data",1,IF(#REF!&lt;&gt;"",1,0))</f>
        <v>#REF!</v>
      </c>
      <c r="Y90" s="208" t="e">
        <f>IF('Crisis Indicator Data'!#REF!="No Data",1,IF(#REF!&lt;&gt;"",1,0))</f>
        <v>#REF!</v>
      </c>
      <c r="Z90" s="208" t="e">
        <f>IF('Crisis Indicator Data'!#REF!="No Data",1,IF(#REF!&lt;&gt;"",1,0))</f>
        <v>#REF!</v>
      </c>
      <c r="AA90" s="208" t="e">
        <f>IF('Crisis Indicator Data'!#REF!="No Data",1,IF(#REF!&lt;&gt;"",1,0))</f>
        <v>#REF!</v>
      </c>
      <c r="AB90" s="208" t="e">
        <f>IF('Crisis Indicator Data'!#REF!="No Data",1,IF(#REF!&lt;&gt;"",1,0))</f>
        <v>#REF!</v>
      </c>
      <c r="AC90" s="208" t="e">
        <f>IF('Crisis Indicator Data'!#REF!="No Data",1,IF(#REF!&lt;&gt;"",1,0))</f>
        <v>#REF!</v>
      </c>
      <c r="AD90" s="208" t="e">
        <f>IF('Crisis Indicator Data'!#REF!="No Data",1,IF(#REF!&lt;&gt;"",1,0))</f>
        <v>#REF!</v>
      </c>
      <c r="AE90" s="208" t="e">
        <f>IF('Crisis Indicator Data'!#REF!="No Data",1,IF(#REF!&lt;&gt;"",1,0))</f>
        <v>#REF!</v>
      </c>
      <c r="AF90" s="208" t="e">
        <f>IF('Crisis Indicator Data'!#REF!="No Data",1,IF(#REF!&lt;&gt;"",1,0))</f>
        <v>#REF!</v>
      </c>
      <c r="AG90" s="208" t="e">
        <f>IF('Crisis Indicator Data'!#REF!="No Data",1,IF(#REF!&lt;&gt;"",1,0))</f>
        <v>#REF!</v>
      </c>
      <c r="AH90" s="208" t="e">
        <f>IF('Crisis Indicator Data'!#REF!="No Data",1,IF(#REF!&lt;&gt;"",1,0))</f>
        <v>#REF!</v>
      </c>
      <c r="AI90" s="208" t="e">
        <f>IF('Crisis Indicator Data'!#REF!="No Data",1,IF(#REF!&lt;&gt;"",1,0))</f>
        <v>#REF!</v>
      </c>
      <c r="AJ90" s="208" t="e">
        <f>IF('Crisis Indicator Data'!#REF!="No Data",1,IF(#REF!&lt;&gt;"",1,0))</f>
        <v>#REF!</v>
      </c>
      <c r="AK90" s="208" t="e">
        <f>IF('Crisis Indicator Data'!#REF!="No Data",1,IF(#REF!&lt;&gt;"",1,0))</f>
        <v>#REF!</v>
      </c>
      <c r="AL90" s="208" t="e">
        <f>IF('Crisis Indicator Data'!#REF!="No Data",1,IF(#REF!&lt;&gt;"",1,0))</f>
        <v>#REF!</v>
      </c>
      <c r="AM90" s="208" t="e">
        <f>IF('Crisis Indicator Data'!#REF!="No Data",1,IF(#REF!&lt;&gt;"",1,0))</f>
        <v>#REF!</v>
      </c>
      <c r="AN90" s="208" t="e">
        <f>IF('Crisis Indicator Data'!#REF!="No Data",1,IF(#REF!&lt;&gt;"",1,0))</f>
        <v>#REF!</v>
      </c>
      <c r="AO90" s="208" t="e">
        <f>IF('Crisis Indicator Data'!#REF!="No Data",1,IF(#REF!&lt;&gt;"",1,0))</f>
        <v>#REF!</v>
      </c>
      <c r="AP90" s="208" t="e">
        <f>IF('Crisis Indicator Data'!#REF!="No Data",1,IF(#REF!&lt;&gt;"",1,0))</f>
        <v>#REF!</v>
      </c>
      <c r="AQ90" s="208" t="e">
        <f>IF('Crisis Indicator Data'!#REF!="No Data",1,IF(#REF!&lt;&gt;"",1,0))</f>
        <v>#REF!</v>
      </c>
      <c r="AR90" s="208" t="e">
        <f>IF('Crisis Indicator Data'!#REF!="No Data",1,IF(#REF!&lt;&gt;"",1,0))</f>
        <v>#REF!</v>
      </c>
      <c r="AS90" s="208" t="e">
        <f>IF('Crisis Indicator Data'!#REF!="No Data",1,IF(#REF!&lt;&gt;"",1,0))</f>
        <v>#REF!</v>
      </c>
      <c r="AT90" s="208" t="e">
        <f>IF('Crisis Indicator Data'!#REF!="No Data",1,IF(#REF!&lt;&gt;"",1,0))</f>
        <v>#REF!</v>
      </c>
      <c r="AU90" s="208" t="e">
        <f>IF('Crisis Indicator Data'!#REF!="No Data",1,IF(#REF!&lt;&gt;"",1,0))</f>
        <v>#REF!</v>
      </c>
      <c r="AV90" s="208" t="e">
        <f>IF('Crisis Indicator Data'!#REF!="No Data",1,IF(#REF!&lt;&gt;"",1,0))</f>
        <v>#REF!</v>
      </c>
      <c r="AW90" s="208" t="e">
        <f>IF('Crisis Indicator Data'!#REF!="No Data",1,IF(#REF!&lt;&gt;"",1,0))</f>
        <v>#REF!</v>
      </c>
      <c r="AX90" s="208" t="e">
        <f>IF('Crisis Indicator Data'!#REF!="No Data",1,IF(#REF!&lt;&gt;"",1,0))</f>
        <v>#REF!</v>
      </c>
      <c r="AY90" s="208" t="e">
        <f>IF('Crisis Indicator Data'!#REF!="No Data",1,IF(#REF!&lt;&gt;"",1,0))</f>
        <v>#REF!</v>
      </c>
      <c r="AZ90" s="208" t="e">
        <f>IF('Crisis Indicator Data'!#REF!="No Data",1,IF(#REF!&lt;&gt;"",1,0))</f>
        <v>#REF!</v>
      </c>
      <c r="BA90" t="e">
        <f t="shared" si="4"/>
        <v>#REF!</v>
      </c>
      <c r="BB90" s="22" t="e">
        <f t="shared" si="5"/>
        <v>#REF!</v>
      </c>
    </row>
    <row r="91" spans="1:54" x14ac:dyDescent="0.3">
      <c r="A91" t="s">
        <v>7450</v>
      </c>
      <c r="B91" s="208" t="e">
        <f>IF('Crisis Indicator Data'!#REF!="No Data",1,IF(#REF!&lt;&gt;"",1,0))</f>
        <v>#REF!</v>
      </c>
      <c r="C91" s="208" t="e">
        <f>IF('Crisis Indicator Data'!#REF!="No Data",1,IF(#REF!&lt;&gt;"",1,0))</f>
        <v>#REF!</v>
      </c>
      <c r="D91" s="208" t="e">
        <f>IF('Crisis Indicator Data'!#REF!="No Data",1,IF(#REF!&lt;&gt;"",1,0))</f>
        <v>#REF!</v>
      </c>
      <c r="E91" s="208" t="e">
        <f>IF('Crisis Indicator Data'!#REF!="No Data",1,IF(#REF!&lt;&gt;"",1,0))</f>
        <v>#REF!</v>
      </c>
      <c r="F91" s="208" t="e">
        <f>IF('Crisis Indicator Data'!#REF!="No Data",1,IF(#REF!&lt;&gt;"",1,0))</f>
        <v>#REF!</v>
      </c>
      <c r="G91" s="208" t="e">
        <f>IF('Crisis Indicator Data'!#REF!="No Data",1,IF(#REF!&lt;&gt;"",1,0))</f>
        <v>#REF!</v>
      </c>
      <c r="H91" s="208" t="e">
        <f>IF('Crisis Indicator Data'!#REF!="No Data",1,IF(#REF!&lt;&gt;"",1,0))</f>
        <v>#REF!</v>
      </c>
      <c r="I91" s="208" t="e">
        <f>IF('Crisis Indicator Data'!#REF!="No Data",1,IF(#REF!&lt;&gt;"",1,0))</f>
        <v>#REF!</v>
      </c>
      <c r="J91" s="208" t="e">
        <f>IF('Crisis Indicator Data'!#REF!="No Data",1,IF(#REF!&lt;&gt;"",1,0))</f>
        <v>#REF!</v>
      </c>
      <c r="K91" s="208" t="e">
        <f>IF('Crisis Indicator Data'!#REF!="No Data",1,IF(#REF!&lt;&gt;"",1,0))</f>
        <v>#REF!</v>
      </c>
      <c r="L91" s="208" t="e">
        <f>IF('Crisis Indicator Data'!#REF!="No Data",1,IF(#REF!&lt;&gt;"",1,0))</f>
        <v>#REF!</v>
      </c>
      <c r="M91" s="208" t="e">
        <f>IF('Crisis Indicator Data'!#REF!="No Data",1,IF(#REF!&lt;&gt;"",1,0))</f>
        <v>#REF!</v>
      </c>
      <c r="N91" s="208" t="e">
        <f>IF('Crisis Indicator Data'!#REF!="No Data",1,IF(#REF!&lt;&gt;"",1,0))</f>
        <v>#REF!</v>
      </c>
      <c r="O91" s="208" t="e">
        <f>IF('Crisis Indicator Data'!#REF!="No Data",1,IF(#REF!&lt;&gt;"",1,0))</f>
        <v>#REF!</v>
      </c>
      <c r="P91" s="208" t="e">
        <f>IF('Crisis Indicator Data'!#REF!="No Data",1,IF(#REF!&lt;&gt;"",1,0))</f>
        <v>#REF!</v>
      </c>
      <c r="Q91" s="208" t="e">
        <f>IF('Crisis Indicator Data'!#REF!="No Data",1,IF(#REF!&lt;&gt;"",1,0))</f>
        <v>#REF!</v>
      </c>
      <c r="R91" s="208" t="e">
        <f>IF('Crisis Indicator Data'!#REF!="No Data",1,IF(#REF!&lt;&gt;"",1,0))</f>
        <v>#REF!</v>
      </c>
      <c r="S91" s="208" t="e">
        <f>IF('Crisis Indicator Data'!#REF!="No Data",1,IF(#REF!&lt;&gt;"",1,0))</f>
        <v>#REF!</v>
      </c>
      <c r="T91" s="208" t="e">
        <f>IF('Crisis Indicator Data'!#REF!="No Data",1,IF(#REF!&lt;&gt;"",1,0))</f>
        <v>#REF!</v>
      </c>
      <c r="U91" s="208" t="e">
        <f>IF('Crisis Indicator Data'!#REF!="No Data",1,IF(#REF!&lt;&gt;"",1,0))</f>
        <v>#REF!</v>
      </c>
      <c r="V91" s="208" t="e">
        <f>IF('Crisis Indicator Data'!#REF!="No Data",1,IF(#REF!&lt;&gt;"",1,0))</f>
        <v>#REF!</v>
      </c>
      <c r="W91" s="208" t="e">
        <f>IF('Crisis Indicator Data'!#REF!="No Data",1,IF(#REF!&lt;&gt;"",1,0))</f>
        <v>#REF!</v>
      </c>
      <c r="X91" s="208" t="e">
        <f>IF('Crisis Indicator Data'!#REF!="No Data",1,IF(#REF!&lt;&gt;"",1,0))</f>
        <v>#REF!</v>
      </c>
      <c r="Y91" s="208" t="e">
        <f>IF('Crisis Indicator Data'!#REF!="No Data",1,IF(#REF!&lt;&gt;"",1,0))</f>
        <v>#REF!</v>
      </c>
      <c r="Z91" s="208" t="e">
        <f>IF('Crisis Indicator Data'!#REF!="No Data",1,IF(#REF!&lt;&gt;"",1,0))</f>
        <v>#REF!</v>
      </c>
      <c r="AA91" s="208" t="e">
        <f>IF('Crisis Indicator Data'!#REF!="No Data",1,IF(#REF!&lt;&gt;"",1,0))</f>
        <v>#REF!</v>
      </c>
      <c r="AB91" s="208" t="e">
        <f>IF('Crisis Indicator Data'!#REF!="No Data",1,IF(#REF!&lt;&gt;"",1,0))</f>
        <v>#REF!</v>
      </c>
      <c r="AC91" s="208" t="e">
        <f>IF('Crisis Indicator Data'!#REF!="No Data",1,IF(#REF!&lt;&gt;"",1,0))</f>
        <v>#REF!</v>
      </c>
      <c r="AD91" s="208" t="e">
        <f>IF('Crisis Indicator Data'!#REF!="No Data",1,IF(#REF!&lt;&gt;"",1,0))</f>
        <v>#REF!</v>
      </c>
      <c r="AE91" s="208" t="e">
        <f>IF('Crisis Indicator Data'!#REF!="No Data",1,IF(#REF!&lt;&gt;"",1,0))</f>
        <v>#REF!</v>
      </c>
      <c r="AF91" s="208" t="e">
        <f>IF('Crisis Indicator Data'!#REF!="No Data",1,IF(#REF!&lt;&gt;"",1,0))</f>
        <v>#REF!</v>
      </c>
      <c r="AG91" s="208" t="e">
        <f>IF('Crisis Indicator Data'!#REF!="No Data",1,IF(#REF!&lt;&gt;"",1,0))</f>
        <v>#REF!</v>
      </c>
      <c r="AH91" s="208" t="e">
        <f>IF('Crisis Indicator Data'!#REF!="No Data",1,IF(#REF!&lt;&gt;"",1,0))</f>
        <v>#REF!</v>
      </c>
      <c r="AI91" s="208" t="e">
        <f>IF('Crisis Indicator Data'!#REF!="No Data",1,IF(#REF!&lt;&gt;"",1,0))</f>
        <v>#REF!</v>
      </c>
      <c r="AJ91" s="208" t="e">
        <f>IF('Crisis Indicator Data'!#REF!="No Data",1,IF(#REF!&lt;&gt;"",1,0))</f>
        <v>#REF!</v>
      </c>
      <c r="AK91" s="208" t="e">
        <f>IF('Crisis Indicator Data'!#REF!="No Data",1,IF(#REF!&lt;&gt;"",1,0))</f>
        <v>#REF!</v>
      </c>
      <c r="AL91" s="208" t="e">
        <f>IF('Crisis Indicator Data'!#REF!="No Data",1,IF(#REF!&lt;&gt;"",1,0))</f>
        <v>#REF!</v>
      </c>
      <c r="AM91" s="208" t="e">
        <f>IF('Crisis Indicator Data'!#REF!="No Data",1,IF(#REF!&lt;&gt;"",1,0))</f>
        <v>#REF!</v>
      </c>
      <c r="AN91" s="208" t="e">
        <f>IF('Crisis Indicator Data'!#REF!="No Data",1,IF(#REF!&lt;&gt;"",1,0))</f>
        <v>#REF!</v>
      </c>
      <c r="AO91" s="208" t="e">
        <f>IF('Crisis Indicator Data'!#REF!="No Data",1,IF(#REF!&lt;&gt;"",1,0))</f>
        <v>#REF!</v>
      </c>
      <c r="AP91" s="208" t="e">
        <f>IF('Crisis Indicator Data'!#REF!="No Data",1,IF(#REF!&lt;&gt;"",1,0))</f>
        <v>#REF!</v>
      </c>
      <c r="AQ91" s="208" t="e">
        <f>IF('Crisis Indicator Data'!#REF!="No Data",1,IF(#REF!&lt;&gt;"",1,0))</f>
        <v>#REF!</v>
      </c>
      <c r="AR91" s="208" t="e">
        <f>IF('Crisis Indicator Data'!#REF!="No Data",1,IF(#REF!&lt;&gt;"",1,0))</f>
        <v>#REF!</v>
      </c>
      <c r="AS91" s="208" t="e">
        <f>IF('Crisis Indicator Data'!#REF!="No Data",1,IF(#REF!&lt;&gt;"",1,0))</f>
        <v>#REF!</v>
      </c>
      <c r="AT91" s="208" t="e">
        <f>IF('Crisis Indicator Data'!#REF!="No Data",1,IF(#REF!&lt;&gt;"",1,0))</f>
        <v>#REF!</v>
      </c>
      <c r="AU91" s="208" t="e">
        <f>IF('Crisis Indicator Data'!#REF!="No Data",1,IF(#REF!&lt;&gt;"",1,0))</f>
        <v>#REF!</v>
      </c>
      <c r="AV91" s="208" t="e">
        <f>IF('Crisis Indicator Data'!#REF!="No Data",1,IF(#REF!&lt;&gt;"",1,0))</f>
        <v>#REF!</v>
      </c>
      <c r="AW91" s="208" t="e">
        <f>IF('Crisis Indicator Data'!#REF!="No Data",1,IF(#REF!&lt;&gt;"",1,0))</f>
        <v>#REF!</v>
      </c>
      <c r="AX91" s="208" t="e">
        <f>IF('Crisis Indicator Data'!#REF!="No Data",1,IF(#REF!&lt;&gt;"",1,0))</f>
        <v>#REF!</v>
      </c>
      <c r="AY91" s="208" t="e">
        <f>IF('Crisis Indicator Data'!#REF!="No Data",1,IF(#REF!&lt;&gt;"",1,0))</f>
        <v>#REF!</v>
      </c>
      <c r="AZ91" s="208" t="e">
        <f>IF('Crisis Indicator Data'!#REF!="No Data",1,IF(#REF!&lt;&gt;"",1,0))</f>
        <v>#REF!</v>
      </c>
      <c r="BA91" t="e">
        <f t="shared" si="4"/>
        <v>#REF!</v>
      </c>
      <c r="BB91" s="22" t="e">
        <f t="shared" si="5"/>
        <v>#REF!</v>
      </c>
    </row>
    <row r="92" spans="1:54" x14ac:dyDescent="0.3">
      <c r="A92" t="s">
        <v>7452</v>
      </c>
      <c r="B92" s="208" t="e">
        <f>IF('Crisis Indicator Data'!#REF!="No Data",1,IF(#REF!&lt;&gt;"",1,0))</f>
        <v>#REF!</v>
      </c>
      <c r="C92" s="208" t="e">
        <f>IF('Crisis Indicator Data'!#REF!="No Data",1,IF(#REF!&lt;&gt;"",1,0))</f>
        <v>#REF!</v>
      </c>
      <c r="D92" s="208" t="e">
        <f>IF('Crisis Indicator Data'!#REF!="No Data",1,IF(#REF!&lt;&gt;"",1,0))</f>
        <v>#REF!</v>
      </c>
      <c r="E92" s="208" t="e">
        <f>IF('Crisis Indicator Data'!#REF!="No Data",1,IF(#REF!&lt;&gt;"",1,0))</f>
        <v>#REF!</v>
      </c>
      <c r="F92" s="208" t="e">
        <f>IF('Crisis Indicator Data'!#REF!="No Data",1,IF(#REF!&lt;&gt;"",1,0))</f>
        <v>#REF!</v>
      </c>
      <c r="G92" s="208" t="e">
        <f>IF('Crisis Indicator Data'!#REF!="No Data",1,IF(#REF!&lt;&gt;"",1,0))</f>
        <v>#REF!</v>
      </c>
      <c r="H92" s="208" t="e">
        <f>IF('Crisis Indicator Data'!#REF!="No Data",1,IF(#REF!&lt;&gt;"",1,0))</f>
        <v>#REF!</v>
      </c>
      <c r="I92" s="208" t="e">
        <f>IF('Crisis Indicator Data'!#REF!="No Data",1,IF(#REF!&lt;&gt;"",1,0))</f>
        <v>#REF!</v>
      </c>
      <c r="J92" s="208" t="e">
        <f>IF('Crisis Indicator Data'!#REF!="No Data",1,IF(#REF!&lt;&gt;"",1,0))</f>
        <v>#REF!</v>
      </c>
      <c r="K92" s="208" t="e">
        <f>IF('Crisis Indicator Data'!#REF!="No Data",1,IF(#REF!&lt;&gt;"",1,0))</f>
        <v>#REF!</v>
      </c>
      <c r="L92" s="208" t="e">
        <f>IF('Crisis Indicator Data'!#REF!="No Data",1,IF(#REF!&lt;&gt;"",1,0))</f>
        <v>#REF!</v>
      </c>
      <c r="M92" s="208" t="e">
        <f>IF('Crisis Indicator Data'!#REF!="No Data",1,IF(#REF!&lt;&gt;"",1,0))</f>
        <v>#REF!</v>
      </c>
      <c r="N92" s="208" t="e">
        <f>IF('Crisis Indicator Data'!#REF!="No Data",1,IF(#REF!&lt;&gt;"",1,0))</f>
        <v>#REF!</v>
      </c>
      <c r="O92" s="208" t="e">
        <f>IF('Crisis Indicator Data'!#REF!="No Data",1,IF(#REF!&lt;&gt;"",1,0))</f>
        <v>#REF!</v>
      </c>
      <c r="P92" s="208" t="e">
        <f>IF('Crisis Indicator Data'!#REF!="No Data",1,IF(#REF!&lt;&gt;"",1,0))</f>
        <v>#REF!</v>
      </c>
      <c r="Q92" s="208" t="e">
        <f>IF('Crisis Indicator Data'!#REF!="No Data",1,IF(#REF!&lt;&gt;"",1,0))</f>
        <v>#REF!</v>
      </c>
      <c r="R92" s="208" t="e">
        <f>IF('Crisis Indicator Data'!#REF!="No Data",1,IF(#REF!&lt;&gt;"",1,0))</f>
        <v>#REF!</v>
      </c>
      <c r="S92" s="208" t="e">
        <f>IF('Crisis Indicator Data'!#REF!="No Data",1,IF(#REF!&lt;&gt;"",1,0))</f>
        <v>#REF!</v>
      </c>
      <c r="T92" s="208" t="e">
        <f>IF('Crisis Indicator Data'!#REF!="No Data",1,IF(#REF!&lt;&gt;"",1,0))</f>
        <v>#REF!</v>
      </c>
      <c r="U92" s="208" t="e">
        <f>IF('Crisis Indicator Data'!#REF!="No Data",1,IF(#REF!&lt;&gt;"",1,0))</f>
        <v>#REF!</v>
      </c>
      <c r="V92" s="208" t="e">
        <f>IF('Crisis Indicator Data'!#REF!="No Data",1,IF(#REF!&lt;&gt;"",1,0))</f>
        <v>#REF!</v>
      </c>
      <c r="W92" s="208" t="e">
        <f>IF('Crisis Indicator Data'!#REF!="No Data",1,IF(#REF!&lt;&gt;"",1,0))</f>
        <v>#REF!</v>
      </c>
      <c r="X92" s="208" t="e">
        <f>IF('Crisis Indicator Data'!#REF!="No Data",1,IF(#REF!&lt;&gt;"",1,0))</f>
        <v>#REF!</v>
      </c>
      <c r="Y92" s="208" t="e">
        <f>IF('Crisis Indicator Data'!#REF!="No Data",1,IF(#REF!&lt;&gt;"",1,0))</f>
        <v>#REF!</v>
      </c>
      <c r="Z92" s="208" t="e">
        <f>IF('Crisis Indicator Data'!#REF!="No Data",1,IF(#REF!&lt;&gt;"",1,0))</f>
        <v>#REF!</v>
      </c>
      <c r="AA92" s="208" t="e">
        <f>IF('Crisis Indicator Data'!#REF!="No Data",1,IF(#REF!&lt;&gt;"",1,0))</f>
        <v>#REF!</v>
      </c>
      <c r="AB92" s="208" t="e">
        <f>IF('Crisis Indicator Data'!#REF!="No Data",1,IF(#REF!&lt;&gt;"",1,0))</f>
        <v>#REF!</v>
      </c>
      <c r="AC92" s="208" t="e">
        <f>IF('Crisis Indicator Data'!#REF!="No Data",1,IF(#REF!&lt;&gt;"",1,0))</f>
        <v>#REF!</v>
      </c>
      <c r="AD92" s="208" t="e">
        <f>IF('Crisis Indicator Data'!#REF!="No Data",1,IF(#REF!&lt;&gt;"",1,0))</f>
        <v>#REF!</v>
      </c>
      <c r="AE92" s="208" t="e">
        <f>IF('Crisis Indicator Data'!#REF!="No Data",1,IF(#REF!&lt;&gt;"",1,0))</f>
        <v>#REF!</v>
      </c>
      <c r="AF92" s="208" t="e">
        <f>IF('Crisis Indicator Data'!#REF!="No Data",1,IF(#REF!&lt;&gt;"",1,0))</f>
        <v>#REF!</v>
      </c>
      <c r="AG92" s="208" t="e">
        <f>IF('Crisis Indicator Data'!#REF!="No Data",1,IF(#REF!&lt;&gt;"",1,0))</f>
        <v>#REF!</v>
      </c>
      <c r="AH92" s="208" t="e">
        <f>IF('Crisis Indicator Data'!#REF!="No Data",1,IF(#REF!&lt;&gt;"",1,0))</f>
        <v>#REF!</v>
      </c>
      <c r="AI92" s="208" t="e">
        <f>IF('Crisis Indicator Data'!#REF!="No Data",1,IF(#REF!&lt;&gt;"",1,0))</f>
        <v>#REF!</v>
      </c>
      <c r="AJ92" s="208" t="e">
        <f>IF('Crisis Indicator Data'!#REF!="No Data",1,IF(#REF!&lt;&gt;"",1,0))</f>
        <v>#REF!</v>
      </c>
      <c r="AK92" s="208" t="e">
        <f>IF('Crisis Indicator Data'!#REF!="No Data",1,IF(#REF!&lt;&gt;"",1,0))</f>
        <v>#REF!</v>
      </c>
      <c r="AL92" s="208" t="e">
        <f>IF('Crisis Indicator Data'!#REF!="No Data",1,IF(#REF!&lt;&gt;"",1,0))</f>
        <v>#REF!</v>
      </c>
      <c r="AM92" s="208" t="e">
        <f>IF('Crisis Indicator Data'!#REF!="No Data",1,IF(#REF!&lt;&gt;"",1,0))</f>
        <v>#REF!</v>
      </c>
      <c r="AN92" s="208" t="e">
        <f>IF('Crisis Indicator Data'!#REF!="No Data",1,IF(#REF!&lt;&gt;"",1,0))</f>
        <v>#REF!</v>
      </c>
      <c r="AO92" s="208" t="e">
        <f>IF('Crisis Indicator Data'!#REF!="No Data",1,IF(#REF!&lt;&gt;"",1,0))</f>
        <v>#REF!</v>
      </c>
      <c r="AP92" s="208" t="e">
        <f>IF('Crisis Indicator Data'!#REF!="No Data",1,IF(#REF!&lt;&gt;"",1,0))</f>
        <v>#REF!</v>
      </c>
      <c r="AQ92" s="208" t="e">
        <f>IF('Crisis Indicator Data'!#REF!="No Data",1,IF(#REF!&lt;&gt;"",1,0))</f>
        <v>#REF!</v>
      </c>
      <c r="AR92" s="208" t="e">
        <f>IF('Crisis Indicator Data'!#REF!="No Data",1,IF(#REF!&lt;&gt;"",1,0))</f>
        <v>#REF!</v>
      </c>
      <c r="AS92" s="208" t="e">
        <f>IF('Crisis Indicator Data'!#REF!="No Data",1,IF(#REF!&lt;&gt;"",1,0))</f>
        <v>#REF!</v>
      </c>
      <c r="AT92" s="208" t="e">
        <f>IF('Crisis Indicator Data'!#REF!="No Data",1,IF(#REF!&lt;&gt;"",1,0))</f>
        <v>#REF!</v>
      </c>
      <c r="AU92" s="208" t="e">
        <f>IF('Crisis Indicator Data'!#REF!="No Data",1,IF(#REF!&lt;&gt;"",1,0))</f>
        <v>#REF!</v>
      </c>
      <c r="AV92" s="208" t="e">
        <f>IF('Crisis Indicator Data'!#REF!="No Data",1,IF(#REF!&lt;&gt;"",1,0))</f>
        <v>#REF!</v>
      </c>
      <c r="AW92" s="208" t="e">
        <f>IF('Crisis Indicator Data'!#REF!="No Data",1,IF(#REF!&lt;&gt;"",1,0))</f>
        <v>#REF!</v>
      </c>
      <c r="AX92" s="208" t="e">
        <f>IF('Crisis Indicator Data'!#REF!="No Data",1,IF(#REF!&lt;&gt;"",1,0))</f>
        <v>#REF!</v>
      </c>
      <c r="AY92" s="208" t="e">
        <f>IF('Crisis Indicator Data'!#REF!="No Data",1,IF(#REF!&lt;&gt;"",1,0))</f>
        <v>#REF!</v>
      </c>
      <c r="AZ92" s="208" t="e">
        <f>IF('Crisis Indicator Data'!#REF!="No Data",1,IF(#REF!&lt;&gt;"",1,0))</f>
        <v>#REF!</v>
      </c>
      <c r="BA92" t="e">
        <f t="shared" si="4"/>
        <v>#REF!</v>
      </c>
      <c r="BB92" s="22" t="e">
        <f t="shared" si="5"/>
        <v>#REF!</v>
      </c>
    </row>
    <row r="93" spans="1:54" x14ac:dyDescent="0.3">
      <c r="A93" t="s">
        <v>7454</v>
      </c>
      <c r="B93" s="208" t="e">
        <f>IF('Crisis Indicator Data'!#REF!="No Data",1,IF(#REF!&lt;&gt;"",1,0))</f>
        <v>#REF!</v>
      </c>
      <c r="C93" s="208" t="e">
        <f>IF('Crisis Indicator Data'!#REF!="No Data",1,IF(#REF!&lt;&gt;"",1,0))</f>
        <v>#REF!</v>
      </c>
      <c r="D93" s="208" t="e">
        <f>IF('Crisis Indicator Data'!#REF!="No Data",1,IF(#REF!&lt;&gt;"",1,0))</f>
        <v>#REF!</v>
      </c>
      <c r="E93" s="208" t="e">
        <f>IF('Crisis Indicator Data'!#REF!="No Data",1,IF(#REF!&lt;&gt;"",1,0))</f>
        <v>#REF!</v>
      </c>
      <c r="F93" s="208" t="e">
        <f>IF('Crisis Indicator Data'!#REF!="No Data",1,IF(#REF!&lt;&gt;"",1,0))</f>
        <v>#REF!</v>
      </c>
      <c r="G93" s="208" t="e">
        <f>IF('Crisis Indicator Data'!#REF!="No Data",1,IF(#REF!&lt;&gt;"",1,0))</f>
        <v>#REF!</v>
      </c>
      <c r="H93" s="208" t="e">
        <f>IF('Crisis Indicator Data'!#REF!="No Data",1,IF(#REF!&lt;&gt;"",1,0))</f>
        <v>#REF!</v>
      </c>
      <c r="I93" s="208" t="e">
        <f>IF('Crisis Indicator Data'!#REF!="No Data",1,IF(#REF!&lt;&gt;"",1,0))</f>
        <v>#REF!</v>
      </c>
      <c r="J93" s="208" t="e">
        <f>IF('Crisis Indicator Data'!#REF!="No Data",1,IF(#REF!&lt;&gt;"",1,0))</f>
        <v>#REF!</v>
      </c>
      <c r="K93" s="208" t="e">
        <f>IF('Crisis Indicator Data'!#REF!="No Data",1,IF(#REF!&lt;&gt;"",1,0))</f>
        <v>#REF!</v>
      </c>
      <c r="L93" s="208" t="e">
        <f>IF('Crisis Indicator Data'!#REF!="No Data",1,IF(#REF!&lt;&gt;"",1,0))</f>
        <v>#REF!</v>
      </c>
      <c r="M93" s="208" t="e">
        <f>IF('Crisis Indicator Data'!#REF!="No Data",1,IF(#REF!&lt;&gt;"",1,0))</f>
        <v>#REF!</v>
      </c>
      <c r="N93" s="208" t="e">
        <f>IF('Crisis Indicator Data'!#REF!="No Data",1,IF(#REF!&lt;&gt;"",1,0))</f>
        <v>#REF!</v>
      </c>
      <c r="O93" s="208" t="e">
        <f>IF('Crisis Indicator Data'!#REF!="No Data",1,IF(#REF!&lt;&gt;"",1,0))</f>
        <v>#REF!</v>
      </c>
      <c r="P93" s="208" t="e">
        <f>IF('Crisis Indicator Data'!#REF!="No Data",1,IF(#REF!&lt;&gt;"",1,0))</f>
        <v>#REF!</v>
      </c>
      <c r="Q93" s="208" t="e">
        <f>IF('Crisis Indicator Data'!#REF!="No Data",1,IF(#REF!&lt;&gt;"",1,0))</f>
        <v>#REF!</v>
      </c>
      <c r="R93" s="208" t="e">
        <f>IF('Crisis Indicator Data'!#REF!="No Data",1,IF(#REF!&lt;&gt;"",1,0))</f>
        <v>#REF!</v>
      </c>
      <c r="S93" s="208" t="e">
        <f>IF('Crisis Indicator Data'!#REF!="No Data",1,IF(#REF!&lt;&gt;"",1,0))</f>
        <v>#REF!</v>
      </c>
      <c r="T93" s="208" t="e">
        <f>IF('Crisis Indicator Data'!#REF!="No Data",1,IF(#REF!&lt;&gt;"",1,0))</f>
        <v>#REF!</v>
      </c>
      <c r="U93" s="208" t="e">
        <f>IF('Crisis Indicator Data'!#REF!="No Data",1,IF(#REF!&lt;&gt;"",1,0))</f>
        <v>#REF!</v>
      </c>
      <c r="V93" s="208" t="e">
        <f>IF('Crisis Indicator Data'!#REF!="No Data",1,IF(#REF!&lt;&gt;"",1,0))</f>
        <v>#REF!</v>
      </c>
      <c r="W93" s="208" t="e">
        <f>IF('Crisis Indicator Data'!#REF!="No Data",1,IF(#REF!&lt;&gt;"",1,0))</f>
        <v>#REF!</v>
      </c>
      <c r="X93" s="208" t="e">
        <f>IF('Crisis Indicator Data'!#REF!="No Data",1,IF(#REF!&lt;&gt;"",1,0))</f>
        <v>#REF!</v>
      </c>
      <c r="Y93" s="208" t="e">
        <f>IF('Crisis Indicator Data'!#REF!="No Data",1,IF(#REF!&lt;&gt;"",1,0))</f>
        <v>#REF!</v>
      </c>
      <c r="Z93" s="208" t="e">
        <f>IF('Crisis Indicator Data'!#REF!="No Data",1,IF(#REF!&lt;&gt;"",1,0))</f>
        <v>#REF!</v>
      </c>
      <c r="AA93" s="208" t="e">
        <f>IF('Crisis Indicator Data'!#REF!="No Data",1,IF(#REF!&lt;&gt;"",1,0))</f>
        <v>#REF!</v>
      </c>
      <c r="AB93" s="208" t="e">
        <f>IF('Crisis Indicator Data'!#REF!="No Data",1,IF(#REF!&lt;&gt;"",1,0))</f>
        <v>#REF!</v>
      </c>
      <c r="AC93" s="208" t="e">
        <f>IF('Crisis Indicator Data'!#REF!="No Data",1,IF(#REF!&lt;&gt;"",1,0))</f>
        <v>#REF!</v>
      </c>
      <c r="AD93" s="208" t="e">
        <f>IF('Crisis Indicator Data'!#REF!="No Data",1,IF(#REF!&lt;&gt;"",1,0))</f>
        <v>#REF!</v>
      </c>
      <c r="AE93" s="208" t="e">
        <f>IF('Crisis Indicator Data'!#REF!="No Data",1,IF(#REF!&lt;&gt;"",1,0))</f>
        <v>#REF!</v>
      </c>
      <c r="AF93" s="208" t="e">
        <f>IF('Crisis Indicator Data'!#REF!="No Data",1,IF(#REF!&lt;&gt;"",1,0))</f>
        <v>#REF!</v>
      </c>
      <c r="AG93" s="208" t="e">
        <f>IF('Crisis Indicator Data'!#REF!="No Data",1,IF(#REF!&lt;&gt;"",1,0))</f>
        <v>#REF!</v>
      </c>
      <c r="AH93" s="208" t="e">
        <f>IF('Crisis Indicator Data'!#REF!="No Data",1,IF(#REF!&lt;&gt;"",1,0))</f>
        <v>#REF!</v>
      </c>
      <c r="AI93" s="208" t="e">
        <f>IF('Crisis Indicator Data'!#REF!="No Data",1,IF(#REF!&lt;&gt;"",1,0))</f>
        <v>#REF!</v>
      </c>
      <c r="AJ93" s="208" t="e">
        <f>IF('Crisis Indicator Data'!#REF!="No Data",1,IF(#REF!&lt;&gt;"",1,0))</f>
        <v>#REF!</v>
      </c>
      <c r="AK93" s="208" t="e">
        <f>IF('Crisis Indicator Data'!#REF!="No Data",1,IF(#REF!&lt;&gt;"",1,0))</f>
        <v>#REF!</v>
      </c>
      <c r="AL93" s="208" t="e">
        <f>IF('Crisis Indicator Data'!#REF!="No Data",1,IF(#REF!&lt;&gt;"",1,0))</f>
        <v>#REF!</v>
      </c>
      <c r="AM93" s="208" t="e">
        <f>IF('Crisis Indicator Data'!#REF!="No Data",1,IF(#REF!&lt;&gt;"",1,0))</f>
        <v>#REF!</v>
      </c>
      <c r="AN93" s="208" t="e">
        <f>IF('Crisis Indicator Data'!#REF!="No Data",1,IF(#REF!&lt;&gt;"",1,0))</f>
        <v>#REF!</v>
      </c>
      <c r="AO93" s="208" t="e">
        <f>IF('Crisis Indicator Data'!#REF!="No Data",1,IF(#REF!&lt;&gt;"",1,0))</f>
        <v>#REF!</v>
      </c>
      <c r="AP93" s="208" t="e">
        <f>IF('Crisis Indicator Data'!#REF!="No Data",1,IF(#REF!&lt;&gt;"",1,0))</f>
        <v>#REF!</v>
      </c>
      <c r="AQ93" s="208" t="e">
        <f>IF('Crisis Indicator Data'!#REF!="No Data",1,IF(#REF!&lt;&gt;"",1,0))</f>
        <v>#REF!</v>
      </c>
      <c r="AR93" s="208" t="e">
        <f>IF('Crisis Indicator Data'!#REF!="No Data",1,IF(#REF!&lt;&gt;"",1,0))</f>
        <v>#REF!</v>
      </c>
      <c r="AS93" s="208" t="e">
        <f>IF('Crisis Indicator Data'!#REF!="No Data",1,IF(#REF!&lt;&gt;"",1,0))</f>
        <v>#REF!</v>
      </c>
      <c r="AT93" s="208" t="e">
        <f>IF('Crisis Indicator Data'!#REF!="No Data",1,IF(#REF!&lt;&gt;"",1,0))</f>
        <v>#REF!</v>
      </c>
      <c r="AU93" s="208" t="e">
        <f>IF('Crisis Indicator Data'!#REF!="No Data",1,IF(#REF!&lt;&gt;"",1,0))</f>
        <v>#REF!</v>
      </c>
      <c r="AV93" s="208" t="e">
        <f>IF('Crisis Indicator Data'!#REF!="No Data",1,IF(#REF!&lt;&gt;"",1,0))</f>
        <v>#REF!</v>
      </c>
      <c r="AW93" s="208" t="e">
        <f>IF('Crisis Indicator Data'!#REF!="No Data",1,IF(#REF!&lt;&gt;"",1,0))</f>
        <v>#REF!</v>
      </c>
      <c r="AX93" s="208" t="e">
        <f>IF('Crisis Indicator Data'!#REF!="No Data",1,IF(#REF!&lt;&gt;"",1,0))</f>
        <v>#REF!</v>
      </c>
      <c r="AY93" s="208" t="e">
        <f>IF('Crisis Indicator Data'!#REF!="No Data",1,IF(#REF!&lt;&gt;"",1,0))</f>
        <v>#REF!</v>
      </c>
      <c r="AZ93" s="208" t="e">
        <f>IF('Crisis Indicator Data'!#REF!="No Data",1,IF(#REF!&lt;&gt;"",1,0))</f>
        <v>#REF!</v>
      </c>
      <c r="BA93" t="e">
        <f t="shared" si="4"/>
        <v>#REF!</v>
      </c>
      <c r="BB93" s="22" t="e">
        <f t="shared" si="5"/>
        <v>#REF!</v>
      </c>
    </row>
    <row r="94" spans="1:54" x14ac:dyDescent="0.3">
      <c r="A94" t="s">
        <v>7456</v>
      </c>
      <c r="B94" s="208" t="e">
        <f>IF('Crisis Indicator Data'!#REF!="No Data",1,IF(#REF!&lt;&gt;"",1,0))</f>
        <v>#REF!</v>
      </c>
      <c r="C94" s="208" t="e">
        <f>IF('Crisis Indicator Data'!#REF!="No Data",1,IF(#REF!&lt;&gt;"",1,0))</f>
        <v>#REF!</v>
      </c>
      <c r="D94" s="208" t="e">
        <f>IF('Crisis Indicator Data'!#REF!="No Data",1,IF(#REF!&lt;&gt;"",1,0))</f>
        <v>#REF!</v>
      </c>
      <c r="E94" s="208" t="e">
        <f>IF('Crisis Indicator Data'!#REF!="No Data",1,IF(#REF!&lt;&gt;"",1,0))</f>
        <v>#REF!</v>
      </c>
      <c r="F94" s="208" t="e">
        <f>IF('Crisis Indicator Data'!#REF!="No Data",1,IF(#REF!&lt;&gt;"",1,0))</f>
        <v>#REF!</v>
      </c>
      <c r="G94" s="208" t="e">
        <f>IF('Crisis Indicator Data'!#REF!="No Data",1,IF(#REF!&lt;&gt;"",1,0))</f>
        <v>#REF!</v>
      </c>
      <c r="H94" s="208" t="e">
        <f>IF('Crisis Indicator Data'!#REF!="No Data",1,IF(#REF!&lt;&gt;"",1,0))</f>
        <v>#REF!</v>
      </c>
      <c r="I94" s="208" t="e">
        <f>IF('Crisis Indicator Data'!#REF!="No Data",1,IF(#REF!&lt;&gt;"",1,0))</f>
        <v>#REF!</v>
      </c>
      <c r="J94" s="208" t="e">
        <f>IF('Crisis Indicator Data'!#REF!="No Data",1,IF(#REF!&lt;&gt;"",1,0))</f>
        <v>#REF!</v>
      </c>
      <c r="K94" s="208" t="e">
        <f>IF('Crisis Indicator Data'!#REF!="No Data",1,IF(#REF!&lt;&gt;"",1,0))</f>
        <v>#REF!</v>
      </c>
      <c r="L94" s="208" t="e">
        <f>IF('Crisis Indicator Data'!#REF!="No Data",1,IF(#REF!&lt;&gt;"",1,0))</f>
        <v>#REF!</v>
      </c>
      <c r="M94" s="208" t="e">
        <f>IF('Crisis Indicator Data'!#REF!="No Data",1,IF(#REF!&lt;&gt;"",1,0))</f>
        <v>#REF!</v>
      </c>
      <c r="N94" s="208" t="e">
        <f>IF('Crisis Indicator Data'!#REF!="No Data",1,IF(#REF!&lt;&gt;"",1,0))</f>
        <v>#REF!</v>
      </c>
      <c r="O94" s="208" t="e">
        <f>IF('Crisis Indicator Data'!#REF!="No Data",1,IF(#REF!&lt;&gt;"",1,0))</f>
        <v>#REF!</v>
      </c>
      <c r="P94" s="208" t="e">
        <f>IF('Crisis Indicator Data'!#REF!="No Data",1,IF(#REF!&lt;&gt;"",1,0))</f>
        <v>#REF!</v>
      </c>
      <c r="Q94" s="208" t="e">
        <f>IF('Crisis Indicator Data'!#REF!="No Data",1,IF(#REF!&lt;&gt;"",1,0))</f>
        <v>#REF!</v>
      </c>
      <c r="R94" s="208" t="e">
        <f>IF('Crisis Indicator Data'!#REF!="No Data",1,IF(#REF!&lt;&gt;"",1,0))</f>
        <v>#REF!</v>
      </c>
      <c r="S94" s="208" t="e">
        <f>IF('Crisis Indicator Data'!#REF!="No Data",1,IF(#REF!&lt;&gt;"",1,0))</f>
        <v>#REF!</v>
      </c>
      <c r="T94" s="208" t="e">
        <f>IF('Crisis Indicator Data'!#REF!="No Data",1,IF(#REF!&lt;&gt;"",1,0))</f>
        <v>#REF!</v>
      </c>
      <c r="U94" s="208" t="e">
        <f>IF('Crisis Indicator Data'!#REF!="No Data",1,IF(#REF!&lt;&gt;"",1,0))</f>
        <v>#REF!</v>
      </c>
      <c r="V94" s="208" t="e">
        <f>IF('Crisis Indicator Data'!#REF!="No Data",1,IF(#REF!&lt;&gt;"",1,0))</f>
        <v>#REF!</v>
      </c>
      <c r="W94" s="208" t="e">
        <f>IF('Crisis Indicator Data'!#REF!="No Data",1,IF(#REF!&lt;&gt;"",1,0))</f>
        <v>#REF!</v>
      </c>
      <c r="X94" s="208" t="e">
        <f>IF('Crisis Indicator Data'!#REF!="No Data",1,IF(#REF!&lt;&gt;"",1,0))</f>
        <v>#REF!</v>
      </c>
      <c r="Y94" s="208" t="e">
        <f>IF('Crisis Indicator Data'!#REF!="No Data",1,IF(#REF!&lt;&gt;"",1,0))</f>
        <v>#REF!</v>
      </c>
      <c r="Z94" s="208" t="e">
        <f>IF('Crisis Indicator Data'!#REF!="No Data",1,IF(#REF!&lt;&gt;"",1,0))</f>
        <v>#REF!</v>
      </c>
      <c r="AA94" s="208" t="e">
        <f>IF('Crisis Indicator Data'!#REF!="No Data",1,IF(#REF!&lt;&gt;"",1,0))</f>
        <v>#REF!</v>
      </c>
      <c r="AB94" s="208" t="e">
        <f>IF('Crisis Indicator Data'!#REF!="No Data",1,IF(#REF!&lt;&gt;"",1,0))</f>
        <v>#REF!</v>
      </c>
      <c r="AC94" s="208" t="e">
        <f>IF('Crisis Indicator Data'!#REF!="No Data",1,IF(#REF!&lt;&gt;"",1,0))</f>
        <v>#REF!</v>
      </c>
      <c r="AD94" s="208" t="e">
        <f>IF('Crisis Indicator Data'!#REF!="No Data",1,IF(#REF!&lt;&gt;"",1,0))</f>
        <v>#REF!</v>
      </c>
      <c r="AE94" s="208" t="e">
        <f>IF('Crisis Indicator Data'!#REF!="No Data",1,IF(#REF!&lt;&gt;"",1,0))</f>
        <v>#REF!</v>
      </c>
      <c r="AF94" s="208" t="e">
        <f>IF('Crisis Indicator Data'!#REF!="No Data",1,IF(#REF!&lt;&gt;"",1,0))</f>
        <v>#REF!</v>
      </c>
      <c r="AG94" s="208" t="e">
        <f>IF('Crisis Indicator Data'!#REF!="No Data",1,IF(#REF!&lt;&gt;"",1,0))</f>
        <v>#REF!</v>
      </c>
      <c r="AH94" s="208" t="e">
        <f>IF('Crisis Indicator Data'!#REF!="No Data",1,IF(#REF!&lt;&gt;"",1,0))</f>
        <v>#REF!</v>
      </c>
      <c r="AI94" s="208" t="e">
        <f>IF('Crisis Indicator Data'!#REF!="No Data",1,IF(#REF!&lt;&gt;"",1,0))</f>
        <v>#REF!</v>
      </c>
      <c r="AJ94" s="208" t="e">
        <f>IF('Crisis Indicator Data'!#REF!="No Data",1,IF(#REF!&lt;&gt;"",1,0))</f>
        <v>#REF!</v>
      </c>
      <c r="AK94" s="208" t="e">
        <f>IF('Crisis Indicator Data'!#REF!="No Data",1,IF(#REF!&lt;&gt;"",1,0))</f>
        <v>#REF!</v>
      </c>
      <c r="AL94" s="208" t="e">
        <f>IF('Crisis Indicator Data'!#REF!="No Data",1,IF(#REF!&lt;&gt;"",1,0))</f>
        <v>#REF!</v>
      </c>
      <c r="AM94" s="208" t="e">
        <f>IF('Crisis Indicator Data'!#REF!="No Data",1,IF(#REF!&lt;&gt;"",1,0))</f>
        <v>#REF!</v>
      </c>
      <c r="AN94" s="208" t="e">
        <f>IF('Crisis Indicator Data'!#REF!="No Data",1,IF(#REF!&lt;&gt;"",1,0))</f>
        <v>#REF!</v>
      </c>
      <c r="AO94" s="208" t="e">
        <f>IF('Crisis Indicator Data'!#REF!="No Data",1,IF(#REF!&lt;&gt;"",1,0))</f>
        <v>#REF!</v>
      </c>
      <c r="AP94" s="208" t="e">
        <f>IF('Crisis Indicator Data'!#REF!="No Data",1,IF(#REF!&lt;&gt;"",1,0))</f>
        <v>#REF!</v>
      </c>
      <c r="AQ94" s="208" t="e">
        <f>IF('Crisis Indicator Data'!#REF!="No Data",1,IF(#REF!&lt;&gt;"",1,0))</f>
        <v>#REF!</v>
      </c>
      <c r="AR94" s="208" t="e">
        <f>IF('Crisis Indicator Data'!#REF!="No Data",1,IF(#REF!&lt;&gt;"",1,0))</f>
        <v>#REF!</v>
      </c>
      <c r="AS94" s="208" t="e">
        <f>IF('Crisis Indicator Data'!#REF!="No Data",1,IF(#REF!&lt;&gt;"",1,0))</f>
        <v>#REF!</v>
      </c>
      <c r="AT94" s="208" t="e">
        <f>IF('Crisis Indicator Data'!#REF!="No Data",1,IF(#REF!&lt;&gt;"",1,0))</f>
        <v>#REF!</v>
      </c>
      <c r="AU94" s="208" t="e">
        <f>IF('Crisis Indicator Data'!#REF!="No Data",1,IF(#REF!&lt;&gt;"",1,0))</f>
        <v>#REF!</v>
      </c>
      <c r="AV94" s="208" t="e">
        <f>IF('Crisis Indicator Data'!#REF!="No Data",1,IF(#REF!&lt;&gt;"",1,0))</f>
        <v>#REF!</v>
      </c>
      <c r="AW94" s="208" t="e">
        <f>IF('Crisis Indicator Data'!#REF!="No Data",1,IF(#REF!&lt;&gt;"",1,0))</f>
        <v>#REF!</v>
      </c>
      <c r="AX94" s="208" t="e">
        <f>IF('Crisis Indicator Data'!#REF!="No Data",1,IF(#REF!&lt;&gt;"",1,0))</f>
        <v>#REF!</v>
      </c>
      <c r="AY94" s="208" t="e">
        <f>IF('Crisis Indicator Data'!#REF!="No Data",1,IF(#REF!&lt;&gt;"",1,0))</f>
        <v>#REF!</v>
      </c>
      <c r="AZ94" s="208" t="e">
        <f>IF('Crisis Indicator Data'!#REF!="No Data",1,IF(#REF!&lt;&gt;"",1,0))</f>
        <v>#REF!</v>
      </c>
      <c r="BA94" t="e">
        <f t="shared" si="4"/>
        <v>#REF!</v>
      </c>
      <c r="BB94" s="22" t="e">
        <f t="shared" si="5"/>
        <v>#REF!</v>
      </c>
    </row>
    <row r="95" spans="1:54" x14ac:dyDescent="0.3">
      <c r="A95" t="s">
        <v>7457</v>
      </c>
      <c r="B95" s="208" t="e">
        <f>IF('Crisis Indicator Data'!#REF!="No Data",1,IF(#REF!&lt;&gt;"",1,0))</f>
        <v>#REF!</v>
      </c>
      <c r="C95" s="208" t="e">
        <f>IF('Crisis Indicator Data'!#REF!="No Data",1,IF(#REF!&lt;&gt;"",1,0))</f>
        <v>#REF!</v>
      </c>
      <c r="D95" s="208" t="e">
        <f>IF('Crisis Indicator Data'!#REF!="No Data",1,IF(#REF!&lt;&gt;"",1,0))</f>
        <v>#REF!</v>
      </c>
      <c r="E95" s="208" t="e">
        <f>IF('Crisis Indicator Data'!#REF!="No Data",1,IF(#REF!&lt;&gt;"",1,0))</f>
        <v>#REF!</v>
      </c>
      <c r="F95" s="208" t="e">
        <f>IF('Crisis Indicator Data'!#REF!="No Data",1,IF(#REF!&lt;&gt;"",1,0))</f>
        <v>#REF!</v>
      </c>
      <c r="G95" s="208" t="e">
        <f>IF('Crisis Indicator Data'!#REF!="No Data",1,IF(#REF!&lt;&gt;"",1,0))</f>
        <v>#REF!</v>
      </c>
      <c r="H95" s="208" t="e">
        <f>IF('Crisis Indicator Data'!#REF!="No Data",1,IF(#REF!&lt;&gt;"",1,0))</f>
        <v>#REF!</v>
      </c>
      <c r="I95" s="208" t="e">
        <f>IF('Crisis Indicator Data'!#REF!="No Data",1,IF(#REF!&lt;&gt;"",1,0))</f>
        <v>#REF!</v>
      </c>
      <c r="J95" s="208" t="e">
        <f>IF('Crisis Indicator Data'!#REF!="No Data",1,IF(#REF!&lt;&gt;"",1,0))</f>
        <v>#REF!</v>
      </c>
      <c r="K95" s="208" t="e">
        <f>IF('Crisis Indicator Data'!#REF!="No Data",1,IF(#REF!&lt;&gt;"",1,0))</f>
        <v>#REF!</v>
      </c>
      <c r="L95" s="208" t="e">
        <f>IF('Crisis Indicator Data'!#REF!="No Data",1,IF(#REF!&lt;&gt;"",1,0))</f>
        <v>#REF!</v>
      </c>
      <c r="M95" s="208" t="e">
        <f>IF('Crisis Indicator Data'!#REF!="No Data",1,IF(#REF!&lt;&gt;"",1,0))</f>
        <v>#REF!</v>
      </c>
      <c r="N95" s="208" t="e">
        <f>IF('Crisis Indicator Data'!#REF!="No Data",1,IF(#REF!&lt;&gt;"",1,0))</f>
        <v>#REF!</v>
      </c>
      <c r="O95" s="208" t="e">
        <f>IF('Crisis Indicator Data'!#REF!="No Data",1,IF(#REF!&lt;&gt;"",1,0))</f>
        <v>#REF!</v>
      </c>
      <c r="P95" s="208" t="e">
        <f>IF('Crisis Indicator Data'!#REF!="No Data",1,IF(#REF!&lt;&gt;"",1,0))</f>
        <v>#REF!</v>
      </c>
      <c r="Q95" s="208" t="e">
        <f>IF('Crisis Indicator Data'!#REF!="No Data",1,IF(#REF!&lt;&gt;"",1,0))</f>
        <v>#REF!</v>
      </c>
      <c r="R95" s="208" t="e">
        <f>IF('Crisis Indicator Data'!#REF!="No Data",1,IF(#REF!&lt;&gt;"",1,0))</f>
        <v>#REF!</v>
      </c>
      <c r="S95" s="208" t="e">
        <f>IF('Crisis Indicator Data'!#REF!="No Data",1,IF(#REF!&lt;&gt;"",1,0))</f>
        <v>#REF!</v>
      </c>
      <c r="T95" s="208" t="e">
        <f>IF('Crisis Indicator Data'!#REF!="No Data",1,IF(#REF!&lt;&gt;"",1,0))</f>
        <v>#REF!</v>
      </c>
      <c r="U95" s="208" t="e">
        <f>IF('Crisis Indicator Data'!#REF!="No Data",1,IF(#REF!&lt;&gt;"",1,0))</f>
        <v>#REF!</v>
      </c>
      <c r="V95" s="208" t="e">
        <f>IF('Crisis Indicator Data'!#REF!="No Data",1,IF(#REF!&lt;&gt;"",1,0))</f>
        <v>#REF!</v>
      </c>
      <c r="W95" s="208" t="e">
        <f>IF('Crisis Indicator Data'!#REF!="No Data",1,IF(#REF!&lt;&gt;"",1,0))</f>
        <v>#REF!</v>
      </c>
      <c r="X95" s="208" t="e">
        <f>IF('Crisis Indicator Data'!#REF!="No Data",1,IF(#REF!&lt;&gt;"",1,0))</f>
        <v>#REF!</v>
      </c>
      <c r="Y95" s="208" t="e">
        <f>IF('Crisis Indicator Data'!#REF!="No Data",1,IF(#REF!&lt;&gt;"",1,0))</f>
        <v>#REF!</v>
      </c>
      <c r="Z95" s="208" t="e">
        <f>IF('Crisis Indicator Data'!#REF!="No Data",1,IF(#REF!&lt;&gt;"",1,0))</f>
        <v>#REF!</v>
      </c>
      <c r="AA95" s="208" t="e">
        <f>IF('Crisis Indicator Data'!#REF!="No Data",1,IF(#REF!&lt;&gt;"",1,0))</f>
        <v>#REF!</v>
      </c>
      <c r="AB95" s="208" t="e">
        <f>IF('Crisis Indicator Data'!#REF!="No Data",1,IF(#REF!&lt;&gt;"",1,0))</f>
        <v>#REF!</v>
      </c>
      <c r="AC95" s="208" t="e">
        <f>IF('Crisis Indicator Data'!#REF!="No Data",1,IF(#REF!&lt;&gt;"",1,0))</f>
        <v>#REF!</v>
      </c>
      <c r="AD95" s="208" t="e">
        <f>IF('Crisis Indicator Data'!#REF!="No Data",1,IF(#REF!&lt;&gt;"",1,0))</f>
        <v>#REF!</v>
      </c>
      <c r="AE95" s="208" t="e">
        <f>IF('Crisis Indicator Data'!#REF!="No Data",1,IF(#REF!&lt;&gt;"",1,0))</f>
        <v>#REF!</v>
      </c>
      <c r="AF95" s="208" t="e">
        <f>IF('Crisis Indicator Data'!#REF!="No Data",1,IF(#REF!&lt;&gt;"",1,0))</f>
        <v>#REF!</v>
      </c>
      <c r="AG95" s="208" t="e">
        <f>IF('Crisis Indicator Data'!#REF!="No Data",1,IF(#REF!&lt;&gt;"",1,0))</f>
        <v>#REF!</v>
      </c>
      <c r="AH95" s="208" t="e">
        <f>IF('Crisis Indicator Data'!#REF!="No Data",1,IF(#REF!&lt;&gt;"",1,0))</f>
        <v>#REF!</v>
      </c>
      <c r="AI95" s="208" t="e">
        <f>IF('Crisis Indicator Data'!#REF!="No Data",1,IF(#REF!&lt;&gt;"",1,0))</f>
        <v>#REF!</v>
      </c>
      <c r="AJ95" s="208" t="e">
        <f>IF('Crisis Indicator Data'!#REF!="No Data",1,IF(#REF!&lt;&gt;"",1,0))</f>
        <v>#REF!</v>
      </c>
      <c r="AK95" s="208" t="e">
        <f>IF('Crisis Indicator Data'!#REF!="No Data",1,IF(#REF!&lt;&gt;"",1,0))</f>
        <v>#REF!</v>
      </c>
      <c r="AL95" s="208" t="e">
        <f>IF('Crisis Indicator Data'!#REF!="No Data",1,IF(#REF!&lt;&gt;"",1,0))</f>
        <v>#REF!</v>
      </c>
      <c r="AM95" s="208" t="e">
        <f>IF('Crisis Indicator Data'!#REF!="No Data",1,IF(#REF!&lt;&gt;"",1,0))</f>
        <v>#REF!</v>
      </c>
      <c r="AN95" s="208" t="e">
        <f>IF('Crisis Indicator Data'!#REF!="No Data",1,IF(#REF!&lt;&gt;"",1,0))</f>
        <v>#REF!</v>
      </c>
      <c r="AO95" s="208" t="e">
        <f>IF('Crisis Indicator Data'!#REF!="No Data",1,IF(#REF!&lt;&gt;"",1,0))</f>
        <v>#REF!</v>
      </c>
      <c r="AP95" s="208" t="e">
        <f>IF('Crisis Indicator Data'!#REF!="No Data",1,IF(#REF!&lt;&gt;"",1,0))</f>
        <v>#REF!</v>
      </c>
      <c r="AQ95" s="208" t="e">
        <f>IF('Crisis Indicator Data'!#REF!="No Data",1,IF(#REF!&lt;&gt;"",1,0))</f>
        <v>#REF!</v>
      </c>
      <c r="AR95" s="208" t="e">
        <f>IF('Crisis Indicator Data'!#REF!="No Data",1,IF(#REF!&lt;&gt;"",1,0))</f>
        <v>#REF!</v>
      </c>
      <c r="AS95" s="208" t="e">
        <f>IF('Crisis Indicator Data'!#REF!="No Data",1,IF(#REF!&lt;&gt;"",1,0))</f>
        <v>#REF!</v>
      </c>
      <c r="AT95" s="208" t="e">
        <f>IF('Crisis Indicator Data'!#REF!="No Data",1,IF(#REF!&lt;&gt;"",1,0))</f>
        <v>#REF!</v>
      </c>
      <c r="AU95" s="208" t="e">
        <f>IF('Crisis Indicator Data'!#REF!="No Data",1,IF(#REF!&lt;&gt;"",1,0))</f>
        <v>#REF!</v>
      </c>
      <c r="AV95" s="208" t="e">
        <f>IF('Crisis Indicator Data'!#REF!="No Data",1,IF(#REF!&lt;&gt;"",1,0))</f>
        <v>#REF!</v>
      </c>
      <c r="AW95" s="208" t="e">
        <f>IF('Crisis Indicator Data'!#REF!="No Data",1,IF(#REF!&lt;&gt;"",1,0))</f>
        <v>#REF!</v>
      </c>
      <c r="AX95" s="208" t="e">
        <f>IF('Crisis Indicator Data'!#REF!="No Data",1,IF(#REF!&lt;&gt;"",1,0))</f>
        <v>#REF!</v>
      </c>
      <c r="AY95" s="208" t="e">
        <f>IF('Crisis Indicator Data'!#REF!="No Data",1,IF(#REF!&lt;&gt;"",1,0))</f>
        <v>#REF!</v>
      </c>
      <c r="AZ95" s="208" t="e">
        <f>IF('Crisis Indicator Data'!#REF!="No Data",1,IF(#REF!&lt;&gt;"",1,0))</f>
        <v>#REF!</v>
      </c>
      <c r="BA95" t="e">
        <f t="shared" si="4"/>
        <v>#REF!</v>
      </c>
      <c r="BB95" s="22" t="e">
        <f t="shared" si="5"/>
        <v>#REF!</v>
      </c>
    </row>
    <row r="96" spans="1:54" x14ac:dyDescent="0.3">
      <c r="A96" t="s">
        <v>7458</v>
      </c>
      <c r="B96" s="208" t="e">
        <f>IF('Crisis Indicator Data'!#REF!="No Data",1,IF(#REF!&lt;&gt;"",1,0))</f>
        <v>#REF!</v>
      </c>
      <c r="C96" s="208" t="e">
        <f>IF('Crisis Indicator Data'!#REF!="No Data",1,IF(#REF!&lt;&gt;"",1,0))</f>
        <v>#REF!</v>
      </c>
      <c r="D96" s="208" t="e">
        <f>IF('Crisis Indicator Data'!#REF!="No Data",1,IF(#REF!&lt;&gt;"",1,0))</f>
        <v>#REF!</v>
      </c>
      <c r="E96" s="208" t="e">
        <f>IF('Crisis Indicator Data'!#REF!="No Data",1,IF(#REF!&lt;&gt;"",1,0))</f>
        <v>#REF!</v>
      </c>
      <c r="F96" s="208" t="e">
        <f>IF('Crisis Indicator Data'!#REF!="No Data",1,IF(#REF!&lt;&gt;"",1,0))</f>
        <v>#REF!</v>
      </c>
      <c r="G96" s="208" t="e">
        <f>IF('Crisis Indicator Data'!#REF!="No Data",1,IF(#REF!&lt;&gt;"",1,0))</f>
        <v>#REF!</v>
      </c>
      <c r="H96" s="208" t="e">
        <f>IF('Crisis Indicator Data'!#REF!="No Data",1,IF(#REF!&lt;&gt;"",1,0))</f>
        <v>#REF!</v>
      </c>
      <c r="I96" s="208" t="e">
        <f>IF('Crisis Indicator Data'!#REF!="No Data",1,IF(#REF!&lt;&gt;"",1,0))</f>
        <v>#REF!</v>
      </c>
      <c r="J96" s="208" t="e">
        <f>IF('Crisis Indicator Data'!#REF!="No Data",1,IF(#REF!&lt;&gt;"",1,0))</f>
        <v>#REF!</v>
      </c>
      <c r="K96" s="208" t="e">
        <f>IF('Crisis Indicator Data'!#REF!="No Data",1,IF(#REF!&lt;&gt;"",1,0))</f>
        <v>#REF!</v>
      </c>
      <c r="L96" s="208" t="e">
        <f>IF('Crisis Indicator Data'!#REF!="No Data",1,IF(#REF!&lt;&gt;"",1,0))</f>
        <v>#REF!</v>
      </c>
      <c r="M96" s="208" t="e">
        <f>IF('Crisis Indicator Data'!#REF!="No Data",1,IF(#REF!&lt;&gt;"",1,0))</f>
        <v>#REF!</v>
      </c>
      <c r="N96" s="208" t="e">
        <f>IF('Crisis Indicator Data'!#REF!="No Data",1,IF(#REF!&lt;&gt;"",1,0))</f>
        <v>#REF!</v>
      </c>
      <c r="O96" s="208" t="e">
        <f>IF('Crisis Indicator Data'!#REF!="No Data",1,IF(#REF!&lt;&gt;"",1,0))</f>
        <v>#REF!</v>
      </c>
      <c r="P96" s="208" t="e">
        <f>IF('Crisis Indicator Data'!#REF!="No Data",1,IF(#REF!&lt;&gt;"",1,0))</f>
        <v>#REF!</v>
      </c>
      <c r="Q96" s="208" t="e">
        <f>IF('Crisis Indicator Data'!#REF!="No Data",1,IF(#REF!&lt;&gt;"",1,0))</f>
        <v>#REF!</v>
      </c>
      <c r="R96" s="208" t="e">
        <f>IF('Crisis Indicator Data'!#REF!="No Data",1,IF(#REF!&lt;&gt;"",1,0))</f>
        <v>#REF!</v>
      </c>
      <c r="S96" s="208" t="e">
        <f>IF('Crisis Indicator Data'!#REF!="No Data",1,IF(#REF!&lt;&gt;"",1,0))</f>
        <v>#REF!</v>
      </c>
      <c r="T96" s="208" t="e">
        <f>IF('Crisis Indicator Data'!#REF!="No Data",1,IF(#REF!&lt;&gt;"",1,0))</f>
        <v>#REF!</v>
      </c>
      <c r="U96" s="208" t="e">
        <f>IF('Crisis Indicator Data'!#REF!="No Data",1,IF(#REF!&lt;&gt;"",1,0))</f>
        <v>#REF!</v>
      </c>
      <c r="V96" s="208" t="e">
        <f>IF('Crisis Indicator Data'!#REF!="No Data",1,IF(#REF!&lt;&gt;"",1,0))</f>
        <v>#REF!</v>
      </c>
      <c r="W96" s="208" t="e">
        <f>IF('Crisis Indicator Data'!#REF!="No Data",1,IF(#REF!&lt;&gt;"",1,0))</f>
        <v>#REF!</v>
      </c>
      <c r="X96" s="208" t="e">
        <f>IF('Crisis Indicator Data'!#REF!="No Data",1,IF(#REF!&lt;&gt;"",1,0))</f>
        <v>#REF!</v>
      </c>
      <c r="Y96" s="208" t="e">
        <f>IF('Crisis Indicator Data'!#REF!="No Data",1,IF(#REF!&lt;&gt;"",1,0))</f>
        <v>#REF!</v>
      </c>
      <c r="Z96" s="208" t="e">
        <f>IF('Crisis Indicator Data'!#REF!="No Data",1,IF(#REF!&lt;&gt;"",1,0))</f>
        <v>#REF!</v>
      </c>
      <c r="AA96" s="208" t="e">
        <f>IF('Crisis Indicator Data'!#REF!="No Data",1,IF(#REF!&lt;&gt;"",1,0))</f>
        <v>#REF!</v>
      </c>
      <c r="AB96" s="208" t="e">
        <f>IF('Crisis Indicator Data'!#REF!="No Data",1,IF(#REF!&lt;&gt;"",1,0))</f>
        <v>#REF!</v>
      </c>
      <c r="AC96" s="208" t="e">
        <f>IF('Crisis Indicator Data'!#REF!="No Data",1,IF(#REF!&lt;&gt;"",1,0))</f>
        <v>#REF!</v>
      </c>
      <c r="AD96" s="208" t="e">
        <f>IF('Crisis Indicator Data'!#REF!="No Data",1,IF(#REF!&lt;&gt;"",1,0))</f>
        <v>#REF!</v>
      </c>
      <c r="AE96" s="208" t="e">
        <f>IF('Crisis Indicator Data'!#REF!="No Data",1,IF(#REF!&lt;&gt;"",1,0))</f>
        <v>#REF!</v>
      </c>
      <c r="AF96" s="208" t="e">
        <f>IF('Crisis Indicator Data'!#REF!="No Data",1,IF(#REF!&lt;&gt;"",1,0))</f>
        <v>#REF!</v>
      </c>
      <c r="AG96" s="208" t="e">
        <f>IF('Crisis Indicator Data'!#REF!="No Data",1,IF(#REF!&lt;&gt;"",1,0))</f>
        <v>#REF!</v>
      </c>
      <c r="AH96" s="208" t="e">
        <f>IF('Crisis Indicator Data'!#REF!="No Data",1,IF(#REF!&lt;&gt;"",1,0))</f>
        <v>#REF!</v>
      </c>
      <c r="AI96" s="208" t="e">
        <f>IF('Crisis Indicator Data'!#REF!="No Data",1,IF(#REF!&lt;&gt;"",1,0))</f>
        <v>#REF!</v>
      </c>
      <c r="AJ96" s="208" t="e">
        <f>IF('Crisis Indicator Data'!#REF!="No Data",1,IF(#REF!&lt;&gt;"",1,0))</f>
        <v>#REF!</v>
      </c>
      <c r="AK96" s="208" t="e">
        <f>IF('Crisis Indicator Data'!#REF!="No Data",1,IF(#REF!&lt;&gt;"",1,0))</f>
        <v>#REF!</v>
      </c>
      <c r="AL96" s="208" t="e">
        <f>IF('Crisis Indicator Data'!#REF!="No Data",1,IF(#REF!&lt;&gt;"",1,0))</f>
        <v>#REF!</v>
      </c>
      <c r="AM96" s="208" t="e">
        <f>IF('Crisis Indicator Data'!#REF!="No Data",1,IF(#REF!&lt;&gt;"",1,0))</f>
        <v>#REF!</v>
      </c>
      <c r="AN96" s="208" t="e">
        <f>IF('Crisis Indicator Data'!#REF!="No Data",1,IF(#REF!&lt;&gt;"",1,0))</f>
        <v>#REF!</v>
      </c>
      <c r="AO96" s="208" t="e">
        <f>IF('Crisis Indicator Data'!#REF!="No Data",1,IF(#REF!&lt;&gt;"",1,0))</f>
        <v>#REF!</v>
      </c>
      <c r="AP96" s="208" t="e">
        <f>IF('Crisis Indicator Data'!#REF!="No Data",1,IF(#REF!&lt;&gt;"",1,0))</f>
        <v>#REF!</v>
      </c>
      <c r="AQ96" s="208" t="e">
        <f>IF('Crisis Indicator Data'!#REF!="No Data",1,IF(#REF!&lt;&gt;"",1,0))</f>
        <v>#REF!</v>
      </c>
      <c r="AR96" s="208" t="e">
        <f>IF('Crisis Indicator Data'!#REF!="No Data",1,IF(#REF!&lt;&gt;"",1,0))</f>
        <v>#REF!</v>
      </c>
      <c r="AS96" s="208" t="e">
        <f>IF('Crisis Indicator Data'!#REF!="No Data",1,IF(#REF!&lt;&gt;"",1,0))</f>
        <v>#REF!</v>
      </c>
      <c r="AT96" s="208" t="e">
        <f>IF('Crisis Indicator Data'!#REF!="No Data",1,IF(#REF!&lt;&gt;"",1,0))</f>
        <v>#REF!</v>
      </c>
      <c r="AU96" s="208" t="e">
        <f>IF('Crisis Indicator Data'!#REF!="No Data",1,IF(#REF!&lt;&gt;"",1,0))</f>
        <v>#REF!</v>
      </c>
      <c r="AV96" s="208" t="e">
        <f>IF('Crisis Indicator Data'!#REF!="No Data",1,IF(#REF!&lt;&gt;"",1,0))</f>
        <v>#REF!</v>
      </c>
      <c r="AW96" s="208" t="e">
        <f>IF('Crisis Indicator Data'!#REF!="No Data",1,IF(#REF!&lt;&gt;"",1,0))</f>
        <v>#REF!</v>
      </c>
      <c r="AX96" s="208" t="e">
        <f>IF('Crisis Indicator Data'!#REF!="No Data",1,IF(#REF!&lt;&gt;"",1,0))</f>
        <v>#REF!</v>
      </c>
      <c r="AY96" s="208" t="e">
        <f>IF('Crisis Indicator Data'!#REF!="No Data",1,IF(#REF!&lt;&gt;"",1,0))</f>
        <v>#REF!</v>
      </c>
      <c r="AZ96" s="208" t="e">
        <f>IF('Crisis Indicator Data'!#REF!="No Data",1,IF(#REF!&lt;&gt;"",1,0))</f>
        <v>#REF!</v>
      </c>
      <c r="BA96" t="e">
        <f t="shared" si="4"/>
        <v>#REF!</v>
      </c>
      <c r="BB96" s="22" t="e">
        <f t="shared" si="5"/>
        <v>#REF!</v>
      </c>
    </row>
    <row r="97" spans="1:54" x14ac:dyDescent="0.3">
      <c r="A97" t="s">
        <v>7460</v>
      </c>
      <c r="B97" s="208" t="e">
        <f>IF('Crisis Indicator Data'!#REF!="No Data",1,IF(#REF!&lt;&gt;"",1,0))</f>
        <v>#REF!</v>
      </c>
      <c r="C97" s="208" t="e">
        <f>IF('Crisis Indicator Data'!#REF!="No Data",1,IF(#REF!&lt;&gt;"",1,0))</f>
        <v>#REF!</v>
      </c>
      <c r="D97" s="208" t="e">
        <f>IF('Crisis Indicator Data'!#REF!="No Data",1,IF(#REF!&lt;&gt;"",1,0))</f>
        <v>#REF!</v>
      </c>
      <c r="E97" s="208" t="e">
        <f>IF('Crisis Indicator Data'!#REF!="No Data",1,IF(#REF!&lt;&gt;"",1,0))</f>
        <v>#REF!</v>
      </c>
      <c r="F97" s="208" t="e">
        <f>IF('Crisis Indicator Data'!#REF!="No Data",1,IF(#REF!&lt;&gt;"",1,0))</f>
        <v>#REF!</v>
      </c>
      <c r="G97" s="208" t="e">
        <f>IF('Crisis Indicator Data'!#REF!="No Data",1,IF(#REF!&lt;&gt;"",1,0))</f>
        <v>#REF!</v>
      </c>
      <c r="H97" s="208" t="e">
        <f>IF('Crisis Indicator Data'!#REF!="No Data",1,IF(#REF!&lt;&gt;"",1,0))</f>
        <v>#REF!</v>
      </c>
      <c r="I97" s="208" t="e">
        <f>IF('Crisis Indicator Data'!#REF!="No Data",1,IF(#REF!&lt;&gt;"",1,0))</f>
        <v>#REF!</v>
      </c>
      <c r="J97" s="208" t="e">
        <f>IF('Crisis Indicator Data'!#REF!="No Data",1,IF(#REF!&lt;&gt;"",1,0))</f>
        <v>#REF!</v>
      </c>
      <c r="K97" s="208" t="e">
        <f>IF('Crisis Indicator Data'!#REF!="No Data",1,IF(#REF!&lt;&gt;"",1,0))</f>
        <v>#REF!</v>
      </c>
      <c r="L97" s="208" t="e">
        <f>IF('Crisis Indicator Data'!#REF!="No Data",1,IF(#REF!&lt;&gt;"",1,0))</f>
        <v>#REF!</v>
      </c>
      <c r="M97" s="208" t="e">
        <f>IF('Crisis Indicator Data'!#REF!="No Data",1,IF(#REF!&lt;&gt;"",1,0))</f>
        <v>#REF!</v>
      </c>
      <c r="N97" s="208" t="e">
        <f>IF('Crisis Indicator Data'!#REF!="No Data",1,IF(#REF!&lt;&gt;"",1,0))</f>
        <v>#REF!</v>
      </c>
      <c r="O97" s="208" t="e">
        <f>IF('Crisis Indicator Data'!#REF!="No Data",1,IF(#REF!&lt;&gt;"",1,0))</f>
        <v>#REF!</v>
      </c>
      <c r="P97" s="208" t="e">
        <f>IF('Crisis Indicator Data'!#REF!="No Data",1,IF(#REF!&lt;&gt;"",1,0))</f>
        <v>#REF!</v>
      </c>
      <c r="Q97" s="208" t="e">
        <f>IF('Crisis Indicator Data'!#REF!="No Data",1,IF(#REF!&lt;&gt;"",1,0))</f>
        <v>#REF!</v>
      </c>
      <c r="R97" s="208" t="e">
        <f>IF('Crisis Indicator Data'!#REF!="No Data",1,IF(#REF!&lt;&gt;"",1,0))</f>
        <v>#REF!</v>
      </c>
      <c r="S97" s="208" t="e">
        <f>IF('Crisis Indicator Data'!#REF!="No Data",1,IF(#REF!&lt;&gt;"",1,0))</f>
        <v>#REF!</v>
      </c>
      <c r="T97" s="208" t="e">
        <f>IF('Crisis Indicator Data'!#REF!="No Data",1,IF(#REF!&lt;&gt;"",1,0))</f>
        <v>#REF!</v>
      </c>
      <c r="U97" s="208" t="e">
        <f>IF('Crisis Indicator Data'!#REF!="No Data",1,IF(#REF!&lt;&gt;"",1,0))</f>
        <v>#REF!</v>
      </c>
      <c r="V97" s="208" t="e">
        <f>IF('Crisis Indicator Data'!#REF!="No Data",1,IF(#REF!&lt;&gt;"",1,0))</f>
        <v>#REF!</v>
      </c>
      <c r="W97" s="208" t="e">
        <f>IF('Crisis Indicator Data'!#REF!="No Data",1,IF(#REF!&lt;&gt;"",1,0))</f>
        <v>#REF!</v>
      </c>
      <c r="X97" s="208" t="e">
        <f>IF('Crisis Indicator Data'!#REF!="No Data",1,IF(#REF!&lt;&gt;"",1,0))</f>
        <v>#REF!</v>
      </c>
      <c r="Y97" s="208" t="e">
        <f>IF('Crisis Indicator Data'!#REF!="No Data",1,IF(#REF!&lt;&gt;"",1,0))</f>
        <v>#REF!</v>
      </c>
      <c r="Z97" s="208" t="e">
        <f>IF('Crisis Indicator Data'!#REF!="No Data",1,IF(#REF!&lt;&gt;"",1,0))</f>
        <v>#REF!</v>
      </c>
      <c r="AA97" s="208" t="e">
        <f>IF('Crisis Indicator Data'!#REF!="No Data",1,IF(#REF!&lt;&gt;"",1,0))</f>
        <v>#REF!</v>
      </c>
      <c r="AB97" s="208" t="e">
        <f>IF('Crisis Indicator Data'!#REF!="No Data",1,IF(#REF!&lt;&gt;"",1,0))</f>
        <v>#REF!</v>
      </c>
      <c r="AC97" s="208" t="e">
        <f>IF('Crisis Indicator Data'!#REF!="No Data",1,IF(#REF!&lt;&gt;"",1,0))</f>
        <v>#REF!</v>
      </c>
      <c r="AD97" s="208" t="e">
        <f>IF('Crisis Indicator Data'!#REF!="No Data",1,IF(#REF!&lt;&gt;"",1,0))</f>
        <v>#REF!</v>
      </c>
      <c r="AE97" s="208" t="e">
        <f>IF('Crisis Indicator Data'!#REF!="No Data",1,IF(#REF!&lt;&gt;"",1,0))</f>
        <v>#REF!</v>
      </c>
      <c r="AF97" s="208" t="e">
        <f>IF('Crisis Indicator Data'!#REF!="No Data",1,IF(#REF!&lt;&gt;"",1,0))</f>
        <v>#REF!</v>
      </c>
      <c r="AG97" s="208" t="e">
        <f>IF('Crisis Indicator Data'!#REF!="No Data",1,IF(#REF!&lt;&gt;"",1,0))</f>
        <v>#REF!</v>
      </c>
      <c r="AH97" s="208" t="e">
        <f>IF('Crisis Indicator Data'!#REF!="No Data",1,IF(#REF!&lt;&gt;"",1,0))</f>
        <v>#REF!</v>
      </c>
      <c r="AI97" s="208" t="e">
        <f>IF('Crisis Indicator Data'!#REF!="No Data",1,IF(#REF!&lt;&gt;"",1,0))</f>
        <v>#REF!</v>
      </c>
      <c r="AJ97" s="208" t="e">
        <f>IF('Crisis Indicator Data'!#REF!="No Data",1,IF(#REF!&lt;&gt;"",1,0))</f>
        <v>#REF!</v>
      </c>
      <c r="AK97" s="208" t="e">
        <f>IF('Crisis Indicator Data'!#REF!="No Data",1,IF(#REF!&lt;&gt;"",1,0))</f>
        <v>#REF!</v>
      </c>
      <c r="AL97" s="208" t="e">
        <f>IF('Crisis Indicator Data'!#REF!="No Data",1,IF(#REF!&lt;&gt;"",1,0))</f>
        <v>#REF!</v>
      </c>
      <c r="AM97" s="208" t="e">
        <f>IF('Crisis Indicator Data'!#REF!="No Data",1,IF(#REF!&lt;&gt;"",1,0))</f>
        <v>#REF!</v>
      </c>
      <c r="AN97" s="208" t="e">
        <f>IF('Crisis Indicator Data'!#REF!="No Data",1,IF(#REF!&lt;&gt;"",1,0))</f>
        <v>#REF!</v>
      </c>
      <c r="AO97" s="208" t="e">
        <f>IF('Crisis Indicator Data'!#REF!="No Data",1,IF(#REF!&lt;&gt;"",1,0))</f>
        <v>#REF!</v>
      </c>
      <c r="AP97" s="208" t="e">
        <f>IF('Crisis Indicator Data'!#REF!="No Data",1,IF(#REF!&lt;&gt;"",1,0))</f>
        <v>#REF!</v>
      </c>
      <c r="AQ97" s="208" t="e">
        <f>IF('Crisis Indicator Data'!#REF!="No Data",1,IF(#REF!&lt;&gt;"",1,0))</f>
        <v>#REF!</v>
      </c>
      <c r="AR97" s="208" t="e">
        <f>IF('Crisis Indicator Data'!#REF!="No Data",1,IF(#REF!&lt;&gt;"",1,0))</f>
        <v>#REF!</v>
      </c>
      <c r="AS97" s="208" t="e">
        <f>IF('Crisis Indicator Data'!#REF!="No Data",1,IF(#REF!&lt;&gt;"",1,0))</f>
        <v>#REF!</v>
      </c>
      <c r="AT97" s="208" t="e">
        <f>IF('Crisis Indicator Data'!#REF!="No Data",1,IF(#REF!&lt;&gt;"",1,0))</f>
        <v>#REF!</v>
      </c>
      <c r="AU97" s="208" t="e">
        <f>IF('Crisis Indicator Data'!#REF!="No Data",1,IF(#REF!&lt;&gt;"",1,0))</f>
        <v>#REF!</v>
      </c>
      <c r="AV97" s="208" t="e">
        <f>IF('Crisis Indicator Data'!#REF!="No Data",1,IF(#REF!&lt;&gt;"",1,0))</f>
        <v>#REF!</v>
      </c>
      <c r="AW97" s="208" t="e">
        <f>IF('Crisis Indicator Data'!#REF!="No Data",1,IF(#REF!&lt;&gt;"",1,0))</f>
        <v>#REF!</v>
      </c>
      <c r="AX97" s="208" t="e">
        <f>IF('Crisis Indicator Data'!#REF!="No Data",1,IF(#REF!&lt;&gt;"",1,0))</f>
        <v>#REF!</v>
      </c>
      <c r="AY97" s="208" t="e">
        <f>IF('Crisis Indicator Data'!#REF!="No Data",1,IF(#REF!&lt;&gt;"",1,0))</f>
        <v>#REF!</v>
      </c>
      <c r="AZ97" s="208" t="e">
        <f>IF('Crisis Indicator Data'!#REF!="No Data",1,IF(#REF!&lt;&gt;"",1,0))</f>
        <v>#REF!</v>
      </c>
      <c r="BA97" t="e">
        <f t="shared" si="4"/>
        <v>#REF!</v>
      </c>
      <c r="BB97" s="22" t="e">
        <f t="shared" si="5"/>
        <v>#REF!</v>
      </c>
    </row>
    <row r="98" spans="1:54" x14ac:dyDescent="0.3">
      <c r="A98" t="s">
        <v>7461</v>
      </c>
      <c r="B98" s="208" t="e">
        <f>IF('Crisis Indicator Data'!#REF!="No Data",1,IF(#REF!&lt;&gt;"",1,0))</f>
        <v>#REF!</v>
      </c>
      <c r="C98" s="208" t="e">
        <f>IF('Crisis Indicator Data'!#REF!="No Data",1,IF(#REF!&lt;&gt;"",1,0))</f>
        <v>#REF!</v>
      </c>
      <c r="D98" s="208" t="e">
        <f>IF('Crisis Indicator Data'!#REF!="No Data",1,IF(#REF!&lt;&gt;"",1,0))</f>
        <v>#REF!</v>
      </c>
      <c r="E98" s="208" t="e">
        <f>IF('Crisis Indicator Data'!#REF!="No Data",1,IF(#REF!&lt;&gt;"",1,0))</f>
        <v>#REF!</v>
      </c>
      <c r="F98" s="208" t="e">
        <f>IF('Crisis Indicator Data'!#REF!="No Data",1,IF(#REF!&lt;&gt;"",1,0))</f>
        <v>#REF!</v>
      </c>
      <c r="G98" s="208" t="e">
        <f>IF('Crisis Indicator Data'!#REF!="No Data",1,IF(#REF!&lt;&gt;"",1,0))</f>
        <v>#REF!</v>
      </c>
      <c r="H98" s="208" t="e">
        <f>IF('Crisis Indicator Data'!#REF!="No Data",1,IF(#REF!&lt;&gt;"",1,0))</f>
        <v>#REF!</v>
      </c>
      <c r="I98" s="208" t="e">
        <f>IF('Crisis Indicator Data'!#REF!="No Data",1,IF(#REF!&lt;&gt;"",1,0))</f>
        <v>#REF!</v>
      </c>
      <c r="J98" s="208" t="e">
        <f>IF('Crisis Indicator Data'!#REF!="No Data",1,IF(#REF!&lt;&gt;"",1,0))</f>
        <v>#REF!</v>
      </c>
      <c r="K98" s="208" t="e">
        <f>IF('Crisis Indicator Data'!#REF!="No Data",1,IF(#REF!&lt;&gt;"",1,0))</f>
        <v>#REF!</v>
      </c>
      <c r="L98" s="208" t="e">
        <f>IF('Crisis Indicator Data'!#REF!="No Data",1,IF(#REF!&lt;&gt;"",1,0))</f>
        <v>#REF!</v>
      </c>
      <c r="M98" s="208" t="e">
        <f>IF('Crisis Indicator Data'!#REF!="No Data",1,IF(#REF!&lt;&gt;"",1,0))</f>
        <v>#REF!</v>
      </c>
      <c r="N98" s="208" t="e">
        <f>IF('Crisis Indicator Data'!#REF!="No Data",1,IF(#REF!&lt;&gt;"",1,0))</f>
        <v>#REF!</v>
      </c>
      <c r="O98" s="208" t="e">
        <f>IF('Crisis Indicator Data'!#REF!="No Data",1,IF(#REF!&lt;&gt;"",1,0))</f>
        <v>#REF!</v>
      </c>
      <c r="P98" s="208" t="e">
        <f>IF('Crisis Indicator Data'!#REF!="No Data",1,IF(#REF!&lt;&gt;"",1,0))</f>
        <v>#REF!</v>
      </c>
      <c r="Q98" s="208" t="e">
        <f>IF('Crisis Indicator Data'!#REF!="No Data",1,IF(#REF!&lt;&gt;"",1,0))</f>
        <v>#REF!</v>
      </c>
      <c r="R98" s="208" t="e">
        <f>IF('Crisis Indicator Data'!#REF!="No Data",1,IF(#REF!&lt;&gt;"",1,0))</f>
        <v>#REF!</v>
      </c>
      <c r="S98" s="208" t="e">
        <f>IF('Crisis Indicator Data'!#REF!="No Data",1,IF(#REF!&lt;&gt;"",1,0))</f>
        <v>#REF!</v>
      </c>
      <c r="T98" s="208" t="e">
        <f>IF('Crisis Indicator Data'!#REF!="No Data",1,IF(#REF!&lt;&gt;"",1,0))</f>
        <v>#REF!</v>
      </c>
      <c r="U98" s="208" t="e">
        <f>IF('Crisis Indicator Data'!#REF!="No Data",1,IF(#REF!&lt;&gt;"",1,0))</f>
        <v>#REF!</v>
      </c>
      <c r="V98" s="208" t="e">
        <f>IF('Crisis Indicator Data'!#REF!="No Data",1,IF(#REF!&lt;&gt;"",1,0))</f>
        <v>#REF!</v>
      </c>
      <c r="W98" s="208" t="e">
        <f>IF('Crisis Indicator Data'!#REF!="No Data",1,IF(#REF!&lt;&gt;"",1,0))</f>
        <v>#REF!</v>
      </c>
      <c r="X98" s="208" t="e">
        <f>IF('Crisis Indicator Data'!#REF!="No Data",1,IF(#REF!&lt;&gt;"",1,0))</f>
        <v>#REF!</v>
      </c>
      <c r="Y98" s="208" t="e">
        <f>IF('Crisis Indicator Data'!#REF!="No Data",1,IF(#REF!&lt;&gt;"",1,0))</f>
        <v>#REF!</v>
      </c>
      <c r="Z98" s="208" t="e">
        <f>IF('Crisis Indicator Data'!#REF!="No Data",1,IF(#REF!&lt;&gt;"",1,0))</f>
        <v>#REF!</v>
      </c>
      <c r="AA98" s="208" t="e">
        <f>IF('Crisis Indicator Data'!#REF!="No Data",1,IF(#REF!&lt;&gt;"",1,0))</f>
        <v>#REF!</v>
      </c>
      <c r="AB98" s="208" t="e">
        <f>IF('Crisis Indicator Data'!#REF!="No Data",1,IF(#REF!&lt;&gt;"",1,0))</f>
        <v>#REF!</v>
      </c>
      <c r="AC98" s="208" t="e">
        <f>IF('Crisis Indicator Data'!#REF!="No Data",1,IF(#REF!&lt;&gt;"",1,0))</f>
        <v>#REF!</v>
      </c>
      <c r="AD98" s="208" t="e">
        <f>IF('Crisis Indicator Data'!#REF!="No Data",1,IF(#REF!&lt;&gt;"",1,0))</f>
        <v>#REF!</v>
      </c>
      <c r="AE98" s="208" t="e">
        <f>IF('Crisis Indicator Data'!#REF!="No Data",1,IF(#REF!&lt;&gt;"",1,0))</f>
        <v>#REF!</v>
      </c>
      <c r="AF98" s="208" t="e">
        <f>IF('Crisis Indicator Data'!#REF!="No Data",1,IF(#REF!&lt;&gt;"",1,0))</f>
        <v>#REF!</v>
      </c>
      <c r="AG98" s="208" t="e">
        <f>IF('Crisis Indicator Data'!#REF!="No Data",1,IF(#REF!&lt;&gt;"",1,0))</f>
        <v>#REF!</v>
      </c>
      <c r="AH98" s="208" t="e">
        <f>IF('Crisis Indicator Data'!#REF!="No Data",1,IF(#REF!&lt;&gt;"",1,0))</f>
        <v>#REF!</v>
      </c>
      <c r="AI98" s="208" t="e">
        <f>IF('Crisis Indicator Data'!#REF!="No Data",1,IF(#REF!&lt;&gt;"",1,0))</f>
        <v>#REF!</v>
      </c>
      <c r="AJ98" s="208" t="e">
        <f>IF('Crisis Indicator Data'!#REF!="No Data",1,IF(#REF!&lt;&gt;"",1,0))</f>
        <v>#REF!</v>
      </c>
      <c r="AK98" s="208" t="e">
        <f>IF('Crisis Indicator Data'!#REF!="No Data",1,IF(#REF!&lt;&gt;"",1,0))</f>
        <v>#REF!</v>
      </c>
      <c r="AL98" s="208" t="e">
        <f>IF('Crisis Indicator Data'!#REF!="No Data",1,IF(#REF!&lt;&gt;"",1,0))</f>
        <v>#REF!</v>
      </c>
      <c r="AM98" s="208" t="e">
        <f>IF('Crisis Indicator Data'!#REF!="No Data",1,IF(#REF!&lt;&gt;"",1,0))</f>
        <v>#REF!</v>
      </c>
      <c r="AN98" s="208" t="e">
        <f>IF('Crisis Indicator Data'!#REF!="No Data",1,IF(#REF!&lt;&gt;"",1,0))</f>
        <v>#REF!</v>
      </c>
      <c r="AO98" s="208" t="e">
        <f>IF('Crisis Indicator Data'!#REF!="No Data",1,IF(#REF!&lt;&gt;"",1,0))</f>
        <v>#REF!</v>
      </c>
      <c r="AP98" s="208" t="e">
        <f>IF('Crisis Indicator Data'!#REF!="No Data",1,IF(#REF!&lt;&gt;"",1,0))</f>
        <v>#REF!</v>
      </c>
      <c r="AQ98" s="208" t="e">
        <f>IF('Crisis Indicator Data'!#REF!="No Data",1,IF(#REF!&lt;&gt;"",1,0))</f>
        <v>#REF!</v>
      </c>
      <c r="AR98" s="208" t="e">
        <f>IF('Crisis Indicator Data'!#REF!="No Data",1,IF(#REF!&lt;&gt;"",1,0))</f>
        <v>#REF!</v>
      </c>
      <c r="AS98" s="208" t="e">
        <f>IF('Crisis Indicator Data'!#REF!="No Data",1,IF(#REF!&lt;&gt;"",1,0))</f>
        <v>#REF!</v>
      </c>
      <c r="AT98" s="208" t="e">
        <f>IF('Crisis Indicator Data'!#REF!="No Data",1,IF(#REF!&lt;&gt;"",1,0))</f>
        <v>#REF!</v>
      </c>
      <c r="AU98" s="208" t="e">
        <f>IF('Crisis Indicator Data'!#REF!="No Data",1,IF(#REF!&lt;&gt;"",1,0))</f>
        <v>#REF!</v>
      </c>
      <c r="AV98" s="208" t="e">
        <f>IF('Crisis Indicator Data'!#REF!="No Data",1,IF(#REF!&lt;&gt;"",1,0))</f>
        <v>#REF!</v>
      </c>
      <c r="AW98" s="208" t="e">
        <f>IF('Crisis Indicator Data'!#REF!="No Data",1,IF(#REF!&lt;&gt;"",1,0))</f>
        <v>#REF!</v>
      </c>
      <c r="AX98" s="208" t="e">
        <f>IF('Crisis Indicator Data'!#REF!="No Data",1,IF(#REF!&lt;&gt;"",1,0))</f>
        <v>#REF!</v>
      </c>
      <c r="AY98" s="208" t="e">
        <f>IF('Crisis Indicator Data'!#REF!="No Data",1,IF(#REF!&lt;&gt;"",1,0))</f>
        <v>#REF!</v>
      </c>
      <c r="AZ98" s="208" t="e">
        <f>IF('Crisis Indicator Data'!#REF!="No Data",1,IF(#REF!&lt;&gt;"",1,0))</f>
        <v>#REF!</v>
      </c>
      <c r="BA98" t="e">
        <f t="shared" ref="BA98:BA129" si="6">SUM(B98:AZ98)</f>
        <v>#REF!</v>
      </c>
      <c r="BB98" s="22" t="e">
        <f t="shared" ref="BB98:BB129" si="7">BA98/51</f>
        <v>#REF!</v>
      </c>
    </row>
    <row r="99" spans="1:54" x14ac:dyDescent="0.3">
      <c r="A99" t="s">
        <v>7463</v>
      </c>
      <c r="B99" s="208" t="e">
        <f>IF('Crisis Indicator Data'!#REF!="No Data",1,IF(#REF!&lt;&gt;"",1,0))</f>
        <v>#REF!</v>
      </c>
      <c r="C99" s="208" t="e">
        <f>IF('Crisis Indicator Data'!#REF!="No Data",1,IF(#REF!&lt;&gt;"",1,0))</f>
        <v>#REF!</v>
      </c>
      <c r="D99" s="208" t="e">
        <f>IF('Crisis Indicator Data'!#REF!="No Data",1,IF(#REF!&lt;&gt;"",1,0))</f>
        <v>#REF!</v>
      </c>
      <c r="E99" s="208" t="e">
        <f>IF('Crisis Indicator Data'!#REF!="No Data",1,IF(#REF!&lt;&gt;"",1,0))</f>
        <v>#REF!</v>
      </c>
      <c r="F99" s="208" t="e">
        <f>IF('Crisis Indicator Data'!#REF!="No Data",1,IF(#REF!&lt;&gt;"",1,0))</f>
        <v>#REF!</v>
      </c>
      <c r="G99" s="208" t="e">
        <f>IF('Crisis Indicator Data'!#REF!="No Data",1,IF(#REF!&lt;&gt;"",1,0))</f>
        <v>#REF!</v>
      </c>
      <c r="H99" s="208" t="e">
        <f>IF('Crisis Indicator Data'!#REF!="No Data",1,IF(#REF!&lt;&gt;"",1,0))</f>
        <v>#REF!</v>
      </c>
      <c r="I99" s="208" t="e">
        <f>IF('Crisis Indicator Data'!#REF!="No Data",1,IF(#REF!&lt;&gt;"",1,0))</f>
        <v>#REF!</v>
      </c>
      <c r="J99" s="208" t="e">
        <f>IF('Crisis Indicator Data'!#REF!="No Data",1,IF(#REF!&lt;&gt;"",1,0))</f>
        <v>#REF!</v>
      </c>
      <c r="K99" s="208" t="e">
        <f>IF('Crisis Indicator Data'!#REF!="No Data",1,IF(#REF!&lt;&gt;"",1,0))</f>
        <v>#REF!</v>
      </c>
      <c r="L99" s="208" t="e">
        <f>IF('Crisis Indicator Data'!#REF!="No Data",1,IF(#REF!&lt;&gt;"",1,0))</f>
        <v>#REF!</v>
      </c>
      <c r="M99" s="208" t="e">
        <f>IF('Crisis Indicator Data'!#REF!="No Data",1,IF(#REF!&lt;&gt;"",1,0))</f>
        <v>#REF!</v>
      </c>
      <c r="N99" s="208" t="e">
        <f>IF('Crisis Indicator Data'!#REF!="No Data",1,IF(#REF!&lt;&gt;"",1,0))</f>
        <v>#REF!</v>
      </c>
      <c r="O99" s="208" t="e">
        <f>IF('Crisis Indicator Data'!#REF!="No Data",1,IF(#REF!&lt;&gt;"",1,0))</f>
        <v>#REF!</v>
      </c>
      <c r="P99" s="208" t="e">
        <f>IF('Crisis Indicator Data'!#REF!="No Data",1,IF(#REF!&lt;&gt;"",1,0))</f>
        <v>#REF!</v>
      </c>
      <c r="Q99" s="208" t="e">
        <f>IF('Crisis Indicator Data'!#REF!="No Data",1,IF(#REF!&lt;&gt;"",1,0))</f>
        <v>#REF!</v>
      </c>
      <c r="R99" s="208" t="e">
        <f>IF('Crisis Indicator Data'!#REF!="No Data",1,IF(#REF!&lt;&gt;"",1,0))</f>
        <v>#REF!</v>
      </c>
      <c r="S99" s="208" t="e">
        <f>IF('Crisis Indicator Data'!#REF!="No Data",1,IF(#REF!&lt;&gt;"",1,0))</f>
        <v>#REF!</v>
      </c>
      <c r="T99" s="208" t="e">
        <f>IF('Crisis Indicator Data'!#REF!="No Data",1,IF(#REF!&lt;&gt;"",1,0))</f>
        <v>#REF!</v>
      </c>
      <c r="U99" s="208" t="e">
        <f>IF('Crisis Indicator Data'!#REF!="No Data",1,IF(#REF!&lt;&gt;"",1,0))</f>
        <v>#REF!</v>
      </c>
      <c r="V99" s="208" t="e">
        <f>IF('Crisis Indicator Data'!#REF!="No Data",1,IF(#REF!&lt;&gt;"",1,0))</f>
        <v>#REF!</v>
      </c>
      <c r="W99" s="208" t="e">
        <f>IF('Crisis Indicator Data'!#REF!="No Data",1,IF(#REF!&lt;&gt;"",1,0))</f>
        <v>#REF!</v>
      </c>
      <c r="X99" s="208" t="e">
        <f>IF('Crisis Indicator Data'!#REF!="No Data",1,IF(#REF!&lt;&gt;"",1,0))</f>
        <v>#REF!</v>
      </c>
      <c r="Y99" s="208" t="e">
        <f>IF('Crisis Indicator Data'!#REF!="No Data",1,IF(#REF!&lt;&gt;"",1,0))</f>
        <v>#REF!</v>
      </c>
      <c r="Z99" s="208" t="e">
        <f>IF('Crisis Indicator Data'!#REF!="No Data",1,IF(#REF!&lt;&gt;"",1,0))</f>
        <v>#REF!</v>
      </c>
      <c r="AA99" s="208" t="e">
        <f>IF('Crisis Indicator Data'!#REF!="No Data",1,IF(#REF!&lt;&gt;"",1,0))</f>
        <v>#REF!</v>
      </c>
      <c r="AB99" s="208" t="e">
        <f>IF('Crisis Indicator Data'!#REF!="No Data",1,IF(#REF!&lt;&gt;"",1,0))</f>
        <v>#REF!</v>
      </c>
      <c r="AC99" s="208" t="e">
        <f>IF('Crisis Indicator Data'!#REF!="No Data",1,IF(#REF!&lt;&gt;"",1,0))</f>
        <v>#REF!</v>
      </c>
      <c r="AD99" s="208" t="e">
        <f>IF('Crisis Indicator Data'!#REF!="No Data",1,IF(#REF!&lt;&gt;"",1,0))</f>
        <v>#REF!</v>
      </c>
      <c r="AE99" s="208" t="e">
        <f>IF('Crisis Indicator Data'!#REF!="No Data",1,IF(#REF!&lt;&gt;"",1,0))</f>
        <v>#REF!</v>
      </c>
      <c r="AF99" s="208" t="e">
        <f>IF('Crisis Indicator Data'!#REF!="No Data",1,IF(#REF!&lt;&gt;"",1,0))</f>
        <v>#REF!</v>
      </c>
      <c r="AG99" s="208" t="e">
        <f>IF('Crisis Indicator Data'!#REF!="No Data",1,IF(#REF!&lt;&gt;"",1,0))</f>
        <v>#REF!</v>
      </c>
      <c r="AH99" s="208" t="e">
        <f>IF('Crisis Indicator Data'!#REF!="No Data",1,IF(#REF!&lt;&gt;"",1,0))</f>
        <v>#REF!</v>
      </c>
      <c r="AI99" s="208" t="e">
        <f>IF('Crisis Indicator Data'!#REF!="No Data",1,IF(#REF!&lt;&gt;"",1,0))</f>
        <v>#REF!</v>
      </c>
      <c r="AJ99" s="208" t="e">
        <f>IF('Crisis Indicator Data'!#REF!="No Data",1,IF(#REF!&lt;&gt;"",1,0))</f>
        <v>#REF!</v>
      </c>
      <c r="AK99" s="208" t="e">
        <f>IF('Crisis Indicator Data'!#REF!="No Data",1,IF(#REF!&lt;&gt;"",1,0))</f>
        <v>#REF!</v>
      </c>
      <c r="AL99" s="208" t="e">
        <f>IF('Crisis Indicator Data'!#REF!="No Data",1,IF(#REF!&lt;&gt;"",1,0))</f>
        <v>#REF!</v>
      </c>
      <c r="AM99" s="208" t="e">
        <f>IF('Crisis Indicator Data'!#REF!="No Data",1,IF(#REF!&lt;&gt;"",1,0))</f>
        <v>#REF!</v>
      </c>
      <c r="AN99" s="208" t="e">
        <f>IF('Crisis Indicator Data'!#REF!="No Data",1,IF(#REF!&lt;&gt;"",1,0))</f>
        <v>#REF!</v>
      </c>
      <c r="AO99" s="208" t="e">
        <f>IF('Crisis Indicator Data'!#REF!="No Data",1,IF(#REF!&lt;&gt;"",1,0))</f>
        <v>#REF!</v>
      </c>
      <c r="AP99" s="208" t="e">
        <f>IF('Crisis Indicator Data'!#REF!="No Data",1,IF(#REF!&lt;&gt;"",1,0))</f>
        <v>#REF!</v>
      </c>
      <c r="AQ99" s="208" t="e">
        <f>IF('Crisis Indicator Data'!#REF!="No Data",1,IF(#REF!&lt;&gt;"",1,0))</f>
        <v>#REF!</v>
      </c>
      <c r="AR99" s="208" t="e">
        <f>IF('Crisis Indicator Data'!#REF!="No Data",1,IF(#REF!&lt;&gt;"",1,0))</f>
        <v>#REF!</v>
      </c>
      <c r="AS99" s="208" t="e">
        <f>IF('Crisis Indicator Data'!#REF!="No Data",1,IF(#REF!&lt;&gt;"",1,0))</f>
        <v>#REF!</v>
      </c>
      <c r="AT99" s="208" t="e">
        <f>IF('Crisis Indicator Data'!#REF!="No Data",1,IF(#REF!&lt;&gt;"",1,0))</f>
        <v>#REF!</v>
      </c>
      <c r="AU99" s="208" t="e">
        <f>IF('Crisis Indicator Data'!#REF!="No Data",1,IF(#REF!&lt;&gt;"",1,0))</f>
        <v>#REF!</v>
      </c>
      <c r="AV99" s="208" t="e">
        <f>IF('Crisis Indicator Data'!#REF!="No Data",1,IF(#REF!&lt;&gt;"",1,0))</f>
        <v>#REF!</v>
      </c>
      <c r="AW99" s="208" t="e">
        <f>IF('Crisis Indicator Data'!#REF!="No Data",1,IF(#REF!&lt;&gt;"",1,0))</f>
        <v>#REF!</v>
      </c>
      <c r="AX99" s="208" t="e">
        <f>IF('Crisis Indicator Data'!#REF!="No Data",1,IF(#REF!&lt;&gt;"",1,0))</f>
        <v>#REF!</v>
      </c>
      <c r="AY99" s="208" t="e">
        <f>IF('Crisis Indicator Data'!#REF!="No Data",1,IF(#REF!&lt;&gt;"",1,0))</f>
        <v>#REF!</v>
      </c>
      <c r="AZ99" s="208" t="e">
        <f>IF('Crisis Indicator Data'!#REF!="No Data",1,IF(#REF!&lt;&gt;"",1,0))</f>
        <v>#REF!</v>
      </c>
      <c r="BA99" t="e">
        <f t="shared" si="6"/>
        <v>#REF!</v>
      </c>
      <c r="BB99" s="22" t="e">
        <f t="shared" si="7"/>
        <v>#REF!</v>
      </c>
    </row>
    <row r="100" spans="1:54" x14ac:dyDescent="0.3">
      <c r="A100" t="s">
        <v>7465</v>
      </c>
      <c r="B100" s="208" t="e">
        <f>IF('Crisis Indicator Data'!#REF!="No Data",1,IF(#REF!&lt;&gt;"",1,0))</f>
        <v>#REF!</v>
      </c>
      <c r="C100" s="208" t="e">
        <f>IF('Crisis Indicator Data'!#REF!="No Data",1,IF(#REF!&lt;&gt;"",1,0))</f>
        <v>#REF!</v>
      </c>
      <c r="D100" s="208" t="e">
        <f>IF('Crisis Indicator Data'!#REF!="No Data",1,IF(#REF!&lt;&gt;"",1,0))</f>
        <v>#REF!</v>
      </c>
      <c r="E100" s="208" t="e">
        <f>IF('Crisis Indicator Data'!#REF!="No Data",1,IF(#REF!&lt;&gt;"",1,0))</f>
        <v>#REF!</v>
      </c>
      <c r="F100" s="208" t="e">
        <f>IF('Crisis Indicator Data'!#REF!="No Data",1,IF(#REF!&lt;&gt;"",1,0))</f>
        <v>#REF!</v>
      </c>
      <c r="G100" s="208" t="e">
        <f>IF('Crisis Indicator Data'!#REF!="No Data",1,IF(#REF!&lt;&gt;"",1,0))</f>
        <v>#REF!</v>
      </c>
      <c r="H100" s="208" t="e">
        <f>IF('Crisis Indicator Data'!#REF!="No Data",1,IF(#REF!&lt;&gt;"",1,0))</f>
        <v>#REF!</v>
      </c>
      <c r="I100" s="208" t="e">
        <f>IF('Crisis Indicator Data'!#REF!="No Data",1,IF(#REF!&lt;&gt;"",1,0))</f>
        <v>#REF!</v>
      </c>
      <c r="J100" s="208" t="e">
        <f>IF('Crisis Indicator Data'!#REF!="No Data",1,IF(#REF!&lt;&gt;"",1,0))</f>
        <v>#REF!</v>
      </c>
      <c r="K100" s="208" t="e">
        <f>IF('Crisis Indicator Data'!#REF!="No Data",1,IF(#REF!&lt;&gt;"",1,0))</f>
        <v>#REF!</v>
      </c>
      <c r="L100" s="208" t="e">
        <f>IF('Crisis Indicator Data'!#REF!="No Data",1,IF(#REF!&lt;&gt;"",1,0))</f>
        <v>#REF!</v>
      </c>
      <c r="M100" s="208" t="e">
        <f>IF('Crisis Indicator Data'!#REF!="No Data",1,IF(#REF!&lt;&gt;"",1,0))</f>
        <v>#REF!</v>
      </c>
      <c r="N100" s="208" t="e">
        <f>IF('Crisis Indicator Data'!#REF!="No Data",1,IF(#REF!&lt;&gt;"",1,0))</f>
        <v>#REF!</v>
      </c>
      <c r="O100" s="208" t="e">
        <f>IF('Crisis Indicator Data'!#REF!="No Data",1,IF(#REF!&lt;&gt;"",1,0))</f>
        <v>#REF!</v>
      </c>
      <c r="P100" s="208" t="e">
        <f>IF('Crisis Indicator Data'!#REF!="No Data",1,IF(#REF!&lt;&gt;"",1,0))</f>
        <v>#REF!</v>
      </c>
      <c r="Q100" s="208" t="e">
        <f>IF('Crisis Indicator Data'!#REF!="No Data",1,IF(#REF!&lt;&gt;"",1,0))</f>
        <v>#REF!</v>
      </c>
      <c r="R100" s="208" t="e">
        <f>IF('Crisis Indicator Data'!#REF!="No Data",1,IF(#REF!&lt;&gt;"",1,0))</f>
        <v>#REF!</v>
      </c>
      <c r="S100" s="208" t="e">
        <f>IF('Crisis Indicator Data'!#REF!="No Data",1,IF(#REF!&lt;&gt;"",1,0))</f>
        <v>#REF!</v>
      </c>
      <c r="T100" s="208" t="e">
        <f>IF('Crisis Indicator Data'!#REF!="No Data",1,IF(#REF!&lt;&gt;"",1,0))</f>
        <v>#REF!</v>
      </c>
      <c r="U100" s="208" t="e">
        <f>IF('Crisis Indicator Data'!#REF!="No Data",1,IF(#REF!&lt;&gt;"",1,0))</f>
        <v>#REF!</v>
      </c>
      <c r="V100" s="208" t="e">
        <f>IF('Crisis Indicator Data'!#REF!="No Data",1,IF(#REF!&lt;&gt;"",1,0))</f>
        <v>#REF!</v>
      </c>
      <c r="W100" s="208" t="e">
        <f>IF('Crisis Indicator Data'!#REF!="No Data",1,IF(#REF!&lt;&gt;"",1,0))</f>
        <v>#REF!</v>
      </c>
      <c r="X100" s="208" t="e">
        <f>IF('Crisis Indicator Data'!#REF!="No Data",1,IF(#REF!&lt;&gt;"",1,0))</f>
        <v>#REF!</v>
      </c>
      <c r="Y100" s="208" t="e">
        <f>IF('Crisis Indicator Data'!#REF!="No Data",1,IF(#REF!&lt;&gt;"",1,0))</f>
        <v>#REF!</v>
      </c>
      <c r="Z100" s="208" t="e">
        <f>IF('Crisis Indicator Data'!#REF!="No Data",1,IF(#REF!&lt;&gt;"",1,0))</f>
        <v>#REF!</v>
      </c>
      <c r="AA100" s="208" t="e">
        <f>IF('Crisis Indicator Data'!#REF!="No Data",1,IF(#REF!&lt;&gt;"",1,0))</f>
        <v>#REF!</v>
      </c>
      <c r="AB100" s="208" t="e">
        <f>IF('Crisis Indicator Data'!#REF!="No Data",1,IF(#REF!&lt;&gt;"",1,0))</f>
        <v>#REF!</v>
      </c>
      <c r="AC100" s="208" t="e">
        <f>IF('Crisis Indicator Data'!#REF!="No Data",1,IF(#REF!&lt;&gt;"",1,0))</f>
        <v>#REF!</v>
      </c>
      <c r="AD100" s="208" t="e">
        <f>IF('Crisis Indicator Data'!#REF!="No Data",1,IF(#REF!&lt;&gt;"",1,0))</f>
        <v>#REF!</v>
      </c>
      <c r="AE100" s="208" t="e">
        <f>IF('Crisis Indicator Data'!#REF!="No Data",1,IF(#REF!&lt;&gt;"",1,0))</f>
        <v>#REF!</v>
      </c>
      <c r="AF100" s="208" t="e">
        <f>IF('Crisis Indicator Data'!#REF!="No Data",1,IF(#REF!&lt;&gt;"",1,0))</f>
        <v>#REF!</v>
      </c>
      <c r="AG100" s="208" t="e">
        <f>IF('Crisis Indicator Data'!#REF!="No Data",1,IF(#REF!&lt;&gt;"",1,0))</f>
        <v>#REF!</v>
      </c>
      <c r="AH100" s="208" t="e">
        <f>IF('Crisis Indicator Data'!#REF!="No Data",1,IF(#REF!&lt;&gt;"",1,0))</f>
        <v>#REF!</v>
      </c>
      <c r="AI100" s="208" t="e">
        <f>IF('Crisis Indicator Data'!#REF!="No Data",1,IF(#REF!&lt;&gt;"",1,0))</f>
        <v>#REF!</v>
      </c>
      <c r="AJ100" s="208" t="e">
        <f>IF('Crisis Indicator Data'!#REF!="No Data",1,IF(#REF!&lt;&gt;"",1,0))</f>
        <v>#REF!</v>
      </c>
      <c r="AK100" s="208" t="e">
        <f>IF('Crisis Indicator Data'!#REF!="No Data",1,IF(#REF!&lt;&gt;"",1,0))</f>
        <v>#REF!</v>
      </c>
      <c r="AL100" s="208" t="e">
        <f>IF('Crisis Indicator Data'!#REF!="No Data",1,IF(#REF!&lt;&gt;"",1,0))</f>
        <v>#REF!</v>
      </c>
      <c r="AM100" s="208" t="e">
        <f>IF('Crisis Indicator Data'!#REF!="No Data",1,IF(#REF!&lt;&gt;"",1,0))</f>
        <v>#REF!</v>
      </c>
      <c r="AN100" s="208" t="e">
        <f>IF('Crisis Indicator Data'!#REF!="No Data",1,IF(#REF!&lt;&gt;"",1,0))</f>
        <v>#REF!</v>
      </c>
      <c r="AO100" s="208" t="e">
        <f>IF('Crisis Indicator Data'!#REF!="No Data",1,IF(#REF!&lt;&gt;"",1,0))</f>
        <v>#REF!</v>
      </c>
      <c r="AP100" s="208" t="e">
        <f>IF('Crisis Indicator Data'!#REF!="No Data",1,IF(#REF!&lt;&gt;"",1,0))</f>
        <v>#REF!</v>
      </c>
      <c r="AQ100" s="208" t="e">
        <f>IF('Crisis Indicator Data'!#REF!="No Data",1,IF(#REF!&lt;&gt;"",1,0))</f>
        <v>#REF!</v>
      </c>
      <c r="AR100" s="208" t="e">
        <f>IF('Crisis Indicator Data'!#REF!="No Data",1,IF(#REF!&lt;&gt;"",1,0))</f>
        <v>#REF!</v>
      </c>
      <c r="AS100" s="208" t="e">
        <f>IF('Crisis Indicator Data'!#REF!="No Data",1,IF(#REF!&lt;&gt;"",1,0))</f>
        <v>#REF!</v>
      </c>
      <c r="AT100" s="208" t="e">
        <f>IF('Crisis Indicator Data'!#REF!="No Data",1,IF(#REF!&lt;&gt;"",1,0))</f>
        <v>#REF!</v>
      </c>
      <c r="AU100" s="208" t="e">
        <f>IF('Crisis Indicator Data'!#REF!="No Data",1,IF(#REF!&lt;&gt;"",1,0))</f>
        <v>#REF!</v>
      </c>
      <c r="AV100" s="208" t="e">
        <f>IF('Crisis Indicator Data'!#REF!="No Data",1,IF(#REF!&lt;&gt;"",1,0))</f>
        <v>#REF!</v>
      </c>
      <c r="AW100" s="208" t="e">
        <f>IF('Crisis Indicator Data'!#REF!="No Data",1,IF(#REF!&lt;&gt;"",1,0))</f>
        <v>#REF!</v>
      </c>
      <c r="AX100" s="208" t="e">
        <f>IF('Crisis Indicator Data'!#REF!="No Data",1,IF(#REF!&lt;&gt;"",1,0))</f>
        <v>#REF!</v>
      </c>
      <c r="AY100" s="208" t="e">
        <f>IF('Crisis Indicator Data'!#REF!="No Data",1,IF(#REF!&lt;&gt;"",1,0))</f>
        <v>#REF!</v>
      </c>
      <c r="AZ100" s="208" t="e">
        <f>IF('Crisis Indicator Data'!#REF!="No Data",1,IF(#REF!&lt;&gt;"",1,0))</f>
        <v>#REF!</v>
      </c>
      <c r="BA100" t="e">
        <f t="shared" si="6"/>
        <v>#REF!</v>
      </c>
      <c r="BB100" s="22" t="e">
        <f t="shared" si="7"/>
        <v>#REF!</v>
      </c>
    </row>
    <row r="101" spans="1:54" x14ac:dyDescent="0.3">
      <c r="A101" t="s">
        <v>7467</v>
      </c>
      <c r="B101" s="208" t="e">
        <f>IF('Crisis Indicator Data'!#REF!="No Data",1,IF(#REF!&lt;&gt;"",1,0))</f>
        <v>#REF!</v>
      </c>
      <c r="C101" s="208" t="e">
        <f>IF('Crisis Indicator Data'!#REF!="No Data",1,IF(#REF!&lt;&gt;"",1,0))</f>
        <v>#REF!</v>
      </c>
      <c r="D101" s="208" t="e">
        <f>IF('Crisis Indicator Data'!#REF!="No Data",1,IF(#REF!&lt;&gt;"",1,0))</f>
        <v>#REF!</v>
      </c>
      <c r="E101" s="208" t="e">
        <f>IF('Crisis Indicator Data'!#REF!="No Data",1,IF(#REF!&lt;&gt;"",1,0))</f>
        <v>#REF!</v>
      </c>
      <c r="F101" s="208" t="e">
        <f>IF('Crisis Indicator Data'!#REF!="No Data",1,IF(#REF!&lt;&gt;"",1,0))</f>
        <v>#REF!</v>
      </c>
      <c r="G101" s="208" t="e">
        <f>IF('Crisis Indicator Data'!#REF!="No Data",1,IF(#REF!&lt;&gt;"",1,0))</f>
        <v>#REF!</v>
      </c>
      <c r="H101" s="208" t="e">
        <f>IF('Crisis Indicator Data'!#REF!="No Data",1,IF(#REF!&lt;&gt;"",1,0))</f>
        <v>#REF!</v>
      </c>
      <c r="I101" s="208" t="e">
        <f>IF('Crisis Indicator Data'!#REF!="No Data",1,IF(#REF!&lt;&gt;"",1,0))</f>
        <v>#REF!</v>
      </c>
      <c r="J101" s="208" t="e">
        <f>IF('Crisis Indicator Data'!#REF!="No Data",1,IF(#REF!&lt;&gt;"",1,0))</f>
        <v>#REF!</v>
      </c>
      <c r="K101" s="208" t="e">
        <f>IF('Crisis Indicator Data'!#REF!="No Data",1,IF(#REF!&lt;&gt;"",1,0))</f>
        <v>#REF!</v>
      </c>
      <c r="L101" s="208" t="e">
        <f>IF('Crisis Indicator Data'!#REF!="No Data",1,IF(#REF!&lt;&gt;"",1,0))</f>
        <v>#REF!</v>
      </c>
      <c r="M101" s="208" t="e">
        <f>IF('Crisis Indicator Data'!#REF!="No Data",1,IF(#REF!&lt;&gt;"",1,0))</f>
        <v>#REF!</v>
      </c>
      <c r="N101" s="208" t="e">
        <f>IF('Crisis Indicator Data'!#REF!="No Data",1,IF(#REF!&lt;&gt;"",1,0))</f>
        <v>#REF!</v>
      </c>
      <c r="O101" s="208" t="e">
        <f>IF('Crisis Indicator Data'!#REF!="No Data",1,IF(#REF!&lt;&gt;"",1,0))</f>
        <v>#REF!</v>
      </c>
      <c r="P101" s="208" t="e">
        <f>IF('Crisis Indicator Data'!#REF!="No Data",1,IF(#REF!&lt;&gt;"",1,0))</f>
        <v>#REF!</v>
      </c>
      <c r="Q101" s="208" t="e">
        <f>IF('Crisis Indicator Data'!#REF!="No Data",1,IF(#REF!&lt;&gt;"",1,0))</f>
        <v>#REF!</v>
      </c>
      <c r="R101" s="208" t="e">
        <f>IF('Crisis Indicator Data'!#REF!="No Data",1,IF(#REF!&lt;&gt;"",1,0))</f>
        <v>#REF!</v>
      </c>
      <c r="S101" s="208" t="e">
        <f>IF('Crisis Indicator Data'!#REF!="No Data",1,IF(#REF!&lt;&gt;"",1,0))</f>
        <v>#REF!</v>
      </c>
      <c r="T101" s="208" t="e">
        <f>IF('Crisis Indicator Data'!#REF!="No Data",1,IF(#REF!&lt;&gt;"",1,0))</f>
        <v>#REF!</v>
      </c>
      <c r="U101" s="208" t="e">
        <f>IF('Crisis Indicator Data'!#REF!="No Data",1,IF(#REF!&lt;&gt;"",1,0))</f>
        <v>#REF!</v>
      </c>
      <c r="V101" s="208" t="e">
        <f>IF('Crisis Indicator Data'!#REF!="No Data",1,IF(#REF!&lt;&gt;"",1,0))</f>
        <v>#REF!</v>
      </c>
      <c r="W101" s="208" t="e">
        <f>IF('Crisis Indicator Data'!#REF!="No Data",1,IF(#REF!&lt;&gt;"",1,0))</f>
        <v>#REF!</v>
      </c>
      <c r="X101" s="208" t="e">
        <f>IF('Crisis Indicator Data'!#REF!="No Data",1,IF(#REF!&lt;&gt;"",1,0))</f>
        <v>#REF!</v>
      </c>
      <c r="Y101" s="208" t="e">
        <f>IF('Crisis Indicator Data'!#REF!="No Data",1,IF(#REF!&lt;&gt;"",1,0))</f>
        <v>#REF!</v>
      </c>
      <c r="Z101" s="208" t="e">
        <f>IF('Crisis Indicator Data'!#REF!="No Data",1,IF(#REF!&lt;&gt;"",1,0))</f>
        <v>#REF!</v>
      </c>
      <c r="AA101" s="208" t="e">
        <f>IF('Crisis Indicator Data'!#REF!="No Data",1,IF(#REF!&lt;&gt;"",1,0))</f>
        <v>#REF!</v>
      </c>
      <c r="AB101" s="208" t="e">
        <f>IF('Crisis Indicator Data'!#REF!="No Data",1,IF(#REF!&lt;&gt;"",1,0))</f>
        <v>#REF!</v>
      </c>
      <c r="AC101" s="208" t="e">
        <f>IF('Crisis Indicator Data'!#REF!="No Data",1,IF(#REF!&lt;&gt;"",1,0))</f>
        <v>#REF!</v>
      </c>
      <c r="AD101" s="208" t="e">
        <f>IF('Crisis Indicator Data'!#REF!="No Data",1,IF(#REF!&lt;&gt;"",1,0))</f>
        <v>#REF!</v>
      </c>
      <c r="AE101" s="208" t="e">
        <f>IF('Crisis Indicator Data'!#REF!="No Data",1,IF(#REF!&lt;&gt;"",1,0))</f>
        <v>#REF!</v>
      </c>
      <c r="AF101" s="208" t="e">
        <f>IF('Crisis Indicator Data'!#REF!="No Data",1,IF(#REF!&lt;&gt;"",1,0))</f>
        <v>#REF!</v>
      </c>
      <c r="AG101" s="208" t="e">
        <f>IF('Crisis Indicator Data'!#REF!="No Data",1,IF(#REF!&lt;&gt;"",1,0))</f>
        <v>#REF!</v>
      </c>
      <c r="AH101" s="208" t="e">
        <f>IF('Crisis Indicator Data'!#REF!="No Data",1,IF(#REF!&lt;&gt;"",1,0))</f>
        <v>#REF!</v>
      </c>
      <c r="AI101" s="208" t="e">
        <f>IF('Crisis Indicator Data'!#REF!="No Data",1,IF(#REF!&lt;&gt;"",1,0))</f>
        <v>#REF!</v>
      </c>
      <c r="AJ101" s="208" t="e">
        <f>IF('Crisis Indicator Data'!#REF!="No Data",1,IF(#REF!&lt;&gt;"",1,0))</f>
        <v>#REF!</v>
      </c>
      <c r="AK101" s="208" t="e">
        <f>IF('Crisis Indicator Data'!#REF!="No Data",1,IF(#REF!&lt;&gt;"",1,0))</f>
        <v>#REF!</v>
      </c>
      <c r="AL101" s="208" t="e">
        <f>IF('Crisis Indicator Data'!#REF!="No Data",1,IF(#REF!&lt;&gt;"",1,0))</f>
        <v>#REF!</v>
      </c>
      <c r="AM101" s="208" t="e">
        <f>IF('Crisis Indicator Data'!#REF!="No Data",1,IF(#REF!&lt;&gt;"",1,0))</f>
        <v>#REF!</v>
      </c>
      <c r="AN101" s="208" t="e">
        <f>IF('Crisis Indicator Data'!#REF!="No Data",1,IF(#REF!&lt;&gt;"",1,0))</f>
        <v>#REF!</v>
      </c>
      <c r="AO101" s="208" t="e">
        <f>IF('Crisis Indicator Data'!#REF!="No Data",1,IF(#REF!&lt;&gt;"",1,0))</f>
        <v>#REF!</v>
      </c>
      <c r="AP101" s="208" t="e">
        <f>IF('Crisis Indicator Data'!#REF!="No Data",1,IF(#REF!&lt;&gt;"",1,0))</f>
        <v>#REF!</v>
      </c>
      <c r="AQ101" s="208" t="e">
        <f>IF('Crisis Indicator Data'!#REF!="No Data",1,IF(#REF!&lt;&gt;"",1,0))</f>
        <v>#REF!</v>
      </c>
      <c r="AR101" s="208" t="e">
        <f>IF('Crisis Indicator Data'!#REF!="No Data",1,IF(#REF!&lt;&gt;"",1,0))</f>
        <v>#REF!</v>
      </c>
      <c r="AS101" s="208" t="e">
        <f>IF('Crisis Indicator Data'!#REF!="No Data",1,IF(#REF!&lt;&gt;"",1,0))</f>
        <v>#REF!</v>
      </c>
      <c r="AT101" s="208" t="e">
        <f>IF('Crisis Indicator Data'!#REF!="No Data",1,IF(#REF!&lt;&gt;"",1,0))</f>
        <v>#REF!</v>
      </c>
      <c r="AU101" s="208" t="e">
        <f>IF('Crisis Indicator Data'!#REF!="No Data",1,IF(#REF!&lt;&gt;"",1,0))</f>
        <v>#REF!</v>
      </c>
      <c r="AV101" s="208" t="e">
        <f>IF('Crisis Indicator Data'!#REF!="No Data",1,IF(#REF!&lt;&gt;"",1,0))</f>
        <v>#REF!</v>
      </c>
      <c r="AW101" s="208" t="e">
        <f>IF('Crisis Indicator Data'!#REF!="No Data",1,IF(#REF!&lt;&gt;"",1,0))</f>
        <v>#REF!</v>
      </c>
      <c r="AX101" s="208" t="e">
        <f>IF('Crisis Indicator Data'!#REF!="No Data",1,IF(#REF!&lt;&gt;"",1,0))</f>
        <v>#REF!</v>
      </c>
      <c r="AY101" s="208" t="e">
        <f>IF('Crisis Indicator Data'!#REF!="No Data",1,IF(#REF!&lt;&gt;"",1,0))</f>
        <v>#REF!</v>
      </c>
      <c r="AZ101" s="208" t="e">
        <f>IF('Crisis Indicator Data'!#REF!="No Data",1,IF(#REF!&lt;&gt;"",1,0))</f>
        <v>#REF!</v>
      </c>
      <c r="BA101" t="e">
        <f t="shared" si="6"/>
        <v>#REF!</v>
      </c>
      <c r="BB101" s="22" t="e">
        <f t="shared" si="7"/>
        <v>#REF!</v>
      </c>
    </row>
    <row r="102" spans="1:54" x14ac:dyDescent="0.3">
      <c r="A102" t="s">
        <v>7470</v>
      </c>
      <c r="B102" s="208" t="e">
        <f>IF('Crisis Indicator Data'!#REF!="No Data",1,IF(#REF!&lt;&gt;"",1,0))</f>
        <v>#REF!</v>
      </c>
      <c r="C102" s="208" t="e">
        <f>IF('Crisis Indicator Data'!#REF!="No Data",1,IF(#REF!&lt;&gt;"",1,0))</f>
        <v>#REF!</v>
      </c>
      <c r="D102" s="208" t="e">
        <f>IF('Crisis Indicator Data'!#REF!="No Data",1,IF(#REF!&lt;&gt;"",1,0))</f>
        <v>#REF!</v>
      </c>
      <c r="E102" s="208" t="e">
        <f>IF('Crisis Indicator Data'!#REF!="No Data",1,IF(#REF!&lt;&gt;"",1,0))</f>
        <v>#REF!</v>
      </c>
      <c r="F102" s="208" t="e">
        <f>IF('Crisis Indicator Data'!#REF!="No Data",1,IF(#REF!&lt;&gt;"",1,0))</f>
        <v>#REF!</v>
      </c>
      <c r="G102" s="208" t="e">
        <f>IF('Crisis Indicator Data'!#REF!="No Data",1,IF(#REF!&lt;&gt;"",1,0))</f>
        <v>#REF!</v>
      </c>
      <c r="H102" s="208" t="e">
        <f>IF('Crisis Indicator Data'!#REF!="No Data",1,IF(#REF!&lt;&gt;"",1,0))</f>
        <v>#REF!</v>
      </c>
      <c r="I102" s="208" t="e">
        <f>IF('Crisis Indicator Data'!#REF!="No Data",1,IF(#REF!&lt;&gt;"",1,0))</f>
        <v>#REF!</v>
      </c>
      <c r="J102" s="208" t="e">
        <f>IF('Crisis Indicator Data'!#REF!="No Data",1,IF(#REF!&lt;&gt;"",1,0))</f>
        <v>#REF!</v>
      </c>
      <c r="K102" s="208" t="e">
        <f>IF('Crisis Indicator Data'!#REF!="No Data",1,IF(#REF!&lt;&gt;"",1,0))</f>
        <v>#REF!</v>
      </c>
      <c r="L102" s="208" t="e">
        <f>IF('Crisis Indicator Data'!#REF!="No Data",1,IF(#REF!&lt;&gt;"",1,0))</f>
        <v>#REF!</v>
      </c>
      <c r="M102" s="208" t="e">
        <f>IF('Crisis Indicator Data'!#REF!="No Data",1,IF(#REF!&lt;&gt;"",1,0))</f>
        <v>#REF!</v>
      </c>
      <c r="N102" s="208" t="e">
        <f>IF('Crisis Indicator Data'!#REF!="No Data",1,IF(#REF!&lt;&gt;"",1,0))</f>
        <v>#REF!</v>
      </c>
      <c r="O102" s="208" t="e">
        <f>IF('Crisis Indicator Data'!#REF!="No Data",1,IF(#REF!&lt;&gt;"",1,0))</f>
        <v>#REF!</v>
      </c>
      <c r="P102" s="208" t="e">
        <f>IF('Crisis Indicator Data'!#REF!="No Data",1,IF(#REF!&lt;&gt;"",1,0))</f>
        <v>#REF!</v>
      </c>
      <c r="Q102" s="208" t="e">
        <f>IF('Crisis Indicator Data'!#REF!="No Data",1,IF(#REF!&lt;&gt;"",1,0))</f>
        <v>#REF!</v>
      </c>
      <c r="R102" s="208" t="e">
        <f>IF('Crisis Indicator Data'!#REF!="No Data",1,IF(#REF!&lt;&gt;"",1,0))</f>
        <v>#REF!</v>
      </c>
      <c r="S102" s="208" t="e">
        <f>IF('Crisis Indicator Data'!#REF!="No Data",1,IF(#REF!&lt;&gt;"",1,0))</f>
        <v>#REF!</v>
      </c>
      <c r="T102" s="208" t="e">
        <f>IF('Crisis Indicator Data'!#REF!="No Data",1,IF(#REF!&lt;&gt;"",1,0))</f>
        <v>#REF!</v>
      </c>
      <c r="U102" s="208" t="e">
        <f>IF('Crisis Indicator Data'!#REF!="No Data",1,IF(#REF!&lt;&gt;"",1,0))</f>
        <v>#REF!</v>
      </c>
      <c r="V102" s="208" t="e">
        <f>IF('Crisis Indicator Data'!#REF!="No Data",1,IF(#REF!&lt;&gt;"",1,0))</f>
        <v>#REF!</v>
      </c>
      <c r="W102" s="208" t="e">
        <f>IF('Crisis Indicator Data'!#REF!="No Data",1,IF(#REF!&lt;&gt;"",1,0))</f>
        <v>#REF!</v>
      </c>
      <c r="X102" s="208" t="e">
        <f>IF('Crisis Indicator Data'!#REF!="No Data",1,IF(#REF!&lt;&gt;"",1,0))</f>
        <v>#REF!</v>
      </c>
      <c r="Y102" s="208" t="e">
        <f>IF('Crisis Indicator Data'!#REF!="No Data",1,IF(#REF!&lt;&gt;"",1,0))</f>
        <v>#REF!</v>
      </c>
      <c r="Z102" s="208" t="e">
        <f>IF('Crisis Indicator Data'!#REF!="No Data",1,IF(#REF!&lt;&gt;"",1,0))</f>
        <v>#REF!</v>
      </c>
      <c r="AA102" s="208" t="e">
        <f>IF('Crisis Indicator Data'!#REF!="No Data",1,IF(#REF!&lt;&gt;"",1,0))</f>
        <v>#REF!</v>
      </c>
      <c r="AB102" s="208" t="e">
        <f>IF('Crisis Indicator Data'!#REF!="No Data",1,IF(#REF!&lt;&gt;"",1,0))</f>
        <v>#REF!</v>
      </c>
      <c r="AC102" s="208" t="e">
        <f>IF('Crisis Indicator Data'!#REF!="No Data",1,IF(#REF!&lt;&gt;"",1,0))</f>
        <v>#REF!</v>
      </c>
      <c r="AD102" s="208" t="e">
        <f>IF('Crisis Indicator Data'!#REF!="No Data",1,IF(#REF!&lt;&gt;"",1,0))</f>
        <v>#REF!</v>
      </c>
      <c r="AE102" s="208" t="e">
        <f>IF('Crisis Indicator Data'!#REF!="No Data",1,IF(#REF!&lt;&gt;"",1,0))</f>
        <v>#REF!</v>
      </c>
      <c r="AF102" s="208" t="e">
        <f>IF('Crisis Indicator Data'!#REF!="No Data",1,IF(#REF!&lt;&gt;"",1,0))</f>
        <v>#REF!</v>
      </c>
      <c r="AG102" s="208" t="e">
        <f>IF('Crisis Indicator Data'!#REF!="No Data",1,IF(#REF!&lt;&gt;"",1,0))</f>
        <v>#REF!</v>
      </c>
      <c r="AH102" s="208" t="e">
        <f>IF('Crisis Indicator Data'!#REF!="No Data",1,IF(#REF!&lt;&gt;"",1,0))</f>
        <v>#REF!</v>
      </c>
      <c r="AI102" s="208" t="e">
        <f>IF('Crisis Indicator Data'!#REF!="No Data",1,IF(#REF!&lt;&gt;"",1,0))</f>
        <v>#REF!</v>
      </c>
      <c r="AJ102" s="208" t="e">
        <f>IF('Crisis Indicator Data'!#REF!="No Data",1,IF(#REF!&lt;&gt;"",1,0))</f>
        <v>#REF!</v>
      </c>
      <c r="AK102" s="208" t="e">
        <f>IF('Crisis Indicator Data'!#REF!="No Data",1,IF(#REF!&lt;&gt;"",1,0))</f>
        <v>#REF!</v>
      </c>
      <c r="AL102" s="208" t="e">
        <f>IF('Crisis Indicator Data'!#REF!="No Data",1,IF(#REF!&lt;&gt;"",1,0))</f>
        <v>#REF!</v>
      </c>
      <c r="AM102" s="208" t="e">
        <f>IF('Crisis Indicator Data'!#REF!="No Data",1,IF(#REF!&lt;&gt;"",1,0))</f>
        <v>#REF!</v>
      </c>
      <c r="AN102" s="208" t="e">
        <f>IF('Crisis Indicator Data'!#REF!="No Data",1,IF(#REF!&lt;&gt;"",1,0))</f>
        <v>#REF!</v>
      </c>
      <c r="AO102" s="208" t="e">
        <f>IF('Crisis Indicator Data'!#REF!="No Data",1,IF(#REF!&lt;&gt;"",1,0))</f>
        <v>#REF!</v>
      </c>
      <c r="AP102" s="208" t="e">
        <f>IF('Crisis Indicator Data'!#REF!="No Data",1,IF(#REF!&lt;&gt;"",1,0))</f>
        <v>#REF!</v>
      </c>
      <c r="AQ102" s="208" t="e">
        <f>IF('Crisis Indicator Data'!#REF!="No Data",1,IF(#REF!&lt;&gt;"",1,0))</f>
        <v>#REF!</v>
      </c>
      <c r="AR102" s="208" t="e">
        <f>IF('Crisis Indicator Data'!#REF!="No Data",1,IF(#REF!&lt;&gt;"",1,0))</f>
        <v>#REF!</v>
      </c>
      <c r="AS102" s="208" t="e">
        <f>IF('Crisis Indicator Data'!#REF!="No Data",1,IF(#REF!&lt;&gt;"",1,0))</f>
        <v>#REF!</v>
      </c>
      <c r="AT102" s="208" t="e">
        <f>IF('Crisis Indicator Data'!#REF!="No Data",1,IF(#REF!&lt;&gt;"",1,0))</f>
        <v>#REF!</v>
      </c>
      <c r="AU102" s="208" t="e">
        <f>IF('Crisis Indicator Data'!#REF!="No Data",1,IF(#REF!&lt;&gt;"",1,0))</f>
        <v>#REF!</v>
      </c>
      <c r="AV102" s="208" t="e">
        <f>IF('Crisis Indicator Data'!#REF!="No Data",1,IF(#REF!&lt;&gt;"",1,0))</f>
        <v>#REF!</v>
      </c>
      <c r="AW102" s="208" t="e">
        <f>IF('Crisis Indicator Data'!#REF!="No Data",1,IF(#REF!&lt;&gt;"",1,0))</f>
        <v>#REF!</v>
      </c>
      <c r="AX102" s="208" t="e">
        <f>IF('Crisis Indicator Data'!#REF!="No Data",1,IF(#REF!&lt;&gt;"",1,0))</f>
        <v>#REF!</v>
      </c>
      <c r="AY102" s="208" t="e">
        <f>IF('Crisis Indicator Data'!#REF!="No Data",1,IF(#REF!&lt;&gt;"",1,0))</f>
        <v>#REF!</v>
      </c>
      <c r="AZ102" s="208" t="e">
        <f>IF('Crisis Indicator Data'!#REF!="No Data",1,IF(#REF!&lt;&gt;"",1,0))</f>
        <v>#REF!</v>
      </c>
      <c r="BA102" t="e">
        <f t="shared" si="6"/>
        <v>#REF!</v>
      </c>
      <c r="BB102" s="22" t="e">
        <f t="shared" si="7"/>
        <v>#REF!</v>
      </c>
    </row>
    <row r="103" spans="1:54" x14ac:dyDescent="0.3">
      <c r="A103" t="s">
        <v>7471</v>
      </c>
      <c r="B103" s="208" t="e">
        <f>IF('Crisis Indicator Data'!#REF!="No Data",1,IF(#REF!&lt;&gt;"",1,0))</f>
        <v>#REF!</v>
      </c>
      <c r="C103" s="208" t="e">
        <f>IF('Crisis Indicator Data'!#REF!="No Data",1,IF(#REF!&lt;&gt;"",1,0))</f>
        <v>#REF!</v>
      </c>
      <c r="D103" s="208" t="e">
        <f>IF('Crisis Indicator Data'!#REF!="No Data",1,IF(#REF!&lt;&gt;"",1,0))</f>
        <v>#REF!</v>
      </c>
      <c r="E103" s="208" t="e">
        <f>IF('Crisis Indicator Data'!#REF!="No Data",1,IF(#REF!&lt;&gt;"",1,0))</f>
        <v>#REF!</v>
      </c>
      <c r="F103" s="208" t="e">
        <f>IF('Crisis Indicator Data'!#REF!="No Data",1,IF(#REF!&lt;&gt;"",1,0))</f>
        <v>#REF!</v>
      </c>
      <c r="G103" s="208" t="e">
        <f>IF('Crisis Indicator Data'!#REF!="No Data",1,IF(#REF!&lt;&gt;"",1,0))</f>
        <v>#REF!</v>
      </c>
      <c r="H103" s="208" t="e">
        <f>IF('Crisis Indicator Data'!#REF!="No Data",1,IF(#REF!&lt;&gt;"",1,0))</f>
        <v>#REF!</v>
      </c>
      <c r="I103" s="208" t="e">
        <f>IF('Crisis Indicator Data'!#REF!="No Data",1,IF(#REF!&lt;&gt;"",1,0))</f>
        <v>#REF!</v>
      </c>
      <c r="J103" s="208" t="e">
        <f>IF('Crisis Indicator Data'!#REF!="No Data",1,IF(#REF!&lt;&gt;"",1,0))</f>
        <v>#REF!</v>
      </c>
      <c r="K103" s="208" t="e">
        <f>IF('Crisis Indicator Data'!#REF!="No Data",1,IF(#REF!&lt;&gt;"",1,0))</f>
        <v>#REF!</v>
      </c>
      <c r="L103" s="208" t="e">
        <f>IF('Crisis Indicator Data'!#REF!="No Data",1,IF(#REF!&lt;&gt;"",1,0))</f>
        <v>#REF!</v>
      </c>
      <c r="M103" s="208" t="e">
        <f>IF('Crisis Indicator Data'!#REF!="No Data",1,IF(#REF!&lt;&gt;"",1,0))</f>
        <v>#REF!</v>
      </c>
      <c r="N103" s="208" t="e">
        <f>IF('Crisis Indicator Data'!#REF!="No Data",1,IF(#REF!&lt;&gt;"",1,0))</f>
        <v>#REF!</v>
      </c>
      <c r="O103" s="208" t="e">
        <f>IF('Crisis Indicator Data'!#REF!="No Data",1,IF(#REF!&lt;&gt;"",1,0))</f>
        <v>#REF!</v>
      </c>
      <c r="P103" s="208" t="e">
        <f>IF('Crisis Indicator Data'!#REF!="No Data",1,IF(#REF!&lt;&gt;"",1,0))</f>
        <v>#REF!</v>
      </c>
      <c r="Q103" s="208" t="e">
        <f>IF('Crisis Indicator Data'!#REF!="No Data",1,IF(#REF!&lt;&gt;"",1,0))</f>
        <v>#REF!</v>
      </c>
      <c r="R103" s="208" t="e">
        <f>IF('Crisis Indicator Data'!#REF!="No Data",1,IF(#REF!&lt;&gt;"",1,0))</f>
        <v>#REF!</v>
      </c>
      <c r="S103" s="208" t="e">
        <f>IF('Crisis Indicator Data'!#REF!="No Data",1,IF(#REF!&lt;&gt;"",1,0))</f>
        <v>#REF!</v>
      </c>
      <c r="T103" s="208" t="e">
        <f>IF('Crisis Indicator Data'!#REF!="No Data",1,IF(#REF!&lt;&gt;"",1,0))</f>
        <v>#REF!</v>
      </c>
      <c r="U103" s="208" t="e">
        <f>IF('Crisis Indicator Data'!#REF!="No Data",1,IF(#REF!&lt;&gt;"",1,0))</f>
        <v>#REF!</v>
      </c>
      <c r="V103" s="208" t="e">
        <f>IF('Crisis Indicator Data'!#REF!="No Data",1,IF(#REF!&lt;&gt;"",1,0))</f>
        <v>#REF!</v>
      </c>
      <c r="W103" s="208" t="e">
        <f>IF('Crisis Indicator Data'!#REF!="No Data",1,IF(#REF!&lt;&gt;"",1,0))</f>
        <v>#REF!</v>
      </c>
      <c r="X103" s="208" t="e">
        <f>IF('Crisis Indicator Data'!#REF!="No Data",1,IF(#REF!&lt;&gt;"",1,0))</f>
        <v>#REF!</v>
      </c>
      <c r="Y103" s="208" t="e">
        <f>IF('Crisis Indicator Data'!#REF!="No Data",1,IF(#REF!&lt;&gt;"",1,0))</f>
        <v>#REF!</v>
      </c>
      <c r="Z103" s="208" t="e">
        <f>IF('Crisis Indicator Data'!#REF!="No Data",1,IF(#REF!&lt;&gt;"",1,0))</f>
        <v>#REF!</v>
      </c>
      <c r="AA103" s="208" t="e">
        <f>IF('Crisis Indicator Data'!#REF!="No Data",1,IF(#REF!&lt;&gt;"",1,0))</f>
        <v>#REF!</v>
      </c>
      <c r="AB103" s="208" t="e">
        <f>IF('Crisis Indicator Data'!#REF!="No Data",1,IF(#REF!&lt;&gt;"",1,0))</f>
        <v>#REF!</v>
      </c>
      <c r="AC103" s="208" t="e">
        <f>IF('Crisis Indicator Data'!#REF!="No Data",1,IF(#REF!&lt;&gt;"",1,0))</f>
        <v>#REF!</v>
      </c>
      <c r="AD103" s="208" t="e">
        <f>IF('Crisis Indicator Data'!#REF!="No Data",1,IF(#REF!&lt;&gt;"",1,0))</f>
        <v>#REF!</v>
      </c>
      <c r="AE103" s="208" t="e">
        <f>IF('Crisis Indicator Data'!#REF!="No Data",1,IF(#REF!&lt;&gt;"",1,0))</f>
        <v>#REF!</v>
      </c>
      <c r="AF103" s="208" t="e">
        <f>IF('Crisis Indicator Data'!#REF!="No Data",1,IF(#REF!&lt;&gt;"",1,0))</f>
        <v>#REF!</v>
      </c>
      <c r="AG103" s="208" t="e">
        <f>IF('Crisis Indicator Data'!#REF!="No Data",1,IF(#REF!&lt;&gt;"",1,0))</f>
        <v>#REF!</v>
      </c>
      <c r="AH103" s="208" t="e">
        <f>IF('Crisis Indicator Data'!#REF!="No Data",1,IF(#REF!&lt;&gt;"",1,0))</f>
        <v>#REF!</v>
      </c>
      <c r="AI103" s="208" t="e">
        <f>IF('Crisis Indicator Data'!#REF!="No Data",1,IF(#REF!&lt;&gt;"",1,0))</f>
        <v>#REF!</v>
      </c>
      <c r="AJ103" s="208" t="e">
        <f>IF('Crisis Indicator Data'!#REF!="No Data",1,IF(#REF!&lt;&gt;"",1,0))</f>
        <v>#REF!</v>
      </c>
      <c r="AK103" s="208" t="e">
        <f>IF('Crisis Indicator Data'!#REF!="No Data",1,IF(#REF!&lt;&gt;"",1,0))</f>
        <v>#REF!</v>
      </c>
      <c r="AL103" s="208" t="e">
        <f>IF('Crisis Indicator Data'!#REF!="No Data",1,IF(#REF!&lt;&gt;"",1,0))</f>
        <v>#REF!</v>
      </c>
      <c r="AM103" s="208" t="e">
        <f>IF('Crisis Indicator Data'!#REF!="No Data",1,IF(#REF!&lt;&gt;"",1,0))</f>
        <v>#REF!</v>
      </c>
      <c r="AN103" s="208" t="e">
        <f>IF('Crisis Indicator Data'!#REF!="No Data",1,IF(#REF!&lt;&gt;"",1,0))</f>
        <v>#REF!</v>
      </c>
      <c r="AO103" s="208" t="e">
        <f>IF('Crisis Indicator Data'!#REF!="No Data",1,IF(#REF!&lt;&gt;"",1,0))</f>
        <v>#REF!</v>
      </c>
      <c r="AP103" s="208" t="e">
        <f>IF('Crisis Indicator Data'!#REF!="No Data",1,IF(#REF!&lt;&gt;"",1,0))</f>
        <v>#REF!</v>
      </c>
      <c r="AQ103" s="208" t="e">
        <f>IF('Crisis Indicator Data'!#REF!="No Data",1,IF(#REF!&lt;&gt;"",1,0))</f>
        <v>#REF!</v>
      </c>
      <c r="AR103" s="208" t="e">
        <f>IF('Crisis Indicator Data'!#REF!="No Data",1,IF(#REF!&lt;&gt;"",1,0))</f>
        <v>#REF!</v>
      </c>
      <c r="AS103" s="208" t="e">
        <f>IF('Crisis Indicator Data'!#REF!="No Data",1,IF(#REF!&lt;&gt;"",1,0))</f>
        <v>#REF!</v>
      </c>
      <c r="AT103" s="208" t="e">
        <f>IF('Crisis Indicator Data'!#REF!="No Data",1,IF(#REF!&lt;&gt;"",1,0))</f>
        <v>#REF!</v>
      </c>
      <c r="AU103" s="208" t="e">
        <f>IF('Crisis Indicator Data'!#REF!="No Data",1,IF(#REF!&lt;&gt;"",1,0))</f>
        <v>#REF!</v>
      </c>
      <c r="AV103" s="208" t="e">
        <f>IF('Crisis Indicator Data'!#REF!="No Data",1,IF(#REF!&lt;&gt;"",1,0))</f>
        <v>#REF!</v>
      </c>
      <c r="AW103" s="208" t="e">
        <f>IF('Crisis Indicator Data'!#REF!="No Data",1,IF(#REF!&lt;&gt;"",1,0))</f>
        <v>#REF!</v>
      </c>
      <c r="AX103" s="208" t="e">
        <f>IF('Crisis Indicator Data'!#REF!="No Data",1,IF(#REF!&lt;&gt;"",1,0))</f>
        <v>#REF!</v>
      </c>
      <c r="AY103" s="208" t="e">
        <f>IF('Crisis Indicator Data'!#REF!="No Data",1,IF(#REF!&lt;&gt;"",1,0))</f>
        <v>#REF!</v>
      </c>
      <c r="AZ103" s="208" t="e">
        <f>IF('Crisis Indicator Data'!#REF!="No Data",1,IF(#REF!&lt;&gt;"",1,0))</f>
        <v>#REF!</v>
      </c>
      <c r="BA103" t="e">
        <f t="shared" si="6"/>
        <v>#REF!</v>
      </c>
      <c r="BB103" s="22" t="e">
        <f t="shared" si="7"/>
        <v>#REF!</v>
      </c>
    </row>
    <row r="104" spans="1:54" x14ac:dyDescent="0.3">
      <c r="A104" t="s">
        <v>7472</v>
      </c>
      <c r="B104" s="208" t="e">
        <f>IF('Crisis Indicator Data'!#REF!="No Data",1,IF(#REF!&lt;&gt;"",1,0))</f>
        <v>#REF!</v>
      </c>
      <c r="C104" s="208" t="e">
        <f>IF('Crisis Indicator Data'!#REF!="No Data",1,IF(#REF!&lt;&gt;"",1,0))</f>
        <v>#REF!</v>
      </c>
      <c r="D104" s="208" t="e">
        <f>IF('Crisis Indicator Data'!#REF!="No Data",1,IF(#REF!&lt;&gt;"",1,0))</f>
        <v>#REF!</v>
      </c>
      <c r="E104" s="208" t="e">
        <f>IF('Crisis Indicator Data'!#REF!="No Data",1,IF(#REF!&lt;&gt;"",1,0))</f>
        <v>#REF!</v>
      </c>
      <c r="F104" s="208" t="e">
        <f>IF('Crisis Indicator Data'!#REF!="No Data",1,IF(#REF!&lt;&gt;"",1,0))</f>
        <v>#REF!</v>
      </c>
      <c r="G104" s="208" t="e">
        <f>IF('Crisis Indicator Data'!#REF!="No Data",1,IF(#REF!&lt;&gt;"",1,0))</f>
        <v>#REF!</v>
      </c>
      <c r="H104" s="208" t="e">
        <f>IF('Crisis Indicator Data'!#REF!="No Data",1,IF(#REF!&lt;&gt;"",1,0))</f>
        <v>#REF!</v>
      </c>
      <c r="I104" s="208" t="e">
        <f>IF('Crisis Indicator Data'!#REF!="No Data",1,IF(#REF!&lt;&gt;"",1,0))</f>
        <v>#REF!</v>
      </c>
      <c r="J104" s="208" t="e">
        <f>IF('Crisis Indicator Data'!#REF!="No Data",1,IF(#REF!&lt;&gt;"",1,0))</f>
        <v>#REF!</v>
      </c>
      <c r="K104" s="208" t="e">
        <f>IF('Crisis Indicator Data'!#REF!="No Data",1,IF(#REF!&lt;&gt;"",1,0))</f>
        <v>#REF!</v>
      </c>
      <c r="L104" s="208" t="e">
        <f>IF('Crisis Indicator Data'!#REF!="No Data",1,IF(#REF!&lt;&gt;"",1,0))</f>
        <v>#REF!</v>
      </c>
      <c r="M104" s="208" t="e">
        <f>IF('Crisis Indicator Data'!#REF!="No Data",1,IF(#REF!&lt;&gt;"",1,0))</f>
        <v>#REF!</v>
      </c>
      <c r="N104" s="208" t="e">
        <f>IF('Crisis Indicator Data'!#REF!="No Data",1,IF(#REF!&lt;&gt;"",1,0))</f>
        <v>#REF!</v>
      </c>
      <c r="O104" s="208" t="e">
        <f>IF('Crisis Indicator Data'!#REF!="No Data",1,IF(#REF!&lt;&gt;"",1,0))</f>
        <v>#REF!</v>
      </c>
      <c r="P104" s="208" t="e">
        <f>IF('Crisis Indicator Data'!#REF!="No Data",1,IF(#REF!&lt;&gt;"",1,0))</f>
        <v>#REF!</v>
      </c>
      <c r="Q104" s="208" t="e">
        <f>IF('Crisis Indicator Data'!#REF!="No Data",1,IF(#REF!&lt;&gt;"",1,0))</f>
        <v>#REF!</v>
      </c>
      <c r="R104" s="208" t="e">
        <f>IF('Crisis Indicator Data'!#REF!="No Data",1,IF(#REF!&lt;&gt;"",1,0))</f>
        <v>#REF!</v>
      </c>
      <c r="S104" s="208" t="e">
        <f>IF('Crisis Indicator Data'!#REF!="No Data",1,IF(#REF!&lt;&gt;"",1,0))</f>
        <v>#REF!</v>
      </c>
      <c r="T104" s="208" t="e">
        <f>IF('Crisis Indicator Data'!#REF!="No Data",1,IF(#REF!&lt;&gt;"",1,0))</f>
        <v>#REF!</v>
      </c>
      <c r="U104" s="208" t="e">
        <f>IF('Crisis Indicator Data'!#REF!="No Data",1,IF(#REF!&lt;&gt;"",1,0))</f>
        <v>#REF!</v>
      </c>
      <c r="V104" s="208" t="e">
        <f>IF('Crisis Indicator Data'!#REF!="No Data",1,IF(#REF!&lt;&gt;"",1,0))</f>
        <v>#REF!</v>
      </c>
      <c r="W104" s="208" t="e">
        <f>IF('Crisis Indicator Data'!#REF!="No Data",1,IF(#REF!&lt;&gt;"",1,0))</f>
        <v>#REF!</v>
      </c>
      <c r="X104" s="208" t="e">
        <f>IF('Crisis Indicator Data'!#REF!="No Data",1,IF(#REF!&lt;&gt;"",1,0))</f>
        <v>#REF!</v>
      </c>
      <c r="Y104" s="208" t="e">
        <f>IF('Crisis Indicator Data'!#REF!="No Data",1,IF(#REF!&lt;&gt;"",1,0))</f>
        <v>#REF!</v>
      </c>
      <c r="Z104" s="208" t="e">
        <f>IF('Crisis Indicator Data'!#REF!="No Data",1,IF(#REF!&lt;&gt;"",1,0))</f>
        <v>#REF!</v>
      </c>
      <c r="AA104" s="208" t="e">
        <f>IF('Crisis Indicator Data'!#REF!="No Data",1,IF(#REF!&lt;&gt;"",1,0))</f>
        <v>#REF!</v>
      </c>
      <c r="AB104" s="208" t="e">
        <f>IF('Crisis Indicator Data'!#REF!="No Data",1,IF(#REF!&lt;&gt;"",1,0))</f>
        <v>#REF!</v>
      </c>
      <c r="AC104" s="208" t="e">
        <f>IF('Crisis Indicator Data'!#REF!="No Data",1,IF(#REF!&lt;&gt;"",1,0))</f>
        <v>#REF!</v>
      </c>
      <c r="AD104" s="208" t="e">
        <f>IF('Crisis Indicator Data'!#REF!="No Data",1,IF(#REF!&lt;&gt;"",1,0))</f>
        <v>#REF!</v>
      </c>
      <c r="AE104" s="208" t="e">
        <f>IF('Crisis Indicator Data'!#REF!="No Data",1,IF(#REF!&lt;&gt;"",1,0))</f>
        <v>#REF!</v>
      </c>
      <c r="AF104" s="208" t="e">
        <f>IF('Crisis Indicator Data'!#REF!="No Data",1,IF(#REF!&lt;&gt;"",1,0))</f>
        <v>#REF!</v>
      </c>
      <c r="AG104" s="208" t="e">
        <f>IF('Crisis Indicator Data'!#REF!="No Data",1,IF(#REF!&lt;&gt;"",1,0))</f>
        <v>#REF!</v>
      </c>
      <c r="AH104" s="208" t="e">
        <f>IF('Crisis Indicator Data'!#REF!="No Data",1,IF(#REF!&lt;&gt;"",1,0))</f>
        <v>#REF!</v>
      </c>
      <c r="AI104" s="208" t="e">
        <f>IF('Crisis Indicator Data'!#REF!="No Data",1,IF(#REF!&lt;&gt;"",1,0))</f>
        <v>#REF!</v>
      </c>
      <c r="AJ104" s="208" t="e">
        <f>IF('Crisis Indicator Data'!#REF!="No Data",1,IF(#REF!&lt;&gt;"",1,0))</f>
        <v>#REF!</v>
      </c>
      <c r="AK104" s="208" t="e">
        <f>IF('Crisis Indicator Data'!#REF!="No Data",1,IF(#REF!&lt;&gt;"",1,0))</f>
        <v>#REF!</v>
      </c>
      <c r="AL104" s="208" t="e">
        <f>IF('Crisis Indicator Data'!#REF!="No Data",1,IF(#REF!&lt;&gt;"",1,0))</f>
        <v>#REF!</v>
      </c>
      <c r="AM104" s="208" t="e">
        <f>IF('Crisis Indicator Data'!#REF!="No Data",1,IF(#REF!&lt;&gt;"",1,0))</f>
        <v>#REF!</v>
      </c>
      <c r="AN104" s="208" t="e">
        <f>IF('Crisis Indicator Data'!#REF!="No Data",1,IF(#REF!&lt;&gt;"",1,0))</f>
        <v>#REF!</v>
      </c>
      <c r="AO104" s="208" t="e">
        <f>IF('Crisis Indicator Data'!#REF!="No Data",1,IF(#REF!&lt;&gt;"",1,0))</f>
        <v>#REF!</v>
      </c>
      <c r="AP104" s="208" t="e">
        <f>IF('Crisis Indicator Data'!#REF!="No Data",1,IF(#REF!&lt;&gt;"",1,0))</f>
        <v>#REF!</v>
      </c>
      <c r="AQ104" s="208" t="e">
        <f>IF('Crisis Indicator Data'!#REF!="No Data",1,IF(#REF!&lt;&gt;"",1,0))</f>
        <v>#REF!</v>
      </c>
      <c r="AR104" s="208" t="e">
        <f>IF('Crisis Indicator Data'!#REF!="No Data",1,IF(#REF!&lt;&gt;"",1,0))</f>
        <v>#REF!</v>
      </c>
      <c r="AS104" s="208" t="e">
        <f>IF('Crisis Indicator Data'!#REF!="No Data",1,IF(#REF!&lt;&gt;"",1,0))</f>
        <v>#REF!</v>
      </c>
      <c r="AT104" s="208" t="e">
        <f>IF('Crisis Indicator Data'!#REF!="No Data",1,IF(#REF!&lt;&gt;"",1,0))</f>
        <v>#REF!</v>
      </c>
      <c r="AU104" s="208" t="e">
        <f>IF('Crisis Indicator Data'!#REF!="No Data",1,IF(#REF!&lt;&gt;"",1,0))</f>
        <v>#REF!</v>
      </c>
      <c r="AV104" s="208" t="e">
        <f>IF('Crisis Indicator Data'!#REF!="No Data",1,IF(#REF!&lt;&gt;"",1,0))</f>
        <v>#REF!</v>
      </c>
      <c r="AW104" s="208" t="e">
        <f>IF('Crisis Indicator Data'!#REF!="No Data",1,IF(#REF!&lt;&gt;"",1,0))</f>
        <v>#REF!</v>
      </c>
      <c r="AX104" s="208" t="e">
        <f>IF('Crisis Indicator Data'!#REF!="No Data",1,IF(#REF!&lt;&gt;"",1,0))</f>
        <v>#REF!</v>
      </c>
      <c r="AY104" s="208" t="e">
        <f>IF('Crisis Indicator Data'!#REF!="No Data",1,IF(#REF!&lt;&gt;"",1,0))</f>
        <v>#REF!</v>
      </c>
      <c r="AZ104" s="208" t="e">
        <f>IF('Crisis Indicator Data'!#REF!="No Data",1,IF(#REF!&lt;&gt;"",1,0))</f>
        <v>#REF!</v>
      </c>
      <c r="BA104" t="e">
        <f t="shared" si="6"/>
        <v>#REF!</v>
      </c>
      <c r="BB104" s="22" t="e">
        <f t="shared" si="7"/>
        <v>#REF!</v>
      </c>
    </row>
    <row r="105" spans="1:54" x14ac:dyDescent="0.3">
      <c r="A105" t="s">
        <v>7474</v>
      </c>
      <c r="B105" s="208" t="e">
        <f>IF('Crisis Indicator Data'!#REF!="No Data",1,IF(#REF!&lt;&gt;"",1,0))</f>
        <v>#REF!</v>
      </c>
      <c r="C105" s="208" t="e">
        <f>IF('Crisis Indicator Data'!#REF!="No Data",1,IF(#REF!&lt;&gt;"",1,0))</f>
        <v>#REF!</v>
      </c>
      <c r="D105" s="208" t="e">
        <f>IF('Crisis Indicator Data'!#REF!="No Data",1,IF(#REF!&lt;&gt;"",1,0))</f>
        <v>#REF!</v>
      </c>
      <c r="E105" s="208" t="e">
        <f>IF('Crisis Indicator Data'!#REF!="No Data",1,IF(#REF!&lt;&gt;"",1,0))</f>
        <v>#REF!</v>
      </c>
      <c r="F105" s="208" t="e">
        <f>IF('Crisis Indicator Data'!#REF!="No Data",1,IF(#REF!&lt;&gt;"",1,0))</f>
        <v>#REF!</v>
      </c>
      <c r="G105" s="208" t="e">
        <f>IF('Crisis Indicator Data'!#REF!="No Data",1,IF(#REF!&lt;&gt;"",1,0))</f>
        <v>#REF!</v>
      </c>
      <c r="H105" s="208" t="e">
        <f>IF('Crisis Indicator Data'!#REF!="No Data",1,IF(#REF!&lt;&gt;"",1,0))</f>
        <v>#REF!</v>
      </c>
      <c r="I105" s="208" t="e">
        <f>IF('Crisis Indicator Data'!#REF!="No Data",1,IF(#REF!&lt;&gt;"",1,0))</f>
        <v>#REF!</v>
      </c>
      <c r="J105" s="208" t="e">
        <f>IF('Crisis Indicator Data'!#REF!="No Data",1,IF(#REF!&lt;&gt;"",1,0))</f>
        <v>#REF!</v>
      </c>
      <c r="K105" s="208" t="e">
        <f>IF('Crisis Indicator Data'!#REF!="No Data",1,IF(#REF!&lt;&gt;"",1,0))</f>
        <v>#REF!</v>
      </c>
      <c r="L105" s="208" t="e">
        <f>IF('Crisis Indicator Data'!#REF!="No Data",1,IF(#REF!&lt;&gt;"",1,0))</f>
        <v>#REF!</v>
      </c>
      <c r="M105" s="208" t="e">
        <f>IF('Crisis Indicator Data'!#REF!="No Data",1,IF(#REF!&lt;&gt;"",1,0))</f>
        <v>#REF!</v>
      </c>
      <c r="N105" s="208" t="e">
        <f>IF('Crisis Indicator Data'!#REF!="No Data",1,IF(#REF!&lt;&gt;"",1,0))</f>
        <v>#REF!</v>
      </c>
      <c r="O105" s="208" t="e">
        <f>IF('Crisis Indicator Data'!#REF!="No Data",1,IF(#REF!&lt;&gt;"",1,0))</f>
        <v>#REF!</v>
      </c>
      <c r="P105" s="208" t="e">
        <f>IF('Crisis Indicator Data'!#REF!="No Data",1,IF(#REF!&lt;&gt;"",1,0))</f>
        <v>#REF!</v>
      </c>
      <c r="Q105" s="208" t="e">
        <f>IF('Crisis Indicator Data'!#REF!="No Data",1,IF(#REF!&lt;&gt;"",1,0))</f>
        <v>#REF!</v>
      </c>
      <c r="R105" s="208" t="e">
        <f>IF('Crisis Indicator Data'!#REF!="No Data",1,IF(#REF!&lt;&gt;"",1,0))</f>
        <v>#REF!</v>
      </c>
      <c r="S105" s="208" t="e">
        <f>IF('Crisis Indicator Data'!#REF!="No Data",1,IF(#REF!&lt;&gt;"",1,0))</f>
        <v>#REF!</v>
      </c>
      <c r="T105" s="208" t="e">
        <f>IF('Crisis Indicator Data'!#REF!="No Data",1,IF(#REF!&lt;&gt;"",1,0))</f>
        <v>#REF!</v>
      </c>
      <c r="U105" s="208" t="e">
        <f>IF('Crisis Indicator Data'!#REF!="No Data",1,IF(#REF!&lt;&gt;"",1,0))</f>
        <v>#REF!</v>
      </c>
      <c r="V105" s="208" t="e">
        <f>IF('Crisis Indicator Data'!#REF!="No Data",1,IF(#REF!&lt;&gt;"",1,0))</f>
        <v>#REF!</v>
      </c>
      <c r="W105" s="208" t="e">
        <f>IF('Crisis Indicator Data'!#REF!="No Data",1,IF(#REF!&lt;&gt;"",1,0))</f>
        <v>#REF!</v>
      </c>
      <c r="X105" s="208" t="e">
        <f>IF('Crisis Indicator Data'!#REF!="No Data",1,IF(#REF!&lt;&gt;"",1,0))</f>
        <v>#REF!</v>
      </c>
      <c r="Y105" s="208" t="e">
        <f>IF('Crisis Indicator Data'!#REF!="No Data",1,IF(#REF!&lt;&gt;"",1,0))</f>
        <v>#REF!</v>
      </c>
      <c r="Z105" s="208" t="e">
        <f>IF('Crisis Indicator Data'!#REF!="No Data",1,IF(#REF!&lt;&gt;"",1,0))</f>
        <v>#REF!</v>
      </c>
      <c r="AA105" s="208" t="e">
        <f>IF('Crisis Indicator Data'!#REF!="No Data",1,IF(#REF!&lt;&gt;"",1,0))</f>
        <v>#REF!</v>
      </c>
      <c r="AB105" s="208" t="e">
        <f>IF('Crisis Indicator Data'!#REF!="No Data",1,IF(#REF!&lt;&gt;"",1,0))</f>
        <v>#REF!</v>
      </c>
      <c r="AC105" s="208" t="e">
        <f>IF('Crisis Indicator Data'!#REF!="No Data",1,IF(#REF!&lt;&gt;"",1,0))</f>
        <v>#REF!</v>
      </c>
      <c r="AD105" s="208" t="e">
        <f>IF('Crisis Indicator Data'!#REF!="No Data",1,IF(#REF!&lt;&gt;"",1,0))</f>
        <v>#REF!</v>
      </c>
      <c r="AE105" s="208" t="e">
        <f>IF('Crisis Indicator Data'!#REF!="No Data",1,IF(#REF!&lt;&gt;"",1,0))</f>
        <v>#REF!</v>
      </c>
      <c r="AF105" s="208" t="e">
        <f>IF('Crisis Indicator Data'!#REF!="No Data",1,IF(#REF!&lt;&gt;"",1,0))</f>
        <v>#REF!</v>
      </c>
      <c r="AG105" s="208" t="e">
        <f>IF('Crisis Indicator Data'!#REF!="No Data",1,IF(#REF!&lt;&gt;"",1,0))</f>
        <v>#REF!</v>
      </c>
      <c r="AH105" s="208" t="e">
        <f>IF('Crisis Indicator Data'!#REF!="No Data",1,IF(#REF!&lt;&gt;"",1,0))</f>
        <v>#REF!</v>
      </c>
      <c r="AI105" s="208" t="e">
        <f>IF('Crisis Indicator Data'!#REF!="No Data",1,IF(#REF!&lt;&gt;"",1,0))</f>
        <v>#REF!</v>
      </c>
      <c r="AJ105" s="208" t="e">
        <f>IF('Crisis Indicator Data'!#REF!="No Data",1,IF(#REF!&lt;&gt;"",1,0))</f>
        <v>#REF!</v>
      </c>
      <c r="AK105" s="208" t="e">
        <f>IF('Crisis Indicator Data'!#REF!="No Data",1,IF(#REF!&lt;&gt;"",1,0))</f>
        <v>#REF!</v>
      </c>
      <c r="AL105" s="208" t="e">
        <f>IF('Crisis Indicator Data'!#REF!="No Data",1,IF(#REF!&lt;&gt;"",1,0))</f>
        <v>#REF!</v>
      </c>
      <c r="AM105" s="208" t="e">
        <f>IF('Crisis Indicator Data'!#REF!="No Data",1,IF(#REF!&lt;&gt;"",1,0))</f>
        <v>#REF!</v>
      </c>
      <c r="AN105" s="208" t="e">
        <f>IF('Crisis Indicator Data'!#REF!="No Data",1,IF(#REF!&lt;&gt;"",1,0))</f>
        <v>#REF!</v>
      </c>
      <c r="AO105" s="208" t="e">
        <f>IF('Crisis Indicator Data'!#REF!="No Data",1,IF(#REF!&lt;&gt;"",1,0))</f>
        <v>#REF!</v>
      </c>
      <c r="AP105" s="208" t="e">
        <f>IF('Crisis Indicator Data'!#REF!="No Data",1,IF(#REF!&lt;&gt;"",1,0))</f>
        <v>#REF!</v>
      </c>
      <c r="AQ105" s="208" t="e">
        <f>IF('Crisis Indicator Data'!#REF!="No Data",1,IF(#REF!&lt;&gt;"",1,0))</f>
        <v>#REF!</v>
      </c>
      <c r="AR105" s="208" t="e">
        <f>IF('Crisis Indicator Data'!#REF!="No Data",1,IF(#REF!&lt;&gt;"",1,0))</f>
        <v>#REF!</v>
      </c>
      <c r="AS105" s="208" t="e">
        <f>IF('Crisis Indicator Data'!#REF!="No Data",1,IF(#REF!&lt;&gt;"",1,0))</f>
        <v>#REF!</v>
      </c>
      <c r="AT105" s="208" t="e">
        <f>IF('Crisis Indicator Data'!#REF!="No Data",1,IF(#REF!&lt;&gt;"",1,0))</f>
        <v>#REF!</v>
      </c>
      <c r="AU105" s="208" t="e">
        <f>IF('Crisis Indicator Data'!#REF!="No Data",1,IF(#REF!&lt;&gt;"",1,0))</f>
        <v>#REF!</v>
      </c>
      <c r="AV105" s="208" t="e">
        <f>IF('Crisis Indicator Data'!#REF!="No Data",1,IF(#REF!&lt;&gt;"",1,0))</f>
        <v>#REF!</v>
      </c>
      <c r="AW105" s="208" t="e">
        <f>IF('Crisis Indicator Data'!#REF!="No Data",1,IF(#REF!&lt;&gt;"",1,0))</f>
        <v>#REF!</v>
      </c>
      <c r="AX105" s="208" t="e">
        <f>IF('Crisis Indicator Data'!#REF!="No Data",1,IF(#REF!&lt;&gt;"",1,0))</f>
        <v>#REF!</v>
      </c>
      <c r="AY105" s="208" t="e">
        <f>IF('Crisis Indicator Data'!#REF!="No Data",1,IF(#REF!&lt;&gt;"",1,0))</f>
        <v>#REF!</v>
      </c>
      <c r="AZ105" s="208" t="e">
        <f>IF('Crisis Indicator Data'!#REF!="No Data",1,IF(#REF!&lt;&gt;"",1,0))</f>
        <v>#REF!</v>
      </c>
      <c r="BA105" t="e">
        <f t="shared" si="6"/>
        <v>#REF!</v>
      </c>
      <c r="BB105" s="22" t="e">
        <f t="shared" si="7"/>
        <v>#REF!</v>
      </c>
    </row>
    <row r="106" spans="1:54" x14ac:dyDescent="0.3">
      <c r="A106" t="s">
        <v>7475</v>
      </c>
      <c r="B106" s="208" t="e">
        <f>IF('Crisis Indicator Data'!#REF!="No Data",1,IF(#REF!&lt;&gt;"",1,0))</f>
        <v>#REF!</v>
      </c>
      <c r="C106" s="208" t="e">
        <f>IF('Crisis Indicator Data'!#REF!="No Data",1,IF(#REF!&lt;&gt;"",1,0))</f>
        <v>#REF!</v>
      </c>
      <c r="D106" s="208" t="e">
        <f>IF('Crisis Indicator Data'!#REF!="No Data",1,IF(#REF!&lt;&gt;"",1,0))</f>
        <v>#REF!</v>
      </c>
      <c r="E106" s="208" t="e">
        <f>IF('Crisis Indicator Data'!#REF!="No Data",1,IF(#REF!&lt;&gt;"",1,0))</f>
        <v>#REF!</v>
      </c>
      <c r="F106" s="208" t="e">
        <f>IF('Crisis Indicator Data'!#REF!="No Data",1,IF(#REF!&lt;&gt;"",1,0))</f>
        <v>#REF!</v>
      </c>
      <c r="G106" s="208" t="e">
        <f>IF('Crisis Indicator Data'!#REF!="No Data",1,IF(#REF!&lt;&gt;"",1,0))</f>
        <v>#REF!</v>
      </c>
      <c r="H106" s="208" t="e">
        <f>IF('Crisis Indicator Data'!#REF!="No Data",1,IF(#REF!&lt;&gt;"",1,0))</f>
        <v>#REF!</v>
      </c>
      <c r="I106" s="208" t="e">
        <f>IF('Crisis Indicator Data'!#REF!="No Data",1,IF(#REF!&lt;&gt;"",1,0))</f>
        <v>#REF!</v>
      </c>
      <c r="J106" s="208" t="e">
        <f>IF('Crisis Indicator Data'!#REF!="No Data",1,IF(#REF!&lt;&gt;"",1,0))</f>
        <v>#REF!</v>
      </c>
      <c r="K106" s="208" t="e">
        <f>IF('Crisis Indicator Data'!#REF!="No Data",1,IF(#REF!&lt;&gt;"",1,0))</f>
        <v>#REF!</v>
      </c>
      <c r="L106" s="208" t="e">
        <f>IF('Crisis Indicator Data'!#REF!="No Data",1,IF(#REF!&lt;&gt;"",1,0))</f>
        <v>#REF!</v>
      </c>
      <c r="M106" s="208" t="e">
        <f>IF('Crisis Indicator Data'!#REF!="No Data",1,IF(#REF!&lt;&gt;"",1,0))</f>
        <v>#REF!</v>
      </c>
      <c r="N106" s="208" t="e">
        <f>IF('Crisis Indicator Data'!#REF!="No Data",1,IF(#REF!&lt;&gt;"",1,0))</f>
        <v>#REF!</v>
      </c>
      <c r="O106" s="208" t="e">
        <f>IF('Crisis Indicator Data'!#REF!="No Data",1,IF(#REF!&lt;&gt;"",1,0))</f>
        <v>#REF!</v>
      </c>
      <c r="P106" s="208" t="e">
        <f>IF('Crisis Indicator Data'!#REF!="No Data",1,IF(#REF!&lt;&gt;"",1,0))</f>
        <v>#REF!</v>
      </c>
      <c r="Q106" s="208" t="e">
        <f>IF('Crisis Indicator Data'!#REF!="No Data",1,IF(#REF!&lt;&gt;"",1,0))</f>
        <v>#REF!</v>
      </c>
      <c r="R106" s="208" t="e">
        <f>IF('Crisis Indicator Data'!#REF!="No Data",1,IF(#REF!&lt;&gt;"",1,0))</f>
        <v>#REF!</v>
      </c>
      <c r="S106" s="208" t="e">
        <f>IF('Crisis Indicator Data'!#REF!="No Data",1,IF(#REF!&lt;&gt;"",1,0))</f>
        <v>#REF!</v>
      </c>
      <c r="T106" s="208" t="e">
        <f>IF('Crisis Indicator Data'!#REF!="No Data",1,IF(#REF!&lt;&gt;"",1,0))</f>
        <v>#REF!</v>
      </c>
      <c r="U106" s="208" t="e">
        <f>IF('Crisis Indicator Data'!#REF!="No Data",1,IF(#REF!&lt;&gt;"",1,0))</f>
        <v>#REF!</v>
      </c>
      <c r="V106" s="208" t="e">
        <f>IF('Crisis Indicator Data'!#REF!="No Data",1,IF(#REF!&lt;&gt;"",1,0))</f>
        <v>#REF!</v>
      </c>
      <c r="W106" s="208" t="e">
        <f>IF('Crisis Indicator Data'!#REF!="No Data",1,IF(#REF!&lt;&gt;"",1,0))</f>
        <v>#REF!</v>
      </c>
      <c r="X106" s="208" t="e">
        <f>IF('Crisis Indicator Data'!#REF!="No Data",1,IF(#REF!&lt;&gt;"",1,0))</f>
        <v>#REF!</v>
      </c>
      <c r="Y106" s="208" t="e">
        <f>IF('Crisis Indicator Data'!#REF!="No Data",1,IF(#REF!&lt;&gt;"",1,0))</f>
        <v>#REF!</v>
      </c>
      <c r="Z106" s="208" t="e">
        <f>IF('Crisis Indicator Data'!#REF!="No Data",1,IF(#REF!&lt;&gt;"",1,0))</f>
        <v>#REF!</v>
      </c>
      <c r="AA106" s="208" t="e">
        <f>IF('Crisis Indicator Data'!#REF!="No Data",1,IF(#REF!&lt;&gt;"",1,0))</f>
        <v>#REF!</v>
      </c>
      <c r="AB106" s="208" t="e">
        <f>IF('Crisis Indicator Data'!#REF!="No Data",1,IF(#REF!&lt;&gt;"",1,0))</f>
        <v>#REF!</v>
      </c>
      <c r="AC106" s="208" t="e">
        <f>IF('Crisis Indicator Data'!#REF!="No Data",1,IF(#REF!&lt;&gt;"",1,0))</f>
        <v>#REF!</v>
      </c>
      <c r="AD106" s="208" t="e">
        <f>IF('Crisis Indicator Data'!#REF!="No Data",1,IF(#REF!&lt;&gt;"",1,0))</f>
        <v>#REF!</v>
      </c>
      <c r="AE106" s="208" t="e">
        <f>IF('Crisis Indicator Data'!#REF!="No Data",1,IF(#REF!&lt;&gt;"",1,0))</f>
        <v>#REF!</v>
      </c>
      <c r="AF106" s="208" t="e">
        <f>IF('Crisis Indicator Data'!#REF!="No Data",1,IF(#REF!&lt;&gt;"",1,0))</f>
        <v>#REF!</v>
      </c>
      <c r="AG106" s="208" t="e">
        <f>IF('Crisis Indicator Data'!#REF!="No Data",1,IF(#REF!&lt;&gt;"",1,0))</f>
        <v>#REF!</v>
      </c>
      <c r="AH106" s="208" t="e">
        <f>IF('Crisis Indicator Data'!#REF!="No Data",1,IF(#REF!&lt;&gt;"",1,0))</f>
        <v>#REF!</v>
      </c>
      <c r="AI106" s="208" t="e">
        <f>IF('Crisis Indicator Data'!#REF!="No Data",1,IF(#REF!&lt;&gt;"",1,0))</f>
        <v>#REF!</v>
      </c>
      <c r="AJ106" s="208" t="e">
        <f>IF('Crisis Indicator Data'!#REF!="No Data",1,IF(#REF!&lt;&gt;"",1,0))</f>
        <v>#REF!</v>
      </c>
      <c r="AK106" s="208" t="e">
        <f>IF('Crisis Indicator Data'!#REF!="No Data",1,IF(#REF!&lt;&gt;"",1,0))</f>
        <v>#REF!</v>
      </c>
      <c r="AL106" s="208" t="e">
        <f>IF('Crisis Indicator Data'!#REF!="No Data",1,IF(#REF!&lt;&gt;"",1,0))</f>
        <v>#REF!</v>
      </c>
      <c r="AM106" s="208" t="e">
        <f>IF('Crisis Indicator Data'!#REF!="No Data",1,IF(#REF!&lt;&gt;"",1,0))</f>
        <v>#REF!</v>
      </c>
      <c r="AN106" s="208" t="e">
        <f>IF('Crisis Indicator Data'!#REF!="No Data",1,IF(#REF!&lt;&gt;"",1,0))</f>
        <v>#REF!</v>
      </c>
      <c r="AO106" s="208" t="e">
        <f>IF('Crisis Indicator Data'!#REF!="No Data",1,IF(#REF!&lt;&gt;"",1,0))</f>
        <v>#REF!</v>
      </c>
      <c r="AP106" s="208" t="e">
        <f>IF('Crisis Indicator Data'!#REF!="No Data",1,IF(#REF!&lt;&gt;"",1,0))</f>
        <v>#REF!</v>
      </c>
      <c r="AQ106" s="208" t="e">
        <f>IF('Crisis Indicator Data'!#REF!="No Data",1,IF(#REF!&lt;&gt;"",1,0))</f>
        <v>#REF!</v>
      </c>
      <c r="AR106" s="208" t="e">
        <f>IF('Crisis Indicator Data'!#REF!="No Data",1,IF(#REF!&lt;&gt;"",1,0))</f>
        <v>#REF!</v>
      </c>
      <c r="AS106" s="208" t="e">
        <f>IF('Crisis Indicator Data'!#REF!="No Data",1,IF(#REF!&lt;&gt;"",1,0))</f>
        <v>#REF!</v>
      </c>
      <c r="AT106" s="208" t="e">
        <f>IF('Crisis Indicator Data'!#REF!="No Data",1,IF(#REF!&lt;&gt;"",1,0))</f>
        <v>#REF!</v>
      </c>
      <c r="AU106" s="208" t="e">
        <f>IF('Crisis Indicator Data'!#REF!="No Data",1,IF(#REF!&lt;&gt;"",1,0))</f>
        <v>#REF!</v>
      </c>
      <c r="AV106" s="208" t="e">
        <f>IF('Crisis Indicator Data'!#REF!="No Data",1,IF(#REF!&lt;&gt;"",1,0))</f>
        <v>#REF!</v>
      </c>
      <c r="AW106" s="208" t="e">
        <f>IF('Crisis Indicator Data'!#REF!="No Data",1,IF(#REF!&lt;&gt;"",1,0))</f>
        <v>#REF!</v>
      </c>
      <c r="AX106" s="208" t="e">
        <f>IF('Crisis Indicator Data'!#REF!="No Data",1,IF(#REF!&lt;&gt;"",1,0))</f>
        <v>#REF!</v>
      </c>
      <c r="AY106" s="208" t="e">
        <f>IF('Crisis Indicator Data'!#REF!="No Data",1,IF(#REF!&lt;&gt;"",1,0))</f>
        <v>#REF!</v>
      </c>
      <c r="AZ106" s="208" t="e">
        <f>IF('Crisis Indicator Data'!#REF!="No Data",1,IF(#REF!&lt;&gt;"",1,0))</f>
        <v>#REF!</v>
      </c>
      <c r="BA106" t="e">
        <f t="shared" si="6"/>
        <v>#REF!</v>
      </c>
      <c r="BB106" s="22" t="e">
        <f t="shared" si="7"/>
        <v>#REF!</v>
      </c>
    </row>
    <row r="107" spans="1:54" x14ac:dyDescent="0.3">
      <c r="A107" t="s">
        <v>7477</v>
      </c>
      <c r="B107" s="208" t="e">
        <f>IF('Crisis Indicator Data'!#REF!="No Data",1,IF(#REF!&lt;&gt;"",1,0))</f>
        <v>#REF!</v>
      </c>
      <c r="C107" s="208" t="e">
        <f>IF('Crisis Indicator Data'!#REF!="No Data",1,IF(#REF!&lt;&gt;"",1,0))</f>
        <v>#REF!</v>
      </c>
      <c r="D107" s="208" t="e">
        <f>IF('Crisis Indicator Data'!#REF!="No Data",1,IF(#REF!&lt;&gt;"",1,0))</f>
        <v>#REF!</v>
      </c>
      <c r="E107" s="208" t="e">
        <f>IF('Crisis Indicator Data'!#REF!="No Data",1,IF(#REF!&lt;&gt;"",1,0))</f>
        <v>#REF!</v>
      </c>
      <c r="F107" s="208" t="e">
        <f>IF('Crisis Indicator Data'!#REF!="No Data",1,IF(#REF!&lt;&gt;"",1,0))</f>
        <v>#REF!</v>
      </c>
      <c r="G107" s="208" t="e">
        <f>IF('Crisis Indicator Data'!#REF!="No Data",1,IF(#REF!&lt;&gt;"",1,0))</f>
        <v>#REF!</v>
      </c>
      <c r="H107" s="208" t="e">
        <f>IF('Crisis Indicator Data'!#REF!="No Data",1,IF(#REF!&lt;&gt;"",1,0))</f>
        <v>#REF!</v>
      </c>
      <c r="I107" s="208" t="e">
        <f>IF('Crisis Indicator Data'!#REF!="No Data",1,IF(#REF!&lt;&gt;"",1,0))</f>
        <v>#REF!</v>
      </c>
      <c r="J107" s="208" t="e">
        <f>IF('Crisis Indicator Data'!#REF!="No Data",1,IF(#REF!&lt;&gt;"",1,0))</f>
        <v>#REF!</v>
      </c>
      <c r="K107" s="208" t="e">
        <f>IF('Crisis Indicator Data'!#REF!="No Data",1,IF(#REF!&lt;&gt;"",1,0))</f>
        <v>#REF!</v>
      </c>
      <c r="L107" s="208" t="e">
        <f>IF('Crisis Indicator Data'!#REF!="No Data",1,IF(#REF!&lt;&gt;"",1,0))</f>
        <v>#REF!</v>
      </c>
      <c r="M107" s="208" t="e">
        <f>IF('Crisis Indicator Data'!#REF!="No Data",1,IF(#REF!&lt;&gt;"",1,0))</f>
        <v>#REF!</v>
      </c>
      <c r="N107" s="208" t="e">
        <f>IF('Crisis Indicator Data'!#REF!="No Data",1,IF(#REF!&lt;&gt;"",1,0))</f>
        <v>#REF!</v>
      </c>
      <c r="O107" s="208" t="e">
        <f>IF('Crisis Indicator Data'!#REF!="No Data",1,IF(#REF!&lt;&gt;"",1,0))</f>
        <v>#REF!</v>
      </c>
      <c r="P107" s="208" t="e">
        <f>IF('Crisis Indicator Data'!#REF!="No Data",1,IF(#REF!&lt;&gt;"",1,0))</f>
        <v>#REF!</v>
      </c>
      <c r="Q107" s="208" t="e">
        <f>IF('Crisis Indicator Data'!#REF!="No Data",1,IF(#REF!&lt;&gt;"",1,0))</f>
        <v>#REF!</v>
      </c>
      <c r="R107" s="208" t="e">
        <f>IF('Crisis Indicator Data'!#REF!="No Data",1,IF(#REF!&lt;&gt;"",1,0))</f>
        <v>#REF!</v>
      </c>
      <c r="S107" s="208" t="e">
        <f>IF('Crisis Indicator Data'!#REF!="No Data",1,IF(#REF!&lt;&gt;"",1,0))</f>
        <v>#REF!</v>
      </c>
      <c r="T107" s="208" t="e">
        <f>IF('Crisis Indicator Data'!#REF!="No Data",1,IF(#REF!&lt;&gt;"",1,0))</f>
        <v>#REF!</v>
      </c>
      <c r="U107" s="208" t="e">
        <f>IF('Crisis Indicator Data'!#REF!="No Data",1,IF(#REF!&lt;&gt;"",1,0))</f>
        <v>#REF!</v>
      </c>
      <c r="V107" s="208" t="e">
        <f>IF('Crisis Indicator Data'!#REF!="No Data",1,IF(#REF!&lt;&gt;"",1,0))</f>
        <v>#REF!</v>
      </c>
      <c r="W107" s="208" t="e">
        <f>IF('Crisis Indicator Data'!#REF!="No Data",1,IF(#REF!&lt;&gt;"",1,0))</f>
        <v>#REF!</v>
      </c>
      <c r="X107" s="208" t="e">
        <f>IF('Crisis Indicator Data'!#REF!="No Data",1,IF(#REF!&lt;&gt;"",1,0))</f>
        <v>#REF!</v>
      </c>
      <c r="Y107" s="208" t="e">
        <f>IF('Crisis Indicator Data'!#REF!="No Data",1,IF(#REF!&lt;&gt;"",1,0))</f>
        <v>#REF!</v>
      </c>
      <c r="Z107" s="208" t="e">
        <f>IF('Crisis Indicator Data'!#REF!="No Data",1,IF(#REF!&lt;&gt;"",1,0))</f>
        <v>#REF!</v>
      </c>
      <c r="AA107" s="208" t="e">
        <f>IF('Crisis Indicator Data'!#REF!="No Data",1,IF(#REF!&lt;&gt;"",1,0))</f>
        <v>#REF!</v>
      </c>
      <c r="AB107" s="208" t="e">
        <f>IF('Crisis Indicator Data'!#REF!="No Data",1,IF(#REF!&lt;&gt;"",1,0))</f>
        <v>#REF!</v>
      </c>
      <c r="AC107" s="208" t="e">
        <f>IF('Crisis Indicator Data'!#REF!="No Data",1,IF(#REF!&lt;&gt;"",1,0))</f>
        <v>#REF!</v>
      </c>
      <c r="AD107" s="208" t="e">
        <f>IF('Crisis Indicator Data'!#REF!="No Data",1,IF(#REF!&lt;&gt;"",1,0))</f>
        <v>#REF!</v>
      </c>
      <c r="AE107" s="208" t="e">
        <f>IF('Crisis Indicator Data'!#REF!="No Data",1,IF(#REF!&lt;&gt;"",1,0))</f>
        <v>#REF!</v>
      </c>
      <c r="AF107" s="208" t="e">
        <f>IF('Crisis Indicator Data'!#REF!="No Data",1,IF(#REF!&lt;&gt;"",1,0))</f>
        <v>#REF!</v>
      </c>
      <c r="AG107" s="208" t="e">
        <f>IF('Crisis Indicator Data'!#REF!="No Data",1,IF(#REF!&lt;&gt;"",1,0))</f>
        <v>#REF!</v>
      </c>
      <c r="AH107" s="208" t="e">
        <f>IF('Crisis Indicator Data'!#REF!="No Data",1,IF(#REF!&lt;&gt;"",1,0))</f>
        <v>#REF!</v>
      </c>
      <c r="AI107" s="208" t="e">
        <f>IF('Crisis Indicator Data'!#REF!="No Data",1,IF(#REF!&lt;&gt;"",1,0))</f>
        <v>#REF!</v>
      </c>
      <c r="AJ107" s="208" t="e">
        <f>IF('Crisis Indicator Data'!#REF!="No Data",1,IF(#REF!&lt;&gt;"",1,0))</f>
        <v>#REF!</v>
      </c>
      <c r="AK107" s="208" t="e">
        <f>IF('Crisis Indicator Data'!#REF!="No Data",1,IF(#REF!&lt;&gt;"",1,0))</f>
        <v>#REF!</v>
      </c>
      <c r="AL107" s="208" t="e">
        <f>IF('Crisis Indicator Data'!#REF!="No Data",1,IF(#REF!&lt;&gt;"",1,0))</f>
        <v>#REF!</v>
      </c>
      <c r="AM107" s="208" t="e">
        <f>IF('Crisis Indicator Data'!#REF!="No Data",1,IF(#REF!&lt;&gt;"",1,0))</f>
        <v>#REF!</v>
      </c>
      <c r="AN107" s="208" t="e">
        <f>IF('Crisis Indicator Data'!#REF!="No Data",1,IF(#REF!&lt;&gt;"",1,0))</f>
        <v>#REF!</v>
      </c>
      <c r="AO107" s="208" t="e">
        <f>IF('Crisis Indicator Data'!#REF!="No Data",1,IF(#REF!&lt;&gt;"",1,0))</f>
        <v>#REF!</v>
      </c>
      <c r="AP107" s="208" t="e">
        <f>IF('Crisis Indicator Data'!#REF!="No Data",1,IF(#REF!&lt;&gt;"",1,0))</f>
        <v>#REF!</v>
      </c>
      <c r="AQ107" s="208" t="e">
        <f>IF('Crisis Indicator Data'!#REF!="No Data",1,IF(#REF!&lt;&gt;"",1,0))</f>
        <v>#REF!</v>
      </c>
      <c r="AR107" s="208" t="e">
        <f>IF('Crisis Indicator Data'!#REF!="No Data",1,IF(#REF!&lt;&gt;"",1,0))</f>
        <v>#REF!</v>
      </c>
      <c r="AS107" s="208" t="e">
        <f>IF('Crisis Indicator Data'!#REF!="No Data",1,IF(#REF!&lt;&gt;"",1,0))</f>
        <v>#REF!</v>
      </c>
      <c r="AT107" s="208" t="e">
        <f>IF('Crisis Indicator Data'!#REF!="No Data",1,IF(#REF!&lt;&gt;"",1,0))</f>
        <v>#REF!</v>
      </c>
      <c r="AU107" s="208" t="e">
        <f>IF('Crisis Indicator Data'!#REF!="No Data",1,IF(#REF!&lt;&gt;"",1,0))</f>
        <v>#REF!</v>
      </c>
      <c r="AV107" s="208" t="e">
        <f>IF('Crisis Indicator Data'!#REF!="No Data",1,IF(#REF!&lt;&gt;"",1,0))</f>
        <v>#REF!</v>
      </c>
      <c r="AW107" s="208" t="e">
        <f>IF('Crisis Indicator Data'!#REF!="No Data",1,IF(#REF!&lt;&gt;"",1,0))</f>
        <v>#REF!</v>
      </c>
      <c r="AX107" s="208" t="e">
        <f>IF('Crisis Indicator Data'!#REF!="No Data",1,IF(#REF!&lt;&gt;"",1,0))</f>
        <v>#REF!</v>
      </c>
      <c r="AY107" s="208" t="e">
        <f>IF('Crisis Indicator Data'!#REF!="No Data",1,IF(#REF!&lt;&gt;"",1,0))</f>
        <v>#REF!</v>
      </c>
      <c r="AZ107" s="208" t="e">
        <f>IF('Crisis Indicator Data'!#REF!="No Data",1,IF(#REF!&lt;&gt;"",1,0))</f>
        <v>#REF!</v>
      </c>
      <c r="BA107" t="e">
        <f t="shared" si="6"/>
        <v>#REF!</v>
      </c>
      <c r="BB107" s="22" t="e">
        <f t="shared" si="7"/>
        <v>#REF!</v>
      </c>
    </row>
    <row r="108" spans="1:54" x14ac:dyDescent="0.3">
      <c r="A108" t="s">
        <v>7479</v>
      </c>
      <c r="B108" s="208" t="e">
        <f>IF('Crisis Indicator Data'!#REF!="No Data",1,IF(#REF!&lt;&gt;"",1,0))</f>
        <v>#REF!</v>
      </c>
      <c r="C108" s="208" t="e">
        <f>IF('Crisis Indicator Data'!#REF!="No Data",1,IF(#REF!&lt;&gt;"",1,0))</f>
        <v>#REF!</v>
      </c>
      <c r="D108" s="208" t="e">
        <f>IF('Crisis Indicator Data'!#REF!="No Data",1,IF(#REF!&lt;&gt;"",1,0))</f>
        <v>#REF!</v>
      </c>
      <c r="E108" s="208" t="e">
        <f>IF('Crisis Indicator Data'!#REF!="No Data",1,IF(#REF!&lt;&gt;"",1,0))</f>
        <v>#REF!</v>
      </c>
      <c r="F108" s="208" t="e">
        <f>IF('Crisis Indicator Data'!#REF!="No Data",1,IF(#REF!&lt;&gt;"",1,0))</f>
        <v>#REF!</v>
      </c>
      <c r="G108" s="208" t="e">
        <f>IF('Crisis Indicator Data'!#REF!="No Data",1,IF(#REF!&lt;&gt;"",1,0))</f>
        <v>#REF!</v>
      </c>
      <c r="H108" s="208" t="e">
        <f>IF('Crisis Indicator Data'!#REF!="No Data",1,IF(#REF!&lt;&gt;"",1,0))</f>
        <v>#REF!</v>
      </c>
      <c r="I108" s="208" t="e">
        <f>IF('Crisis Indicator Data'!#REF!="No Data",1,IF(#REF!&lt;&gt;"",1,0))</f>
        <v>#REF!</v>
      </c>
      <c r="J108" s="208" t="e">
        <f>IF('Crisis Indicator Data'!#REF!="No Data",1,IF(#REF!&lt;&gt;"",1,0))</f>
        <v>#REF!</v>
      </c>
      <c r="K108" s="208" t="e">
        <f>IF('Crisis Indicator Data'!#REF!="No Data",1,IF(#REF!&lt;&gt;"",1,0))</f>
        <v>#REF!</v>
      </c>
      <c r="L108" s="208" t="e">
        <f>IF('Crisis Indicator Data'!#REF!="No Data",1,IF(#REF!&lt;&gt;"",1,0))</f>
        <v>#REF!</v>
      </c>
      <c r="M108" s="208" t="e">
        <f>IF('Crisis Indicator Data'!#REF!="No Data",1,IF(#REF!&lt;&gt;"",1,0))</f>
        <v>#REF!</v>
      </c>
      <c r="N108" s="208" t="e">
        <f>IF('Crisis Indicator Data'!#REF!="No Data",1,IF(#REF!&lt;&gt;"",1,0))</f>
        <v>#REF!</v>
      </c>
      <c r="O108" s="208" t="e">
        <f>IF('Crisis Indicator Data'!#REF!="No Data",1,IF(#REF!&lt;&gt;"",1,0))</f>
        <v>#REF!</v>
      </c>
      <c r="P108" s="208" t="e">
        <f>IF('Crisis Indicator Data'!#REF!="No Data",1,IF(#REF!&lt;&gt;"",1,0))</f>
        <v>#REF!</v>
      </c>
      <c r="Q108" s="208" t="e">
        <f>IF('Crisis Indicator Data'!#REF!="No Data",1,IF(#REF!&lt;&gt;"",1,0))</f>
        <v>#REF!</v>
      </c>
      <c r="R108" s="208" t="e">
        <f>IF('Crisis Indicator Data'!#REF!="No Data",1,IF(#REF!&lt;&gt;"",1,0))</f>
        <v>#REF!</v>
      </c>
      <c r="S108" s="208" t="e">
        <f>IF('Crisis Indicator Data'!#REF!="No Data",1,IF(#REF!&lt;&gt;"",1,0))</f>
        <v>#REF!</v>
      </c>
      <c r="T108" s="208" t="e">
        <f>IF('Crisis Indicator Data'!#REF!="No Data",1,IF(#REF!&lt;&gt;"",1,0))</f>
        <v>#REF!</v>
      </c>
      <c r="U108" s="208" t="e">
        <f>IF('Crisis Indicator Data'!#REF!="No Data",1,IF(#REF!&lt;&gt;"",1,0))</f>
        <v>#REF!</v>
      </c>
      <c r="V108" s="208" t="e">
        <f>IF('Crisis Indicator Data'!#REF!="No Data",1,IF(#REF!&lt;&gt;"",1,0))</f>
        <v>#REF!</v>
      </c>
      <c r="W108" s="208" t="e">
        <f>IF('Crisis Indicator Data'!#REF!="No Data",1,IF(#REF!&lt;&gt;"",1,0))</f>
        <v>#REF!</v>
      </c>
      <c r="X108" s="208" t="e">
        <f>IF('Crisis Indicator Data'!#REF!="No Data",1,IF(#REF!&lt;&gt;"",1,0))</f>
        <v>#REF!</v>
      </c>
      <c r="Y108" s="208" t="e">
        <f>IF('Crisis Indicator Data'!#REF!="No Data",1,IF(#REF!&lt;&gt;"",1,0))</f>
        <v>#REF!</v>
      </c>
      <c r="Z108" s="208" t="e">
        <f>IF('Crisis Indicator Data'!#REF!="No Data",1,IF(#REF!&lt;&gt;"",1,0))</f>
        <v>#REF!</v>
      </c>
      <c r="AA108" s="208" t="e">
        <f>IF('Crisis Indicator Data'!#REF!="No Data",1,IF(#REF!&lt;&gt;"",1,0))</f>
        <v>#REF!</v>
      </c>
      <c r="AB108" s="208" t="e">
        <f>IF('Crisis Indicator Data'!#REF!="No Data",1,IF(#REF!&lt;&gt;"",1,0))</f>
        <v>#REF!</v>
      </c>
      <c r="AC108" s="208" t="e">
        <f>IF('Crisis Indicator Data'!#REF!="No Data",1,IF(#REF!&lt;&gt;"",1,0))</f>
        <v>#REF!</v>
      </c>
      <c r="AD108" s="208" t="e">
        <f>IF('Crisis Indicator Data'!#REF!="No Data",1,IF(#REF!&lt;&gt;"",1,0))</f>
        <v>#REF!</v>
      </c>
      <c r="AE108" s="208" t="e">
        <f>IF('Crisis Indicator Data'!#REF!="No Data",1,IF(#REF!&lt;&gt;"",1,0))</f>
        <v>#REF!</v>
      </c>
      <c r="AF108" s="208" t="e">
        <f>IF('Crisis Indicator Data'!#REF!="No Data",1,IF(#REF!&lt;&gt;"",1,0))</f>
        <v>#REF!</v>
      </c>
      <c r="AG108" s="208" t="e">
        <f>IF('Crisis Indicator Data'!#REF!="No Data",1,IF(#REF!&lt;&gt;"",1,0))</f>
        <v>#REF!</v>
      </c>
      <c r="AH108" s="208" t="e">
        <f>IF('Crisis Indicator Data'!#REF!="No Data",1,IF(#REF!&lt;&gt;"",1,0))</f>
        <v>#REF!</v>
      </c>
      <c r="AI108" s="208" t="e">
        <f>IF('Crisis Indicator Data'!#REF!="No Data",1,IF(#REF!&lt;&gt;"",1,0))</f>
        <v>#REF!</v>
      </c>
      <c r="AJ108" s="208" t="e">
        <f>IF('Crisis Indicator Data'!#REF!="No Data",1,IF(#REF!&lt;&gt;"",1,0))</f>
        <v>#REF!</v>
      </c>
      <c r="AK108" s="208" t="e">
        <f>IF('Crisis Indicator Data'!#REF!="No Data",1,IF(#REF!&lt;&gt;"",1,0))</f>
        <v>#REF!</v>
      </c>
      <c r="AL108" s="208" t="e">
        <f>IF('Crisis Indicator Data'!#REF!="No Data",1,IF(#REF!&lt;&gt;"",1,0))</f>
        <v>#REF!</v>
      </c>
      <c r="AM108" s="208" t="e">
        <f>IF('Crisis Indicator Data'!#REF!="No Data",1,IF(#REF!&lt;&gt;"",1,0))</f>
        <v>#REF!</v>
      </c>
      <c r="AN108" s="208" t="e">
        <f>IF('Crisis Indicator Data'!#REF!="No Data",1,IF(#REF!&lt;&gt;"",1,0))</f>
        <v>#REF!</v>
      </c>
      <c r="AO108" s="208" t="e">
        <f>IF('Crisis Indicator Data'!#REF!="No Data",1,IF(#REF!&lt;&gt;"",1,0))</f>
        <v>#REF!</v>
      </c>
      <c r="AP108" s="208" t="e">
        <f>IF('Crisis Indicator Data'!#REF!="No Data",1,IF(#REF!&lt;&gt;"",1,0))</f>
        <v>#REF!</v>
      </c>
      <c r="AQ108" s="208" t="e">
        <f>IF('Crisis Indicator Data'!#REF!="No Data",1,IF(#REF!&lt;&gt;"",1,0))</f>
        <v>#REF!</v>
      </c>
      <c r="AR108" s="208" t="e">
        <f>IF('Crisis Indicator Data'!#REF!="No Data",1,IF(#REF!&lt;&gt;"",1,0))</f>
        <v>#REF!</v>
      </c>
      <c r="AS108" s="208" t="e">
        <f>IF('Crisis Indicator Data'!#REF!="No Data",1,IF(#REF!&lt;&gt;"",1,0))</f>
        <v>#REF!</v>
      </c>
      <c r="AT108" s="208" t="e">
        <f>IF('Crisis Indicator Data'!#REF!="No Data",1,IF(#REF!&lt;&gt;"",1,0))</f>
        <v>#REF!</v>
      </c>
      <c r="AU108" s="208" t="e">
        <f>IF('Crisis Indicator Data'!#REF!="No Data",1,IF(#REF!&lt;&gt;"",1,0))</f>
        <v>#REF!</v>
      </c>
      <c r="AV108" s="208" t="e">
        <f>IF('Crisis Indicator Data'!#REF!="No Data",1,IF(#REF!&lt;&gt;"",1,0))</f>
        <v>#REF!</v>
      </c>
      <c r="AW108" s="208" t="e">
        <f>IF('Crisis Indicator Data'!#REF!="No Data",1,IF(#REF!&lt;&gt;"",1,0))</f>
        <v>#REF!</v>
      </c>
      <c r="AX108" s="208" t="e">
        <f>IF('Crisis Indicator Data'!#REF!="No Data",1,IF(#REF!&lt;&gt;"",1,0))</f>
        <v>#REF!</v>
      </c>
      <c r="AY108" s="208" t="e">
        <f>IF('Crisis Indicator Data'!#REF!="No Data",1,IF(#REF!&lt;&gt;"",1,0))</f>
        <v>#REF!</v>
      </c>
      <c r="AZ108" s="208" t="e">
        <f>IF('Crisis Indicator Data'!#REF!="No Data",1,IF(#REF!&lt;&gt;"",1,0))</f>
        <v>#REF!</v>
      </c>
      <c r="BA108" t="e">
        <f t="shared" si="6"/>
        <v>#REF!</v>
      </c>
      <c r="BB108" s="22" t="e">
        <f t="shared" si="7"/>
        <v>#REF!</v>
      </c>
    </row>
    <row r="109" spans="1:54" x14ac:dyDescent="0.3">
      <c r="A109" t="s">
        <v>7480</v>
      </c>
      <c r="B109" s="208" t="e">
        <f>IF('Crisis Indicator Data'!#REF!="No Data",1,IF(#REF!&lt;&gt;"",1,0))</f>
        <v>#REF!</v>
      </c>
      <c r="C109" s="208" t="e">
        <f>IF('Crisis Indicator Data'!#REF!="No Data",1,IF(#REF!&lt;&gt;"",1,0))</f>
        <v>#REF!</v>
      </c>
      <c r="D109" s="208" t="e">
        <f>IF('Crisis Indicator Data'!#REF!="No Data",1,IF(#REF!&lt;&gt;"",1,0))</f>
        <v>#REF!</v>
      </c>
      <c r="E109" s="208" t="e">
        <f>IF('Crisis Indicator Data'!#REF!="No Data",1,IF(#REF!&lt;&gt;"",1,0))</f>
        <v>#REF!</v>
      </c>
      <c r="F109" s="208" t="e">
        <f>IF('Crisis Indicator Data'!#REF!="No Data",1,IF(#REF!&lt;&gt;"",1,0))</f>
        <v>#REF!</v>
      </c>
      <c r="G109" s="208" t="e">
        <f>IF('Crisis Indicator Data'!#REF!="No Data",1,IF(#REF!&lt;&gt;"",1,0))</f>
        <v>#REF!</v>
      </c>
      <c r="H109" s="208" t="e">
        <f>IF('Crisis Indicator Data'!#REF!="No Data",1,IF(#REF!&lt;&gt;"",1,0))</f>
        <v>#REF!</v>
      </c>
      <c r="I109" s="208" t="e">
        <f>IF('Crisis Indicator Data'!#REF!="No Data",1,IF(#REF!&lt;&gt;"",1,0))</f>
        <v>#REF!</v>
      </c>
      <c r="J109" s="208" t="e">
        <f>IF('Crisis Indicator Data'!#REF!="No Data",1,IF(#REF!&lt;&gt;"",1,0))</f>
        <v>#REF!</v>
      </c>
      <c r="K109" s="208" t="e">
        <f>IF('Crisis Indicator Data'!#REF!="No Data",1,IF(#REF!&lt;&gt;"",1,0))</f>
        <v>#REF!</v>
      </c>
      <c r="L109" s="208" t="e">
        <f>IF('Crisis Indicator Data'!#REF!="No Data",1,IF(#REF!&lt;&gt;"",1,0))</f>
        <v>#REF!</v>
      </c>
      <c r="M109" s="208" t="e">
        <f>IF('Crisis Indicator Data'!#REF!="No Data",1,IF(#REF!&lt;&gt;"",1,0))</f>
        <v>#REF!</v>
      </c>
      <c r="N109" s="208" t="e">
        <f>IF('Crisis Indicator Data'!#REF!="No Data",1,IF(#REF!&lt;&gt;"",1,0))</f>
        <v>#REF!</v>
      </c>
      <c r="O109" s="208" t="e">
        <f>IF('Crisis Indicator Data'!#REF!="No Data",1,IF(#REF!&lt;&gt;"",1,0))</f>
        <v>#REF!</v>
      </c>
      <c r="P109" s="208" t="e">
        <f>IF('Crisis Indicator Data'!#REF!="No Data",1,IF(#REF!&lt;&gt;"",1,0))</f>
        <v>#REF!</v>
      </c>
      <c r="Q109" s="208" t="e">
        <f>IF('Crisis Indicator Data'!#REF!="No Data",1,IF(#REF!&lt;&gt;"",1,0))</f>
        <v>#REF!</v>
      </c>
      <c r="R109" s="208" t="e">
        <f>IF('Crisis Indicator Data'!#REF!="No Data",1,IF(#REF!&lt;&gt;"",1,0))</f>
        <v>#REF!</v>
      </c>
      <c r="S109" s="208" t="e">
        <f>IF('Crisis Indicator Data'!#REF!="No Data",1,IF(#REF!&lt;&gt;"",1,0))</f>
        <v>#REF!</v>
      </c>
      <c r="T109" s="208" t="e">
        <f>IF('Crisis Indicator Data'!#REF!="No Data",1,IF(#REF!&lt;&gt;"",1,0))</f>
        <v>#REF!</v>
      </c>
      <c r="U109" s="208" t="e">
        <f>IF('Crisis Indicator Data'!#REF!="No Data",1,IF(#REF!&lt;&gt;"",1,0))</f>
        <v>#REF!</v>
      </c>
      <c r="V109" s="208" t="e">
        <f>IF('Crisis Indicator Data'!#REF!="No Data",1,IF(#REF!&lt;&gt;"",1,0))</f>
        <v>#REF!</v>
      </c>
      <c r="W109" s="208" t="e">
        <f>IF('Crisis Indicator Data'!#REF!="No Data",1,IF(#REF!&lt;&gt;"",1,0))</f>
        <v>#REF!</v>
      </c>
      <c r="X109" s="208" t="e">
        <f>IF('Crisis Indicator Data'!#REF!="No Data",1,IF(#REF!&lt;&gt;"",1,0))</f>
        <v>#REF!</v>
      </c>
      <c r="Y109" s="208" t="e">
        <f>IF('Crisis Indicator Data'!#REF!="No Data",1,IF(#REF!&lt;&gt;"",1,0))</f>
        <v>#REF!</v>
      </c>
      <c r="Z109" s="208" t="e">
        <f>IF('Crisis Indicator Data'!#REF!="No Data",1,IF(#REF!&lt;&gt;"",1,0))</f>
        <v>#REF!</v>
      </c>
      <c r="AA109" s="208" t="e">
        <f>IF('Crisis Indicator Data'!#REF!="No Data",1,IF(#REF!&lt;&gt;"",1,0))</f>
        <v>#REF!</v>
      </c>
      <c r="AB109" s="208" t="e">
        <f>IF('Crisis Indicator Data'!#REF!="No Data",1,IF(#REF!&lt;&gt;"",1,0))</f>
        <v>#REF!</v>
      </c>
      <c r="AC109" s="208" t="e">
        <f>IF('Crisis Indicator Data'!#REF!="No Data",1,IF(#REF!&lt;&gt;"",1,0))</f>
        <v>#REF!</v>
      </c>
      <c r="AD109" s="208" t="e">
        <f>IF('Crisis Indicator Data'!#REF!="No Data",1,IF(#REF!&lt;&gt;"",1,0))</f>
        <v>#REF!</v>
      </c>
      <c r="AE109" s="208" t="e">
        <f>IF('Crisis Indicator Data'!#REF!="No Data",1,IF(#REF!&lt;&gt;"",1,0))</f>
        <v>#REF!</v>
      </c>
      <c r="AF109" s="208" t="e">
        <f>IF('Crisis Indicator Data'!#REF!="No Data",1,IF(#REF!&lt;&gt;"",1,0))</f>
        <v>#REF!</v>
      </c>
      <c r="AG109" s="208" t="e">
        <f>IF('Crisis Indicator Data'!#REF!="No Data",1,IF(#REF!&lt;&gt;"",1,0))</f>
        <v>#REF!</v>
      </c>
      <c r="AH109" s="208" t="e">
        <f>IF('Crisis Indicator Data'!#REF!="No Data",1,IF(#REF!&lt;&gt;"",1,0))</f>
        <v>#REF!</v>
      </c>
      <c r="AI109" s="208" t="e">
        <f>IF('Crisis Indicator Data'!#REF!="No Data",1,IF(#REF!&lt;&gt;"",1,0))</f>
        <v>#REF!</v>
      </c>
      <c r="AJ109" s="208" t="e">
        <f>IF('Crisis Indicator Data'!#REF!="No Data",1,IF(#REF!&lt;&gt;"",1,0))</f>
        <v>#REF!</v>
      </c>
      <c r="AK109" s="208" t="e">
        <f>IF('Crisis Indicator Data'!#REF!="No Data",1,IF(#REF!&lt;&gt;"",1,0))</f>
        <v>#REF!</v>
      </c>
      <c r="AL109" s="208" t="e">
        <f>IF('Crisis Indicator Data'!#REF!="No Data",1,IF(#REF!&lt;&gt;"",1,0))</f>
        <v>#REF!</v>
      </c>
      <c r="AM109" s="208" t="e">
        <f>IF('Crisis Indicator Data'!#REF!="No Data",1,IF(#REF!&lt;&gt;"",1,0))</f>
        <v>#REF!</v>
      </c>
      <c r="AN109" s="208" t="e">
        <f>IF('Crisis Indicator Data'!#REF!="No Data",1,IF(#REF!&lt;&gt;"",1,0))</f>
        <v>#REF!</v>
      </c>
      <c r="AO109" s="208" t="e">
        <f>IF('Crisis Indicator Data'!#REF!="No Data",1,IF(#REF!&lt;&gt;"",1,0))</f>
        <v>#REF!</v>
      </c>
      <c r="AP109" s="208" t="e">
        <f>IF('Crisis Indicator Data'!#REF!="No Data",1,IF(#REF!&lt;&gt;"",1,0))</f>
        <v>#REF!</v>
      </c>
      <c r="AQ109" s="208" t="e">
        <f>IF('Crisis Indicator Data'!#REF!="No Data",1,IF(#REF!&lt;&gt;"",1,0))</f>
        <v>#REF!</v>
      </c>
      <c r="AR109" s="208" t="e">
        <f>IF('Crisis Indicator Data'!#REF!="No Data",1,IF(#REF!&lt;&gt;"",1,0))</f>
        <v>#REF!</v>
      </c>
      <c r="AS109" s="208" t="e">
        <f>IF('Crisis Indicator Data'!#REF!="No Data",1,IF(#REF!&lt;&gt;"",1,0))</f>
        <v>#REF!</v>
      </c>
      <c r="AT109" s="208" t="e">
        <f>IF('Crisis Indicator Data'!#REF!="No Data",1,IF(#REF!&lt;&gt;"",1,0))</f>
        <v>#REF!</v>
      </c>
      <c r="AU109" s="208" t="e">
        <f>IF('Crisis Indicator Data'!#REF!="No Data",1,IF(#REF!&lt;&gt;"",1,0))</f>
        <v>#REF!</v>
      </c>
      <c r="AV109" s="208" t="e">
        <f>IF('Crisis Indicator Data'!#REF!="No Data",1,IF(#REF!&lt;&gt;"",1,0))</f>
        <v>#REF!</v>
      </c>
      <c r="AW109" s="208" t="e">
        <f>IF('Crisis Indicator Data'!#REF!="No Data",1,IF(#REF!&lt;&gt;"",1,0))</f>
        <v>#REF!</v>
      </c>
      <c r="AX109" s="208" t="e">
        <f>IF('Crisis Indicator Data'!#REF!="No Data",1,IF(#REF!&lt;&gt;"",1,0))</f>
        <v>#REF!</v>
      </c>
      <c r="AY109" s="208" t="e">
        <f>IF('Crisis Indicator Data'!#REF!="No Data",1,IF(#REF!&lt;&gt;"",1,0))</f>
        <v>#REF!</v>
      </c>
      <c r="AZ109" s="208" t="e">
        <f>IF('Crisis Indicator Data'!#REF!="No Data",1,IF(#REF!&lt;&gt;"",1,0))</f>
        <v>#REF!</v>
      </c>
      <c r="BA109" t="e">
        <f t="shared" si="6"/>
        <v>#REF!</v>
      </c>
      <c r="BB109" s="22" t="e">
        <f t="shared" si="7"/>
        <v>#REF!</v>
      </c>
    </row>
    <row r="110" spans="1:54" x14ac:dyDescent="0.3">
      <c r="A110" t="s">
        <v>7482</v>
      </c>
      <c r="B110" s="208" t="e">
        <f>IF('Crisis Indicator Data'!#REF!="No Data",1,IF(#REF!&lt;&gt;"",1,0))</f>
        <v>#REF!</v>
      </c>
      <c r="C110" s="208" t="e">
        <f>IF('Crisis Indicator Data'!#REF!="No Data",1,IF(#REF!&lt;&gt;"",1,0))</f>
        <v>#REF!</v>
      </c>
      <c r="D110" s="208" t="e">
        <f>IF('Crisis Indicator Data'!#REF!="No Data",1,IF(#REF!&lt;&gt;"",1,0))</f>
        <v>#REF!</v>
      </c>
      <c r="E110" s="208" t="e">
        <f>IF('Crisis Indicator Data'!#REF!="No Data",1,IF(#REF!&lt;&gt;"",1,0))</f>
        <v>#REF!</v>
      </c>
      <c r="F110" s="208" t="e">
        <f>IF('Crisis Indicator Data'!#REF!="No Data",1,IF(#REF!&lt;&gt;"",1,0))</f>
        <v>#REF!</v>
      </c>
      <c r="G110" s="208" t="e">
        <f>IF('Crisis Indicator Data'!#REF!="No Data",1,IF(#REF!&lt;&gt;"",1,0))</f>
        <v>#REF!</v>
      </c>
      <c r="H110" s="208" t="e">
        <f>IF('Crisis Indicator Data'!#REF!="No Data",1,IF(#REF!&lt;&gt;"",1,0))</f>
        <v>#REF!</v>
      </c>
      <c r="I110" s="208" t="e">
        <f>IF('Crisis Indicator Data'!#REF!="No Data",1,IF(#REF!&lt;&gt;"",1,0))</f>
        <v>#REF!</v>
      </c>
      <c r="J110" s="208" t="e">
        <f>IF('Crisis Indicator Data'!#REF!="No Data",1,IF(#REF!&lt;&gt;"",1,0))</f>
        <v>#REF!</v>
      </c>
      <c r="K110" s="208" t="e">
        <f>IF('Crisis Indicator Data'!#REF!="No Data",1,IF(#REF!&lt;&gt;"",1,0))</f>
        <v>#REF!</v>
      </c>
      <c r="L110" s="208" t="e">
        <f>IF('Crisis Indicator Data'!#REF!="No Data",1,IF(#REF!&lt;&gt;"",1,0))</f>
        <v>#REF!</v>
      </c>
      <c r="M110" s="208" t="e">
        <f>IF('Crisis Indicator Data'!#REF!="No Data",1,IF(#REF!&lt;&gt;"",1,0))</f>
        <v>#REF!</v>
      </c>
      <c r="N110" s="208" t="e">
        <f>IF('Crisis Indicator Data'!#REF!="No Data",1,IF(#REF!&lt;&gt;"",1,0))</f>
        <v>#REF!</v>
      </c>
      <c r="O110" s="208" t="e">
        <f>IF('Crisis Indicator Data'!#REF!="No Data",1,IF(#REF!&lt;&gt;"",1,0))</f>
        <v>#REF!</v>
      </c>
      <c r="P110" s="208" t="e">
        <f>IF('Crisis Indicator Data'!#REF!="No Data",1,IF(#REF!&lt;&gt;"",1,0))</f>
        <v>#REF!</v>
      </c>
      <c r="Q110" s="208" t="e">
        <f>IF('Crisis Indicator Data'!#REF!="No Data",1,IF(#REF!&lt;&gt;"",1,0))</f>
        <v>#REF!</v>
      </c>
      <c r="R110" s="208" t="e">
        <f>IF('Crisis Indicator Data'!#REF!="No Data",1,IF(#REF!&lt;&gt;"",1,0))</f>
        <v>#REF!</v>
      </c>
      <c r="S110" s="208" t="e">
        <f>IF('Crisis Indicator Data'!#REF!="No Data",1,IF(#REF!&lt;&gt;"",1,0))</f>
        <v>#REF!</v>
      </c>
      <c r="T110" s="208" t="e">
        <f>IF('Crisis Indicator Data'!#REF!="No Data",1,IF(#REF!&lt;&gt;"",1,0))</f>
        <v>#REF!</v>
      </c>
      <c r="U110" s="208" t="e">
        <f>IF('Crisis Indicator Data'!#REF!="No Data",1,IF(#REF!&lt;&gt;"",1,0))</f>
        <v>#REF!</v>
      </c>
      <c r="V110" s="208" t="e">
        <f>IF('Crisis Indicator Data'!#REF!="No Data",1,IF(#REF!&lt;&gt;"",1,0))</f>
        <v>#REF!</v>
      </c>
      <c r="W110" s="208" t="e">
        <f>IF('Crisis Indicator Data'!#REF!="No Data",1,IF(#REF!&lt;&gt;"",1,0))</f>
        <v>#REF!</v>
      </c>
      <c r="X110" s="208" t="e">
        <f>IF('Crisis Indicator Data'!#REF!="No Data",1,IF(#REF!&lt;&gt;"",1,0))</f>
        <v>#REF!</v>
      </c>
      <c r="Y110" s="208" t="e">
        <f>IF('Crisis Indicator Data'!#REF!="No Data",1,IF(#REF!&lt;&gt;"",1,0))</f>
        <v>#REF!</v>
      </c>
      <c r="Z110" s="208" t="e">
        <f>IF('Crisis Indicator Data'!#REF!="No Data",1,IF(#REF!&lt;&gt;"",1,0))</f>
        <v>#REF!</v>
      </c>
      <c r="AA110" s="208" t="e">
        <f>IF('Crisis Indicator Data'!#REF!="No Data",1,IF(#REF!&lt;&gt;"",1,0))</f>
        <v>#REF!</v>
      </c>
      <c r="AB110" s="208" t="e">
        <f>IF('Crisis Indicator Data'!#REF!="No Data",1,IF(#REF!&lt;&gt;"",1,0))</f>
        <v>#REF!</v>
      </c>
      <c r="AC110" s="208" t="e">
        <f>IF('Crisis Indicator Data'!#REF!="No Data",1,IF(#REF!&lt;&gt;"",1,0))</f>
        <v>#REF!</v>
      </c>
      <c r="AD110" s="208" t="e">
        <f>IF('Crisis Indicator Data'!#REF!="No Data",1,IF(#REF!&lt;&gt;"",1,0))</f>
        <v>#REF!</v>
      </c>
      <c r="AE110" s="208" t="e">
        <f>IF('Crisis Indicator Data'!#REF!="No Data",1,IF(#REF!&lt;&gt;"",1,0))</f>
        <v>#REF!</v>
      </c>
      <c r="AF110" s="208" t="e">
        <f>IF('Crisis Indicator Data'!#REF!="No Data",1,IF(#REF!&lt;&gt;"",1,0))</f>
        <v>#REF!</v>
      </c>
      <c r="AG110" s="208" t="e">
        <f>IF('Crisis Indicator Data'!#REF!="No Data",1,IF(#REF!&lt;&gt;"",1,0))</f>
        <v>#REF!</v>
      </c>
      <c r="AH110" s="208" t="e">
        <f>IF('Crisis Indicator Data'!#REF!="No Data",1,IF(#REF!&lt;&gt;"",1,0))</f>
        <v>#REF!</v>
      </c>
      <c r="AI110" s="208" t="e">
        <f>IF('Crisis Indicator Data'!#REF!="No Data",1,IF(#REF!&lt;&gt;"",1,0))</f>
        <v>#REF!</v>
      </c>
      <c r="AJ110" s="208" t="e">
        <f>IF('Crisis Indicator Data'!#REF!="No Data",1,IF(#REF!&lt;&gt;"",1,0))</f>
        <v>#REF!</v>
      </c>
      <c r="AK110" s="208" t="e">
        <f>IF('Crisis Indicator Data'!#REF!="No Data",1,IF(#REF!&lt;&gt;"",1,0))</f>
        <v>#REF!</v>
      </c>
      <c r="AL110" s="208" t="e">
        <f>IF('Crisis Indicator Data'!#REF!="No Data",1,IF(#REF!&lt;&gt;"",1,0))</f>
        <v>#REF!</v>
      </c>
      <c r="AM110" s="208" t="e">
        <f>IF('Crisis Indicator Data'!#REF!="No Data",1,IF(#REF!&lt;&gt;"",1,0))</f>
        <v>#REF!</v>
      </c>
      <c r="AN110" s="208" t="e">
        <f>IF('Crisis Indicator Data'!#REF!="No Data",1,IF(#REF!&lt;&gt;"",1,0))</f>
        <v>#REF!</v>
      </c>
      <c r="AO110" s="208" t="e">
        <f>IF('Crisis Indicator Data'!#REF!="No Data",1,IF(#REF!&lt;&gt;"",1,0))</f>
        <v>#REF!</v>
      </c>
      <c r="AP110" s="208" t="e">
        <f>IF('Crisis Indicator Data'!#REF!="No Data",1,IF(#REF!&lt;&gt;"",1,0))</f>
        <v>#REF!</v>
      </c>
      <c r="AQ110" s="208" t="e">
        <f>IF('Crisis Indicator Data'!#REF!="No Data",1,IF(#REF!&lt;&gt;"",1,0))</f>
        <v>#REF!</v>
      </c>
      <c r="AR110" s="208" t="e">
        <f>IF('Crisis Indicator Data'!#REF!="No Data",1,IF(#REF!&lt;&gt;"",1,0))</f>
        <v>#REF!</v>
      </c>
      <c r="AS110" s="208" t="e">
        <f>IF('Crisis Indicator Data'!#REF!="No Data",1,IF(#REF!&lt;&gt;"",1,0))</f>
        <v>#REF!</v>
      </c>
      <c r="AT110" s="208" t="e">
        <f>IF('Crisis Indicator Data'!#REF!="No Data",1,IF(#REF!&lt;&gt;"",1,0))</f>
        <v>#REF!</v>
      </c>
      <c r="AU110" s="208" t="e">
        <f>IF('Crisis Indicator Data'!#REF!="No Data",1,IF(#REF!&lt;&gt;"",1,0))</f>
        <v>#REF!</v>
      </c>
      <c r="AV110" s="208" t="e">
        <f>IF('Crisis Indicator Data'!#REF!="No Data",1,IF(#REF!&lt;&gt;"",1,0))</f>
        <v>#REF!</v>
      </c>
      <c r="AW110" s="208" t="e">
        <f>IF('Crisis Indicator Data'!#REF!="No Data",1,IF(#REF!&lt;&gt;"",1,0))</f>
        <v>#REF!</v>
      </c>
      <c r="AX110" s="208" t="e">
        <f>IF('Crisis Indicator Data'!#REF!="No Data",1,IF(#REF!&lt;&gt;"",1,0))</f>
        <v>#REF!</v>
      </c>
      <c r="AY110" s="208" t="e">
        <f>IF('Crisis Indicator Data'!#REF!="No Data",1,IF(#REF!&lt;&gt;"",1,0))</f>
        <v>#REF!</v>
      </c>
      <c r="AZ110" s="208" t="e">
        <f>IF('Crisis Indicator Data'!#REF!="No Data",1,IF(#REF!&lt;&gt;"",1,0))</f>
        <v>#REF!</v>
      </c>
      <c r="BA110" t="e">
        <f t="shared" si="6"/>
        <v>#REF!</v>
      </c>
      <c r="BB110" s="22" t="e">
        <f t="shared" si="7"/>
        <v>#REF!</v>
      </c>
    </row>
    <row r="111" spans="1:54" x14ac:dyDescent="0.3">
      <c r="A111" t="s">
        <v>7483</v>
      </c>
      <c r="B111" s="208" t="e">
        <f>IF('Crisis Indicator Data'!#REF!="No Data",1,IF(#REF!&lt;&gt;"",1,0))</f>
        <v>#REF!</v>
      </c>
      <c r="C111" s="208" t="e">
        <f>IF('Crisis Indicator Data'!#REF!="No Data",1,IF(#REF!&lt;&gt;"",1,0))</f>
        <v>#REF!</v>
      </c>
      <c r="D111" s="208" t="e">
        <f>IF('Crisis Indicator Data'!#REF!="No Data",1,IF(#REF!&lt;&gt;"",1,0))</f>
        <v>#REF!</v>
      </c>
      <c r="E111" s="208" t="e">
        <f>IF('Crisis Indicator Data'!#REF!="No Data",1,IF(#REF!&lt;&gt;"",1,0))</f>
        <v>#REF!</v>
      </c>
      <c r="F111" s="208" t="e">
        <f>IF('Crisis Indicator Data'!#REF!="No Data",1,IF(#REF!&lt;&gt;"",1,0))</f>
        <v>#REF!</v>
      </c>
      <c r="G111" s="208" t="e">
        <f>IF('Crisis Indicator Data'!#REF!="No Data",1,IF(#REF!&lt;&gt;"",1,0))</f>
        <v>#REF!</v>
      </c>
      <c r="H111" s="208" t="e">
        <f>IF('Crisis Indicator Data'!#REF!="No Data",1,IF(#REF!&lt;&gt;"",1,0))</f>
        <v>#REF!</v>
      </c>
      <c r="I111" s="208" t="e">
        <f>IF('Crisis Indicator Data'!#REF!="No Data",1,IF(#REF!&lt;&gt;"",1,0))</f>
        <v>#REF!</v>
      </c>
      <c r="J111" s="208" t="e">
        <f>IF('Crisis Indicator Data'!#REF!="No Data",1,IF(#REF!&lt;&gt;"",1,0))</f>
        <v>#REF!</v>
      </c>
      <c r="K111" s="208" t="e">
        <f>IF('Crisis Indicator Data'!#REF!="No Data",1,IF(#REF!&lt;&gt;"",1,0))</f>
        <v>#REF!</v>
      </c>
      <c r="L111" s="208" t="e">
        <f>IF('Crisis Indicator Data'!#REF!="No Data",1,IF(#REF!&lt;&gt;"",1,0))</f>
        <v>#REF!</v>
      </c>
      <c r="M111" s="208" t="e">
        <f>IF('Crisis Indicator Data'!#REF!="No Data",1,IF(#REF!&lt;&gt;"",1,0))</f>
        <v>#REF!</v>
      </c>
      <c r="N111" s="208" t="e">
        <f>IF('Crisis Indicator Data'!#REF!="No Data",1,IF(#REF!&lt;&gt;"",1,0))</f>
        <v>#REF!</v>
      </c>
      <c r="O111" s="208" t="e">
        <f>IF('Crisis Indicator Data'!#REF!="No Data",1,IF(#REF!&lt;&gt;"",1,0))</f>
        <v>#REF!</v>
      </c>
      <c r="P111" s="208" t="e">
        <f>IF('Crisis Indicator Data'!#REF!="No Data",1,IF(#REF!&lt;&gt;"",1,0))</f>
        <v>#REF!</v>
      </c>
      <c r="Q111" s="208" t="e">
        <f>IF('Crisis Indicator Data'!#REF!="No Data",1,IF(#REF!&lt;&gt;"",1,0))</f>
        <v>#REF!</v>
      </c>
      <c r="R111" s="208" t="e">
        <f>IF('Crisis Indicator Data'!#REF!="No Data",1,IF(#REF!&lt;&gt;"",1,0))</f>
        <v>#REF!</v>
      </c>
      <c r="S111" s="208" t="e">
        <f>IF('Crisis Indicator Data'!#REF!="No Data",1,IF(#REF!&lt;&gt;"",1,0))</f>
        <v>#REF!</v>
      </c>
      <c r="T111" s="208" t="e">
        <f>IF('Crisis Indicator Data'!#REF!="No Data",1,IF(#REF!&lt;&gt;"",1,0))</f>
        <v>#REF!</v>
      </c>
      <c r="U111" s="208" t="e">
        <f>IF('Crisis Indicator Data'!#REF!="No Data",1,IF(#REF!&lt;&gt;"",1,0))</f>
        <v>#REF!</v>
      </c>
      <c r="V111" s="208" t="e">
        <f>IF('Crisis Indicator Data'!#REF!="No Data",1,IF(#REF!&lt;&gt;"",1,0))</f>
        <v>#REF!</v>
      </c>
      <c r="W111" s="208" t="e">
        <f>IF('Crisis Indicator Data'!#REF!="No Data",1,IF(#REF!&lt;&gt;"",1,0))</f>
        <v>#REF!</v>
      </c>
      <c r="X111" s="208" t="e">
        <f>IF('Crisis Indicator Data'!#REF!="No Data",1,IF(#REF!&lt;&gt;"",1,0))</f>
        <v>#REF!</v>
      </c>
      <c r="Y111" s="208" t="e">
        <f>IF('Crisis Indicator Data'!#REF!="No Data",1,IF(#REF!&lt;&gt;"",1,0))</f>
        <v>#REF!</v>
      </c>
      <c r="Z111" s="208" t="e">
        <f>IF('Crisis Indicator Data'!#REF!="No Data",1,IF(#REF!&lt;&gt;"",1,0))</f>
        <v>#REF!</v>
      </c>
      <c r="AA111" s="208" t="e">
        <f>IF('Crisis Indicator Data'!#REF!="No Data",1,IF(#REF!&lt;&gt;"",1,0))</f>
        <v>#REF!</v>
      </c>
      <c r="AB111" s="208" t="e">
        <f>IF('Crisis Indicator Data'!#REF!="No Data",1,IF(#REF!&lt;&gt;"",1,0))</f>
        <v>#REF!</v>
      </c>
      <c r="AC111" s="208" t="e">
        <f>IF('Crisis Indicator Data'!#REF!="No Data",1,IF(#REF!&lt;&gt;"",1,0))</f>
        <v>#REF!</v>
      </c>
      <c r="AD111" s="208" t="e">
        <f>IF('Crisis Indicator Data'!#REF!="No Data",1,IF(#REF!&lt;&gt;"",1,0))</f>
        <v>#REF!</v>
      </c>
      <c r="AE111" s="208" t="e">
        <f>IF('Crisis Indicator Data'!#REF!="No Data",1,IF(#REF!&lt;&gt;"",1,0))</f>
        <v>#REF!</v>
      </c>
      <c r="AF111" s="208" t="e">
        <f>IF('Crisis Indicator Data'!#REF!="No Data",1,IF(#REF!&lt;&gt;"",1,0))</f>
        <v>#REF!</v>
      </c>
      <c r="AG111" s="208" t="e">
        <f>IF('Crisis Indicator Data'!#REF!="No Data",1,IF(#REF!&lt;&gt;"",1,0))</f>
        <v>#REF!</v>
      </c>
      <c r="AH111" s="208" t="e">
        <f>IF('Crisis Indicator Data'!#REF!="No Data",1,IF(#REF!&lt;&gt;"",1,0))</f>
        <v>#REF!</v>
      </c>
      <c r="AI111" s="208" t="e">
        <f>IF('Crisis Indicator Data'!#REF!="No Data",1,IF(#REF!&lt;&gt;"",1,0))</f>
        <v>#REF!</v>
      </c>
      <c r="AJ111" s="208" t="e">
        <f>IF('Crisis Indicator Data'!#REF!="No Data",1,IF(#REF!&lt;&gt;"",1,0))</f>
        <v>#REF!</v>
      </c>
      <c r="AK111" s="208" t="e">
        <f>IF('Crisis Indicator Data'!#REF!="No Data",1,IF(#REF!&lt;&gt;"",1,0))</f>
        <v>#REF!</v>
      </c>
      <c r="AL111" s="208" t="e">
        <f>IF('Crisis Indicator Data'!#REF!="No Data",1,IF(#REF!&lt;&gt;"",1,0))</f>
        <v>#REF!</v>
      </c>
      <c r="AM111" s="208" t="e">
        <f>IF('Crisis Indicator Data'!#REF!="No Data",1,IF(#REF!&lt;&gt;"",1,0))</f>
        <v>#REF!</v>
      </c>
      <c r="AN111" s="208" t="e">
        <f>IF('Crisis Indicator Data'!#REF!="No Data",1,IF(#REF!&lt;&gt;"",1,0))</f>
        <v>#REF!</v>
      </c>
      <c r="AO111" s="208" t="e">
        <f>IF('Crisis Indicator Data'!#REF!="No Data",1,IF(#REF!&lt;&gt;"",1,0))</f>
        <v>#REF!</v>
      </c>
      <c r="AP111" s="208" t="e">
        <f>IF('Crisis Indicator Data'!#REF!="No Data",1,IF(#REF!&lt;&gt;"",1,0))</f>
        <v>#REF!</v>
      </c>
      <c r="AQ111" s="208" t="e">
        <f>IF('Crisis Indicator Data'!#REF!="No Data",1,IF(#REF!&lt;&gt;"",1,0))</f>
        <v>#REF!</v>
      </c>
      <c r="AR111" s="208" t="e">
        <f>IF('Crisis Indicator Data'!#REF!="No Data",1,IF(#REF!&lt;&gt;"",1,0))</f>
        <v>#REF!</v>
      </c>
      <c r="AS111" s="208" t="e">
        <f>IF('Crisis Indicator Data'!#REF!="No Data",1,IF(#REF!&lt;&gt;"",1,0))</f>
        <v>#REF!</v>
      </c>
      <c r="AT111" s="208" t="e">
        <f>IF('Crisis Indicator Data'!#REF!="No Data",1,IF(#REF!&lt;&gt;"",1,0))</f>
        <v>#REF!</v>
      </c>
      <c r="AU111" s="208" t="e">
        <f>IF('Crisis Indicator Data'!#REF!="No Data",1,IF(#REF!&lt;&gt;"",1,0))</f>
        <v>#REF!</v>
      </c>
      <c r="AV111" s="208" t="e">
        <f>IF('Crisis Indicator Data'!#REF!="No Data",1,IF(#REF!&lt;&gt;"",1,0))</f>
        <v>#REF!</v>
      </c>
      <c r="AW111" s="208" t="e">
        <f>IF('Crisis Indicator Data'!#REF!="No Data",1,IF(#REF!&lt;&gt;"",1,0))</f>
        <v>#REF!</v>
      </c>
      <c r="AX111" s="208" t="e">
        <f>IF('Crisis Indicator Data'!#REF!="No Data",1,IF(#REF!&lt;&gt;"",1,0))</f>
        <v>#REF!</v>
      </c>
      <c r="AY111" s="208" t="e">
        <f>IF('Crisis Indicator Data'!#REF!="No Data",1,IF(#REF!&lt;&gt;"",1,0))</f>
        <v>#REF!</v>
      </c>
      <c r="AZ111" s="208" t="e">
        <f>IF('Crisis Indicator Data'!#REF!="No Data",1,IF(#REF!&lt;&gt;"",1,0))</f>
        <v>#REF!</v>
      </c>
      <c r="BA111" t="e">
        <f t="shared" si="6"/>
        <v>#REF!</v>
      </c>
      <c r="BB111" s="22" t="e">
        <f t="shared" si="7"/>
        <v>#REF!</v>
      </c>
    </row>
    <row r="112" spans="1:54" x14ac:dyDescent="0.3">
      <c r="A112" t="s">
        <v>7485</v>
      </c>
      <c r="B112" s="208" t="e">
        <f>IF('Crisis Indicator Data'!#REF!="No Data",1,IF(#REF!&lt;&gt;"",1,0))</f>
        <v>#REF!</v>
      </c>
      <c r="C112" s="208" t="e">
        <f>IF('Crisis Indicator Data'!#REF!="No Data",1,IF(#REF!&lt;&gt;"",1,0))</f>
        <v>#REF!</v>
      </c>
      <c r="D112" s="208" t="e">
        <f>IF('Crisis Indicator Data'!#REF!="No Data",1,IF(#REF!&lt;&gt;"",1,0))</f>
        <v>#REF!</v>
      </c>
      <c r="E112" s="208" t="e">
        <f>IF('Crisis Indicator Data'!#REF!="No Data",1,IF(#REF!&lt;&gt;"",1,0))</f>
        <v>#REF!</v>
      </c>
      <c r="F112" s="208" t="e">
        <f>IF('Crisis Indicator Data'!#REF!="No Data",1,IF(#REF!&lt;&gt;"",1,0))</f>
        <v>#REF!</v>
      </c>
      <c r="G112" s="208" t="e">
        <f>IF('Crisis Indicator Data'!#REF!="No Data",1,IF(#REF!&lt;&gt;"",1,0))</f>
        <v>#REF!</v>
      </c>
      <c r="H112" s="208" t="e">
        <f>IF('Crisis Indicator Data'!#REF!="No Data",1,IF(#REF!&lt;&gt;"",1,0))</f>
        <v>#REF!</v>
      </c>
      <c r="I112" s="208" t="e">
        <f>IF('Crisis Indicator Data'!#REF!="No Data",1,IF(#REF!&lt;&gt;"",1,0))</f>
        <v>#REF!</v>
      </c>
      <c r="J112" s="208" t="e">
        <f>IF('Crisis Indicator Data'!#REF!="No Data",1,IF(#REF!&lt;&gt;"",1,0))</f>
        <v>#REF!</v>
      </c>
      <c r="K112" s="208" t="e">
        <f>IF('Crisis Indicator Data'!#REF!="No Data",1,IF(#REF!&lt;&gt;"",1,0))</f>
        <v>#REF!</v>
      </c>
      <c r="L112" s="208" t="e">
        <f>IF('Crisis Indicator Data'!#REF!="No Data",1,IF(#REF!&lt;&gt;"",1,0))</f>
        <v>#REF!</v>
      </c>
      <c r="M112" s="208" t="e">
        <f>IF('Crisis Indicator Data'!#REF!="No Data",1,IF(#REF!&lt;&gt;"",1,0))</f>
        <v>#REF!</v>
      </c>
      <c r="N112" s="208" t="e">
        <f>IF('Crisis Indicator Data'!#REF!="No Data",1,IF(#REF!&lt;&gt;"",1,0))</f>
        <v>#REF!</v>
      </c>
      <c r="O112" s="208" t="e">
        <f>IF('Crisis Indicator Data'!#REF!="No Data",1,IF(#REF!&lt;&gt;"",1,0))</f>
        <v>#REF!</v>
      </c>
      <c r="P112" s="208" t="e">
        <f>IF('Crisis Indicator Data'!#REF!="No Data",1,IF(#REF!&lt;&gt;"",1,0))</f>
        <v>#REF!</v>
      </c>
      <c r="Q112" s="208" t="e">
        <f>IF('Crisis Indicator Data'!#REF!="No Data",1,IF(#REF!&lt;&gt;"",1,0))</f>
        <v>#REF!</v>
      </c>
      <c r="R112" s="208" t="e">
        <f>IF('Crisis Indicator Data'!#REF!="No Data",1,IF(#REF!&lt;&gt;"",1,0))</f>
        <v>#REF!</v>
      </c>
      <c r="S112" s="208" t="e">
        <f>IF('Crisis Indicator Data'!#REF!="No Data",1,IF(#REF!&lt;&gt;"",1,0))</f>
        <v>#REF!</v>
      </c>
      <c r="T112" s="208" t="e">
        <f>IF('Crisis Indicator Data'!#REF!="No Data",1,IF(#REF!&lt;&gt;"",1,0))</f>
        <v>#REF!</v>
      </c>
      <c r="U112" s="208" t="e">
        <f>IF('Crisis Indicator Data'!#REF!="No Data",1,IF(#REF!&lt;&gt;"",1,0))</f>
        <v>#REF!</v>
      </c>
      <c r="V112" s="208" t="e">
        <f>IF('Crisis Indicator Data'!#REF!="No Data",1,IF(#REF!&lt;&gt;"",1,0))</f>
        <v>#REF!</v>
      </c>
      <c r="W112" s="208" t="e">
        <f>IF('Crisis Indicator Data'!#REF!="No Data",1,IF(#REF!&lt;&gt;"",1,0))</f>
        <v>#REF!</v>
      </c>
      <c r="X112" s="208" t="e">
        <f>IF('Crisis Indicator Data'!#REF!="No Data",1,IF(#REF!&lt;&gt;"",1,0))</f>
        <v>#REF!</v>
      </c>
      <c r="Y112" s="208" t="e">
        <f>IF('Crisis Indicator Data'!#REF!="No Data",1,IF(#REF!&lt;&gt;"",1,0))</f>
        <v>#REF!</v>
      </c>
      <c r="Z112" s="208" t="e">
        <f>IF('Crisis Indicator Data'!#REF!="No Data",1,IF(#REF!&lt;&gt;"",1,0))</f>
        <v>#REF!</v>
      </c>
      <c r="AA112" s="208" t="e">
        <f>IF('Crisis Indicator Data'!#REF!="No Data",1,IF(#REF!&lt;&gt;"",1,0))</f>
        <v>#REF!</v>
      </c>
      <c r="AB112" s="208" t="e">
        <f>IF('Crisis Indicator Data'!#REF!="No Data",1,IF(#REF!&lt;&gt;"",1,0))</f>
        <v>#REF!</v>
      </c>
      <c r="AC112" s="208" t="e">
        <f>IF('Crisis Indicator Data'!#REF!="No Data",1,IF(#REF!&lt;&gt;"",1,0))</f>
        <v>#REF!</v>
      </c>
      <c r="AD112" s="208" t="e">
        <f>IF('Crisis Indicator Data'!#REF!="No Data",1,IF(#REF!&lt;&gt;"",1,0))</f>
        <v>#REF!</v>
      </c>
      <c r="AE112" s="208" t="e">
        <f>IF('Crisis Indicator Data'!#REF!="No Data",1,IF(#REF!&lt;&gt;"",1,0))</f>
        <v>#REF!</v>
      </c>
      <c r="AF112" s="208" t="e">
        <f>IF('Crisis Indicator Data'!#REF!="No Data",1,IF(#REF!&lt;&gt;"",1,0))</f>
        <v>#REF!</v>
      </c>
      <c r="AG112" s="208" t="e">
        <f>IF('Crisis Indicator Data'!#REF!="No Data",1,IF(#REF!&lt;&gt;"",1,0))</f>
        <v>#REF!</v>
      </c>
      <c r="AH112" s="208" t="e">
        <f>IF('Crisis Indicator Data'!#REF!="No Data",1,IF(#REF!&lt;&gt;"",1,0))</f>
        <v>#REF!</v>
      </c>
      <c r="AI112" s="208" t="e">
        <f>IF('Crisis Indicator Data'!#REF!="No Data",1,IF(#REF!&lt;&gt;"",1,0))</f>
        <v>#REF!</v>
      </c>
      <c r="AJ112" s="208" t="e">
        <f>IF('Crisis Indicator Data'!#REF!="No Data",1,IF(#REF!&lt;&gt;"",1,0))</f>
        <v>#REF!</v>
      </c>
      <c r="AK112" s="208" t="e">
        <f>IF('Crisis Indicator Data'!#REF!="No Data",1,IF(#REF!&lt;&gt;"",1,0))</f>
        <v>#REF!</v>
      </c>
      <c r="AL112" s="208" t="e">
        <f>IF('Crisis Indicator Data'!#REF!="No Data",1,IF(#REF!&lt;&gt;"",1,0))</f>
        <v>#REF!</v>
      </c>
      <c r="AM112" s="208" t="e">
        <f>IF('Crisis Indicator Data'!#REF!="No Data",1,IF(#REF!&lt;&gt;"",1,0))</f>
        <v>#REF!</v>
      </c>
      <c r="AN112" s="208" t="e">
        <f>IF('Crisis Indicator Data'!#REF!="No Data",1,IF(#REF!&lt;&gt;"",1,0))</f>
        <v>#REF!</v>
      </c>
      <c r="AO112" s="208" t="e">
        <f>IF('Crisis Indicator Data'!#REF!="No Data",1,IF(#REF!&lt;&gt;"",1,0))</f>
        <v>#REF!</v>
      </c>
      <c r="AP112" s="208" t="e">
        <f>IF('Crisis Indicator Data'!#REF!="No Data",1,IF(#REF!&lt;&gt;"",1,0))</f>
        <v>#REF!</v>
      </c>
      <c r="AQ112" s="208" t="e">
        <f>IF('Crisis Indicator Data'!#REF!="No Data",1,IF(#REF!&lt;&gt;"",1,0))</f>
        <v>#REF!</v>
      </c>
      <c r="AR112" s="208" t="e">
        <f>IF('Crisis Indicator Data'!#REF!="No Data",1,IF(#REF!&lt;&gt;"",1,0))</f>
        <v>#REF!</v>
      </c>
      <c r="AS112" s="208" t="e">
        <f>IF('Crisis Indicator Data'!#REF!="No Data",1,IF(#REF!&lt;&gt;"",1,0))</f>
        <v>#REF!</v>
      </c>
      <c r="AT112" s="208" t="e">
        <f>IF('Crisis Indicator Data'!#REF!="No Data",1,IF(#REF!&lt;&gt;"",1,0))</f>
        <v>#REF!</v>
      </c>
      <c r="AU112" s="208" t="e">
        <f>IF('Crisis Indicator Data'!#REF!="No Data",1,IF(#REF!&lt;&gt;"",1,0))</f>
        <v>#REF!</v>
      </c>
      <c r="AV112" s="208" t="e">
        <f>IF('Crisis Indicator Data'!#REF!="No Data",1,IF(#REF!&lt;&gt;"",1,0))</f>
        <v>#REF!</v>
      </c>
      <c r="AW112" s="208" t="e">
        <f>IF('Crisis Indicator Data'!#REF!="No Data",1,IF(#REF!&lt;&gt;"",1,0))</f>
        <v>#REF!</v>
      </c>
      <c r="AX112" s="208" t="e">
        <f>IF('Crisis Indicator Data'!#REF!="No Data",1,IF(#REF!&lt;&gt;"",1,0))</f>
        <v>#REF!</v>
      </c>
      <c r="AY112" s="208" t="e">
        <f>IF('Crisis Indicator Data'!#REF!="No Data",1,IF(#REF!&lt;&gt;"",1,0))</f>
        <v>#REF!</v>
      </c>
      <c r="AZ112" s="208" t="e">
        <f>IF('Crisis Indicator Data'!#REF!="No Data",1,IF(#REF!&lt;&gt;"",1,0))</f>
        <v>#REF!</v>
      </c>
      <c r="BA112" t="e">
        <f t="shared" si="6"/>
        <v>#REF!</v>
      </c>
      <c r="BB112" s="22" t="e">
        <f t="shared" si="7"/>
        <v>#REF!</v>
      </c>
    </row>
    <row r="113" spans="1:54" x14ac:dyDescent="0.3">
      <c r="A113" t="s">
        <v>7487</v>
      </c>
      <c r="B113" s="208" t="e">
        <f>IF('Crisis Indicator Data'!#REF!="No Data",1,IF(#REF!&lt;&gt;"",1,0))</f>
        <v>#REF!</v>
      </c>
      <c r="C113" s="208" t="e">
        <f>IF('Crisis Indicator Data'!#REF!="No Data",1,IF(#REF!&lt;&gt;"",1,0))</f>
        <v>#REF!</v>
      </c>
      <c r="D113" s="208" t="e">
        <f>IF('Crisis Indicator Data'!#REF!="No Data",1,IF(#REF!&lt;&gt;"",1,0))</f>
        <v>#REF!</v>
      </c>
      <c r="E113" s="208" t="e">
        <f>IF('Crisis Indicator Data'!#REF!="No Data",1,IF(#REF!&lt;&gt;"",1,0))</f>
        <v>#REF!</v>
      </c>
      <c r="F113" s="208" t="e">
        <f>IF('Crisis Indicator Data'!#REF!="No Data",1,IF(#REF!&lt;&gt;"",1,0))</f>
        <v>#REF!</v>
      </c>
      <c r="G113" s="208" t="e">
        <f>IF('Crisis Indicator Data'!#REF!="No Data",1,IF(#REF!&lt;&gt;"",1,0))</f>
        <v>#REF!</v>
      </c>
      <c r="H113" s="208" t="e">
        <f>IF('Crisis Indicator Data'!#REF!="No Data",1,IF(#REF!&lt;&gt;"",1,0))</f>
        <v>#REF!</v>
      </c>
      <c r="I113" s="208" t="e">
        <f>IF('Crisis Indicator Data'!#REF!="No Data",1,IF(#REF!&lt;&gt;"",1,0))</f>
        <v>#REF!</v>
      </c>
      <c r="J113" s="208" t="e">
        <f>IF('Crisis Indicator Data'!#REF!="No Data",1,IF(#REF!&lt;&gt;"",1,0))</f>
        <v>#REF!</v>
      </c>
      <c r="K113" s="208" t="e">
        <f>IF('Crisis Indicator Data'!#REF!="No Data",1,IF(#REF!&lt;&gt;"",1,0))</f>
        <v>#REF!</v>
      </c>
      <c r="L113" s="208" t="e">
        <f>IF('Crisis Indicator Data'!#REF!="No Data",1,IF(#REF!&lt;&gt;"",1,0))</f>
        <v>#REF!</v>
      </c>
      <c r="M113" s="208" t="e">
        <f>IF('Crisis Indicator Data'!#REF!="No Data",1,IF(#REF!&lt;&gt;"",1,0))</f>
        <v>#REF!</v>
      </c>
      <c r="N113" s="208" t="e">
        <f>IF('Crisis Indicator Data'!#REF!="No Data",1,IF(#REF!&lt;&gt;"",1,0))</f>
        <v>#REF!</v>
      </c>
      <c r="O113" s="208" t="e">
        <f>IF('Crisis Indicator Data'!#REF!="No Data",1,IF(#REF!&lt;&gt;"",1,0))</f>
        <v>#REF!</v>
      </c>
      <c r="P113" s="208" t="e">
        <f>IF('Crisis Indicator Data'!#REF!="No Data",1,IF(#REF!&lt;&gt;"",1,0))</f>
        <v>#REF!</v>
      </c>
      <c r="Q113" s="208" t="e">
        <f>IF('Crisis Indicator Data'!#REF!="No Data",1,IF(#REF!&lt;&gt;"",1,0))</f>
        <v>#REF!</v>
      </c>
      <c r="R113" s="208" t="e">
        <f>IF('Crisis Indicator Data'!#REF!="No Data",1,IF(#REF!&lt;&gt;"",1,0))</f>
        <v>#REF!</v>
      </c>
      <c r="S113" s="208" t="e">
        <f>IF('Crisis Indicator Data'!#REF!="No Data",1,IF(#REF!&lt;&gt;"",1,0))</f>
        <v>#REF!</v>
      </c>
      <c r="T113" s="208" t="e">
        <f>IF('Crisis Indicator Data'!#REF!="No Data",1,IF(#REF!&lt;&gt;"",1,0))</f>
        <v>#REF!</v>
      </c>
      <c r="U113" s="208" t="e">
        <f>IF('Crisis Indicator Data'!#REF!="No Data",1,IF(#REF!&lt;&gt;"",1,0))</f>
        <v>#REF!</v>
      </c>
      <c r="V113" s="208" t="e">
        <f>IF('Crisis Indicator Data'!#REF!="No Data",1,IF(#REF!&lt;&gt;"",1,0))</f>
        <v>#REF!</v>
      </c>
      <c r="W113" s="208" t="e">
        <f>IF('Crisis Indicator Data'!#REF!="No Data",1,IF(#REF!&lt;&gt;"",1,0))</f>
        <v>#REF!</v>
      </c>
      <c r="X113" s="208" t="e">
        <f>IF('Crisis Indicator Data'!#REF!="No Data",1,IF(#REF!&lt;&gt;"",1,0))</f>
        <v>#REF!</v>
      </c>
      <c r="Y113" s="208" t="e">
        <f>IF('Crisis Indicator Data'!#REF!="No Data",1,IF(#REF!&lt;&gt;"",1,0))</f>
        <v>#REF!</v>
      </c>
      <c r="Z113" s="208" t="e">
        <f>IF('Crisis Indicator Data'!#REF!="No Data",1,IF(#REF!&lt;&gt;"",1,0))</f>
        <v>#REF!</v>
      </c>
      <c r="AA113" s="208" t="e">
        <f>IF('Crisis Indicator Data'!#REF!="No Data",1,IF(#REF!&lt;&gt;"",1,0))</f>
        <v>#REF!</v>
      </c>
      <c r="AB113" s="208" t="e">
        <f>IF('Crisis Indicator Data'!#REF!="No Data",1,IF(#REF!&lt;&gt;"",1,0))</f>
        <v>#REF!</v>
      </c>
      <c r="AC113" s="208" t="e">
        <f>IF('Crisis Indicator Data'!#REF!="No Data",1,IF(#REF!&lt;&gt;"",1,0))</f>
        <v>#REF!</v>
      </c>
      <c r="AD113" s="208" t="e">
        <f>IF('Crisis Indicator Data'!#REF!="No Data",1,IF(#REF!&lt;&gt;"",1,0))</f>
        <v>#REF!</v>
      </c>
      <c r="AE113" s="208" t="e">
        <f>IF('Crisis Indicator Data'!#REF!="No Data",1,IF(#REF!&lt;&gt;"",1,0))</f>
        <v>#REF!</v>
      </c>
      <c r="AF113" s="208" t="e">
        <f>IF('Crisis Indicator Data'!#REF!="No Data",1,IF(#REF!&lt;&gt;"",1,0))</f>
        <v>#REF!</v>
      </c>
      <c r="AG113" s="208" t="e">
        <f>IF('Crisis Indicator Data'!#REF!="No Data",1,IF(#REF!&lt;&gt;"",1,0))</f>
        <v>#REF!</v>
      </c>
      <c r="AH113" s="208" t="e">
        <f>IF('Crisis Indicator Data'!#REF!="No Data",1,IF(#REF!&lt;&gt;"",1,0))</f>
        <v>#REF!</v>
      </c>
      <c r="AI113" s="208" t="e">
        <f>IF('Crisis Indicator Data'!#REF!="No Data",1,IF(#REF!&lt;&gt;"",1,0))</f>
        <v>#REF!</v>
      </c>
      <c r="AJ113" s="208" t="e">
        <f>IF('Crisis Indicator Data'!#REF!="No Data",1,IF(#REF!&lt;&gt;"",1,0))</f>
        <v>#REF!</v>
      </c>
      <c r="AK113" s="208" t="e">
        <f>IF('Crisis Indicator Data'!#REF!="No Data",1,IF(#REF!&lt;&gt;"",1,0))</f>
        <v>#REF!</v>
      </c>
      <c r="AL113" s="208" t="e">
        <f>IF('Crisis Indicator Data'!#REF!="No Data",1,IF(#REF!&lt;&gt;"",1,0))</f>
        <v>#REF!</v>
      </c>
      <c r="AM113" s="208" t="e">
        <f>IF('Crisis Indicator Data'!#REF!="No Data",1,IF(#REF!&lt;&gt;"",1,0))</f>
        <v>#REF!</v>
      </c>
      <c r="AN113" s="208" t="e">
        <f>IF('Crisis Indicator Data'!#REF!="No Data",1,IF(#REF!&lt;&gt;"",1,0))</f>
        <v>#REF!</v>
      </c>
      <c r="AO113" s="208" t="e">
        <f>IF('Crisis Indicator Data'!#REF!="No Data",1,IF(#REF!&lt;&gt;"",1,0))</f>
        <v>#REF!</v>
      </c>
      <c r="AP113" s="208" t="e">
        <f>IF('Crisis Indicator Data'!#REF!="No Data",1,IF(#REF!&lt;&gt;"",1,0))</f>
        <v>#REF!</v>
      </c>
      <c r="AQ113" s="208" t="e">
        <f>IF('Crisis Indicator Data'!#REF!="No Data",1,IF(#REF!&lt;&gt;"",1,0))</f>
        <v>#REF!</v>
      </c>
      <c r="AR113" s="208" t="e">
        <f>IF('Crisis Indicator Data'!#REF!="No Data",1,IF(#REF!&lt;&gt;"",1,0))</f>
        <v>#REF!</v>
      </c>
      <c r="AS113" s="208" t="e">
        <f>IF('Crisis Indicator Data'!#REF!="No Data",1,IF(#REF!&lt;&gt;"",1,0))</f>
        <v>#REF!</v>
      </c>
      <c r="AT113" s="208" t="e">
        <f>IF('Crisis Indicator Data'!#REF!="No Data",1,IF(#REF!&lt;&gt;"",1,0))</f>
        <v>#REF!</v>
      </c>
      <c r="AU113" s="208" t="e">
        <f>IF('Crisis Indicator Data'!#REF!="No Data",1,IF(#REF!&lt;&gt;"",1,0))</f>
        <v>#REF!</v>
      </c>
      <c r="AV113" s="208" t="e">
        <f>IF('Crisis Indicator Data'!#REF!="No Data",1,IF(#REF!&lt;&gt;"",1,0))</f>
        <v>#REF!</v>
      </c>
      <c r="AW113" s="208" t="e">
        <f>IF('Crisis Indicator Data'!#REF!="No Data",1,IF(#REF!&lt;&gt;"",1,0))</f>
        <v>#REF!</v>
      </c>
      <c r="AX113" s="208" t="e">
        <f>IF('Crisis Indicator Data'!#REF!="No Data",1,IF(#REF!&lt;&gt;"",1,0))</f>
        <v>#REF!</v>
      </c>
      <c r="AY113" s="208" t="e">
        <f>IF('Crisis Indicator Data'!#REF!="No Data",1,IF(#REF!&lt;&gt;"",1,0))</f>
        <v>#REF!</v>
      </c>
      <c r="AZ113" s="208" t="e">
        <f>IF('Crisis Indicator Data'!#REF!="No Data",1,IF(#REF!&lt;&gt;"",1,0))</f>
        <v>#REF!</v>
      </c>
      <c r="BA113" t="e">
        <f t="shared" si="6"/>
        <v>#REF!</v>
      </c>
      <c r="BB113" s="22" t="e">
        <f t="shared" si="7"/>
        <v>#REF!</v>
      </c>
    </row>
    <row r="114" spans="1:54" x14ac:dyDescent="0.3">
      <c r="A114" t="s">
        <v>7489</v>
      </c>
      <c r="B114" s="208" t="e">
        <f>IF('Crisis Indicator Data'!#REF!="No Data",1,IF(#REF!&lt;&gt;"",1,0))</f>
        <v>#REF!</v>
      </c>
      <c r="C114" s="208" t="e">
        <f>IF('Crisis Indicator Data'!#REF!="No Data",1,IF(#REF!&lt;&gt;"",1,0))</f>
        <v>#REF!</v>
      </c>
      <c r="D114" s="208" t="e">
        <f>IF('Crisis Indicator Data'!#REF!="No Data",1,IF(#REF!&lt;&gt;"",1,0))</f>
        <v>#REF!</v>
      </c>
      <c r="E114" s="208" t="e">
        <f>IF('Crisis Indicator Data'!#REF!="No Data",1,IF(#REF!&lt;&gt;"",1,0))</f>
        <v>#REF!</v>
      </c>
      <c r="F114" s="208" t="e">
        <f>IF('Crisis Indicator Data'!#REF!="No Data",1,IF(#REF!&lt;&gt;"",1,0))</f>
        <v>#REF!</v>
      </c>
      <c r="G114" s="208" t="e">
        <f>IF('Crisis Indicator Data'!#REF!="No Data",1,IF(#REF!&lt;&gt;"",1,0))</f>
        <v>#REF!</v>
      </c>
      <c r="H114" s="208" t="e">
        <f>IF('Crisis Indicator Data'!#REF!="No Data",1,IF(#REF!&lt;&gt;"",1,0))</f>
        <v>#REF!</v>
      </c>
      <c r="I114" s="208" t="e">
        <f>IF('Crisis Indicator Data'!#REF!="No Data",1,IF(#REF!&lt;&gt;"",1,0))</f>
        <v>#REF!</v>
      </c>
      <c r="J114" s="208" t="e">
        <f>IF('Crisis Indicator Data'!#REF!="No Data",1,IF(#REF!&lt;&gt;"",1,0))</f>
        <v>#REF!</v>
      </c>
      <c r="K114" s="208" t="e">
        <f>IF('Crisis Indicator Data'!#REF!="No Data",1,IF(#REF!&lt;&gt;"",1,0))</f>
        <v>#REF!</v>
      </c>
      <c r="L114" s="208" t="e">
        <f>IF('Crisis Indicator Data'!#REF!="No Data",1,IF(#REF!&lt;&gt;"",1,0))</f>
        <v>#REF!</v>
      </c>
      <c r="M114" s="208" t="e">
        <f>IF('Crisis Indicator Data'!#REF!="No Data",1,IF(#REF!&lt;&gt;"",1,0))</f>
        <v>#REF!</v>
      </c>
      <c r="N114" s="208" t="e">
        <f>IF('Crisis Indicator Data'!#REF!="No Data",1,IF(#REF!&lt;&gt;"",1,0))</f>
        <v>#REF!</v>
      </c>
      <c r="O114" s="208" t="e">
        <f>IF('Crisis Indicator Data'!#REF!="No Data",1,IF(#REF!&lt;&gt;"",1,0))</f>
        <v>#REF!</v>
      </c>
      <c r="P114" s="208" t="e">
        <f>IF('Crisis Indicator Data'!#REF!="No Data",1,IF(#REF!&lt;&gt;"",1,0))</f>
        <v>#REF!</v>
      </c>
      <c r="Q114" s="208" t="e">
        <f>IF('Crisis Indicator Data'!#REF!="No Data",1,IF(#REF!&lt;&gt;"",1,0))</f>
        <v>#REF!</v>
      </c>
      <c r="R114" s="208" t="e">
        <f>IF('Crisis Indicator Data'!#REF!="No Data",1,IF(#REF!&lt;&gt;"",1,0))</f>
        <v>#REF!</v>
      </c>
      <c r="S114" s="208" t="e">
        <f>IF('Crisis Indicator Data'!#REF!="No Data",1,IF(#REF!&lt;&gt;"",1,0))</f>
        <v>#REF!</v>
      </c>
      <c r="T114" s="208" t="e">
        <f>IF('Crisis Indicator Data'!#REF!="No Data",1,IF(#REF!&lt;&gt;"",1,0))</f>
        <v>#REF!</v>
      </c>
      <c r="U114" s="208" t="e">
        <f>IF('Crisis Indicator Data'!#REF!="No Data",1,IF(#REF!&lt;&gt;"",1,0))</f>
        <v>#REF!</v>
      </c>
      <c r="V114" s="208" t="e">
        <f>IF('Crisis Indicator Data'!#REF!="No Data",1,IF(#REF!&lt;&gt;"",1,0))</f>
        <v>#REF!</v>
      </c>
      <c r="W114" s="208" t="e">
        <f>IF('Crisis Indicator Data'!#REF!="No Data",1,IF(#REF!&lt;&gt;"",1,0))</f>
        <v>#REF!</v>
      </c>
      <c r="X114" s="208" t="e">
        <f>IF('Crisis Indicator Data'!#REF!="No Data",1,IF(#REF!&lt;&gt;"",1,0))</f>
        <v>#REF!</v>
      </c>
      <c r="Y114" s="208" t="e">
        <f>IF('Crisis Indicator Data'!#REF!="No Data",1,IF(#REF!&lt;&gt;"",1,0))</f>
        <v>#REF!</v>
      </c>
      <c r="Z114" s="208" t="e">
        <f>IF('Crisis Indicator Data'!#REF!="No Data",1,IF(#REF!&lt;&gt;"",1,0))</f>
        <v>#REF!</v>
      </c>
      <c r="AA114" s="208" t="e">
        <f>IF('Crisis Indicator Data'!#REF!="No Data",1,IF(#REF!&lt;&gt;"",1,0))</f>
        <v>#REF!</v>
      </c>
      <c r="AB114" s="208" t="e">
        <f>IF('Crisis Indicator Data'!#REF!="No Data",1,IF(#REF!&lt;&gt;"",1,0))</f>
        <v>#REF!</v>
      </c>
      <c r="AC114" s="208" t="e">
        <f>IF('Crisis Indicator Data'!#REF!="No Data",1,IF(#REF!&lt;&gt;"",1,0))</f>
        <v>#REF!</v>
      </c>
      <c r="AD114" s="208" t="e">
        <f>IF('Crisis Indicator Data'!#REF!="No Data",1,IF(#REF!&lt;&gt;"",1,0))</f>
        <v>#REF!</v>
      </c>
      <c r="AE114" s="208" t="e">
        <f>IF('Crisis Indicator Data'!#REF!="No Data",1,IF(#REF!&lt;&gt;"",1,0))</f>
        <v>#REF!</v>
      </c>
      <c r="AF114" s="208" t="e">
        <f>IF('Crisis Indicator Data'!#REF!="No Data",1,IF(#REF!&lt;&gt;"",1,0))</f>
        <v>#REF!</v>
      </c>
      <c r="AG114" s="208" t="e">
        <f>IF('Crisis Indicator Data'!#REF!="No Data",1,IF(#REF!&lt;&gt;"",1,0))</f>
        <v>#REF!</v>
      </c>
      <c r="AH114" s="208" t="e">
        <f>IF('Crisis Indicator Data'!#REF!="No Data",1,IF(#REF!&lt;&gt;"",1,0))</f>
        <v>#REF!</v>
      </c>
      <c r="AI114" s="208" t="e">
        <f>IF('Crisis Indicator Data'!#REF!="No Data",1,IF(#REF!&lt;&gt;"",1,0))</f>
        <v>#REF!</v>
      </c>
      <c r="AJ114" s="208" t="e">
        <f>IF('Crisis Indicator Data'!#REF!="No Data",1,IF(#REF!&lt;&gt;"",1,0))</f>
        <v>#REF!</v>
      </c>
      <c r="AK114" s="208" t="e">
        <f>IF('Crisis Indicator Data'!#REF!="No Data",1,IF(#REF!&lt;&gt;"",1,0))</f>
        <v>#REF!</v>
      </c>
      <c r="AL114" s="208" t="e">
        <f>IF('Crisis Indicator Data'!#REF!="No Data",1,IF(#REF!&lt;&gt;"",1,0))</f>
        <v>#REF!</v>
      </c>
      <c r="AM114" s="208" t="e">
        <f>IF('Crisis Indicator Data'!#REF!="No Data",1,IF(#REF!&lt;&gt;"",1,0))</f>
        <v>#REF!</v>
      </c>
      <c r="AN114" s="208" t="e">
        <f>IF('Crisis Indicator Data'!#REF!="No Data",1,IF(#REF!&lt;&gt;"",1,0))</f>
        <v>#REF!</v>
      </c>
      <c r="AO114" s="208" t="e">
        <f>IF('Crisis Indicator Data'!#REF!="No Data",1,IF(#REF!&lt;&gt;"",1,0))</f>
        <v>#REF!</v>
      </c>
      <c r="AP114" s="208" t="e">
        <f>IF('Crisis Indicator Data'!#REF!="No Data",1,IF(#REF!&lt;&gt;"",1,0))</f>
        <v>#REF!</v>
      </c>
      <c r="AQ114" s="208" t="e">
        <f>IF('Crisis Indicator Data'!#REF!="No Data",1,IF(#REF!&lt;&gt;"",1,0))</f>
        <v>#REF!</v>
      </c>
      <c r="AR114" s="208" t="e">
        <f>IF('Crisis Indicator Data'!#REF!="No Data",1,IF(#REF!&lt;&gt;"",1,0))</f>
        <v>#REF!</v>
      </c>
      <c r="AS114" s="208" t="e">
        <f>IF('Crisis Indicator Data'!#REF!="No Data",1,IF(#REF!&lt;&gt;"",1,0))</f>
        <v>#REF!</v>
      </c>
      <c r="AT114" s="208" t="e">
        <f>IF('Crisis Indicator Data'!#REF!="No Data",1,IF(#REF!&lt;&gt;"",1,0))</f>
        <v>#REF!</v>
      </c>
      <c r="AU114" s="208" t="e">
        <f>IF('Crisis Indicator Data'!#REF!="No Data",1,IF(#REF!&lt;&gt;"",1,0))</f>
        <v>#REF!</v>
      </c>
      <c r="AV114" s="208" t="e">
        <f>IF('Crisis Indicator Data'!#REF!="No Data",1,IF(#REF!&lt;&gt;"",1,0))</f>
        <v>#REF!</v>
      </c>
      <c r="AW114" s="208" t="e">
        <f>IF('Crisis Indicator Data'!#REF!="No Data",1,IF(#REF!&lt;&gt;"",1,0))</f>
        <v>#REF!</v>
      </c>
      <c r="AX114" s="208" t="e">
        <f>IF('Crisis Indicator Data'!#REF!="No Data",1,IF(#REF!&lt;&gt;"",1,0))</f>
        <v>#REF!</v>
      </c>
      <c r="AY114" s="208" t="e">
        <f>IF('Crisis Indicator Data'!#REF!="No Data",1,IF(#REF!&lt;&gt;"",1,0))</f>
        <v>#REF!</v>
      </c>
      <c r="AZ114" s="208" t="e">
        <f>IF('Crisis Indicator Data'!#REF!="No Data",1,IF(#REF!&lt;&gt;"",1,0))</f>
        <v>#REF!</v>
      </c>
      <c r="BA114" t="e">
        <f t="shared" si="6"/>
        <v>#REF!</v>
      </c>
      <c r="BB114" s="22" t="e">
        <f t="shared" si="7"/>
        <v>#REF!</v>
      </c>
    </row>
    <row r="115" spans="1:54" x14ac:dyDescent="0.3">
      <c r="A115" t="s">
        <v>7491</v>
      </c>
      <c r="B115" s="208" t="e">
        <f>IF('Crisis Indicator Data'!#REF!="No Data",1,IF(#REF!&lt;&gt;"",1,0))</f>
        <v>#REF!</v>
      </c>
      <c r="C115" s="208" t="e">
        <f>IF('Crisis Indicator Data'!#REF!="No Data",1,IF(#REF!&lt;&gt;"",1,0))</f>
        <v>#REF!</v>
      </c>
      <c r="D115" s="208" t="e">
        <f>IF('Crisis Indicator Data'!#REF!="No Data",1,IF(#REF!&lt;&gt;"",1,0))</f>
        <v>#REF!</v>
      </c>
      <c r="E115" s="208" t="e">
        <f>IF('Crisis Indicator Data'!#REF!="No Data",1,IF(#REF!&lt;&gt;"",1,0))</f>
        <v>#REF!</v>
      </c>
      <c r="F115" s="208" t="e">
        <f>IF('Crisis Indicator Data'!#REF!="No Data",1,IF(#REF!&lt;&gt;"",1,0))</f>
        <v>#REF!</v>
      </c>
      <c r="G115" s="208" t="e">
        <f>IF('Crisis Indicator Data'!#REF!="No Data",1,IF(#REF!&lt;&gt;"",1,0))</f>
        <v>#REF!</v>
      </c>
      <c r="H115" s="208" t="e">
        <f>IF('Crisis Indicator Data'!#REF!="No Data",1,IF(#REF!&lt;&gt;"",1,0))</f>
        <v>#REF!</v>
      </c>
      <c r="I115" s="208" t="e">
        <f>IF('Crisis Indicator Data'!#REF!="No Data",1,IF(#REF!&lt;&gt;"",1,0))</f>
        <v>#REF!</v>
      </c>
      <c r="J115" s="208" t="e">
        <f>IF('Crisis Indicator Data'!#REF!="No Data",1,IF(#REF!&lt;&gt;"",1,0))</f>
        <v>#REF!</v>
      </c>
      <c r="K115" s="208" t="e">
        <f>IF('Crisis Indicator Data'!#REF!="No Data",1,IF(#REF!&lt;&gt;"",1,0))</f>
        <v>#REF!</v>
      </c>
      <c r="L115" s="208" t="e">
        <f>IF('Crisis Indicator Data'!#REF!="No Data",1,IF(#REF!&lt;&gt;"",1,0))</f>
        <v>#REF!</v>
      </c>
      <c r="M115" s="208" t="e">
        <f>IF('Crisis Indicator Data'!#REF!="No Data",1,IF(#REF!&lt;&gt;"",1,0))</f>
        <v>#REF!</v>
      </c>
      <c r="N115" s="208" t="e">
        <f>IF('Crisis Indicator Data'!#REF!="No Data",1,IF(#REF!&lt;&gt;"",1,0))</f>
        <v>#REF!</v>
      </c>
      <c r="O115" s="208" t="e">
        <f>IF('Crisis Indicator Data'!#REF!="No Data",1,IF(#REF!&lt;&gt;"",1,0))</f>
        <v>#REF!</v>
      </c>
      <c r="P115" s="208" t="e">
        <f>IF('Crisis Indicator Data'!#REF!="No Data",1,IF(#REF!&lt;&gt;"",1,0))</f>
        <v>#REF!</v>
      </c>
      <c r="Q115" s="208" t="e">
        <f>IF('Crisis Indicator Data'!#REF!="No Data",1,IF(#REF!&lt;&gt;"",1,0))</f>
        <v>#REF!</v>
      </c>
      <c r="R115" s="208" t="e">
        <f>IF('Crisis Indicator Data'!#REF!="No Data",1,IF(#REF!&lt;&gt;"",1,0))</f>
        <v>#REF!</v>
      </c>
      <c r="S115" s="208" t="e">
        <f>IF('Crisis Indicator Data'!#REF!="No Data",1,IF(#REF!&lt;&gt;"",1,0))</f>
        <v>#REF!</v>
      </c>
      <c r="T115" s="208" t="e">
        <f>IF('Crisis Indicator Data'!#REF!="No Data",1,IF(#REF!&lt;&gt;"",1,0))</f>
        <v>#REF!</v>
      </c>
      <c r="U115" s="208" t="e">
        <f>IF('Crisis Indicator Data'!#REF!="No Data",1,IF(#REF!&lt;&gt;"",1,0))</f>
        <v>#REF!</v>
      </c>
      <c r="V115" s="208" t="e">
        <f>IF('Crisis Indicator Data'!#REF!="No Data",1,IF(#REF!&lt;&gt;"",1,0))</f>
        <v>#REF!</v>
      </c>
      <c r="W115" s="208" t="e">
        <f>IF('Crisis Indicator Data'!#REF!="No Data",1,IF(#REF!&lt;&gt;"",1,0))</f>
        <v>#REF!</v>
      </c>
      <c r="X115" s="208" t="e">
        <f>IF('Crisis Indicator Data'!#REF!="No Data",1,IF(#REF!&lt;&gt;"",1,0))</f>
        <v>#REF!</v>
      </c>
      <c r="Y115" s="208" t="e">
        <f>IF('Crisis Indicator Data'!#REF!="No Data",1,IF(#REF!&lt;&gt;"",1,0))</f>
        <v>#REF!</v>
      </c>
      <c r="Z115" s="208" t="e">
        <f>IF('Crisis Indicator Data'!#REF!="No Data",1,IF(#REF!&lt;&gt;"",1,0))</f>
        <v>#REF!</v>
      </c>
      <c r="AA115" s="208" t="e">
        <f>IF('Crisis Indicator Data'!#REF!="No Data",1,IF(#REF!&lt;&gt;"",1,0))</f>
        <v>#REF!</v>
      </c>
      <c r="AB115" s="208" t="e">
        <f>IF('Crisis Indicator Data'!#REF!="No Data",1,IF(#REF!&lt;&gt;"",1,0))</f>
        <v>#REF!</v>
      </c>
      <c r="AC115" s="208" t="e">
        <f>IF('Crisis Indicator Data'!#REF!="No Data",1,IF(#REF!&lt;&gt;"",1,0))</f>
        <v>#REF!</v>
      </c>
      <c r="AD115" s="208" t="e">
        <f>IF('Crisis Indicator Data'!#REF!="No Data",1,IF(#REF!&lt;&gt;"",1,0))</f>
        <v>#REF!</v>
      </c>
      <c r="AE115" s="208" t="e">
        <f>IF('Crisis Indicator Data'!#REF!="No Data",1,IF(#REF!&lt;&gt;"",1,0))</f>
        <v>#REF!</v>
      </c>
      <c r="AF115" s="208" t="e">
        <f>IF('Crisis Indicator Data'!#REF!="No Data",1,IF(#REF!&lt;&gt;"",1,0))</f>
        <v>#REF!</v>
      </c>
      <c r="AG115" s="208" t="e">
        <f>IF('Crisis Indicator Data'!#REF!="No Data",1,IF(#REF!&lt;&gt;"",1,0))</f>
        <v>#REF!</v>
      </c>
      <c r="AH115" s="208" t="e">
        <f>IF('Crisis Indicator Data'!#REF!="No Data",1,IF(#REF!&lt;&gt;"",1,0))</f>
        <v>#REF!</v>
      </c>
      <c r="AI115" s="208" t="e">
        <f>IF('Crisis Indicator Data'!#REF!="No Data",1,IF(#REF!&lt;&gt;"",1,0))</f>
        <v>#REF!</v>
      </c>
      <c r="AJ115" s="208" t="e">
        <f>IF('Crisis Indicator Data'!#REF!="No Data",1,IF(#REF!&lt;&gt;"",1,0))</f>
        <v>#REF!</v>
      </c>
      <c r="AK115" s="208" t="e">
        <f>IF('Crisis Indicator Data'!#REF!="No Data",1,IF(#REF!&lt;&gt;"",1,0))</f>
        <v>#REF!</v>
      </c>
      <c r="AL115" s="208" t="e">
        <f>IF('Crisis Indicator Data'!#REF!="No Data",1,IF(#REF!&lt;&gt;"",1,0))</f>
        <v>#REF!</v>
      </c>
      <c r="AM115" s="208" t="e">
        <f>IF('Crisis Indicator Data'!#REF!="No Data",1,IF(#REF!&lt;&gt;"",1,0))</f>
        <v>#REF!</v>
      </c>
      <c r="AN115" s="208" t="e">
        <f>IF('Crisis Indicator Data'!#REF!="No Data",1,IF(#REF!&lt;&gt;"",1,0))</f>
        <v>#REF!</v>
      </c>
      <c r="AO115" s="208" t="e">
        <f>IF('Crisis Indicator Data'!#REF!="No Data",1,IF(#REF!&lt;&gt;"",1,0))</f>
        <v>#REF!</v>
      </c>
      <c r="AP115" s="208" t="e">
        <f>IF('Crisis Indicator Data'!#REF!="No Data",1,IF(#REF!&lt;&gt;"",1,0))</f>
        <v>#REF!</v>
      </c>
      <c r="AQ115" s="208" t="e">
        <f>IF('Crisis Indicator Data'!#REF!="No Data",1,IF(#REF!&lt;&gt;"",1,0))</f>
        <v>#REF!</v>
      </c>
      <c r="AR115" s="208" t="e">
        <f>IF('Crisis Indicator Data'!#REF!="No Data",1,IF(#REF!&lt;&gt;"",1,0))</f>
        <v>#REF!</v>
      </c>
      <c r="AS115" s="208" t="e">
        <f>IF('Crisis Indicator Data'!#REF!="No Data",1,IF(#REF!&lt;&gt;"",1,0))</f>
        <v>#REF!</v>
      </c>
      <c r="AT115" s="208" t="e">
        <f>IF('Crisis Indicator Data'!#REF!="No Data",1,IF(#REF!&lt;&gt;"",1,0))</f>
        <v>#REF!</v>
      </c>
      <c r="AU115" s="208" t="e">
        <f>IF('Crisis Indicator Data'!#REF!="No Data",1,IF(#REF!&lt;&gt;"",1,0))</f>
        <v>#REF!</v>
      </c>
      <c r="AV115" s="208" t="e">
        <f>IF('Crisis Indicator Data'!#REF!="No Data",1,IF(#REF!&lt;&gt;"",1,0))</f>
        <v>#REF!</v>
      </c>
      <c r="AW115" s="208" t="e">
        <f>IF('Crisis Indicator Data'!#REF!="No Data",1,IF(#REF!&lt;&gt;"",1,0))</f>
        <v>#REF!</v>
      </c>
      <c r="AX115" s="208" t="e">
        <f>IF('Crisis Indicator Data'!#REF!="No Data",1,IF(#REF!&lt;&gt;"",1,0))</f>
        <v>#REF!</v>
      </c>
      <c r="AY115" s="208" t="e">
        <f>IF('Crisis Indicator Data'!#REF!="No Data",1,IF(#REF!&lt;&gt;"",1,0))</f>
        <v>#REF!</v>
      </c>
      <c r="AZ115" s="208" t="e">
        <f>IF('Crisis Indicator Data'!#REF!="No Data",1,IF(#REF!&lt;&gt;"",1,0))</f>
        <v>#REF!</v>
      </c>
      <c r="BA115" t="e">
        <f t="shared" si="6"/>
        <v>#REF!</v>
      </c>
      <c r="BB115" s="22" t="e">
        <f t="shared" si="7"/>
        <v>#REF!</v>
      </c>
    </row>
    <row r="116" spans="1:54" x14ac:dyDescent="0.3">
      <c r="A116" t="s">
        <v>7492</v>
      </c>
      <c r="B116" s="208" t="e">
        <f>IF('Crisis Indicator Data'!#REF!="No Data",1,IF(#REF!&lt;&gt;"",1,0))</f>
        <v>#REF!</v>
      </c>
      <c r="C116" s="208" t="e">
        <f>IF('Crisis Indicator Data'!#REF!="No Data",1,IF(#REF!&lt;&gt;"",1,0))</f>
        <v>#REF!</v>
      </c>
      <c r="D116" s="208" t="e">
        <f>IF('Crisis Indicator Data'!#REF!="No Data",1,IF(#REF!&lt;&gt;"",1,0))</f>
        <v>#REF!</v>
      </c>
      <c r="E116" s="208" t="e">
        <f>IF('Crisis Indicator Data'!#REF!="No Data",1,IF(#REF!&lt;&gt;"",1,0))</f>
        <v>#REF!</v>
      </c>
      <c r="F116" s="208" t="e">
        <f>IF('Crisis Indicator Data'!#REF!="No Data",1,IF(#REF!&lt;&gt;"",1,0))</f>
        <v>#REF!</v>
      </c>
      <c r="G116" s="208" t="e">
        <f>IF('Crisis Indicator Data'!#REF!="No Data",1,IF(#REF!&lt;&gt;"",1,0))</f>
        <v>#REF!</v>
      </c>
      <c r="H116" s="208" t="e">
        <f>IF('Crisis Indicator Data'!#REF!="No Data",1,IF(#REF!&lt;&gt;"",1,0))</f>
        <v>#REF!</v>
      </c>
      <c r="I116" s="208" t="e">
        <f>IF('Crisis Indicator Data'!#REF!="No Data",1,IF(#REF!&lt;&gt;"",1,0))</f>
        <v>#REF!</v>
      </c>
      <c r="J116" s="208" t="e">
        <f>IF('Crisis Indicator Data'!#REF!="No Data",1,IF(#REF!&lt;&gt;"",1,0))</f>
        <v>#REF!</v>
      </c>
      <c r="K116" s="208" t="e">
        <f>IF('Crisis Indicator Data'!#REF!="No Data",1,IF(#REF!&lt;&gt;"",1,0))</f>
        <v>#REF!</v>
      </c>
      <c r="L116" s="208" t="e">
        <f>IF('Crisis Indicator Data'!#REF!="No Data",1,IF(#REF!&lt;&gt;"",1,0))</f>
        <v>#REF!</v>
      </c>
      <c r="M116" s="208" t="e">
        <f>IF('Crisis Indicator Data'!#REF!="No Data",1,IF(#REF!&lt;&gt;"",1,0))</f>
        <v>#REF!</v>
      </c>
      <c r="N116" s="208" t="e">
        <f>IF('Crisis Indicator Data'!#REF!="No Data",1,IF(#REF!&lt;&gt;"",1,0))</f>
        <v>#REF!</v>
      </c>
      <c r="O116" s="208" t="e">
        <f>IF('Crisis Indicator Data'!#REF!="No Data",1,IF(#REF!&lt;&gt;"",1,0))</f>
        <v>#REF!</v>
      </c>
      <c r="P116" s="208" t="e">
        <f>IF('Crisis Indicator Data'!#REF!="No Data",1,IF(#REF!&lt;&gt;"",1,0))</f>
        <v>#REF!</v>
      </c>
      <c r="Q116" s="208" t="e">
        <f>IF('Crisis Indicator Data'!#REF!="No Data",1,IF(#REF!&lt;&gt;"",1,0))</f>
        <v>#REF!</v>
      </c>
      <c r="R116" s="208" t="e">
        <f>IF('Crisis Indicator Data'!#REF!="No Data",1,IF(#REF!&lt;&gt;"",1,0))</f>
        <v>#REF!</v>
      </c>
      <c r="S116" s="208" t="e">
        <f>IF('Crisis Indicator Data'!#REF!="No Data",1,IF(#REF!&lt;&gt;"",1,0))</f>
        <v>#REF!</v>
      </c>
      <c r="T116" s="208" t="e">
        <f>IF('Crisis Indicator Data'!#REF!="No Data",1,IF(#REF!&lt;&gt;"",1,0))</f>
        <v>#REF!</v>
      </c>
      <c r="U116" s="208" t="e">
        <f>IF('Crisis Indicator Data'!#REF!="No Data",1,IF(#REF!&lt;&gt;"",1,0))</f>
        <v>#REF!</v>
      </c>
      <c r="V116" s="208" t="e">
        <f>IF('Crisis Indicator Data'!#REF!="No Data",1,IF(#REF!&lt;&gt;"",1,0))</f>
        <v>#REF!</v>
      </c>
      <c r="W116" s="208" t="e">
        <f>IF('Crisis Indicator Data'!#REF!="No Data",1,IF(#REF!&lt;&gt;"",1,0))</f>
        <v>#REF!</v>
      </c>
      <c r="X116" s="208" t="e">
        <f>IF('Crisis Indicator Data'!#REF!="No Data",1,IF(#REF!&lt;&gt;"",1,0))</f>
        <v>#REF!</v>
      </c>
      <c r="Y116" s="208" t="e">
        <f>IF('Crisis Indicator Data'!#REF!="No Data",1,IF(#REF!&lt;&gt;"",1,0))</f>
        <v>#REF!</v>
      </c>
      <c r="Z116" s="208" t="e">
        <f>IF('Crisis Indicator Data'!#REF!="No Data",1,IF(#REF!&lt;&gt;"",1,0))</f>
        <v>#REF!</v>
      </c>
      <c r="AA116" s="208" t="e">
        <f>IF('Crisis Indicator Data'!#REF!="No Data",1,IF(#REF!&lt;&gt;"",1,0))</f>
        <v>#REF!</v>
      </c>
      <c r="AB116" s="208" t="e">
        <f>IF('Crisis Indicator Data'!#REF!="No Data",1,IF(#REF!&lt;&gt;"",1,0))</f>
        <v>#REF!</v>
      </c>
      <c r="AC116" s="208" t="e">
        <f>IF('Crisis Indicator Data'!#REF!="No Data",1,IF(#REF!&lt;&gt;"",1,0))</f>
        <v>#REF!</v>
      </c>
      <c r="AD116" s="208" t="e">
        <f>IF('Crisis Indicator Data'!#REF!="No Data",1,IF(#REF!&lt;&gt;"",1,0))</f>
        <v>#REF!</v>
      </c>
      <c r="AE116" s="208" t="e">
        <f>IF('Crisis Indicator Data'!#REF!="No Data",1,IF(#REF!&lt;&gt;"",1,0))</f>
        <v>#REF!</v>
      </c>
      <c r="AF116" s="208" t="e">
        <f>IF('Crisis Indicator Data'!#REF!="No Data",1,IF(#REF!&lt;&gt;"",1,0))</f>
        <v>#REF!</v>
      </c>
      <c r="AG116" s="208" t="e">
        <f>IF('Crisis Indicator Data'!#REF!="No Data",1,IF(#REF!&lt;&gt;"",1,0))</f>
        <v>#REF!</v>
      </c>
      <c r="AH116" s="208" t="e">
        <f>IF('Crisis Indicator Data'!#REF!="No Data",1,IF(#REF!&lt;&gt;"",1,0))</f>
        <v>#REF!</v>
      </c>
      <c r="AI116" s="208" t="e">
        <f>IF('Crisis Indicator Data'!#REF!="No Data",1,IF(#REF!&lt;&gt;"",1,0))</f>
        <v>#REF!</v>
      </c>
      <c r="AJ116" s="208" t="e">
        <f>IF('Crisis Indicator Data'!#REF!="No Data",1,IF(#REF!&lt;&gt;"",1,0))</f>
        <v>#REF!</v>
      </c>
      <c r="AK116" s="208" t="e">
        <f>IF('Crisis Indicator Data'!#REF!="No Data",1,IF(#REF!&lt;&gt;"",1,0))</f>
        <v>#REF!</v>
      </c>
      <c r="AL116" s="208" t="e">
        <f>IF('Crisis Indicator Data'!#REF!="No Data",1,IF(#REF!&lt;&gt;"",1,0))</f>
        <v>#REF!</v>
      </c>
      <c r="AM116" s="208" t="e">
        <f>IF('Crisis Indicator Data'!#REF!="No Data",1,IF(#REF!&lt;&gt;"",1,0))</f>
        <v>#REF!</v>
      </c>
      <c r="AN116" s="208" t="e">
        <f>IF('Crisis Indicator Data'!#REF!="No Data",1,IF(#REF!&lt;&gt;"",1,0))</f>
        <v>#REF!</v>
      </c>
      <c r="AO116" s="208" t="e">
        <f>IF('Crisis Indicator Data'!#REF!="No Data",1,IF(#REF!&lt;&gt;"",1,0))</f>
        <v>#REF!</v>
      </c>
      <c r="AP116" s="208" t="e">
        <f>IF('Crisis Indicator Data'!#REF!="No Data",1,IF(#REF!&lt;&gt;"",1,0))</f>
        <v>#REF!</v>
      </c>
      <c r="AQ116" s="208" t="e">
        <f>IF('Crisis Indicator Data'!#REF!="No Data",1,IF(#REF!&lt;&gt;"",1,0))</f>
        <v>#REF!</v>
      </c>
      <c r="AR116" s="208" t="e">
        <f>IF('Crisis Indicator Data'!#REF!="No Data",1,IF(#REF!&lt;&gt;"",1,0))</f>
        <v>#REF!</v>
      </c>
      <c r="AS116" s="208" t="e">
        <f>IF('Crisis Indicator Data'!#REF!="No Data",1,IF(#REF!&lt;&gt;"",1,0))</f>
        <v>#REF!</v>
      </c>
      <c r="AT116" s="208" t="e">
        <f>IF('Crisis Indicator Data'!#REF!="No Data",1,IF(#REF!&lt;&gt;"",1,0))</f>
        <v>#REF!</v>
      </c>
      <c r="AU116" s="208" t="e">
        <f>IF('Crisis Indicator Data'!#REF!="No Data",1,IF(#REF!&lt;&gt;"",1,0))</f>
        <v>#REF!</v>
      </c>
      <c r="AV116" s="208" t="e">
        <f>IF('Crisis Indicator Data'!#REF!="No Data",1,IF(#REF!&lt;&gt;"",1,0))</f>
        <v>#REF!</v>
      </c>
      <c r="AW116" s="208" t="e">
        <f>IF('Crisis Indicator Data'!#REF!="No Data",1,IF(#REF!&lt;&gt;"",1,0))</f>
        <v>#REF!</v>
      </c>
      <c r="AX116" s="208" t="e">
        <f>IF('Crisis Indicator Data'!#REF!="No Data",1,IF(#REF!&lt;&gt;"",1,0))</f>
        <v>#REF!</v>
      </c>
      <c r="AY116" s="208" t="e">
        <f>IF('Crisis Indicator Data'!#REF!="No Data",1,IF(#REF!&lt;&gt;"",1,0))</f>
        <v>#REF!</v>
      </c>
      <c r="AZ116" s="208" t="e">
        <f>IF('Crisis Indicator Data'!#REF!="No Data",1,IF(#REF!&lt;&gt;"",1,0))</f>
        <v>#REF!</v>
      </c>
      <c r="BA116" t="e">
        <f t="shared" si="6"/>
        <v>#REF!</v>
      </c>
      <c r="BB116" s="22" t="e">
        <f t="shared" si="7"/>
        <v>#REF!</v>
      </c>
    </row>
    <row r="117" spans="1:54" x14ac:dyDescent="0.3">
      <c r="A117" t="s">
        <v>7493</v>
      </c>
      <c r="B117" s="208" t="e">
        <f>IF('Crisis Indicator Data'!#REF!="No Data",1,IF(#REF!&lt;&gt;"",1,0))</f>
        <v>#REF!</v>
      </c>
      <c r="C117" s="208" t="e">
        <f>IF('Crisis Indicator Data'!#REF!="No Data",1,IF(#REF!&lt;&gt;"",1,0))</f>
        <v>#REF!</v>
      </c>
      <c r="D117" s="208" t="e">
        <f>IF('Crisis Indicator Data'!#REF!="No Data",1,IF(#REF!&lt;&gt;"",1,0))</f>
        <v>#REF!</v>
      </c>
      <c r="E117" s="208" t="e">
        <f>IF('Crisis Indicator Data'!#REF!="No Data",1,IF(#REF!&lt;&gt;"",1,0))</f>
        <v>#REF!</v>
      </c>
      <c r="F117" s="208" t="e">
        <f>IF('Crisis Indicator Data'!#REF!="No Data",1,IF(#REF!&lt;&gt;"",1,0))</f>
        <v>#REF!</v>
      </c>
      <c r="G117" s="208" t="e">
        <f>IF('Crisis Indicator Data'!#REF!="No Data",1,IF(#REF!&lt;&gt;"",1,0))</f>
        <v>#REF!</v>
      </c>
      <c r="H117" s="208" t="e">
        <f>IF('Crisis Indicator Data'!#REF!="No Data",1,IF(#REF!&lt;&gt;"",1,0))</f>
        <v>#REF!</v>
      </c>
      <c r="I117" s="208" t="e">
        <f>IF('Crisis Indicator Data'!#REF!="No Data",1,IF(#REF!&lt;&gt;"",1,0))</f>
        <v>#REF!</v>
      </c>
      <c r="J117" s="208" t="e">
        <f>IF('Crisis Indicator Data'!#REF!="No Data",1,IF(#REF!&lt;&gt;"",1,0))</f>
        <v>#REF!</v>
      </c>
      <c r="K117" s="208" t="e">
        <f>IF('Crisis Indicator Data'!#REF!="No Data",1,IF(#REF!&lt;&gt;"",1,0))</f>
        <v>#REF!</v>
      </c>
      <c r="L117" s="208" t="e">
        <f>IF('Crisis Indicator Data'!#REF!="No Data",1,IF(#REF!&lt;&gt;"",1,0))</f>
        <v>#REF!</v>
      </c>
      <c r="M117" s="208" t="e">
        <f>IF('Crisis Indicator Data'!#REF!="No Data",1,IF(#REF!&lt;&gt;"",1,0))</f>
        <v>#REF!</v>
      </c>
      <c r="N117" s="208" t="e">
        <f>IF('Crisis Indicator Data'!#REF!="No Data",1,IF(#REF!&lt;&gt;"",1,0))</f>
        <v>#REF!</v>
      </c>
      <c r="O117" s="208" t="e">
        <f>IF('Crisis Indicator Data'!#REF!="No Data",1,IF(#REF!&lt;&gt;"",1,0))</f>
        <v>#REF!</v>
      </c>
      <c r="P117" s="208" t="e">
        <f>IF('Crisis Indicator Data'!#REF!="No Data",1,IF(#REF!&lt;&gt;"",1,0))</f>
        <v>#REF!</v>
      </c>
      <c r="Q117" s="208" t="e">
        <f>IF('Crisis Indicator Data'!#REF!="No Data",1,IF(#REF!&lt;&gt;"",1,0))</f>
        <v>#REF!</v>
      </c>
      <c r="R117" s="208" t="e">
        <f>IF('Crisis Indicator Data'!#REF!="No Data",1,IF(#REF!&lt;&gt;"",1,0))</f>
        <v>#REF!</v>
      </c>
      <c r="S117" s="208" t="e">
        <f>IF('Crisis Indicator Data'!#REF!="No Data",1,IF(#REF!&lt;&gt;"",1,0))</f>
        <v>#REF!</v>
      </c>
      <c r="T117" s="208" t="e">
        <f>IF('Crisis Indicator Data'!#REF!="No Data",1,IF(#REF!&lt;&gt;"",1,0))</f>
        <v>#REF!</v>
      </c>
      <c r="U117" s="208" t="e">
        <f>IF('Crisis Indicator Data'!#REF!="No Data",1,IF(#REF!&lt;&gt;"",1,0))</f>
        <v>#REF!</v>
      </c>
      <c r="V117" s="208" t="e">
        <f>IF('Crisis Indicator Data'!#REF!="No Data",1,IF(#REF!&lt;&gt;"",1,0))</f>
        <v>#REF!</v>
      </c>
      <c r="W117" s="208" t="e">
        <f>IF('Crisis Indicator Data'!#REF!="No Data",1,IF(#REF!&lt;&gt;"",1,0))</f>
        <v>#REF!</v>
      </c>
      <c r="X117" s="208" t="e">
        <f>IF('Crisis Indicator Data'!#REF!="No Data",1,IF(#REF!&lt;&gt;"",1,0))</f>
        <v>#REF!</v>
      </c>
      <c r="Y117" s="208" t="e">
        <f>IF('Crisis Indicator Data'!#REF!="No Data",1,IF(#REF!&lt;&gt;"",1,0))</f>
        <v>#REF!</v>
      </c>
      <c r="Z117" s="208" t="e">
        <f>IF('Crisis Indicator Data'!#REF!="No Data",1,IF(#REF!&lt;&gt;"",1,0))</f>
        <v>#REF!</v>
      </c>
      <c r="AA117" s="208" t="e">
        <f>IF('Crisis Indicator Data'!#REF!="No Data",1,IF(#REF!&lt;&gt;"",1,0))</f>
        <v>#REF!</v>
      </c>
      <c r="AB117" s="208" t="e">
        <f>IF('Crisis Indicator Data'!#REF!="No Data",1,IF(#REF!&lt;&gt;"",1,0))</f>
        <v>#REF!</v>
      </c>
      <c r="AC117" s="208" t="e">
        <f>IF('Crisis Indicator Data'!#REF!="No Data",1,IF(#REF!&lt;&gt;"",1,0))</f>
        <v>#REF!</v>
      </c>
      <c r="AD117" s="208" t="e">
        <f>IF('Crisis Indicator Data'!#REF!="No Data",1,IF(#REF!&lt;&gt;"",1,0))</f>
        <v>#REF!</v>
      </c>
      <c r="AE117" s="208" t="e">
        <f>IF('Crisis Indicator Data'!#REF!="No Data",1,IF(#REF!&lt;&gt;"",1,0))</f>
        <v>#REF!</v>
      </c>
      <c r="AF117" s="208" t="e">
        <f>IF('Crisis Indicator Data'!#REF!="No Data",1,IF(#REF!&lt;&gt;"",1,0))</f>
        <v>#REF!</v>
      </c>
      <c r="AG117" s="208" t="e">
        <f>IF('Crisis Indicator Data'!#REF!="No Data",1,IF(#REF!&lt;&gt;"",1,0))</f>
        <v>#REF!</v>
      </c>
      <c r="AH117" s="208" t="e">
        <f>IF('Crisis Indicator Data'!#REF!="No Data",1,IF(#REF!&lt;&gt;"",1,0))</f>
        <v>#REF!</v>
      </c>
      <c r="AI117" s="208" t="e">
        <f>IF('Crisis Indicator Data'!#REF!="No Data",1,IF(#REF!&lt;&gt;"",1,0))</f>
        <v>#REF!</v>
      </c>
      <c r="AJ117" s="208" t="e">
        <f>IF('Crisis Indicator Data'!#REF!="No Data",1,IF(#REF!&lt;&gt;"",1,0))</f>
        <v>#REF!</v>
      </c>
      <c r="AK117" s="208" t="e">
        <f>IF('Crisis Indicator Data'!#REF!="No Data",1,IF(#REF!&lt;&gt;"",1,0))</f>
        <v>#REF!</v>
      </c>
      <c r="AL117" s="208" t="e">
        <f>IF('Crisis Indicator Data'!#REF!="No Data",1,IF(#REF!&lt;&gt;"",1,0))</f>
        <v>#REF!</v>
      </c>
      <c r="AM117" s="208" t="e">
        <f>IF('Crisis Indicator Data'!#REF!="No Data",1,IF(#REF!&lt;&gt;"",1,0))</f>
        <v>#REF!</v>
      </c>
      <c r="AN117" s="208" t="e">
        <f>IF('Crisis Indicator Data'!#REF!="No Data",1,IF(#REF!&lt;&gt;"",1,0))</f>
        <v>#REF!</v>
      </c>
      <c r="AO117" s="208" t="e">
        <f>IF('Crisis Indicator Data'!#REF!="No Data",1,IF(#REF!&lt;&gt;"",1,0))</f>
        <v>#REF!</v>
      </c>
      <c r="AP117" s="208" t="e">
        <f>IF('Crisis Indicator Data'!#REF!="No Data",1,IF(#REF!&lt;&gt;"",1,0))</f>
        <v>#REF!</v>
      </c>
      <c r="AQ117" s="208" t="e">
        <f>IF('Crisis Indicator Data'!#REF!="No Data",1,IF(#REF!&lt;&gt;"",1,0))</f>
        <v>#REF!</v>
      </c>
      <c r="AR117" s="208" t="e">
        <f>IF('Crisis Indicator Data'!#REF!="No Data",1,IF(#REF!&lt;&gt;"",1,0))</f>
        <v>#REF!</v>
      </c>
      <c r="AS117" s="208" t="e">
        <f>IF('Crisis Indicator Data'!#REF!="No Data",1,IF(#REF!&lt;&gt;"",1,0))</f>
        <v>#REF!</v>
      </c>
      <c r="AT117" s="208" t="e">
        <f>IF('Crisis Indicator Data'!#REF!="No Data",1,IF(#REF!&lt;&gt;"",1,0))</f>
        <v>#REF!</v>
      </c>
      <c r="AU117" s="208" t="e">
        <f>IF('Crisis Indicator Data'!#REF!="No Data",1,IF(#REF!&lt;&gt;"",1,0))</f>
        <v>#REF!</v>
      </c>
      <c r="AV117" s="208" t="e">
        <f>IF('Crisis Indicator Data'!#REF!="No Data",1,IF(#REF!&lt;&gt;"",1,0))</f>
        <v>#REF!</v>
      </c>
      <c r="AW117" s="208" t="e">
        <f>IF('Crisis Indicator Data'!#REF!="No Data",1,IF(#REF!&lt;&gt;"",1,0))</f>
        <v>#REF!</v>
      </c>
      <c r="AX117" s="208" t="e">
        <f>IF('Crisis Indicator Data'!#REF!="No Data",1,IF(#REF!&lt;&gt;"",1,0))</f>
        <v>#REF!</v>
      </c>
      <c r="AY117" s="208" t="e">
        <f>IF('Crisis Indicator Data'!#REF!="No Data",1,IF(#REF!&lt;&gt;"",1,0))</f>
        <v>#REF!</v>
      </c>
      <c r="AZ117" s="208" t="e">
        <f>IF('Crisis Indicator Data'!#REF!="No Data",1,IF(#REF!&lt;&gt;"",1,0))</f>
        <v>#REF!</v>
      </c>
      <c r="BA117" t="e">
        <f t="shared" si="6"/>
        <v>#REF!</v>
      </c>
      <c r="BB117" s="22" t="e">
        <f t="shared" si="7"/>
        <v>#REF!</v>
      </c>
    </row>
    <row r="118" spans="1:54" x14ac:dyDescent="0.3">
      <c r="A118" t="s">
        <v>7494</v>
      </c>
      <c r="B118" s="208" t="e">
        <f>IF('Crisis Indicator Data'!#REF!="No Data",1,IF(#REF!&lt;&gt;"",1,0))</f>
        <v>#REF!</v>
      </c>
      <c r="C118" s="208" t="e">
        <f>IF('Crisis Indicator Data'!#REF!="No Data",1,IF(#REF!&lt;&gt;"",1,0))</f>
        <v>#REF!</v>
      </c>
      <c r="D118" s="208" t="e">
        <f>IF('Crisis Indicator Data'!#REF!="No Data",1,IF(#REF!&lt;&gt;"",1,0))</f>
        <v>#REF!</v>
      </c>
      <c r="E118" s="208" t="e">
        <f>IF('Crisis Indicator Data'!#REF!="No Data",1,IF(#REF!&lt;&gt;"",1,0))</f>
        <v>#REF!</v>
      </c>
      <c r="F118" s="208" t="e">
        <f>IF('Crisis Indicator Data'!#REF!="No Data",1,IF(#REF!&lt;&gt;"",1,0))</f>
        <v>#REF!</v>
      </c>
      <c r="G118" s="208" t="e">
        <f>IF('Crisis Indicator Data'!#REF!="No Data",1,IF(#REF!&lt;&gt;"",1,0))</f>
        <v>#REF!</v>
      </c>
      <c r="H118" s="208" t="e">
        <f>IF('Crisis Indicator Data'!#REF!="No Data",1,IF(#REF!&lt;&gt;"",1,0))</f>
        <v>#REF!</v>
      </c>
      <c r="I118" s="208" t="e">
        <f>IF('Crisis Indicator Data'!#REF!="No Data",1,IF(#REF!&lt;&gt;"",1,0))</f>
        <v>#REF!</v>
      </c>
      <c r="J118" s="208" t="e">
        <f>IF('Crisis Indicator Data'!#REF!="No Data",1,IF(#REF!&lt;&gt;"",1,0))</f>
        <v>#REF!</v>
      </c>
      <c r="K118" s="208" t="e">
        <f>IF('Crisis Indicator Data'!#REF!="No Data",1,IF(#REF!&lt;&gt;"",1,0))</f>
        <v>#REF!</v>
      </c>
      <c r="L118" s="208" t="e">
        <f>IF('Crisis Indicator Data'!#REF!="No Data",1,IF(#REF!&lt;&gt;"",1,0))</f>
        <v>#REF!</v>
      </c>
      <c r="M118" s="208" t="e">
        <f>IF('Crisis Indicator Data'!#REF!="No Data",1,IF(#REF!&lt;&gt;"",1,0))</f>
        <v>#REF!</v>
      </c>
      <c r="N118" s="208" t="e">
        <f>IF('Crisis Indicator Data'!#REF!="No Data",1,IF(#REF!&lt;&gt;"",1,0))</f>
        <v>#REF!</v>
      </c>
      <c r="O118" s="208" t="e">
        <f>IF('Crisis Indicator Data'!#REF!="No Data",1,IF(#REF!&lt;&gt;"",1,0))</f>
        <v>#REF!</v>
      </c>
      <c r="P118" s="208" t="e">
        <f>IF('Crisis Indicator Data'!#REF!="No Data",1,IF(#REF!&lt;&gt;"",1,0))</f>
        <v>#REF!</v>
      </c>
      <c r="Q118" s="208" t="e">
        <f>IF('Crisis Indicator Data'!#REF!="No Data",1,IF(#REF!&lt;&gt;"",1,0))</f>
        <v>#REF!</v>
      </c>
      <c r="R118" s="208" t="e">
        <f>IF('Crisis Indicator Data'!#REF!="No Data",1,IF(#REF!&lt;&gt;"",1,0))</f>
        <v>#REF!</v>
      </c>
      <c r="S118" s="208" t="e">
        <f>IF('Crisis Indicator Data'!#REF!="No Data",1,IF(#REF!&lt;&gt;"",1,0))</f>
        <v>#REF!</v>
      </c>
      <c r="T118" s="208" t="e">
        <f>IF('Crisis Indicator Data'!#REF!="No Data",1,IF(#REF!&lt;&gt;"",1,0))</f>
        <v>#REF!</v>
      </c>
      <c r="U118" s="208" t="e">
        <f>IF('Crisis Indicator Data'!#REF!="No Data",1,IF(#REF!&lt;&gt;"",1,0))</f>
        <v>#REF!</v>
      </c>
      <c r="V118" s="208" t="e">
        <f>IF('Crisis Indicator Data'!#REF!="No Data",1,IF(#REF!&lt;&gt;"",1,0))</f>
        <v>#REF!</v>
      </c>
      <c r="W118" s="208" t="e">
        <f>IF('Crisis Indicator Data'!#REF!="No Data",1,IF(#REF!&lt;&gt;"",1,0))</f>
        <v>#REF!</v>
      </c>
      <c r="X118" s="208" t="e">
        <f>IF('Crisis Indicator Data'!#REF!="No Data",1,IF(#REF!&lt;&gt;"",1,0))</f>
        <v>#REF!</v>
      </c>
      <c r="Y118" s="208" t="e">
        <f>IF('Crisis Indicator Data'!#REF!="No Data",1,IF(#REF!&lt;&gt;"",1,0))</f>
        <v>#REF!</v>
      </c>
      <c r="Z118" s="208" t="e">
        <f>IF('Crisis Indicator Data'!#REF!="No Data",1,IF(#REF!&lt;&gt;"",1,0))</f>
        <v>#REF!</v>
      </c>
      <c r="AA118" s="208" t="e">
        <f>IF('Crisis Indicator Data'!#REF!="No Data",1,IF(#REF!&lt;&gt;"",1,0))</f>
        <v>#REF!</v>
      </c>
      <c r="AB118" s="208" t="e">
        <f>IF('Crisis Indicator Data'!#REF!="No Data",1,IF(#REF!&lt;&gt;"",1,0))</f>
        <v>#REF!</v>
      </c>
      <c r="AC118" s="208" t="e">
        <f>IF('Crisis Indicator Data'!#REF!="No Data",1,IF(#REF!&lt;&gt;"",1,0))</f>
        <v>#REF!</v>
      </c>
      <c r="AD118" s="208" t="e">
        <f>IF('Crisis Indicator Data'!#REF!="No Data",1,IF(#REF!&lt;&gt;"",1,0))</f>
        <v>#REF!</v>
      </c>
      <c r="AE118" s="208" t="e">
        <f>IF('Crisis Indicator Data'!#REF!="No Data",1,IF(#REF!&lt;&gt;"",1,0))</f>
        <v>#REF!</v>
      </c>
      <c r="AF118" s="208" t="e">
        <f>IF('Crisis Indicator Data'!#REF!="No Data",1,IF(#REF!&lt;&gt;"",1,0))</f>
        <v>#REF!</v>
      </c>
      <c r="AG118" s="208" t="e">
        <f>IF('Crisis Indicator Data'!#REF!="No Data",1,IF(#REF!&lt;&gt;"",1,0))</f>
        <v>#REF!</v>
      </c>
      <c r="AH118" s="208" t="e">
        <f>IF('Crisis Indicator Data'!#REF!="No Data",1,IF(#REF!&lt;&gt;"",1,0))</f>
        <v>#REF!</v>
      </c>
      <c r="AI118" s="208" t="e">
        <f>IF('Crisis Indicator Data'!#REF!="No Data",1,IF(#REF!&lt;&gt;"",1,0))</f>
        <v>#REF!</v>
      </c>
      <c r="AJ118" s="208" t="e">
        <f>IF('Crisis Indicator Data'!#REF!="No Data",1,IF(#REF!&lt;&gt;"",1,0))</f>
        <v>#REF!</v>
      </c>
      <c r="AK118" s="208" t="e">
        <f>IF('Crisis Indicator Data'!#REF!="No Data",1,IF(#REF!&lt;&gt;"",1,0))</f>
        <v>#REF!</v>
      </c>
      <c r="AL118" s="208" t="e">
        <f>IF('Crisis Indicator Data'!#REF!="No Data",1,IF(#REF!&lt;&gt;"",1,0))</f>
        <v>#REF!</v>
      </c>
      <c r="AM118" s="208" t="e">
        <f>IF('Crisis Indicator Data'!#REF!="No Data",1,IF(#REF!&lt;&gt;"",1,0))</f>
        <v>#REF!</v>
      </c>
      <c r="AN118" s="208" t="e">
        <f>IF('Crisis Indicator Data'!#REF!="No Data",1,IF(#REF!&lt;&gt;"",1,0))</f>
        <v>#REF!</v>
      </c>
      <c r="AO118" s="208" t="e">
        <f>IF('Crisis Indicator Data'!#REF!="No Data",1,IF(#REF!&lt;&gt;"",1,0))</f>
        <v>#REF!</v>
      </c>
      <c r="AP118" s="208" t="e">
        <f>IF('Crisis Indicator Data'!#REF!="No Data",1,IF(#REF!&lt;&gt;"",1,0))</f>
        <v>#REF!</v>
      </c>
      <c r="AQ118" s="208" t="e">
        <f>IF('Crisis Indicator Data'!#REF!="No Data",1,IF(#REF!&lt;&gt;"",1,0))</f>
        <v>#REF!</v>
      </c>
      <c r="AR118" s="208" t="e">
        <f>IF('Crisis Indicator Data'!#REF!="No Data",1,IF(#REF!&lt;&gt;"",1,0))</f>
        <v>#REF!</v>
      </c>
      <c r="AS118" s="208" t="e">
        <f>IF('Crisis Indicator Data'!#REF!="No Data",1,IF(#REF!&lt;&gt;"",1,0))</f>
        <v>#REF!</v>
      </c>
      <c r="AT118" s="208" t="e">
        <f>IF('Crisis Indicator Data'!#REF!="No Data",1,IF(#REF!&lt;&gt;"",1,0))</f>
        <v>#REF!</v>
      </c>
      <c r="AU118" s="208" t="e">
        <f>IF('Crisis Indicator Data'!#REF!="No Data",1,IF(#REF!&lt;&gt;"",1,0))</f>
        <v>#REF!</v>
      </c>
      <c r="AV118" s="208" t="e">
        <f>IF('Crisis Indicator Data'!#REF!="No Data",1,IF(#REF!&lt;&gt;"",1,0))</f>
        <v>#REF!</v>
      </c>
      <c r="AW118" s="208" t="e">
        <f>IF('Crisis Indicator Data'!#REF!="No Data",1,IF(#REF!&lt;&gt;"",1,0))</f>
        <v>#REF!</v>
      </c>
      <c r="AX118" s="208" t="e">
        <f>IF('Crisis Indicator Data'!#REF!="No Data",1,IF(#REF!&lt;&gt;"",1,0))</f>
        <v>#REF!</v>
      </c>
      <c r="AY118" s="208" t="e">
        <f>IF('Crisis Indicator Data'!#REF!="No Data",1,IF(#REF!&lt;&gt;"",1,0))</f>
        <v>#REF!</v>
      </c>
      <c r="AZ118" s="208" t="e">
        <f>IF('Crisis Indicator Data'!#REF!="No Data",1,IF(#REF!&lt;&gt;"",1,0))</f>
        <v>#REF!</v>
      </c>
      <c r="BA118" t="e">
        <f t="shared" si="6"/>
        <v>#REF!</v>
      </c>
      <c r="BB118" s="22" t="e">
        <f t="shared" si="7"/>
        <v>#REF!</v>
      </c>
    </row>
    <row r="119" spans="1:54" x14ac:dyDescent="0.3">
      <c r="A119" t="s">
        <v>7495</v>
      </c>
      <c r="B119" s="208" t="e">
        <f>IF('Crisis Indicator Data'!#REF!="No Data",1,IF(#REF!&lt;&gt;"",1,0))</f>
        <v>#REF!</v>
      </c>
      <c r="C119" s="208" t="e">
        <f>IF('Crisis Indicator Data'!#REF!="No Data",1,IF(#REF!&lt;&gt;"",1,0))</f>
        <v>#REF!</v>
      </c>
      <c r="D119" s="208" t="e">
        <f>IF('Crisis Indicator Data'!#REF!="No Data",1,IF(#REF!&lt;&gt;"",1,0))</f>
        <v>#REF!</v>
      </c>
      <c r="E119" s="208" t="e">
        <f>IF('Crisis Indicator Data'!#REF!="No Data",1,IF(#REF!&lt;&gt;"",1,0))</f>
        <v>#REF!</v>
      </c>
      <c r="F119" s="208" t="e">
        <f>IF('Crisis Indicator Data'!#REF!="No Data",1,IF(#REF!&lt;&gt;"",1,0))</f>
        <v>#REF!</v>
      </c>
      <c r="G119" s="208" t="e">
        <f>IF('Crisis Indicator Data'!#REF!="No Data",1,IF(#REF!&lt;&gt;"",1,0))</f>
        <v>#REF!</v>
      </c>
      <c r="H119" s="208" t="e">
        <f>IF('Crisis Indicator Data'!#REF!="No Data",1,IF(#REF!&lt;&gt;"",1,0))</f>
        <v>#REF!</v>
      </c>
      <c r="I119" s="208" t="e">
        <f>IF('Crisis Indicator Data'!#REF!="No Data",1,IF(#REF!&lt;&gt;"",1,0))</f>
        <v>#REF!</v>
      </c>
      <c r="J119" s="208" t="e">
        <f>IF('Crisis Indicator Data'!#REF!="No Data",1,IF(#REF!&lt;&gt;"",1,0))</f>
        <v>#REF!</v>
      </c>
      <c r="K119" s="208" t="e">
        <f>IF('Crisis Indicator Data'!#REF!="No Data",1,IF(#REF!&lt;&gt;"",1,0))</f>
        <v>#REF!</v>
      </c>
      <c r="L119" s="208" t="e">
        <f>IF('Crisis Indicator Data'!#REF!="No Data",1,IF(#REF!&lt;&gt;"",1,0))</f>
        <v>#REF!</v>
      </c>
      <c r="M119" s="208" t="e">
        <f>IF('Crisis Indicator Data'!#REF!="No Data",1,IF(#REF!&lt;&gt;"",1,0))</f>
        <v>#REF!</v>
      </c>
      <c r="N119" s="208" t="e">
        <f>IF('Crisis Indicator Data'!#REF!="No Data",1,IF(#REF!&lt;&gt;"",1,0))</f>
        <v>#REF!</v>
      </c>
      <c r="O119" s="208" t="e">
        <f>IF('Crisis Indicator Data'!#REF!="No Data",1,IF(#REF!&lt;&gt;"",1,0))</f>
        <v>#REF!</v>
      </c>
      <c r="P119" s="208" t="e">
        <f>IF('Crisis Indicator Data'!#REF!="No Data",1,IF(#REF!&lt;&gt;"",1,0))</f>
        <v>#REF!</v>
      </c>
      <c r="Q119" s="208" t="e">
        <f>IF('Crisis Indicator Data'!#REF!="No Data",1,IF(#REF!&lt;&gt;"",1,0))</f>
        <v>#REF!</v>
      </c>
      <c r="R119" s="208" t="e">
        <f>IF('Crisis Indicator Data'!#REF!="No Data",1,IF(#REF!&lt;&gt;"",1,0))</f>
        <v>#REF!</v>
      </c>
      <c r="S119" s="208" t="e">
        <f>IF('Crisis Indicator Data'!#REF!="No Data",1,IF(#REF!&lt;&gt;"",1,0))</f>
        <v>#REF!</v>
      </c>
      <c r="T119" s="208" t="e">
        <f>IF('Crisis Indicator Data'!#REF!="No Data",1,IF(#REF!&lt;&gt;"",1,0))</f>
        <v>#REF!</v>
      </c>
      <c r="U119" s="208" t="e">
        <f>IF('Crisis Indicator Data'!#REF!="No Data",1,IF(#REF!&lt;&gt;"",1,0))</f>
        <v>#REF!</v>
      </c>
      <c r="V119" s="208" t="e">
        <f>IF('Crisis Indicator Data'!#REF!="No Data",1,IF(#REF!&lt;&gt;"",1,0))</f>
        <v>#REF!</v>
      </c>
      <c r="W119" s="208" t="e">
        <f>IF('Crisis Indicator Data'!#REF!="No Data",1,IF(#REF!&lt;&gt;"",1,0))</f>
        <v>#REF!</v>
      </c>
      <c r="X119" s="208" t="e">
        <f>IF('Crisis Indicator Data'!#REF!="No Data",1,IF(#REF!&lt;&gt;"",1,0))</f>
        <v>#REF!</v>
      </c>
      <c r="Y119" s="208" t="e">
        <f>IF('Crisis Indicator Data'!#REF!="No Data",1,IF(#REF!&lt;&gt;"",1,0))</f>
        <v>#REF!</v>
      </c>
      <c r="Z119" s="208" t="e">
        <f>IF('Crisis Indicator Data'!#REF!="No Data",1,IF(#REF!&lt;&gt;"",1,0))</f>
        <v>#REF!</v>
      </c>
      <c r="AA119" s="208" t="e">
        <f>IF('Crisis Indicator Data'!#REF!="No Data",1,IF(#REF!&lt;&gt;"",1,0))</f>
        <v>#REF!</v>
      </c>
      <c r="AB119" s="208" t="e">
        <f>IF('Crisis Indicator Data'!#REF!="No Data",1,IF(#REF!&lt;&gt;"",1,0))</f>
        <v>#REF!</v>
      </c>
      <c r="AC119" s="208" t="e">
        <f>IF('Crisis Indicator Data'!#REF!="No Data",1,IF(#REF!&lt;&gt;"",1,0))</f>
        <v>#REF!</v>
      </c>
      <c r="AD119" s="208" t="e">
        <f>IF('Crisis Indicator Data'!#REF!="No Data",1,IF(#REF!&lt;&gt;"",1,0))</f>
        <v>#REF!</v>
      </c>
      <c r="AE119" s="208" t="e">
        <f>IF('Crisis Indicator Data'!#REF!="No Data",1,IF(#REF!&lt;&gt;"",1,0))</f>
        <v>#REF!</v>
      </c>
      <c r="AF119" s="208" t="e">
        <f>IF('Crisis Indicator Data'!#REF!="No Data",1,IF(#REF!&lt;&gt;"",1,0))</f>
        <v>#REF!</v>
      </c>
      <c r="AG119" s="208" t="e">
        <f>IF('Crisis Indicator Data'!#REF!="No Data",1,IF(#REF!&lt;&gt;"",1,0))</f>
        <v>#REF!</v>
      </c>
      <c r="AH119" s="208" t="e">
        <f>IF('Crisis Indicator Data'!#REF!="No Data",1,IF(#REF!&lt;&gt;"",1,0))</f>
        <v>#REF!</v>
      </c>
      <c r="AI119" s="208" t="e">
        <f>IF('Crisis Indicator Data'!#REF!="No Data",1,IF(#REF!&lt;&gt;"",1,0))</f>
        <v>#REF!</v>
      </c>
      <c r="AJ119" s="208" t="e">
        <f>IF('Crisis Indicator Data'!#REF!="No Data",1,IF(#REF!&lt;&gt;"",1,0))</f>
        <v>#REF!</v>
      </c>
      <c r="AK119" s="208" t="e">
        <f>IF('Crisis Indicator Data'!#REF!="No Data",1,IF(#REF!&lt;&gt;"",1,0))</f>
        <v>#REF!</v>
      </c>
      <c r="AL119" s="208" t="e">
        <f>IF('Crisis Indicator Data'!#REF!="No Data",1,IF(#REF!&lt;&gt;"",1,0))</f>
        <v>#REF!</v>
      </c>
      <c r="AM119" s="208" t="e">
        <f>IF('Crisis Indicator Data'!#REF!="No Data",1,IF(#REF!&lt;&gt;"",1,0))</f>
        <v>#REF!</v>
      </c>
      <c r="AN119" s="208" t="e">
        <f>IF('Crisis Indicator Data'!#REF!="No Data",1,IF(#REF!&lt;&gt;"",1,0))</f>
        <v>#REF!</v>
      </c>
      <c r="AO119" s="208" t="e">
        <f>IF('Crisis Indicator Data'!#REF!="No Data",1,IF(#REF!&lt;&gt;"",1,0))</f>
        <v>#REF!</v>
      </c>
      <c r="AP119" s="208" t="e">
        <f>IF('Crisis Indicator Data'!#REF!="No Data",1,IF(#REF!&lt;&gt;"",1,0))</f>
        <v>#REF!</v>
      </c>
      <c r="AQ119" s="208" t="e">
        <f>IF('Crisis Indicator Data'!#REF!="No Data",1,IF(#REF!&lt;&gt;"",1,0))</f>
        <v>#REF!</v>
      </c>
      <c r="AR119" s="208" t="e">
        <f>IF('Crisis Indicator Data'!#REF!="No Data",1,IF(#REF!&lt;&gt;"",1,0))</f>
        <v>#REF!</v>
      </c>
      <c r="AS119" s="208" t="e">
        <f>IF('Crisis Indicator Data'!#REF!="No Data",1,IF(#REF!&lt;&gt;"",1,0))</f>
        <v>#REF!</v>
      </c>
      <c r="AT119" s="208" t="e">
        <f>IF('Crisis Indicator Data'!#REF!="No Data",1,IF(#REF!&lt;&gt;"",1,0))</f>
        <v>#REF!</v>
      </c>
      <c r="AU119" s="208" t="e">
        <f>IF('Crisis Indicator Data'!#REF!="No Data",1,IF(#REF!&lt;&gt;"",1,0))</f>
        <v>#REF!</v>
      </c>
      <c r="AV119" s="208" t="e">
        <f>IF('Crisis Indicator Data'!#REF!="No Data",1,IF(#REF!&lt;&gt;"",1,0))</f>
        <v>#REF!</v>
      </c>
      <c r="AW119" s="208" t="e">
        <f>IF('Crisis Indicator Data'!#REF!="No Data",1,IF(#REF!&lt;&gt;"",1,0))</f>
        <v>#REF!</v>
      </c>
      <c r="AX119" s="208" t="e">
        <f>IF('Crisis Indicator Data'!#REF!="No Data",1,IF(#REF!&lt;&gt;"",1,0))</f>
        <v>#REF!</v>
      </c>
      <c r="AY119" s="208" t="e">
        <f>IF('Crisis Indicator Data'!#REF!="No Data",1,IF(#REF!&lt;&gt;"",1,0))</f>
        <v>#REF!</v>
      </c>
      <c r="AZ119" s="208" t="e">
        <f>IF('Crisis Indicator Data'!#REF!="No Data",1,IF(#REF!&lt;&gt;"",1,0))</f>
        <v>#REF!</v>
      </c>
      <c r="BA119" t="e">
        <f t="shared" si="6"/>
        <v>#REF!</v>
      </c>
      <c r="BB119" s="22" t="e">
        <f t="shared" si="7"/>
        <v>#REF!</v>
      </c>
    </row>
    <row r="120" spans="1:54" x14ac:dyDescent="0.3">
      <c r="A120" t="s">
        <v>7497</v>
      </c>
      <c r="B120" s="208" t="e">
        <f>IF('Crisis Indicator Data'!#REF!="No Data",1,IF(#REF!&lt;&gt;"",1,0))</f>
        <v>#REF!</v>
      </c>
      <c r="C120" s="208" t="e">
        <f>IF('Crisis Indicator Data'!#REF!="No Data",1,IF(#REF!&lt;&gt;"",1,0))</f>
        <v>#REF!</v>
      </c>
      <c r="D120" s="208" t="e">
        <f>IF('Crisis Indicator Data'!#REF!="No Data",1,IF(#REF!&lt;&gt;"",1,0))</f>
        <v>#REF!</v>
      </c>
      <c r="E120" s="208" t="e">
        <f>IF('Crisis Indicator Data'!#REF!="No Data",1,IF(#REF!&lt;&gt;"",1,0))</f>
        <v>#REF!</v>
      </c>
      <c r="F120" s="208" t="e">
        <f>IF('Crisis Indicator Data'!#REF!="No Data",1,IF(#REF!&lt;&gt;"",1,0))</f>
        <v>#REF!</v>
      </c>
      <c r="G120" s="208" t="e">
        <f>IF('Crisis Indicator Data'!#REF!="No Data",1,IF(#REF!&lt;&gt;"",1,0))</f>
        <v>#REF!</v>
      </c>
      <c r="H120" s="208" t="e">
        <f>IF('Crisis Indicator Data'!#REF!="No Data",1,IF(#REF!&lt;&gt;"",1,0))</f>
        <v>#REF!</v>
      </c>
      <c r="I120" s="208" t="e">
        <f>IF('Crisis Indicator Data'!#REF!="No Data",1,IF(#REF!&lt;&gt;"",1,0))</f>
        <v>#REF!</v>
      </c>
      <c r="J120" s="208" t="e">
        <f>IF('Crisis Indicator Data'!#REF!="No Data",1,IF(#REF!&lt;&gt;"",1,0))</f>
        <v>#REF!</v>
      </c>
      <c r="K120" s="208" t="e">
        <f>IF('Crisis Indicator Data'!#REF!="No Data",1,IF(#REF!&lt;&gt;"",1,0))</f>
        <v>#REF!</v>
      </c>
      <c r="L120" s="208" t="e">
        <f>IF('Crisis Indicator Data'!#REF!="No Data",1,IF(#REF!&lt;&gt;"",1,0))</f>
        <v>#REF!</v>
      </c>
      <c r="M120" s="208" t="e">
        <f>IF('Crisis Indicator Data'!#REF!="No Data",1,IF(#REF!&lt;&gt;"",1,0))</f>
        <v>#REF!</v>
      </c>
      <c r="N120" s="208" t="e">
        <f>IF('Crisis Indicator Data'!#REF!="No Data",1,IF(#REF!&lt;&gt;"",1,0))</f>
        <v>#REF!</v>
      </c>
      <c r="O120" s="208" t="e">
        <f>IF('Crisis Indicator Data'!#REF!="No Data",1,IF(#REF!&lt;&gt;"",1,0))</f>
        <v>#REF!</v>
      </c>
      <c r="P120" s="208" t="e">
        <f>IF('Crisis Indicator Data'!#REF!="No Data",1,IF(#REF!&lt;&gt;"",1,0))</f>
        <v>#REF!</v>
      </c>
      <c r="Q120" s="208" t="e">
        <f>IF('Crisis Indicator Data'!#REF!="No Data",1,IF(#REF!&lt;&gt;"",1,0))</f>
        <v>#REF!</v>
      </c>
      <c r="R120" s="208" t="e">
        <f>IF('Crisis Indicator Data'!#REF!="No Data",1,IF(#REF!&lt;&gt;"",1,0))</f>
        <v>#REF!</v>
      </c>
      <c r="S120" s="208" t="e">
        <f>IF('Crisis Indicator Data'!#REF!="No Data",1,IF(#REF!&lt;&gt;"",1,0))</f>
        <v>#REF!</v>
      </c>
      <c r="T120" s="208" t="e">
        <f>IF('Crisis Indicator Data'!#REF!="No Data",1,IF(#REF!&lt;&gt;"",1,0))</f>
        <v>#REF!</v>
      </c>
      <c r="U120" s="208" t="e">
        <f>IF('Crisis Indicator Data'!#REF!="No Data",1,IF(#REF!&lt;&gt;"",1,0))</f>
        <v>#REF!</v>
      </c>
      <c r="V120" s="208" t="e">
        <f>IF('Crisis Indicator Data'!#REF!="No Data",1,IF(#REF!&lt;&gt;"",1,0))</f>
        <v>#REF!</v>
      </c>
      <c r="W120" s="208" t="e">
        <f>IF('Crisis Indicator Data'!#REF!="No Data",1,IF(#REF!&lt;&gt;"",1,0))</f>
        <v>#REF!</v>
      </c>
      <c r="X120" s="208" t="e">
        <f>IF('Crisis Indicator Data'!#REF!="No Data",1,IF(#REF!&lt;&gt;"",1,0))</f>
        <v>#REF!</v>
      </c>
      <c r="Y120" s="208" t="e">
        <f>IF('Crisis Indicator Data'!#REF!="No Data",1,IF(#REF!&lt;&gt;"",1,0))</f>
        <v>#REF!</v>
      </c>
      <c r="Z120" s="208" t="e">
        <f>IF('Crisis Indicator Data'!#REF!="No Data",1,IF(#REF!&lt;&gt;"",1,0))</f>
        <v>#REF!</v>
      </c>
      <c r="AA120" s="208" t="e">
        <f>IF('Crisis Indicator Data'!#REF!="No Data",1,IF(#REF!&lt;&gt;"",1,0))</f>
        <v>#REF!</v>
      </c>
      <c r="AB120" s="208" t="e">
        <f>IF('Crisis Indicator Data'!#REF!="No Data",1,IF(#REF!&lt;&gt;"",1,0))</f>
        <v>#REF!</v>
      </c>
      <c r="AC120" s="208" t="e">
        <f>IF('Crisis Indicator Data'!#REF!="No Data",1,IF(#REF!&lt;&gt;"",1,0))</f>
        <v>#REF!</v>
      </c>
      <c r="AD120" s="208" t="e">
        <f>IF('Crisis Indicator Data'!#REF!="No Data",1,IF(#REF!&lt;&gt;"",1,0))</f>
        <v>#REF!</v>
      </c>
      <c r="AE120" s="208" t="e">
        <f>IF('Crisis Indicator Data'!#REF!="No Data",1,IF(#REF!&lt;&gt;"",1,0))</f>
        <v>#REF!</v>
      </c>
      <c r="AF120" s="208" t="e">
        <f>IF('Crisis Indicator Data'!#REF!="No Data",1,IF(#REF!&lt;&gt;"",1,0))</f>
        <v>#REF!</v>
      </c>
      <c r="AG120" s="208" t="e">
        <f>IF('Crisis Indicator Data'!#REF!="No Data",1,IF(#REF!&lt;&gt;"",1,0))</f>
        <v>#REF!</v>
      </c>
      <c r="AH120" s="208" t="e">
        <f>IF('Crisis Indicator Data'!#REF!="No Data",1,IF(#REF!&lt;&gt;"",1,0))</f>
        <v>#REF!</v>
      </c>
      <c r="AI120" s="208" t="e">
        <f>IF('Crisis Indicator Data'!#REF!="No Data",1,IF(#REF!&lt;&gt;"",1,0))</f>
        <v>#REF!</v>
      </c>
      <c r="AJ120" s="208" t="e">
        <f>IF('Crisis Indicator Data'!#REF!="No Data",1,IF(#REF!&lt;&gt;"",1,0))</f>
        <v>#REF!</v>
      </c>
      <c r="AK120" s="208" t="e">
        <f>IF('Crisis Indicator Data'!#REF!="No Data",1,IF(#REF!&lt;&gt;"",1,0))</f>
        <v>#REF!</v>
      </c>
      <c r="AL120" s="208" t="e">
        <f>IF('Crisis Indicator Data'!#REF!="No Data",1,IF(#REF!&lt;&gt;"",1,0))</f>
        <v>#REF!</v>
      </c>
      <c r="AM120" s="208" t="e">
        <f>IF('Crisis Indicator Data'!#REF!="No Data",1,IF(#REF!&lt;&gt;"",1,0))</f>
        <v>#REF!</v>
      </c>
      <c r="AN120" s="208" t="e">
        <f>IF('Crisis Indicator Data'!#REF!="No Data",1,IF(#REF!&lt;&gt;"",1,0))</f>
        <v>#REF!</v>
      </c>
      <c r="AO120" s="208" t="e">
        <f>IF('Crisis Indicator Data'!#REF!="No Data",1,IF(#REF!&lt;&gt;"",1,0))</f>
        <v>#REF!</v>
      </c>
      <c r="AP120" s="208" t="e">
        <f>IF('Crisis Indicator Data'!#REF!="No Data",1,IF(#REF!&lt;&gt;"",1,0))</f>
        <v>#REF!</v>
      </c>
      <c r="AQ120" s="208" t="e">
        <f>IF('Crisis Indicator Data'!#REF!="No Data",1,IF(#REF!&lt;&gt;"",1,0))</f>
        <v>#REF!</v>
      </c>
      <c r="AR120" s="208" t="e">
        <f>IF('Crisis Indicator Data'!#REF!="No Data",1,IF(#REF!&lt;&gt;"",1,0))</f>
        <v>#REF!</v>
      </c>
      <c r="AS120" s="208" t="e">
        <f>IF('Crisis Indicator Data'!#REF!="No Data",1,IF(#REF!&lt;&gt;"",1,0))</f>
        <v>#REF!</v>
      </c>
      <c r="AT120" s="208" t="e">
        <f>IF('Crisis Indicator Data'!#REF!="No Data",1,IF(#REF!&lt;&gt;"",1,0))</f>
        <v>#REF!</v>
      </c>
      <c r="AU120" s="208" t="e">
        <f>IF('Crisis Indicator Data'!#REF!="No Data",1,IF(#REF!&lt;&gt;"",1,0))</f>
        <v>#REF!</v>
      </c>
      <c r="AV120" s="208" t="e">
        <f>IF('Crisis Indicator Data'!#REF!="No Data",1,IF(#REF!&lt;&gt;"",1,0))</f>
        <v>#REF!</v>
      </c>
      <c r="AW120" s="208" t="e">
        <f>IF('Crisis Indicator Data'!#REF!="No Data",1,IF(#REF!&lt;&gt;"",1,0))</f>
        <v>#REF!</v>
      </c>
      <c r="AX120" s="208" t="e">
        <f>IF('Crisis Indicator Data'!#REF!="No Data",1,IF(#REF!&lt;&gt;"",1,0))</f>
        <v>#REF!</v>
      </c>
      <c r="AY120" s="208" t="e">
        <f>IF('Crisis Indicator Data'!#REF!="No Data",1,IF(#REF!&lt;&gt;"",1,0))</f>
        <v>#REF!</v>
      </c>
      <c r="AZ120" s="208" t="e">
        <f>IF('Crisis Indicator Data'!#REF!="No Data",1,IF(#REF!&lt;&gt;"",1,0))</f>
        <v>#REF!</v>
      </c>
      <c r="BA120" t="e">
        <f t="shared" si="6"/>
        <v>#REF!</v>
      </c>
      <c r="BB120" s="22" t="e">
        <f t="shared" si="7"/>
        <v>#REF!</v>
      </c>
    </row>
    <row r="121" spans="1:54" x14ac:dyDescent="0.3">
      <c r="A121" t="s">
        <v>7499</v>
      </c>
      <c r="B121" s="208" t="e">
        <f>IF('Crisis Indicator Data'!#REF!="No Data",1,IF(#REF!&lt;&gt;"",1,0))</f>
        <v>#REF!</v>
      </c>
      <c r="C121" s="208" t="e">
        <f>IF('Crisis Indicator Data'!#REF!="No Data",1,IF(#REF!&lt;&gt;"",1,0))</f>
        <v>#REF!</v>
      </c>
      <c r="D121" s="208" t="e">
        <f>IF('Crisis Indicator Data'!#REF!="No Data",1,IF(#REF!&lt;&gt;"",1,0))</f>
        <v>#REF!</v>
      </c>
      <c r="E121" s="208" t="e">
        <f>IF('Crisis Indicator Data'!#REF!="No Data",1,IF(#REF!&lt;&gt;"",1,0))</f>
        <v>#REF!</v>
      </c>
      <c r="F121" s="208" t="e">
        <f>IF('Crisis Indicator Data'!#REF!="No Data",1,IF(#REF!&lt;&gt;"",1,0))</f>
        <v>#REF!</v>
      </c>
      <c r="G121" s="208" t="e">
        <f>IF('Crisis Indicator Data'!#REF!="No Data",1,IF(#REF!&lt;&gt;"",1,0))</f>
        <v>#REF!</v>
      </c>
      <c r="H121" s="208" t="e">
        <f>IF('Crisis Indicator Data'!#REF!="No Data",1,IF(#REF!&lt;&gt;"",1,0))</f>
        <v>#REF!</v>
      </c>
      <c r="I121" s="208" t="e">
        <f>IF('Crisis Indicator Data'!#REF!="No Data",1,IF(#REF!&lt;&gt;"",1,0))</f>
        <v>#REF!</v>
      </c>
      <c r="J121" s="208" t="e">
        <f>IF('Crisis Indicator Data'!#REF!="No Data",1,IF(#REF!&lt;&gt;"",1,0))</f>
        <v>#REF!</v>
      </c>
      <c r="K121" s="208" t="e">
        <f>IF('Crisis Indicator Data'!#REF!="No Data",1,IF(#REF!&lt;&gt;"",1,0))</f>
        <v>#REF!</v>
      </c>
      <c r="L121" s="208" t="e">
        <f>IF('Crisis Indicator Data'!#REF!="No Data",1,IF(#REF!&lt;&gt;"",1,0))</f>
        <v>#REF!</v>
      </c>
      <c r="M121" s="208" t="e">
        <f>IF('Crisis Indicator Data'!#REF!="No Data",1,IF(#REF!&lt;&gt;"",1,0))</f>
        <v>#REF!</v>
      </c>
      <c r="N121" s="208" t="e">
        <f>IF('Crisis Indicator Data'!#REF!="No Data",1,IF(#REF!&lt;&gt;"",1,0))</f>
        <v>#REF!</v>
      </c>
      <c r="O121" s="208" t="e">
        <f>IF('Crisis Indicator Data'!#REF!="No Data",1,IF(#REF!&lt;&gt;"",1,0))</f>
        <v>#REF!</v>
      </c>
      <c r="P121" s="208" t="e">
        <f>IF('Crisis Indicator Data'!#REF!="No Data",1,IF(#REF!&lt;&gt;"",1,0))</f>
        <v>#REF!</v>
      </c>
      <c r="Q121" s="208" t="e">
        <f>IF('Crisis Indicator Data'!#REF!="No Data",1,IF(#REF!&lt;&gt;"",1,0))</f>
        <v>#REF!</v>
      </c>
      <c r="R121" s="208" t="e">
        <f>IF('Crisis Indicator Data'!#REF!="No Data",1,IF(#REF!&lt;&gt;"",1,0))</f>
        <v>#REF!</v>
      </c>
      <c r="S121" s="208" t="e">
        <f>IF('Crisis Indicator Data'!#REF!="No Data",1,IF(#REF!&lt;&gt;"",1,0))</f>
        <v>#REF!</v>
      </c>
      <c r="T121" s="208" t="e">
        <f>IF('Crisis Indicator Data'!#REF!="No Data",1,IF(#REF!&lt;&gt;"",1,0))</f>
        <v>#REF!</v>
      </c>
      <c r="U121" s="208" t="e">
        <f>IF('Crisis Indicator Data'!#REF!="No Data",1,IF(#REF!&lt;&gt;"",1,0))</f>
        <v>#REF!</v>
      </c>
      <c r="V121" s="208" t="e">
        <f>IF('Crisis Indicator Data'!#REF!="No Data",1,IF(#REF!&lt;&gt;"",1,0))</f>
        <v>#REF!</v>
      </c>
      <c r="W121" s="208" t="e">
        <f>IF('Crisis Indicator Data'!#REF!="No Data",1,IF(#REF!&lt;&gt;"",1,0))</f>
        <v>#REF!</v>
      </c>
      <c r="X121" s="208" t="e">
        <f>IF('Crisis Indicator Data'!#REF!="No Data",1,IF(#REF!&lt;&gt;"",1,0))</f>
        <v>#REF!</v>
      </c>
      <c r="Y121" s="208" t="e">
        <f>IF('Crisis Indicator Data'!#REF!="No Data",1,IF(#REF!&lt;&gt;"",1,0))</f>
        <v>#REF!</v>
      </c>
      <c r="Z121" s="208" t="e">
        <f>IF('Crisis Indicator Data'!#REF!="No Data",1,IF(#REF!&lt;&gt;"",1,0))</f>
        <v>#REF!</v>
      </c>
      <c r="AA121" s="208" t="e">
        <f>IF('Crisis Indicator Data'!#REF!="No Data",1,IF(#REF!&lt;&gt;"",1,0))</f>
        <v>#REF!</v>
      </c>
      <c r="AB121" s="208" t="e">
        <f>IF('Crisis Indicator Data'!#REF!="No Data",1,IF(#REF!&lt;&gt;"",1,0))</f>
        <v>#REF!</v>
      </c>
      <c r="AC121" s="208" t="e">
        <f>IF('Crisis Indicator Data'!#REF!="No Data",1,IF(#REF!&lt;&gt;"",1,0))</f>
        <v>#REF!</v>
      </c>
      <c r="AD121" s="208" t="e">
        <f>IF('Crisis Indicator Data'!#REF!="No Data",1,IF(#REF!&lt;&gt;"",1,0))</f>
        <v>#REF!</v>
      </c>
      <c r="AE121" s="208" t="e">
        <f>IF('Crisis Indicator Data'!#REF!="No Data",1,IF(#REF!&lt;&gt;"",1,0))</f>
        <v>#REF!</v>
      </c>
      <c r="AF121" s="208" t="e">
        <f>IF('Crisis Indicator Data'!#REF!="No Data",1,IF(#REF!&lt;&gt;"",1,0))</f>
        <v>#REF!</v>
      </c>
      <c r="AG121" s="208" t="e">
        <f>IF('Crisis Indicator Data'!#REF!="No Data",1,IF(#REF!&lt;&gt;"",1,0))</f>
        <v>#REF!</v>
      </c>
      <c r="AH121" s="208" t="e">
        <f>IF('Crisis Indicator Data'!#REF!="No Data",1,IF(#REF!&lt;&gt;"",1,0))</f>
        <v>#REF!</v>
      </c>
      <c r="AI121" s="208" t="e">
        <f>IF('Crisis Indicator Data'!#REF!="No Data",1,IF(#REF!&lt;&gt;"",1,0))</f>
        <v>#REF!</v>
      </c>
      <c r="AJ121" s="208" t="e">
        <f>IF('Crisis Indicator Data'!#REF!="No Data",1,IF(#REF!&lt;&gt;"",1,0))</f>
        <v>#REF!</v>
      </c>
      <c r="AK121" s="208" t="e">
        <f>IF('Crisis Indicator Data'!#REF!="No Data",1,IF(#REF!&lt;&gt;"",1,0))</f>
        <v>#REF!</v>
      </c>
      <c r="AL121" s="208" t="e">
        <f>IF('Crisis Indicator Data'!#REF!="No Data",1,IF(#REF!&lt;&gt;"",1,0))</f>
        <v>#REF!</v>
      </c>
      <c r="AM121" s="208" t="e">
        <f>IF('Crisis Indicator Data'!#REF!="No Data",1,IF(#REF!&lt;&gt;"",1,0))</f>
        <v>#REF!</v>
      </c>
      <c r="AN121" s="208" t="e">
        <f>IF('Crisis Indicator Data'!#REF!="No Data",1,IF(#REF!&lt;&gt;"",1,0))</f>
        <v>#REF!</v>
      </c>
      <c r="AO121" s="208" t="e">
        <f>IF('Crisis Indicator Data'!#REF!="No Data",1,IF(#REF!&lt;&gt;"",1,0))</f>
        <v>#REF!</v>
      </c>
      <c r="AP121" s="208" t="e">
        <f>IF('Crisis Indicator Data'!#REF!="No Data",1,IF(#REF!&lt;&gt;"",1,0))</f>
        <v>#REF!</v>
      </c>
      <c r="AQ121" s="208" t="e">
        <f>IF('Crisis Indicator Data'!#REF!="No Data",1,IF(#REF!&lt;&gt;"",1,0))</f>
        <v>#REF!</v>
      </c>
      <c r="AR121" s="208" t="e">
        <f>IF('Crisis Indicator Data'!#REF!="No Data",1,IF(#REF!&lt;&gt;"",1,0))</f>
        <v>#REF!</v>
      </c>
      <c r="AS121" s="208" t="e">
        <f>IF('Crisis Indicator Data'!#REF!="No Data",1,IF(#REF!&lt;&gt;"",1,0))</f>
        <v>#REF!</v>
      </c>
      <c r="AT121" s="208" t="e">
        <f>IF('Crisis Indicator Data'!#REF!="No Data",1,IF(#REF!&lt;&gt;"",1,0))</f>
        <v>#REF!</v>
      </c>
      <c r="AU121" s="208" t="e">
        <f>IF('Crisis Indicator Data'!#REF!="No Data",1,IF(#REF!&lt;&gt;"",1,0))</f>
        <v>#REF!</v>
      </c>
      <c r="AV121" s="208" t="e">
        <f>IF('Crisis Indicator Data'!#REF!="No Data",1,IF(#REF!&lt;&gt;"",1,0))</f>
        <v>#REF!</v>
      </c>
      <c r="AW121" s="208" t="e">
        <f>IF('Crisis Indicator Data'!#REF!="No Data",1,IF(#REF!&lt;&gt;"",1,0))</f>
        <v>#REF!</v>
      </c>
      <c r="AX121" s="208" t="e">
        <f>IF('Crisis Indicator Data'!#REF!="No Data",1,IF(#REF!&lt;&gt;"",1,0))</f>
        <v>#REF!</v>
      </c>
      <c r="AY121" s="208" t="e">
        <f>IF('Crisis Indicator Data'!#REF!="No Data",1,IF(#REF!&lt;&gt;"",1,0))</f>
        <v>#REF!</v>
      </c>
      <c r="AZ121" s="208" t="e">
        <f>IF('Crisis Indicator Data'!#REF!="No Data",1,IF(#REF!&lt;&gt;"",1,0))</f>
        <v>#REF!</v>
      </c>
      <c r="BA121" t="e">
        <f t="shared" si="6"/>
        <v>#REF!</v>
      </c>
      <c r="BB121" s="22" t="e">
        <f t="shared" si="7"/>
        <v>#REF!</v>
      </c>
    </row>
    <row r="122" spans="1:54" x14ac:dyDescent="0.3">
      <c r="A122" t="s">
        <v>7501</v>
      </c>
      <c r="B122" s="208" t="e">
        <f>IF('Crisis Indicator Data'!#REF!="No Data",1,IF(#REF!&lt;&gt;"",1,0))</f>
        <v>#REF!</v>
      </c>
      <c r="C122" s="208" t="e">
        <f>IF('Crisis Indicator Data'!#REF!="No Data",1,IF(#REF!&lt;&gt;"",1,0))</f>
        <v>#REF!</v>
      </c>
      <c r="D122" s="208" t="e">
        <f>IF('Crisis Indicator Data'!#REF!="No Data",1,IF(#REF!&lt;&gt;"",1,0))</f>
        <v>#REF!</v>
      </c>
      <c r="E122" s="208" t="e">
        <f>IF('Crisis Indicator Data'!#REF!="No Data",1,IF(#REF!&lt;&gt;"",1,0))</f>
        <v>#REF!</v>
      </c>
      <c r="F122" s="208" t="e">
        <f>IF('Crisis Indicator Data'!#REF!="No Data",1,IF(#REF!&lt;&gt;"",1,0))</f>
        <v>#REF!</v>
      </c>
      <c r="G122" s="208" t="e">
        <f>IF('Crisis Indicator Data'!#REF!="No Data",1,IF(#REF!&lt;&gt;"",1,0))</f>
        <v>#REF!</v>
      </c>
      <c r="H122" s="208" t="e">
        <f>IF('Crisis Indicator Data'!#REF!="No Data",1,IF(#REF!&lt;&gt;"",1,0))</f>
        <v>#REF!</v>
      </c>
      <c r="I122" s="208" t="e">
        <f>IF('Crisis Indicator Data'!#REF!="No Data",1,IF(#REF!&lt;&gt;"",1,0))</f>
        <v>#REF!</v>
      </c>
      <c r="J122" s="208" t="e">
        <f>IF('Crisis Indicator Data'!#REF!="No Data",1,IF(#REF!&lt;&gt;"",1,0))</f>
        <v>#REF!</v>
      </c>
      <c r="K122" s="208" t="e">
        <f>IF('Crisis Indicator Data'!#REF!="No Data",1,IF(#REF!&lt;&gt;"",1,0))</f>
        <v>#REF!</v>
      </c>
      <c r="L122" s="208" t="e">
        <f>IF('Crisis Indicator Data'!#REF!="No Data",1,IF(#REF!&lt;&gt;"",1,0))</f>
        <v>#REF!</v>
      </c>
      <c r="M122" s="208" t="e">
        <f>IF('Crisis Indicator Data'!#REF!="No Data",1,IF(#REF!&lt;&gt;"",1,0))</f>
        <v>#REF!</v>
      </c>
      <c r="N122" s="208" t="e">
        <f>IF('Crisis Indicator Data'!#REF!="No Data",1,IF(#REF!&lt;&gt;"",1,0))</f>
        <v>#REF!</v>
      </c>
      <c r="O122" s="208" t="e">
        <f>IF('Crisis Indicator Data'!#REF!="No Data",1,IF(#REF!&lt;&gt;"",1,0))</f>
        <v>#REF!</v>
      </c>
      <c r="P122" s="208" t="e">
        <f>IF('Crisis Indicator Data'!#REF!="No Data",1,IF(#REF!&lt;&gt;"",1,0))</f>
        <v>#REF!</v>
      </c>
      <c r="Q122" s="208" t="e">
        <f>IF('Crisis Indicator Data'!#REF!="No Data",1,IF(#REF!&lt;&gt;"",1,0))</f>
        <v>#REF!</v>
      </c>
      <c r="R122" s="208" t="e">
        <f>IF('Crisis Indicator Data'!#REF!="No Data",1,IF(#REF!&lt;&gt;"",1,0))</f>
        <v>#REF!</v>
      </c>
      <c r="S122" s="208" t="e">
        <f>IF('Crisis Indicator Data'!#REF!="No Data",1,IF(#REF!&lt;&gt;"",1,0))</f>
        <v>#REF!</v>
      </c>
      <c r="T122" s="208" t="e">
        <f>IF('Crisis Indicator Data'!#REF!="No Data",1,IF(#REF!&lt;&gt;"",1,0))</f>
        <v>#REF!</v>
      </c>
      <c r="U122" s="208" t="e">
        <f>IF('Crisis Indicator Data'!#REF!="No Data",1,IF(#REF!&lt;&gt;"",1,0))</f>
        <v>#REF!</v>
      </c>
      <c r="V122" s="208" t="e">
        <f>IF('Crisis Indicator Data'!#REF!="No Data",1,IF(#REF!&lt;&gt;"",1,0))</f>
        <v>#REF!</v>
      </c>
      <c r="W122" s="208" t="e">
        <f>IF('Crisis Indicator Data'!#REF!="No Data",1,IF(#REF!&lt;&gt;"",1,0))</f>
        <v>#REF!</v>
      </c>
      <c r="X122" s="208" t="e">
        <f>IF('Crisis Indicator Data'!#REF!="No Data",1,IF(#REF!&lt;&gt;"",1,0))</f>
        <v>#REF!</v>
      </c>
      <c r="Y122" s="208" t="e">
        <f>IF('Crisis Indicator Data'!#REF!="No Data",1,IF(#REF!&lt;&gt;"",1,0))</f>
        <v>#REF!</v>
      </c>
      <c r="Z122" s="208" t="e">
        <f>IF('Crisis Indicator Data'!#REF!="No Data",1,IF(#REF!&lt;&gt;"",1,0))</f>
        <v>#REF!</v>
      </c>
      <c r="AA122" s="208" t="e">
        <f>IF('Crisis Indicator Data'!#REF!="No Data",1,IF(#REF!&lt;&gt;"",1,0))</f>
        <v>#REF!</v>
      </c>
      <c r="AB122" s="208" t="e">
        <f>IF('Crisis Indicator Data'!#REF!="No Data",1,IF(#REF!&lt;&gt;"",1,0))</f>
        <v>#REF!</v>
      </c>
      <c r="AC122" s="208" t="e">
        <f>IF('Crisis Indicator Data'!#REF!="No Data",1,IF(#REF!&lt;&gt;"",1,0))</f>
        <v>#REF!</v>
      </c>
      <c r="AD122" s="208" t="e">
        <f>IF('Crisis Indicator Data'!#REF!="No Data",1,IF(#REF!&lt;&gt;"",1,0))</f>
        <v>#REF!</v>
      </c>
      <c r="AE122" s="208" t="e">
        <f>IF('Crisis Indicator Data'!#REF!="No Data",1,IF(#REF!&lt;&gt;"",1,0))</f>
        <v>#REF!</v>
      </c>
      <c r="AF122" s="208" t="e">
        <f>IF('Crisis Indicator Data'!#REF!="No Data",1,IF(#REF!&lt;&gt;"",1,0))</f>
        <v>#REF!</v>
      </c>
      <c r="AG122" s="208" t="e">
        <f>IF('Crisis Indicator Data'!#REF!="No Data",1,IF(#REF!&lt;&gt;"",1,0))</f>
        <v>#REF!</v>
      </c>
      <c r="AH122" s="208" t="e">
        <f>IF('Crisis Indicator Data'!#REF!="No Data",1,IF(#REF!&lt;&gt;"",1,0))</f>
        <v>#REF!</v>
      </c>
      <c r="AI122" s="208" t="e">
        <f>IF('Crisis Indicator Data'!#REF!="No Data",1,IF(#REF!&lt;&gt;"",1,0))</f>
        <v>#REF!</v>
      </c>
      <c r="AJ122" s="208" t="e">
        <f>IF('Crisis Indicator Data'!#REF!="No Data",1,IF(#REF!&lt;&gt;"",1,0))</f>
        <v>#REF!</v>
      </c>
      <c r="AK122" s="208" t="e">
        <f>IF('Crisis Indicator Data'!#REF!="No Data",1,IF(#REF!&lt;&gt;"",1,0))</f>
        <v>#REF!</v>
      </c>
      <c r="AL122" s="208" t="e">
        <f>IF('Crisis Indicator Data'!#REF!="No Data",1,IF(#REF!&lt;&gt;"",1,0))</f>
        <v>#REF!</v>
      </c>
      <c r="AM122" s="208" t="e">
        <f>IF('Crisis Indicator Data'!#REF!="No Data",1,IF(#REF!&lt;&gt;"",1,0))</f>
        <v>#REF!</v>
      </c>
      <c r="AN122" s="208" t="e">
        <f>IF('Crisis Indicator Data'!#REF!="No Data",1,IF(#REF!&lt;&gt;"",1,0))</f>
        <v>#REF!</v>
      </c>
      <c r="AO122" s="208" t="e">
        <f>IF('Crisis Indicator Data'!#REF!="No Data",1,IF(#REF!&lt;&gt;"",1,0))</f>
        <v>#REF!</v>
      </c>
      <c r="AP122" s="208" t="e">
        <f>IF('Crisis Indicator Data'!#REF!="No Data",1,IF(#REF!&lt;&gt;"",1,0))</f>
        <v>#REF!</v>
      </c>
      <c r="AQ122" s="208" t="e">
        <f>IF('Crisis Indicator Data'!#REF!="No Data",1,IF(#REF!&lt;&gt;"",1,0))</f>
        <v>#REF!</v>
      </c>
      <c r="AR122" s="208" t="e">
        <f>IF('Crisis Indicator Data'!#REF!="No Data",1,IF(#REF!&lt;&gt;"",1,0))</f>
        <v>#REF!</v>
      </c>
      <c r="AS122" s="208" t="e">
        <f>IF('Crisis Indicator Data'!#REF!="No Data",1,IF(#REF!&lt;&gt;"",1,0))</f>
        <v>#REF!</v>
      </c>
      <c r="AT122" s="208" t="e">
        <f>IF('Crisis Indicator Data'!#REF!="No Data",1,IF(#REF!&lt;&gt;"",1,0))</f>
        <v>#REF!</v>
      </c>
      <c r="AU122" s="208" t="e">
        <f>IF('Crisis Indicator Data'!#REF!="No Data",1,IF(#REF!&lt;&gt;"",1,0))</f>
        <v>#REF!</v>
      </c>
      <c r="AV122" s="208" t="e">
        <f>IF('Crisis Indicator Data'!#REF!="No Data",1,IF(#REF!&lt;&gt;"",1,0))</f>
        <v>#REF!</v>
      </c>
      <c r="AW122" s="208" t="e">
        <f>IF('Crisis Indicator Data'!#REF!="No Data",1,IF(#REF!&lt;&gt;"",1,0))</f>
        <v>#REF!</v>
      </c>
      <c r="AX122" s="208" t="e">
        <f>IF('Crisis Indicator Data'!#REF!="No Data",1,IF(#REF!&lt;&gt;"",1,0))</f>
        <v>#REF!</v>
      </c>
      <c r="AY122" s="208" t="e">
        <f>IF('Crisis Indicator Data'!#REF!="No Data",1,IF(#REF!&lt;&gt;"",1,0))</f>
        <v>#REF!</v>
      </c>
      <c r="AZ122" s="208" t="e">
        <f>IF('Crisis Indicator Data'!#REF!="No Data",1,IF(#REF!&lt;&gt;"",1,0))</f>
        <v>#REF!</v>
      </c>
      <c r="BA122" t="e">
        <f t="shared" si="6"/>
        <v>#REF!</v>
      </c>
      <c r="BB122" s="22" t="e">
        <f t="shared" si="7"/>
        <v>#REF!</v>
      </c>
    </row>
    <row r="123" spans="1:54" x14ac:dyDescent="0.3">
      <c r="A123" t="s">
        <v>7503</v>
      </c>
      <c r="B123" s="208" t="e">
        <f>IF('Crisis Indicator Data'!#REF!="No Data",1,IF(#REF!&lt;&gt;"",1,0))</f>
        <v>#REF!</v>
      </c>
      <c r="C123" s="208" t="e">
        <f>IF('Crisis Indicator Data'!#REF!="No Data",1,IF(#REF!&lt;&gt;"",1,0))</f>
        <v>#REF!</v>
      </c>
      <c r="D123" s="208" t="e">
        <f>IF('Crisis Indicator Data'!#REF!="No Data",1,IF(#REF!&lt;&gt;"",1,0))</f>
        <v>#REF!</v>
      </c>
      <c r="E123" s="208" t="e">
        <f>IF('Crisis Indicator Data'!#REF!="No Data",1,IF(#REF!&lt;&gt;"",1,0))</f>
        <v>#REF!</v>
      </c>
      <c r="F123" s="208" t="e">
        <f>IF('Crisis Indicator Data'!#REF!="No Data",1,IF(#REF!&lt;&gt;"",1,0))</f>
        <v>#REF!</v>
      </c>
      <c r="G123" s="208" t="e">
        <f>IF('Crisis Indicator Data'!#REF!="No Data",1,IF(#REF!&lt;&gt;"",1,0))</f>
        <v>#REF!</v>
      </c>
      <c r="H123" s="208" t="e">
        <f>IF('Crisis Indicator Data'!#REF!="No Data",1,IF(#REF!&lt;&gt;"",1,0))</f>
        <v>#REF!</v>
      </c>
      <c r="I123" s="208" t="e">
        <f>IF('Crisis Indicator Data'!#REF!="No Data",1,IF(#REF!&lt;&gt;"",1,0))</f>
        <v>#REF!</v>
      </c>
      <c r="J123" s="208" t="e">
        <f>IF('Crisis Indicator Data'!#REF!="No Data",1,IF(#REF!&lt;&gt;"",1,0))</f>
        <v>#REF!</v>
      </c>
      <c r="K123" s="208" t="e">
        <f>IF('Crisis Indicator Data'!#REF!="No Data",1,IF(#REF!&lt;&gt;"",1,0))</f>
        <v>#REF!</v>
      </c>
      <c r="L123" s="208" t="e">
        <f>IF('Crisis Indicator Data'!#REF!="No Data",1,IF(#REF!&lt;&gt;"",1,0))</f>
        <v>#REF!</v>
      </c>
      <c r="M123" s="208" t="e">
        <f>IF('Crisis Indicator Data'!#REF!="No Data",1,IF(#REF!&lt;&gt;"",1,0))</f>
        <v>#REF!</v>
      </c>
      <c r="N123" s="208" t="e">
        <f>IF('Crisis Indicator Data'!#REF!="No Data",1,IF(#REF!&lt;&gt;"",1,0))</f>
        <v>#REF!</v>
      </c>
      <c r="O123" s="208" t="e">
        <f>IF('Crisis Indicator Data'!#REF!="No Data",1,IF(#REF!&lt;&gt;"",1,0))</f>
        <v>#REF!</v>
      </c>
      <c r="P123" s="208" t="e">
        <f>IF('Crisis Indicator Data'!#REF!="No Data",1,IF(#REF!&lt;&gt;"",1,0))</f>
        <v>#REF!</v>
      </c>
      <c r="Q123" s="208" t="e">
        <f>IF('Crisis Indicator Data'!#REF!="No Data",1,IF(#REF!&lt;&gt;"",1,0))</f>
        <v>#REF!</v>
      </c>
      <c r="R123" s="208" t="e">
        <f>IF('Crisis Indicator Data'!#REF!="No Data",1,IF(#REF!&lt;&gt;"",1,0))</f>
        <v>#REF!</v>
      </c>
      <c r="S123" s="208" t="e">
        <f>IF('Crisis Indicator Data'!#REF!="No Data",1,IF(#REF!&lt;&gt;"",1,0))</f>
        <v>#REF!</v>
      </c>
      <c r="T123" s="208" t="e">
        <f>IF('Crisis Indicator Data'!#REF!="No Data",1,IF(#REF!&lt;&gt;"",1,0))</f>
        <v>#REF!</v>
      </c>
      <c r="U123" s="208" t="e">
        <f>IF('Crisis Indicator Data'!#REF!="No Data",1,IF(#REF!&lt;&gt;"",1,0))</f>
        <v>#REF!</v>
      </c>
      <c r="V123" s="208" t="e">
        <f>IF('Crisis Indicator Data'!#REF!="No Data",1,IF(#REF!&lt;&gt;"",1,0))</f>
        <v>#REF!</v>
      </c>
      <c r="W123" s="208" t="e">
        <f>IF('Crisis Indicator Data'!#REF!="No Data",1,IF(#REF!&lt;&gt;"",1,0))</f>
        <v>#REF!</v>
      </c>
      <c r="X123" s="208" t="e">
        <f>IF('Crisis Indicator Data'!#REF!="No Data",1,IF(#REF!&lt;&gt;"",1,0))</f>
        <v>#REF!</v>
      </c>
      <c r="Y123" s="208" t="e">
        <f>IF('Crisis Indicator Data'!#REF!="No Data",1,IF(#REF!&lt;&gt;"",1,0))</f>
        <v>#REF!</v>
      </c>
      <c r="Z123" s="208" t="e">
        <f>IF('Crisis Indicator Data'!#REF!="No Data",1,IF(#REF!&lt;&gt;"",1,0))</f>
        <v>#REF!</v>
      </c>
      <c r="AA123" s="208" t="e">
        <f>IF('Crisis Indicator Data'!#REF!="No Data",1,IF(#REF!&lt;&gt;"",1,0))</f>
        <v>#REF!</v>
      </c>
      <c r="AB123" s="208" t="e">
        <f>IF('Crisis Indicator Data'!#REF!="No Data",1,IF(#REF!&lt;&gt;"",1,0))</f>
        <v>#REF!</v>
      </c>
      <c r="AC123" s="208" t="e">
        <f>IF('Crisis Indicator Data'!#REF!="No Data",1,IF(#REF!&lt;&gt;"",1,0))</f>
        <v>#REF!</v>
      </c>
      <c r="AD123" s="208" t="e">
        <f>IF('Crisis Indicator Data'!#REF!="No Data",1,IF(#REF!&lt;&gt;"",1,0))</f>
        <v>#REF!</v>
      </c>
      <c r="AE123" s="208" t="e">
        <f>IF('Crisis Indicator Data'!#REF!="No Data",1,IF(#REF!&lt;&gt;"",1,0))</f>
        <v>#REF!</v>
      </c>
      <c r="AF123" s="208" t="e">
        <f>IF('Crisis Indicator Data'!#REF!="No Data",1,IF(#REF!&lt;&gt;"",1,0))</f>
        <v>#REF!</v>
      </c>
      <c r="AG123" s="208" t="e">
        <f>IF('Crisis Indicator Data'!#REF!="No Data",1,IF(#REF!&lt;&gt;"",1,0))</f>
        <v>#REF!</v>
      </c>
      <c r="AH123" s="208" t="e">
        <f>IF('Crisis Indicator Data'!#REF!="No Data",1,IF(#REF!&lt;&gt;"",1,0))</f>
        <v>#REF!</v>
      </c>
      <c r="AI123" s="208" t="e">
        <f>IF('Crisis Indicator Data'!#REF!="No Data",1,IF(#REF!&lt;&gt;"",1,0))</f>
        <v>#REF!</v>
      </c>
      <c r="AJ123" s="208" t="e">
        <f>IF('Crisis Indicator Data'!#REF!="No Data",1,IF(#REF!&lt;&gt;"",1,0))</f>
        <v>#REF!</v>
      </c>
      <c r="AK123" s="208" t="e">
        <f>IF('Crisis Indicator Data'!#REF!="No Data",1,IF(#REF!&lt;&gt;"",1,0))</f>
        <v>#REF!</v>
      </c>
      <c r="AL123" s="208" t="e">
        <f>IF('Crisis Indicator Data'!#REF!="No Data",1,IF(#REF!&lt;&gt;"",1,0))</f>
        <v>#REF!</v>
      </c>
      <c r="AM123" s="208" t="e">
        <f>IF('Crisis Indicator Data'!#REF!="No Data",1,IF(#REF!&lt;&gt;"",1,0))</f>
        <v>#REF!</v>
      </c>
      <c r="AN123" s="208" t="e">
        <f>IF('Crisis Indicator Data'!#REF!="No Data",1,IF(#REF!&lt;&gt;"",1,0))</f>
        <v>#REF!</v>
      </c>
      <c r="AO123" s="208" t="e">
        <f>IF('Crisis Indicator Data'!#REF!="No Data",1,IF(#REF!&lt;&gt;"",1,0))</f>
        <v>#REF!</v>
      </c>
      <c r="AP123" s="208" t="e">
        <f>IF('Crisis Indicator Data'!#REF!="No Data",1,IF(#REF!&lt;&gt;"",1,0))</f>
        <v>#REF!</v>
      </c>
      <c r="AQ123" s="208" t="e">
        <f>IF('Crisis Indicator Data'!#REF!="No Data",1,IF(#REF!&lt;&gt;"",1,0))</f>
        <v>#REF!</v>
      </c>
      <c r="AR123" s="208" t="e">
        <f>IF('Crisis Indicator Data'!#REF!="No Data",1,IF(#REF!&lt;&gt;"",1,0))</f>
        <v>#REF!</v>
      </c>
      <c r="AS123" s="208" t="e">
        <f>IF('Crisis Indicator Data'!#REF!="No Data",1,IF(#REF!&lt;&gt;"",1,0))</f>
        <v>#REF!</v>
      </c>
      <c r="AT123" s="208" t="e">
        <f>IF('Crisis Indicator Data'!#REF!="No Data",1,IF(#REF!&lt;&gt;"",1,0))</f>
        <v>#REF!</v>
      </c>
      <c r="AU123" s="208" t="e">
        <f>IF('Crisis Indicator Data'!#REF!="No Data",1,IF(#REF!&lt;&gt;"",1,0))</f>
        <v>#REF!</v>
      </c>
      <c r="AV123" s="208" t="e">
        <f>IF('Crisis Indicator Data'!#REF!="No Data",1,IF(#REF!&lt;&gt;"",1,0))</f>
        <v>#REF!</v>
      </c>
      <c r="AW123" s="208" t="e">
        <f>IF('Crisis Indicator Data'!#REF!="No Data",1,IF(#REF!&lt;&gt;"",1,0))</f>
        <v>#REF!</v>
      </c>
      <c r="AX123" s="208" t="e">
        <f>IF('Crisis Indicator Data'!#REF!="No Data",1,IF(#REF!&lt;&gt;"",1,0))</f>
        <v>#REF!</v>
      </c>
      <c r="AY123" s="208" t="e">
        <f>IF('Crisis Indicator Data'!#REF!="No Data",1,IF(#REF!&lt;&gt;"",1,0))</f>
        <v>#REF!</v>
      </c>
      <c r="AZ123" s="208" t="e">
        <f>IF('Crisis Indicator Data'!#REF!="No Data",1,IF(#REF!&lt;&gt;"",1,0))</f>
        <v>#REF!</v>
      </c>
      <c r="BA123" t="e">
        <f t="shared" si="6"/>
        <v>#REF!</v>
      </c>
      <c r="BB123" s="22" t="e">
        <f t="shared" si="7"/>
        <v>#REF!</v>
      </c>
    </row>
    <row r="124" spans="1:54" x14ac:dyDescent="0.3">
      <c r="A124" t="s">
        <v>7504</v>
      </c>
      <c r="B124" s="208" t="e">
        <f>IF('Crisis Indicator Data'!#REF!="No Data",1,IF(#REF!&lt;&gt;"",1,0))</f>
        <v>#REF!</v>
      </c>
      <c r="C124" s="208" t="e">
        <f>IF('Crisis Indicator Data'!#REF!="No Data",1,IF(#REF!&lt;&gt;"",1,0))</f>
        <v>#REF!</v>
      </c>
      <c r="D124" s="208" t="e">
        <f>IF('Crisis Indicator Data'!#REF!="No Data",1,IF(#REF!&lt;&gt;"",1,0))</f>
        <v>#REF!</v>
      </c>
      <c r="E124" s="208" t="e">
        <f>IF('Crisis Indicator Data'!#REF!="No Data",1,IF(#REF!&lt;&gt;"",1,0))</f>
        <v>#REF!</v>
      </c>
      <c r="F124" s="208" t="e">
        <f>IF('Crisis Indicator Data'!#REF!="No Data",1,IF(#REF!&lt;&gt;"",1,0))</f>
        <v>#REF!</v>
      </c>
      <c r="G124" s="208" t="e">
        <f>IF('Crisis Indicator Data'!#REF!="No Data",1,IF(#REF!&lt;&gt;"",1,0))</f>
        <v>#REF!</v>
      </c>
      <c r="H124" s="208" t="e">
        <f>IF('Crisis Indicator Data'!#REF!="No Data",1,IF(#REF!&lt;&gt;"",1,0))</f>
        <v>#REF!</v>
      </c>
      <c r="I124" s="208" t="e">
        <f>IF('Crisis Indicator Data'!#REF!="No Data",1,IF(#REF!&lt;&gt;"",1,0))</f>
        <v>#REF!</v>
      </c>
      <c r="J124" s="208" t="e">
        <f>IF('Crisis Indicator Data'!#REF!="No Data",1,IF(#REF!&lt;&gt;"",1,0))</f>
        <v>#REF!</v>
      </c>
      <c r="K124" s="208" t="e">
        <f>IF('Crisis Indicator Data'!#REF!="No Data",1,IF(#REF!&lt;&gt;"",1,0))</f>
        <v>#REF!</v>
      </c>
      <c r="L124" s="208" t="e">
        <f>IF('Crisis Indicator Data'!#REF!="No Data",1,IF(#REF!&lt;&gt;"",1,0))</f>
        <v>#REF!</v>
      </c>
      <c r="M124" s="208" t="e">
        <f>IF('Crisis Indicator Data'!#REF!="No Data",1,IF(#REF!&lt;&gt;"",1,0))</f>
        <v>#REF!</v>
      </c>
      <c r="N124" s="208" t="e">
        <f>IF('Crisis Indicator Data'!#REF!="No Data",1,IF(#REF!&lt;&gt;"",1,0))</f>
        <v>#REF!</v>
      </c>
      <c r="O124" s="208" t="e">
        <f>IF('Crisis Indicator Data'!#REF!="No Data",1,IF(#REF!&lt;&gt;"",1,0))</f>
        <v>#REF!</v>
      </c>
      <c r="P124" s="208" t="e">
        <f>IF('Crisis Indicator Data'!#REF!="No Data",1,IF(#REF!&lt;&gt;"",1,0))</f>
        <v>#REF!</v>
      </c>
      <c r="Q124" s="208" t="e">
        <f>IF('Crisis Indicator Data'!#REF!="No Data",1,IF(#REF!&lt;&gt;"",1,0))</f>
        <v>#REF!</v>
      </c>
      <c r="R124" s="208" t="e">
        <f>IF('Crisis Indicator Data'!#REF!="No Data",1,IF(#REF!&lt;&gt;"",1,0))</f>
        <v>#REF!</v>
      </c>
      <c r="S124" s="208" t="e">
        <f>IF('Crisis Indicator Data'!#REF!="No Data",1,IF(#REF!&lt;&gt;"",1,0))</f>
        <v>#REF!</v>
      </c>
      <c r="T124" s="208" t="e">
        <f>IF('Crisis Indicator Data'!#REF!="No Data",1,IF(#REF!&lt;&gt;"",1,0))</f>
        <v>#REF!</v>
      </c>
      <c r="U124" s="208" t="e">
        <f>IF('Crisis Indicator Data'!#REF!="No Data",1,IF(#REF!&lt;&gt;"",1,0))</f>
        <v>#REF!</v>
      </c>
      <c r="V124" s="208" t="e">
        <f>IF('Crisis Indicator Data'!#REF!="No Data",1,IF(#REF!&lt;&gt;"",1,0))</f>
        <v>#REF!</v>
      </c>
      <c r="W124" s="208" t="e">
        <f>IF('Crisis Indicator Data'!#REF!="No Data",1,IF(#REF!&lt;&gt;"",1,0))</f>
        <v>#REF!</v>
      </c>
      <c r="X124" s="208" t="e">
        <f>IF('Crisis Indicator Data'!#REF!="No Data",1,IF(#REF!&lt;&gt;"",1,0))</f>
        <v>#REF!</v>
      </c>
      <c r="Y124" s="208" t="e">
        <f>IF('Crisis Indicator Data'!#REF!="No Data",1,IF(#REF!&lt;&gt;"",1,0))</f>
        <v>#REF!</v>
      </c>
      <c r="Z124" s="208" t="e">
        <f>IF('Crisis Indicator Data'!#REF!="No Data",1,IF(#REF!&lt;&gt;"",1,0))</f>
        <v>#REF!</v>
      </c>
      <c r="AA124" s="208" t="e">
        <f>IF('Crisis Indicator Data'!#REF!="No Data",1,IF(#REF!&lt;&gt;"",1,0))</f>
        <v>#REF!</v>
      </c>
      <c r="AB124" s="208" t="e">
        <f>IF('Crisis Indicator Data'!#REF!="No Data",1,IF(#REF!&lt;&gt;"",1,0))</f>
        <v>#REF!</v>
      </c>
      <c r="AC124" s="208" t="e">
        <f>IF('Crisis Indicator Data'!#REF!="No Data",1,IF(#REF!&lt;&gt;"",1,0))</f>
        <v>#REF!</v>
      </c>
      <c r="AD124" s="208" t="e">
        <f>IF('Crisis Indicator Data'!#REF!="No Data",1,IF(#REF!&lt;&gt;"",1,0))</f>
        <v>#REF!</v>
      </c>
      <c r="AE124" s="208" t="e">
        <f>IF('Crisis Indicator Data'!#REF!="No Data",1,IF(#REF!&lt;&gt;"",1,0))</f>
        <v>#REF!</v>
      </c>
      <c r="AF124" s="208" t="e">
        <f>IF('Crisis Indicator Data'!#REF!="No Data",1,IF(#REF!&lt;&gt;"",1,0))</f>
        <v>#REF!</v>
      </c>
      <c r="AG124" s="208" t="e">
        <f>IF('Crisis Indicator Data'!#REF!="No Data",1,IF(#REF!&lt;&gt;"",1,0))</f>
        <v>#REF!</v>
      </c>
      <c r="AH124" s="208" t="e">
        <f>IF('Crisis Indicator Data'!#REF!="No Data",1,IF(#REF!&lt;&gt;"",1,0))</f>
        <v>#REF!</v>
      </c>
      <c r="AI124" s="208" t="e">
        <f>IF('Crisis Indicator Data'!#REF!="No Data",1,IF(#REF!&lt;&gt;"",1,0))</f>
        <v>#REF!</v>
      </c>
      <c r="AJ124" s="208" t="e">
        <f>IF('Crisis Indicator Data'!#REF!="No Data",1,IF(#REF!&lt;&gt;"",1,0))</f>
        <v>#REF!</v>
      </c>
      <c r="AK124" s="208" t="e">
        <f>IF('Crisis Indicator Data'!#REF!="No Data",1,IF(#REF!&lt;&gt;"",1,0))</f>
        <v>#REF!</v>
      </c>
      <c r="AL124" s="208" t="e">
        <f>IF('Crisis Indicator Data'!#REF!="No Data",1,IF(#REF!&lt;&gt;"",1,0))</f>
        <v>#REF!</v>
      </c>
      <c r="AM124" s="208" t="e">
        <f>IF('Crisis Indicator Data'!#REF!="No Data",1,IF(#REF!&lt;&gt;"",1,0))</f>
        <v>#REF!</v>
      </c>
      <c r="AN124" s="208" t="e">
        <f>IF('Crisis Indicator Data'!#REF!="No Data",1,IF(#REF!&lt;&gt;"",1,0))</f>
        <v>#REF!</v>
      </c>
      <c r="AO124" s="208" t="e">
        <f>IF('Crisis Indicator Data'!#REF!="No Data",1,IF(#REF!&lt;&gt;"",1,0))</f>
        <v>#REF!</v>
      </c>
      <c r="AP124" s="208" t="e">
        <f>IF('Crisis Indicator Data'!#REF!="No Data",1,IF(#REF!&lt;&gt;"",1,0))</f>
        <v>#REF!</v>
      </c>
      <c r="AQ124" s="208" t="e">
        <f>IF('Crisis Indicator Data'!#REF!="No Data",1,IF(#REF!&lt;&gt;"",1,0))</f>
        <v>#REF!</v>
      </c>
      <c r="AR124" s="208" t="e">
        <f>IF('Crisis Indicator Data'!#REF!="No Data",1,IF(#REF!&lt;&gt;"",1,0))</f>
        <v>#REF!</v>
      </c>
      <c r="AS124" s="208" t="e">
        <f>IF('Crisis Indicator Data'!#REF!="No Data",1,IF(#REF!&lt;&gt;"",1,0))</f>
        <v>#REF!</v>
      </c>
      <c r="AT124" s="208" t="e">
        <f>IF('Crisis Indicator Data'!#REF!="No Data",1,IF(#REF!&lt;&gt;"",1,0))</f>
        <v>#REF!</v>
      </c>
      <c r="AU124" s="208" t="e">
        <f>IF('Crisis Indicator Data'!#REF!="No Data",1,IF(#REF!&lt;&gt;"",1,0))</f>
        <v>#REF!</v>
      </c>
      <c r="AV124" s="208" t="e">
        <f>IF('Crisis Indicator Data'!#REF!="No Data",1,IF(#REF!&lt;&gt;"",1,0))</f>
        <v>#REF!</v>
      </c>
      <c r="AW124" s="208" t="e">
        <f>IF('Crisis Indicator Data'!#REF!="No Data",1,IF(#REF!&lt;&gt;"",1,0))</f>
        <v>#REF!</v>
      </c>
      <c r="AX124" s="208" t="e">
        <f>IF('Crisis Indicator Data'!#REF!="No Data",1,IF(#REF!&lt;&gt;"",1,0))</f>
        <v>#REF!</v>
      </c>
      <c r="AY124" s="208" t="e">
        <f>IF('Crisis Indicator Data'!#REF!="No Data",1,IF(#REF!&lt;&gt;"",1,0))</f>
        <v>#REF!</v>
      </c>
      <c r="AZ124" s="208" t="e">
        <f>IF('Crisis Indicator Data'!#REF!="No Data",1,IF(#REF!&lt;&gt;"",1,0))</f>
        <v>#REF!</v>
      </c>
      <c r="BA124" t="e">
        <f t="shared" si="6"/>
        <v>#REF!</v>
      </c>
      <c r="BB124" s="22" t="e">
        <f t="shared" si="7"/>
        <v>#REF!</v>
      </c>
    </row>
    <row r="125" spans="1:54" x14ac:dyDescent="0.3">
      <c r="A125" t="s">
        <v>7505</v>
      </c>
      <c r="B125" s="208" t="e">
        <f>IF('Crisis Indicator Data'!#REF!="No Data",1,IF(#REF!&lt;&gt;"",1,0))</f>
        <v>#REF!</v>
      </c>
      <c r="C125" s="208" t="e">
        <f>IF('Crisis Indicator Data'!#REF!="No Data",1,IF(#REF!&lt;&gt;"",1,0))</f>
        <v>#REF!</v>
      </c>
      <c r="D125" s="208" t="e">
        <f>IF('Crisis Indicator Data'!#REF!="No Data",1,IF(#REF!&lt;&gt;"",1,0))</f>
        <v>#REF!</v>
      </c>
      <c r="E125" s="208" t="e">
        <f>IF('Crisis Indicator Data'!#REF!="No Data",1,IF(#REF!&lt;&gt;"",1,0))</f>
        <v>#REF!</v>
      </c>
      <c r="F125" s="208" t="e">
        <f>IF('Crisis Indicator Data'!#REF!="No Data",1,IF(#REF!&lt;&gt;"",1,0))</f>
        <v>#REF!</v>
      </c>
      <c r="G125" s="208" t="e">
        <f>IF('Crisis Indicator Data'!#REF!="No Data",1,IF(#REF!&lt;&gt;"",1,0))</f>
        <v>#REF!</v>
      </c>
      <c r="H125" s="208" t="e">
        <f>IF('Crisis Indicator Data'!#REF!="No Data",1,IF(#REF!&lt;&gt;"",1,0))</f>
        <v>#REF!</v>
      </c>
      <c r="I125" s="208" t="e">
        <f>IF('Crisis Indicator Data'!#REF!="No Data",1,IF(#REF!&lt;&gt;"",1,0))</f>
        <v>#REF!</v>
      </c>
      <c r="J125" s="208" t="e">
        <f>IF('Crisis Indicator Data'!#REF!="No Data",1,IF(#REF!&lt;&gt;"",1,0))</f>
        <v>#REF!</v>
      </c>
      <c r="K125" s="208" t="e">
        <f>IF('Crisis Indicator Data'!#REF!="No Data",1,IF(#REF!&lt;&gt;"",1,0))</f>
        <v>#REF!</v>
      </c>
      <c r="L125" s="208" t="e">
        <f>IF('Crisis Indicator Data'!#REF!="No Data",1,IF(#REF!&lt;&gt;"",1,0))</f>
        <v>#REF!</v>
      </c>
      <c r="M125" s="208" t="e">
        <f>IF('Crisis Indicator Data'!#REF!="No Data",1,IF(#REF!&lt;&gt;"",1,0))</f>
        <v>#REF!</v>
      </c>
      <c r="N125" s="208" t="e">
        <f>IF('Crisis Indicator Data'!#REF!="No Data",1,IF(#REF!&lt;&gt;"",1,0))</f>
        <v>#REF!</v>
      </c>
      <c r="O125" s="208" t="e">
        <f>IF('Crisis Indicator Data'!#REF!="No Data",1,IF(#REF!&lt;&gt;"",1,0))</f>
        <v>#REF!</v>
      </c>
      <c r="P125" s="208" t="e">
        <f>IF('Crisis Indicator Data'!#REF!="No Data",1,IF(#REF!&lt;&gt;"",1,0))</f>
        <v>#REF!</v>
      </c>
      <c r="Q125" s="208" t="e">
        <f>IF('Crisis Indicator Data'!#REF!="No Data",1,IF(#REF!&lt;&gt;"",1,0))</f>
        <v>#REF!</v>
      </c>
      <c r="R125" s="208" t="e">
        <f>IF('Crisis Indicator Data'!#REF!="No Data",1,IF(#REF!&lt;&gt;"",1,0))</f>
        <v>#REF!</v>
      </c>
      <c r="S125" s="208" t="e">
        <f>IF('Crisis Indicator Data'!#REF!="No Data",1,IF(#REF!&lt;&gt;"",1,0))</f>
        <v>#REF!</v>
      </c>
      <c r="T125" s="208" t="e">
        <f>IF('Crisis Indicator Data'!#REF!="No Data",1,IF(#REF!&lt;&gt;"",1,0))</f>
        <v>#REF!</v>
      </c>
      <c r="U125" s="208" t="e">
        <f>IF('Crisis Indicator Data'!#REF!="No Data",1,IF(#REF!&lt;&gt;"",1,0))</f>
        <v>#REF!</v>
      </c>
      <c r="V125" s="208" t="e">
        <f>IF('Crisis Indicator Data'!#REF!="No Data",1,IF(#REF!&lt;&gt;"",1,0))</f>
        <v>#REF!</v>
      </c>
      <c r="W125" s="208" t="e">
        <f>IF('Crisis Indicator Data'!#REF!="No Data",1,IF(#REF!&lt;&gt;"",1,0))</f>
        <v>#REF!</v>
      </c>
      <c r="X125" s="208" t="e">
        <f>IF('Crisis Indicator Data'!#REF!="No Data",1,IF(#REF!&lt;&gt;"",1,0))</f>
        <v>#REF!</v>
      </c>
      <c r="Y125" s="208" t="e">
        <f>IF('Crisis Indicator Data'!#REF!="No Data",1,IF(#REF!&lt;&gt;"",1,0))</f>
        <v>#REF!</v>
      </c>
      <c r="Z125" s="208" t="e">
        <f>IF('Crisis Indicator Data'!#REF!="No Data",1,IF(#REF!&lt;&gt;"",1,0))</f>
        <v>#REF!</v>
      </c>
      <c r="AA125" s="208" t="e">
        <f>IF('Crisis Indicator Data'!#REF!="No Data",1,IF(#REF!&lt;&gt;"",1,0))</f>
        <v>#REF!</v>
      </c>
      <c r="AB125" s="208" t="e">
        <f>IF('Crisis Indicator Data'!#REF!="No Data",1,IF(#REF!&lt;&gt;"",1,0))</f>
        <v>#REF!</v>
      </c>
      <c r="AC125" s="208" t="e">
        <f>IF('Crisis Indicator Data'!#REF!="No Data",1,IF(#REF!&lt;&gt;"",1,0))</f>
        <v>#REF!</v>
      </c>
      <c r="AD125" s="208" t="e">
        <f>IF('Crisis Indicator Data'!#REF!="No Data",1,IF(#REF!&lt;&gt;"",1,0))</f>
        <v>#REF!</v>
      </c>
      <c r="AE125" s="208" t="e">
        <f>IF('Crisis Indicator Data'!#REF!="No Data",1,IF(#REF!&lt;&gt;"",1,0))</f>
        <v>#REF!</v>
      </c>
      <c r="AF125" s="208" t="e">
        <f>IF('Crisis Indicator Data'!#REF!="No Data",1,IF(#REF!&lt;&gt;"",1,0))</f>
        <v>#REF!</v>
      </c>
      <c r="AG125" s="208" t="e">
        <f>IF('Crisis Indicator Data'!#REF!="No Data",1,IF(#REF!&lt;&gt;"",1,0))</f>
        <v>#REF!</v>
      </c>
      <c r="AH125" s="208" t="e">
        <f>IF('Crisis Indicator Data'!#REF!="No Data",1,IF(#REF!&lt;&gt;"",1,0))</f>
        <v>#REF!</v>
      </c>
      <c r="AI125" s="208" t="e">
        <f>IF('Crisis Indicator Data'!#REF!="No Data",1,IF(#REF!&lt;&gt;"",1,0))</f>
        <v>#REF!</v>
      </c>
      <c r="AJ125" s="208" t="e">
        <f>IF('Crisis Indicator Data'!#REF!="No Data",1,IF(#REF!&lt;&gt;"",1,0))</f>
        <v>#REF!</v>
      </c>
      <c r="AK125" s="208" t="e">
        <f>IF('Crisis Indicator Data'!#REF!="No Data",1,IF(#REF!&lt;&gt;"",1,0))</f>
        <v>#REF!</v>
      </c>
      <c r="AL125" s="208" t="e">
        <f>IF('Crisis Indicator Data'!#REF!="No Data",1,IF(#REF!&lt;&gt;"",1,0))</f>
        <v>#REF!</v>
      </c>
      <c r="AM125" s="208" t="e">
        <f>IF('Crisis Indicator Data'!#REF!="No Data",1,IF(#REF!&lt;&gt;"",1,0))</f>
        <v>#REF!</v>
      </c>
      <c r="AN125" s="208" t="e">
        <f>IF('Crisis Indicator Data'!#REF!="No Data",1,IF(#REF!&lt;&gt;"",1,0))</f>
        <v>#REF!</v>
      </c>
      <c r="AO125" s="208" t="e">
        <f>IF('Crisis Indicator Data'!#REF!="No Data",1,IF(#REF!&lt;&gt;"",1,0))</f>
        <v>#REF!</v>
      </c>
      <c r="AP125" s="208" t="e">
        <f>IF('Crisis Indicator Data'!#REF!="No Data",1,IF(#REF!&lt;&gt;"",1,0))</f>
        <v>#REF!</v>
      </c>
      <c r="AQ125" s="208" t="e">
        <f>IF('Crisis Indicator Data'!#REF!="No Data",1,IF(#REF!&lt;&gt;"",1,0))</f>
        <v>#REF!</v>
      </c>
      <c r="AR125" s="208" t="e">
        <f>IF('Crisis Indicator Data'!#REF!="No Data",1,IF(#REF!&lt;&gt;"",1,0))</f>
        <v>#REF!</v>
      </c>
      <c r="AS125" s="208" t="e">
        <f>IF('Crisis Indicator Data'!#REF!="No Data",1,IF(#REF!&lt;&gt;"",1,0))</f>
        <v>#REF!</v>
      </c>
      <c r="AT125" s="208" t="e">
        <f>IF('Crisis Indicator Data'!#REF!="No Data",1,IF(#REF!&lt;&gt;"",1,0))</f>
        <v>#REF!</v>
      </c>
      <c r="AU125" s="208" t="e">
        <f>IF('Crisis Indicator Data'!#REF!="No Data",1,IF(#REF!&lt;&gt;"",1,0))</f>
        <v>#REF!</v>
      </c>
      <c r="AV125" s="208" t="e">
        <f>IF('Crisis Indicator Data'!#REF!="No Data",1,IF(#REF!&lt;&gt;"",1,0))</f>
        <v>#REF!</v>
      </c>
      <c r="AW125" s="208" t="e">
        <f>IF('Crisis Indicator Data'!#REF!="No Data",1,IF(#REF!&lt;&gt;"",1,0))</f>
        <v>#REF!</v>
      </c>
      <c r="AX125" s="208" t="e">
        <f>IF('Crisis Indicator Data'!#REF!="No Data",1,IF(#REF!&lt;&gt;"",1,0))</f>
        <v>#REF!</v>
      </c>
      <c r="AY125" s="208" t="e">
        <f>IF('Crisis Indicator Data'!#REF!="No Data",1,IF(#REF!&lt;&gt;"",1,0))</f>
        <v>#REF!</v>
      </c>
      <c r="AZ125" s="208" t="e">
        <f>IF('Crisis Indicator Data'!#REF!="No Data",1,IF(#REF!&lt;&gt;"",1,0))</f>
        <v>#REF!</v>
      </c>
      <c r="BA125" t="e">
        <f t="shared" si="6"/>
        <v>#REF!</v>
      </c>
      <c r="BB125" s="22" t="e">
        <f t="shared" si="7"/>
        <v>#REF!</v>
      </c>
    </row>
    <row r="126" spans="1:54" x14ac:dyDescent="0.3">
      <c r="A126" t="s">
        <v>7506</v>
      </c>
      <c r="B126" s="208" t="e">
        <f>IF('Crisis Indicator Data'!#REF!="No Data",1,IF(#REF!&lt;&gt;"",1,0))</f>
        <v>#REF!</v>
      </c>
      <c r="C126" s="208" t="e">
        <f>IF('Crisis Indicator Data'!#REF!="No Data",1,IF(#REF!&lt;&gt;"",1,0))</f>
        <v>#REF!</v>
      </c>
      <c r="D126" s="208" t="e">
        <f>IF('Crisis Indicator Data'!#REF!="No Data",1,IF(#REF!&lt;&gt;"",1,0))</f>
        <v>#REF!</v>
      </c>
      <c r="E126" s="208" t="e">
        <f>IF('Crisis Indicator Data'!#REF!="No Data",1,IF(#REF!&lt;&gt;"",1,0))</f>
        <v>#REF!</v>
      </c>
      <c r="F126" s="208" t="e">
        <f>IF('Crisis Indicator Data'!#REF!="No Data",1,IF(#REF!&lt;&gt;"",1,0))</f>
        <v>#REF!</v>
      </c>
      <c r="G126" s="208" t="e">
        <f>IF('Crisis Indicator Data'!#REF!="No Data",1,IF(#REF!&lt;&gt;"",1,0))</f>
        <v>#REF!</v>
      </c>
      <c r="H126" s="208" t="e">
        <f>IF('Crisis Indicator Data'!#REF!="No Data",1,IF(#REF!&lt;&gt;"",1,0))</f>
        <v>#REF!</v>
      </c>
      <c r="I126" s="208" t="e">
        <f>IF('Crisis Indicator Data'!#REF!="No Data",1,IF(#REF!&lt;&gt;"",1,0))</f>
        <v>#REF!</v>
      </c>
      <c r="J126" s="208" t="e">
        <f>IF('Crisis Indicator Data'!#REF!="No Data",1,IF(#REF!&lt;&gt;"",1,0))</f>
        <v>#REF!</v>
      </c>
      <c r="K126" s="208" t="e">
        <f>IF('Crisis Indicator Data'!#REF!="No Data",1,IF(#REF!&lt;&gt;"",1,0))</f>
        <v>#REF!</v>
      </c>
      <c r="L126" s="208" t="e">
        <f>IF('Crisis Indicator Data'!#REF!="No Data",1,IF(#REF!&lt;&gt;"",1,0))</f>
        <v>#REF!</v>
      </c>
      <c r="M126" s="208" t="e">
        <f>IF('Crisis Indicator Data'!#REF!="No Data",1,IF(#REF!&lt;&gt;"",1,0))</f>
        <v>#REF!</v>
      </c>
      <c r="N126" s="208" t="e">
        <f>IF('Crisis Indicator Data'!#REF!="No Data",1,IF(#REF!&lt;&gt;"",1,0))</f>
        <v>#REF!</v>
      </c>
      <c r="O126" s="208" t="e">
        <f>IF('Crisis Indicator Data'!#REF!="No Data",1,IF(#REF!&lt;&gt;"",1,0))</f>
        <v>#REF!</v>
      </c>
      <c r="P126" s="208" t="e">
        <f>IF('Crisis Indicator Data'!#REF!="No Data",1,IF(#REF!&lt;&gt;"",1,0))</f>
        <v>#REF!</v>
      </c>
      <c r="Q126" s="208" t="e">
        <f>IF('Crisis Indicator Data'!#REF!="No Data",1,IF(#REF!&lt;&gt;"",1,0))</f>
        <v>#REF!</v>
      </c>
      <c r="R126" s="208" t="e">
        <f>IF('Crisis Indicator Data'!#REF!="No Data",1,IF(#REF!&lt;&gt;"",1,0))</f>
        <v>#REF!</v>
      </c>
      <c r="S126" s="208" t="e">
        <f>IF('Crisis Indicator Data'!#REF!="No Data",1,IF(#REF!&lt;&gt;"",1,0))</f>
        <v>#REF!</v>
      </c>
      <c r="T126" s="208" t="e">
        <f>IF('Crisis Indicator Data'!#REF!="No Data",1,IF(#REF!&lt;&gt;"",1,0))</f>
        <v>#REF!</v>
      </c>
      <c r="U126" s="208" t="e">
        <f>IF('Crisis Indicator Data'!#REF!="No Data",1,IF(#REF!&lt;&gt;"",1,0))</f>
        <v>#REF!</v>
      </c>
      <c r="V126" s="208" t="e">
        <f>IF('Crisis Indicator Data'!#REF!="No Data",1,IF(#REF!&lt;&gt;"",1,0))</f>
        <v>#REF!</v>
      </c>
      <c r="W126" s="208" t="e">
        <f>IF('Crisis Indicator Data'!#REF!="No Data",1,IF(#REF!&lt;&gt;"",1,0))</f>
        <v>#REF!</v>
      </c>
      <c r="X126" s="208" t="e">
        <f>IF('Crisis Indicator Data'!#REF!="No Data",1,IF(#REF!&lt;&gt;"",1,0))</f>
        <v>#REF!</v>
      </c>
      <c r="Y126" s="208" t="e">
        <f>IF('Crisis Indicator Data'!#REF!="No Data",1,IF(#REF!&lt;&gt;"",1,0))</f>
        <v>#REF!</v>
      </c>
      <c r="Z126" s="208" t="e">
        <f>IF('Crisis Indicator Data'!#REF!="No Data",1,IF(#REF!&lt;&gt;"",1,0))</f>
        <v>#REF!</v>
      </c>
      <c r="AA126" s="208" t="e">
        <f>IF('Crisis Indicator Data'!#REF!="No Data",1,IF(#REF!&lt;&gt;"",1,0))</f>
        <v>#REF!</v>
      </c>
      <c r="AB126" s="208" t="e">
        <f>IF('Crisis Indicator Data'!#REF!="No Data",1,IF(#REF!&lt;&gt;"",1,0))</f>
        <v>#REF!</v>
      </c>
      <c r="AC126" s="208" t="e">
        <f>IF('Crisis Indicator Data'!#REF!="No Data",1,IF(#REF!&lt;&gt;"",1,0))</f>
        <v>#REF!</v>
      </c>
      <c r="AD126" s="208" t="e">
        <f>IF('Crisis Indicator Data'!#REF!="No Data",1,IF(#REF!&lt;&gt;"",1,0))</f>
        <v>#REF!</v>
      </c>
      <c r="AE126" s="208" t="e">
        <f>IF('Crisis Indicator Data'!#REF!="No Data",1,IF(#REF!&lt;&gt;"",1,0))</f>
        <v>#REF!</v>
      </c>
      <c r="AF126" s="208" t="e">
        <f>IF('Crisis Indicator Data'!#REF!="No Data",1,IF(#REF!&lt;&gt;"",1,0))</f>
        <v>#REF!</v>
      </c>
      <c r="AG126" s="208" t="e">
        <f>IF('Crisis Indicator Data'!#REF!="No Data",1,IF(#REF!&lt;&gt;"",1,0))</f>
        <v>#REF!</v>
      </c>
      <c r="AH126" s="208" t="e">
        <f>IF('Crisis Indicator Data'!#REF!="No Data",1,IF(#REF!&lt;&gt;"",1,0))</f>
        <v>#REF!</v>
      </c>
      <c r="AI126" s="208" t="e">
        <f>IF('Crisis Indicator Data'!#REF!="No Data",1,IF(#REF!&lt;&gt;"",1,0))</f>
        <v>#REF!</v>
      </c>
      <c r="AJ126" s="208" t="e">
        <f>IF('Crisis Indicator Data'!#REF!="No Data",1,IF(#REF!&lt;&gt;"",1,0))</f>
        <v>#REF!</v>
      </c>
      <c r="AK126" s="208" t="e">
        <f>IF('Crisis Indicator Data'!#REF!="No Data",1,IF(#REF!&lt;&gt;"",1,0))</f>
        <v>#REF!</v>
      </c>
      <c r="AL126" s="208" t="e">
        <f>IF('Crisis Indicator Data'!#REF!="No Data",1,IF(#REF!&lt;&gt;"",1,0))</f>
        <v>#REF!</v>
      </c>
      <c r="AM126" s="208" t="e">
        <f>IF('Crisis Indicator Data'!#REF!="No Data",1,IF(#REF!&lt;&gt;"",1,0))</f>
        <v>#REF!</v>
      </c>
      <c r="AN126" s="208" t="e">
        <f>IF('Crisis Indicator Data'!#REF!="No Data",1,IF(#REF!&lt;&gt;"",1,0))</f>
        <v>#REF!</v>
      </c>
      <c r="AO126" s="208" t="e">
        <f>IF('Crisis Indicator Data'!#REF!="No Data",1,IF(#REF!&lt;&gt;"",1,0))</f>
        <v>#REF!</v>
      </c>
      <c r="AP126" s="208" t="e">
        <f>IF('Crisis Indicator Data'!#REF!="No Data",1,IF(#REF!&lt;&gt;"",1,0))</f>
        <v>#REF!</v>
      </c>
      <c r="AQ126" s="208" t="e">
        <f>IF('Crisis Indicator Data'!#REF!="No Data",1,IF(#REF!&lt;&gt;"",1,0))</f>
        <v>#REF!</v>
      </c>
      <c r="AR126" s="208" t="e">
        <f>IF('Crisis Indicator Data'!#REF!="No Data",1,IF(#REF!&lt;&gt;"",1,0))</f>
        <v>#REF!</v>
      </c>
      <c r="AS126" s="208" t="e">
        <f>IF('Crisis Indicator Data'!#REF!="No Data",1,IF(#REF!&lt;&gt;"",1,0))</f>
        <v>#REF!</v>
      </c>
      <c r="AT126" s="208" t="e">
        <f>IF('Crisis Indicator Data'!#REF!="No Data",1,IF(#REF!&lt;&gt;"",1,0))</f>
        <v>#REF!</v>
      </c>
      <c r="AU126" s="208" t="e">
        <f>IF('Crisis Indicator Data'!#REF!="No Data",1,IF(#REF!&lt;&gt;"",1,0))</f>
        <v>#REF!</v>
      </c>
      <c r="AV126" s="208" t="e">
        <f>IF('Crisis Indicator Data'!#REF!="No Data",1,IF(#REF!&lt;&gt;"",1,0))</f>
        <v>#REF!</v>
      </c>
      <c r="AW126" s="208" t="e">
        <f>IF('Crisis Indicator Data'!#REF!="No Data",1,IF(#REF!&lt;&gt;"",1,0))</f>
        <v>#REF!</v>
      </c>
      <c r="AX126" s="208" t="e">
        <f>IF('Crisis Indicator Data'!#REF!="No Data",1,IF(#REF!&lt;&gt;"",1,0))</f>
        <v>#REF!</v>
      </c>
      <c r="AY126" s="208" t="e">
        <f>IF('Crisis Indicator Data'!#REF!="No Data",1,IF(#REF!&lt;&gt;"",1,0))</f>
        <v>#REF!</v>
      </c>
      <c r="AZ126" s="208" t="e">
        <f>IF('Crisis Indicator Data'!#REF!="No Data",1,IF(#REF!&lt;&gt;"",1,0))</f>
        <v>#REF!</v>
      </c>
      <c r="BA126" t="e">
        <f t="shared" si="6"/>
        <v>#REF!</v>
      </c>
      <c r="BB126" s="22" t="e">
        <f t="shared" si="7"/>
        <v>#REF!</v>
      </c>
    </row>
    <row r="127" spans="1:54" x14ac:dyDescent="0.3">
      <c r="A127" t="s">
        <v>7508</v>
      </c>
      <c r="B127" s="208" t="e">
        <f>IF('Crisis Indicator Data'!#REF!="No Data",1,IF(#REF!&lt;&gt;"",1,0))</f>
        <v>#REF!</v>
      </c>
      <c r="C127" s="208" t="e">
        <f>IF('Crisis Indicator Data'!#REF!="No Data",1,IF(#REF!&lt;&gt;"",1,0))</f>
        <v>#REF!</v>
      </c>
      <c r="D127" s="208" t="e">
        <f>IF('Crisis Indicator Data'!#REF!="No Data",1,IF(#REF!&lt;&gt;"",1,0))</f>
        <v>#REF!</v>
      </c>
      <c r="E127" s="208" t="e">
        <f>IF('Crisis Indicator Data'!#REF!="No Data",1,IF(#REF!&lt;&gt;"",1,0))</f>
        <v>#REF!</v>
      </c>
      <c r="F127" s="208" t="e">
        <f>IF('Crisis Indicator Data'!#REF!="No Data",1,IF(#REF!&lt;&gt;"",1,0))</f>
        <v>#REF!</v>
      </c>
      <c r="G127" s="208" t="e">
        <f>IF('Crisis Indicator Data'!#REF!="No Data",1,IF(#REF!&lt;&gt;"",1,0))</f>
        <v>#REF!</v>
      </c>
      <c r="H127" s="208" t="e">
        <f>IF('Crisis Indicator Data'!#REF!="No Data",1,IF(#REF!&lt;&gt;"",1,0))</f>
        <v>#REF!</v>
      </c>
      <c r="I127" s="208" t="e">
        <f>IF('Crisis Indicator Data'!#REF!="No Data",1,IF(#REF!&lt;&gt;"",1,0))</f>
        <v>#REF!</v>
      </c>
      <c r="J127" s="208" t="e">
        <f>IF('Crisis Indicator Data'!#REF!="No Data",1,IF(#REF!&lt;&gt;"",1,0))</f>
        <v>#REF!</v>
      </c>
      <c r="K127" s="208" t="e">
        <f>IF('Crisis Indicator Data'!#REF!="No Data",1,IF(#REF!&lt;&gt;"",1,0))</f>
        <v>#REF!</v>
      </c>
      <c r="L127" s="208" t="e">
        <f>IF('Crisis Indicator Data'!#REF!="No Data",1,IF(#REF!&lt;&gt;"",1,0))</f>
        <v>#REF!</v>
      </c>
      <c r="M127" s="208" t="e">
        <f>IF('Crisis Indicator Data'!#REF!="No Data",1,IF(#REF!&lt;&gt;"",1,0))</f>
        <v>#REF!</v>
      </c>
      <c r="N127" s="208" t="e">
        <f>IF('Crisis Indicator Data'!#REF!="No Data",1,IF(#REF!&lt;&gt;"",1,0))</f>
        <v>#REF!</v>
      </c>
      <c r="O127" s="208" t="e">
        <f>IF('Crisis Indicator Data'!#REF!="No Data",1,IF(#REF!&lt;&gt;"",1,0))</f>
        <v>#REF!</v>
      </c>
      <c r="P127" s="208" t="e">
        <f>IF('Crisis Indicator Data'!#REF!="No Data",1,IF(#REF!&lt;&gt;"",1,0))</f>
        <v>#REF!</v>
      </c>
      <c r="Q127" s="208" t="e">
        <f>IF('Crisis Indicator Data'!#REF!="No Data",1,IF(#REF!&lt;&gt;"",1,0))</f>
        <v>#REF!</v>
      </c>
      <c r="R127" s="208" t="e">
        <f>IF('Crisis Indicator Data'!#REF!="No Data",1,IF(#REF!&lt;&gt;"",1,0))</f>
        <v>#REF!</v>
      </c>
      <c r="S127" s="208" t="e">
        <f>IF('Crisis Indicator Data'!#REF!="No Data",1,IF(#REF!&lt;&gt;"",1,0))</f>
        <v>#REF!</v>
      </c>
      <c r="T127" s="208" t="e">
        <f>IF('Crisis Indicator Data'!#REF!="No Data",1,IF(#REF!&lt;&gt;"",1,0))</f>
        <v>#REF!</v>
      </c>
      <c r="U127" s="208" t="e">
        <f>IF('Crisis Indicator Data'!#REF!="No Data",1,IF(#REF!&lt;&gt;"",1,0))</f>
        <v>#REF!</v>
      </c>
      <c r="V127" s="208" t="e">
        <f>IF('Crisis Indicator Data'!#REF!="No Data",1,IF(#REF!&lt;&gt;"",1,0))</f>
        <v>#REF!</v>
      </c>
      <c r="W127" s="208" t="e">
        <f>IF('Crisis Indicator Data'!#REF!="No Data",1,IF(#REF!&lt;&gt;"",1,0))</f>
        <v>#REF!</v>
      </c>
      <c r="X127" s="208" t="e">
        <f>IF('Crisis Indicator Data'!#REF!="No Data",1,IF(#REF!&lt;&gt;"",1,0))</f>
        <v>#REF!</v>
      </c>
      <c r="Y127" s="208" t="e">
        <f>IF('Crisis Indicator Data'!#REF!="No Data",1,IF(#REF!&lt;&gt;"",1,0))</f>
        <v>#REF!</v>
      </c>
      <c r="Z127" s="208" t="e">
        <f>IF('Crisis Indicator Data'!#REF!="No Data",1,IF(#REF!&lt;&gt;"",1,0))</f>
        <v>#REF!</v>
      </c>
      <c r="AA127" s="208" t="e">
        <f>IF('Crisis Indicator Data'!#REF!="No Data",1,IF(#REF!&lt;&gt;"",1,0))</f>
        <v>#REF!</v>
      </c>
      <c r="AB127" s="208" t="e">
        <f>IF('Crisis Indicator Data'!#REF!="No Data",1,IF(#REF!&lt;&gt;"",1,0))</f>
        <v>#REF!</v>
      </c>
      <c r="AC127" s="208" t="e">
        <f>IF('Crisis Indicator Data'!#REF!="No Data",1,IF(#REF!&lt;&gt;"",1,0))</f>
        <v>#REF!</v>
      </c>
      <c r="AD127" s="208" t="e">
        <f>IF('Crisis Indicator Data'!#REF!="No Data",1,IF(#REF!&lt;&gt;"",1,0))</f>
        <v>#REF!</v>
      </c>
      <c r="AE127" s="208" t="e">
        <f>IF('Crisis Indicator Data'!#REF!="No Data",1,IF(#REF!&lt;&gt;"",1,0))</f>
        <v>#REF!</v>
      </c>
      <c r="AF127" s="208" t="e">
        <f>IF('Crisis Indicator Data'!#REF!="No Data",1,IF(#REF!&lt;&gt;"",1,0))</f>
        <v>#REF!</v>
      </c>
      <c r="AG127" s="208" t="e">
        <f>IF('Crisis Indicator Data'!#REF!="No Data",1,IF(#REF!&lt;&gt;"",1,0))</f>
        <v>#REF!</v>
      </c>
      <c r="AH127" s="208" t="e">
        <f>IF('Crisis Indicator Data'!#REF!="No Data",1,IF(#REF!&lt;&gt;"",1,0))</f>
        <v>#REF!</v>
      </c>
      <c r="AI127" s="208" t="e">
        <f>IF('Crisis Indicator Data'!#REF!="No Data",1,IF(#REF!&lt;&gt;"",1,0))</f>
        <v>#REF!</v>
      </c>
      <c r="AJ127" s="208" t="e">
        <f>IF('Crisis Indicator Data'!#REF!="No Data",1,IF(#REF!&lt;&gt;"",1,0))</f>
        <v>#REF!</v>
      </c>
      <c r="AK127" s="208" t="e">
        <f>IF('Crisis Indicator Data'!#REF!="No Data",1,IF(#REF!&lt;&gt;"",1,0))</f>
        <v>#REF!</v>
      </c>
      <c r="AL127" s="208" t="e">
        <f>IF('Crisis Indicator Data'!#REF!="No Data",1,IF(#REF!&lt;&gt;"",1,0))</f>
        <v>#REF!</v>
      </c>
      <c r="AM127" s="208" t="e">
        <f>IF('Crisis Indicator Data'!#REF!="No Data",1,IF(#REF!&lt;&gt;"",1,0))</f>
        <v>#REF!</v>
      </c>
      <c r="AN127" s="208" t="e">
        <f>IF('Crisis Indicator Data'!#REF!="No Data",1,IF(#REF!&lt;&gt;"",1,0))</f>
        <v>#REF!</v>
      </c>
      <c r="AO127" s="208" t="e">
        <f>IF('Crisis Indicator Data'!#REF!="No Data",1,IF(#REF!&lt;&gt;"",1,0))</f>
        <v>#REF!</v>
      </c>
      <c r="AP127" s="208" t="e">
        <f>IF('Crisis Indicator Data'!#REF!="No Data",1,IF(#REF!&lt;&gt;"",1,0))</f>
        <v>#REF!</v>
      </c>
      <c r="AQ127" s="208" t="e">
        <f>IF('Crisis Indicator Data'!#REF!="No Data",1,IF(#REF!&lt;&gt;"",1,0))</f>
        <v>#REF!</v>
      </c>
      <c r="AR127" s="208" t="e">
        <f>IF('Crisis Indicator Data'!#REF!="No Data",1,IF(#REF!&lt;&gt;"",1,0))</f>
        <v>#REF!</v>
      </c>
      <c r="AS127" s="208" t="e">
        <f>IF('Crisis Indicator Data'!#REF!="No Data",1,IF(#REF!&lt;&gt;"",1,0))</f>
        <v>#REF!</v>
      </c>
      <c r="AT127" s="208" t="e">
        <f>IF('Crisis Indicator Data'!#REF!="No Data",1,IF(#REF!&lt;&gt;"",1,0))</f>
        <v>#REF!</v>
      </c>
      <c r="AU127" s="208" t="e">
        <f>IF('Crisis Indicator Data'!#REF!="No Data",1,IF(#REF!&lt;&gt;"",1,0))</f>
        <v>#REF!</v>
      </c>
      <c r="AV127" s="208" t="e">
        <f>IF('Crisis Indicator Data'!#REF!="No Data",1,IF(#REF!&lt;&gt;"",1,0))</f>
        <v>#REF!</v>
      </c>
      <c r="AW127" s="208" t="e">
        <f>IF('Crisis Indicator Data'!#REF!="No Data",1,IF(#REF!&lt;&gt;"",1,0))</f>
        <v>#REF!</v>
      </c>
      <c r="AX127" s="208" t="e">
        <f>IF('Crisis Indicator Data'!#REF!="No Data",1,IF(#REF!&lt;&gt;"",1,0))</f>
        <v>#REF!</v>
      </c>
      <c r="AY127" s="208" t="e">
        <f>IF('Crisis Indicator Data'!#REF!="No Data",1,IF(#REF!&lt;&gt;"",1,0))</f>
        <v>#REF!</v>
      </c>
      <c r="AZ127" s="208" t="e">
        <f>IF('Crisis Indicator Data'!#REF!="No Data",1,IF(#REF!&lt;&gt;"",1,0))</f>
        <v>#REF!</v>
      </c>
      <c r="BA127" t="e">
        <f t="shared" si="6"/>
        <v>#REF!</v>
      </c>
      <c r="BB127" s="22" t="e">
        <f t="shared" si="7"/>
        <v>#REF!</v>
      </c>
    </row>
    <row r="128" spans="1:54" x14ac:dyDescent="0.3">
      <c r="A128" t="s">
        <v>7510</v>
      </c>
      <c r="B128" s="208" t="e">
        <f>IF('Crisis Indicator Data'!#REF!="No Data",1,IF(#REF!&lt;&gt;"",1,0))</f>
        <v>#REF!</v>
      </c>
      <c r="C128" s="208" t="e">
        <f>IF('Crisis Indicator Data'!#REF!="No Data",1,IF(#REF!&lt;&gt;"",1,0))</f>
        <v>#REF!</v>
      </c>
      <c r="D128" s="208" t="e">
        <f>IF('Crisis Indicator Data'!#REF!="No Data",1,IF(#REF!&lt;&gt;"",1,0))</f>
        <v>#REF!</v>
      </c>
      <c r="E128" s="208" t="e">
        <f>IF('Crisis Indicator Data'!#REF!="No Data",1,IF(#REF!&lt;&gt;"",1,0))</f>
        <v>#REF!</v>
      </c>
      <c r="F128" s="208" t="e">
        <f>IF('Crisis Indicator Data'!#REF!="No Data",1,IF(#REF!&lt;&gt;"",1,0))</f>
        <v>#REF!</v>
      </c>
      <c r="G128" s="208" t="e">
        <f>IF('Crisis Indicator Data'!#REF!="No Data",1,IF(#REF!&lt;&gt;"",1,0))</f>
        <v>#REF!</v>
      </c>
      <c r="H128" s="208" t="e">
        <f>IF('Crisis Indicator Data'!#REF!="No Data",1,IF(#REF!&lt;&gt;"",1,0))</f>
        <v>#REF!</v>
      </c>
      <c r="I128" s="208" t="e">
        <f>IF('Crisis Indicator Data'!#REF!="No Data",1,IF(#REF!&lt;&gt;"",1,0))</f>
        <v>#REF!</v>
      </c>
      <c r="J128" s="208" t="e">
        <f>IF('Crisis Indicator Data'!#REF!="No Data",1,IF(#REF!&lt;&gt;"",1,0))</f>
        <v>#REF!</v>
      </c>
      <c r="K128" s="208" t="e">
        <f>IF('Crisis Indicator Data'!#REF!="No Data",1,IF(#REF!&lt;&gt;"",1,0))</f>
        <v>#REF!</v>
      </c>
      <c r="L128" s="208" t="e">
        <f>IF('Crisis Indicator Data'!#REF!="No Data",1,IF(#REF!&lt;&gt;"",1,0))</f>
        <v>#REF!</v>
      </c>
      <c r="M128" s="208" t="e">
        <f>IF('Crisis Indicator Data'!#REF!="No Data",1,IF(#REF!&lt;&gt;"",1,0))</f>
        <v>#REF!</v>
      </c>
      <c r="N128" s="208" t="e">
        <f>IF('Crisis Indicator Data'!#REF!="No Data",1,IF(#REF!&lt;&gt;"",1,0))</f>
        <v>#REF!</v>
      </c>
      <c r="O128" s="208" t="e">
        <f>IF('Crisis Indicator Data'!#REF!="No Data",1,IF(#REF!&lt;&gt;"",1,0))</f>
        <v>#REF!</v>
      </c>
      <c r="P128" s="208" t="e">
        <f>IF('Crisis Indicator Data'!#REF!="No Data",1,IF(#REF!&lt;&gt;"",1,0))</f>
        <v>#REF!</v>
      </c>
      <c r="Q128" s="208" t="e">
        <f>IF('Crisis Indicator Data'!#REF!="No Data",1,IF(#REF!&lt;&gt;"",1,0))</f>
        <v>#REF!</v>
      </c>
      <c r="R128" s="208" t="e">
        <f>IF('Crisis Indicator Data'!#REF!="No Data",1,IF(#REF!&lt;&gt;"",1,0))</f>
        <v>#REF!</v>
      </c>
      <c r="S128" s="208" t="e">
        <f>IF('Crisis Indicator Data'!#REF!="No Data",1,IF(#REF!&lt;&gt;"",1,0))</f>
        <v>#REF!</v>
      </c>
      <c r="T128" s="208" t="e">
        <f>IF('Crisis Indicator Data'!#REF!="No Data",1,IF(#REF!&lt;&gt;"",1,0))</f>
        <v>#REF!</v>
      </c>
      <c r="U128" s="208" t="e">
        <f>IF('Crisis Indicator Data'!#REF!="No Data",1,IF(#REF!&lt;&gt;"",1,0))</f>
        <v>#REF!</v>
      </c>
      <c r="V128" s="208" t="e">
        <f>IF('Crisis Indicator Data'!#REF!="No Data",1,IF(#REF!&lt;&gt;"",1,0))</f>
        <v>#REF!</v>
      </c>
      <c r="W128" s="208" t="e">
        <f>IF('Crisis Indicator Data'!#REF!="No Data",1,IF(#REF!&lt;&gt;"",1,0))</f>
        <v>#REF!</v>
      </c>
      <c r="X128" s="208" t="e">
        <f>IF('Crisis Indicator Data'!#REF!="No Data",1,IF(#REF!&lt;&gt;"",1,0))</f>
        <v>#REF!</v>
      </c>
      <c r="Y128" s="208" t="e">
        <f>IF('Crisis Indicator Data'!#REF!="No Data",1,IF(#REF!&lt;&gt;"",1,0))</f>
        <v>#REF!</v>
      </c>
      <c r="Z128" s="208" t="e">
        <f>IF('Crisis Indicator Data'!#REF!="No Data",1,IF(#REF!&lt;&gt;"",1,0))</f>
        <v>#REF!</v>
      </c>
      <c r="AA128" s="208" t="e">
        <f>IF('Crisis Indicator Data'!#REF!="No Data",1,IF(#REF!&lt;&gt;"",1,0))</f>
        <v>#REF!</v>
      </c>
      <c r="AB128" s="208" t="e">
        <f>IF('Crisis Indicator Data'!#REF!="No Data",1,IF(#REF!&lt;&gt;"",1,0))</f>
        <v>#REF!</v>
      </c>
      <c r="AC128" s="208" t="e">
        <f>IF('Crisis Indicator Data'!#REF!="No Data",1,IF(#REF!&lt;&gt;"",1,0))</f>
        <v>#REF!</v>
      </c>
      <c r="AD128" s="208" t="e">
        <f>IF('Crisis Indicator Data'!#REF!="No Data",1,IF(#REF!&lt;&gt;"",1,0))</f>
        <v>#REF!</v>
      </c>
      <c r="AE128" s="208" t="e">
        <f>IF('Crisis Indicator Data'!#REF!="No Data",1,IF(#REF!&lt;&gt;"",1,0))</f>
        <v>#REF!</v>
      </c>
      <c r="AF128" s="208" t="e">
        <f>IF('Crisis Indicator Data'!#REF!="No Data",1,IF(#REF!&lt;&gt;"",1,0))</f>
        <v>#REF!</v>
      </c>
      <c r="AG128" s="208" t="e">
        <f>IF('Crisis Indicator Data'!#REF!="No Data",1,IF(#REF!&lt;&gt;"",1,0))</f>
        <v>#REF!</v>
      </c>
      <c r="AH128" s="208" t="e">
        <f>IF('Crisis Indicator Data'!#REF!="No Data",1,IF(#REF!&lt;&gt;"",1,0))</f>
        <v>#REF!</v>
      </c>
      <c r="AI128" s="208" t="e">
        <f>IF('Crisis Indicator Data'!#REF!="No Data",1,IF(#REF!&lt;&gt;"",1,0))</f>
        <v>#REF!</v>
      </c>
      <c r="AJ128" s="208" t="e">
        <f>IF('Crisis Indicator Data'!#REF!="No Data",1,IF(#REF!&lt;&gt;"",1,0))</f>
        <v>#REF!</v>
      </c>
      <c r="AK128" s="208" t="e">
        <f>IF('Crisis Indicator Data'!#REF!="No Data",1,IF(#REF!&lt;&gt;"",1,0))</f>
        <v>#REF!</v>
      </c>
      <c r="AL128" s="208" t="e">
        <f>IF('Crisis Indicator Data'!#REF!="No Data",1,IF(#REF!&lt;&gt;"",1,0))</f>
        <v>#REF!</v>
      </c>
      <c r="AM128" s="208" t="e">
        <f>IF('Crisis Indicator Data'!#REF!="No Data",1,IF(#REF!&lt;&gt;"",1,0))</f>
        <v>#REF!</v>
      </c>
      <c r="AN128" s="208" t="e">
        <f>IF('Crisis Indicator Data'!#REF!="No Data",1,IF(#REF!&lt;&gt;"",1,0))</f>
        <v>#REF!</v>
      </c>
      <c r="AO128" s="208" t="e">
        <f>IF('Crisis Indicator Data'!#REF!="No Data",1,IF(#REF!&lt;&gt;"",1,0))</f>
        <v>#REF!</v>
      </c>
      <c r="AP128" s="208" t="e">
        <f>IF('Crisis Indicator Data'!#REF!="No Data",1,IF(#REF!&lt;&gt;"",1,0))</f>
        <v>#REF!</v>
      </c>
      <c r="AQ128" s="208" t="e">
        <f>IF('Crisis Indicator Data'!#REF!="No Data",1,IF(#REF!&lt;&gt;"",1,0))</f>
        <v>#REF!</v>
      </c>
      <c r="AR128" s="208" t="e">
        <f>IF('Crisis Indicator Data'!#REF!="No Data",1,IF(#REF!&lt;&gt;"",1,0))</f>
        <v>#REF!</v>
      </c>
      <c r="AS128" s="208" t="e">
        <f>IF('Crisis Indicator Data'!#REF!="No Data",1,IF(#REF!&lt;&gt;"",1,0))</f>
        <v>#REF!</v>
      </c>
      <c r="AT128" s="208" t="e">
        <f>IF('Crisis Indicator Data'!#REF!="No Data",1,IF(#REF!&lt;&gt;"",1,0))</f>
        <v>#REF!</v>
      </c>
      <c r="AU128" s="208" t="e">
        <f>IF('Crisis Indicator Data'!#REF!="No Data",1,IF(#REF!&lt;&gt;"",1,0))</f>
        <v>#REF!</v>
      </c>
      <c r="AV128" s="208" t="e">
        <f>IF('Crisis Indicator Data'!#REF!="No Data",1,IF(#REF!&lt;&gt;"",1,0))</f>
        <v>#REF!</v>
      </c>
      <c r="AW128" s="208" t="e">
        <f>IF('Crisis Indicator Data'!#REF!="No Data",1,IF(#REF!&lt;&gt;"",1,0))</f>
        <v>#REF!</v>
      </c>
      <c r="AX128" s="208" t="e">
        <f>IF('Crisis Indicator Data'!#REF!="No Data",1,IF(#REF!&lt;&gt;"",1,0))</f>
        <v>#REF!</v>
      </c>
      <c r="AY128" s="208" t="e">
        <f>IF('Crisis Indicator Data'!#REF!="No Data",1,IF(#REF!&lt;&gt;"",1,0))</f>
        <v>#REF!</v>
      </c>
      <c r="AZ128" s="208" t="e">
        <f>IF('Crisis Indicator Data'!#REF!="No Data",1,IF(#REF!&lt;&gt;"",1,0))</f>
        <v>#REF!</v>
      </c>
      <c r="BA128" t="e">
        <f t="shared" si="6"/>
        <v>#REF!</v>
      </c>
      <c r="BB128" s="22" t="e">
        <f t="shared" si="7"/>
        <v>#REF!</v>
      </c>
    </row>
    <row r="129" spans="1:54" x14ac:dyDescent="0.3">
      <c r="A129" t="s">
        <v>7511</v>
      </c>
      <c r="B129" s="208" t="e">
        <f>IF('Crisis Indicator Data'!#REF!="No Data",1,IF(#REF!&lt;&gt;"",1,0))</f>
        <v>#REF!</v>
      </c>
      <c r="C129" s="208" t="e">
        <f>IF('Crisis Indicator Data'!#REF!="No Data",1,IF(#REF!&lt;&gt;"",1,0))</f>
        <v>#REF!</v>
      </c>
      <c r="D129" s="208" t="e">
        <f>IF('Crisis Indicator Data'!#REF!="No Data",1,IF(#REF!&lt;&gt;"",1,0))</f>
        <v>#REF!</v>
      </c>
      <c r="E129" s="208" t="e">
        <f>IF('Crisis Indicator Data'!#REF!="No Data",1,IF(#REF!&lt;&gt;"",1,0))</f>
        <v>#REF!</v>
      </c>
      <c r="F129" s="208" t="e">
        <f>IF('Crisis Indicator Data'!#REF!="No Data",1,IF(#REF!&lt;&gt;"",1,0))</f>
        <v>#REF!</v>
      </c>
      <c r="G129" s="208" t="e">
        <f>IF('Crisis Indicator Data'!#REF!="No Data",1,IF(#REF!&lt;&gt;"",1,0))</f>
        <v>#REF!</v>
      </c>
      <c r="H129" s="208" t="e">
        <f>IF('Crisis Indicator Data'!#REF!="No Data",1,IF(#REF!&lt;&gt;"",1,0))</f>
        <v>#REF!</v>
      </c>
      <c r="I129" s="208" t="e">
        <f>IF('Crisis Indicator Data'!#REF!="No Data",1,IF(#REF!&lt;&gt;"",1,0))</f>
        <v>#REF!</v>
      </c>
      <c r="J129" s="208" t="e">
        <f>IF('Crisis Indicator Data'!#REF!="No Data",1,IF(#REF!&lt;&gt;"",1,0))</f>
        <v>#REF!</v>
      </c>
      <c r="K129" s="208" t="e">
        <f>IF('Crisis Indicator Data'!#REF!="No Data",1,IF(#REF!&lt;&gt;"",1,0))</f>
        <v>#REF!</v>
      </c>
      <c r="L129" s="208" t="e">
        <f>IF('Crisis Indicator Data'!#REF!="No Data",1,IF(#REF!&lt;&gt;"",1,0))</f>
        <v>#REF!</v>
      </c>
      <c r="M129" s="208" t="e">
        <f>IF('Crisis Indicator Data'!#REF!="No Data",1,IF(#REF!&lt;&gt;"",1,0))</f>
        <v>#REF!</v>
      </c>
      <c r="N129" s="208" t="e">
        <f>IF('Crisis Indicator Data'!#REF!="No Data",1,IF(#REF!&lt;&gt;"",1,0))</f>
        <v>#REF!</v>
      </c>
      <c r="O129" s="208" t="e">
        <f>IF('Crisis Indicator Data'!#REF!="No Data",1,IF(#REF!&lt;&gt;"",1,0))</f>
        <v>#REF!</v>
      </c>
      <c r="P129" s="208" t="e">
        <f>IF('Crisis Indicator Data'!#REF!="No Data",1,IF(#REF!&lt;&gt;"",1,0))</f>
        <v>#REF!</v>
      </c>
      <c r="Q129" s="208" t="e">
        <f>IF('Crisis Indicator Data'!#REF!="No Data",1,IF(#REF!&lt;&gt;"",1,0))</f>
        <v>#REF!</v>
      </c>
      <c r="R129" s="208" t="e">
        <f>IF('Crisis Indicator Data'!#REF!="No Data",1,IF(#REF!&lt;&gt;"",1,0))</f>
        <v>#REF!</v>
      </c>
      <c r="S129" s="208" t="e">
        <f>IF('Crisis Indicator Data'!#REF!="No Data",1,IF(#REF!&lt;&gt;"",1,0))</f>
        <v>#REF!</v>
      </c>
      <c r="T129" s="208" t="e">
        <f>IF('Crisis Indicator Data'!#REF!="No Data",1,IF(#REF!&lt;&gt;"",1,0))</f>
        <v>#REF!</v>
      </c>
      <c r="U129" s="208" t="e">
        <f>IF('Crisis Indicator Data'!#REF!="No Data",1,IF(#REF!&lt;&gt;"",1,0))</f>
        <v>#REF!</v>
      </c>
      <c r="V129" s="208" t="e">
        <f>IF('Crisis Indicator Data'!#REF!="No Data",1,IF(#REF!&lt;&gt;"",1,0))</f>
        <v>#REF!</v>
      </c>
      <c r="W129" s="208" t="e">
        <f>IF('Crisis Indicator Data'!#REF!="No Data",1,IF(#REF!&lt;&gt;"",1,0))</f>
        <v>#REF!</v>
      </c>
      <c r="X129" s="208" t="e">
        <f>IF('Crisis Indicator Data'!#REF!="No Data",1,IF(#REF!&lt;&gt;"",1,0))</f>
        <v>#REF!</v>
      </c>
      <c r="Y129" s="208" t="e">
        <f>IF('Crisis Indicator Data'!#REF!="No Data",1,IF(#REF!&lt;&gt;"",1,0))</f>
        <v>#REF!</v>
      </c>
      <c r="Z129" s="208" t="e">
        <f>IF('Crisis Indicator Data'!#REF!="No Data",1,IF(#REF!&lt;&gt;"",1,0))</f>
        <v>#REF!</v>
      </c>
      <c r="AA129" s="208" t="e">
        <f>IF('Crisis Indicator Data'!#REF!="No Data",1,IF(#REF!&lt;&gt;"",1,0))</f>
        <v>#REF!</v>
      </c>
      <c r="AB129" s="208" t="e">
        <f>IF('Crisis Indicator Data'!#REF!="No Data",1,IF(#REF!&lt;&gt;"",1,0))</f>
        <v>#REF!</v>
      </c>
      <c r="AC129" s="208" t="e">
        <f>IF('Crisis Indicator Data'!#REF!="No Data",1,IF(#REF!&lt;&gt;"",1,0))</f>
        <v>#REF!</v>
      </c>
      <c r="AD129" s="208" t="e">
        <f>IF('Crisis Indicator Data'!#REF!="No Data",1,IF(#REF!&lt;&gt;"",1,0))</f>
        <v>#REF!</v>
      </c>
      <c r="AE129" s="208" t="e">
        <f>IF('Crisis Indicator Data'!#REF!="No Data",1,IF(#REF!&lt;&gt;"",1,0))</f>
        <v>#REF!</v>
      </c>
      <c r="AF129" s="208" t="e">
        <f>IF('Crisis Indicator Data'!#REF!="No Data",1,IF(#REF!&lt;&gt;"",1,0))</f>
        <v>#REF!</v>
      </c>
      <c r="AG129" s="208" t="e">
        <f>IF('Crisis Indicator Data'!#REF!="No Data",1,IF(#REF!&lt;&gt;"",1,0))</f>
        <v>#REF!</v>
      </c>
      <c r="AH129" s="208" t="e">
        <f>IF('Crisis Indicator Data'!#REF!="No Data",1,IF(#REF!&lt;&gt;"",1,0))</f>
        <v>#REF!</v>
      </c>
      <c r="AI129" s="208" t="e">
        <f>IF('Crisis Indicator Data'!#REF!="No Data",1,IF(#REF!&lt;&gt;"",1,0))</f>
        <v>#REF!</v>
      </c>
      <c r="AJ129" s="208" t="e">
        <f>IF('Crisis Indicator Data'!#REF!="No Data",1,IF(#REF!&lt;&gt;"",1,0))</f>
        <v>#REF!</v>
      </c>
      <c r="AK129" s="208" t="e">
        <f>IF('Crisis Indicator Data'!#REF!="No Data",1,IF(#REF!&lt;&gt;"",1,0))</f>
        <v>#REF!</v>
      </c>
      <c r="AL129" s="208" t="e">
        <f>IF('Crisis Indicator Data'!#REF!="No Data",1,IF(#REF!&lt;&gt;"",1,0))</f>
        <v>#REF!</v>
      </c>
      <c r="AM129" s="208" t="e">
        <f>IF('Crisis Indicator Data'!#REF!="No Data",1,IF(#REF!&lt;&gt;"",1,0))</f>
        <v>#REF!</v>
      </c>
      <c r="AN129" s="208" t="e">
        <f>IF('Crisis Indicator Data'!#REF!="No Data",1,IF(#REF!&lt;&gt;"",1,0))</f>
        <v>#REF!</v>
      </c>
      <c r="AO129" s="208" t="e">
        <f>IF('Crisis Indicator Data'!#REF!="No Data",1,IF(#REF!&lt;&gt;"",1,0))</f>
        <v>#REF!</v>
      </c>
      <c r="AP129" s="208" t="e">
        <f>IF('Crisis Indicator Data'!#REF!="No Data",1,IF(#REF!&lt;&gt;"",1,0))</f>
        <v>#REF!</v>
      </c>
      <c r="AQ129" s="208" t="e">
        <f>IF('Crisis Indicator Data'!#REF!="No Data",1,IF(#REF!&lt;&gt;"",1,0))</f>
        <v>#REF!</v>
      </c>
      <c r="AR129" s="208" t="e">
        <f>IF('Crisis Indicator Data'!#REF!="No Data",1,IF(#REF!&lt;&gt;"",1,0))</f>
        <v>#REF!</v>
      </c>
      <c r="AS129" s="208" t="e">
        <f>IF('Crisis Indicator Data'!#REF!="No Data",1,IF(#REF!&lt;&gt;"",1,0))</f>
        <v>#REF!</v>
      </c>
      <c r="AT129" s="208" t="e">
        <f>IF('Crisis Indicator Data'!#REF!="No Data",1,IF(#REF!&lt;&gt;"",1,0))</f>
        <v>#REF!</v>
      </c>
      <c r="AU129" s="208" t="e">
        <f>IF('Crisis Indicator Data'!#REF!="No Data",1,IF(#REF!&lt;&gt;"",1,0))</f>
        <v>#REF!</v>
      </c>
      <c r="AV129" s="208" t="e">
        <f>IF('Crisis Indicator Data'!#REF!="No Data",1,IF(#REF!&lt;&gt;"",1,0))</f>
        <v>#REF!</v>
      </c>
      <c r="AW129" s="208" t="e">
        <f>IF('Crisis Indicator Data'!#REF!="No Data",1,IF(#REF!&lt;&gt;"",1,0))</f>
        <v>#REF!</v>
      </c>
      <c r="AX129" s="208" t="e">
        <f>IF('Crisis Indicator Data'!#REF!="No Data",1,IF(#REF!&lt;&gt;"",1,0))</f>
        <v>#REF!</v>
      </c>
      <c r="AY129" s="208" t="e">
        <f>IF('Crisis Indicator Data'!#REF!="No Data",1,IF(#REF!&lt;&gt;"",1,0))</f>
        <v>#REF!</v>
      </c>
      <c r="AZ129" s="208" t="e">
        <f>IF('Crisis Indicator Data'!#REF!="No Data",1,IF(#REF!&lt;&gt;"",1,0))</f>
        <v>#REF!</v>
      </c>
      <c r="BA129" t="e">
        <f t="shared" si="6"/>
        <v>#REF!</v>
      </c>
      <c r="BB129" s="22" t="e">
        <f t="shared" si="7"/>
        <v>#REF!</v>
      </c>
    </row>
    <row r="130" spans="1:54" x14ac:dyDescent="0.3">
      <c r="A130" t="s">
        <v>7513</v>
      </c>
      <c r="B130" s="208" t="e">
        <f>IF('Crisis Indicator Data'!#REF!="No Data",1,IF(#REF!&lt;&gt;"",1,0))</f>
        <v>#REF!</v>
      </c>
      <c r="C130" s="208" t="e">
        <f>IF('Crisis Indicator Data'!#REF!="No Data",1,IF(#REF!&lt;&gt;"",1,0))</f>
        <v>#REF!</v>
      </c>
      <c r="D130" s="208" t="e">
        <f>IF('Crisis Indicator Data'!#REF!="No Data",1,IF(#REF!&lt;&gt;"",1,0))</f>
        <v>#REF!</v>
      </c>
      <c r="E130" s="208" t="e">
        <f>IF('Crisis Indicator Data'!#REF!="No Data",1,IF(#REF!&lt;&gt;"",1,0))</f>
        <v>#REF!</v>
      </c>
      <c r="F130" s="208" t="e">
        <f>IF('Crisis Indicator Data'!#REF!="No Data",1,IF(#REF!&lt;&gt;"",1,0))</f>
        <v>#REF!</v>
      </c>
      <c r="G130" s="208" t="e">
        <f>IF('Crisis Indicator Data'!#REF!="No Data",1,IF(#REF!&lt;&gt;"",1,0))</f>
        <v>#REF!</v>
      </c>
      <c r="H130" s="208" t="e">
        <f>IF('Crisis Indicator Data'!#REF!="No Data",1,IF(#REF!&lt;&gt;"",1,0))</f>
        <v>#REF!</v>
      </c>
      <c r="I130" s="208" t="e">
        <f>IF('Crisis Indicator Data'!#REF!="No Data",1,IF(#REF!&lt;&gt;"",1,0))</f>
        <v>#REF!</v>
      </c>
      <c r="J130" s="208" t="e">
        <f>IF('Crisis Indicator Data'!#REF!="No Data",1,IF(#REF!&lt;&gt;"",1,0))</f>
        <v>#REF!</v>
      </c>
      <c r="K130" s="208" t="e">
        <f>IF('Crisis Indicator Data'!#REF!="No Data",1,IF(#REF!&lt;&gt;"",1,0))</f>
        <v>#REF!</v>
      </c>
      <c r="L130" s="208" t="e">
        <f>IF('Crisis Indicator Data'!#REF!="No Data",1,IF(#REF!&lt;&gt;"",1,0))</f>
        <v>#REF!</v>
      </c>
      <c r="M130" s="208" t="e">
        <f>IF('Crisis Indicator Data'!#REF!="No Data",1,IF(#REF!&lt;&gt;"",1,0))</f>
        <v>#REF!</v>
      </c>
      <c r="N130" s="208" t="e">
        <f>IF('Crisis Indicator Data'!#REF!="No Data",1,IF(#REF!&lt;&gt;"",1,0))</f>
        <v>#REF!</v>
      </c>
      <c r="O130" s="208" t="e">
        <f>IF('Crisis Indicator Data'!#REF!="No Data",1,IF(#REF!&lt;&gt;"",1,0))</f>
        <v>#REF!</v>
      </c>
      <c r="P130" s="208" t="e">
        <f>IF('Crisis Indicator Data'!#REF!="No Data",1,IF(#REF!&lt;&gt;"",1,0))</f>
        <v>#REF!</v>
      </c>
      <c r="Q130" s="208" t="e">
        <f>IF('Crisis Indicator Data'!#REF!="No Data",1,IF(#REF!&lt;&gt;"",1,0))</f>
        <v>#REF!</v>
      </c>
      <c r="R130" s="208" t="e">
        <f>IF('Crisis Indicator Data'!#REF!="No Data",1,IF(#REF!&lt;&gt;"",1,0))</f>
        <v>#REF!</v>
      </c>
      <c r="S130" s="208" t="e">
        <f>IF('Crisis Indicator Data'!#REF!="No Data",1,IF(#REF!&lt;&gt;"",1,0))</f>
        <v>#REF!</v>
      </c>
      <c r="T130" s="208" t="e">
        <f>IF('Crisis Indicator Data'!#REF!="No Data",1,IF(#REF!&lt;&gt;"",1,0))</f>
        <v>#REF!</v>
      </c>
      <c r="U130" s="208" t="e">
        <f>IF('Crisis Indicator Data'!#REF!="No Data",1,IF(#REF!&lt;&gt;"",1,0))</f>
        <v>#REF!</v>
      </c>
      <c r="V130" s="208" t="e">
        <f>IF('Crisis Indicator Data'!#REF!="No Data",1,IF(#REF!&lt;&gt;"",1,0))</f>
        <v>#REF!</v>
      </c>
      <c r="W130" s="208" t="e">
        <f>IF('Crisis Indicator Data'!#REF!="No Data",1,IF(#REF!&lt;&gt;"",1,0))</f>
        <v>#REF!</v>
      </c>
      <c r="X130" s="208" t="e">
        <f>IF('Crisis Indicator Data'!#REF!="No Data",1,IF(#REF!&lt;&gt;"",1,0))</f>
        <v>#REF!</v>
      </c>
      <c r="Y130" s="208" t="e">
        <f>IF('Crisis Indicator Data'!#REF!="No Data",1,IF(#REF!&lt;&gt;"",1,0))</f>
        <v>#REF!</v>
      </c>
      <c r="Z130" s="208" t="e">
        <f>IF('Crisis Indicator Data'!#REF!="No Data",1,IF(#REF!&lt;&gt;"",1,0))</f>
        <v>#REF!</v>
      </c>
      <c r="AA130" s="208" t="e">
        <f>IF('Crisis Indicator Data'!#REF!="No Data",1,IF(#REF!&lt;&gt;"",1,0))</f>
        <v>#REF!</v>
      </c>
      <c r="AB130" s="208" t="e">
        <f>IF('Crisis Indicator Data'!#REF!="No Data",1,IF(#REF!&lt;&gt;"",1,0))</f>
        <v>#REF!</v>
      </c>
      <c r="AC130" s="208" t="e">
        <f>IF('Crisis Indicator Data'!#REF!="No Data",1,IF(#REF!&lt;&gt;"",1,0))</f>
        <v>#REF!</v>
      </c>
      <c r="AD130" s="208" t="e">
        <f>IF('Crisis Indicator Data'!#REF!="No Data",1,IF(#REF!&lt;&gt;"",1,0))</f>
        <v>#REF!</v>
      </c>
      <c r="AE130" s="208" t="e">
        <f>IF('Crisis Indicator Data'!#REF!="No Data",1,IF(#REF!&lt;&gt;"",1,0))</f>
        <v>#REF!</v>
      </c>
      <c r="AF130" s="208" t="e">
        <f>IF('Crisis Indicator Data'!#REF!="No Data",1,IF(#REF!&lt;&gt;"",1,0))</f>
        <v>#REF!</v>
      </c>
      <c r="AG130" s="208" t="e">
        <f>IF('Crisis Indicator Data'!#REF!="No Data",1,IF(#REF!&lt;&gt;"",1,0))</f>
        <v>#REF!</v>
      </c>
      <c r="AH130" s="208" t="e">
        <f>IF('Crisis Indicator Data'!#REF!="No Data",1,IF(#REF!&lt;&gt;"",1,0))</f>
        <v>#REF!</v>
      </c>
      <c r="AI130" s="208" t="e">
        <f>IF('Crisis Indicator Data'!#REF!="No Data",1,IF(#REF!&lt;&gt;"",1,0))</f>
        <v>#REF!</v>
      </c>
      <c r="AJ130" s="208" t="e">
        <f>IF('Crisis Indicator Data'!#REF!="No Data",1,IF(#REF!&lt;&gt;"",1,0))</f>
        <v>#REF!</v>
      </c>
      <c r="AK130" s="208" t="e">
        <f>IF('Crisis Indicator Data'!#REF!="No Data",1,IF(#REF!&lt;&gt;"",1,0))</f>
        <v>#REF!</v>
      </c>
      <c r="AL130" s="208" t="e">
        <f>IF('Crisis Indicator Data'!#REF!="No Data",1,IF(#REF!&lt;&gt;"",1,0))</f>
        <v>#REF!</v>
      </c>
      <c r="AM130" s="208" t="e">
        <f>IF('Crisis Indicator Data'!#REF!="No Data",1,IF(#REF!&lt;&gt;"",1,0))</f>
        <v>#REF!</v>
      </c>
      <c r="AN130" s="208" t="e">
        <f>IF('Crisis Indicator Data'!#REF!="No Data",1,IF(#REF!&lt;&gt;"",1,0))</f>
        <v>#REF!</v>
      </c>
      <c r="AO130" s="208" t="e">
        <f>IF('Crisis Indicator Data'!#REF!="No Data",1,IF(#REF!&lt;&gt;"",1,0))</f>
        <v>#REF!</v>
      </c>
      <c r="AP130" s="208" t="e">
        <f>IF('Crisis Indicator Data'!#REF!="No Data",1,IF(#REF!&lt;&gt;"",1,0))</f>
        <v>#REF!</v>
      </c>
      <c r="AQ130" s="208" t="e">
        <f>IF('Crisis Indicator Data'!#REF!="No Data",1,IF(#REF!&lt;&gt;"",1,0))</f>
        <v>#REF!</v>
      </c>
      <c r="AR130" s="208" t="e">
        <f>IF('Crisis Indicator Data'!#REF!="No Data",1,IF(#REF!&lt;&gt;"",1,0))</f>
        <v>#REF!</v>
      </c>
      <c r="AS130" s="208" t="e">
        <f>IF('Crisis Indicator Data'!#REF!="No Data",1,IF(#REF!&lt;&gt;"",1,0))</f>
        <v>#REF!</v>
      </c>
      <c r="AT130" s="208" t="e">
        <f>IF('Crisis Indicator Data'!#REF!="No Data",1,IF(#REF!&lt;&gt;"",1,0))</f>
        <v>#REF!</v>
      </c>
      <c r="AU130" s="208" t="e">
        <f>IF('Crisis Indicator Data'!#REF!="No Data",1,IF(#REF!&lt;&gt;"",1,0))</f>
        <v>#REF!</v>
      </c>
      <c r="AV130" s="208" t="e">
        <f>IF('Crisis Indicator Data'!#REF!="No Data",1,IF(#REF!&lt;&gt;"",1,0))</f>
        <v>#REF!</v>
      </c>
      <c r="AW130" s="208" t="e">
        <f>IF('Crisis Indicator Data'!#REF!="No Data",1,IF(#REF!&lt;&gt;"",1,0))</f>
        <v>#REF!</v>
      </c>
      <c r="AX130" s="208" t="e">
        <f>IF('Crisis Indicator Data'!#REF!="No Data",1,IF(#REF!&lt;&gt;"",1,0))</f>
        <v>#REF!</v>
      </c>
      <c r="AY130" s="208" t="e">
        <f>IF('Crisis Indicator Data'!#REF!="No Data",1,IF(#REF!&lt;&gt;"",1,0))</f>
        <v>#REF!</v>
      </c>
      <c r="AZ130" s="208" t="e">
        <f>IF('Crisis Indicator Data'!#REF!="No Data",1,IF(#REF!&lt;&gt;"",1,0))</f>
        <v>#REF!</v>
      </c>
      <c r="BA130" t="e">
        <f t="shared" ref="BA130:BA161" si="8">SUM(B130:AZ130)</f>
        <v>#REF!</v>
      </c>
      <c r="BB130" s="22" t="e">
        <f t="shared" ref="BB130:BB161" si="9">BA130/51</f>
        <v>#REF!</v>
      </c>
    </row>
    <row r="131" spans="1:54" x14ac:dyDescent="0.3">
      <c r="A131" t="s">
        <v>7514</v>
      </c>
      <c r="B131" s="208" t="e">
        <f>IF('Crisis Indicator Data'!#REF!="No Data",1,IF(#REF!&lt;&gt;"",1,0))</f>
        <v>#REF!</v>
      </c>
      <c r="C131" s="208" t="e">
        <f>IF('Crisis Indicator Data'!#REF!="No Data",1,IF(#REF!&lt;&gt;"",1,0))</f>
        <v>#REF!</v>
      </c>
      <c r="D131" s="208" t="e">
        <f>IF('Crisis Indicator Data'!#REF!="No Data",1,IF(#REF!&lt;&gt;"",1,0))</f>
        <v>#REF!</v>
      </c>
      <c r="E131" s="208" t="e">
        <f>IF('Crisis Indicator Data'!#REF!="No Data",1,IF(#REF!&lt;&gt;"",1,0))</f>
        <v>#REF!</v>
      </c>
      <c r="F131" s="208" t="e">
        <f>IF('Crisis Indicator Data'!#REF!="No Data",1,IF(#REF!&lt;&gt;"",1,0))</f>
        <v>#REF!</v>
      </c>
      <c r="G131" s="208" t="e">
        <f>IF('Crisis Indicator Data'!#REF!="No Data",1,IF(#REF!&lt;&gt;"",1,0))</f>
        <v>#REF!</v>
      </c>
      <c r="H131" s="208" t="e">
        <f>IF('Crisis Indicator Data'!#REF!="No Data",1,IF(#REF!&lt;&gt;"",1,0))</f>
        <v>#REF!</v>
      </c>
      <c r="I131" s="208" t="e">
        <f>IF('Crisis Indicator Data'!#REF!="No Data",1,IF(#REF!&lt;&gt;"",1,0))</f>
        <v>#REF!</v>
      </c>
      <c r="J131" s="208" t="e">
        <f>IF('Crisis Indicator Data'!#REF!="No Data",1,IF(#REF!&lt;&gt;"",1,0))</f>
        <v>#REF!</v>
      </c>
      <c r="K131" s="208" t="e">
        <f>IF('Crisis Indicator Data'!#REF!="No Data",1,IF(#REF!&lt;&gt;"",1,0))</f>
        <v>#REF!</v>
      </c>
      <c r="L131" s="208" t="e">
        <f>IF('Crisis Indicator Data'!#REF!="No Data",1,IF(#REF!&lt;&gt;"",1,0))</f>
        <v>#REF!</v>
      </c>
      <c r="M131" s="208" t="e">
        <f>IF('Crisis Indicator Data'!#REF!="No Data",1,IF(#REF!&lt;&gt;"",1,0))</f>
        <v>#REF!</v>
      </c>
      <c r="N131" s="208" t="e">
        <f>IF('Crisis Indicator Data'!#REF!="No Data",1,IF(#REF!&lt;&gt;"",1,0))</f>
        <v>#REF!</v>
      </c>
      <c r="O131" s="208" t="e">
        <f>IF('Crisis Indicator Data'!#REF!="No Data",1,IF(#REF!&lt;&gt;"",1,0))</f>
        <v>#REF!</v>
      </c>
      <c r="P131" s="208" t="e">
        <f>IF('Crisis Indicator Data'!#REF!="No Data",1,IF(#REF!&lt;&gt;"",1,0))</f>
        <v>#REF!</v>
      </c>
      <c r="Q131" s="208" t="e">
        <f>IF('Crisis Indicator Data'!#REF!="No Data",1,IF(#REF!&lt;&gt;"",1,0))</f>
        <v>#REF!</v>
      </c>
      <c r="R131" s="208" t="e">
        <f>IF('Crisis Indicator Data'!#REF!="No Data",1,IF(#REF!&lt;&gt;"",1,0))</f>
        <v>#REF!</v>
      </c>
      <c r="S131" s="208" t="e">
        <f>IF('Crisis Indicator Data'!#REF!="No Data",1,IF(#REF!&lt;&gt;"",1,0))</f>
        <v>#REF!</v>
      </c>
      <c r="T131" s="208" t="e">
        <f>IF('Crisis Indicator Data'!#REF!="No Data",1,IF(#REF!&lt;&gt;"",1,0))</f>
        <v>#REF!</v>
      </c>
      <c r="U131" s="208" t="e">
        <f>IF('Crisis Indicator Data'!#REF!="No Data",1,IF(#REF!&lt;&gt;"",1,0))</f>
        <v>#REF!</v>
      </c>
      <c r="V131" s="208" t="e">
        <f>IF('Crisis Indicator Data'!#REF!="No Data",1,IF(#REF!&lt;&gt;"",1,0))</f>
        <v>#REF!</v>
      </c>
      <c r="W131" s="208" t="e">
        <f>IF('Crisis Indicator Data'!#REF!="No Data",1,IF(#REF!&lt;&gt;"",1,0))</f>
        <v>#REF!</v>
      </c>
      <c r="X131" s="208" t="e">
        <f>IF('Crisis Indicator Data'!#REF!="No Data",1,IF(#REF!&lt;&gt;"",1,0))</f>
        <v>#REF!</v>
      </c>
      <c r="Y131" s="208" t="e">
        <f>IF('Crisis Indicator Data'!#REF!="No Data",1,IF(#REF!&lt;&gt;"",1,0))</f>
        <v>#REF!</v>
      </c>
      <c r="Z131" s="208" t="e">
        <f>IF('Crisis Indicator Data'!#REF!="No Data",1,IF(#REF!&lt;&gt;"",1,0))</f>
        <v>#REF!</v>
      </c>
      <c r="AA131" s="208" t="e">
        <f>IF('Crisis Indicator Data'!#REF!="No Data",1,IF(#REF!&lt;&gt;"",1,0))</f>
        <v>#REF!</v>
      </c>
      <c r="AB131" s="208" t="e">
        <f>IF('Crisis Indicator Data'!#REF!="No Data",1,IF(#REF!&lt;&gt;"",1,0))</f>
        <v>#REF!</v>
      </c>
      <c r="AC131" s="208" t="e">
        <f>IF('Crisis Indicator Data'!#REF!="No Data",1,IF(#REF!&lt;&gt;"",1,0))</f>
        <v>#REF!</v>
      </c>
      <c r="AD131" s="208" t="e">
        <f>IF('Crisis Indicator Data'!#REF!="No Data",1,IF(#REF!&lt;&gt;"",1,0))</f>
        <v>#REF!</v>
      </c>
      <c r="AE131" s="208" t="e">
        <f>IF('Crisis Indicator Data'!#REF!="No Data",1,IF(#REF!&lt;&gt;"",1,0))</f>
        <v>#REF!</v>
      </c>
      <c r="AF131" s="208" t="e">
        <f>IF('Crisis Indicator Data'!#REF!="No Data",1,IF(#REF!&lt;&gt;"",1,0))</f>
        <v>#REF!</v>
      </c>
      <c r="AG131" s="208" t="e">
        <f>IF('Crisis Indicator Data'!#REF!="No Data",1,IF(#REF!&lt;&gt;"",1,0))</f>
        <v>#REF!</v>
      </c>
      <c r="AH131" s="208" t="e">
        <f>IF('Crisis Indicator Data'!#REF!="No Data",1,IF(#REF!&lt;&gt;"",1,0))</f>
        <v>#REF!</v>
      </c>
      <c r="AI131" s="208" t="e">
        <f>IF('Crisis Indicator Data'!#REF!="No Data",1,IF(#REF!&lt;&gt;"",1,0))</f>
        <v>#REF!</v>
      </c>
      <c r="AJ131" s="208" t="e">
        <f>IF('Crisis Indicator Data'!#REF!="No Data",1,IF(#REF!&lt;&gt;"",1,0))</f>
        <v>#REF!</v>
      </c>
      <c r="AK131" s="208" t="e">
        <f>IF('Crisis Indicator Data'!#REF!="No Data",1,IF(#REF!&lt;&gt;"",1,0))</f>
        <v>#REF!</v>
      </c>
      <c r="AL131" s="208" t="e">
        <f>IF('Crisis Indicator Data'!#REF!="No Data",1,IF(#REF!&lt;&gt;"",1,0))</f>
        <v>#REF!</v>
      </c>
      <c r="AM131" s="208" t="e">
        <f>IF('Crisis Indicator Data'!#REF!="No Data",1,IF(#REF!&lt;&gt;"",1,0))</f>
        <v>#REF!</v>
      </c>
      <c r="AN131" s="208" t="e">
        <f>IF('Crisis Indicator Data'!#REF!="No Data",1,IF(#REF!&lt;&gt;"",1,0))</f>
        <v>#REF!</v>
      </c>
      <c r="AO131" s="208" t="e">
        <f>IF('Crisis Indicator Data'!#REF!="No Data",1,IF(#REF!&lt;&gt;"",1,0))</f>
        <v>#REF!</v>
      </c>
      <c r="AP131" s="208" t="e">
        <f>IF('Crisis Indicator Data'!#REF!="No Data",1,IF(#REF!&lt;&gt;"",1,0))</f>
        <v>#REF!</v>
      </c>
      <c r="AQ131" s="208" t="e">
        <f>IF('Crisis Indicator Data'!#REF!="No Data",1,IF(#REF!&lt;&gt;"",1,0))</f>
        <v>#REF!</v>
      </c>
      <c r="AR131" s="208" t="e">
        <f>IF('Crisis Indicator Data'!#REF!="No Data",1,IF(#REF!&lt;&gt;"",1,0))</f>
        <v>#REF!</v>
      </c>
      <c r="AS131" s="208" t="e">
        <f>IF('Crisis Indicator Data'!#REF!="No Data",1,IF(#REF!&lt;&gt;"",1,0))</f>
        <v>#REF!</v>
      </c>
      <c r="AT131" s="208" t="e">
        <f>IF('Crisis Indicator Data'!#REF!="No Data",1,IF(#REF!&lt;&gt;"",1,0))</f>
        <v>#REF!</v>
      </c>
      <c r="AU131" s="208" t="e">
        <f>IF('Crisis Indicator Data'!#REF!="No Data",1,IF(#REF!&lt;&gt;"",1,0))</f>
        <v>#REF!</v>
      </c>
      <c r="AV131" s="208" t="e">
        <f>IF('Crisis Indicator Data'!#REF!="No Data",1,IF(#REF!&lt;&gt;"",1,0))</f>
        <v>#REF!</v>
      </c>
      <c r="AW131" s="208" t="e">
        <f>IF('Crisis Indicator Data'!#REF!="No Data",1,IF(#REF!&lt;&gt;"",1,0))</f>
        <v>#REF!</v>
      </c>
      <c r="AX131" s="208" t="e">
        <f>IF('Crisis Indicator Data'!#REF!="No Data",1,IF(#REF!&lt;&gt;"",1,0))</f>
        <v>#REF!</v>
      </c>
      <c r="AY131" s="208" t="e">
        <f>IF('Crisis Indicator Data'!#REF!="No Data",1,IF(#REF!&lt;&gt;"",1,0))</f>
        <v>#REF!</v>
      </c>
      <c r="AZ131" s="208" t="e">
        <f>IF('Crisis Indicator Data'!#REF!="No Data",1,IF(#REF!&lt;&gt;"",1,0))</f>
        <v>#REF!</v>
      </c>
      <c r="BA131" t="e">
        <f t="shared" si="8"/>
        <v>#REF!</v>
      </c>
      <c r="BB131" s="22" t="e">
        <f t="shared" si="9"/>
        <v>#REF!</v>
      </c>
    </row>
    <row r="132" spans="1:54" x14ac:dyDescent="0.3">
      <c r="A132" t="s">
        <v>7516</v>
      </c>
      <c r="B132" s="208" t="e">
        <f>IF('Crisis Indicator Data'!#REF!="No Data",1,IF(#REF!&lt;&gt;"",1,0))</f>
        <v>#REF!</v>
      </c>
      <c r="C132" s="208" t="e">
        <f>IF('Crisis Indicator Data'!#REF!="No Data",1,IF(#REF!&lt;&gt;"",1,0))</f>
        <v>#REF!</v>
      </c>
      <c r="D132" s="208" t="e">
        <f>IF('Crisis Indicator Data'!#REF!="No Data",1,IF(#REF!&lt;&gt;"",1,0))</f>
        <v>#REF!</v>
      </c>
      <c r="E132" s="208" t="e">
        <f>IF('Crisis Indicator Data'!#REF!="No Data",1,IF(#REF!&lt;&gt;"",1,0))</f>
        <v>#REF!</v>
      </c>
      <c r="F132" s="208" t="e">
        <f>IF('Crisis Indicator Data'!#REF!="No Data",1,IF(#REF!&lt;&gt;"",1,0))</f>
        <v>#REF!</v>
      </c>
      <c r="G132" s="208" t="e">
        <f>IF('Crisis Indicator Data'!#REF!="No Data",1,IF(#REF!&lt;&gt;"",1,0))</f>
        <v>#REF!</v>
      </c>
      <c r="H132" s="208" t="e">
        <f>IF('Crisis Indicator Data'!#REF!="No Data",1,IF(#REF!&lt;&gt;"",1,0))</f>
        <v>#REF!</v>
      </c>
      <c r="I132" s="208" t="e">
        <f>IF('Crisis Indicator Data'!#REF!="No Data",1,IF(#REF!&lt;&gt;"",1,0))</f>
        <v>#REF!</v>
      </c>
      <c r="J132" s="208" t="e">
        <f>IF('Crisis Indicator Data'!#REF!="No Data",1,IF(#REF!&lt;&gt;"",1,0))</f>
        <v>#REF!</v>
      </c>
      <c r="K132" s="208" t="e">
        <f>IF('Crisis Indicator Data'!#REF!="No Data",1,IF(#REF!&lt;&gt;"",1,0))</f>
        <v>#REF!</v>
      </c>
      <c r="L132" s="208" t="e">
        <f>IF('Crisis Indicator Data'!#REF!="No Data",1,IF(#REF!&lt;&gt;"",1,0))</f>
        <v>#REF!</v>
      </c>
      <c r="M132" s="208" t="e">
        <f>IF('Crisis Indicator Data'!#REF!="No Data",1,IF(#REF!&lt;&gt;"",1,0))</f>
        <v>#REF!</v>
      </c>
      <c r="N132" s="208" t="e">
        <f>IF('Crisis Indicator Data'!#REF!="No Data",1,IF(#REF!&lt;&gt;"",1,0))</f>
        <v>#REF!</v>
      </c>
      <c r="O132" s="208" t="e">
        <f>IF('Crisis Indicator Data'!#REF!="No Data",1,IF(#REF!&lt;&gt;"",1,0))</f>
        <v>#REF!</v>
      </c>
      <c r="P132" s="208" t="e">
        <f>IF('Crisis Indicator Data'!#REF!="No Data",1,IF(#REF!&lt;&gt;"",1,0))</f>
        <v>#REF!</v>
      </c>
      <c r="Q132" s="208" t="e">
        <f>IF('Crisis Indicator Data'!#REF!="No Data",1,IF(#REF!&lt;&gt;"",1,0))</f>
        <v>#REF!</v>
      </c>
      <c r="R132" s="208" t="e">
        <f>IF('Crisis Indicator Data'!#REF!="No Data",1,IF(#REF!&lt;&gt;"",1,0))</f>
        <v>#REF!</v>
      </c>
      <c r="S132" s="208" t="e">
        <f>IF('Crisis Indicator Data'!#REF!="No Data",1,IF(#REF!&lt;&gt;"",1,0))</f>
        <v>#REF!</v>
      </c>
      <c r="T132" s="208" t="e">
        <f>IF('Crisis Indicator Data'!#REF!="No Data",1,IF(#REF!&lt;&gt;"",1,0))</f>
        <v>#REF!</v>
      </c>
      <c r="U132" s="208" t="e">
        <f>IF('Crisis Indicator Data'!#REF!="No Data",1,IF(#REF!&lt;&gt;"",1,0))</f>
        <v>#REF!</v>
      </c>
      <c r="V132" s="208" t="e">
        <f>IF('Crisis Indicator Data'!#REF!="No Data",1,IF(#REF!&lt;&gt;"",1,0))</f>
        <v>#REF!</v>
      </c>
      <c r="W132" s="208" t="e">
        <f>IF('Crisis Indicator Data'!#REF!="No Data",1,IF(#REF!&lt;&gt;"",1,0))</f>
        <v>#REF!</v>
      </c>
      <c r="X132" s="208" t="e">
        <f>IF('Crisis Indicator Data'!#REF!="No Data",1,IF(#REF!&lt;&gt;"",1,0))</f>
        <v>#REF!</v>
      </c>
      <c r="Y132" s="208" t="e">
        <f>IF('Crisis Indicator Data'!#REF!="No Data",1,IF(#REF!&lt;&gt;"",1,0))</f>
        <v>#REF!</v>
      </c>
      <c r="Z132" s="208" t="e">
        <f>IF('Crisis Indicator Data'!#REF!="No Data",1,IF(#REF!&lt;&gt;"",1,0))</f>
        <v>#REF!</v>
      </c>
      <c r="AA132" s="208" t="e">
        <f>IF('Crisis Indicator Data'!#REF!="No Data",1,IF(#REF!&lt;&gt;"",1,0))</f>
        <v>#REF!</v>
      </c>
      <c r="AB132" s="208" t="e">
        <f>IF('Crisis Indicator Data'!#REF!="No Data",1,IF(#REF!&lt;&gt;"",1,0))</f>
        <v>#REF!</v>
      </c>
      <c r="AC132" s="208" t="e">
        <f>IF('Crisis Indicator Data'!#REF!="No Data",1,IF(#REF!&lt;&gt;"",1,0))</f>
        <v>#REF!</v>
      </c>
      <c r="AD132" s="208" t="e">
        <f>IF('Crisis Indicator Data'!#REF!="No Data",1,IF(#REF!&lt;&gt;"",1,0))</f>
        <v>#REF!</v>
      </c>
      <c r="AE132" s="208" t="e">
        <f>IF('Crisis Indicator Data'!#REF!="No Data",1,IF(#REF!&lt;&gt;"",1,0))</f>
        <v>#REF!</v>
      </c>
      <c r="AF132" s="208" t="e">
        <f>IF('Crisis Indicator Data'!#REF!="No Data",1,IF(#REF!&lt;&gt;"",1,0))</f>
        <v>#REF!</v>
      </c>
      <c r="AG132" s="208" t="e">
        <f>IF('Crisis Indicator Data'!#REF!="No Data",1,IF(#REF!&lt;&gt;"",1,0))</f>
        <v>#REF!</v>
      </c>
      <c r="AH132" s="208" t="e">
        <f>IF('Crisis Indicator Data'!#REF!="No Data",1,IF(#REF!&lt;&gt;"",1,0))</f>
        <v>#REF!</v>
      </c>
      <c r="AI132" s="208" t="e">
        <f>IF('Crisis Indicator Data'!#REF!="No Data",1,IF(#REF!&lt;&gt;"",1,0))</f>
        <v>#REF!</v>
      </c>
      <c r="AJ132" s="208" t="e">
        <f>IF('Crisis Indicator Data'!#REF!="No Data",1,IF(#REF!&lt;&gt;"",1,0))</f>
        <v>#REF!</v>
      </c>
      <c r="AK132" s="208" t="e">
        <f>IF('Crisis Indicator Data'!#REF!="No Data",1,IF(#REF!&lt;&gt;"",1,0))</f>
        <v>#REF!</v>
      </c>
      <c r="AL132" s="208" t="e">
        <f>IF('Crisis Indicator Data'!#REF!="No Data",1,IF(#REF!&lt;&gt;"",1,0))</f>
        <v>#REF!</v>
      </c>
      <c r="AM132" s="208" t="e">
        <f>IF('Crisis Indicator Data'!#REF!="No Data",1,IF(#REF!&lt;&gt;"",1,0))</f>
        <v>#REF!</v>
      </c>
      <c r="AN132" s="208" t="e">
        <f>IF('Crisis Indicator Data'!#REF!="No Data",1,IF(#REF!&lt;&gt;"",1,0))</f>
        <v>#REF!</v>
      </c>
      <c r="AO132" s="208" t="e">
        <f>IF('Crisis Indicator Data'!#REF!="No Data",1,IF(#REF!&lt;&gt;"",1,0))</f>
        <v>#REF!</v>
      </c>
      <c r="AP132" s="208" t="e">
        <f>IF('Crisis Indicator Data'!#REF!="No Data",1,IF(#REF!&lt;&gt;"",1,0))</f>
        <v>#REF!</v>
      </c>
      <c r="AQ132" s="208" t="e">
        <f>IF('Crisis Indicator Data'!#REF!="No Data",1,IF(#REF!&lt;&gt;"",1,0))</f>
        <v>#REF!</v>
      </c>
      <c r="AR132" s="208" t="e">
        <f>IF('Crisis Indicator Data'!#REF!="No Data",1,IF(#REF!&lt;&gt;"",1,0))</f>
        <v>#REF!</v>
      </c>
      <c r="AS132" s="208" t="e">
        <f>IF('Crisis Indicator Data'!#REF!="No Data",1,IF(#REF!&lt;&gt;"",1,0))</f>
        <v>#REF!</v>
      </c>
      <c r="AT132" s="208" t="e">
        <f>IF('Crisis Indicator Data'!#REF!="No Data",1,IF(#REF!&lt;&gt;"",1,0))</f>
        <v>#REF!</v>
      </c>
      <c r="AU132" s="208" t="e">
        <f>IF('Crisis Indicator Data'!#REF!="No Data",1,IF(#REF!&lt;&gt;"",1,0))</f>
        <v>#REF!</v>
      </c>
      <c r="AV132" s="208" t="e">
        <f>IF('Crisis Indicator Data'!#REF!="No Data",1,IF(#REF!&lt;&gt;"",1,0))</f>
        <v>#REF!</v>
      </c>
      <c r="AW132" s="208" t="e">
        <f>IF('Crisis Indicator Data'!#REF!="No Data",1,IF(#REF!&lt;&gt;"",1,0))</f>
        <v>#REF!</v>
      </c>
      <c r="AX132" s="208" t="e">
        <f>IF('Crisis Indicator Data'!#REF!="No Data",1,IF(#REF!&lt;&gt;"",1,0))</f>
        <v>#REF!</v>
      </c>
      <c r="AY132" s="208" t="e">
        <f>IF('Crisis Indicator Data'!#REF!="No Data",1,IF(#REF!&lt;&gt;"",1,0))</f>
        <v>#REF!</v>
      </c>
      <c r="AZ132" s="208" t="e">
        <f>IF('Crisis Indicator Data'!#REF!="No Data",1,IF(#REF!&lt;&gt;"",1,0))</f>
        <v>#REF!</v>
      </c>
      <c r="BA132" t="e">
        <f t="shared" si="8"/>
        <v>#REF!</v>
      </c>
      <c r="BB132" s="22" t="e">
        <f t="shared" si="9"/>
        <v>#REF!</v>
      </c>
    </row>
    <row r="133" spans="1:54" x14ac:dyDescent="0.3">
      <c r="A133" t="s">
        <v>7518</v>
      </c>
      <c r="B133" s="208" t="e">
        <f>IF('Crisis Indicator Data'!#REF!="No Data",1,IF(#REF!&lt;&gt;"",1,0))</f>
        <v>#REF!</v>
      </c>
      <c r="C133" s="208" t="e">
        <f>IF('Crisis Indicator Data'!#REF!="No Data",1,IF(#REF!&lt;&gt;"",1,0))</f>
        <v>#REF!</v>
      </c>
      <c r="D133" s="208" t="e">
        <f>IF('Crisis Indicator Data'!#REF!="No Data",1,IF(#REF!&lt;&gt;"",1,0))</f>
        <v>#REF!</v>
      </c>
      <c r="E133" s="208" t="e">
        <f>IF('Crisis Indicator Data'!#REF!="No Data",1,IF(#REF!&lt;&gt;"",1,0))</f>
        <v>#REF!</v>
      </c>
      <c r="F133" s="208" t="e">
        <f>IF('Crisis Indicator Data'!#REF!="No Data",1,IF(#REF!&lt;&gt;"",1,0))</f>
        <v>#REF!</v>
      </c>
      <c r="G133" s="208" t="e">
        <f>IF('Crisis Indicator Data'!#REF!="No Data",1,IF(#REF!&lt;&gt;"",1,0))</f>
        <v>#REF!</v>
      </c>
      <c r="H133" s="208" t="e">
        <f>IF('Crisis Indicator Data'!#REF!="No Data",1,IF(#REF!&lt;&gt;"",1,0))</f>
        <v>#REF!</v>
      </c>
      <c r="I133" s="208" t="e">
        <f>IF('Crisis Indicator Data'!#REF!="No Data",1,IF(#REF!&lt;&gt;"",1,0))</f>
        <v>#REF!</v>
      </c>
      <c r="J133" s="208" t="e">
        <f>IF('Crisis Indicator Data'!#REF!="No Data",1,IF(#REF!&lt;&gt;"",1,0))</f>
        <v>#REF!</v>
      </c>
      <c r="K133" s="208" t="e">
        <f>IF('Crisis Indicator Data'!#REF!="No Data",1,IF(#REF!&lt;&gt;"",1,0))</f>
        <v>#REF!</v>
      </c>
      <c r="L133" s="208" t="e">
        <f>IF('Crisis Indicator Data'!#REF!="No Data",1,IF(#REF!&lt;&gt;"",1,0))</f>
        <v>#REF!</v>
      </c>
      <c r="M133" s="208" t="e">
        <f>IF('Crisis Indicator Data'!#REF!="No Data",1,IF(#REF!&lt;&gt;"",1,0))</f>
        <v>#REF!</v>
      </c>
      <c r="N133" s="208" t="e">
        <f>IF('Crisis Indicator Data'!#REF!="No Data",1,IF(#REF!&lt;&gt;"",1,0))</f>
        <v>#REF!</v>
      </c>
      <c r="O133" s="208" t="e">
        <f>IF('Crisis Indicator Data'!#REF!="No Data",1,IF(#REF!&lt;&gt;"",1,0))</f>
        <v>#REF!</v>
      </c>
      <c r="P133" s="208" t="e">
        <f>IF('Crisis Indicator Data'!#REF!="No Data",1,IF(#REF!&lt;&gt;"",1,0))</f>
        <v>#REF!</v>
      </c>
      <c r="Q133" s="208" t="e">
        <f>IF('Crisis Indicator Data'!#REF!="No Data",1,IF(#REF!&lt;&gt;"",1,0))</f>
        <v>#REF!</v>
      </c>
      <c r="R133" s="208" t="e">
        <f>IF('Crisis Indicator Data'!#REF!="No Data",1,IF(#REF!&lt;&gt;"",1,0))</f>
        <v>#REF!</v>
      </c>
      <c r="S133" s="208" t="e">
        <f>IF('Crisis Indicator Data'!#REF!="No Data",1,IF(#REF!&lt;&gt;"",1,0))</f>
        <v>#REF!</v>
      </c>
      <c r="T133" s="208" t="e">
        <f>IF('Crisis Indicator Data'!#REF!="No Data",1,IF(#REF!&lt;&gt;"",1,0))</f>
        <v>#REF!</v>
      </c>
      <c r="U133" s="208" t="e">
        <f>IF('Crisis Indicator Data'!#REF!="No Data",1,IF(#REF!&lt;&gt;"",1,0))</f>
        <v>#REF!</v>
      </c>
      <c r="V133" s="208" t="e">
        <f>IF('Crisis Indicator Data'!#REF!="No Data",1,IF(#REF!&lt;&gt;"",1,0))</f>
        <v>#REF!</v>
      </c>
      <c r="W133" s="208" t="e">
        <f>IF('Crisis Indicator Data'!#REF!="No Data",1,IF(#REF!&lt;&gt;"",1,0))</f>
        <v>#REF!</v>
      </c>
      <c r="X133" s="208" t="e">
        <f>IF('Crisis Indicator Data'!#REF!="No Data",1,IF(#REF!&lt;&gt;"",1,0))</f>
        <v>#REF!</v>
      </c>
      <c r="Y133" s="208" t="e">
        <f>IF('Crisis Indicator Data'!#REF!="No Data",1,IF(#REF!&lt;&gt;"",1,0))</f>
        <v>#REF!</v>
      </c>
      <c r="Z133" s="208" t="e">
        <f>IF('Crisis Indicator Data'!#REF!="No Data",1,IF(#REF!&lt;&gt;"",1,0))</f>
        <v>#REF!</v>
      </c>
      <c r="AA133" s="208" t="e">
        <f>IF('Crisis Indicator Data'!#REF!="No Data",1,IF(#REF!&lt;&gt;"",1,0))</f>
        <v>#REF!</v>
      </c>
      <c r="AB133" s="208" t="e">
        <f>IF('Crisis Indicator Data'!#REF!="No Data",1,IF(#REF!&lt;&gt;"",1,0))</f>
        <v>#REF!</v>
      </c>
      <c r="AC133" s="208" t="e">
        <f>IF('Crisis Indicator Data'!#REF!="No Data",1,IF(#REF!&lt;&gt;"",1,0))</f>
        <v>#REF!</v>
      </c>
      <c r="AD133" s="208" t="e">
        <f>IF('Crisis Indicator Data'!#REF!="No Data",1,IF(#REF!&lt;&gt;"",1,0))</f>
        <v>#REF!</v>
      </c>
      <c r="AE133" s="208" t="e">
        <f>IF('Crisis Indicator Data'!#REF!="No Data",1,IF(#REF!&lt;&gt;"",1,0))</f>
        <v>#REF!</v>
      </c>
      <c r="AF133" s="208" t="e">
        <f>IF('Crisis Indicator Data'!#REF!="No Data",1,IF(#REF!&lt;&gt;"",1,0))</f>
        <v>#REF!</v>
      </c>
      <c r="AG133" s="208" t="e">
        <f>IF('Crisis Indicator Data'!#REF!="No Data",1,IF(#REF!&lt;&gt;"",1,0))</f>
        <v>#REF!</v>
      </c>
      <c r="AH133" s="208" t="e">
        <f>IF('Crisis Indicator Data'!#REF!="No Data",1,IF(#REF!&lt;&gt;"",1,0))</f>
        <v>#REF!</v>
      </c>
      <c r="AI133" s="208" t="e">
        <f>IF('Crisis Indicator Data'!#REF!="No Data",1,IF(#REF!&lt;&gt;"",1,0))</f>
        <v>#REF!</v>
      </c>
      <c r="AJ133" s="208" t="e">
        <f>IF('Crisis Indicator Data'!#REF!="No Data",1,IF(#REF!&lt;&gt;"",1,0))</f>
        <v>#REF!</v>
      </c>
      <c r="AK133" s="208" t="e">
        <f>IF('Crisis Indicator Data'!#REF!="No Data",1,IF(#REF!&lt;&gt;"",1,0))</f>
        <v>#REF!</v>
      </c>
      <c r="AL133" s="208" t="e">
        <f>IF('Crisis Indicator Data'!#REF!="No Data",1,IF(#REF!&lt;&gt;"",1,0))</f>
        <v>#REF!</v>
      </c>
      <c r="AM133" s="208" t="e">
        <f>IF('Crisis Indicator Data'!#REF!="No Data",1,IF(#REF!&lt;&gt;"",1,0))</f>
        <v>#REF!</v>
      </c>
      <c r="AN133" s="208" t="e">
        <f>IF('Crisis Indicator Data'!#REF!="No Data",1,IF(#REF!&lt;&gt;"",1,0))</f>
        <v>#REF!</v>
      </c>
      <c r="AO133" s="208" t="e">
        <f>IF('Crisis Indicator Data'!#REF!="No Data",1,IF(#REF!&lt;&gt;"",1,0))</f>
        <v>#REF!</v>
      </c>
      <c r="AP133" s="208" t="e">
        <f>IF('Crisis Indicator Data'!#REF!="No Data",1,IF(#REF!&lt;&gt;"",1,0))</f>
        <v>#REF!</v>
      </c>
      <c r="AQ133" s="208" t="e">
        <f>IF('Crisis Indicator Data'!#REF!="No Data",1,IF(#REF!&lt;&gt;"",1,0))</f>
        <v>#REF!</v>
      </c>
      <c r="AR133" s="208" t="e">
        <f>IF('Crisis Indicator Data'!#REF!="No Data",1,IF(#REF!&lt;&gt;"",1,0))</f>
        <v>#REF!</v>
      </c>
      <c r="AS133" s="208" t="e">
        <f>IF('Crisis Indicator Data'!#REF!="No Data",1,IF(#REF!&lt;&gt;"",1,0))</f>
        <v>#REF!</v>
      </c>
      <c r="AT133" s="208" t="e">
        <f>IF('Crisis Indicator Data'!#REF!="No Data",1,IF(#REF!&lt;&gt;"",1,0))</f>
        <v>#REF!</v>
      </c>
      <c r="AU133" s="208" t="e">
        <f>IF('Crisis Indicator Data'!#REF!="No Data",1,IF(#REF!&lt;&gt;"",1,0))</f>
        <v>#REF!</v>
      </c>
      <c r="AV133" s="208" t="e">
        <f>IF('Crisis Indicator Data'!#REF!="No Data",1,IF(#REF!&lt;&gt;"",1,0))</f>
        <v>#REF!</v>
      </c>
      <c r="AW133" s="208" t="e">
        <f>IF('Crisis Indicator Data'!#REF!="No Data",1,IF(#REF!&lt;&gt;"",1,0))</f>
        <v>#REF!</v>
      </c>
      <c r="AX133" s="208" t="e">
        <f>IF('Crisis Indicator Data'!#REF!="No Data",1,IF(#REF!&lt;&gt;"",1,0))</f>
        <v>#REF!</v>
      </c>
      <c r="AY133" s="208" t="e">
        <f>IF('Crisis Indicator Data'!#REF!="No Data",1,IF(#REF!&lt;&gt;"",1,0))</f>
        <v>#REF!</v>
      </c>
      <c r="AZ133" s="208" t="e">
        <f>IF('Crisis Indicator Data'!#REF!="No Data",1,IF(#REF!&lt;&gt;"",1,0))</f>
        <v>#REF!</v>
      </c>
      <c r="BA133" t="e">
        <f t="shared" si="8"/>
        <v>#REF!</v>
      </c>
      <c r="BB133" s="22" t="e">
        <f t="shared" si="9"/>
        <v>#REF!</v>
      </c>
    </row>
    <row r="134" spans="1:54" x14ac:dyDescent="0.3">
      <c r="A134" t="s">
        <v>7520</v>
      </c>
      <c r="B134" s="208" t="e">
        <f>IF('Crisis Indicator Data'!#REF!="No Data",1,IF(#REF!&lt;&gt;"",1,0))</f>
        <v>#REF!</v>
      </c>
      <c r="C134" s="208" t="e">
        <f>IF('Crisis Indicator Data'!#REF!="No Data",1,IF(#REF!&lt;&gt;"",1,0))</f>
        <v>#REF!</v>
      </c>
      <c r="D134" s="208" t="e">
        <f>IF('Crisis Indicator Data'!#REF!="No Data",1,IF(#REF!&lt;&gt;"",1,0))</f>
        <v>#REF!</v>
      </c>
      <c r="E134" s="208" t="e">
        <f>IF('Crisis Indicator Data'!#REF!="No Data",1,IF(#REF!&lt;&gt;"",1,0))</f>
        <v>#REF!</v>
      </c>
      <c r="F134" s="208" t="e">
        <f>IF('Crisis Indicator Data'!#REF!="No Data",1,IF(#REF!&lt;&gt;"",1,0))</f>
        <v>#REF!</v>
      </c>
      <c r="G134" s="208" t="e">
        <f>IF('Crisis Indicator Data'!#REF!="No Data",1,IF(#REF!&lt;&gt;"",1,0))</f>
        <v>#REF!</v>
      </c>
      <c r="H134" s="208" t="e">
        <f>IF('Crisis Indicator Data'!#REF!="No Data",1,IF(#REF!&lt;&gt;"",1,0))</f>
        <v>#REF!</v>
      </c>
      <c r="I134" s="208" t="e">
        <f>IF('Crisis Indicator Data'!#REF!="No Data",1,IF(#REF!&lt;&gt;"",1,0))</f>
        <v>#REF!</v>
      </c>
      <c r="J134" s="208" t="e">
        <f>IF('Crisis Indicator Data'!#REF!="No Data",1,IF(#REF!&lt;&gt;"",1,0))</f>
        <v>#REF!</v>
      </c>
      <c r="K134" s="208" t="e">
        <f>IF('Crisis Indicator Data'!#REF!="No Data",1,IF(#REF!&lt;&gt;"",1,0))</f>
        <v>#REF!</v>
      </c>
      <c r="L134" s="208" t="e">
        <f>IF('Crisis Indicator Data'!#REF!="No Data",1,IF(#REF!&lt;&gt;"",1,0))</f>
        <v>#REF!</v>
      </c>
      <c r="M134" s="208" t="e">
        <f>IF('Crisis Indicator Data'!#REF!="No Data",1,IF(#REF!&lt;&gt;"",1,0))</f>
        <v>#REF!</v>
      </c>
      <c r="N134" s="208" t="e">
        <f>IF('Crisis Indicator Data'!#REF!="No Data",1,IF(#REF!&lt;&gt;"",1,0))</f>
        <v>#REF!</v>
      </c>
      <c r="O134" s="208" t="e">
        <f>IF('Crisis Indicator Data'!#REF!="No Data",1,IF(#REF!&lt;&gt;"",1,0))</f>
        <v>#REF!</v>
      </c>
      <c r="P134" s="208" t="e">
        <f>IF('Crisis Indicator Data'!#REF!="No Data",1,IF(#REF!&lt;&gt;"",1,0))</f>
        <v>#REF!</v>
      </c>
      <c r="Q134" s="208" t="e">
        <f>IF('Crisis Indicator Data'!#REF!="No Data",1,IF(#REF!&lt;&gt;"",1,0))</f>
        <v>#REF!</v>
      </c>
      <c r="R134" s="208" t="e">
        <f>IF('Crisis Indicator Data'!#REF!="No Data",1,IF(#REF!&lt;&gt;"",1,0))</f>
        <v>#REF!</v>
      </c>
      <c r="S134" s="208" t="e">
        <f>IF('Crisis Indicator Data'!#REF!="No Data",1,IF(#REF!&lt;&gt;"",1,0))</f>
        <v>#REF!</v>
      </c>
      <c r="T134" s="208" t="e">
        <f>IF('Crisis Indicator Data'!#REF!="No Data",1,IF(#REF!&lt;&gt;"",1,0))</f>
        <v>#REF!</v>
      </c>
      <c r="U134" s="208" t="e">
        <f>IF('Crisis Indicator Data'!#REF!="No Data",1,IF(#REF!&lt;&gt;"",1,0))</f>
        <v>#REF!</v>
      </c>
      <c r="V134" s="208" t="e">
        <f>IF('Crisis Indicator Data'!#REF!="No Data",1,IF(#REF!&lt;&gt;"",1,0))</f>
        <v>#REF!</v>
      </c>
      <c r="W134" s="208" t="e">
        <f>IF('Crisis Indicator Data'!#REF!="No Data",1,IF(#REF!&lt;&gt;"",1,0))</f>
        <v>#REF!</v>
      </c>
      <c r="X134" s="208" t="e">
        <f>IF('Crisis Indicator Data'!#REF!="No Data",1,IF(#REF!&lt;&gt;"",1,0))</f>
        <v>#REF!</v>
      </c>
      <c r="Y134" s="208" t="e">
        <f>IF('Crisis Indicator Data'!#REF!="No Data",1,IF(#REF!&lt;&gt;"",1,0))</f>
        <v>#REF!</v>
      </c>
      <c r="Z134" s="208" t="e">
        <f>IF('Crisis Indicator Data'!#REF!="No Data",1,IF(#REF!&lt;&gt;"",1,0))</f>
        <v>#REF!</v>
      </c>
      <c r="AA134" s="208" t="e">
        <f>IF('Crisis Indicator Data'!#REF!="No Data",1,IF(#REF!&lt;&gt;"",1,0))</f>
        <v>#REF!</v>
      </c>
      <c r="AB134" s="208" t="e">
        <f>IF('Crisis Indicator Data'!#REF!="No Data",1,IF(#REF!&lt;&gt;"",1,0))</f>
        <v>#REF!</v>
      </c>
      <c r="AC134" s="208" t="e">
        <f>IF('Crisis Indicator Data'!#REF!="No Data",1,IF(#REF!&lt;&gt;"",1,0))</f>
        <v>#REF!</v>
      </c>
      <c r="AD134" s="208" t="e">
        <f>IF('Crisis Indicator Data'!#REF!="No Data",1,IF(#REF!&lt;&gt;"",1,0))</f>
        <v>#REF!</v>
      </c>
      <c r="AE134" s="208" t="e">
        <f>IF('Crisis Indicator Data'!#REF!="No Data",1,IF(#REF!&lt;&gt;"",1,0))</f>
        <v>#REF!</v>
      </c>
      <c r="AF134" s="208" t="e">
        <f>IF('Crisis Indicator Data'!#REF!="No Data",1,IF(#REF!&lt;&gt;"",1,0))</f>
        <v>#REF!</v>
      </c>
      <c r="AG134" s="208" t="e">
        <f>IF('Crisis Indicator Data'!#REF!="No Data",1,IF(#REF!&lt;&gt;"",1,0))</f>
        <v>#REF!</v>
      </c>
      <c r="AH134" s="208" t="e">
        <f>IF('Crisis Indicator Data'!#REF!="No Data",1,IF(#REF!&lt;&gt;"",1,0))</f>
        <v>#REF!</v>
      </c>
      <c r="AI134" s="208" t="e">
        <f>IF('Crisis Indicator Data'!#REF!="No Data",1,IF(#REF!&lt;&gt;"",1,0))</f>
        <v>#REF!</v>
      </c>
      <c r="AJ134" s="208" t="e">
        <f>IF('Crisis Indicator Data'!#REF!="No Data",1,IF(#REF!&lt;&gt;"",1,0))</f>
        <v>#REF!</v>
      </c>
      <c r="AK134" s="208" t="e">
        <f>IF('Crisis Indicator Data'!#REF!="No Data",1,IF(#REF!&lt;&gt;"",1,0))</f>
        <v>#REF!</v>
      </c>
      <c r="AL134" s="208" t="e">
        <f>IF('Crisis Indicator Data'!#REF!="No Data",1,IF(#REF!&lt;&gt;"",1,0))</f>
        <v>#REF!</v>
      </c>
      <c r="AM134" s="208" t="e">
        <f>IF('Crisis Indicator Data'!#REF!="No Data",1,IF(#REF!&lt;&gt;"",1,0))</f>
        <v>#REF!</v>
      </c>
      <c r="AN134" s="208" t="e">
        <f>IF('Crisis Indicator Data'!#REF!="No Data",1,IF(#REF!&lt;&gt;"",1,0))</f>
        <v>#REF!</v>
      </c>
      <c r="AO134" s="208" t="e">
        <f>IF('Crisis Indicator Data'!#REF!="No Data",1,IF(#REF!&lt;&gt;"",1,0))</f>
        <v>#REF!</v>
      </c>
      <c r="AP134" s="208" t="e">
        <f>IF('Crisis Indicator Data'!#REF!="No Data",1,IF(#REF!&lt;&gt;"",1,0))</f>
        <v>#REF!</v>
      </c>
      <c r="AQ134" s="208" t="e">
        <f>IF('Crisis Indicator Data'!#REF!="No Data",1,IF(#REF!&lt;&gt;"",1,0))</f>
        <v>#REF!</v>
      </c>
      <c r="AR134" s="208" t="e">
        <f>IF('Crisis Indicator Data'!#REF!="No Data",1,IF(#REF!&lt;&gt;"",1,0))</f>
        <v>#REF!</v>
      </c>
      <c r="AS134" s="208" t="e">
        <f>IF('Crisis Indicator Data'!#REF!="No Data",1,IF(#REF!&lt;&gt;"",1,0))</f>
        <v>#REF!</v>
      </c>
      <c r="AT134" s="208" t="e">
        <f>IF('Crisis Indicator Data'!#REF!="No Data",1,IF(#REF!&lt;&gt;"",1,0))</f>
        <v>#REF!</v>
      </c>
      <c r="AU134" s="208" t="e">
        <f>IF('Crisis Indicator Data'!#REF!="No Data",1,IF(#REF!&lt;&gt;"",1,0))</f>
        <v>#REF!</v>
      </c>
      <c r="AV134" s="208" t="e">
        <f>IF('Crisis Indicator Data'!#REF!="No Data",1,IF(#REF!&lt;&gt;"",1,0))</f>
        <v>#REF!</v>
      </c>
      <c r="AW134" s="208" t="e">
        <f>IF('Crisis Indicator Data'!#REF!="No Data",1,IF(#REF!&lt;&gt;"",1,0))</f>
        <v>#REF!</v>
      </c>
      <c r="AX134" s="208" t="e">
        <f>IF('Crisis Indicator Data'!#REF!="No Data",1,IF(#REF!&lt;&gt;"",1,0))</f>
        <v>#REF!</v>
      </c>
      <c r="AY134" s="208" t="e">
        <f>IF('Crisis Indicator Data'!#REF!="No Data",1,IF(#REF!&lt;&gt;"",1,0))</f>
        <v>#REF!</v>
      </c>
      <c r="AZ134" s="208" t="e">
        <f>IF('Crisis Indicator Data'!#REF!="No Data",1,IF(#REF!&lt;&gt;"",1,0))</f>
        <v>#REF!</v>
      </c>
      <c r="BA134" t="e">
        <f t="shared" si="8"/>
        <v>#REF!</v>
      </c>
      <c r="BB134" s="22" t="e">
        <f t="shared" si="9"/>
        <v>#REF!</v>
      </c>
    </row>
    <row r="135" spans="1:54" x14ac:dyDescent="0.3">
      <c r="A135" t="s">
        <v>7521</v>
      </c>
      <c r="B135" s="208" t="e">
        <f>IF('Crisis Indicator Data'!#REF!="No Data",1,IF(#REF!&lt;&gt;"",1,0))</f>
        <v>#REF!</v>
      </c>
      <c r="C135" s="208" t="e">
        <f>IF('Crisis Indicator Data'!#REF!="No Data",1,IF(#REF!&lt;&gt;"",1,0))</f>
        <v>#REF!</v>
      </c>
      <c r="D135" s="208" t="e">
        <f>IF('Crisis Indicator Data'!#REF!="No Data",1,IF(#REF!&lt;&gt;"",1,0))</f>
        <v>#REF!</v>
      </c>
      <c r="E135" s="208" t="e">
        <f>IF('Crisis Indicator Data'!#REF!="No Data",1,IF(#REF!&lt;&gt;"",1,0))</f>
        <v>#REF!</v>
      </c>
      <c r="F135" s="208" t="e">
        <f>IF('Crisis Indicator Data'!#REF!="No Data",1,IF(#REF!&lt;&gt;"",1,0))</f>
        <v>#REF!</v>
      </c>
      <c r="G135" s="208" t="e">
        <f>IF('Crisis Indicator Data'!#REF!="No Data",1,IF(#REF!&lt;&gt;"",1,0))</f>
        <v>#REF!</v>
      </c>
      <c r="H135" s="208" t="e">
        <f>IF('Crisis Indicator Data'!#REF!="No Data",1,IF(#REF!&lt;&gt;"",1,0))</f>
        <v>#REF!</v>
      </c>
      <c r="I135" s="208" t="e">
        <f>IF('Crisis Indicator Data'!#REF!="No Data",1,IF(#REF!&lt;&gt;"",1,0))</f>
        <v>#REF!</v>
      </c>
      <c r="J135" s="208" t="e">
        <f>IF('Crisis Indicator Data'!#REF!="No Data",1,IF(#REF!&lt;&gt;"",1,0))</f>
        <v>#REF!</v>
      </c>
      <c r="K135" s="208" t="e">
        <f>IF('Crisis Indicator Data'!#REF!="No Data",1,IF(#REF!&lt;&gt;"",1,0))</f>
        <v>#REF!</v>
      </c>
      <c r="L135" s="208" t="e">
        <f>IF('Crisis Indicator Data'!#REF!="No Data",1,IF(#REF!&lt;&gt;"",1,0))</f>
        <v>#REF!</v>
      </c>
      <c r="M135" s="208" t="e">
        <f>IF('Crisis Indicator Data'!#REF!="No Data",1,IF(#REF!&lt;&gt;"",1,0))</f>
        <v>#REF!</v>
      </c>
      <c r="N135" s="208" t="e">
        <f>IF('Crisis Indicator Data'!#REF!="No Data",1,IF(#REF!&lt;&gt;"",1,0))</f>
        <v>#REF!</v>
      </c>
      <c r="O135" s="208" t="e">
        <f>IF('Crisis Indicator Data'!#REF!="No Data",1,IF(#REF!&lt;&gt;"",1,0))</f>
        <v>#REF!</v>
      </c>
      <c r="P135" s="208" t="e">
        <f>IF('Crisis Indicator Data'!#REF!="No Data",1,IF(#REF!&lt;&gt;"",1,0))</f>
        <v>#REF!</v>
      </c>
      <c r="Q135" s="208" t="e">
        <f>IF('Crisis Indicator Data'!#REF!="No Data",1,IF(#REF!&lt;&gt;"",1,0))</f>
        <v>#REF!</v>
      </c>
      <c r="R135" s="208" t="e">
        <f>IF('Crisis Indicator Data'!#REF!="No Data",1,IF(#REF!&lt;&gt;"",1,0))</f>
        <v>#REF!</v>
      </c>
      <c r="S135" s="208" t="e">
        <f>IF('Crisis Indicator Data'!#REF!="No Data",1,IF(#REF!&lt;&gt;"",1,0))</f>
        <v>#REF!</v>
      </c>
      <c r="T135" s="208" t="e">
        <f>IF('Crisis Indicator Data'!#REF!="No Data",1,IF(#REF!&lt;&gt;"",1,0))</f>
        <v>#REF!</v>
      </c>
      <c r="U135" s="208" t="e">
        <f>IF('Crisis Indicator Data'!#REF!="No Data",1,IF(#REF!&lt;&gt;"",1,0))</f>
        <v>#REF!</v>
      </c>
      <c r="V135" s="208" t="e">
        <f>IF('Crisis Indicator Data'!#REF!="No Data",1,IF(#REF!&lt;&gt;"",1,0))</f>
        <v>#REF!</v>
      </c>
      <c r="W135" s="208" t="e">
        <f>IF('Crisis Indicator Data'!#REF!="No Data",1,IF(#REF!&lt;&gt;"",1,0))</f>
        <v>#REF!</v>
      </c>
      <c r="X135" s="208" t="e">
        <f>IF('Crisis Indicator Data'!#REF!="No Data",1,IF(#REF!&lt;&gt;"",1,0))</f>
        <v>#REF!</v>
      </c>
      <c r="Y135" s="208" t="e">
        <f>IF('Crisis Indicator Data'!#REF!="No Data",1,IF(#REF!&lt;&gt;"",1,0))</f>
        <v>#REF!</v>
      </c>
      <c r="Z135" s="208" t="e">
        <f>IF('Crisis Indicator Data'!#REF!="No Data",1,IF(#REF!&lt;&gt;"",1,0))</f>
        <v>#REF!</v>
      </c>
      <c r="AA135" s="208" t="e">
        <f>IF('Crisis Indicator Data'!#REF!="No Data",1,IF(#REF!&lt;&gt;"",1,0))</f>
        <v>#REF!</v>
      </c>
      <c r="AB135" s="208" t="e">
        <f>IF('Crisis Indicator Data'!#REF!="No Data",1,IF(#REF!&lt;&gt;"",1,0))</f>
        <v>#REF!</v>
      </c>
      <c r="AC135" s="208" t="e">
        <f>IF('Crisis Indicator Data'!#REF!="No Data",1,IF(#REF!&lt;&gt;"",1,0))</f>
        <v>#REF!</v>
      </c>
      <c r="AD135" s="208" t="e">
        <f>IF('Crisis Indicator Data'!#REF!="No Data",1,IF(#REF!&lt;&gt;"",1,0))</f>
        <v>#REF!</v>
      </c>
      <c r="AE135" s="208" t="e">
        <f>IF('Crisis Indicator Data'!#REF!="No Data",1,IF(#REF!&lt;&gt;"",1,0))</f>
        <v>#REF!</v>
      </c>
      <c r="AF135" s="208" t="e">
        <f>IF('Crisis Indicator Data'!#REF!="No Data",1,IF(#REF!&lt;&gt;"",1,0))</f>
        <v>#REF!</v>
      </c>
      <c r="AG135" s="208" t="e">
        <f>IF('Crisis Indicator Data'!#REF!="No Data",1,IF(#REF!&lt;&gt;"",1,0))</f>
        <v>#REF!</v>
      </c>
      <c r="AH135" s="208" t="e">
        <f>IF('Crisis Indicator Data'!#REF!="No Data",1,IF(#REF!&lt;&gt;"",1,0))</f>
        <v>#REF!</v>
      </c>
      <c r="AI135" s="208" t="e">
        <f>IF('Crisis Indicator Data'!#REF!="No Data",1,IF(#REF!&lt;&gt;"",1,0))</f>
        <v>#REF!</v>
      </c>
      <c r="AJ135" s="208" t="e">
        <f>IF('Crisis Indicator Data'!#REF!="No Data",1,IF(#REF!&lt;&gt;"",1,0))</f>
        <v>#REF!</v>
      </c>
      <c r="AK135" s="208" t="e">
        <f>IF('Crisis Indicator Data'!#REF!="No Data",1,IF(#REF!&lt;&gt;"",1,0))</f>
        <v>#REF!</v>
      </c>
      <c r="AL135" s="208" t="e">
        <f>IF('Crisis Indicator Data'!#REF!="No Data",1,IF(#REF!&lt;&gt;"",1,0))</f>
        <v>#REF!</v>
      </c>
      <c r="AM135" s="208" t="e">
        <f>IF('Crisis Indicator Data'!#REF!="No Data",1,IF(#REF!&lt;&gt;"",1,0))</f>
        <v>#REF!</v>
      </c>
      <c r="AN135" s="208" t="e">
        <f>IF('Crisis Indicator Data'!#REF!="No Data",1,IF(#REF!&lt;&gt;"",1,0))</f>
        <v>#REF!</v>
      </c>
      <c r="AO135" s="208" t="e">
        <f>IF('Crisis Indicator Data'!#REF!="No Data",1,IF(#REF!&lt;&gt;"",1,0))</f>
        <v>#REF!</v>
      </c>
      <c r="AP135" s="208" t="e">
        <f>IF('Crisis Indicator Data'!#REF!="No Data",1,IF(#REF!&lt;&gt;"",1,0))</f>
        <v>#REF!</v>
      </c>
      <c r="AQ135" s="208" t="e">
        <f>IF('Crisis Indicator Data'!#REF!="No Data",1,IF(#REF!&lt;&gt;"",1,0))</f>
        <v>#REF!</v>
      </c>
      <c r="AR135" s="208" t="e">
        <f>IF('Crisis Indicator Data'!#REF!="No Data",1,IF(#REF!&lt;&gt;"",1,0))</f>
        <v>#REF!</v>
      </c>
      <c r="AS135" s="208" t="e">
        <f>IF('Crisis Indicator Data'!#REF!="No Data",1,IF(#REF!&lt;&gt;"",1,0))</f>
        <v>#REF!</v>
      </c>
      <c r="AT135" s="208" t="e">
        <f>IF('Crisis Indicator Data'!#REF!="No Data",1,IF(#REF!&lt;&gt;"",1,0))</f>
        <v>#REF!</v>
      </c>
      <c r="AU135" s="208" t="e">
        <f>IF('Crisis Indicator Data'!#REF!="No Data",1,IF(#REF!&lt;&gt;"",1,0))</f>
        <v>#REF!</v>
      </c>
      <c r="AV135" s="208" t="e">
        <f>IF('Crisis Indicator Data'!#REF!="No Data",1,IF(#REF!&lt;&gt;"",1,0))</f>
        <v>#REF!</v>
      </c>
      <c r="AW135" s="208" t="e">
        <f>IF('Crisis Indicator Data'!#REF!="No Data",1,IF(#REF!&lt;&gt;"",1,0))</f>
        <v>#REF!</v>
      </c>
      <c r="AX135" s="208" t="e">
        <f>IF('Crisis Indicator Data'!#REF!="No Data",1,IF(#REF!&lt;&gt;"",1,0))</f>
        <v>#REF!</v>
      </c>
      <c r="AY135" s="208" t="e">
        <f>IF('Crisis Indicator Data'!#REF!="No Data",1,IF(#REF!&lt;&gt;"",1,0))</f>
        <v>#REF!</v>
      </c>
      <c r="AZ135" s="208" t="e">
        <f>IF('Crisis Indicator Data'!#REF!="No Data",1,IF(#REF!&lt;&gt;"",1,0))</f>
        <v>#REF!</v>
      </c>
      <c r="BA135" t="e">
        <f t="shared" si="8"/>
        <v>#REF!</v>
      </c>
      <c r="BB135" s="22" t="e">
        <f t="shared" si="9"/>
        <v>#REF!</v>
      </c>
    </row>
    <row r="136" spans="1:54" x14ac:dyDescent="0.3">
      <c r="A136" t="s">
        <v>7522</v>
      </c>
      <c r="B136" s="208" t="e">
        <f>IF('Crisis Indicator Data'!#REF!="No Data",1,IF(#REF!&lt;&gt;"",1,0))</f>
        <v>#REF!</v>
      </c>
      <c r="C136" s="208" t="e">
        <f>IF('Crisis Indicator Data'!#REF!="No Data",1,IF(#REF!&lt;&gt;"",1,0))</f>
        <v>#REF!</v>
      </c>
      <c r="D136" s="208" t="e">
        <f>IF('Crisis Indicator Data'!#REF!="No Data",1,IF(#REF!&lt;&gt;"",1,0))</f>
        <v>#REF!</v>
      </c>
      <c r="E136" s="208" t="e">
        <f>IF('Crisis Indicator Data'!#REF!="No Data",1,IF(#REF!&lt;&gt;"",1,0))</f>
        <v>#REF!</v>
      </c>
      <c r="F136" s="208" t="e">
        <f>IF('Crisis Indicator Data'!#REF!="No Data",1,IF(#REF!&lt;&gt;"",1,0))</f>
        <v>#REF!</v>
      </c>
      <c r="G136" s="208" t="e">
        <f>IF('Crisis Indicator Data'!#REF!="No Data",1,IF(#REF!&lt;&gt;"",1,0))</f>
        <v>#REF!</v>
      </c>
      <c r="H136" s="208" t="e">
        <f>IF('Crisis Indicator Data'!#REF!="No Data",1,IF(#REF!&lt;&gt;"",1,0))</f>
        <v>#REF!</v>
      </c>
      <c r="I136" s="208" t="e">
        <f>IF('Crisis Indicator Data'!#REF!="No Data",1,IF(#REF!&lt;&gt;"",1,0))</f>
        <v>#REF!</v>
      </c>
      <c r="J136" s="208" t="e">
        <f>IF('Crisis Indicator Data'!#REF!="No Data",1,IF(#REF!&lt;&gt;"",1,0))</f>
        <v>#REF!</v>
      </c>
      <c r="K136" s="208" t="e">
        <f>IF('Crisis Indicator Data'!#REF!="No Data",1,IF(#REF!&lt;&gt;"",1,0))</f>
        <v>#REF!</v>
      </c>
      <c r="L136" s="208" t="e">
        <f>IF('Crisis Indicator Data'!#REF!="No Data",1,IF(#REF!&lt;&gt;"",1,0))</f>
        <v>#REF!</v>
      </c>
      <c r="M136" s="208" t="e">
        <f>IF('Crisis Indicator Data'!#REF!="No Data",1,IF(#REF!&lt;&gt;"",1,0))</f>
        <v>#REF!</v>
      </c>
      <c r="N136" s="208" t="e">
        <f>IF('Crisis Indicator Data'!#REF!="No Data",1,IF(#REF!&lt;&gt;"",1,0))</f>
        <v>#REF!</v>
      </c>
      <c r="O136" s="208" t="e">
        <f>IF('Crisis Indicator Data'!#REF!="No Data",1,IF(#REF!&lt;&gt;"",1,0))</f>
        <v>#REF!</v>
      </c>
      <c r="P136" s="208" t="e">
        <f>IF('Crisis Indicator Data'!#REF!="No Data",1,IF(#REF!&lt;&gt;"",1,0))</f>
        <v>#REF!</v>
      </c>
      <c r="Q136" s="208" t="e">
        <f>IF('Crisis Indicator Data'!#REF!="No Data",1,IF(#REF!&lt;&gt;"",1,0))</f>
        <v>#REF!</v>
      </c>
      <c r="R136" s="208" t="e">
        <f>IF('Crisis Indicator Data'!#REF!="No Data",1,IF(#REF!&lt;&gt;"",1,0))</f>
        <v>#REF!</v>
      </c>
      <c r="S136" s="208" t="e">
        <f>IF('Crisis Indicator Data'!#REF!="No Data",1,IF(#REF!&lt;&gt;"",1,0))</f>
        <v>#REF!</v>
      </c>
      <c r="T136" s="208" t="e">
        <f>IF('Crisis Indicator Data'!#REF!="No Data",1,IF(#REF!&lt;&gt;"",1,0))</f>
        <v>#REF!</v>
      </c>
      <c r="U136" s="208" t="e">
        <f>IF('Crisis Indicator Data'!#REF!="No Data",1,IF(#REF!&lt;&gt;"",1,0))</f>
        <v>#REF!</v>
      </c>
      <c r="V136" s="208" t="e">
        <f>IF('Crisis Indicator Data'!#REF!="No Data",1,IF(#REF!&lt;&gt;"",1,0))</f>
        <v>#REF!</v>
      </c>
      <c r="W136" s="208" t="e">
        <f>IF('Crisis Indicator Data'!#REF!="No Data",1,IF(#REF!&lt;&gt;"",1,0))</f>
        <v>#REF!</v>
      </c>
      <c r="X136" s="208" t="e">
        <f>IF('Crisis Indicator Data'!#REF!="No Data",1,IF(#REF!&lt;&gt;"",1,0))</f>
        <v>#REF!</v>
      </c>
      <c r="Y136" s="208" t="e">
        <f>IF('Crisis Indicator Data'!#REF!="No Data",1,IF(#REF!&lt;&gt;"",1,0))</f>
        <v>#REF!</v>
      </c>
      <c r="Z136" s="208" t="e">
        <f>IF('Crisis Indicator Data'!#REF!="No Data",1,IF(#REF!&lt;&gt;"",1,0))</f>
        <v>#REF!</v>
      </c>
      <c r="AA136" s="208" t="e">
        <f>IF('Crisis Indicator Data'!#REF!="No Data",1,IF(#REF!&lt;&gt;"",1,0))</f>
        <v>#REF!</v>
      </c>
      <c r="AB136" s="208" t="e">
        <f>IF('Crisis Indicator Data'!#REF!="No Data",1,IF(#REF!&lt;&gt;"",1,0))</f>
        <v>#REF!</v>
      </c>
      <c r="AC136" s="208" t="e">
        <f>IF('Crisis Indicator Data'!#REF!="No Data",1,IF(#REF!&lt;&gt;"",1,0))</f>
        <v>#REF!</v>
      </c>
      <c r="AD136" s="208" t="e">
        <f>IF('Crisis Indicator Data'!#REF!="No Data",1,IF(#REF!&lt;&gt;"",1,0))</f>
        <v>#REF!</v>
      </c>
      <c r="AE136" s="208" t="e">
        <f>IF('Crisis Indicator Data'!#REF!="No Data",1,IF(#REF!&lt;&gt;"",1,0))</f>
        <v>#REF!</v>
      </c>
      <c r="AF136" s="208" t="e">
        <f>IF('Crisis Indicator Data'!#REF!="No Data",1,IF(#REF!&lt;&gt;"",1,0))</f>
        <v>#REF!</v>
      </c>
      <c r="AG136" s="208" t="e">
        <f>IF('Crisis Indicator Data'!#REF!="No Data",1,IF(#REF!&lt;&gt;"",1,0))</f>
        <v>#REF!</v>
      </c>
      <c r="AH136" s="208" t="e">
        <f>IF('Crisis Indicator Data'!#REF!="No Data",1,IF(#REF!&lt;&gt;"",1,0))</f>
        <v>#REF!</v>
      </c>
      <c r="AI136" s="208" t="e">
        <f>IF('Crisis Indicator Data'!#REF!="No Data",1,IF(#REF!&lt;&gt;"",1,0))</f>
        <v>#REF!</v>
      </c>
      <c r="AJ136" s="208" t="e">
        <f>IF('Crisis Indicator Data'!#REF!="No Data",1,IF(#REF!&lt;&gt;"",1,0))</f>
        <v>#REF!</v>
      </c>
      <c r="AK136" s="208" t="e">
        <f>IF('Crisis Indicator Data'!#REF!="No Data",1,IF(#REF!&lt;&gt;"",1,0))</f>
        <v>#REF!</v>
      </c>
      <c r="AL136" s="208" t="e">
        <f>IF('Crisis Indicator Data'!#REF!="No Data",1,IF(#REF!&lt;&gt;"",1,0))</f>
        <v>#REF!</v>
      </c>
      <c r="AM136" s="208" t="e">
        <f>IF('Crisis Indicator Data'!#REF!="No Data",1,IF(#REF!&lt;&gt;"",1,0))</f>
        <v>#REF!</v>
      </c>
      <c r="AN136" s="208" t="e">
        <f>IF('Crisis Indicator Data'!#REF!="No Data",1,IF(#REF!&lt;&gt;"",1,0))</f>
        <v>#REF!</v>
      </c>
      <c r="AO136" s="208" t="e">
        <f>IF('Crisis Indicator Data'!#REF!="No Data",1,IF(#REF!&lt;&gt;"",1,0))</f>
        <v>#REF!</v>
      </c>
      <c r="AP136" s="208" t="e">
        <f>IF('Crisis Indicator Data'!#REF!="No Data",1,IF(#REF!&lt;&gt;"",1,0))</f>
        <v>#REF!</v>
      </c>
      <c r="AQ136" s="208" t="e">
        <f>IF('Crisis Indicator Data'!#REF!="No Data",1,IF(#REF!&lt;&gt;"",1,0))</f>
        <v>#REF!</v>
      </c>
      <c r="AR136" s="208" t="e">
        <f>IF('Crisis Indicator Data'!#REF!="No Data",1,IF(#REF!&lt;&gt;"",1,0))</f>
        <v>#REF!</v>
      </c>
      <c r="AS136" s="208" t="e">
        <f>IF('Crisis Indicator Data'!#REF!="No Data",1,IF(#REF!&lt;&gt;"",1,0))</f>
        <v>#REF!</v>
      </c>
      <c r="AT136" s="208" t="e">
        <f>IF('Crisis Indicator Data'!#REF!="No Data",1,IF(#REF!&lt;&gt;"",1,0))</f>
        <v>#REF!</v>
      </c>
      <c r="AU136" s="208" t="e">
        <f>IF('Crisis Indicator Data'!#REF!="No Data",1,IF(#REF!&lt;&gt;"",1,0))</f>
        <v>#REF!</v>
      </c>
      <c r="AV136" s="208" t="e">
        <f>IF('Crisis Indicator Data'!#REF!="No Data",1,IF(#REF!&lt;&gt;"",1,0))</f>
        <v>#REF!</v>
      </c>
      <c r="AW136" s="208" t="e">
        <f>IF('Crisis Indicator Data'!#REF!="No Data",1,IF(#REF!&lt;&gt;"",1,0))</f>
        <v>#REF!</v>
      </c>
      <c r="AX136" s="208" t="e">
        <f>IF('Crisis Indicator Data'!#REF!="No Data",1,IF(#REF!&lt;&gt;"",1,0))</f>
        <v>#REF!</v>
      </c>
      <c r="AY136" s="208" t="e">
        <f>IF('Crisis Indicator Data'!#REF!="No Data",1,IF(#REF!&lt;&gt;"",1,0))</f>
        <v>#REF!</v>
      </c>
      <c r="AZ136" s="208" t="e">
        <f>IF('Crisis Indicator Data'!#REF!="No Data",1,IF(#REF!&lt;&gt;"",1,0))</f>
        <v>#REF!</v>
      </c>
      <c r="BA136" t="e">
        <f t="shared" si="8"/>
        <v>#REF!</v>
      </c>
      <c r="BB136" s="22" t="e">
        <f t="shared" si="9"/>
        <v>#REF!</v>
      </c>
    </row>
    <row r="137" spans="1:54" x14ac:dyDescent="0.3">
      <c r="A137" t="s">
        <v>7524</v>
      </c>
      <c r="B137" s="208" t="e">
        <f>IF('Crisis Indicator Data'!#REF!="No Data",1,IF(#REF!&lt;&gt;"",1,0))</f>
        <v>#REF!</v>
      </c>
      <c r="C137" s="208" t="e">
        <f>IF('Crisis Indicator Data'!#REF!="No Data",1,IF(#REF!&lt;&gt;"",1,0))</f>
        <v>#REF!</v>
      </c>
      <c r="D137" s="208" t="e">
        <f>IF('Crisis Indicator Data'!#REF!="No Data",1,IF(#REF!&lt;&gt;"",1,0))</f>
        <v>#REF!</v>
      </c>
      <c r="E137" s="208" t="e">
        <f>IF('Crisis Indicator Data'!#REF!="No Data",1,IF(#REF!&lt;&gt;"",1,0))</f>
        <v>#REF!</v>
      </c>
      <c r="F137" s="208" t="e">
        <f>IF('Crisis Indicator Data'!#REF!="No Data",1,IF(#REF!&lt;&gt;"",1,0))</f>
        <v>#REF!</v>
      </c>
      <c r="G137" s="208" t="e">
        <f>IF('Crisis Indicator Data'!#REF!="No Data",1,IF(#REF!&lt;&gt;"",1,0))</f>
        <v>#REF!</v>
      </c>
      <c r="H137" s="208" t="e">
        <f>IF('Crisis Indicator Data'!#REF!="No Data",1,IF(#REF!&lt;&gt;"",1,0))</f>
        <v>#REF!</v>
      </c>
      <c r="I137" s="208" t="e">
        <f>IF('Crisis Indicator Data'!#REF!="No Data",1,IF(#REF!&lt;&gt;"",1,0))</f>
        <v>#REF!</v>
      </c>
      <c r="J137" s="208" t="e">
        <f>IF('Crisis Indicator Data'!#REF!="No Data",1,IF(#REF!&lt;&gt;"",1,0))</f>
        <v>#REF!</v>
      </c>
      <c r="K137" s="208" t="e">
        <f>IF('Crisis Indicator Data'!#REF!="No Data",1,IF(#REF!&lt;&gt;"",1,0))</f>
        <v>#REF!</v>
      </c>
      <c r="L137" s="208" t="e">
        <f>IF('Crisis Indicator Data'!#REF!="No Data",1,IF(#REF!&lt;&gt;"",1,0))</f>
        <v>#REF!</v>
      </c>
      <c r="M137" s="208" t="e">
        <f>IF('Crisis Indicator Data'!#REF!="No Data",1,IF(#REF!&lt;&gt;"",1,0))</f>
        <v>#REF!</v>
      </c>
      <c r="N137" s="208" t="e">
        <f>IF('Crisis Indicator Data'!#REF!="No Data",1,IF(#REF!&lt;&gt;"",1,0))</f>
        <v>#REF!</v>
      </c>
      <c r="O137" s="208" t="e">
        <f>IF('Crisis Indicator Data'!#REF!="No Data",1,IF(#REF!&lt;&gt;"",1,0))</f>
        <v>#REF!</v>
      </c>
      <c r="P137" s="208" t="e">
        <f>IF('Crisis Indicator Data'!#REF!="No Data",1,IF(#REF!&lt;&gt;"",1,0))</f>
        <v>#REF!</v>
      </c>
      <c r="Q137" s="208" t="e">
        <f>IF('Crisis Indicator Data'!#REF!="No Data",1,IF(#REF!&lt;&gt;"",1,0))</f>
        <v>#REF!</v>
      </c>
      <c r="R137" s="208" t="e">
        <f>IF('Crisis Indicator Data'!#REF!="No Data",1,IF(#REF!&lt;&gt;"",1,0))</f>
        <v>#REF!</v>
      </c>
      <c r="S137" s="208" t="e">
        <f>IF('Crisis Indicator Data'!#REF!="No Data",1,IF(#REF!&lt;&gt;"",1,0))</f>
        <v>#REF!</v>
      </c>
      <c r="T137" s="208" t="e">
        <f>IF('Crisis Indicator Data'!#REF!="No Data",1,IF(#REF!&lt;&gt;"",1,0))</f>
        <v>#REF!</v>
      </c>
      <c r="U137" s="208" t="e">
        <f>IF('Crisis Indicator Data'!#REF!="No Data",1,IF(#REF!&lt;&gt;"",1,0))</f>
        <v>#REF!</v>
      </c>
      <c r="V137" s="208" t="e">
        <f>IF('Crisis Indicator Data'!#REF!="No Data",1,IF(#REF!&lt;&gt;"",1,0))</f>
        <v>#REF!</v>
      </c>
      <c r="W137" s="208" t="e">
        <f>IF('Crisis Indicator Data'!#REF!="No Data",1,IF(#REF!&lt;&gt;"",1,0))</f>
        <v>#REF!</v>
      </c>
      <c r="X137" s="208" t="e">
        <f>IF('Crisis Indicator Data'!#REF!="No Data",1,IF(#REF!&lt;&gt;"",1,0))</f>
        <v>#REF!</v>
      </c>
      <c r="Y137" s="208" t="e">
        <f>IF('Crisis Indicator Data'!#REF!="No Data",1,IF(#REF!&lt;&gt;"",1,0))</f>
        <v>#REF!</v>
      </c>
      <c r="Z137" s="208" t="e">
        <f>IF('Crisis Indicator Data'!#REF!="No Data",1,IF(#REF!&lt;&gt;"",1,0))</f>
        <v>#REF!</v>
      </c>
      <c r="AA137" s="208" t="e">
        <f>IF('Crisis Indicator Data'!#REF!="No Data",1,IF(#REF!&lt;&gt;"",1,0))</f>
        <v>#REF!</v>
      </c>
      <c r="AB137" s="208" t="e">
        <f>IF('Crisis Indicator Data'!#REF!="No Data",1,IF(#REF!&lt;&gt;"",1,0))</f>
        <v>#REF!</v>
      </c>
      <c r="AC137" s="208" t="e">
        <f>IF('Crisis Indicator Data'!#REF!="No Data",1,IF(#REF!&lt;&gt;"",1,0))</f>
        <v>#REF!</v>
      </c>
      <c r="AD137" s="208" t="e">
        <f>IF('Crisis Indicator Data'!#REF!="No Data",1,IF(#REF!&lt;&gt;"",1,0))</f>
        <v>#REF!</v>
      </c>
      <c r="AE137" s="208" t="e">
        <f>IF('Crisis Indicator Data'!#REF!="No Data",1,IF(#REF!&lt;&gt;"",1,0))</f>
        <v>#REF!</v>
      </c>
      <c r="AF137" s="208" t="e">
        <f>IF('Crisis Indicator Data'!#REF!="No Data",1,IF(#REF!&lt;&gt;"",1,0))</f>
        <v>#REF!</v>
      </c>
      <c r="AG137" s="208" t="e">
        <f>IF('Crisis Indicator Data'!#REF!="No Data",1,IF(#REF!&lt;&gt;"",1,0))</f>
        <v>#REF!</v>
      </c>
      <c r="AH137" s="208" t="e">
        <f>IF('Crisis Indicator Data'!#REF!="No Data",1,IF(#REF!&lt;&gt;"",1,0))</f>
        <v>#REF!</v>
      </c>
      <c r="AI137" s="208" t="e">
        <f>IF('Crisis Indicator Data'!#REF!="No Data",1,IF(#REF!&lt;&gt;"",1,0))</f>
        <v>#REF!</v>
      </c>
      <c r="AJ137" s="208" t="e">
        <f>IF('Crisis Indicator Data'!#REF!="No Data",1,IF(#REF!&lt;&gt;"",1,0))</f>
        <v>#REF!</v>
      </c>
      <c r="AK137" s="208" t="e">
        <f>IF('Crisis Indicator Data'!#REF!="No Data",1,IF(#REF!&lt;&gt;"",1,0))</f>
        <v>#REF!</v>
      </c>
      <c r="AL137" s="208" t="e">
        <f>IF('Crisis Indicator Data'!#REF!="No Data",1,IF(#REF!&lt;&gt;"",1,0))</f>
        <v>#REF!</v>
      </c>
      <c r="AM137" s="208" t="e">
        <f>IF('Crisis Indicator Data'!#REF!="No Data",1,IF(#REF!&lt;&gt;"",1,0))</f>
        <v>#REF!</v>
      </c>
      <c r="AN137" s="208" t="e">
        <f>IF('Crisis Indicator Data'!#REF!="No Data",1,IF(#REF!&lt;&gt;"",1,0))</f>
        <v>#REF!</v>
      </c>
      <c r="AO137" s="208" t="e">
        <f>IF('Crisis Indicator Data'!#REF!="No Data",1,IF(#REF!&lt;&gt;"",1,0))</f>
        <v>#REF!</v>
      </c>
      <c r="AP137" s="208" t="e">
        <f>IF('Crisis Indicator Data'!#REF!="No Data",1,IF(#REF!&lt;&gt;"",1,0))</f>
        <v>#REF!</v>
      </c>
      <c r="AQ137" s="208" t="e">
        <f>IF('Crisis Indicator Data'!#REF!="No Data",1,IF(#REF!&lt;&gt;"",1,0))</f>
        <v>#REF!</v>
      </c>
      <c r="AR137" s="208" t="e">
        <f>IF('Crisis Indicator Data'!#REF!="No Data",1,IF(#REF!&lt;&gt;"",1,0))</f>
        <v>#REF!</v>
      </c>
      <c r="AS137" s="208" t="e">
        <f>IF('Crisis Indicator Data'!#REF!="No Data",1,IF(#REF!&lt;&gt;"",1,0))</f>
        <v>#REF!</v>
      </c>
      <c r="AT137" s="208" t="e">
        <f>IF('Crisis Indicator Data'!#REF!="No Data",1,IF(#REF!&lt;&gt;"",1,0))</f>
        <v>#REF!</v>
      </c>
      <c r="AU137" s="208" t="e">
        <f>IF('Crisis Indicator Data'!#REF!="No Data",1,IF(#REF!&lt;&gt;"",1,0))</f>
        <v>#REF!</v>
      </c>
      <c r="AV137" s="208" t="e">
        <f>IF('Crisis Indicator Data'!#REF!="No Data",1,IF(#REF!&lt;&gt;"",1,0))</f>
        <v>#REF!</v>
      </c>
      <c r="AW137" s="208" t="e">
        <f>IF('Crisis Indicator Data'!#REF!="No Data",1,IF(#REF!&lt;&gt;"",1,0))</f>
        <v>#REF!</v>
      </c>
      <c r="AX137" s="208" t="e">
        <f>IF('Crisis Indicator Data'!#REF!="No Data",1,IF(#REF!&lt;&gt;"",1,0))</f>
        <v>#REF!</v>
      </c>
      <c r="AY137" s="208" t="e">
        <f>IF('Crisis Indicator Data'!#REF!="No Data",1,IF(#REF!&lt;&gt;"",1,0))</f>
        <v>#REF!</v>
      </c>
      <c r="AZ137" s="208" t="e">
        <f>IF('Crisis Indicator Data'!#REF!="No Data",1,IF(#REF!&lt;&gt;"",1,0))</f>
        <v>#REF!</v>
      </c>
      <c r="BA137" t="e">
        <f t="shared" si="8"/>
        <v>#REF!</v>
      </c>
      <c r="BB137" s="22" t="e">
        <f t="shared" si="9"/>
        <v>#REF!</v>
      </c>
    </row>
    <row r="138" spans="1:54" x14ac:dyDescent="0.3">
      <c r="A138" t="s">
        <v>7526</v>
      </c>
      <c r="B138" s="208" t="e">
        <f>IF('Crisis Indicator Data'!#REF!="No Data",1,IF(#REF!&lt;&gt;"",1,0))</f>
        <v>#REF!</v>
      </c>
      <c r="C138" s="208" t="e">
        <f>IF('Crisis Indicator Data'!#REF!="No Data",1,IF(#REF!&lt;&gt;"",1,0))</f>
        <v>#REF!</v>
      </c>
      <c r="D138" s="208" t="e">
        <f>IF('Crisis Indicator Data'!#REF!="No Data",1,IF(#REF!&lt;&gt;"",1,0))</f>
        <v>#REF!</v>
      </c>
      <c r="E138" s="208" t="e">
        <f>IF('Crisis Indicator Data'!#REF!="No Data",1,IF(#REF!&lt;&gt;"",1,0))</f>
        <v>#REF!</v>
      </c>
      <c r="F138" s="208" t="e">
        <f>IF('Crisis Indicator Data'!#REF!="No Data",1,IF(#REF!&lt;&gt;"",1,0))</f>
        <v>#REF!</v>
      </c>
      <c r="G138" s="208" t="e">
        <f>IF('Crisis Indicator Data'!#REF!="No Data",1,IF(#REF!&lt;&gt;"",1,0))</f>
        <v>#REF!</v>
      </c>
      <c r="H138" s="208" t="e">
        <f>IF('Crisis Indicator Data'!#REF!="No Data",1,IF(#REF!&lt;&gt;"",1,0))</f>
        <v>#REF!</v>
      </c>
      <c r="I138" s="208" t="e">
        <f>IF('Crisis Indicator Data'!#REF!="No Data",1,IF(#REF!&lt;&gt;"",1,0))</f>
        <v>#REF!</v>
      </c>
      <c r="J138" s="208" t="e">
        <f>IF('Crisis Indicator Data'!#REF!="No Data",1,IF(#REF!&lt;&gt;"",1,0))</f>
        <v>#REF!</v>
      </c>
      <c r="K138" s="208" t="e">
        <f>IF('Crisis Indicator Data'!#REF!="No Data",1,IF(#REF!&lt;&gt;"",1,0))</f>
        <v>#REF!</v>
      </c>
      <c r="L138" s="208" t="e">
        <f>IF('Crisis Indicator Data'!#REF!="No Data",1,IF(#REF!&lt;&gt;"",1,0))</f>
        <v>#REF!</v>
      </c>
      <c r="M138" s="208" t="e">
        <f>IF('Crisis Indicator Data'!#REF!="No Data",1,IF(#REF!&lt;&gt;"",1,0))</f>
        <v>#REF!</v>
      </c>
      <c r="N138" s="208" t="e">
        <f>IF('Crisis Indicator Data'!#REF!="No Data",1,IF(#REF!&lt;&gt;"",1,0))</f>
        <v>#REF!</v>
      </c>
      <c r="O138" s="208" t="e">
        <f>IF('Crisis Indicator Data'!#REF!="No Data",1,IF(#REF!&lt;&gt;"",1,0))</f>
        <v>#REF!</v>
      </c>
      <c r="P138" s="208" t="e">
        <f>IF('Crisis Indicator Data'!#REF!="No Data",1,IF(#REF!&lt;&gt;"",1,0))</f>
        <v>#REF!</v>
      </c>
      <c r="Q138" s="208" t="e">
        <f>IF('Crisis Indicator Data'!#REF!="No Data",1,IF(#REF!&lt;&gt;"",1,0))</f>
        <v>#REF!</v>
      </c>
      <c r="R138" s="208" t="e">
        <f>IF('Crisis Indicator Data'!#REF!="No Data",1,IF(#REF!&lt;&gt;"",1,0))</f>
        <v>#REF!</v>
      </c>
      <c r="S138" s="208" t="e">
        <f>IF('Crisis Indicator Data'!#REF!="No Data",1,IF(#REF!&lt;&gt;"",1,0))</f>
        <v>#REF!</v>
      </c>
      <c r="T138" s="208" t="e">
        <f>IF('Crisis Indicator Data'!#REF!="No Data",1,IF(#REF!&lt;&gt;"",1,0))</f>
        <v>#REF!</v>
      </c>
      <c r="U138" s="208" t="e">
        <f>IF('Crisis Indicator Data'!#REF!="No Data",1,IF(#REF!&lt;&gt;"",1,0))</f>
        <v>#REF!</v>
      </c>
      <c r="V138" s="208" t="e">
        <f>IF('Crisis Indicator Data'!#REF!="No Data",1,IF(#REF!&lt;&gt;"",1,0))</f>
        <v>#REF!</v>
      </c>
      <c r="W138" s="208" t="e">
        <f>IF('Crisis Indicator Data'!#REF!="No Data",1,IF(#REF!&lt;&gt;"",1,0))</f>
        <v>#REF!</v>
      </c>
      <c r="X138" s="208" t="e">
        <f>IF('Crisis Indicator Data'!#REF!="No Data",1,IF(#REF!&lt;&gt;"",1,0))</f>
        <v>#REF!</v>
      </c>
      <c r="Y138" s="208" t="e">
        <f>IF('Crisis Indicator Data'!#REF!="No Data",1,IF(#REF!&lt;&gt;"",1,0))</f>
        <v>#REF!</v>
      </c>
      <c r="Z138" s="208" t="e">
        <f>IF('Crisis Indicator Data'!#REF!="No Data",1,IF(#REF!&lt;&gt;"",1,0))</f>
        <v>#REF!</v>
      </c>
      <c r="AA138" s="208" t="e">
        <f>IF('Crisis Indicator Data'!#REF!="No Data",1,IF(#REF!&lt;&gt;"",1,0))</f>
        <v>#REF!</v>
      </c>
      <c r="AB138" s="208" t="e">
        <f>IF('Crisis Indicator Data'!#REF!="No Data",1,IF(#REF!&lt;&gt;"",1,0))</f>
        <v>#REF!</v>
      </c>
      <c r="AC138" s="208" t="e">
        <f>IF('Crisis Indicator Data'!#REF!="No Data",1,IF(#REF!&lt;&gt;"",1,0))</f>
        <v>#REF!</v>
      </c>
      <c r="AD138" s="208" t="e">
        <f>IF('Crisis Indicator Data'!#REF!="No Data",1,IF(#REF!&lt;&gt;"",1,0))</f>
        <v>#REF!</v>
      </c>
      <c r="AE138" s="208" t="e">
        <f>IF('Crisis Indicator Data'!#REF!="No Data",1,IF(#REF!&lt;&gt;"",1,0))</f>
        <v>#REF!</v>
      </c>
      <c r="AF138" s="208" t="e">
        <f>IF('Crisis Indicator Data'!#REF!="No Data",1,IF(#REF!&lt;&gt;"",1,0))</f>
        <v>#REF!</v>
      </c>
      <c r="AG138" s="208" t="e">
        <f>IF('Crisis Indicator Data'!#REF!="No Data",1,IF(#REF!&lt;&gt;"",1,0))</f>
        <v>#REF!</v>
      </c>
      <c r="AH138" s="208" t="e">
        <f>IF('Crisis Indicator Data'!#REF!="No Data",1,IF(#REF!&lt;&gt;"",1,0))</f>
        <v>#REF!</v>
      </c>
      <c r="AI138" s="208" t="e">
        <f>IF('Crisis Indicator Data'!#REF!="No Data",1,IF(#REF!&lt;&gt;"",1,0))</f>
        <v>#REF!</v>
      </c>
      <c r="AJ138" s="208" t="e">
        <f>IF('Crisis Indicator Data'!#REF!="No Data",1,IF(#REF!&lt;&gt;"",1,0))</f>
        <v>#REF!</v>
      </c>
      <c r="AK138" s="208" t="e">
        <f>IF('Crisis Indicator Data'!#REF!="No Data",1,IF(#REF!&lt;&gt;"",1,0))</f>
        <v>#REF!</v>
      </c>
      <c r="AL138" s="208" t="e">
        <f>IF('Crisis Indicator Data'!#REF!="No Data",1,IF(#REF!&lt;&gt;"",1,0))</f>
        <v>#REF!</v>
      </c>
      <c r="AM138" s="208" t="e">
        <f>IF('Crisis Indicator Data'!#REF!="No Data",1,IF(#REF!&lt;&gt;"",1,0))</f>
        <v>#REF!</v>
      </c>
      <c r="AN138" s="208" t="e">
        <f>IF('Crisis Indicator Data'!#REF!="No Data",1,IF(#REF!&lt;&gt;"",1,0))</f>
        <v>#REF!</v>
      </c>
      <c r="AO138" s="208" t="e">
        <f>IF('Crisis Indicator Data'!#REF!="No Data",1,IF(#REF!&lt;&gt;"",1,0))</f>
        <v>#REF!</v>
      </c>
      <c r="AP138" s="208" t="e">
        <f>IF('Crisis Indicator Data'!#REF!="No Data",1,IF(#REF!&lt;&gt;"",1,0))</f>
        <v>#REF!</v>
      </c>
      <c r="AQ138" s="208" t="e">
        <f>IF('Crisis Indicator Data'!#REF!="No Data",1,IF(#REF!&lt;&gt;"",1,0))</f>
        <v>#REF!</v>
      </c>
      <c r="AR138" s="208" t="e">
        <f>IF('Crisis Indicator Data'!#REF!="No Data",1,IF(#REF!&lt;&gt;"",1,0))</f>
        <v>#REF!</v>
      </c>
      <c r="AS138" s="208" t="e">
        <f>IF('Crisis Indicator Data'!#REF!="No Data",1,IF(#REF!&lt;&gt;"",1,0))</f>
        <v>#REF!</v>
      </c>
      <c r="AT138" s="208" t="e">
        <f>IF('Crisis Indicator Data'!#REF!="No Data",1,IF(#REF!&lt;&gt;"",1,0))</f>
        <v>#REF!</v>
      </c>
      <c r="AU138" s="208" t="e">
        <f>IF('Crisis Indicator Data'!#REF!="No Data",1,IF(#REF!&lt;&gt;"",1,0))</f>
        <v>#REF!</v>
      </c>
      <c r="AV138" s="208" t="e">
        <f>IF('Crisis Indicator Data'!#REF!="No Data",1,IF(#REF!&lt;&gt;"",1,0))</f>
        <v>#REF!</v>
      </c>
      <c r="AW138" s="208" t="e">
        <f>IF('Crisis Indicator Data'!#REF!="No Data",1,IF(#REF!&lt;&gt;"",1,0))</f>
        <v>#REF!</v>
      </c>
      <c r="AX138" s="208" t="e">
        <f>IF('Crisis Indicator Data'!#REF!="No Data",1,IF(#REF!&lt;&gt;"",1,0))</f>
        <v>#REF!</v>
      </c>
      <c r="AY138" s="208" t="e">
        <f>IF('Crisis Indicator Data'!#REF!="No Data",1,IF(#REF!&lt;&gt;"",1,0))</f>
        <v>#REF!</v>
      </c>
      <c r="AZ138" s="208" t="e">
        <f>IF('Crisis Indicator Data'!#REF!="No Data",1,IF(#REF!&lt;&gt;"",1,0))</f>
        <v>#REF!</v>
      </c>
      <c r="BA138" t="e">
        <f t="shared" si="8"/>
        <v>#REF!</v>
      </c>
      <c r="BB138" s="22" t="e">
        <f t="shared" si="9"/>
        <v>#REF!</v>
      </c>
    </row>
    <row r="139" spans="1:54" x14ac:dyDescent="0.3">
      <c r="A139" t="s">
        <v>7528</v>
      </c>
      <c r="B139" s="208" t="e">
        <f>IF('Crisis Indicator Data'!#REF!="No Data",1,IF(#REF!&lt;&gt;"",1,0))</f>
        <v>#REF!</v>
      </c>
      <c r="C139" s="208" t="e">
        <f>IF('Crisis Indicator Data'!#REF!="No Data",1,IF(#REF!&lt;&gt;"",1,0))</f>
        <v>#REF!</v>
      </c>
      <c r="D139" s="208" t="e">
        <f>IF('Crisis Indicator Data'!#REF!="No Data",1,IF(#REF!&lt;&gt;"",1,0))</f>
        <v>#REF!</v>
      </c>
      <c r="E139" s="208" t="e">
        <f>IF('Crisis Indicator Data'!#REF!="No Data",1,IF(#REF!&lt;&gt;"",1,0))</f>
        <v>#REF!</v>
      </c>
      <c r="F139" s="208" t="e">
        <f>IF('Crisis Indicator Data'!#REF!="No Data",1,IF(#REF!&lt;&gt;"",1,0))</f>
        <v>#REF!</v>
      </c>
      <c r="G139" s="208" t="e">
        <f>IF('Crisis Indicator Data'!#REF!="No Data",1,IF(#REF!&lt;&gt;"",1,0))</f>
        <v>#REF!</v>
      </c>
      <c r="H139" s="208" t="e">
        <f>IF('Crisis Indicator Data'!#REF!="No Data",1,IF(#REF!&lt;&gt;"",1,0))</f>
        <v>#REF!</v>
      </c>
      <c r="I139" s="208" t="e">
        <f>IF('Crisis Indicator Data'!#REF!="No Data",1,IF(#REF!&lt;&gt;"",1,0))</f>
        <v>#REF!</v>
      </c>
      <c r="J139" s="208" t="e">
        <f>IF('Crisis Indicator Data'!#REF!="No Data",1,IF(#REF!&lt;&gt;"",1,0))</f>
        <v>#REF!</v>
      </c>
      <c r="K139" s="208" t="e">
        <f>IF('Crisis Indicator Data'!#REF!="No Data",1,IF(#REF!&lt;&gt;"",1,0))</f>
        <v>#REF!</v>
      </c>
      <c r="L139" s="208" t="e">
        <f>IF('Crisis Indicator Data'!#REF!="No Data",1,IF(#REF!&lt;&gt;"",1,0))</f>
        <v>#REF!</v>
      </c>
      <c r="M139" s="208" t="e">
        <f>IF('Crisis Indicator Data'!#REF!="No Data",1,IF(#REF!&lt;&gt;"",1,0))</f>
        <v>#REF!</v>
      </c>
      <c r="N139" s="208" t="e">
        <f>IF('Crisis Indicator Data'!#REF!="No Data",1,IF(#REF!&lt;&gt;"",1,0))</f>
        <v>#REF!</v>
      </c>
      <c r="O139" s="208" t="e">
        <f>IF('Crisis Indicator Data'!#REF!="No Data",1,IF(#REF!&lt;&gt;"",1,0))</f>
        <v>#REF!</v>
      </c>
      <c r="P139" s="208" t="e">
        <f>IF('Crisis Indicator Data'!#REF!="No Data",1,IF(#REF!&lt;&gt;"",1,0))</f>
        <v>#REF!</v>
      </c>
      <c r="Q139" s="208" t="e">
        <f>IF('Crisis Indicator Data'!#REF!="No Data",1,IF(#REF!&lt;&gt;"",1,0))</f>
        <v>#REF!</v>
      </c>
      <c r="R139" s="208" t="e">
        <f>IF('Crisis Indicator Data'!#REF!="No Data",1,IF(#REF!&lt;&gt;"",1,0))</f>
        <v>#REF!</v>
      </c>
      <c r="S139" s="208" t="e">
        <f>IF('Crisis Indicator Data'!#REF!="No Data",1,IF(#REF!&lt;&gt;"",1,0))</f>
        <v>#REF!</v>
      </c>
      <c r="T139" s="208" t="e">
        <f>IF('Crisis Indicator Data'!#REF!="No Data",1,IF(#REF!&lt;&gt;"",1,0))</f>
        <v>#REF!</v>
      </c>
      <c r="U139" s="208" t="e">
        <f>IF('Crisis Indicator Data'!#REF!="No Data",1,IF(#REF!&lt;&gt;"",1,0))</f>
        <v>#REF!</v>
      </c>
      <c r="V139" s="208" t="e">
        <f>IF('Crisis Indicator Data'!#REF!="No Data",1,IF(#REF!&lt;&gt;"",1,0))</f>
        <v>#REF!</v>
      </c>
      <c r="W139" s="208" t="e">
        <f>IF('Crisis Indicator Data'!#REF!="No Data",1,IF(#REF!&lt;&gt;"",1,0))</f>
        <v>#REF!</v>
      </c>
      <c r="X139" s="208" t="e">
        <f>IF('Crisis Indicator Data'!#REF!="No Data",1,IF(#REF!&lt;&gt;"",1,0))</f>
        <v>#REF!</v>
      </c>
      <c r="Y139" s="208" t="e">
        <f>IF('Crisis Indicator Data'!#REF!="No Data",1,IF(#REF!&lt;&gt;"",1,0))</f>
        <v>#REF!</v>
      </c>
      <c r="Z139" s="208" t="e">
        <f>IF('Crisis Indicator Data'!#REF!="No Data",1,IF(#REF!&lt;&gt;"",1,0))</f>
        <v>#REF!</v>
      </c>
      <c r="AA139" s="208" t="e">
        <f>IF('Crisis Indicator Data'!#REF!="No Data",1,IF(#REF!&lt;&gt;"",1,0))</f>
        <v>#REF!</v>
      </c>
      <c r="AB139" s="208" t="e">
        <f>IF('Crisis Indicator Data'!#REF!="No Data",1,IF(#REF!&lt;&gt;"",1,0))</f>
        <v>#REF!</v>
      </c>
      <c r="AC139" s="208" t="e">
        <f>IF('Crisis Indicator Data'!#REF!="No Data",1,IF(#REF!&lt;&gt;"",1,0))</f>
        <v>#REF!</v>
      </c>
      <c r="AD139" s="208" t="e">
        <f>IF('Crisis Indicator Data'!#REF!="No Data",1,IF(#REF!&lt;&gt;"",1,0))</f>
        <v>#REF!</v>
      </c>
      <c r="AE139" s="208" t="e">
        <f>IF('Crisis Indicator Data'!#REF!="No Data",1,IF(#REF!&lt;&gt;"",1,0))</f>
        <v>#REF!</v>
      </c>
      <c r="AF139" s="208" t="e">
        <f>IF('Crisis Indicator Data'!#REF!="No Data",1,IF(#REF!&lt;&gt;"",1,0))</f>
        <v>#REF!</v>
      </c>
      <c r="AG139" s="208" t="e">
        <f>IF('Crisis Indicator Data'!#REF!="No Data",1,IF(#REF!&lt;&gt;"",1,0))</f>
        <v>#REF!</v>
      </c>
      <c r="AH139" s="208" t="e">
        <f>IF('Crisis Indicator Data'!#REF!="No Data",1,IF(#REF!&lt;&gt;"",1,0))</f>
        <v>#REF!</v>
      </c>
      <c r="AI139" s="208" t="e">
        <f>IF('Crisis Indicator Data'!#REF!="No Data",1,IF(#REF!&lt;&gt;"",1,0))</f>
        <v>#REF!</v>
      </c>
      <c r="AJ139" s="208" t="e">
        <f>IF('Crisis Indicator Data'!#REF!="No Data",1,IF(#REF!&lt;&gt;"",1,0))</f>
        <v>#REF!</v>
      </c>
      <c r="AK139" s="208" t="e">
        <f>IF('Crisis Indicator Data'!#REF!="No Data",1,IF(#REF!&lt;&gt;"",1,0))</f>
        <v>#REF!</v>
      </c>
      <c r="AL139" s="208" t="e">
        <f>IF('Crisis Indicator Data'!#REF!="No Data",1,IF(#REF!&lt;&gt;"",1,0))</f>
        <v>#REF!</v>
      </c>
      <c r="AM139" s="208" t="e">
        <f>IF('Crisis Indicator Data'!#REF!="No Data",1,IF(#REF!&lt;&gt;"",1,0))</f>
        <v>#REF!</v>
      </c>
      <c r="AN139" s="208" t="e">
        <f>IF('Crisis Indicator Data'!#REF!="No Data",1,IF(#REF!&lt;&gt;"",1,0))</f>
        <v>#REF!</v>
      </c>
      <c r="AO139" s="208" t="e">
        <f>IF('Crisis Indicator Data'!#REF!="No Data",1,IF(#REF!&lt;&gt;"",1,0))</f>
        <v>#REF!</v>
      </c>
      <c r="AP139" s="208" t="e">
        <f>IF('Crisis Indicator Data'!#REF!="No Data",1,IF(#REF!&lt;&gt;"",1,0))</f>
        <v>#REF!</v>
      </c>
      <c r="AQ139" s="208" t="e">
        <f>IF('Crisis Indicator Data'!#REF!="No Data",1,IF(#REF!&lt;&gt;"",1,0))</f>
        <v>#REF!</v>
      </c>
      <c r="AR139" s="208" t="e">
        <f>IF('Crisis Indicator Data'!#REF!="No Data",1,IF(#REF!&lt;&gt;"",1,0))</f>
        <v>#REF!</v>
      </c>
      <c r="AS139" s="208" t="e">
        <f>IF('Crisis Indicator Data'!#REF!="No Data",1,IF(#REF!&lt;&gt;"",1,0))</f>
        <v>#REF!</v>
      </c>
      <c r="AT139" s="208" t="e">
        <f>IF('Crisis Indicator Data'!#REF!="No Data",1,IF(#REF!&lt;&gt;"",1,0))</f>
        <v>#REF!</v>
      </c>
      <c r="AU139" s="208" t="e">
        <f>IF('Crisis Indicator Data'!#REF!="No Data",1,IF(#REF!&lt;&gt;"",1,0))</f>
        <v>#REF!</v>
      </c>
      <c r="AV139" s="208" t="e">
        <f>IF('Crisis Indicator Data'!#REF!="No Data",1,IF(#REF!&lt;&gt;"",1,0))</f>
        <v>#REF!</v>
      </c>
      <c r="AW139" s="208" t="e">
        <f>IF('Crisis Indicator Data'!#REF!="No Data",1,IF(#REF!&lt;&gt;"",1,0))</f>
        <v>#REF!</v>
      </c>
      <c r="AX139" s="208" t="e">
        <f>IF('Crisis Indicator Data'!#REF!="No Data",1,IF(#REF!&lt;&gt;"",1,0))</f>
        <v>#REF!</v>
      </c>
      <c r="AY139" s="208" t="e">
        <f>IF('Crisis Indicator Data'!#REF!="No Data",1,IF(#REF!&lt;&gt;"",1,0))</f>
        <v>#REF!</v>
      </c>
      <c r="AZ139" s="208" t="e">
        <f>IF('Crisis Indicator Data'!#REF!="No Data",1,IF(#REF!&lt;&gt;"",1,0))</f>
        <v>#REF!</v>
      </c>
      <c r="BA139" t="e">
        <f t="shared" si="8"/>
        <v>#REF!</v>
      </c>
      <c r="BB139" s="22" t="e">
        <f t="shared" si="9"/>
        <v>#REF!</v>
      </c>
    </row>
    <row r="140" spans="1:54" x14ac:dyDescent="0.3">
      <c r="A140" t="s">
        <v>7530</v>
      </c>
      <c r="B140" s="208" t="e">
        <f>IF('Crisis Indicator Data'!#REF!="No Data",1,IF(#REF!&lt;&gt;"",1,0))</f>
        <v>#REF!</v>
      </c>
      <c r="C140" s="208" t="e">
        <f>IF('Crisis Indicator Data'!#REF!="No Data",1,IF(#REF!&lt;&gt;"",1,0))</f>
        <v>#REF!</v>
      </c>
      <c r="D140" s="208" t="e">
        <f>IF('Crisis Indicator Data'!#REF!="No Data",1,IF(#REF!&lt;&gt;"",1,0))</f>
        <v>#REF!</v>
      </c>
      <c r="E140" s="208" t="e">
        <f>IF('Crisis Indicator Data'!#REF!="No Data",1,IF(#REF!&lt;&gt;"",1,0))</f>
        <v>#REF!</v>
      </c>
      <c r="F140" s="208" t="e">
        <f>IF('Crisis Indicator Data'!#REF!="No Data",1,IF(#REF!&lt;&gt;"",1,0))</f>
        <v>#REF!</v>
      </c>
      <c r="G140" s="208" t="e">
        <f>IF('Crisis Indicator Data'!#REF!="No Data",1,IF(#REF!&lt;&gt;"",1,0))</f>
        <v>#REF!</v>
      </c>
      <c r="H140" s="208" t="e">
        <f>IF('Crisis Indicator Data'!#REF!="No Data",1,IF(#REF!&lt;&gt;"",1,0))</f>
        <v>#REF!</v>
      </c>
      <c r="I140" s="208" t="e">
        <f>IF('Crisis Indicator Data'!#REF!="No Data",1,IF(#REF!&lt;&gt;"",1,0))</f>
        <v>#REF!</v>
      </c>
      <c r="J140" s="208" t="e">
        <f>IF('Crisis Indicator Data'!#REF!="No Data",1,IF(#REF!&lt;&gt;"",1,0))</f>
        <v>#REF!</v>
      </c>
      <c r="K140" s="208" t="e">
        <f>IF('Crisis Indicator Data'!#REF!="No Data",1,IF(#REF!&lt;&gt;"",1,0))</f>
        <v>#REF!</v>
      </c>
      <c r="L140" s="208" t="e">
        <f>IF('Crisis Indicator Data'!#REF!="No Data",1,IF(#REF!&lt;&gt;"",1,0))</f>
        <v>#REF!</v>
      </c>
      <c r="M140" s="208" t="e">
        <f>IF('Crisis Indicator Data'!#REF!="No Data",1,IF(#REF!&lt;&gt;"",1,0))</f>
        <v>#REF!</v>
      </c>
      <c r="N140" s="208" t="e">
        <f>IF('Crisis Indicator Data'!#REF!="No Data",1,IF(#REF!&lt;&gt;"",1,0))</f>
        <v>#REF!</v>
      </c>
      <c r="O140" s="208" t="e">
        <f>IF('Crisis Indicator Data'!#REF!="No Data",1,IF(#REF!&lt;&gt;"",1,0))</f>
        <v>#REF!</v>
      </c>
      <c r="P140" s="208" t="e">
        <f>IF('Crisis Indicator Data'!#REF!="No Data",1,IF(#REF!&lt;&gt;"",1,0))</f>
        <v>#REF!</v>
      </c>
      <c r="Q140" s="208" t="e">
        <f>IF('Crisis Indicator Data'!#REF!="No Data",1,IF(#REF!&lt;&gt;"",1,0))</f>
        <v>#REF!</v>
      </c>
      <c r="R140" s="208" t="e">
        <f>IF('Crisis Indicator Data'!#REF!="No Data",1,IF(#REF!&lt;&gt;"",1,0))</f>
        <v>#REF!</v>
      </c>
      <c r="S140" s="208" t="e">
        <f>IF('Crisis Indicator Data'!#REF!="No Data",1,IF(#REF!&lt;&gt;"",1,0))</f>
        <v>#REF!</v>
      </c>
      <c r="T140" s="208" t="e">
        <f>IF('Crisis Indicator Data'!#REF!="No Data",1,IF(#REF!&lt;&gt;"",1,0))</f>
        <v>#REF!</v>
      </c>
      <c r="U140" s="208" t="e">
        <f>IF('Crisis Indicator Data'!#REF!="No Data",1,IF(#REF!&lt;&gt;"",1,0))</f>
        <v>#REF!</v>
      </c>
      <c r="V140" s="208" t="e">
        <f>IF('Crisis Indicator Data'!#REF!="No Data",1,IF(#REF!&lt;&gt;"",1,0))</f>
        <v>#REF!</v>
      </c>
      <c r="W140" s="208" t="e">
        <f>IF('Crisis Indicator Data'!#REF!="No Data",1,IF(#REF!&lt;&gt;"",1,0))</f>
        <v>#REF!</v>
      </c>
      <c r="X140" s="208" t="e">
        <f>IF('Crisis Indicator Data'!#REF!="No Data",1,IF(#REF!&lt;&gt;"",1,0))</f>
        <v>#REF!</v>
      </c>
      <c r="Y140" s="208" t="e">
        <f>IF('Crisis Indicator Data'!#REF!="No Data",1,IF(#REF!&lt;&gt;"",1,0))</f>
        <v>#REF!</v>
      </c>
      <c r="Z140" s="208" t="e">
        <f>IF('Crisis Indicator Data'!#REF!="No Data",1,IF(#REF!&lt;&gt;"",1,0))</f>
        <v>#REF!</v>
      </c>
      <c r="AA140" s="208" t="e">
        <f>IF('Crisis Indicator Data'!#REF!="No Data",1,IF(#REF!&lt;&gt;"",1,0))</f>
        <v>#REF!</v>
      </c>
      <c r="AB140" s="208" t="e">
        <f>IF('Crisis Indicator Data'!#REF!="No Data",1,IF(#REF!&lt;&gt;"",1,0))</f>
        <v>#REF!</v>
      </c>
      <c r="AC140" s="208" t="e">
        <f>IF('Crisis Indicator Data'!#REF!="No Data",1,IF(#REF!&lt;&gt;"",1,0))</f>
        <v>#REF!</v>
      </c>
      <c r="AD140" s="208" t="e">
        <f>IF('Crisis Indicator Data'!#REF!="No Data",1,IF(#REF!&lt;&gt;"",1,0))</f>
        <v>#REF!</v>
      </c>
      <c r="AE140" s="208" t="e">
        <f>IF('Crisis Indicator Data'!#REF!="No Data",1,IF(#REF!&lt;&gt;"",1,0))</f>
        <v>#REF!</v>
      </c>
      <c r="AF140" s="208" t="e">
        <f>IF('Crisis Indicator Data'!#REF!="No Data",1,IF(#REF!&lt;&gt;"",1,0))</f>
        <v>#REF!</v>
      </c>
      <c r="AG140" s="208" t="e">
        <f>IF('Crisis Indicator Data'!#REF!="No Data",1,IF(#REF!&lt;&gt;"",1,0))</f>
        <v>#REF!</v>
      </c>
      <c r="AH140" s="208" t="e">
        <f>IF('Crisis Indicator Data'!#REF!="No Data",1,IF(#REF!&lt;&gt;"",1,0))</f>
        <v>#REF!</v>
      </c>
      <c r="AI140" s="208" t="e">
        <f>IF('Crisis Indicator Data'!#REF!="No Data",1,IF(#REF!&lt;&gt;"",1,0))</f>
        <v>#REF!</v>
      </c>
      <c r="AJ140" s="208" t="e">
        <f>IF('Crisis Indicator Data'!#REF!="No Data",1,IF(#REF!&lt;&gt;"",1,0))</f>
        <v>#REF!</v>
      </c>
      <c r="AK140" s="208" t="e">
        <f>IF('Crisis Indicator Data'!#REF!="No Data",1,IF(#REF!&lt;&gt;"",1,0))</f>
        <v>#REF!</v>
      </c>
      <c r="AL140" s="208" t="e">
        <f>IF('Crisis Indicator Data'!#REF!="No Data",1,IF(#REF!&lt;&gt;"",1,0))</f>
        <v>#REF!</v>
      </c>
      <c r="AM140" s="208" t="e">
        <f>IF('Crisis Indicator Data'!#REF!="No Data",1,IF(#REF!&lt;&gt;"",1,0))</f>
        <v>#REF!</v>
      </c>
      <c r="AN140" s="208" t="e">
        <f>IF('Crisis Indicator Data'!#REF!="No Data",1,IF(#REF!&lt;&gt;"",1,0))</f>
        <v>#REF!</v>
      </c>
      <c r="AO140" s="208" t="e">
        <f>IF('Crisis Indicator Data'!#REF!="No Data",1,IF(#REF!&lt;&gt;"",1,0))</f>
        <v>#REF!</v>
      </c>
      <c r="AP140" s="208" t="e">
        <f>IF('Crisis Indicator Data'!#REF!="No Data",1,IF(#REF!&lt;&gt;"",1,0))</f>
        <v>#REF!</v>
      </c>
      <c r="AQ140" s="208" t="e">
        <f>IF('Crisis Indicator Data'!#REF!="No Data",1,IF(#REF!&lt;&gt;"",1,0))</f>
        <v>#REF!</v>
      </c>
      <c r="AR140" s="208" t="e">
        <f>IF('Crisis Indicator Data'!#REF!="No Data",1,IF(#REF!&lt;&gt;"",1,0))</f>
        <v>#REF!</v>
      </c>
      <c r="AS140" s="208" t="e">
        <f>IF('Crisis Indicator Data'!#REF!="No Data",1,IF(#REF!&lt;&gt;"",1,0))</f>
        <v>#REF!</v>
      </c>
      <c r="AT140" s="208" t="e">
        <f>IF('Crisis Indicator Data'!#REF!="No Data",1,IF(#REF!&lt;&gt;"",1,0))</f>
        <v>#REF!</v>
      </c>
      <c r="AU140" s="208" t="e">
        <f>IF('Crisis Indicator Data'!#REF!="No Data",1,IF(#REF!&lt;&gt;"",1,0))</f>
        <v>#REF!</v>
      </c>
      <c r="AV140" s="208" t="e">
        <f>IF('Crisis Indicator Data'!#REF!="No Data",1,IF(#REF!&lt;&gt;"",1,0))</f>
        <v>#REF!</v>
      </c>
      <c r="AW140" s="208" t="e">
        <f>IF('Crisis Indicator Data'!#REF!="No Data",1,IF(#REF!&lt;&gt;"",1,0))</f>
        <v>#REF!</v>
      </c>
      <c r="AX140" s="208" t="e">
        <f>IF('Crisis Indicator Data'!#REF!="No Data",1,IF(#REF!&lt;&gt;"",1,0))</f>
        <v>#REF!</v>
      </c>
      <c r="AY140" s="208" t="e">
        <f>IF('Crisis Indicator Data'!#REF!="No Data",1,IF(#REF!&lt;&gt;"",1,0))</f>
        <v>#REF!</v>
      </c>
      <c r="AZ140" s="208" t="e">
        <f>IF('Crisis Indicator Data'!#REF!="No Data",1,IF(#REF!&lt;&gt;"",1,0))</f>
        <v>#REF!</v>
      </c>
      <c r="BA140" t="e">
        <f t="shared" si="8"/>
        <v>#REF!</v>
      </c>
      <c r="BB140" s="22" t="e">
        <f t="shared" si="9"/>
        <v>#REF!</v>
      </c>
    </row>
    <row r="141" spans="1:54" x14ac:dyDescent="0.3">
      <c r="A141" t="s">
        <v>7532</v>
      </c>
      <c r="B141" s="208" t="e">
        <f>IF('Crisis Indicator Data'!#REF!="No Data",1,IF(#REF!&lt;&gt;"",1,0))</f>
        <v>#REF!</v>
      </c>
      <c r="C141" s="208" t="e">
        <f>IF('Crisis Indicator Data'!#REF!="No Data",1,IF(#REF!&lt;&gt;"",1,0))</f>
        <v>#REF!</v>
      </c>
      <c r="D141" s="208" t="e">
        <f>IF('Crisis Indicator Data'!#REF!="No Data",1,IF(#REF!&lt;&gt;"",1,0))</f>
        <v>#REF!</v>
      </c>
      <c r="E141" s="208" t="e">
        <f>IF('Crisis Indicator Data'!#REF!="No Data",1,IF(#REF!&lt;&gt;"",1,0))</f>
        <v>#REF!</v>
      </c>
      <c r="F141" s="208" t="e">
        <f>IF('Crisis Indicator Data'!#REF!="No Data",1,IF(#REF!&lt;&gt;"",1,0))</f>
        <v>#REF!</v>
      </c>
      <c r="G141" s="208" t="e">
        <f>IF('Crisis Indicator Data'!#REF!="No Data",1,IF(#REF!&lt;&gt;"",1,0))</f>
        <v>#REF!</v>
      </c>
      <c r="H141" s="208" t="e">
        <f>IF('Crisis Indicator Data'!#REF!="No Data",1,IF(#REF!&lt;&gt;"",1,0))</f>
        <v>#REF!</v>
      </c>
      <c r="I141" s="208" t="e">
        <f>IF('Crisis Indicator Data'!#REF!="No Data",1,IF(#REF!&lt;&gt;"",1,0))</f>
        <v>#REF!</v>
      </c>
      <c r="J141" s="208" t="e">
        <f>IF('Crisis Indicator Data'!#REF!="No Data",1,IF(#REF!&lt;&gt;"",1,0))</f>
        <v>#REF!</v>
      </c>
      <c r="K141" s="208" t="e">
        <f>IF('Crisis Indicator Data'!#REF!="No Data",1,IF(#REF!&lt;&gt;"",1,0))</f>
        <v>#REF!</v>
      </c>
      <c r="L141" s="208" t="e">
        <f>IF('Crisis Indicator Data'!#REF!="No Data",1,IF(#REF!&lt;&gt;"",1,0))</f>
        <v>#REF!</v>
      </c>
      <c r="M141" s="208" t="e">
        <f>IF('Crisis Indicator Data'!#REF!="No Data",1,IF(#REF!&lt;&gt;"",1,0))</f>
        <v>#REF!</v>
      </c>
      <c r="N141" s="208" t="e">
        <f>IF('Crisis Indicator Data'!#REF!="No Data",1,IF(#REF!&lt;&gt;"",1,0))</f>
        <v>#REF!</v>
      </c>
      <c r="O141" s="208" t="e">
        <f>IF('Crisis Indicator Data'!#REF!="No Data",1,IF(#REF!&lt;&gt;"",1,0))</f>
        <v>#REF!</v>
      </c>
      <c r="P141" s="208" t="e">
        <f>IF('Crisis Indicator Data'!#REF!="No Data",1,IF(#REF!&lt;&gt;"",1,0))</f>
        <v>#REF!</v>
      </c>
      <c r="Q141" s="208" t="e">
        <f>IF('Crisis Indicator Data'!#REF!="No Data",1,IF(#REF!&lt;&gt;"",1,0))</f>
        <v>#REF!</v>
      </c>
      <c r="R141" s="208" t="e">
        <f>IF('Crisis Indicator Data'!#REF!="No Data",1,IF(#REF!&lt;&gt;"",1,0))</f>
        <v>#REF!</v>
      </c>
      <c r="S141" s="208" t="e">
        <f>IF('Crisis Indicator Data'!#REF!="No Data",1,IF(#REF!&lt;&gt;"",1,0))</f>
        <v>#REF!</v>
      </c>
      <c r="T141" s="208" t="e">
        <f>IF('Crisis Indicator Data'!#REF!="No Data",1,IF(#REF!&lt;&gt;"",1,0))</f>
        <v>#REF!</v>
      </c>
      <c r="U141" s="208" t="e">
        <f>IF('Crisis Indicator Data'!#REF!="No Data",1,IF(#REF!&lt;&gt;"",1,0))</f>
        <v>#REF!</v>
      </c>
      <c r="V141" s="208" t="e">
        <f>IF('Crisis Indicator Data'!#REF!="No Data",1,IF(#REF!&lt;&gt;"",1,0))</f>
        <v>#REF!</v>
      </c>
      <c r="W141" s="208" t="e">
        <f>IF('Crisis Indicator Data'!#REF!="No Data",1,IF(#REF!&lt;&gt;"",1,0))</f>
        <v>#REF!</v>
      </c>
      <c r="X141" s="208" t="e">
        <f>IF('Crisis Indicator Data'!#REF!="No Data",1,IF(#REF!&lt;&gt;"",1,0))</f>
        <v>#REF!</v>
      </c>
      <c r="Y141" s="208" t="e">
        <f>IF('Crisis Indicator Data'!#REF!="No Data",1,IF(#REF!&lt;&gt;"",1,0))</f>
        <v>#REF!</v>
      </c>
      <c r="Z141" s="208" t="e">
        <f>IF('Crisis Indicator Data'!#REF!="No Data",1,IF(#REF!&lt;&gt;"",1,0))</f>
        <v>#REF!</v>
      </c>
      <c r="AA141" s="208" t="e">
        <f>IF('Crisis Indicator Data'!#REF!="No Data",1,IF(#REF!&lt;&gt;"",1,0))</f>
        <v>#REF!</v>
      </c>
      <c r="AB141" s="208" t="e">
        <f>IF('Crisis Indicator Data'!#REF!="No Data",1,IF(#REF!&lt;&gt;"",1,0))</f>
        <v>#REF!</v>
      </c>
      <c r="AC141" s="208" t="e">
        <f>IF('Crisis Indicator Data'!#REF!="No Data",1,IF(#REF!&lt;&gt;"",1,0))</f>
        <v>#REF!</v>
      </c>
      <c r="AD141" s="208" t="e">
        <f>IF('Crisis Indicator Data'!#REF!="No Data",1,IF(#REF!&lt;&gt;"",1,0))</f>
        <v>#REF!</v>
      </c>
      <c r="AE141" s="208" t="e">
        <f>IF('Crisis Indicator Data'!#REF!="No Data",1,IF(#REF!&lt;&gt;"",1,0))</f>
        <v>#REF!</v>
      </c>
      <c r="AF141" s="208" t="e">
        <f>IF('Crisis Indicator Data'!#REF!="No Data",1,IF(#REF!&lt;&gt;"",1,0))</f>
        <v>#REF!</v>
      </c>
      <c r="AG141" s="208" t="e">
        <f>IF('Crisis Indicator Data'!#REF!="No Data",1,IF(#REF!&lt;&gt;"",1,0))</f>
        <v>#REF!</v>
      </c>
      <c r="AH141" s="208" t="e">
        <f>IF('Crisis Indicator Data'!#REF!="No Data",1,IF(#REF!&lt;&gt;"",1,0))</f>
        <v>#REF!</v>
      </c>
      <c r="AI141" s="208" t="e">
        <f>IF('Crisis Indicator Data'!#REF!="No Data",1,IF(#REF!&lt;&gt;"",1,0))</f>
        <v>#REF!</v>
      </c>
      <c r="AJ141" s="208" t="e">
        <f>IF('Crisis Indicator Data'!#REF!="No Data",1,IF(#REF!&lt;&gt;"",1,0))</f>
        <v>#REF!</v>
      </c>
      <c r="AK141" s="208" t="e">
        <f>IF('Crisis Indicator Data'!#REF!="No Data",1,IF(#REF!&lt;&gt;"",1,0))</f>
        <v>#REF!</v>
      </c>
      <c r="AL141" s="208" t="e">
        <f>IF('Crisis Indicator Data'!#REF!="No Data",1,IF(#REF!&lt;&gt;"",1,0))</f>
        <v>#REF!</v>
      </c>
      <c r="AM141" s="208" t="e">
        <f>IF('Crisis Indicator Data'!#REF!="No Data",1,IF(#REF!&lt;&gt;"",1,0))</f>
        <v>#REF!</v>
      </c>
      <c r="AN141" s="208" t="e">
        <f>IF('Crisis Indicator Data'!#REF!="No Data",1,IF(#REF!&lt;&gt;"",1,0))</f>
        <v>#REF!</v>
      </c>
      <c r="AO141" s="208" t="e">
        <f>IF('Crisis Indicator Data'!#REF!="No Data",1,IF(#REF!&lt;&gt;"",1,0))</f>
        <v>#REF!</v>
      </c>
      <c r="AP141" s="208" t="e">
        <f>IF('Crisis Indicator Data'!#REF!="No Data",1,IF(#REF!&lt;&gt;"",1,0))</f>
        <v>#REF!</v>
      </c>
      <c r="AQ141" s="208" t="e">
        <f>IF('Crisis Indicator Data'!#REF!="No Data",1,IF(#REF!&lt;&gt;"",1,0))</f>
        <v>#REF!</v>
      </c>
      <c r="AR141" s="208" t="e">
        <f>IF('Crisis Indicator Data'!#REF!="No Data",1,IF(#REF!&lt;&gt;"",1,0))</f>
        <v>#REF!</v>
      </c>
      <c r="AS141" s="208" t="e">
        <f>IF('Crisis Indicator Data'!#REF!="No Data",1,IF(#REF!&lt;&gt;"",1,0))</f>
        <v>#REF!</v>
      </c>
      <c r="AT141" s="208" t="e">
        <f>IF('Crisis Indicator Data'!#REF!="No Data",1,IF(#REF!&lt;&gt;"",1,0))</f>
        <v>#REF!</v>
      </c>
      <c r="AU141" s="208" t="e">
        <f>IF('Crisis Indicator Data'!#REF!="No Data",1,IF(#REF!&lt;&gt;"",1,0))</f>
        <v>#REF!</v>
      </c>
      <c r="AV141" s="208" t="e">
        <f>IF('Crisis Indicator Data'!#REF!="No Data",1,IF(#REF!&lt;&gt;"",1,0))</f>
        <v>#REF!</v>
      </c>
      <c r="AW141" s="208" t="e">
        <f>IF('Crisis Indicator Data'!#REF!="No Data",1,IF(#REF!&lt;&gt;"",1,0))</f>
        <v>#REF!</v>
      </c>
      <c r="AX141" s="208" t="e">
        <f>IF('Crisis Indicator Data'!#REF!="No Data",1,IF(#REF!&lt;&gt;"",1,0))</f>
        <v>#REF!</v>
      </c>
      <c r="AY141" s="208" t="e">
        <f>IF('Crisis Indicator Data'!#REF!="No Data",1,IF(#REF!&lt;&gt;"",1,0))</f>
        <v>#REF!</v>
      </c>
      <c r="AZ141" s="208" t="e">
        <f>IF('Crisis Indicator Data'!#REF!="No Data",1,IF(#REF!&lt;&gt;"",1,0))</f>
        <v>#REF!</v>
      </c>
      <c r="BA141" t="e">
        <f t="shared" si="8"/>
        <v>#REF!</v>
      </c>
      <c r="BB141" s="22" t="e">
        <f t="shared" si="9"/>
        <v>#REF!</v>
      </c>
    </row>
    <row r="142" spans="1:54" x14ac:dyDescent="0.3">
      <c r="A142" t="s">
        <v>7533</v>
      </c>
      <c r="B142" s="208" t="e">
        <f>IF('Crisis Indicator Data'!#REF!="No Data",1,IF(#REF!&lt;&gt;"",1,0))</f>
        <v>#REF!</v>
      </c>
      <c r="C142" s="208" t="e">
        <f>IF('Crisis Indicator Data'!#REF!="No Data",1,IF(#REF!&lt;&gt;"",1,0))</f>
        <v>#REF!</v>
      </c>
      <c r="D142" s="208" t="e">
        <f>IF('Crisis Indicator Data'!#REF!="No Data",1,IF(#REF!&lt;&gt;"",1,0))</f>
        <v>#REF!</v>
      </c>
      <c r="E142" s="208" t="e">
        <f>IF('Crisis Indicator Data'!#REF!="No Data",1,IF(#REF!&lt;&gt;"",1,0))</f>
        <v>#REF!</v>
      </c>
      <c r="F142" s="208" t="e">
        <f>IF('Crisis Indicator Data'!#REF!="No Data",1,IF(#REF!&lt;&gt;"",1,0))</f>
        <v>#REF!</v>
      </c>
      <c r="G142" s="208" t="e">
        <f>IF('Crisis Indicator Data'!#REF!="No Data",1,IF(#REF!&lt;&gt;"",1,0))</f>
        <v>#REF!</v>
      </c>
      <c r="H142" s="208" t="e">
        <f>IF('Crisis Indicator Data'!#REF!="No Data",1,IF(#REF!&lt;&gt;"",1,0))</f>
        <v>#REF!</v>
      </c>
      <c r="I142" s="208" t="e">
        <f>IF('Crisis Indicator Data'!#REF!="No Data",1,IF(#REF!&lt;&gt;"",1,0))</f>
        <v>#REF!</v>
      </c>
      <c r="J142" s="208" t="e">
        <f>IF('Crisis Indicator Data'!#REF!="No Data",1,IF(#REF!&lt;&gt;"",1,0))</f>
        <v>#REF!</v>
      </c>
      <c r="K142" s="208" t="e">
        <f>IF('Crisis Indicator Data'!#REF!="No Data",1,IF(#REF!&lt;&gt;"",1,0))</f>
        <v>#REF!</v>
      </c>
      <c r="L142" s="208" t="e">
        <f>IF('Crisis Indicator Data'!#REF!="No Data",1,IF(#REF!&lt;&gt;"",1,0))</f>
        <v>#REF!</v>
      </c>
      <c r="M142" s="208" t="e">
        <f>IF('Crisis Indicator Data'!#REF!="No Data",1,IF(#REF!&lt;&gt;"",1,0))</f>
        <v>#REF!</v>
      </c>
      <c r="N142" s="208" t="e">
        <f>IF('Crisis Indicator Data'!#REF!="No Data",1,IF(#REF!&lt;&gt;"",1,0))</f>
        <v>#REF!</v>
      </c>
      <c r="O142" s="208" t="e">
        <f>IF('Crisis Indicator Data'!#REF!="No Data",1,IF(#REF!&lt;&gt;"",1,0))</f>
        <v>#REF!</v>
      </c>
      <c r="P142" s="208" t="e">
        <f>IF('Crisis Indicator Data'!#REF!="No Data",1,IF(#REF!&lt;&gt;"",1,0))</f>
        <v>#REF!</v>
      </c>
      <c r="Q142" s="208" t="e">
        <f>IF('Crisis Indicator Data'!#REF!="No Data",1,IF(#REF!&lt;&gt;"",1,0))</f>
        <v>#REF!</v>
      </c>
      <c r="R142" s="208" t="e">
        <f>IF('Crisis Indicator Data'!#REF!="No Data",1,IF(#REF!&lt;&gt;"",1,0))</f>
        <v>#REF!</v>
      </c>
      <c r="S142" s="208" t="e">
        <f>IF('Crisis Indicator Data'!#REF!="No Data",1,IF(#REF!&lt;&gt;"",1,0))</f>
        <v>#REF!</v>
      </c>
      <c r="T142" s="208" t="e">
        <f>IF('Crisis Indicator Data'!#REF!="No Data",1,IF(#REF!&lt;&gt;"",1,0))</f>
        <v>#REF!</v>
      </c>
      <c r="U142" s="208" t="e">
        <f>IF('Crisis Indicator Data'!#REF!="No Data",1,IF(#REF!&lt;&gt;"",1,0))</f>
        <v>#REF!</v>
      </c>
      <c r="V142" s="208" t="e">
        <f>IF('Crisis Indicator Data'!#REF!="No Data",1,IF(#REF!&lt;&gt;"",1,0))</f>
        <v>#REF!</v>
      </c>
      <c r="W142" s="208" t="e">
        <f>IF('Crisis Indicator Data'!#REF!="No Data",1,IF(#REF!&lt;&gt;"",1,0))</f>
        <v>#REF!</v>
      </c>
      <c r="X142" s="208" t="e">
        <f>IF('Crisis Indicator Data'!#REF!="No Data",1,IF(#REF!&lt;&gt;"",1,0))</f>
        <v>#REF!</v>
      </c>
      <c r="Y142" s="208" t="e">
        <f>IF('Crisis Indicator Data'!#REF!="No Data",1,IF(#REF!&lt;&gt;"",1,0))</f>
        <v>#REF!</v>
      </c>
      <c r="Z142" s="208" t="e">
        <f>IF('Crisis Indicator Data'!#REF!="No Data",1,IF(#REF!&lt;&gt;"",1,0))</f>
        <v>#REF!</v>
      </c>
      <c r="AA142" s="208" t="e">
        <f>IF('Crisis Indicator Data'!#REF!="No Data",1,IF(#REF!&lt;&gt;"",1,0))</f>
        <v>#REF!</v>
      </c>
      <c r="AB142" s="208" t="e">
        <f>IF('Crisis Indicator Data'!#REF!="No Data",1,IF(#REF!&lt;&gt;"",1,0))</f>
        <v>#REF!</v>
      </c>
      <c r="AC142" s="208" t="e">
        <f>IF('Crisis Indicator Data'!#REF!="No Data",1,IF(#REF!&lt;&gt;"",1,0))</f>
        <v>#REF!</v>
      </c>
      <c r="AD142" s="208" t="e">
        <f>IF('Crisis Indicator Data'!#REF!="No Data",1,IF(#REF!&lt;&gt;"",1,0))</f>
        <v>#REF!</v>
      </c>
      <c r="AE142" s="208" t="e">
        <f>IF('Crisis Indicator Data'!#REF!="No Data",1,IF(#REF!&lt;&gt;"",1,0))</f>
        <v>#REF!</v>
      </c>
      <c r="AF142" s="208" t="e">
        <f>IF('Crisis Indicator Data'!#REF!="No Data",1,IF(#REF!&lt;&gt;"",1,0))</f>
        <v>#REF!</v>
      </c>
      <c r="AG142" s="208" t="e">
        <f>IF('Crisis Indicator Data'!#REF!="No Data",1,IF(#REF!&lt;&gt;"",1,0))</f>
        <v>#REF!</v>
      </c>
      <c r="AH142" s="208" t="e">
        <f>IF('Crisis Indicator Data'!#REF!="No Data",1,IF(#REF!&lt;&gt;"",1,0))</f>
        <v>#REF!</v>
      </c>
      <c r="AI142" s="208" t="e">
        <f>IF('Crisis Indicator Data'!#REF!="No Data",1,IF(#REF!&lt;&gt;"",1,0))</f>
        <v>#REF!</v>
      </c>
      <c r="AJ142" s="208" t="e">
        <f>IF('Crisis Indicator Data'!#REF!="No Data",1,IF(#REF!&lt;&gt;"",1,0))</f>
        <v>#REF!</v>
      </c>
      <c r="AK142" s="208" t="e">
        <f>IF('Crisis Indicator Data'!#REF!="No Data",1,IF(#REF!&lt;&gt;"",1,0))</f>
        <v>#REF!</v>
      </c>
      <c r="AL142" s="208" t="e">
        <f>IF('Crisis Indicator Data'!#REF!="No Data",1,IF(#REF!&lt;&gt;"",1,0))</f>
        <v>#REF!</v>
      </c>
      <c r="AM142" s="208" t="e">
        <f>IF('Crisis Indicator Data'!#REF!="No Data",1,IF(#REF!&lt;&gt;"",1,0))</f>
        <v>#REF!</v>
      </c>
      <c r="AN142" s="208" t="e">
        <f>IF('Crisis Indicator Data'!#REF!="No Data",1,IF(#REF!&lt;&gt;"",1,0))</f>
        <v>#REF!</v>
      </c>
      <c r="AO142" s="208" t="e">
        <f>IF('Crisis Indicator Data'!#REF!="No Data",1,IF(#REF!&lt;&gt;"",1,0))</f>
        <v>#REF!</v>
      </c>
      <c r="AP142" s="208" t="e">
        <f>IF('Crisis Indicator Data'!#REF!="No Data",1,IF(#REF!&lt;&gt;"",1,0))</f>
        <v>#REF!</v>
      </c>
      <c r="AQ142" s="208" t="e">
        <f>IF('Crisis Indicator Data'!#REF!="No Data",1,IF(#REF!&lt;&gt;"",1,0))</f>
        <v>#REF!</v>
      </c>
      <c r="AR142" s="208" t="e">
        <f>IF('Crisis Indicator Data'!#REF!="No Data",1,IF(#REF!&lt;&gt;"",1,0))</f>
        <v>#REF!</v>
      </c>
      <c r="AS142" s="208" t="e">
        <f>IF('Crisis Indicator Data'!#REF!="No Data",1,IF(#REF!&lt;&gt;"",1,0))</f>
        <v>#REF!</v>
      </c>
      <c r="AT142" s="208" t="e">
        <f>IF('Crisis Indicator Data'!#REF!="No Data",1,IF(#REF!&lt;&gt;"",1,0))</f>
        <v>#REF!</v>
      </c>
      <c r="AU142" s="208" t="e">
        <f>IF('Crisis Indicator Data'!#REF!="No Data",1,IF(#REF!&lt;&gt;"",1,0))</f>
        <v>#REF!</v>
      </c>
      <c r="AV142" s="208" t="e">
        <f>IF('Crisis Indicator Data'!#REF!="No Data",1,IF(#REF!&lt;&gt;"",1,0))</f>
        <v>#REF!</v>
      </c>
      <c r="AW142" s="208" t="e">
        <f>IF('Crisis Indicator Data'!#REF!="No Data",1,IF(#REF!&lt;&gt;"",1,0))</f>
        <v>#REF!</v>
      </c>
      <c r="AX142" s="208" t="e">
        <f>IF('Crisis Indicator Data'!#REF!="No Data",1,IF(#REF!&lt;&gt;"",1,0))</f>
        <v>#REF!</v>
      </c>
      <c r="AY142" s="208" t="e">
        <f>IF('Crisis Indicator Data'!#REF!="No Data",1,IF(#REF!&lt;&gt;"",1,0))</f>
        <v>#REF!</v>
      </c>
      <c r="AZ142" s="208" t="e">
        <f>IF('Crisis Indicator Data'!#REF!="No Data",1,IF(#REF!&lt;&gt;"",1,0))</f>
        <v>#REF!</v>
      </c>
      <c r="BA142" t="e">
        <f t="shared" si="8"/>
        <v>#REF!</v>
      </c>
      <c r="BB142" s="22" t="e">
        <f t="shared" si="9"/>
        <v>#REF!</v>
      </c>
    </row>
    <row r="143" spans="1:54" x14ac:dyDescent="0.3">
      <c r="A143" t="s">
        <v>7565</v>
      </c>
      <c r="B143" s="208" t="e">
        <f>IF('Crisis Indicator Data'!#REF!="No Data",1,IF(#REF!&lt;&gt;"",1,0))</f>
        <v>#REF!</v>
      </c>
      <c r="C143" s="208" t="e">
        <f>IF('Crisis Indicator Data'!#REF!="No Data",1,IF(#REF!&lt;&gt;"",1,0))</f>
        <v>#REF!</v>
      </c>
      <c r="D143" s="208" t="e">
        <f>IF('Crisis Indicator Data'!#REF!="No Data",1,IF(#REF!&lt;&gt;"",1,0))</f>
        <v>#REF!</v>
      </c>
      <c r="E143" s="208" t="e">
        <f>IF('Crisis Indicator Data'!#REF!="No Data",1,IF(#REF!&lt;&gt;"",1,0))</f>
        <v>#REF!</v>
      </c>
      <c r="F143" s="208" t="e">
        <f>IF('Crisis Indicator Data'!#REF!="No Data",1,IF(#REF!&lt;&gt;"",1,0))</f>
        <v>#REF!</v>
      </c>
      <c r="G143" s="208" t="e">
        <f>IF('Crisis Indicator Data'!#REF!="No Data",1,IF(#REF!&lt;&gt;"",1,0))</f>
        <v>#REF!</v>
      </c>
      <c r="H143" s="208" t="e">
        <f>IF('Crisis Indicator Data'!#REF!="No Data",1,IF(#REF!&lt;&gt;"",1,0))</f>
        <v>#REF!</v>
      </c>
      <c r="I143" s="208" t="e">
        <f>IF('Crisis Indicator Data'!#REF!="No Data",1,IF(#REF!&lt;&gt;"",1,0))</f>
        <v>#REF!</v>
      </c>
      <c r="J143" s="208" t="e">
        <f>IF('Crisis Indicator Data'!#REF!="No Data",1,IF(#REF!&lt;&gt;"",1,0))</f>
        <v>#REF!</v>
      </c>
      <c r="K143" s="208" t="e">
        <f>IF('Crisis Indicator Data'!#REF!="No Data",1,IF(#REF!&lt;&gt;"",1,0))</f>
        <v>#REF!</v>
      </c>
      <c r="L143" s="208" t="e">
        <f>IF('Crisis Indicator Data'!#REF!="No Data",1,IF(#REF!&lt;&gt;"",1,0))</f>
        <v>#REF!</v>
      </c>
      <c r="M143" s="208" t="e">
        <f>IF('Crisis Indicator Data'!#REF!="No Data",1,IF(#REF!&lt;&gt;"",1,0))</f>
        <v>#REF!</v>
      </c>
      <c r="N143" s="208" t="e">
        <f>IF('Crisis Indicator Data'!#REF!="No Data",1,IF(#REF!&lt;&gt;"",1,0))</f>
        <v>#REF!</v>
      </c>
      <c r="O143" s="208" t="e">
        <f>IF('Crisis Indicator Data'!#REF!="No Data",1,IF(#REF!&lt;&gt;"",1,0))</f>
        <v>#REF!</v>
      </c>
      <c r="P143" s="208" t="e">
        <f>IF('Crisis Indicator Data'!#REF!="No Data",1,IF(#REF!&lt;&gt;"",1,0))</f>
        <v>#REF!</v>
      </c>
      <c r="Q143" s="208" t="e">
        <f>IF('Crisis Indicator Data'!#REF!="No Data",1,IF(#REF!&lt;&gt;"",1,0))</f>
        <v>#REF!</v>
      </c>
      <c r="R143" s="208" t="e">
        <f>IF('Crisis Indicator Data'!#REF!="No Data",1,IF(#REF!&lt;&gt;"",1,0))</f>
        <v>#REF!</v>
      </c>
      <c r="S143" s="208" t="e">
        <f>IF('Crisis Indicator Data'!#REF!="No Data",1,IF(#REF!&lt;&gt;"",1,0))</f>
        <v>#REF!</v>
      </c>
      <c r="T143" s="208" t="e">
        <f>IF('Crisis Indicator Data'!#REF!="No Data",1,IF(#REF!&lt;&gt;"",1,0))</f>
        <v>#REF!</v>
      </c>
      <c r="U143" s="208" t="e">
        <f>IF('Crisis Indicator Data'!#REF!="No Data",1,IF(#REF!&lt;&gt;"",1,0))</f>
        <v>#REF!</v>
      </c>
      <c r="V143" s="208" t="e">
        <f>IF('Crisis Indicator Data'!#REF!="No Data",1,IF(#REF!&lt;&gt;"",1,0))</f>
        <v>#REF!</v>
      </c>
      <c r="W143" s="208" t="e">
        <f>IF('Crisis Indicator Data'!#REF!="No Data",1,IF(#REF!&lt;&gt;"",1,0))</f>
        <v>#REF!</v>
      </c>
      <c r="X143" s="208" t="e">
        <f>IF('Crisis Indicator Data'!#REF!="No Data",1,IF(#REF!&lt;&gt;"",1,0))</f>
        <v>#REF!</v>
      </c>
      <c r="Y143" s="208" t="e">
        <f>IF('Crisis Indicator Data'!#REF!="No Data",1,IF(#REF!&lt;&gt;"",1,0))</f>
        <v>#REF!</v>
      </c>
      <c r="Z143" s="208" t="e">
        <f>IF('Crisis Indicator Data'!#REF!="No Data",1,IF(#REF!&lt;&gt;"",1,0))</f>
        <v>#REF!</v>
      </c>
      <c r="AA143" s="208" t="e">
        <f>IF('Crisis Indicator Data'!#REF!="No Data",1,IF(#REF!&lt;&gt;"",1,0))</f>
        <v>#REF!</v>
      </c>
      <c r="AB143" s="208" t="e">
        <f>IF('Crisis Indicator Data'!#REF!="No Data",1,IF(#REF!&lt;&gt;"",1,0))</f>
        <v>#REF!</v>
      </c>
      <c r="AC143" s="208" t="e">
        <f>IF('Crisis Indicator Data'!#REF!="No Data",1,IF(#REF!&lt;&gt;"",1,0))</f>
        <v>#REF!</v>
      </c>
      <c r="AD143" s="208" t="e">
        <f>IF('Crisis Indicator Data'!#REF!="No Data",1,IF(#REF!&lt;&gt;"",1,0))</f>
        <v>#REF!</v>
      </c>
      <c r="AE143" s="208" t="e">
        <f>IF('Crisis Indicator Data'!#REF!="No Data",1,IF(#REF!&lt;&gt;"",1,0))</f>
        <v>#REF!</v>
      </c>
      <c r="AF143" s="208" t="e">
        <f>IF('Crisis Indicator Data'!#REF!="No Data",1,IF(#REF!&lt;&gt;"",1,0))</f>
        <v>#REF!</v>
      </c>
      <c r="AG143" s="208" t="e">
        <f>IF('Crisis Indicator Data'!#REF!="No Data",1,IF(#REF!&lt;&gt;"",1,0))</f>
        <v>#REF!</v>
      </c>
      <c r="AH143" s="208" t="e">
        <f>IF('Crisis Indicator Data'!#REF!="No Data",1,IF(#REF!&lt;&gt;"",1,0))</f>
        <v>#REF!</v>
      </c>
      <c r="AI143" s="208" t="e">
        <f>IF('Crisis Indicator Data'!#REF!="No Data",1,IF(#REF!&lt;&gt;"",1,0))</f>
        <v>#REF!</v>
      </c>
      <c r="AJ143" s="208" t="e">
        <f>IF('Crisis Indicator Data'!#REF!="No Data",1,IF(#REF!&lt;&gt;"",1,0))</f>
        <v>#REF!</v>
      </c>
      <c r="AK143" s="208" t="e">
        <f>IF('Crisis Indicator Data'!#REF!="No Data",1,IF(#REF!&lt;&gt;"",1,0))</f>
        <v>#REF!</v>
      </c>
      <c r="AL143" s="208" t="e">
        <f>IF('Crisis Indicator Data'!#REF!="No Data",1,IF(#REF!&lt;&gt;"",1,0))</f>
        <v>#REF!</v>
      </c>
      <c r="AM143" s="208" t="e">
        <f>IF('Crisis Indicator Data'!#REF!="No Data",1,IF(#REF!&lt;&gt;"",1,0))</f>
        <v>#REF!</v>
      </c>
      <c r="AN143" s="208" t="e">
        <f>IF('Crisis Indicator Data'!#REF!="No Data",1,IF(#REF!&lt;&gt;"",1,0))</f>
        <v>#REF!</v>
      </c>
      <c r="AO143" s="208" t="e">
        <f>IF('Crisis Indicator Data'!#REF!="No Data",1,IF(#REF!&lt;&gt;"",1,0))</f>
        <v>#REF!</v>
      </c>
      <c r="AP143" s="208" t="e">
        <f>IF('Crisis Indicator Data'!#REF!="No Data",1,IF(#REF!&lt;&gt;"",1,0))</f>
        <v>#REF!</v>
      </c>
      <c r="AQ143" s="208" t="e">
        <f>IF('Crisis Indicator Data'!#REF!="No Data",1,IF(#REF!&lt;&gt;"",1,0))</f>
        <v>#REF!</v>
      </c>
      <c r="AR143" s="208" t="e">
        <f>IF('Crisis Indicator Data'!#REF!="No Data",1,IF(#REF!&lt;&gt;"",1,0))</f>
        <v>#REF!</v>
      </c>
      <c r="AS143" s="208" t="e">
        <f>IF('Crisis Indicator Data'!#REF!="No Data",1,IF(#REF!&lt;&gt;"",1,0))</f>
        <v>#REF!</v>
      </c>
      <c r="AT143" s="208" t="e">
        <f>IF('Crisis Indicator Data'!#REF!="No Data",1,IF(#REF!&lt;&gt;"",1,0))</f>
        <v>#REF!</v>
      </c>
      <c r="AU143" s="208" t="e">
        <f>IF('Crisis Indicator Data'!#REF!="No Data",1,IF(#REF!&lt;&gt;"",1,0))</f>
        <v>#REF!</v>
      </c>
      <c r="AV143" s="208" t="e">
        <f>IF('Crisis Indicator Data'!#REF!="No Data",1,IF(#REF!&lt;&gt;"",1,0))</f>
        <v>#REF!</v>
      </c>
      <c r="AW143" s="208" t="e">
        <f>IF('Crisis Indicator Data'!#REF!="No Data",1,IF(#REF!&lt;&gt;"",1,0))</f>
        <v>#REF!</v>
      </c>
      <c r="AX143" s="208" t="e">
        <f>IF('Crisis Indicator Data'!#REF!="No Data",1,IF(#REF!&lt;&gt;"",1,0))</f>
        <v>#REF!</v>
      </c>
      <c r="AY143" s="208" t="e">
        <f>IF('Crisis Indicator Data'!#REF!="No Data",1,IF(#REF!&lt;&gt;"",1,0))</f>
        <v>#REF!</v>
      </c>
      <c r="AZ143" s="208" t="e">
        <f>IF('Crisis Indicator Data'!#REF!="No Data",1,IF(#REF!&lt;&gt;"",1,0))</f>
        <v>#REF!</v>
      </c>
      <c r="BA143" t="e">
        <f t="shared" si="8"/>
        <v>#REF!</v>
      </c>
      <c r="BB143" s="22" t="e">
        <f t="shared" si="9"/>
        <v>#REF!</v>
      </c>
    </row>
    <row r="144" spans="1:54" x14ac:dyDescent="0.3">
      <c r="A144" t="s">
        <v>7535</v>
      </c>
      <c r="B144" s="208" t="e">
        <f>IF('Crisis Indicator Data'!#REF!="No Data",1,IF(#REF!&lt;&gt;"",1,0))</f>
        <v>#REF!</v>
      </c>
      <c r="C144" s="208" t="e">
        <f>IF('Crisis Indicator Data'!#REF!="No Data",1,IF(#REF!&lt;&gt;"",1,0))</f>
        <v>#REF!</v>
      </c>
      <c r="D144" s="208" t="e">
        <f>IF('Crisis Indicator Data'!#REF!="No Data",1,IF(#REF!&lt;&gt;"",1,0))</f>
        <v>#REF!</v>
      </c>
      <c r="E144" s="208" t="e">
        <f>IF('Crisis Indicator Data'!#REF!="No Data",1,IF(#REF!&lt;&gt;"",1,0))</f>
        <v>#REF!</v>
      </c>
      <c r="F144" s="208" t="e">
        <f>IF('Crisis Indicator Data'!#REF!="No Data",1,IF(#REF!&lt;&gt;"",1,0))</f>
        <v>#REF!</v>
      </c>
      <c r="G144" s="208" t="e">
        <f>IF('Crisis Indicator Data'!#REF!="No Data",1,IF(#REF!&lt;&gt;"",1,0))</f>
        <v>#REF!</v>
      </c>
      <c r="H144" s="208" t="e">
        <f>IF('Crisis Indicator Data'!#REF!="No Data",1,IF(#REF!&lt;&gt;"",1,0))</f>
        <v>#REF!</v>
      </c>
      <c r="I144" s="208" t="e">
        <f>IF('Crisis Indicator Data'!#REF!="No Data",1,IF(#REF!&lt;&gt;"",1,0))</f>
        <v>#REF!</v>
      </c>
      <c r="J144" s="208" t="e">
        <f>IF('Crisis Indicator Data'!#REF!="No Data",1,IF(#REF!&lt;&gt;"",1,0))</f>
        <v>#REF!</v>
      </c>
      <c r="K144" s="208" t="e">
        <f>IF('Crisis Indicator Data'!#REF!="No Data",1,IF(#REF!&lt;&gt;"",1,0))</f>
        <v>#REF!</v>
      </c>
      <c r="L144" s="208" t="e">
        <f>IF('Crisis Indicator Data'!#REF!="No Data",1,IF(#REF!&lt;&gt;"",1,0))</f>
        <v>#REF!</v>
      </c>
      <c r="M144" s="208" t="e">
        <f>IF('Crisis Indicator Data'!#REF!="No Data",1,IF(#REF!&lt;&gt;"",1,0))</f>
        <v>#REF!</v>
      </c>
      <c r="N144" s="208" t="e">
        <f>IF('Crisis Indicator Data'!#REF!="No Data",1,IF(#REF!&lt;&gt;"",1,0))</f>
        <v>#REF!</v>
      </c>
      <c r="O144" s="208" t="e">
        <f>IF('Crisis Indicator Data'!#REF!="No Data",1,IF(#REF!&lt;&gt;"",1,0))</f>
        <v>#REF!</v>
      </c>
      <c r="P144" s="208" t="e">
        <f>IF('Crisis Indicator Data'!#REF!="No Data",1,IF(#REF!&lt;&gt;"",1,0))</f>
        <v>#REF!</v>
      </c>
      <c r="Q144" s="208" t="e">
        <f>IF('Crisis Indicator Data'!#REF!="No Data",1,IF(#REF!&lt;&gt;"",1,0))</f>
        <v>#REF!</v>
      </c>
      <c r="R144" s="208" t="e">
        <f>IF('Crisis Indicator Data'!#REF!="No Data",1,IF(#REF!&lt;&gt;"",1,0))</f>
        <v>#REF!</v>
      </c>
      <c r="S144" s="208" t="e">
        <f>IF('Crisis Indicator Data'!#REF!="No Data",1,IF(#REF!&lt;&gt;"",1,0))</f>
        <v>#REF!</v>
      </c>
      <c r="T144" s="208" t="e">
        <f>IF('Crisis Indicator Data'!#REF!="No Data",1,IF(#REF!&lt;&gt;"",1,0))</f>
        <v>#REF!</v>
      </c>
      <c r="U144" s="208" t="e">
        <f>IF('Crisis Indicator Data'!#REF!="No Data",1,IF(#REF!&lt;&gt;"",1,0))</f>
        <v>#REF!</v>
      </c>
      <c r="V144" s="208" t="e">
        <f>IF('Crisis Indicator Data'!#REF!="No Data",1,IF(#REF!&lt;&gt;"",1,0))</f>
        <v>#REF!</v>
      </c>
      <c r="W144" s="208" t="e">
        <f>IF('Crisis Indicator Data'!#REF!="No Data",1,IF(#REF!&lt;&gt;"",1,0))</f>
        <v>#REF!</v>
      </c>
      <c r="X144" s="208" t="e">
        <f>IF('Crisis Indicator Data'!#REF!="No Data",1,IF(#REF!&lt;&gt;"",1,0))</f>
        <v>#REF!</v>
      </c>
      <c r="Y144" s="208" t="e">
        <f>IF('Crisis Indicator Data'!#REF!="No Data",1,IF(#REF!&lt;&gt;"",1,0))</f>
        <v>#REF!</v>
      </c>
      <c r="Z144" s="208" t="e">
        <f>IF('Crisis Indicator Data'!#REF!="No Data",1,IF(#REF!&lt;&gt;"",1,0))</f>
        <v>#REF!</v>
      </c>
      <c r="AA144" s="208" t="e">
        <f>IF('Crisis Indicator Data'!#REF!="No Data",1,IF(#REF!&lt;&gt;"",1,0))</f>
        <v>#REF!</v>
      </c>
      <c r="AB144" s="208" t="e">
        <f>IF('Crisis Indicator Data'!#REF!="No Data",1,IF(#REF!&lt;&gt;"",1,0))</f>
        <v>#REF!</v>
      </c>
      <c r="AC144" s="208" t="e">
        <f>IF('Crisis Indicator Data'!#REF!="No Data",1,IF(#REF!&lt;&gt;"",1,0))</f>
        <v>#REF!</v>
      </c>
      <c r="AD144" s="208" t="e">
        <f>IF('Crisis Indicator Data'!#REF!="No Data",1,IF(#REF!&lt;&gt;"",1,0))</f>
        <v>#REF!</v>
      </c>
      <c r="AE144" s="208" t="e">
        <f>IF('Crisis Indicator Data'!#REF!="No Data",1,IF(#REF!&lt;&gt;"",1,0))</f>
        <v>#REF!</v>
      </c>
      <c r="AF144" s="208" t="e">
        <f>IF('Crisis Indicator Data'!#REF!="No Data",1,IF(#REF!&lt;&gt;"",1,0))</f>
        <v>#REF!</v>
      </c>
      <c r="AG144" s="208" t="e">
        <f>IF('Crisis Indicator Data'!#REF!="No Data",1,IF(#REF!&lt;&gt;"",1,0))</f>
        <v>#REF!</v>
      </c>
      <c r="AH144" s="208" t="e">
        <f>IF('Crisis Indicator Data'!#REF!="No Data",1,IF(#REF!&lt;&gt;"",1,0))</f>
        <v>#REF!</v>
      </c>
      <c r="AI144" s="208" t="e">
        <f>IF('Crisis Indicator Data'!#REF!="No Data",1,IF(#REF!&lt;&gt;"",1,0))</f>
        <v>#REF!</v>
      </c>
      <c r="AJ144" s="208" t="e">
        <f>IF('Crisis Indicator Data'!#REF!="No Data",1,IF(#REF!&lt;&gt;"",1,0))</f>
        <v>#REF!</v>
      </c>
      <c r="AK144" s="208" t="e">
        <f>IF('Crisis Indicator Data'!#REF!="No Data",1,IF(#REF!&lt;&gt;"",1,0))</f>
        <v>#REF!</v>
      </c>
      <c r="AL144" s="208" t="e">
        <f>IF('Crisis Indicator Data'!#REF!="No Data",1,IF(#REF!&lt;&gt;"",1,0))</f>
        <v>#REF!</v>
      </c>
      <c r="AM144" s="208" t="e">
        <f>IF('Crisis Indicator Data'!#REF!="No Data",1,IF(#REF!&lt;&gt;"",1,0))</f>
        <v>#REF!</v>
      </c>
      <c r="AN144" s="208" t="e">
        <f>IF('Crisis Indicator Data'!#REF!="No Data",1,IF(#REF!&lt;&gt;"",1,0))</f>
        <v>#REF!</v>
      </c>
      <c r="AO144" s="208" t="e">
        <f>IF('Crisis Indicator Data'!#REF!="No Data",1,IF(#REF!&lt;&gt;"",1,0))</f>
        <v>#REF!</v>
      </c>
      <c r="AP144" s="208" t="e">
        <f>IF('Crisis Indicator Data'!#REF!="No Data",1,IF(#REF!&lt;&gt;"",1,0))</f>
        <v>#REF!</v>
      </c>
      <c r="AQ144" s="208" t="e">
        <f>IF('Crisis Indicator Data'!#REF!="No Data",1,IF(#REF!&lt;&gt;"",1,0))</f>
        <v>#REF!</v>
      </c>
      <c r="AR144" s="208" t="e">
        <f>IF('Crisis Indicator Data'!#REF!="No Data",1,IF(#REF!&lt;&gt;"",1,0))</f>
        <v>#REF!</v>
      </c>
      <c r="AS144" s="208" t="e">
        <f>IF('Crisis Indicator Data'!#REF!="No Data",1,IF(#REF!&lt;&gt;"",1,0))</f>
        <v>#REF!</v>
      </c>
      <c r="AT144" s="208" t="e">
        <f>IF('Crisis Indicator Data'!#REF!="No Data",1,IF(#REF!&lt;&gt;"",1,0))</f>
        <v>#REF!</v>
      </c>
      <c r="AU144" s="208" t="e">
        <f>IF('Crisis Indicator Data'!#REF!="No Data",1,IF(#REF!&lt;&gt;"",1,0))</f>
        <v>#REF!</v>
      </c>
      <c r="AV144" s="208" t="e">
        <f>IF('Crisis Indicator Data'!#REF!="No Data",1,IF(#REF!&lt;&gt;"",1,0))</f>
        <v>#REF!</v>
      </c>
      <c r="AW144" s="208" t="e">
        <f>IF('Crisis Indicator Data'!#REF!="No Data",1,IF(#REF!&lt;&gt;"",1,0))</f>
        <v>#REF!</v>
      </c>
      <c r="AX144" s="208" t="e">
        <f>IF('Crisis Indicator Data'!#REF!="No Data",1,IF(#REF!&lt;&gt;"",1,0))</f>
        <v>#REF!</v>
      </c>
      <c r="AY144" s="208" t="e">
        <f>IF('Crisis Indicator Data'!#REF!="No Data",1,IF(#REF!&lt;&gt;"",1,0))</f>
        <v>#REF!</v>
      </c>
      <c r="AZ144" s="208" t="e">
        <f>IF('Crisis Indicator Data'!#REF!="No Data",1,IF(#REF!&lt;&gt;"",1,0))</f>
        <v>#REF!</v>
      </c>
      <c r="BA144" t="e">
        <f t="shared" si="8"/>
        <v>#REF!</v>
      </c>
      <c r="BB144" s="22" t="e">
        <f t="shared" si="9"/>
        <v>#REF!</v>
      </c>
    </row>
    <row r="145" spans="1:54" x14ac:dyDescent="0.3">
      <c r="A145" t="s">
        <v>7566</v>
      </c>
      <c r="B145" s="208" t="e">
        <f>IF('Crisis Indicator Data'!#REF!="No Data",1,IF(#REF!&lt;&gt;"",1,0))</f>
        <v>#REF!</v>
      </c>
      <c r="C145" s="208" t="e">
        <f>IF('Crisis Indicator Data'!#REF!="No Data",1,IF(#REF!&lt;&gt;"",1,0))</f>
        <v>#REF!</v>
      </c>
      <c r="D145" s="208" t="e">
        <f>IF('Crisis Indicator Data'!#REF!="No Data",1,IF(#REF!&lt;&gt;"",1,0))</f>
        <v>#REF!</v>
      </c>
      <c r="E145" s="208" t="e">
        <f>IF('Crisis Indicator Data'!#REF!="No Data",1,IF(#REF!&lt;&gt;"",1,0))</f>
        <v>#REF!</v>
      </c>
      <c r="F145" s="208" t="e">
        <f>IF('Crisis Indicator Data'!#REF!="No Data",1,IF(#REF!&lt;&gt;"",1,0))</f>
        <v>#REF!</v>
      </c>
      <c r="G145" s="208" t="e">
        <f>IF('Crisis Indicator Data'!#REF!="No Data",1,IF(#REF!&lt;&gt;"",1,0))</f>
        <v>#REF!</v>
      </c>
      <c r="H145" s="208" t="e">
        <f>IF('Crisis Indicator Data'!#REF!="No Data",1,IF(#REF!&lt;&gt;"",1,0))</f>
        <v>#REF!</v>
      </c>
      <c r="I145" s="208" t="e">
        <f>IF('Crisis Indicator Data'!#REF!="No Data",1,IF(#REF!&lt;&gt;"",1,0))</f>
        <v>#REF!</v>
      </c>
      <c r="J145" s="208" t="e">
        <f>IF('Crisis Indicator Data'!#REF!="No Data",1,IF(#REF!&lt;&gt;"",1,0))</f>
        <v>#REF!</v>
      </c>
      <c r="K145" s="208" t="e">
        <f>IF('Crisis Indicator Data'!#REF!="No Data",1,IF(#REF!&lt;&gt;"",1,0))</f>
        <v>#REF!</v>
      </c>
      <c r="L145" s="208" t="e">
        <f>IF('Crisis Indicator Data'!#REF!="No Data",1,IF(#REF!&lt;&gt;"",1,0))</f>
        <v>#REF!</v>
      </c>
      <c r="M145" s="208" t="e">
        <f>IF('Crisis Indicator Data'!#REF!="No Data",1,IF(#REF!&lt;&gt;"",1,0))</f>
        <v>#REF!</v>
      </c>
      <c r="N145" s="208" t="e">
        <f>IF('Crisis Indicator Data'!#REF!="No Data",1,IF(#REF!&lt;&gt;"",1,0))</f>
        <v>#REF!</v>
      </c>
      <c r="O145" s="208" t="e">
        <f>IF('Crisis Indicator Data'!#REF!="No Data",1,IF(#REF!&lt;&gt;"",1,0))</f>
        <v>#REF!</v>
      </c>
      <c r="P145" s="208" t="e">
        <f>IF('Crisis Indicator Data'!#REF!="No Data",1,IF(#REF!&lt;&gt;"",1,0))</f>
        <v>#REF!</v>
      </c>
      <c r="Q145" s="208" t="e">
        <f>IF('Crisis Indicator Data'!#REF!="No Data",1,IF(#REF!&lt;&gt;"",1,0))</f>
        <v>#REF!</v>
      </c>
      <c r="R145" s="208" t="e">
        <f>IF('Crisis Indicator Data'!#REF!="No Data",1,IF(#REF!&lt;&gt;"",1,0))</f>
        <v>#REF!</v>
      </c>
      <c r="S145" s="208" t="e">
        <f>IF('Crisis Indicator Data'!#REF!="No Data",1,IF(#REF!&lt;&gt;"",1,0))</f>
        <v>#REF!</v>
      </c>
      <c r="T145" s="208" t="e">
        <f>IF('Crisis Indicator Data'!#REF!="No Data",1,IF(#REF!&lt;&gt;"",1,0))</f>
        <v>#REF!</v>
      </c>
      <c r="U145" s="208" t="e">
        <f>IF('Crisis Indicator Data'!#REF!="No Data",1,IF(#REF!&lt;&gt;"",1,0))</f>
        <v>#REF!</v>
      </c>
      <c r="V145" s="208" t="e">
        <f>IF('Crisis Indicator Data'!#REF!="No Data",1,IF(#REF!&lt;&gt;"",1,0))</f>
        <v>#REF!</v>
      </c>
      <c r="W145" s="208" t="e">
        <f>IF('Crisis Indicator Data'!#REF!="No Data",1,IF(#REF!&lt;&gt;"",1,0))</f>
        <v>#REF!</v>
      </c>
      <c r="X145" s="208" t="e">
        <f>IF('Crisis Indicator Data'!#REF!="No Data",1,IF(#REF!&lt;&gt;"",1,0))</f>
        <v>#REF!</v>
      </c>
      <c r="Y145" s="208" t="e">
        <f>IF('Crisis Indicator Data'!#REF!="No Data",1,IF(#REF!&lt;&gt;"",1,0))</f>
        <v>#REF!</v>
      </c>
      <c r="Z145" s="208" t="e">
        <f>IF('Crisis Indicator Data'!#REF!="No Data",1,IF(#REF!&lt;&gt;"",1,0))</f>
        <v>#REF!</v>
      </c>
      <c r="AA145" s="208" t="e">
        <f>IF('Crisis Indicator Data'!#REF!="No Data",1,IF(#REF!&lt;&gt;"",1,0))</f>
        <v>#REF!</v>
      </c>
      <c r="AB145" s="208" t="e">
        <f>IF('Crisis Indicator Data'!#REF!="No Data",1,IF(#REF!&lt;&gt;"",1,0))</f>
        <v>#REF!</v>
      </c>
      <c r="AC145" s="208" t="e">
        <f>IF('Crisis Indicator Data'!#REF!="No Data",1,IF(#REF!&lt;&gt;"",1,0))</f>
        <v>#REF!</v>
      </c>
      <c r="AD145" s="208" t="e">
        <f>IF('Crisis Indicator Data'!#REF!="No Data",1,IF(#REF!&lt;&gt;"",1,0))</f>
        <v>#REF!</v>
      </c>
      <c r="AE145" s="208" t="e">
        <f>IF('Crisis Indicator Data'!#REF!="No Data",1,IF(#REF!&lt;&gt;"",1,0))</f>
        <v>#REF!</v>
      </c>
      <c r="AF145" s="208" t="e">
        <f>IF('Crisis Indicator Data'!#REF!="No Data",1,IF(#REF!&lt;&gt;"",1,0))</f>
        <v>#REF!</v>
      </c>
      <c r="AG145" s="208" t="e">
        <f>IF('Crisis Indicator Data'!#REF!="No Data",1,IF(#REF!&lt;&gt;"",1,0))</f>
        <v>#REF!</v>
      </c>
      <c r="AH145" s="208" t="e">
        <f>IF('Crisis Indicator Data'!#REF!="No Data",1,IF(#REF!&lt;&gt;"",1,0))</f>
        <v>#REF!</v>
      </c>
      <c r="AI145" s="208" t="e">
        <f>IF('Crisis Indicator Data'!#REF!="No Data",1,IF(#REF!&lt;&gt;"",1,0))</f>
        <v>#REF!</v>
      </c>
      <c r="AJ145" s="208" t="e">
        <f>IF('Crisis Indicator Data'!#REF!="No Data",1,IF(#REF!&lt;&gt;"",1,0))</f>
        <v>#REF!</v>
      </c>
      <c r="AK145" s="208" t="e">
        <f>IF('Crisis Indicator Data'!#REF!="No Data",1,IF(#REF!&lt;&gt;"",1,0))</f>
        <v>#REF!</v>
      </c>
      <c r="AL145" s="208" t="e">
        <f>IF('Crisis Indicator Data'!#REF!="No Data",1,IF(#REF!&lt;&gt;"",1,0))</f>
        <v>#REF!</v>
      </c>
      <c r="AM145" s="208" t="e">
        <f>IF('Crisis Indicator Data'!#REF!="No Data",1,IF(#REF!&lt;&gt;"",1,0))</f>
        <v>#REF!</v>
      </c>
      <c r="AN145" s="208" t="e">
        <f>IF('Crisis Indicator Data'!#REF!="No Data",1,IF(#REF!&lt;&gt;"",1,0))</f>
        <v>#REF!</v>
      </c>
      <c r="AO145" s="208" t="e">
        <f>IF('Crisis Indicator Data'!#REF!="No Data",1,IF(#REF!&lt;&gt;"",1,0))</f>
        <v>#REF!</v>
      </c>
      <c r="AP145" s="208" t="e">
        <f>IF('Crisis Indicator Data'!#REF!="No Data",1,IF(#REF!&lt;&gt;"",1,0))</f>
        <v>#REF!</v>
      </c>
      <c r="AQ145" s="208" t="e">
        <f>IF('Crisis Indicator Data'!#REF!="No Data",1,IF(#REF!&lt;&gt;"",1,0))</f>
        <v>#REF!</v>
      </c>
      <c r="AR145" s="208" t="e">
        <f>IF('Crisis Indicator Data'!#REF!="No Data",1,IF(#REF!&lt;&gt;"",1,0))</f>
        <v>#REF!</v>
      </c>
      <c r="AS145" s="208" t="e">
        <f>IF('Crisis Indicator Data'!#REF!="No Data",1,IF(#REF!&lt;&gt;"",1,0))</f>
        <v>#REF!</v>
      </c>
      <c r="AT145" s="208" t="e">
        <f>IF('Crisis Indicator Data'!#REF!="No Data",1,IF(#REF!&lt;&gt;"",1,0))</f>
        <v>#REF!</v>
      </c>
      <c r="AU145" s="208" t="e">
        <f>IF('Crisis Indicator Data'!#REF!="No Data",1,IF(#REF!&lt;&gt;"",1,0))</f>
        <v>#REF!</v>
      </c>
      <c r="AV145" s="208" t="e">
        <f>IF('Crisis Indicator Data'!#REF!="No Data",1,IF(#REF!&lt;&gt;"",1,0))</f>
        <v>#REF!</v>
      </c>
      <c r="AW145" s="208" t="e">
        <f>IF('Crisis Indicator Data'!#REF!="No Data",1,IF(#REF!&lt;&gt;"",1,0))</f>
        <v>#REF!</v>
      </c>
      <c r="AX145" s="208" t="e">
        <f>IF('Crisis Indicator Data'!#REF!="No Data",1,IF(#REF!&lt;&gt;"",1,0))</f>
        <v>#REF!</v>
      </c>
      <c r="AY145" s="208" t="e">
        <f>IF('Crisis Indicator Data'!#REF!="No Data",1,IF(#REF!&lt;&gt;"",1,0))</f>
        <v>#REF!</v>
      </c>
      <c r="AZ145" s="208" t="e">
        <f>IF('Crisis Indicator Data'!#REF!="No Data",1,IF(#REF!&lt;&gt;"",1,0))</f>
        <v>#REF!</v>
      </c>
      <c r="BA145" t="e">
        <f t="shared" si="8"/>
        <v>#REF!</v>
      </c>
      <c r="BB145" s="22" t="e">
        <f t="shared" si="9"/>
        <v>#REF!</v>
      </c>
    </row>
    <row r="146" spans="1:54" x14ac:dyDescent="0.3">
      <c r="A146" t="s">
        <v>7537</v>
      </c>
      <c r="B146" s="208" t="e">
        <f>IF('Crisis Indicator Data'!#REF!="No Data",1,IF(#REF!&lt;&gt;"",1,0))</f>
        <v>#REF!</v>
      </c>
      <c r="C146" s="208" t="e">
        <f>IF('Crisis Indicator Data'!#REF!="No Data",1,IF(#REF!&lt;&gt;"",1,0))</f>
        <v>#REF!</v>
      </c>
      <c r="D146" s="208" t="e">
        <f>IF('Crisis Indicator Data'!#REF!="No Data",1,IF(#REF!&lt;&gt;"",1,0))</f>
        <v>#REF!</v>
      </c>
      <c r="E146" s="208" t="e">
        <f>IF('Crisis Indicator Data'!#REF!="No Data",1,IF(#REF!&lt;&gt;"",1,0))</f>
        <v>#REF!</v>
      </c>
      <c r="F146" s="208" t="e">
        <f>IF('Crisis Indicator Data'!#REF!="No Data",1,IF(#REF!&lt;&gt;"",1,0))</f>
        <v>#REF!</v>
      </c>
      <c r="G146" s="208" t="e">
        <f>IF('Crisis Indicator Data'!#REF!="No Data",1,IF(#REF!&lt;&gt;"",1,0))</f>
        <v>#REF!</v>
      </c>
      <c r="H146" s="208" t="e">
        <f>IF('Crisis Indicator Data'!#REF!="No Data",1,IF(#REF!&lt;&gt;"",1,0))</f>
        <v>#REF!</v>
      </c>
      <c r="I146" s="208" t="e">
        <f>IF('Crisis Indicator Data'!#REF!="No Data",1,IF(#REF!&lt;&gt;"",1,0))</f>
        <v>#REF!</v>
      </c>
      <c r="J146" s="208" t="e">
        <f>IF('Crisis Indicator Data'!#REF!="No Data",1,IF(#REF!&lt;&gt;"",1,0))</f>
        <v>#REF!</v>
      </c>
      <c r="K146" s="208" t="e">
        <f>IF('Crisis Indicator Data'!#REF!="No Data",1,IF(#REF!&lt;&gt;"",1,0))</f>
        <v>#REF!</v>
      </c>
      <c r="L146" s="208" t="e">
        <f>IF('Crisis Indicator Data'!#REF!="No Data",1,IF(#REF!&lt;&gt;"",1,0))</f>
        <v>#REF!</v>
      </c>
      <c r="M146" s="208" t="e">
        <f>IF('Crisis Indicator Data'!#REF!="No Data",1,IF(#REF!&lt;&gt;"",1,0))</f>
        <v>#REF!</v>
      </c>
      <c r="N146" s="208" t="e">
        <f>IF('Crisis Indicator Data'!#REF!="No Data",1,IF(#REF!&lt;&gt;"",1,0))</f>
        <v>#REF!</v>
      </c>
      <c r="O146" s="208" t="e">
        <f>IF('Crisis Indicator Data'!#REF!="No Data",1,IF(#REF!&lt;&gt;"",1,0))</f>
        <v>#REF!</v>
      </c>
      <c r="P146" s="208" t="e">
        <f>IF('Crisis Indicator Data'!#REF!="No Data",1,IF(#REF!&lt;&gt;"",1,0))</f>
        <v>#REF!</v>
      </c>
      <c r="Q146" s="208" t="e">
        <f>IF('Crisis Indicator Data'!#REF!="No Data",1,IF(#REF!&lt;&gt;"",1,0))</f>
        <v>#REF!</v>
      </c>
      <c r="R146" s="208" t="e">
        <f>IF('Crisis Indicator Data'!#REF!="No Data",1,IF(#REF!&lt;&gt;"",1,0))</f>
        <v>#REF!</v>
      </c>
      <c r="S146" s="208" t="e">
        <f>IF('Crisis Indicator Data'!#REF!="No Data",1,IF(#REF!&lt;&gt;"",1,0))</f>
        <v>#REF!</v>
      </c>
      <c r="T146" s="208" t="e">
        <f>IF('Crisis Indicator Data'!#REF!="No Data",1,IF(#REF!&lt;&gt;"",1,0))</f>
        <v>#REF!</v>
      </c>
      <c r="U146" s="208" t="e">
        <f>IF('Crisis Indicator Data'!#REF!="No Data",1,IF(#REF!&lt;&gt;"",1,0))</f>
        <v>#REF!</v>
      </c>
      <c r="V146" s="208" t="e">
        <f>IF('Crisis Indicator Data'!#REF!="No Data",1,IF(#REF!&lt;&gt;"",1,0))</f>
        <v>#REF!</v>
      </c>
      <c r="W146" s="208" t="e">
        <f>IF('Crisis Indicator Data'!#REF!="No Data",1,IF(#REF!&lt;&gt;"",1,0))</f>
        <v>#REF!</v>
      </c>
      <c r="X146" s="208" t="e">
        <f>IF('Crisis Indicator Data'!#REF!="No Data",1,IF(#REF!&lt;&gt;"",1,0))</f>
        <v>#REF!</v>
      </c>
      <c r="Y146" s="208" t="e">
        <f>IF('Crisis Indicator Data'!#REF!="No Data",1,IF(#REF!&lt;&gt;"",1,0))</f>
        <v>#REF!</v>
      </c>
      <c r="Z146" s="208" t="e">
        <f>IF('Crisis Indicator Data'!#REF!="No Data",1,IF(#REF!&lt;&gt;"",1,0))</f>
        <v>#REF!</v>
      </c>
      <c r="AA146" s="208" t="e">
        <f>IF('Crisis Indicator Data'!#REF!="No Data",1,IF(#REF!&lt;&gt;"",1,0))</f>
        <v>#REF!</v>
      </c>
      <c r="AB146" s="208" t="e">
        <f>IF('Crisis Indicator Data'!#REF!="No Data",1,IF(#REF!&lt;&gt;"",1,0))</f>
        <v>#REF!</v>
      </c>
      <c r="AC146" s="208" t="e">
        <f>IF('Crisis Indicator Data'!#REF!="No Data",1,IF(#REF!&lt;&gt;"",1,0))</f>
        <v>#REF!</v>
      </c>
      <c r="AD146" s="208" t="e">
        <f>IF('Crisis Indicator Data'!#REF!="No Data",1,IF(#REF!&lt;&gt;"",1,0))</f>
        <v>#REF!</v>
      </c>
      <c r="AE146" s="208" t="e">
        <f>IF('Crisis Indicator Data'!#REF!="No Data",1,IF(#REF!&lt;&gt;"",1,0))</f>
        <v>#REF!</v>
      </c>
      <c r="AF146" s="208" t="e">
        <f>IF('Crisis Indicator Data'!#REF!="No Data",1,IF(#REF!&lt;&gt;"",1,0))</f>
        <v>#REF!</v>
      </c>
      <c r="AG146" s="208" t="e">
        <f>IF('Crisis Indicator Data'!#REF!="No Data",1,IF(#REF!&lt;&gt;"",1,0))</f>
        <v>#REF!</v>
      </c>
      <c r="AH146" s="208" t="e">
        <f>IF('Crisis Indicator Data'!#REF!="No Data",1,IF(#REF!&lt;&gt;"",1,0))</f>
        <v>#REF!</v>
      </c>
      <c r="AI146" s="208" t="e">
        <f>IF('Crisis Indicator Data'!#REF!="No Data",1,IF(#REF!&lt;&gt;"",1,0))</f>
        <v>#REF!</v>
      </c>
      <c r="AJ146" s="208" t="e">
        <f>IF('Crisis Indicator Data'!#REF!="No Data",1,IF(#REF!&lt;&gt;"",1,0))</f>
        <v>#REF!</v>
      </c>
      <c r="AK146" s="208" t="e">
        <f>IF('Crisis Indicator Data'!#REF!="No Data",1,IF(#REF!&lt;&gt;"",1,0))</f>
        <v>#REF!</v>
      </c>
      <c r="AL146" s="208" t="e">
        <f>IF('Crisis Indicator Data'!#REF!="No Data",1,IF(#REF!&lt;&gt;"",1,0))</f>
        <v>#REF!</v>
      </c>
      <c r="AM146" s="208" t="e">
        <f>IF('Crisis Indicator Data'!#REF!="No Data",1,IF(#REF!&lt;&gt;"",1,0))</f>
        <v>#REF!</v>
      </c>
      <c r="AN146" s="208" t="e">
        <f>IF('Crisis Indicator Data'!#REF!="No Data",1,IF(#REF!&lt;&gt;"",1,0))</f>
        <v>#REF!</v>
      </c>
      <c r="AO146" s="208" t="e">
        <f>IF('Crisis Indicator Data'!#REF!="No Data",1,IF(#REF!&lt;&gt;"",1,0))</f>
        <v>#REF!</v>
      </c>
      <c r="AP146" s="208" t="e">
        <f>IF('Crisis Indicator Data'!#REF!="No Data",1,IF(#REF!&lt;&gt;"",1,0))</f>
        <v>#REF!</v>
      </c>
      <c r="AQ146" s="208" t="e">
        <f>IF('Crisis Indicator Data'!#REF!="No Data",1,IF(#REF!&lt;&gt;"",1,0))</f>
        <v>#REF!</v>
      </c>
      <c r="AR146" s="208" t="e">
        <f>IF('Crisis Indicator Data'!#REF!="No Data",1,IF(#REF!&lt;&gt;"",1,0))</f>
        <v>#REF!</v>
      </c>
      <c r="AS146" s="208" t="e">
        <f>IF('Crisis Indicator Data'!#REF!="No Data",1,IF(#REF!&lt;&gt;"",1,0))</f>
        <v>#REF!</v>
      </c>
      <c r="AT146" s="208" t="e">
        <f>IF('Crisis Indicator Data'!#REF!="No Data",1,IF(#REF!&lt;&gt;"",1,0))</f>
        <v>#REF!</v>
      </c>
      <c r="AU146" s="208" t="e">
        <f>IF('Crisis Indicator Data'!#REF!="No Data",1,IF(#REF!&lt;&gt;"",1,0))</f>
        <v>#REF!</v>
      </c>
      <c r="AV146" s="208" t="e">
        <f>IF('Crisis Indicator Data'!#REF!="No Data",1,IF(#REF!&lt;&gt;"",1,0))</f>
        <v>#REF!</v>
      </c>
      <c r="AW146" s="208" t="e">
        <f>IF('Crisis Indicator Data'!#REF!="No Data",1,IF(#REF!&lt;&gt;"",1,0))</f>
        <v>#REF!</v>
      </c>
      <c r="AX146" s="208" t="e">
        <f>IF('Crisis Indicator Data'!#REF!="No Data",1,IF(#REF!&lt;&gt;"",1,0))</f>
        <v>#REF!</v>
      </c>
      <c r="AY146" s="208" t="e">
        <f>IF('Crisis Indicator Data'!#REF!="No Data",1,IF(#REF!&lt;&gt;"",1,0))</f>
        <v>#REF!</v>
      </c>
      <c r="AZ146" s="208" t="e">
        <f>IF('Crisis Indicator Data'!#REF!="No Data",1,IF(#REF!&lt;&gt;"",1,0))</f>
        <v>#REF!</v>
      </c>
      <c r="BA146" t="e">
        <f t="shared" si="8"/>
        <v>#REF!</v>
      </c>
      <c r="BB146" s="22" t="e">
        <f t="shared" si="9"/>
        <v>#REF!</v>
      </c>
    </row>
    <row r="147" spans="1:54" x14ac:dyDescent="0.3">
      <c r="A147" t="s">
        <v>7539</v>
      </c>
      <c r="B147" s="208" t="e">
        <f>IF('Crisis Indicator Data'!#REF!="No Data",1,IF(#REF!&lt;&gt;"",1,0))</f>
        <v>#REF!</v>
      </c>
      <c r="C147" s="208" t="e">
        <f>IF('Crisis Indicator Data'!#REF!="No Data",1,IF(#REF!&lt;&gt;"",1,0))</f>
        <v>#REF!</v>
      </c>
      <c r="D147" s="208" t="e">
        <f>IF('Crisis Indicator Data'!#REF!="No Data",1,IF(#REF!&lt;&gt;"",1,0))</f>
        <v>#REF!</v>
      </c>
      <c r="E147" s="208" t="e">
        <f>IF('Crisis Indicator Data'!#REF!="No Data",1,IF(#REF!&lt;&gt;"",1,0))</f>
        <v>#REF!</v>
      </c>
      <c r="F147" s="208" t="e">
        <f>IF('Crisis Indicator Data'!#REF!="No Data",1,IF(#REF!&lt;&gt;"",1,0))</f>
        <v>#REF!</v>
      </c>
      <c r="G147" s="208" t="e">
        <f>IF('Crisis Indicator Data'!#REF!="No Data",1,IF(#REF!&lt;&gt;"",1,0))</f>
        <v>#REF!</v>
      </c>
      <c r="H147" s="208" t="e">
        <f>IF('Crisis Indicator Data'!#REF!="No Data",1,IF(#REF!&lt;&gt;"",1,0))</f>
        <v>#REF!</v>
      </c>
      <c r="I147" s="208" t="e">
        <f>IF('Crisis Indicator Data'!#REF!="No Data",1,IF(#REF!&lt;&gt;"",1,0))</f>
        <v>#REF!</v>
      </c>
      <c r="J147" s="208" t="e">
        <f>IF('Crisis Indicator Data'!#REF!="No Data",1,IF(#REF!&lt;&gt;"",1,0))</f>
        <v>#REF!</v>
      </c>
      <c r="K147" s="208" t="e">
        <f>IF('Crisis Indicator Data'!#REF!="No Data",1,IF(#REF!&lt;&gt;"",1,0))</f>
        <v>#REF!</v>
      </c>
      <c r="L147" s="208" t="e">
        <f>IF('Crisis Indicator Data'!#REF!="No Data",1,IF(#REF!&lt;&gt;"",1,0))</f>
        <v>#REF!</v>
      </c>
      <c r="M147" s="208" t="e">
        <f>IF('Crisis Indicator Data'!#REF!="No Data",1,IF(#REF!&lt;&gt;"",1,0))</f>
        <v>#REF!</v>
      </c>
      <c r="N147" s="208" t="e">
        <f>IF('Crisis Indicator Data'!#REF!="No Data",1,IF(#REF!&lt;&gt;"",1,0))</f>
        <v>#REF!</v>
      </c>
      <c r="O147" s="208" t="e">
        <f>IF('Crisis Indicator Data'!#REF!="No Data",1,IF(#REF!&lt;&gt;"",1,0))</f>
        <v>#REF!</v>
      </c>
      <c r="P147" s="208" t="e">
        <f>IF('Crisis Indicator Data'!#REF!="No Data",1,IF(#REF!&lt;&gt;"",1,0))</f>
        <v>#REF!</v>
      </c>
      <c r="Q147" s="208" t="e">
        <f>IF('Crisis Indicator Data'!#REF!="No Data",1,IF(#REF!&lt;&gt;"",1,0))</f>
        <v>#REF!</v>
      </c>
      <c r="R147" s="208" t="e">
        <f>IF('Crisis Indicator Data'!#REF!="No Data",1,IF(#REF!&lt;&gt;"",1,0))</f>
        <v>#REF!</v>
      </c>
      <c r="S147" s="208" t="e">
        <f>IF('Crisis Indicator Data'!#REF!="No Data",1,IF(#REF!&lt;&gt;"",1,0))</f>
        <v>#REF!</v>
      </c>
      <c r="T147" s="208" t="e">
        <f>IF('Crisis Indicator Data'!#REF!="No Data",1,IF(#REF!&lt;&gt;"",1,0))</f>
        <v>#REF!</v>
      </c>
      <c r="U147" s="208" t="e">
        <f>IF('Crisis Indicator Data'!#REF!="No Data",1,IF(#REF!&lt;&gt;"",1,0))</f>
        <v>#REF!</v>
      </c>
      <c r="V147" s="208" t="e">
        <f>IF('Crisis Indicator Data'!#REF!="No Data",1,IF(#REF!&lt;&gt;"",1,0))</f>
        <v>#REF!</v>
      </c>
      <c r="W147" s="208" t="e">
        <f>IF('Crisis Indicator Data'!#REF!="No Data",1,IF(#REF!&lt;&gt;"",1,0))</f>
        <v>#REF!</v>
      </c>
      <c r="X147" s="208" t="e">
        <f>IF('Crisis Indicator Data'!#REF!="No Data",1,IF(#REF!&lt;&gt;"",1,0))</f>
        <v>#REF!</v>
      </c>
      <c r="Y147" s="208" t="e">
        <f>IF('Crisis Indicator Data'!#REF!="No Data",1,IF(#REF!&lt;&gt;"",1,0))</f>
        <v>#REF!</v>
      </c>
      <c r="Z147" s="208" t="e">
        <f>IF('Crisis Indicator Data'!#REF!="No Data",1,IF(#REF!&lt;&gt;"",1,0))</f>
        <v>#REF!</v>
      </c>
      <c r="AA147" s="208" t="e">
        <f>IF('Crisis Indicator Data'!#REF!="No Data",1,IF(#REF!&lt;&gt;"",1,0))</f>
        <v>#REF!</v>
      </c>
      <c r="AB147" s="208" t="e">
        <f>IF('Crisis Indicator Data'!#REF!="No Data",1,IF(#REF!&lt;&gt;"",1,0))</f>
        <v>#REF!</v>
      </c>
      <c r="AC147" s="208" t="e">
        <f>IF('Crisis Indicator Data'!#REF!="No Data",1,IF(#REF!&lt;&gt;"",1,0))</f>
        <v>#REF!</v>
      </c>
      <c r="AD147" s="208" t="e">
        <f>IF('Crisis Indicator Data'!#REF!="No Data",1,IF(#REF!&lt;&gt;"",1,0))</f>
        <v>#REF!</v>
      </c>
      <c r="AE147" s="208" t="e">
        <f>IF('Crisis Indicator Data'!#REF!="No Data",1,IF(#REF!&lt;&gt;"",1,0))</f>
        <v>#REF!</v>
      </c>
      <c r="AF147" s="208" t="e">
        <f>IF('Crisis Indicator Data'!#REF!="No Data",1,IF(#REF!&lt;&gt;"",1,0))</f>
        <v>#REF!</v>
      </c>
      <c r="AG147" s="208" t="e">
        <f>IF('Crisis Indicator Data'!#REF!="No Data",1,IF(#REF!&lt;&gt;"",1,0))</f>
        <v>#REF!</v>
      </c>
      <c r="AH147" s="208" t="e">
        <f>IF('Crisis Indicator Data'!#REF!="No Data",1,IF(#REF!&lt;&gt;"",1,0))</f>
        <v>#REF!</v>
      </c>
      <c r="AI147" s="208" t="e">
        <f>IF('Crisis Indicator Data'!#REF!="No Data",1,IF(#REF!&lt;&gt;"",1,0))</f>
        <v>#REF!</v>
      </c>
      <c r="AJ147" s="208" t="e">
        <f>IF('Crisis Indicator Data'!#REF!="No Data",1,IF(#REF!&lt;&gt;"",1,0))</f>
        <v>#REF!</v>
      </c>
      <c r="AK147" s="208" t="e">
        <f>IF('Crisis Indicator Data'!#REF!="No Data",1,IF(#REF!&lt;&gt;"",1,0))</f>
        <v>#REF!</v>
      </c>
      <c r="AL147" s="208" t="e">
        <f>IF('Crisis Indicator Data'!#REF!="No Data",1,IF(#REF!&lt;&gt;"",1,0))</f>
        <v>#REF!</v>
      </c>
      <c r="AM147" s="208" t="e">
        <f>IF('Crisis Indicator Data'!#REF!="No Data",1,IF(#REF!&lt;&gt;"",1,0))</f>
        <v>#REF!</v>
      </c>
      <c r="AN147" s="208" t="e">
        <f>IF('Crisis Indicator Data'!#REF!="No Data",1,IF(#REF!&lt;&gt;"",1,0))</f>
        <v>#REF!</v>
      </c>
      <c r="AO147" s="208" t="e">
        <f>IF('Crisis Indicator Data'!#REF!="No Data",1,IF(#REF!&lt;&gt;"",1,0))</f>
        <v>#REF!</v>
      </c>
      <c r="AP147" s="208" t="e">
        <f>IF('Crisis Indicator Data'!#REF!="No Data",1,IF(#REF!&lt;&gt;"",1,0))</f>
        <v>#REF!</v>
      </c>
      <c r="AQ147" s="208" t="e">
        <f>IF('Crisis Indicator Data'!#REF!="No Data",1,IF(#REF!&lt;&gt;"",1,0))</f>
        <v>#REF!</v>
      </c>
      <c r="AR147" s="208" t="e">
        <f>IF('Crisis Indicator Data'!#REF!="No Data",1,IF(#REF!&lt;&gt;"",1,0))</f>
        <v>#REF!</v>
      </c>
      <c r="AS147" s="208" t="e">
        <f>IF('Crisis Indicator Data'!#REF!="No Data",1,IF(#REF!&lt;&gt;"",1,0))</f>
        <v>#REF!</v>
      </c>
      <c r="AT147" s="208" t="e">
        <f>IF('Crisis Indicator Data'!#REF!="No Data",1,IF(#REF!&lt;&gt;"",1,0))</f>
        <v>#REF!</v>
      </c>
      <c r="AU147" s="208" t="e">
        <f>IF('Crisis Indicator Data'!#REF!="No Data",1,IF(#REF!&lt;&gt;"",1,0))</f>
        <v>#REF!</v>
      </c>
      <c r="AV147" s="208" t="e">
        <f>IF('Crisis Indicator Data'!#REF!="No Data",1,IF(#REF!&lt;&gt;"",1,0))</f>
        <v>#REF!</v>
      </c>
      <c r="AW147" s="208" t="e">
        <f>IF('Crisis Indicator Data'!#REF!="No Data",1,IF(#REF!&lt;&gt;"",1,0))</f>
        <v>#REF!</v>
      </c>
      <c r="AX147" s="208" t="e">
        <f>IF('Crisis Indicator Data'!#REF!="No Data",1,IF(#REF!&lt;&gt;"",1,0))</f>
        <v>#REF!</v>
      </c>
      <c r="AY147" s="208" t="e">
        <f>IF('Crisis Indicator Data'!#REF!="No Data",1,IF(#REF!&lt;&gt;"",1,0))</f>
        <v>#REF!</v>
      </c>
      <c r="AZ147" s="208" t="e">
        <f>IF('Crisis Indicator Data'!#REF!="No Data",1,IF(#REF!&lt;&gt;"",1,0))</f>
        <v>#REF!</v>
      </c>
      <c r="BA147" t="e">
        <f t="shared" si="8"/>
        <v>#REF!</v>
      </c>
      <c r="BB147" s="22" t="e">
        <f t="shared" si="9"/>
        <v>#REF!</v>
      </c>
    </row>
    <row r="148" spans="1:54" x14ac:dyDescent="0.3">
      <c r="A148" t="s">
        <v>7541</v>
      </c>
      <c r="B148" s="208" t="e">
        <f>IF('Crisis Indicator Data'!#REF!="No Data",1,IF(#REF!&lt;&gt;"",1,0))</f>
        <v>#REF!</v>
      </c>
      <c r="C148" s="208" t="e">
        <f>IF('Crisis Indicator Data'!#REF!="No Data",1,IF(#REF!&lt;&gt;"",1,0))</f>
        <v>#REF!</v>
      </c>
      <c r="D148" s="208" t="e">
        <f>IF('Crisis Indicator Data'!#REF!="No Data",1,IF(#REF!&lt;&gt;"",1,0))</f>
        <v>#REF!</v>
      </c>
      <c r="E148" s="208" t="e">
        <f>IF('Crisis Indicator Data'!#REF!="No Data",1,IF(#REF!&lt;&gt;"",1,0))</f>
        <v>#REF!</v>
      </c>
      <c r="F148" s="208" t="e">
        <f>IF('Crisis Indicator Data'!#REF!="No Data",1,IF(#REF!&lt;&gt;"",1,0))</f>
        <v>#REF!</v>
      </c>
      <c r="G148" s="208" t="e">
        <f>IF('Crisis Indicator Data'!#REF!="No Data",1,IF(#REF!&lt;&gt;"",1,0))</f>
        <v>#REF!</v>
      </c>
      <c r="H148" s="208" t="e">
        <f>IF('Crisis Indicator Data'!#REF!="No Data",1,IF(#REF!&lt;&gt;"",1,0))</f>
        <v>#REF!</v>
      </c>
      <c r="I148" s="208" t="e">
        <f>IF('Crisis Indicator Data'!#REF!="No Data",1,IF(#REF!&lt;&gt;"",1,0))</f>
        <v>#REF!</v>
      </c>
      <c r="J148" s="208" t="e">
        <f>IF('Crisis Indicator Data'!#REF!="No Data",1,IF(#REF!&lt;&gt;"",1,0))</f>
        <v>#REF!</v>
      </c>
      <c r="K148" s="208" t="e">
        <f>IF('Crisis Indicator Data'!#REF!="No Data",1,IF(#REF!&lt;&gt;"",1,0))</f>
        <v>#REF!</v>
      </c>
      <c r="L148" s="208" t="e">
        <f>IF('Crisis Indicator Data'!#REF!="No Data",1,IF(#REF!&lt;&gt;"",1,0))</f>
        <v>#REF!</v>
      </c>
      <c r="M148" s="208" t="e">
        <f>IF('Crisis Indicator Data'!#REF!="No Data",1,IF(#REF!&lt;&gt;"",1,0))</f>
        <v>#REF!</v>
      </c>
      <c r="N148" s="208" t="e">
        <f>IF('Crisis Indicator Data'!#REF!="No Data",1,IF(#REF!&lt;&gt;"",1,0))</f>
        <v>#REF!</v>
      </c>
      <c r="O148" s="208" t="e">
        <f>IF('Crisis Indicator Data'!#REF!="No Data",1,IF(#REF!&lt;&gt;"",1,0))</f>
        <v>#REF!</v>
      </c>
      <c r="P148" s="208" t="e">
        <f>IF('Crisis Indicator Data'!#REF!="No Data",1,IF(#REF!&lt;&gt;"",1,0))</f>
        <v>#REF!</v>
      </c>
      <c r="Q148" s="208" t="e">
        <f>IF('Crisis Indicator Data'!#REF!="No Data",1,IF(#REF!&lt;&gt;"",1,0))</f>
        <v>#REF!</v>
      </c>
      <c r="R148" s="208" t="e">
        <f>IF('Crisis Indicator Data'!#REF!="No Data",1,IF(#REF!&lt;&gt;"",1,0))</f>
        <v>#REF!</v>
      </c>
      <c r="S148" s="208" t="e">
        <f>IF('Crisis Indicator Data'!#REF!="No Data",1,IF(#REF!&lt;&gt;"",1,0))</f>
        <v>#REF!</v>
      </c>
      <c r="T148" s="208" t="e">
        <f>IF('Crisis Indicator Data'!#REF!="No Data",1,IF(#REF!&lt;&gt;"",1,0))</f>
        <v>#REF!</v>
      </c>
      <c r="U148" s="208" t="e">
        <f>IF('Crisis Indicator Data'!#REF!="No Data",1,IF(#REF!&lt;&gt;"",1,0))</f>
        <v>#REF!</v>
      </c>
      <c r="V148" s="208" t="e">
        <f>IF('Crisis Indicator Data'!#REF!="No Data",1,IF(#REF!&lt;&gt;"",1,0))</f>
        <v>#REF!</v>
      </c>
      <c r="W148" s="208" t="e">
        <f>IF('Crisis Indicator Data'!#REF!="No Data",1,IF(#REF!&lt;&gt;"",1,0))</f>
        <v>#REF!</v>
      </c>
      <c r="X148" s="208" t="e">
        <f>IF('Crisis Indicator Data'!#REF!="No Data",1,IF(#REF!&lt;&gt;"",1,0))</f>
        <v>#REF!</v>
      </c>
      <c r="Y148" s="208" t="e">
        <f>IF('Crisis Indicator Data'!#REF!="No Data",1,IF(#REF!&lt;&gt;"",1,0))</f>
        <v>#REF!</v>
      </c>
      <c r="Z148" s="208" t="e">
        <f>IF('Crisis Indicator Data'!#REF!="No Data",1,IF(#REF!&lt;&gt;"",1,0))</f>
        <v>#REF!</v>
      </c>
      <c r="AA148" s="208" t="e">
        <f>IF('Crisis Indicator Data'!#REF!="No Data",1,IF(#REF!&lt;&gt;"",1,0))</f>
        <v>#REF!</v>
      </c>
      <c r="AB148" s="208" t="e">
        <f>IF('Crisis Indicator Data'!#REF!="No Data",1,IF(#REF!&lt;&gt;"",1,0))</f>
        <v>#REF!</v>
      </c>
      <c r="AC148" s="208" t="e">
        <f>IF('Crisis Indicator Data'!#REF!="No Data",1,IF(#REF!&lt;&gt;"",1,0))</f>
        <v>#REF!</v>
      </c>
      <c r="AD148" s="208" t="e">
        <f>IF('Crisis Indicator Data'!#REF!="No Data",1,IF(#REF!&lt;&gt;"",1,0))</f>
        <v>#REF!</v>
      </c>
      <c r="AE148" s="208" t="e">
        <f>IF('Crisis Indicator Data'!#REF!="No Data",1,IF(#REF!&lt;&gt;"",1,0))</f>
        <v>#REF!</v>
      </c>
      <c r="AF148" s="208" t="e">
        <f>IF('Crisis Indicator Data'!#REF!="No Data",1,IF(#REF!&lt;&gt;"",1,0))</f>
        <v>#REF!</v>
      </c>
      <c r="AG148" s="208" t="e">
        <f>IF('Crisis Indicator Data'!#REF!="No Data",1,IF(#REF!&lt;&gt;"",1,0))</f>
        <v>#REF!</v>
      </c>
      <c r="AH148" s="208" t="e">
        <f>IF('Crisis Indicator Data'!#REF!="No Data",1,IF(#REF!&lt;&gt;"",1,0))</f>
        <v>#REF!</v>
      </c>
      <c r="AI148" s="208" t="e">
        <f>IF('Crisis Indicator Data'!#REF!="No Data",1,IF(#REF!&lt;&gt;"",1,0))</f>
        <v>#REF!</v>
      </c>
      <c r="AJ148" s="208" t="e">
        <f>IF('Crisis Indicator Data'!#REF!="No Data",1,IF(#REF!&lt;&gt;"",1,0))</f>
        <v>#REF!</v>
      </c>
      <c r="AK148" s="208" t="e">
        <f>IF('Crisis Indicator Data'!#REF!="No Data",1,IF(#REF!&lt;&gt;"",1,0))</f>
        <v>#REF!</v>
      </c>
      <c r="AL148" s="208" t="e">
        <f>IF('Crisis Indicator Data'!#REF!="No Data",1,IF(#REF!&lt;&gt;"",1,0))</f>
        <v>#REF!</v>
      </c>
      <c r="AM148" s="208" t="e">
        <f>IF('Crisis Indicator Data'!#REF!="No Data",1,IF(#REF!&lt;&gt;"",1,0))</f>
        <v>#REF!</v>
      </c>
      <c r="AN148" s="208" t="e">
        <f>IF('Crisis Indicator Data'!#REF!="No Data",1,IF(#REF!&lt;&gt;"",1,0))</f>
        <v>#REF!</v>
      </c>
      <c r="AO148" s="208" t="e">
        <f>IF('Crisis Indicator Data'!#REF!="No Data",1,IF(#REF!&lt;&gt;"",1,0))</f>
        <v>#REF!</v>
      </c>
      <c r="AP148" s="208" t="e">
        <f>IF('Crisis Indicator Data'!#REF!="No Data",1,IF(#REF!&lt;&gt;"",1,0))</f>
        <v>#REF!</v>
      </c>
      <c r="AQ148" s="208" t="e">
        <f>IF('Crisis Indicator Data'!#REF!="No Data",1,IF(#REF!&lt;&gt;"",1,0))</f>
        <v>#REF!</v>
      </c>
      <c r="AR148" s="208" t="e">
        <f>IF('Crisis Indicator Data'!#REF!="No Data",1,IF(#REF!&lt;&gt;"",1,0))</f>
        <v>#REF!</v>
      </c>
      <c r="AS148" s="208" t="e">
        <f>IF('Crisis Indicator Data'!#REF!="No Data",1,IF(#REF!&lt;&gt;"",1,0))</f>
        <v>#REF!</v>
      </c>
      <c r="AT148" s="208" t="e">
        <f>IF('Crisis Indicator Data'!#REF!="No Data",1,IF(#REF!&lt;&gt;"",1,0))</f>
        <v>#REF!</v>
      </c>
      <c r="AU148" s="208" t="e">
        <f>IF('Crisis Indicator Data'!#REF!="No Data",1,IF(#REF!&lt;&gt;"",1,0))</f>
        <v>#REF!</v>
      </c>
      <c r="AV148" s="208" t="e">
        <f>IF('Crisis Indicator Data'!#REF!="No Data",1,IF(#REF!&lt;&gt;"",1,0))</f>
        <v>#REF!</v>
      </c>
      <c r="AW148" s="208" t="e">
        <f>IF('Crisis Indicator Data'!#REF!="No Data",1,IF(#REF!&lt;&gt;"",1,0))</f>
        <v>#REF!</v>
      </c>
      <c r="AX148" s="208" t="e">
        <f>IF('Crisis Indicator Data'!#REF!="No Data",1,IF(#REF!&lt;&gt;"",1,0))</f>
        <v>#REF!</v>
      </c>
      <c r="AY148" s="208" t="e">
        <f>IF('Crisis Indicator Data'!#REF!="No Data",1,IF(#REF!&lt;&gt;"",1,0))</f>
        <v>#REF!</v>
      </c>
      <c r="AZ148" s="208" t="e">
        <f>IF('Crisis Indicator Data'!#REF!="No Data",1,IF(#REF!&lt;&gt;"",1,0))</f>
        <v>#REF!</v>
      </c>
      <c r="BA148" t="e">
        <f t="shared" si="8"/>
        <v>#REF!</v>
      </c>
      <c r="BB148" s="22" t="e">
        <f t="shared" si="9"/>
        <v>#REF!</v>
      </c>
    </row>
    <row r="149" spans="1:54" x14ac:dyDescent="0.3">
      <c r="A149" t="s">
        <v>7542</v>
      </c>
      <c r="B149" s="208" t="e">
        <f>IF('Crisis Indicator Data'!#REF!="No Data",1,IF(#REF!&lt;&gt;"",1,0))</f>
        <v>#REF!</v>
      </c>
      <c r="C149" s="208" t="e">
        <f>IF('Crisis Indicator Data'!#REF!="No Data",1,IF(#REF!&lt;&gt;"",1,0))</f>
        <v>#REF!</v>
      </c>
      <c r="D149" s="208" t="e">
        <f>IF('Crisis Indicator Data'!#REF!="No Data",1,IF(#REF!&lt;&gt;"",1,0))</f>
        <v>#REF!</v>
      </c>
      <c r="E149" s="208" t="e">
        <f>IF('Crisis Indicator Data'!#REF!="No Data",1,IF(#REF!&lt;&gt;"",1,0))</f>
        <v>#REF!</v>
      </c>
      <c r="F149" s="208" t="e">
        <f>IF('Crisis Indicator Data'!#REF!="No Data",1,IF(#REF!&lt;&gt;"",1,0))</f>
        <v>#REF!</v>
      </c>
      <c r="G149" s="208" t="e">
        <f>IF('Crisis Indicator Data'!#REF!="No Data",1,IF(#REF!&lt;&gt;"",1,0))</f>
        <v>#REF!</v>
      </c>
      <c r="H149" s="208" t="e">
        <f>IF('Crisis Indicator Data'!#REF!="No Data",1,IF(#REF!&lt;&gt;"",1,0))</f>
        <v>#REF!</v>
      </c>
      <c r="I149" s="208" t="e">
        <f>IF('Crisis Indicator Data'!#REF!="No Data",1,IF(#REF!&lt;&gt;"",1,0))</f>
        <v>#REF!</v>
      </c>
      <c r="J149" s="208" t="e">
        <f>IF('Crisis Indicator Data'!#REF!="No Data",1,IF(#REF!&lt;&gt;"",1,0))</f>
        <v>#REF!</v>
      </c>
      <c r="K149" s="208" t="e">
        <f>IF('Crisis Indicator Data'!#REF!="No Data",1,IF(#REF!&lt;&gt;"",1,0))</f>
        <v>#REF!</v>
      </c>
      <c r="L149" s="208" t="e">
        <f>IF('Crisis Indicator Data'!#REF!="No Data",1,IF(#REF!&lt;&gt;"",1,0))</f>
        <v>#REF!</v>
      </c>
      <c r="M149" s="208" t="e">
        <f>IF('Crisis Indicator Data'!#REF!="No Data",1,IF(#REF!&lt;&gt;"",1,0))</f>
        <v>#REF!</v>
      </c>
      <c r="N149" s="208" t="e">
        <f>IF('Crisis Indicator Data'!#REF!="No Data",1,IF(#REF!&lt;&gt;"",1,0))</f>
        <v>#REF!</v>
      </c>
      <c r="O149" s="208" t="e">
        <f>IF('Crisis Indicator Data'!#REF!="No Data",1,IF(#REF!&lt;&gt;"",1,0))</f>
        <v>#REF!</v>
      </c>
      <c r="P149" s="208" t="e">
        <f>IF('Crisis Indicator Data'!#REF!="No Data",1,IF(#REF!&lt;&gt;"",1,0))</f>
        <v>#REF!</v>
      </c>
      <c r="Q149" s="208" t="e">
        <f>IF('Crisis Indicator Data'!#REF!="No Data",1,IF(#REF!&lt;&gt;"",1,0))</f>
        <v>#REF!</v>
      </c>
      <c r="R149" s="208" t="e">
        <f>IF('Crisis Indicator Data'!#REF!="No Data",1,IF(#REF!&lt;&gt;"",1,0))</f>
        <v>#REF!</v>
      </c>
      <c r="S149" s="208" t="e">
        <f>IF('Crisis Indicator Data'!#REF!="No Data",1,IF(#REF!&lt;&gt;"",1,0))</f>
        <v>#REF!</v>
      </c>
      <c r="T149" s="208" t="e">
        <f>IF('Crisis Indicator Data'!#REF!="No Data",1,IF(#REF!&lt;&gt;"",1,0))</f>
        <v>#REF!</v>
      </c>
      <c r="U149" s="208" t="e">
        <f>IF('Crisis Indicator Data'!#REF!="No Data",1,IF(#REF!&lt;&gt;"",1,0))</f>
        <v>#REF!</v>
      </c>
      <c r="V149" s="208" t="e">
        <f>IF('Crisis Indicator Data'!#REF!="No Data",1,IF(#REF!&lt;&gt;"",1,0))</f>
        <v>#REF!</v>
      </c>
      <c r="W149" s="208" t="e">
        <f>IF('Crisis Indicator Data'!#REF!="No Data",1,IF(#REF!&lt;&gt;"",1,0))</f>
        <v>#REF!</v>
      </c>
      <c r="X149" s="208" t="e">
        <f>IF('Crisis Indicator Data'!#REF!="No Data",1,IF(#REF!&lt;&gt;"",1,0))</f>
        <v>#REF!</v>
      </c>
      <c r="Y149" s="208" t="e">
        <f>IF('Crisis Indicator Data'!#REF!="No Data",1,IF(#REF!&lt;&gt;"",1,0))</f>
        <v>#REF!</v>
      </c>
      <c r="Z149" s="208" t="e">
        <f>IF('Crisis Indicator Data'!#REF!="No Data",1,IF(#REF!&lt;&gt;"",1,0))</f>
        <v>#REF!</v>
      </c>
      <c r="AA149" s="208" t="e">
        <f>IF('Crisis Indicator Data'!#REF!="No Data",1,IF(#REF!&lt;&gt;"",1,0))</f>
        <v>#REF!</v>
      </c>
      <c r="AB149" s="208" t="e">
        <f>IF('Crisis Indicator Data'!#REF!="No Data",1,IF(#REF!&lt;&gt;"",1,0))</f>
        <v>#REF!</v>
      </c>
      <c r="AC149" s="208" t="e">
        <f>IF('Crisis Indicator Data'!#REF!="No Data",1,IF(#REF!&lt;&gt;"",1,0))</f>
        <v>#REF!</v>
      </c>
      <c r="AD149" s="208" t="e">
        <f>IF('Crisis Indicator Data'!#REF!="No Data",1,IF(#REF!&lt;&gt;"",1,0))</f>
        <v>#REF!</v>
      </c>
      <c r="AE149" s="208" t="e">
        <f>IF('Crisis Indicator Data'!#REF!="No Data",1,IF(#REF!&lt;&gt;"",1,0))</f>
        <v>#REF!</v>
      </c>
      <c r="AF149" s="208" t="e">
        <f>IF('Crisis Indicator Data'!#REF!="No Data",1,IF(#REF!&lt;&gt;"",1,0))</f>
        <v>#REF!</v>
      </c>
      <c r="AG149" s="208" t="e">
        <f>IF('Crisis Indicator Data'!#REF!="No Data",1,IF(#REF!&lt;&gt;"",1,0))</f>
        <v>#REF!</v>
      </c>
      <c r="AH149" s="208" t="e">
        <f>IF('Crisis Indicator Data'!#REF!="No Data",1,IF(#REF!&lt;&gt;"",1,0))</f>
        <v>#REF!</v>
      </c>
      <c r="AI149" s="208" t="e">
        <f>IF('Crisis Indicator Data'!#REF!="No Data",1,IF(#REF!&lt;&gt;"",1,0))</f>
        <v>#REF!</v>
      </c>
      <c r="AJ149" s="208" t="e">
        <f>IF('Crisis Indicator Data'!#REF!="No Data",1,IF(#REF!&lt;&gt;"",1,0))</f>
        <v>#REF!</v>
      </c>
      <c r="AK149" s="208" t="e">
        <f>IF('Crisis Indicator Data'!#REF!="No Data",1,IF(#REF!&lt;&gt;"",1,0))</f>
        <v>#REF!</v>
      </c>
      <c r="AL149" s="208" t="e">
        <f>IF('Crisis Indicator Data'!#REF!="No Data",1,IF(#REF!&lt;&gt;"",1,0))</f>
        <v>#REF!</v>
      </c>
      <c r="AM149" s="208" t="e">
        <f>IF('Crisis Indicator Data'!#REF!="No Data",1,IF(#REF!&lt;&gt;"",1,0))</f>
        <v>#REF!</v>
      </c>
      <c r="AN149" s="208" t="e">
        <f>IF('Crisis Indicator Data'!#REF!="No Data",1,IF(#REF!&lt;&gt;"",1,0))</f>
        <v>#REF!</v>
      </c>
      <c r="AO149" s="208" t="e">
        <f>IF('Crisis Indicator Data'!#REF!="No Data",1,IF(#REF!&lt;&gt;"",1,0))</f>
        <v>#REF!</v>
      </c>
      <c r="AP149" s="208" t="e">
        <f>IF('Crisis Indicator Data'!#REF!="No Data",1,IF(#REF!&lt;&gt;"",1,0))</f>
        <v>#REF!</v>
      </c>
      <c r="AQ149" s="208" t="e">
        <f>IF('Crisis Indicator Data'!#REF!="No Data",1,IF(#REF!&lt;&gt;"",1,0))</f>
        <v>#REF!</v>
      </c>
      <c r="AR149" s="208" t="e">
        <f>IF('Crisis Indicator Data'!#REF!="No Data",1,IF(#REF!&lt;&gt;"",1,0))</f>
        <v>#REF!</v>
      </c>
      <c r="AS149" s="208" t="e">
        <f>IF('Crisis Indicator Data'!#REF!="No Data",1,IF(#REF!&lt;&gt;"",1,0))</f>
        <v>#REF!</v>
      </c>
      <c r="AT149" s="208" t="e">
        <f>IF('Crisis Indicator Data'!#REF!="No Data",1,IF(#REF!&lt;&gt;"",1,0))</f>
        <v>#REF!</v>
      </c>
      <c r="AU149" s="208" t="e">
        <f>IF('Crisis Indicator Data'!#REF!="No Data",1,IF(#REF!&lt;&gt;"",1,0))</f>
        <v>#REF!</v>
      </c>
      <c r="AV149" s="208" t="e">
        <f>IF('Crisis Indicator Data'!#REF!="No Data",1,IF(#REF!&lt;&gt;"",1,0))</f>
        <v>#REF!</v>
      </c>
      <c r="AW149" s="208" t="e">
        <f>IF('Crisis Indicator Data'!#REF!="No Data",1,IF(#REF!&lt;&gt;"",1,0))</f>
        <v>#REF!</v>
      </c>
      <c r="AX149" s="208" t="e">
        <f>IF('Crisis Indicator Data'!#REF!="No Data",1,IF(#REF!&lt;&gt;"",1,0))</f>
        <v>#REF!</v>
      </c>
      <c r="AY149" s="208" t="e">
        <f>IF('Crisis Indicator Data'!#REF!="No Data",1,IF(#REF!&lt;&gt;"",1,0))</f>
        <v>#REF!</v>
      </c>
      <c r="AZ149" s="208" t="e">
        <f>IF('Crisis Indicator Data'!#REF!="No Data",1,IF(#REF!&lt;&gt;"",1,0))</f>
        <v>#REF!</v>
      </c>
      <c r="BA149" t="e">
        <f t="shared" si="8"/>
        <v>#REF!</v>
      </c>
      <c r="BB149" s="22" t="e">
        <f t="shared" si="9"/>
        <v>#REF!</v>
      </c>
    </row>
    <row r="150" spans="1:54" x14ac:dyDescent="0.3">
      <c r="A150" t="s">
        <v>7544</v>
      </c>
      <c r="B150" s="208" t="e">
        <f>IF('Crisis Indicator Data'!#REF!="No Data",1,IF(#REF!&lt;&gt;"",1,0))</f>
        <v>#REF!</v>
      </c>
      <c r="C150" s="208" t="e">
        <f>IF('Crisis Indicator Data'!#REF!="No Data",1,IF(#REF!&lt;&gt;"",1,0))</f>
        <v>#REF!</v>
      </c>
      <c r="D150" s="208" t="e">
        <f>IF('Crisis Indicator Data'!#REF!="No Data",1,IF(#REF!&lt;&gt;"",1,0))</f>
        <v>#REF!</v>
      </c>
      <c r="E150" s="208" t="e">
        <f>IF('Crisis Indicator Data'!#REF!="No Data",1,IF(#REF!&lt;&gt;"",1,0))</f>
        <v>#REF!</v>
      </c>
      <c r="F150" s="208" t="e">
        <f>IF('Crisis Indicator Data'!#REF!="No Data",1,IF(#REF!&lt;&gt;"",1,0))</f>
        <v>#REF!</v>
      </c>
      <c r="G150" s="208" t="e">
        <f>IF('Crisis Indicator Data'!#REF!="No Data",1,IF(#REF!&lt;&gt;"",1,0))</f>
        <v>#REF!</v>
      </c>
      <c r="H150" s="208" t="e">
        <f>IF('Crisis Indicator Data'!#REF!="No Data",1,IF(#REF!&lt;&gt;"",1,0))</f>
        <v>#REF!</v>
      </c>
      <c r="I150" s="208" t="e">
        <f>IF('Crisis Indicator Data'!#REF!="No Data",1,IF(#REF!&lt;&gt;"",1,0))</f>
        <v>#REF!</v>
      </c>
      <c r="J150" s="208" t="e">
        <f>IF('Crisis Indicator Data'!#REF!="No Data",1,IF(#REF!&lt;&gt;"",1,0))</f>
        <v>#REF!</v>
      </c>
      <c r="K150" s="208" t="e">
        <f>IF('Crisis Indicator Data'!#REF!="No Data",1,IF(#REF!&lt;&gt;"",1,0))</f>
        <v>#REF!</v>
      </c>
      <c r="L150" s="208" t="e">
        <f>IF('Crisis Indicator Data'!#REF!="No Data",1,IF(#REF!&lt;&gt;"",1,0))</f>
        <v>#REF!</v>
      </c>
      <c r="M150" s="208" t="e">
        <f>IF('Crisis Indicator Data'!#REF!="No Data",1,IF(#REF!&lt;&gt;"",1,0))</f>
        <v>#REF!</v>
      </c>
      <c r="N150" s="208" t="e">
        <f>IF('Crisis Indicator Data'!#REF!="No Data",1,IF(#REF!&lt;&gt;"",1,0))</f>
        <v>#REF!</v>
      </c>
      <c r="O150" s="208" t="e">
        <f>IF('Crisis Indicator Data'!#REF!="No Data",1,IF(#REF!&lt;&gt;"",1,0))</f>
        <v>#REF!</v>
      </c>
      <c r="P150" s="208" t="e">
        <f>IF('Crisis Indicator Data'!#REF!="No Data",1,IF(#REF!&lt;&gt;"",1,0))</f>
        <v>#REF!</v>
      </c>
      <c r="Q150" s="208" t="e">
        <f>IF('Crisis Indicator Data'!#REF!="No Data",1,IF(#REF!&lt;&gt;"",1,0))</f>
        <v>#REF!</v>
      </c>
      <c r="R150" s="208" t="e">
        <f>IF('Crisis Indicator Data'!#REF!="No Data",1,IF(#REF!&lt;&gt;"",1,0))</f>
        <v>#REF!</v>
      </c>
      <c r="S150" s="208" t="e">
        <f>IF('Crisis Indicator Data'!#REF!="No Data",1,IF(#REF!&lt;&gt;"",1,0))</f>
        <v>#REF!</v>
      </c>
      <c r="T150" s="208" t="e">
        <f>IF('Crisis Indicator Data'!#REF!="No Data",1,IF(#REF!&lt;&gt;"",1,0))</f>
        <v>#REF!</v>
      </c>
      <c r="U150" s="208" t="e">
        <f>IF('Crisis Indicator Data'!#REF!="No Data",1,IF(#REF!&lt;&gt;"",1,0))</f>
        <v>#REF!</v>
      </c>
      <c r="V150" s="208" t="e">
        <f>IF('Crisis Indicator Data'!#REF!="No Data",1,IF(#REF!&lt;&gt;"",1,0))</f>
        <v>#REF!</v>
      </c>
      <c r="W150" s="208" t="e">
        <f>IF('Crisis Indicator Data'!#REF!="No Data",1,IF(#REF!&lt;&gt;"",1,0))</f>
        <v>#REF!</v>
      </c>
      <c r="X150" s="208" t="e">
        <f>IF('Crisis Indicator Data'!#REF!="No Data",1,IF(#REF!&lt;&gt;"",1,0))</f>
        <v>#REF!</v>
      </c>
      <c r="Y150" s="208" t="e">
        <f>IF('Crisis Indicator Data'!#REF!="No Data",1,IF(#REF!&lt;&gt;"",1,0))</f>
        <v>#REF!</v>
      </c>
      <c r="Z150" s="208" t="e">
        <f>IF('Crisis Indicator Data'!#REF!="No Data",1,IF(#REF!&lt;&gt;"",1,0))</f>
        <v>#REF!</v>
      </c>
      <c r="AA150" s="208" t="e">
        <f>IF('Crisis Indicator Data'!#REF!="No Data",1,IF(#REF!&lt;&gt;"",1,0))</f>
        <v>#REF!</v>
      </c>
      <c r="AB150" s="208" t="e">
        <f>IF('Crisis Indicator Data'!#REF!="No Data",1,IF(#REF!&lt;&gt;"",1,0))</f>
        <v>#REF!</v>
      </c>
      <c r="AC150" s="208" t="e">
        <f>IF('Crisis Indicator Data'!#REF!="No Data",1,IF(#REF!&lt;&gt;"",1,0))</f>
        <v>#REF!</v>
      </c>
      <c r="AD150" s="208" t="e">
        <f>IF('Crisis Indicator Data'!#REF!="No Data",1,IF(#REF!&lt;&gt;"",1,0))</f>
        <v>#REF!</v>
      </c>
      <c r="AE150" s="208" t="e">
        <f>IF('Crisis Indicator Data'!#REF!="No Data",1,IF(#REF!&lt;&gt;"",1,0))</f>
        <v>#REF!</v>
      </c>
      <c r="AF150" s="208" t="e">
        <f>IF('Crisis Indicator Data'!#REF!="No Data",1,IF(#REF!&lt;&gt;"",1,0))</f>
        <v>#REF!</v>
      </c>
      <c r="AG150" s="208" t="e">
        <f>IF('Crisis Indicator Data'!#REF!="No Data",1,IF(#REF!&lt;&gt;"",1,0))</f>
        <v>#REF!</v>
      </c>
      <c r="AH150" s="208" t="e">
        <f>IF('Crisis Indicator Data'!#REF!="No Data",1,IF(#REF!&lt;&gt;"",1,0))</f>
        <v>#REF!</v>
      </c>
      <c r="AI150" s="208" t="e">
        <f>IF('Crisis Indicator Data'!#REF!="No Data",1,IF(#REF!&lt;&gt;"",1,0))</f>
        <v>#REF!</v>
      </c>
      <c r="AJ150" s="208" t="e">
        <f>IF('Crisis Indicator Data'!#REF!="No Data",1,IF(#REF!&lt;&gt;"",1,0))</f>
        <v>#REF!</v>
      </c>
      <c r="AK150" s="208" t="e">
        <f>IF('Crisis Indicator Data'!#REF!="No Data",1,IF(#REF!&lt;&gt;"",1,0))</f>
        <v>#REF!</v>
      </c>
      <c r="AL150" s="208" t="e">
        <f>IF('Crisis Indicator Data'!#REF!="No Data",1,IF(#REF!&lt;&gt;"",1,0))</f>
        <v>#REF!</v>
      </c>
      <c r="AM150" s="208" t="e">
        <f>IF('Crisis Indicator Data'!#REF!="No Data",1,IF(#REF!&lt;&gt;"",1,0))</f>
        <v>#REF!</v>
      </c>
      <c r="AN150" s="208" t="e">
        <f>IF('Crisis Indicator Data'!#REF!="No Data",1,IF(#REF!&lt;&gt;"",1,0))</f>
        <v>#REF!</v>
      </c>
      <c r="AO150" s="208" t="e">
        <f>IF('Crisis Indicator Data'!#REF!="No Data",1,IF(#REF!&lt;&gt;"",1,0))</f>
        <v>#REF!</v>
      </c>
      <c r="AP150" s="208" t="e">
        <f>IF('Crisis Indicator Data'!#REF!="No Data",1,IF(#REF!&lt;&gt;"",1,0))</f>
        <v>#REF!</v>
      </c>
      <c r="AQ150" s="208" t="e">
        <f>IF('Crisis Indicator Data'!#REF!="No Data",1,IF(#REF!&lt;&gt;"",1,0))</f>
        <v>#REF!</v>
      </c>
      <c r="AR150" s="208" t="e">
        <f>IF('Crisis Indicator Data'!#REF!="No Data",1,IF(#REF!&lt;&gt;"",1,0))</f>
        <v>#REF!</v>
      </c>
      <c r="AS150" s="208" t="e">
        <f>IF('Crisis Indicator Data'!#REF!="No Data",1,IF(#REF!&lt;&gt;"",1,0))</f>
        <v>#REF!</v>
      </c>
      <c r="AT150" s="208" t="e">
        <f>IF('Crisis Indicator Data'!#REF!="No Data",1,IF(#REF!&lt;&gt;"",1,0))</f>
        <v>#REF!</v>
      </c>
      <c r="AU150" s="208" t="e">
        <f>IF('Crisis Indicator Data'!#REF!="No Data",1,IF(#REF!&lt;&gt;"",1,0))</f>
        <v>#REF!</v>
      </c>
      <c r="AV150" s="208" t="e">
        <f>IF('Crisis Indicator Data'!#REF!="No Data",1,IF(#REF!&lt;&gt;"",1,0))</f>
        <v>#REF!</v>
      </c>
      <c r="AW150" s="208" t="e">
        <f>IF('Crisis Indicator Data'!#REF!="No Data",1,IF(#REF!&lt;&gt;"",1,0))</f>
        <v>#REF!</v>
      </c>
      <c r="AX150" s="208" t="e">
        <f>IF('Crisis Indicator Data'!#REF!="No Data",1,IF(#REF!&lt;&gt;"",1,0))</f>
        <v>#REF!</v>
      </c>
      <c r="AY150" s="208" t="e">
        <f>IF('Crisis Indicator Data'!#REF!="No Data",1,IF(#REF!&lt;&gt;"",1,0))</f>
        <v>#REF!</v>
      </c>
      <c r="AZ150" s="208" t="e">
        <f>IF('Crisis Indicator Data'!#REF!="No Data",1,IF(#REF!&lt;&gt;"",1,0))</f>
        <v>#REF!</v>
      </c>
      <c r="BA150" t="e">
        <f t="shared" si="8"/>
        <v>#REF!</v>
      </c>
      <c r="BB150" s="22" t="e">
        <f t="shared" si="9"/>
        <v>#REF!</v>
      </c>
    </row>
    <row r="151" spans="1:54" x14ac:dyDescent="0.3">
      <c r="A151" t="s">
        <v>7546</v>
      </c>
      <c r="B151" s="208" t="e">
        <f>IF('Crisis Indicator Data'!#REF!="No Data",1,IF(#REF!&lt;&gt;"",1,0))</f>
        <v>#REF!</v>
      </c>
      <c r="C151" s="208" t="e">
        <f>IF('Crisis Indicator Data'!#REF!="No Data",1,IF(#REF!&lt;&gt;"",1,0))</f>
        <v>#REF!</v>
      </c>
      <c r="D151" s="208" t="e">
        <f>IF('Crisis Indicator Data'!#REF!="No Data",1,IF(#REF!&lt;&gt;"",1,0))</f>
        <v>#REF!</v>
      </c>
      <c r="E151" s="208" t="e">
        <f>IF('Crisis Indicator Data'!#REF!="No Data",1,IF(#REF!&lt;&gt;"",1,0))</f>
        <v>#REF!</v>
      </c>
      <c r="F151" s="208" t="e">
        <f>IF('Crisis Indicator Data'!#REF!="No Data",1,IF(#REF!&lt;&gt;"",1,0))</f>
        <v>#REF!</v>
      </c>
      <c r="G151" s="208" t="e">
        <f>IF('Crisis Indicator Data'!#REF!="No Data",1,IF(#REF!&lt;&gt;"",1,0))</f>
        <v>#REF!</v>
      </c>
      <c r="H151" s="208" t="e">
        <f>IF('Crisis Indicator Data'!#REF!="No Data",1,IF(#REF!&lt;&gt;"",1,0))</f>
        <v>#REF!</v>
      </c>
      <c r="I151" s="208" t="e">
        <f>IF('Crisis Indicator Data'!#REF!="No Data",1,IF(#REF!&lt;&gt;"",1,0))</f>
        <v>#REF!</v>
      </c>
      <c r="J151" s="208" t="e">
        <f>IF('Crisis Indicator Data'!#REF!="No Data",1,IF(#REF!&lt;&gt;"",1,0))</f>
        <v>#REF!</v>
      </c>
      <c r="K151" s="208" t="e">
        <f>IF('Crisis Indicator Data'!#REF!="No Data",1,IF(#REF!&lt;&gt;"",1,0))</f>
        <v>#REF!</v>
      </c>
      <c r="L151" s="208" t="e">
        <f>IF('Crisis Indicator Data'!#REF!="No Data",1,IF(#REF!&lt;&gt;"",1,0))</f>
        <v>#REF!</v>
      </c>
      <c r="M151" s="208" t="e">
        <f>IF('Crisis Indicator Data'!#REF!="No Data",1,IF(#REF!&lt;&gt;"",1,0))</f>
        <v>#REF!</v>
      </c>
      <c r="N151" s="208" t="e">
        <f>IF('Crisis Indicator Data'!#REF!="No Data",1,IF(#REF!&lt;&gt;"",1,0))</f>
        <v>#REF!</v>
      </c>
      <c r="O151" s="208" t="e">
        <f>IF('Crisis Indicator Data'!#REF!="No Data",1,IF(#REF!&lt;&gt;"",1,0))</f>
        <v>#REF!</v>
      </c>
      <c r="P151" s="208" t="e">
        <f>IF('Crisis Indicator Data'!#REF!="No Data",1,IF(#REF!&lt;&gt;"",1,0))</f>
        <v>#REF!</v>
      </c>
      <c r="Q151" s="208" t="e">
        <f>IF('Crisis Indicator Data'!#REF!="No Data",1,IF(#REF!&lt;&gt;"",1,0))</f>
        <v>#REF!</v>
      </c>
      <c r="R151" s="208" t="e">
        <f>IF('Crisis Indicator Data'!#REF!="No Data",1,IF(#REF!&lt;&gt;"",1,0))</f>
        <v>#REF!</v>
      </c>
      <c r="S151" s="208" t="e">
        <f>IF('Crisis Indicator Data'!#REF!="No Data",1,IF(#REF!&lt;&gt;"",1,0))</f>
        <v>#REF!</v>
      </c>
      <c r="T151" s="208" t="e">
        <f>IF('Crisis Indicator Data'!#REF!="No Data",1,IF(#REF!&lt;&gt;"",1,0))</f>
        <v>#REF!</v>
      </c>
      <c r="U151" s="208" t="e">
        <f>IF('Crisis Indicator Data'!#REF!="No Data",1,IF(#REF!&lt;&gt;"",1,0))</f>
        <v>#REF!</v>
      </c>
      <c r="V151" s="208" t="e">
        <f>IF('Crisis Indicator Data'!#REF!="No Data",1,IF(#REF!&lt;&gt;"",1,0))</f>
        <v>#REF!</v>
      </c>
      <c r="W151" s="208" t="e">
        <f>IF('Crisis Indicator Data'!#REF!="No Data",1,IF(#REF!&lt;&gt;"",1,0))</f>
        <v>#REF!</v>
      </c>
      <c r="X151" s="208" t="e">
        <f>IF('Crisis Indicator Data'!#REF!="No Data",1,IF(#REF!&lt;&gt;"",1,0))</f>
        <v>#REF!</v>
      </c>
      <c r="Y151" s="208" t="e">
        <f>IF('Crisis Indicator Data'!#REF!="No Data",1,IF(#REF!&lt;&gt;"",1,0))</f>
        <v>#REF!</v>
      </c>
      <c r="Z151" s="208" t="e">
        <f>IF('Crisis Indicator Data'!#REF!="No Data",1,IF(#REF!&lt;&gt;"",1,0))</f>
        <v>#REF!</v>
      </c>
      <c r="AA151" s="208" t="e">
        <f>IF('Crisis Indicator Data'!#REF!="No Data",1,IF(#REF!&lt;&gt;"",1,0))</f>
        <v>#REF!</v>
      </c>
      <c r="AB151" s="208" t="e">
        <f>IF('Crisis Indicator Data'!#REF!="No Data",1,IF(#REF!&lt;&gt;"",1,0))</f>
        <v>#REF!</v>
      </c>
      <c r="AC151" s="208" t="e">
        <f>IF('Crisis Indicator Data'!#REF!="No Data",1,IF(#REF!&lt;&gt;"",1,0))</f>
        <v>#REF!</v>
      </c>
      <c r="AD151" s="208" t="e">
        <f>IF('Crisis Indicator Data'!#REF!="No Data",1,IF(#REF!&lt;&gt;"",1,0))</f>
        <v>#REF!</v>
      </c>
      <c r="AE151" s="208" t="e">
        <f>IF('Crisis Indicator Data'!#REF!="No Data",1,IF(#REF!&lt;&gt;"",1,0))</f>
        <v>#REF!</v>
      </c>
      <c r="AF151" s="208" t="e">
        <f>IF('Crisis Indicator Data'!#REF!="No Data",1,IF(#REF!&lt;&gt;"",1,0))</f>
        <v>#REF!</v>
      </c>
      <c r="AG151" s="208" t="e">
        <f>IF('Crisis Indicator Data'!#REF!="No Data",1,IF(#REF!&lt;&gt;"",1,0))</f>
        <v>#REF!</v>
      </c>
      <c r="AH151" s="208" t="e">
        <f>IF('Crisis Indicator Data'!#REF!="No Data",1,IF(#REF!&lt;&gt;"",1,0))</f>
        <v>#REF!</v>
      </c>
      <c r="AI151" s="208" t="e">
        <f>IF('Crisis Indicator Data'!#REF!="No Data",1,IF(#REF!&lt;&gt;"",1,0))</f>
        <v>#REF!</v>
      </c>
      <c r="AJ151" s="208" t="e">
        <f>IF('Crisis Indicator Data'!#REF!="No Data",1,IF(#REF!&lt;&gt;"",1,0))</f>
        <v>#REF!</v>
      </c>
      <c r="AK151" s="208" t="e">
        <f>IF('Crisis Indicator Data'!#REF!="No Data",1,IF(#REF!&lt;&gt;"",1,0))</f>
        <v>#REF!</v>
      </c>
      <c r="AL151" s="208" t="e">
        <f>IF('Crisis Indicator Data'!#REF!="No Data",1,IF(#REF!&lt;&gt;"",1,0))</f>
        <v>#REF!</v>
      </c>
      <c r="AM151" s="208" t="e">
        <f>IF('Crisis Indicator Data'!#REF!="No Data",1,IF(#REF!&lt;&gt;"",1,0))</f>
        <v>#REF!</v>
      </c>
      <c r="AN151" s="208" t="e">
        <f>IF('Crisis Indicator Data'!#REF!="No Data",1,IF(#REF!&lt;&gt;"",1,0))</f>
        <v>#REF!</v>
      </c>
      <c r="AO151" s="208" t="e">
        <f>IF('Crisis Indicator Data'!#REF!="No Data",1,IF(#REF!&lt;&gt;"",1,0))</f>
        <v>#REF!</v>
      </c>
      <c r="AP151" s="208" t="e">
        <f>IF('Crisis Indicator Data'!#REF!="No Data",1,IF(#REF!&lt;&gt;"",1,0))</f>
        <v>#REF!</v>
      </c>
      <c r="AQ151" s="208" t="e">
        <f>IF('Crisis Indicator Data'!#REF!="No Data",1,IF(#REF!&lt;&gt;"",1,0))</f>
        <v>#REF!</v>
      </c>
      <c r="AR151" s="208" t="e">
        <f>IF('Crisis Indicator Data'!#REF!="No Data",1,IF(#REF!&lt;&gt;"",1,0))</f>
        <v>#REF!</v>
      </c>
      <c r="AS151" s="208" t="e">
        <f>IF('Crisis Indicator Data'!#REF!="No Data",1,IF(#REF!&lt;&gt;"",1,0))</f>
        <v>#REF!</v>
      </c>
      <c r="AT151" s="208" t="e">
        <f>IF('Crisis Indicator Data'!#REF!="No Data",1,IF(#REF!&lt;&gt;"",1,0))</f>
        <v>#REF!</v>
      </c>
      <c r="AU151" s="208" t="e">
        <f>IF('Crisis Indicator Data'!#REF!="No Data",1,IF(#REF!&lt;&gt;"",1,0))</f>
        <v>#REF!</v>
      </c>
      <c r="AV151" s="208" t="e">
        <f>IF('Crisis Indicator Data'!#REF!="No Data",1,IF(#REF!&lt;&gt;"",1,0))</f>
        <v>#REF!</v>
      </c>
      <c r="AW151" s="208" t="e">
        <f>IF('Crisis Indicator Data'!#REF!="No Data",1,IF(#REF!&lt;&gt;"",1,0))</f>
        <v>#REF!</v>
      </c>
      <c r="AX151" s="208" t="e">
        <f>IF('Crisis Indicator Data'!#REF!="No Data",1,IF(#REF!&lt;&gt;"",1,0))</f>
        <v>#REF!</v>
      </c>
      <c r="AY151" s="208" t="e">
        <f>IF('Crisis Indicator Data'!#REF!="No Data",1,IF(#REF!&lt;&gt;"",1,0))</f>
        <v>#REF!</v>
      </c>
      <c r="AZ151" s="208" t="e">
        <f>IF('Crisis Indicator Data'!#REF!="No Data",1,IF(#REF!&lt;&gt;"",1,0))</f>
        <v>#REF!</v>
      </c>
      <c r="BA151" t="e">
        <f t="shared" si="8"/>
        <v>#REF!</v>
      </c>
      <c r="BB151" s="22" t="e">
        <f t="shared" si="9"/>
        <v>#REF!</v>
      </c>
    </row>
    <row r="152" spans="1:54" x14ac:dyDescent="0.3">
      <c r="A152" t="s">
        <v>7548</v>
      </c>
      <c r="B152" s="208" t="e">
        <f>IF('Crisis Indicator Data'!#REF!="No Data",1,IF(#REF!&lt;&gt;"",1,0))</f>
        <v>#REF!</v>
      </c>
      <c r="C152" s="208" t="e">
        <f>IF('Crisis Indicator Data'!#REF!="No Data",1,IF(#REF!&lt;&gt;"",1,0))</f>
        <v>#REF!</v>
      </c>
      <c r="D152" s="208" t="e">
        <f>IF('Crisis Indicator Data'!#REF!="No Data",1,IF(#REF!&lt;&gt;"",1,0))</f>
        <v>#REF!</v>
      </c>
      <c r="E152" s="208" t="e">
        <f>IF('Crisis Indicator Data'!#REF!="No Data",1,IF(#REF!&lt;&gt;"",1,0))</f>
        <v>#REF!</v>
      </c>
      <c r="F152" s="208" t="e">
        <f>IF('Crisis Indicator Data'!#REF!="No Data",1,IF(#REF!&lt;&gt;"",1,0))</f>
        <v>#REF!</v>
      </c>
      <c r="G152" s="208" t="e">
        <f>IF('Crisis Indicator Data'!#REF!="No Data",1,IF(#REF!&lt;&gt;"",1,0))</f>
        <v>#REF!</v>
      </c>
      <c r="H152" s="208" t="e">
        <f>IF('Crisis Indicator Data'!#REF!="No Data",1,IF(#REF!&lt;&gt;"",1,0))</f>
        <v>#REF!</v>
      </c>
      <c r="I152" s="208" t="e">
        <f>IF('Crisis Indicator Data'!#REF!="No Data",1,IF(#REF!&lt;&gt;"",1,0))</f>
        <v>#REF!</v>
      </c>
      <c r="J152" s="208" t="e">
        <f>IF('Crisis Indicator Data'!#REF!="No Data",1,IF(#REF!&lt;&gt;"",1,0))</f>
        <v>#REF!</v>
      </c>
      <c r="K152" s="208" t="e">
        <f>IF('Crisis Indicator Data'!#REF!="No Data",1,IF(#REF!&lt;&gt;"",1,0))</f>
        <v>#REF!</v>
      </c>
      <c r="L152" s="208" t="e">
        <f>IF('Crisis Indicator Data'!#REF!="No Data",1,IF(#REF!&lt;&gt;"",1,0))</f>
        <v>#REF!</v>
      </c>
      <c r="M152" s="208" t="e">
        <f>IF('Crisis Indicator Data'!#REF!="No Data",1,IF(#REF!&lt;&gt;"",1,0))</f>
        <v>#REF!</v>
      </c>
      <c r="N152" s="208" t="e">
        <f>IF('Crisis Indicator Data'!#REF!="No Data",1,IF(#REF!&lt;&gt;"",1,0))</f>
        <v>#REF!</v>
      </c>
      <c r="O152" s="208" t="e">
        <f>IF('Crisis Indicator Data'!#REF!="No Data",1,IF(#REF!&lt;&gt;"",1,0))</f>
        <v>#REF!</v>
      </c>
      <c r="P152" s="208" t="e">
        <f>IF('Crisis Indicator Data'!#REF!="No Data",1,IF(#REF!&lt;&gt;"",1,0))</f>
        <v>#REF!</v>
      </c>
      <c r="Q152" s="208" t="e">
        <f>IF('Crisis Indicator Data'!#REF!="No Data",1,IF(#REF!&lt;&gt;"",1,0))</f>
        <v>#REF!</v>
      </c>
      <c r="R152" s="208" t="e">
        <f>IF('Crisis Indicator Data'!#REF!="No Data",1,IF(#REF!&lt;&gt;"",1,0))</f>
        <v>#REF!</v>
      </c>
      <c r="S152" s="208" t="e">
        <f>IF('Crisis Indicator Data'!#REF!="No Data",1,IF(#REF!&lt;&gt;"",1,0))</f>
        <v>#REF!</v>
      </c>
      <c r="T152" s="208" t="e">
        <f>IF('Crisis Indicator Data'!#REF!="No Data",1,IF(#REF!&lt;&gt;"",1,0))</f>
        <v>#REF!</v>
      </c>
      <c r="U152" s="208" t="e">
        <f>IF('Crisis Indicator Data'!#REF!="No Data",1,IF(#REF!&lt;&gt;"",1,0))</f>
        <v>#REF!</v>
      </c>
      <c r="V152" s="208" t="e">
        <f>IF('Crisis Indicator Data'!#REF!="No Data",1,IF(#REF!&lt;&gt;"",1,0))</f>
        <v>#REF!</v>
      </c>
      <c r="W152" s="208" t="e">
        <f>IF('Crisis Indicator Data'!#REF!="No Data",1,IF(#REF!&lt;&gt;"",1,0))</f>
        <v>#REF!</v>
      </c>
      <c r="X152" s="208" t="e">
        <f>IF('Crisis Indicator Data'!#REF!="No Data",1,IF(#REF!&lt;&gt;"",1,0))</f>
        <v>#REF!</v>
      </c>
      <c r="Y152" s="208" t="e">
        <f>IF('Crisis Indicator Data'!#REF!="No Data",1,IF(#REF!&lt;&gt;"",1,0))</f>
        <v>#REF!</v>
      </c>
      <c r="Z152" s="208" t="e">
        <f>IF('Crisis Indicator Data'!#REF!="No Data",1,IF(#REF!&lt;&gt;"",1,0))</f>
        <v>#REF!</v>
      </c>
      <c r="AA152" s="208" t="e">
        <f>IF('Crisis Indicator Data'!#REF!="No Data",1,IF(#REF!&lt;&gt;"",1,0))</f>
        <v>#REF!</v>
      </c>
      <c r="AB152" s="208" t="e">
        <f>IF('Crisis Indicator Data'!#REF!="No Data",1,IF(#REF!&lt;&gt;"",1,0))</f>
        <v>#REF!</v>
      </c>
      <c r="AC152" s="208" t="e">
        <f>IF('Crisis Indicator Data'!#REF!="No Data",1,IF(#REF!&lt;&gt;"",1,0))</f>
        <v>#REF!</v>
      </c>
      <c r="AD152" s="208" t="e">
        <f>IF('Crisis Indicator Data'!#REF!="No Data",1,IF(#REF!&lt;&gt;"",1,0))</f>
        <v>#REF!</v>
      </c>
      <c r="AE152" s="208" t="e">
        <f>IF('Crisis Indicator Data'!#REF!="No Data",1,IF(#REF!&lt;&gt;"",1,0))</f>
        <v>#REF!</v>
      </c>
      <c r="AF152" s="208" t="e">
        <f>IF('Crisis Indicator Data'!#REF!="No Data",1,IF(#REF!&lt;&gt;"",1,0))</f>
        <v>#REF!</v>
      </c>
      <c r="AG152" s="208" t="e">
        <f>IF('Crisis Indicator Data'!#REF!="No Data",1,IF(#REF!&lt;&gt;"",1,0))</f>
        <v>#REF!</v>
      </c>
      <c r="AH152" s="208" t="e">
        <f>IF('Crisis Indicator Data'!#REF!="No Data",1,IF(#REF!&lt;&gt;"",1,0))</f>
        <v>#REF!</v>
      </c>
      <c r="AI152" s="208" t="e">
        <f>IF('Crisis Indicator Data'!#REF!="No Data",1,IF(#REF!&lt;&gt;"",1,0))</f>
        <v>#REF!</v>
      </c>
      <c r="AJ152" s="208" t="e">
        <f>IF('Crisis Indicator Data'!#REF!="No Data",1,IF(#REF!&lt;&gt;"",1,0))</f>
        <v>#REF!</v>
      </c>
      <c r="AK152" s="208" t="e">
        <f>IF('Crisis Indicator Data'!#REF!="No Data",1,IF(#REF!&lt;&gt;"",1,0))</f>
        <v>#REF!</v>
      </c>
      <c r="AL152" s="208" t="e">
        <f>IF('Crisis Indicator Data'!#REF!="No Data",1,IF(#REF!&lt;&gt;"",1,0))</f>
        <v>#REF!</v>
      </c>
      <c r="AM152" s="208" t="e">
        <f>IF('Crisis Indicator Data'!#REF!="No Data",1,IF(#REF!&lt;&gt;"",1,0))</f>
        <v>#REF!</v>
      </c>
      <c r="AN152" s="208" t="e">
        <f>IF('Crisis Indicator Data'!#REF!="No Data",1,IF(#REF!&lt;&gt;"",1,0))</f>
        <v>#REF!</v>
      </c>
      <c r="AO152" s="208" t="e">
        <f>IF('Crisis Indicator Data'!#REF!="No Data",1,IF(#REF!&lt;&gt;"",1,0))</f>
        <v>#REF!</v>
      </c>
      <c r="AP152" s="208" t="e">
        <f>IF('Crisis Indicator Data'!#REF!="No Data",1,IF(#REF!&lt;&gt;"",1,0))</f>
        <v>#REF!</v>
      </c>
      <c r="AQ152" s="208" t="e">
        <f>IF('Crisis Indicator Data'!#REF!="No Data",1,IF(#REF!&lt;&gt;"",1,0))</f>
        <v>#REF!</v>
      </c>
      <c r="AR152" s="208" t="e">
        <f>IF('Crisis Indicator Data'!#REF!="No Data",1,IF(#REF!&lt;&gt;"",1,0))</f>
        <v>#REF!</v>
      </c>
      <c r="AS152" s="208" t="e">
        <f>IF('Crisis Indicator Data'!#REF!="No Data",1,IF(#REF!&lt;&gt;"",1,0))</f>
        <v>#REF!</v>
      </c>
      <c r="AT152" s="208" t="e">
        <f>IF('Crisis Indicator Data'!#REF!="No Data",1,IF(#REF!&lt;&gt;"",1,0))</f>
        <v>#REF!</v>
      </c>
      <c r="AU152" s="208" t="e">
        <f>IF('Crisis Indicator Data'!#REF!="No Data",1,IF(#REF!&lt;&gt;"",1,0))</f>
        <v>#REF!</v>
      </c>
      <c r="AV152" s="208" t="e">
        <f>IF('Crisis Indicator Data'!#REF!="No Data",1,IF(#REF!&lt;&gt;"",1,0))</f>
        <v>#REF!</v>
      </c>
      <c r="AW152" s="208" t="e">
        <f>IF('Crisis Indicator Data'!#REF!="No Data",1,IF(#REF!&lt;&gt;"",1,0))</f>
        <v>#REF!</v>
      </c>
      <c r="AX152" s="208" t="e">
        <f>IF('Crisis Indicator Data'!#REF!="No Data",1,IF(#REF!&lt;&gt;"",1,0))</f>
        <v>#REF!</v>
      </c>
      <c r="AY152" s="208" t="e">
        <f>IF('Crisis Indicator Data'!#REF!="No Data",1,IF(#REF!&lt;&gt;"",1,0))</f>
        <v>#REF!</v>
      </c>
      <c r="AZ152" s="208" t="e">
        <f>IF('Crisis Indicator Data'!#REF!="No Data",1,IF(#REF!&lt;&gt;"",1,0))</f>
        <v>#REF!</v>
      </c>
      <c r="BA152" t="e">
        <f t="shared" si="8"/>
        <v>#REF!</v>
      </c>
      <c r="BB152" s="22" t="e">
        <f t="shared" si="9"/>
        <v>#REF!</v>
      </c>
    </row>
    <row r="153" spans="1:54" x14ac:dyDescent="0.3">
      <c r="A153" t="s">
        <v>7550</v>
      </c>
      <c r="B153" s="208" t="e">
        <f>IF('Crisis Indicator Data'!#REF!="No Data",1,IF(#REF!&lt;&gt;"",1,0))</f>
        <v>#REF!</v>
      </c>
      <c r="C153" s="208" t="e">
        <f>IF('Crisis Indicator Data'!#REF!="No Data",1,IF(#REF!&lt;&gt;"",1,0))</f>
        <v>#REF!</v>
      </c>
      <c r="D153" s="208" t="e">
        <f>IF('Crisis Indicator Data'!#REF!="No Data",1,IF(#REF!&lt;&gt;"",1,0))</f>
        <v>#REF!</v>
      </c>
      <c r="E153" s="208" t="e">
        <f>IF('Crisis Indicator Data'!#REF!="No Data",1,IF(#REF!&lt;&gt;"",1,0))</f>
        <v>#REF!</v>
      </c>
      <c r="F153" s="208" t="e">
        <f>IF('Crisis Indicator Data'!#REF!="No Data",1,IF(#REF!&lt;&gt;"",1,0))</f>
        <v>#REF!</v>
      </c>
      <c r="G153" s="208" t="e">
        <f>IF('Crisis Indicator Data'!#REF!="No Data",1,IF(#REF!&lt;&gt;"",1,0))</f>
        <v>#REF!</v>
      </c>
      <c r="H153" s="208" t="e">
        <f>IF('Crisis Indicator Data'!#REF!="No Data",1,IF(#REF!&lt;&gt;"",1,0))</f>
        <v>#REF!</v>
      </c>
      <c r="I153" s="208" t="e">
        <f>IF('Crisis Indicator Data'!#REF!="No Data",1,IF(#REF!&lt;&gt;"",1,0))</f>
        <v>#REF!</v>
      </c>
      <c r="J153" s="208" t="e">
        <f>IF('Crisis Indicator Data'!#REF!="No Data",1,IF(#REF!&lt;&gt;"",1,0))</f>
        <v>#REF!</v>
      </c>
      <c r="K153" s="208" t="e">
        <f>IF('Crisis Indicator Data'!#REF!="No Data",1,IF(#REF!&lt;&gt;"",1,0))</f>
        <v>#REF!</v>
      </c>
      <c r="L153" s="208" t="e">
        <f>IF('Crisis Indicator Data'!#REF!="No Data",1,IF(#REF!&lt;&gt;"",1,0))</f>
        <v>#REF!</v>
      </c>
      <c r="M153" s="208" t="e">
        <f>IF('Crisis Indicator Data'!#REF!="No Data",1,IF(#REF!&lt;&gt;"",1,0))</f>
        <v>#REF!</v>
      </c>
      <c r="N153" s="208" t="e">
        <f>IF('Crisis Indicator Data'!#REF!="No Data",1,IF(#REF!&lt;&gt;"",1,0))</f>
        <v>#REF!</v>
      </c>
      <c r="O153" s="208" t="e">
        <f>IF('Crisis Indicator Data'!#REF!="No Data",1,IF(#REF!&lt;&gt;"",1,0))</f>
        <v>#REF!</v>
      </c>
      <c r="P153" s="208" t="e">
        <f>IF('Crisis Indicator Data'!#REF!="No Data",1,IF(#REF!&lt;&gt;"",1,0))</f>
        <v>#REF!</v>
      </c>
      <c r="Q153" s="208" t="e">
        <f>IF('Crisis Indicator Data'!#REF!="No Data",1,IF(#REF!&lt;&gt;"",1,0))</f>
        <v>#REF!</v>
      </c>
      <c r="R153" s="208" t="e">
        <f>IF('Crisis Indicator Data'!#REF!="No Data",1,IF(#REF!&lt;&gt;"",1,0))</f>
        <v>#REF!</v>
      </c>
      <c r="S153" s="208" t="e">
        <f>IF('Crisis Indicator Data'!#REF!="No Data",1,IF(#REF!&lt;&gt;"",1,0))</f>
        <v>#REF!</v>
      </c>
      <c r="T153" s="208" t="e">
        <f>IF('Crisis Indicator Data'!#REF!="No Data",1,IF(#REF!&lt;&gt;"",1,0))</f>
        <v>#REF!</v>
      </c>
      <c r="U153" s="208" t="e">
        <f>IF('Crisis Indicator Data'!#REF!="No Data",1,IF(#REF!&lt;&gt;"",1,0))</f>
        <v>#REF!</v>
      </c>
      <c r="V153" s="208" t="e">
        <f>IF('Crisis Indicator Data'!#REF!="No Data",1,IF(#REF!&lt;&gt;"",1,0))</f>
        <v>#REF!</v>
      </c>
      <c r="W153" s="208" t="e">
        <f>IF('Crisis Indicator Data'!#REF!="No Data",1,IF(#REF!&lt;&gt;"",1,0))</f>
        <v>#REF!</v>
      </c>
      <c r="X153" s="208" t="e">
        <f>IF('Crisis Indicator Data'!#REF!="No Data",1,IF(#REF!&lt;&gt;"",1,0))</f>
        <v>#REF!</v>
      </c>
      <c r="Y153" s="208" t="e">
        <f>IF('Crisis Indicator Data'!#REF!="No Data",1,IF(#REF!&lt;&gt;"",1,0))</f>
        <v>#REF!</v>
      </c>
      <c r="Z153" s="208" t="e">
        <f>IF('Crisis Indicator Data'!#REF!="No Data",1,IF(#REF!&lt;&gt;"",1,0))</f>
        <v>#REF!</v>
      </c>
      <c r="AA153" s="208" t="e">
        <f>IF('Crisis Indicator Data'!#REF!="No Data",1,IF(#REF!&lt;&gt;"",1,0))</f>
        <v>#REF!</v>
      </c>
      <c r="AB153" s="208" t="e">
        <f>IF('Crisis Indicator Data'!#REF!="No Data",1,IF(#REF!&lt;&gt;"",1,0))</f>
        <v>#REF!</v>
      </c>
      <c r="AC153" s="208" t="e">
        <f>IF('Crisis Indicator Data'!#REF!="No Data",1,IF(#REF!&lt;&gt;"",1,0))</f>
        <v>#REF!</v>
      </c>
      <c r="AD153" s="208" t="e">
        <f>IF('Crisis Indicator Data'!#REF!="No Data",1,IF(#REF!&lt;&gt;"",1,0))</f>
        <v>#REF!</v>
      </c>
      <c r="AE153" s="208" t="e">
        <f>IF('Crisis Indicator Data'!#REF!="No Data",1,IF(#REF!&lt;&gt;"",1,0))</f>
        <v>#REF!</v>
      </c>
      <c r="AF153" s="208" t="e">
        <f>IF('Crisis Indicator Data'!#REF!="No Data",1,IF(#REF!&lt;&gt;"",1,0))</f>
        <v>#REF!</v>
      </c>
      <c r="AG153" s="208" t="e">
        <f>IF('Crisis Indicator Data'!#REF!="No Data",1,IF(#REF!&lt;&gt;"",1,0))</f>
        <v>#REF!</v>
      </c>
      <c r="AH153" s="208" t="e">
        <f>IF('Crisis Indicator Data'!#REF!="No Data",1,IF(#REF!&lt;&gt;"",1,0))</f>
        <v>#REF!</v>
      </c>
      <c r="AI153" s="208" t="e">
        <f>IF('Crisis Indicator Data'!#REF!="No Data",1,IF(#REF!&lt;&gt;"",1,0))</f>
        <v>#REF!</v>
      </c>
      <c r="AJ153" s="208" t="e">
        <f>IF('Crisis Indicator Data'!#REF!="No Data",1,IF(#REF!&lt;&gt;"",1,0))</f>
        <v>#REF!</v>
      </c>
      <c r="AK153" s="208" t="e">
        <f>IF('Crisis Indicator Data'!#REF!="No Data",1,IF(#REF!&lt;&gt;"",1,0))</f>
        <v>#REF!</v>
      </c>
      <c r="AL153" s="208" t="e">
        <f>IF('Crisis Indicator Data'!#REF!="No Data",1,IF(#REF!&lt;&gt;"",1,0))</f>
        <v>#REF!</v>
      </c>
      <c r="AM153" s="208" t="e">
        <f>IF('Crisis Indicator Data'!#REF!="No Data",1,IF(#REF!&lt;&gt;"",1,0))</f>
        <v>#REF!</v>
      </c>
      <c r="AN153" s="208" t="e">
        <f>IF('Crisis Indicator Data'!#REF!="No Data",1,IF(#REF!&lt;&gt;"",1,0))</f>
        <v>#REF!</v>
      </c>
      <c r="AO153" s="208" t="e">
        <f>IF('Crisis Indicator Data'!#REF!="No Data",1,IF(#REF!&lt;&gt;"",1,0))</f>
        <v>#REF!</v>
      </c>
      <c r="AP153" s="208" t="e">
        <f>IF('Crisis Indicator Data'!#REF!="No Data",1,IF(#REF!&lt;&gt;"",1,0))</f>
        <v>#REF!</v>
      </c>
      <c r="AQ153" s="208" t="e">
        <f>IF('Crisis Indicator Data'!#REF!="No Data",1,IF(#REF!&lt;&gt;"",1,0))</f>
        <v>#REF!</v>
      </c>
      <c r="AR153" s="208" t="e">
        <f>IF('Crisis Indicator Data'!#REF!="No Data",1,IF(#REF!&lt;&gt;"",1,0))</f>
        <v>#REF!</v>
      </c>
      <c r="AS153" s="208" t="e">
        <f>IF('Crisis Indicator Data'!#REF!="No Data",1,IF(#REF!&lt;&gt;"",1,0))</f>
        <v>#REF!</v>
      </c>
      <c r="AT153" s="208" t="e">
        <f>IF('Crisis Indicator Data'!#REF!="No Data",1,IF(#REF!&lt;&gt;"",1,0))</f>
        <v>#REF!</v>
      </c>
      <c r="AU153" s="208" t="e">
        <f>IF('Crisis Indicator Data'!#REF!="No Data",1,IF(#REF!&lt;&gt;"",1,0))</f>
        <v>#REF!</v>
      </c>
      <c r="AV153" s="208" t="e">
        <f>IF('Crisis Indicator Data'!#REF!="No Data",1,IF(#REF!&lt;&gt;"",1,0))</f>
        <v>#REF!</v>
      </c>
      <c r="AW153" s="208" t="e">
        <f>IF('Crisis Indicator Data'!#REF!="No Data",1,IF(#REF!&lt;&gt;"",1,0))</f>
        <v>#REF!</v>
      </c>
      <c r="AX153" s="208" t="e">
        <f>IF('Crisis Indicator Data'!#REF!="No Data",1,IF(#REF!&lt;&gt;"",1,0))</f>
        <v>#REF!</v>
      </c>
      <c r="AY153" s="208" t="e">
        <f>IF('Crisis Indicator Data'!#REF!="No Data",1,IF(#REF!&lt;&gt;"",1,0))</f>
        <v>#REF!</v>
      </c>
      <c r="AZ153" s="208" t="e">
        <f>IF('Crisis Indicator Data'!#REF!="No Data",1,IF(#REF!&lt;&gt;"",1,0))</f>
        <v>#REF!</v>
      </c>
      <c r="BA153" t="e">
        <f t="shared" si="8"/>
        <v>#REF!</v>
      </c>
      <c r="BB153" s="22" t="e">
        <f t="shared" si="9"/>
        <v>#REF!</v>
      </c>
    </row>
    <row r="154" spans="1:54" x14ac:dyDescent="0.3">
      <c r="A154" t="s">
        <v>7552</v>
      </c>
      <c r="B154" s="208" t="e">
        <f>IF('Crisis Indicator Data'!#REF!="No Data",1,IF(#REF!&lt;&gt;"",1,0))</f>
        <v>#REF!</v>
      </c>
      <c r="C154" s="208" t="e">
        <f>IF('Crisis Indicator Data'!#REF!="No Data",1,IF(#REF!&lt;&gt;"",1,0))</f>
        <v>#REF!</v>
      </c>
      <c r="D154" s="208" t="e">
        <f>IF('Crisis Indicator Data'!#REF!="No Data",1,IF(#REF!&lt;&gt;"",1,0))</f>
        <v>#REF!</v>
      </c>
      <c r="E154" s="208" t="e">
        <f>IF('Crisis Indicator Data'!#REF!="No Data",1,IF(#REF!&lt;&gt;"",1,0))</f>
        <v>#REF!</v>
      </c>
      <c r="F154" s="208" t="e">
        <f>IF('Crisis Indicator Data'!#REF!="No Data",1,IF(#REF!&lt;&gt;"",1,0))</f>
        <v>#REF!</v>
      </c>
      <c r="G154" s="208" t="e">
        <f>IF('Crisis Indicator Data'!#REF!="No Data",1,IF(#REF!&lt;&gt;"",1,0))</f>
        <v>#REF!</v>
      </c>
      <c r="H154" s="208" t="e">
        <f>IF('Crisis Indicator Data'!#REF!="No Data",1,IF(#REF!&lt;&gt;"",1,0))</f>
        <v>#REF!</v>
      </c>
      <c r="I154" s="208" t="e">
        <f>IF('Crisis Indicator Data'!#REF!="No Data",1,IF(#REF!&lt;&gt;"",1,0))</f>
        <v>#REF!</v>
      </c>
      <c r="J154" s="208" t="e">
        <f>IF('Crisis Indicator Data'!#REF!="No Data",1,IF(#REF!&lt;&gt;"",1,0))</f>
        <v>#REF!</v>
      </c>
      <c r="K154" s="208" t="e">
        <f>IF('Crisis Indicator Data'!#REF!="No Data",1,IF(#REF!&lt;&gt;"",1,0))</f>
        <v>#REF!</v>
      </c>
      <c r="L154" s="208" t="e">
        <f>IF('Crisis Indicator Data'!#REF!="No Data",1,IF(#REF!&lt;&gt;"",1,0))</f>
        <v>#REF!</v>
      </c>
      <c r="M154" s="208" t="e">
        <f>IF('Crisis Indicator Data'!#REF!="No Data",1,IF(#REF!&lt;&gt;"",1,0))</f>
        <v>#REF!</v>
      </c>
      <c r="N154" s="208" t="e">
        <f>IF('Crisis Indicator Data'!#REF!="No Data",1,IF(#REF!&lt;&gt;"",1,0))</f>
        <v>#REF!</v>
      </c>
      <c r="O154" s="208" t="e">
        <f>IF('Crisis Indicator Data'!#REF!="No Data",1,IF(#REF!&lt;&gt;"",1,0))</f>
        <v>#REF!</v>
      </c>
      <c r="P154" s="208" t="e">
        <f>IF('Crisis Indicator Data'!#REF!="No Data",1,IF(#REF!&lt;&gt;"",1,0))</f>
        <v>#REF!</v>
      </c>
      <c r="Q154" s="208" t="e">
        <f>IF('Crisis Indicator Data'!#REF!="No Data",1,IF(#REF!&lt;&gt;"",1,0))</f>
        <v>#REF!</v>
      </c>
      <c r="R154" s="208" t="e">
        <f>IF('Crisis Indicator Data'!#REF!="No Data",1,IF(#REF!&lt;&gt;"",1,0))</f>
        <v>#REF!</v>
      </c>
      <c r="S154" s="208" t="e">
        <f>IF('Crisis Indicator Data'!#REF!="No Data",1,IF(#REF!&lt;&gt;"",1,0))</f>
        <v>#REF!</v>
      </c>
      <c r="T154" s="208" t="e">
        <f>IF('Crisis Indicator Data'!#REF!="No Data",1,IF(#REF!&lt;&gt;"",1,0))</f>
        <v>#REF!</v>
      </c>
      <c r="U154" s="208" t="e">
        <f>IF('Crisis Indicator Data'!#REF!="No Data",1,IF(#REF!&lt;&gt;"",1,0))</f>
        <v>#REF!</v>
      </c>
      <c r="V154" s="208" t="e">
        <f>IF('Crisis Indicator Data'!#REF!="No Data",1,IF(#REF!&lt;&gt;"",1,0))</f>
        <v>#REF!</v>
      </c>
      <c r="W154" s="208" t="e">
        <f>IF('Crisis Indicator Data'!#REF!="No Data",1,IF(#REF!&lt;&gt;"",1,0))</f>
        <v>#REF!</v>
      </c>
      <c r="X154" s="208" t="e">
        <f>IF('Crisis Indicator Data'!#REF!="No Data",1,IF(#REF!&lt;&gt;"",1,0))</f>
        <v>#REF!</v>
      </c>
      <c r="Y154" s="208" t="e">
        <f>IF('Crisis Indicator Data'!#REF!="No Data",1,IF(#REF!&lt;&gt;"",1,0))</f>
        <v>#REF!</v>
      </c>
      <c r="Z154" s="208" t="e">
        <f>IF('Crisis Indicator Data'!#REF!="No Data",1,IF(#REF!&lt;&gt;"",1,0))</f>
        <v>#REF!</v>
      </c>
      <c r="AA154" s="208" t="e">
        <f>IF('Crisis Indicator Data'!#REF!="No Data",1,IF(#REF!&lt;&gt;"",1,0))</f>
        <v>#REF!</v>
      </c>
      <c r="AB154" s="208" t="e">
        <f>IF('Crisis Indicator Data'!#REF!="No Data",1,IF(#REF!&lt;&gt;"",1,0))</f>
        <v>#REF!</v>
      </c>
      <c r="AC154" s="208" t="e">
        <f>IF('Crisis Indicator Data'!#REF!="No Data",1,IF(#REF!&lt;&gt;"",1,0))</f>
        <v>#REF!</v>
      </c>
      <c r="AD154" s="208" t="e">
        <f>IF('Crisis Indicator Data'!#REF!="No Data",1,IF(#REF!&lt;&gt;"",1,0))</f>
        <v>#REF!</v>
      </c>
      <c r="AE154" s="208" t="e">
        <f>IF('Crisis Indicator Data'!#REF!="No Data",1,IF(#REF!&lt;&gt;"",1,0))</f>
        <v>#REF!</v>
      </c>
      <c r="AF154" s="208" t="e">
        <f>IF('Crisis Indicator Data'!#REF!="No Data",1,IF(#REF!&lt;&gt;"",1,0))</f>
        <v>#REF!</v>
      </c>
      <c r="AG154" s="208" t="e">
        <f>IF('Crisis Indicator Data'!#REF!="No Data",1,IF(#REF!&lt;&gt;"",1,0))</f>
        <v>#REF!</v>
      </c>
      <c r="AH154" s="208" t="e">
        <f>IF('Crisis Indicator Data'!#REF!="No Data",1,IF(#REF!&lt;&gt;"",1,0))</f>
        <v>#REF!</v>
      </c>
      <c r="AI154" s="208" t="e">
        <f>IF('Crisis Indicator Data'!#REF!="No Data",1,IF(#REF!&lt;&gt;"",1,0))</f>
        <v>#REF!</v>
      </c>
      <c r="AJ154" s="208" t="e">
        <f>IF('Crisis Indicator Data'!#REF!="No Data",1,IF(#REF!&lt;&gt;"",1,0))</f>
        <v>#REF!</v>
      </c>
      <c r="AK154" s="208" t="e">
        <f>IF('Crisis Indicator Data'!#REF!="No Data",1,IF(#REF!&lt;&gt;"",1,0))</f>
        <v>#REF!</v>
      </c>
      <c r="AL154" s="208" t="e">
        <f>IF('Crisis Indicator Data'!#REF!="No Data",1,IF(#REF!&lt;&gt;"",1,0))</f>
        <v>#REF!</v>
      </c>
      <c r="AM154" s="208" t="e">
        <f>IF('Crisis Indicator Data'!#REF!="No Data",1,IF(#REF!&lt;&gt;"",1,0))</f>
        <v>#REF!</v>
      </c>
      <c r="AN154" s="208" t="e">
        <f>IF('Crisis Indicator Data'!#REF!="No Data",1,IF(#REF!&lt;&gt;"",1,0))</f>
        <v>#REF!</v>
      </c>
      <c r="AO154" s="208" t="e">
        <f>IF('Crisis Indicator Data'!#REF!="No Data",1,IF(#REF!&lt;&gt;"",1,0))</f>
        <v>#REF!</v>
      </c>
      <c r="AP154" s="208" t="e">
        <f>IF('Crisis Indicator Data'!#REF!="No Data",1,IF(#REF!&lt;&gt;"",1,0))</f>
        <v>#REF!</v>
      </c>
      <c r="AQ154" s="208" t="e">
        <f>IF('Crisis Indicator Data'!#REF!="No Data",1,IF(#REF!&lt;&gt;"",1,0))</f>
        <v>#REF!</v>
      </c>
      <c r="AR154" s="208" t="e">
        <f>IF('Crisis Indicator Data'!#REF!="No Data",1,IF(#REF!&lt;&gt;"",1,0))</f>
        <v>#REF!</v>
      </c>
      <c r="AS154" s="208" t="e">
        <f>IF('Crisis Indicator Data'!#REF!="No Data",1,IF(#REF!&lt;&gt;"",1,0))</f>
        <v>#REF!</v>
      </c>
      <c r="AT154" s="208" t="e">
        <f>IF('Crisis Indicator Data'!#REF!="No Data",1,IF(#REF!&lt;&gt;"",1,0))</f>
        <v>#REF!</v>
      </c>
      <c r="AU154" s="208" t="e">
        <f>IF('Crisis Indicator Data'!#REF!="No Data",1,IF(#REF!&lt;&gt;"",1,0))</f>
        <v>#REF!</v>
      </c>
      <c r="AV154" s="208" t="e">
        <f>IF('Crisis Indicator Data'!#REF!="No Data",1,IF(#REF!&lt;&gt;"",1,0))</f>
        <v>#REF!</v>
      </c>
      <c r="AW154" s="208" t="e">
        <f>IF('Crisis Indicator Data'!#REF!="No Data",1,IF(#REF!&lt;&gt;"",1,0))</f>
        <v>#REF!</v>
      </c>
      <c r="AX154" s="208" t="e">
        <f>IF('Crisis Indicator Data'!#REF!="No Data",1,IF(#REF!&lt;&gt;"",1,0))</f>
        <v>#REF!</v>
      </c>
      <c r="AY154" s="208" t="e">
        <f>IF('Crisis Indicator Data'!#REF!="No Data",1,IF(#REF!&lt;&gt;"",1,0))</f>
        <v>#REF!</v>
      </c>
      <c r="AZ154" s="208" t="e">
        <f>IF('Crisis Indicator Data'!#REF!="No Data",1,IF(#REF!&lt;&gt;"",1,0))</f>
        <v>#REF!</v>
      </c>
      <c r="BA154" t="e">
        <f t="shared" si="8"/>
        <v>#REF!</v>
      </c>
      <c r="BB154" s="22" t="e">
        <f t="shared" si="9"/>
        <v>#REF!</v>
      </c>
    </row>
    <row r="155" spans="1:54" x14ac:dyDescent="0.3">
      <c r="A155" t="s">
        <v>7554</v>
      </c>
      <c r="B155" s="208" t="e">
        <f>IF('Crisis Indicator Data'!#REF!="No Data",1,IF(#REF!&lt;&gt;"",1,0))</f>
        <v>#REF!</v>
      </c>
      <c r="C155" s="208" t="e">
        <f>IF('Crisis Indicator Data'!#REF!="No Data",1,IF(#REF!&lt;&gt;"",1,0))</f>
        <v>#REF!</v>
      </c>
      <c r="D155" s="208" t="e">
        <f>IF('Crisis Indicator Data'!#REF!="No Data",1,IF(#REF!&lt;&gt;"",1,0))</f>
        <v>#REF!</v>
      </c>
      <c r="E155" s="208" t="e">
        <f>IF('Crisis Indicator Data'!#REF!="No Data",1,IF(#REF!&lt;&gt;"",1,0))</f>
        <v>#REF!</v>
      </c>
      <c r="F155" s="208" t="e">
        <f>IF('Crisis Indicator Data'!#REF!="No Data",1,IF(#REF!&lt;&gt;"",1,0))</f>
        <v>#REF!</v>
      </c>
      <c r="G155" s="208" t="e">
        <f>IF('Crisis Indicator Data'!#REF!="No Data",1,IF(#REF!&lt;&gt;"",1,0))</f>
        <v>#REF!</v>
      </c>
      <c r="H155" s="208" t="e">
        <f>IF('Crisis Indicator Data'!#REF!="No Data",1,IF(#REF!&lt;&gt;"",1,0))</f>
        <v>#REF!</v>
      </c>
      <c r="I155" s="208" t="e">
        <f>IF('Crisis Indicator Data'!#REF!="No Data",1,IF(#REF!&lt;&gt;"",1,0))</f>
        <v>#REF!</v>
      </c>
      <c r="J155" s="208" t="e">
        <f>IF('Crisis Indicator Data'!#REF!="No Data",1,IF(#REF!&lt;&gt;"",1,0))</f>
        <v>#REF!</v>
      </c>
      <c r="K155" s="208" t="e">
        <f>IF('Crisis Indicator Data'!#REF!="No Data",1,IF(#REF!&lt;&gt;"",1,0))</f>
        <v>#REF!</v>
      </c>
      <c r="L155" s="208" t="e">
        <f>IF('Crisis Indicator Data'!#REF!="No Data",1,IF(#REF!&lt;&gt;"",1,0))</f>
        <v>#REF!</v>
      </c>
      <c r="M155" s="208" t="e">
        <f>IF('Crisis Indicator Data'!#REF!="No Data",1,IF(#REF!&lt;&gt;"",1,0))</f>
        <v>#REF!</v>
      </c>
      <c r="N155" s="208" t="e">
        <f>IF('Crisis Indicator Data'!#REF!="No Data",1,IF(#REF!&lt;&gt;"",1,0))</f>
        <v>#REF!</v>
      </c>
      <c r="O155" s="208" t="e">
        <f>IF('Crisis Indicator Data'!#REF!="No Data",1,IF(#REF!&lt;&gt;"",1,0))</f>
        <v>#REF!</v>
      </c>
      <c r="P155" s="208" t="e">
        <f>IF('Crisis Indicator Data'!#REF!="No Data",1,IF(#REF!&lt;&gt;"",1,0))</f>
        <v>#REF!</v>
      </c>
      <c r="Q155" s="208" t="e">
        <f>IF('Crisis Indicator Data'!#REF!="No Data",1,IF(#REF!&lt;&gt;"",1,0))</f>
        <v>#REF!</v>
      </c>
      <c r="R155" s="208" t="e">
        <f>IF('Crisis Indicator Data'!#REF!="No Data",1,IF(#REF!&lt;&gt;"",1,0))</f>
        <v>#REF!</v>
      </c>
      <c r="S155" s="208" t="e">
        <f>IF('Crisis Indicator Data'!#REF!="No Data",1,IF(#REF!&lt;&gt;"",1,0))</f>
        <v>#REF!</v>
      </c>
      <c r="T155" s="208" t="e">
        <f>IF('Crisis Indicator Data'!#REF!="No Data",1,IF(#REF!&lt;&gt;"",1,0))</f>
        <v>#REF!</v>
      </c>
      <c r="U155" s="208" t="e">
        <f>IF('Crisis Indicator Data'!#REF!="No Data",1,IF(#REF!&lt;&gt;"",1,0))</f>
        <v>#REF!</v>
      </c>
      <c r="V155" s="208" t="e">
        <f>IF('Crisis Indicator Data'!#REF!="No Data",1,IF(#REF!&lt;&gt;"",1,0))</f>
        <v>#REF!</v>
      </c>
      <c r="W155" s="208" t="e">
        <f>IF('Crisis Indicator Data'!#REF!="No Data",1,IF(#REF!&lt;&gt;"",1,0))</f>
        <v>#REF!</v>
      </c>
      <c r="X155" s="208" t="e">
        <f>IF('Crisis Indicator Data'!#REF!="No Data",1,IF(#REF!&lt;&gt;"",1,0))</f>
        <v>#REF!</v>
      </c>
      <c r="Y155" s="208" t="e">
        <f>IF('Crisis Indicator Data'!#REF!="No Data",1,IF(#REF!&lt;&gt;"",1,0))</f>
        <v>#REF!</v>
      </c>
      <c r="Z155" s="208" t="e">
        <f>IF('Crisis Indicator Data'!#REF!="No Data",1,IF(#REF!&lt;&gt;"",1,0))</f>
        <v>#REF!</v>
      </c>
      <c r="AA155" s="208" t="e">
        <f>IF('Crisis Indicator Data'!#REF!="No Data",1,IF(#REF!&lt;&gt;"",1,0))</f>
        <v>#REF!</v>
      </c>
      <c r="AB155" s="208" t="e">
        <f>IF('Crisis Indicator Data'!#REF!="No Data",1,IF(#REF!&lt;&gt;"",1,0))</f>
        <v>#REF!</v>
      </c>
      <c r="AC155" s="208" t="e">
        <f>IF('Crisis Indicator Data'!#REF!="No Data",1,IF(#REF!&lt;&gt;"",1,0))</f>
        <v>#REF!</v>
      </c>
      <c r="AD155" s="208" t="e">
        <f>IF('Crisis Indicator Data'!#REF!="No Data",1,IF(#REF!&lt;&gt;"",1,0))</f>
        <v>#REF!</v>
      </c>
      <c r="AE155" s="208" t="e">
        <f>IF('Crisis Indicator Data'!#REF!="No Data",1,IF(#REF!&lt;&gt;"",1,0))</f>
        <v>#REF!</v>
      </c>
      <c r="AF155" s="208" t="e">
        <f>IF('Crisis Indicator Data'!#REF!="No Data",1,IF(#REF!&lt;&gt;"",1,0))</f>
        <v>#REF!</v>
      </c>
      <c r="AG155" s="208" t="e">
        <f>IF('Crisis Indicator Data'!#REF!="No Data",1,IF(#REF!&lt;&gt;"",1,0))</f>
        <v>#REF!</v>
      </c>
      <c r="AH155" s="208" t="e">
        <f>IF('Crisis Indicator Data'!#REF!="No Data",1,IF(#REF!&lt;&gt;"",1,0))</f>
        <v>#REF!</v>
      </c>
      <c r="AI155" s="208" t="e">
        <f>IF('Crisis Indicator Data'!#REF!="No Data",1,IF(#REF!&lt;&gt;"",1,0))</f>
        <v>#REF!</v>
      </c>
      <c r="AJ155" s="208" t="e">
        <f>IF('Crisis Indicator Data'!#REF!="No Data",1,IF(#REF!&lt;&gt;"",1,0))</f>
        <v>#REF!</v>
      </c>
      <c r="AK155" s="208" t="e">
        <f>IF('Crisis Indicator Data'!#REF!="No Data",1,IF(#REF!&lt;&gt;"",1,0))</f>
        <v>#REF!</v>
      </c>
      <c r="AL155" s="208" t="e">
        <f>IF('Crisis Indicator Data'!#REF!="No Data",1,IF(#REF!&lt;&gt;"",1,0))</f>
        <v>#REF!</v>
      </c>
      <c r="AM155" s="208" t="e">
        <f>IF('Crisis Indicator Data'!#REF!="No Data",1,IF(#REF!&lt;&gt;"",1,0))</f>
        <v>#REF!</v>
      </c>
      <c r="AN155" s="208" t="e">
        <f>IF('Crisis Indicator Data'!#REF!="No Data",1,IF(#REF!&lt;&gt;"",1,0))</f>
        <v>#REF!</v>
      </c>
      <c r="AO155" s="208" t="e">
        <f>IF('Crisis Indicator Data'!#REF!="No Data",1,IF(#REF!&lt;&gt;"",1,0))</f>
        <v>#REF!</v>
      </c>
      <c r="AP155" s="208" t="e">
        <f>IF('Crisis Indicator Data'!#REF!="No Data",1,IF(#REF!&lt;&gt;"",1,0))</f>
        <v>#REF!</v>
      </c>
      <c r="AQ155" s="208" t="e">
        <f>IF('Crisis Indicator Data'!#REF!="No Data",1,IF(#REF!&lt;&gt;"",1,0))</f>
        <v>#REF!</v>
      </c>
      <c r="AR155" s="208" t="e">
        <f>IF('Crisis Indicator Data'!#REF!="No Data",1,IF(#REF!&lt;&gt;"",1,0))</f>
        <v>#REF!</v>
      </c>
      <c r="AS155" s="208" t="e">
        <f>IF('Crisis Indicator Data'!#REF!="No Data",1,IF(#REF!&lt;&gt;"",1,0))</f>
        <v>#REF!</v>
      </c>
      <c r="AT155" s="208" t="e">
        <f>IF('Crisis Indicator Data'!#REF!="No Data",1,IF(#REF!&lt;&gt;"",1,0))</f>
        <v>#REF!</v>
      </c>
      <c r="AU155" s="208" t="e">
        <f>IF('Crisis Indicator Data'!#REF!="No Data",1,IF(#REF!&lt;&gt;"",1,0))</f>
        <v>#REF!</v>
      </c>
      <c r="AV155" s="208" t="e">
        <f>IF('Crisis Indicator Data'!#REF!="No Data",1,IF(#REF!&lt;&gt;"",1,0))</f>
        <v>#REF!</v>
      </c>
      <c r="AW155" s="208" t="e">
        <f>IF('Crisis Indicator Data'!#REF!="No Data",1,IF(#REF!&lt;&gt;"",1,0))</f>
        <v>#REF!</v>
      </c>
      <c r="AX155" s="208" t="e">
        <f>IF('Crisis Indicator Data'!#REF!="No Data",1,IF(#REF!&lt;&gt;"",1,0))</f>
        <v>#REF!</v>
      </c>
      <c r="AY155" s="208" t="e">
        <f>IF('Crisis Indicator Data'!#REF!="No Data",1,IF(#REF!&lt;&gt;"",1,0))</f>
        <v>#REF!</v>
      </c>
      <c r="AZ155" s="208" t="e">
        <f>IF('Crisis Indicator Data'!#REF!="No Data",1,IF(#REF!&lt;&gt;"",1,0))</f>
        <v>#REF!</v>
      </c>
      <c r="BA155" t="e">
        <f t="shared" si="8"/>
        <v>#REF!</v>
      </c>
      <c r="BB155" s="22" t="e">
        <f t="shared" si="9"/>
        <v>#REF!</v>
      </c>
    </row>
    <row r="156" spans="1:54" x14ac:dyDescent="0.3">
      <c r="A156" t="s">
        <v>7556</v>
      </c>
      <c r="B156" s="208" t="e">
        <f>IF('Crisis Indicator Data'!#REF!="No Data",1,IF(#REF!&lt;&gt;"",1,0))</f>
        <v>#REF!</v>
      </c>
      <c r="C156" s="208" t="e">
        <f>IF('Crisis Indicator Data'!#REF!="No Data",1,IF(#REF!&lt;&gt;"",1,0))</f>
        <v>#REF!</v>
      </c>
      <c r="D156" s="208" t="e">
        <f>IF('Crisis Indicator Data'!#REF!="No Data",1,IF(#REF!&lt;&gt;"",1,0))</f>
        <v>#REF!</v>
      </c>
      <c r="E156" s="208" t="e">
        <f>IF('Crisis Indicator Data'!#REF!="No Data",1,IF(#REF!&lt;&gt;"",1,0))</f>
        <v>#REF!</v>
      </c>
      <c r="F156" s="208" t="e">
        <f>IF('Crisis Indicator Data'!#REF!="No Data",1,IF(#REF!&lt;&gt;"",1,0))</f>
        <v>#REF!</v>
      </c>
      <c r="G156" s="208" t="e">
        <f>IF('Crisis Indicator Data'!#REF!="No Data",1,IF(#REF!&lt;&gt;"",1,0))</f>
        <v>#REF!</v>
      </c>
      <c r="H156" s="208" t="e">
        <f>IF('Crisis Indicator Data'!#REF!="No Data",1,IF(#REF!&lt;&gt;"",1,0))</f>
        <v>#REF!</v>
      </c>
      <c r="I156" s="208" t="e">
        <f>IF('Crisis Indicator Data'!#REF!="No Data",1,IF(#REF!&lt;&gt;"",1,0))</f>
        <v>#REF!</v>
      </c>
      <c r="J156" s="208" t="e">
        <f>IF('Crisis Indicator Data'!#REF!="No Data",1,IF(#REF!&lt;&gt;"",1,0))</f>
        <v>#REF!</v>
      </c>
      <c r="K156" s="208" t="e">
        <f>IF('Crisis Indicator Data'!#REF!="No Data",1,IF(#REF!&lt;&gt;"",1,0))</f>
        <v>#REF!</v>
      </c>
      <c r="L156" s="208" t="e">
        <f>IF('Crisis Indicator Data'!#REF!="No Data",1,IF(#REF!&lt;&gt;"",1,0))</f>
        <v>#REF!</v>
      </c>
      <c r="M156" s="208" t="e">
        <f>IF('Crisis Indicator Data'!#REF!="No Data",1,IF(#REF!&lt;&gt;"",1,0))</f>
        <v>#REF!</v>
      </c>
      <c r="N156" s="208" t="e">
        <f>IF('Crisis Indicator Data'!#REF!="No Data",1,IF(#REF!&lt;&gt;"",1,0))</f>
        <v>#REF!</v>
      </c>
      <c r="O156" s="208" t="e">
        <f>IF('Crisis Indicator Data'!#REF!="No Data",1,IF(#REF!&lt;&gt;"",1,0))</f>
        <v>#REF!</v>
      </c>
      <c r="P156" s="208" t="e">
        <f>IF('Crisis Indicator Data'!#REF!="No Data",1,IF(#REF!&lt;&gt;"",1,0))</f>
        <v>#REF!</v>
      </c>
      <c r="Q156" s="208" t="e">
        <f>IF('Crisis Indicator Data'!#REF!="No Data",1,IF(#REF!&lt;&gt;"",1,0))</f>
        <v>#REF!</v>
      </c>
      <c r="R156" s="208" t="e">
        <f>IF('Crisis Indicator Data'!#REF!="No Data",1,IF(#REF!&lt;&gt;"",1,0))</f>
        <v>#REF!</v>
      </c>
      <c r="S156" s="208" t="e">
        <f>IF('Crisis Indicator Data'!#REF!="No Data",1,IF(#REF!&lt;&gt;"",1,0))</f>
        <v>#REF!</v>
      </c>
      <c r="T156" s="208" t="e">
        <f>IF('Crisis Indicator Data'!#REF!="No Data",1,IF(#REF!&lt;&gt;"",1,0))</f>
        <v>#REF!</v>
      </c>
      <c r="U156" s="208" t="e">
        <f>IF('Crisis Indicator Data'!#REF!="No Data",1,IF(#REF!&lt;&gt;"",1,0))</f>
        <v>#REF!</v>
      </c>
      <c r="V156" s="208" t="e">
        <f>IF('Crisis Indicator Data'!#REF!="No Data",1,IF(#REF!&lt;&gt;"",1,0))</f>
        <v>#REF!</v>
      </c>
      <c r="W156" s="208" t="e">
        <f>IF('Crisis Indicator Data'!#REF!="No Data",1,IF(#REF!&lt;&gt;"",1,0))</f>
        <v>#REF!</v>
      </c>
      <c r="X156" s="208" t="e">
        <f>IF('Crisis Indicator Data'!#REF!="No Data",1,IF(#REF!&lt;&gt;"",1,0))</f>
        <v>#REF!</v>
      </c>
      <c r="Y156" s="208" t="e">
        <f>IF('Crisis Indicator Data'!#REF!="No Data",1,IF(#REF!&lt;&gt;"",1,0))</f>
        <v>#REF!</v>
      </c>
      <c r="Z156" s="208" t="e">
        <f>IF('Crisis Indicator Data'!#REF!="No Data",1,IF(#REF!&lt;&gt;"",1,0))</f>
        <v>#REF!</v>
      </c>
      <c r="AA156" s="208" t="e">
        <f>IF('Crisis Indicator Data'!#REF!="No Data",1,IF(#REF!&lt;&gt;"",1,0))</f>
        <v>#REF!</v>
      </c>
      <c r="AB156" s="208" t="e">
        <f>IF('Crisis Indicator Data'!#REF!="No Data",1,IF(#REF!&lt;&gt;"",1,0))</f>
        <v>#REF!</v>
      </c>
      <c r="AC156" s="208" t="e">
        <f>IF('Crisis Indicator Data'!#REF!="No Data",1,IF(#REF!&lt;&gt;"",1,0))</f>
        <v>#REF!</v>
      </c>
      <c r="AD156" s="208" t="e">
        <f>IF('Crisis Indicator Data'!#REF!="No Data",1,IF(#REF!&lt;&gt;"",1,0))</f>
        <v>#REF!</v>
      </c>
      <c r="AE156" s="208" t="e">
        <f>IF('Crisis Indicator Data'!#REF!="No Data",1,IF(#REF!&lt;&gt;"",1,0))</f>
        <v>#REF!</v>
      </c>
      <c r="AF156" s="208" t="e">
        <f>IF('Crisis Indicator Data'!#REF!="No Data",1,IF(#REF!&lt;&gt;"",1,0))</f>
        <v>#REF!</v>
      </c>
      <c r="AG156" s="208" t="e">
        <f>IF('Crisis Indicator Data'!#REF!="No Data",1,IF(#REF!&lt;&gt;"",1,0))</f>
        <v>#REF!</v>
      </c>
      <c r="AH156" s="208" t="e">
        <f>IF('Crisis Indicator Data'!#REF!="No Data",1,IF(#REF!&lt;&gt;"",1,0))</f>
        <v>#REF!</v>
      </c>
      <c r="AI156" s="208" t="e">
        <f>IF('Crisis Indicator Data'!#REF!="No Data",1,IF(#REF!&lt;&gt;"",1,0))</f>
        <v>#REF!</v>
      </c>
      <c r="AJ156" s="208" t="e">
        <f>IF('Crisis Indicator Data'!#REF!="No Data",1,IF(#REF!&lt;&gt;"",1,0))</f>
        <v>#REF!</v>
      </c>
      <c r="AK156" s="208" t="e">
        <f>IF('Crisis Indicator Data'!#REF!="No Data",1,IF(#REF!&lt;&gt;"",1,0))</f>
        <v>#REF!</v>
      </c>
      <c r="AL156" s="208" t="e">
        <f>IF('Crisis Indicator Data'!#REF!="No Data",1,IF(#REF!&lt;&gt;"",1,0))</f>
        <v>#REF!</v>
      </c>
      <c r="AM156" s="208" t="e">
        <f>IF('Crisis Indicator Data'!#REF!="No Data",1,IF(#REF!&lt;&gt;"",1,0))</f>
        <v>#REF!</v>
      </c>
      <c r="AN156" s="208" t="e">
        <f>IF('Crisis Indicator Data'!#REF!="No Data",1,IF(#REF!&lt;&gt;"",1,0))</f>
        <v>#REF!</v>
      </c>
      <c r="AO156" s="208" t="e">
        <f>IF('Crisis Indicator Data'!#REF!="No Data",1,IF(#REF!&lt;&gt;"",1,0))</f>
        <v>#REF!</v>
      </c>
      <c r="AP156" s="208" t="e">
        <f>IF('Crisis Indicator Data'!#REF!="No Data",1,IF(#REF!&lt;&gt;"",1,0))</f>
        <v>#REF!</v>
      </c>
      <c r="AQ156" s="208" t="e">
        <f>IF('Crisis Indicator Data'!#REF!="No Data",1,IF(#REF!&lt;&gt;"",1,0))</f>
        <v>#REF!</v>
      </c>
      <c r="AR156" s="208" t="e">
        <f>IF('Crisis Indicator Data'!#REF!="No Data",1,IF(#REF!&lt;&gt;"",1,0))</f>
        <v>#REF!</v>
      </c>
      <c r="AS156" s="208" t="e">
        <f>IF('Crisis Indicator Data'!#REF!="No Data",1,IF(#REF!&lt;&gt;"",1,0))</f>
        <v>#REF!</v>
      </c>
      <c r="AT156" s="208" t="e">
        <f>IF('Crisis Indicator Data'!#REF!="No Data",1,IF(#REF!&lt;&gt;"",1,0))</f>
        <v>#REF!</v>
      </c>
      <c r="AU156" s="208" t="e">
        <f>IF('Crisis Indicator Data'!#REF!="No Data",1,IF(#REF!&lt;&gt;"",1,0))</f>
        <v>#REF!</v>
      </c>
      <c r="AV156" s="208" t="e">
        <f>IF('Crisis Indicator Data'!#REF!="No Data",1,IF(#REF!&lt;&gt;"",1,0))</f>
        <v>#REF!</v>
      </c>
      <c r="AW156" s="208" t="e">
        <f>IF('Crisis Indicator Data'!#REF!="No Data",1,IF(#REF!&lt;&gt;"",1,0))</f>
        <v>#REF!</v>
      </c>
      <c r="AX156" s="208" t="e">
        <f>IF('Crisis Indicator Data'!#REF!="No Data",1,IF(#REF!&lt;&gt;"",1,0))</f>
        <v>#REF!</v>
      </c>
      <c r="AY156" s="208" t="e">
        <f>IF('Crisis Indicator Data'!#REF!="No Data",1,IF(#REF!&lt;&gt;"",1,0))</f>
        <v>#REF!</v>
      </c>
      <c r="AZ156" s="208" t="e">
        <f>IF('Crisis Indicator Data'!#REF!="No Data",1,IF(#REF!&lt;&gt;"",1,0))</f>
        <v>#REF!</v>
      </c>
      <c r="BA156" t="e">
        <f t="shared" si="8"/>
        <v>#REF!</v>
      </c>
      <c r="BB156" s="22" t="e">
        <f t="shared" si="9"/>
        <v>#REF!</v>
      </c>
    </row>
    <row r="157" spans="1:54" x14ac:dyDescent="0.3">
      <c r="A157" t="s">
        <v>7557</v>
      </c>
      <c r="B157" s="208" t="e">
        <f>IF('Crisis Indicator Data'!#REF!="No Data",1,IF(#REF!&lt;&gt;"",1,0))</f>
        <v>#REF!</v>
      </c>
      <c r="C157" s="208" t="e">
        <f>IF('Crisis Indicator Data'!#REF!="No Data",1,IF(#REF!&lt;&gt;"",1,0))</f>
        <v>#REF!</v>
      </c>
      <c r="D157" s="208" t="e">
        <f>IF('Crisis Indicator Data'!#REF!="No Data",1,IF(#REF!&lt;&gt;"",1,0))</f>
        <v>#REF!</v>
      </c>
      <c r="E157" s="208" t="e">
        <f>IF('Crisis Indicator Data'!#REF!="No Data",1,IF(#REF!&lt;&gt;"",1,0))</f>
        <v>#REF!</v>
      </c>
      <c r="F157" s="208" t="e">
        <f>IF('Crisis Indicator Data'!#REF!="No Data",1,IF(#REF!&lt;&gt;"",1,0))</f>
        <v>#REF!</v>
      </c>
      <c r="G157" s="208" t="e">
        <f>IF('Crisis Indicator Data'!#REF!="No Data",1,IF(#REF!&lt;&gt;"",1,0))</f>
        <v>#REF!</v>
      </c>
      <c r="H157" s="208" t="e">
        <f>IF('Crisis Indicator Data'!#REF!="No Data",1,IF(#REF!&lt;&gt;"",1,0))</f>
        <v>#REF!</v>
      </c>
      <c r="I157" s="208" t="e">
        <f>IF('Crisis Indicator Data'!#REF!="No Data",1,IF(#REF!&lt;&gt;"",1,0))</f>
        <v>#REF!</v>
      </c>
      <c r="J157" s="208" t="e">
        <f>IF('Crisis Indicator Data'!#REF!="No Data",1,IF(#REF!&lt;&gt;"",1,0))</f>
        <v>#REF!</v>
      </c>
      <c r="K157" s="208" t="e">
        <f>IF('Crisis Indicator Data'!#REF!="No Data",1,IF(#REF!&lt;&gt;"",1,0))</f>
        <v>#REF!</v>
      </c>
      <c r="L157" s="208" t="e">
        <f>IF('Crisis Indicator Data'!#REF!="No Data",1,IF(#REF!&lt;&gt;"",1,0))</f>
        <v>#REF!</v>
      </c>
      <c r="M157" s="208" t="e">
        <f>IF('Crisis Indicator Data'!#REF!="No Data",1,IF(#REF!&lt;&gt;"",1,0))</f>
        <v>#REF!</v>
      </c>
      <c r="N157" s="208" t="e">
        <f>IF('Crisis Indicator Data'!#REF!="No Data",1,IF(#REF!&lt;&gt;"",1,0))</f>
        <v>#REF!</v>
      </c>
      <c r="O157" s="208" t="e">
        <f>IF('Crisis Indicator Data'!#REF!="No Data",1,IF(#REF!&lt;&gt;"",1,0))</f>
        <v>#REF!</v>
      </c>
      <c r="P157" s="208" t="e">
        <f>IF('Crisis Indicator Data'!#REF!="No Data",1,IF(#REF!&lt;&gt;"",1,0))</f>
        <v>#REF!</v>
      </c>
      <c r="Q157" s="208" t="e">
        <f>IF('Crisis Indicator Data'!#REF!="No Data",1,IF(#REF!&lt;&gt;"",1,0))</f>
        <v>#REF!</v>
      </c>
      <c r="R157" s="208" t="e">
        <f>IF('Crisis Indicator Data'!#REF!="No Data",1,IF(#REF!&lt;&gt;"",1,0))</f>
        <v>#REF!</v>
      </c>
      <c r="S157" s="208" t="e">
        <f>IF('Crisis Indicator Data'!#REF!="No Data",1,IF(#REF!&lt;&gt;"",1,0))</f>
        <v>#REF!</v>
      </c>
      <c r="T157" s="208" t="e">
        <f>IF('Crisis Indicator Data'!#REF!="No Data",1,IF(#REF!&lt;&gt;"",1,0))</f>
        <v>#REF!</v>
      </c>
      <c r="U157" s="208" t="e">
        <f>IF('Crisis Indicator Data'!#REF!="No Data",1,IF(#REF!&lt;&gt;"",1,0))</f>
        <v>#REF!</v>
      </c>
      <c r="V157" s="208" t="e">
        <f>IF('Crisis Indicator Data'!#REF!="No Data",1,IF(#REF!&lt;&gt;"",1,0))</f>
        <v>#REF!</v>
      </c>
      <c r="W157" s="208" t="e">
        <f>IF('Crisis Indicator Data'!#REF!="No Data",1,IF(#REF!&lt;&gt;"",1,0))</f>
        <v>#REF!</v>
      </c>
      <c r="X157" s="208" t="e">
        <f>IF('Crisis Indicator Data'!#REF!="No Data",1,IF(#REF!&lt;&gt;"",1,0))</f>
        <v>#REF!</v>
      </c>
      <c r="Y157" s="208" t="e">
        <f>IF('Crisis Indicator Data'!#REF!="No Data",1,IF(#REF!&lt;&gt;"",1,0))</f>
        <v>#REF!</v>
      </c>
      <c r="Z157" s="208" t="e">
        <f>IF('Crisis Indicator Data'!#REF!="No Data",1,IF(#REF!&lt;&gt;"",1,0))</f>
        <v>#REF!</v>
      </c>
      <c r="AA157" s="208" t="e">
        <f>IF('Crisis Indicator Data'!#REF!="No Data",1,IF(#REF!&lt;&gt;"",1,0))</f>
        <v>#REF!</v>
      </c>
      <c r="AB157" s="208" t="e">
        <f>IF('Crisis Indicator Data'!#REF!="No Data",1,IF(#REF!&lt;&gt;"",1,0))</f>
        <v>#REF!</v>
      </c>
      <c r="AC157" s="208" t="e">
        <f>IF('Crisis Indicator Data'!#REF!="No Data",1,IF(#REF!&lt;&gt;"",1,0))</f>
        <v>#REF!</v>
      </c>
      <c r="AD157" s="208" t="e">
        <f>IF('Crisis Indicator Data'!#REF!="No Data",1,IF(#REF!&lt;&gt;"",1,0))</f>
        <v>#REF!</v>
      </c>
      <c r="AE157" s="208" t="e">
        <f>IF('Crisis Indicator Data'!#REF!="No Data",1,IF(#REF!&lt;&gt;"",1,0))</f>
        <v>#REF!</v>
      </c>
      <c r="AF157" s="208" t="e">
        <f>IF('Crisis Indicator Data'!#REF!="No Data",1,IF(#REF!&lt;&gt;"",1,0))</f>
        <v>#REF!</v>
      </c>
      <c r="AG157" s="208" t="e">
        <f>IF('Crisis Indicator Data'!#REF!="No Data",1,IF(#REF!&lt;&gt;"",1,0))</f>
        <v>#REF!</v>
      </c>
      <c r="AH157" s="208" t="e">
        <f>IF('Crisis Indicator Data'!#REF!="No Data",1,IF(#REF!&lt;&gt;"",1,0))</f>
        <v>#REF!</v>
      </c>
      <c r="AI157" s="208" t="e">
        <f>IF('Crisis Indicator Data'!#REF!="No Data",1,IF(#REF!&lt;&gt;"",1,0))</f>
        <v>#REF!</v>
      </c>
      <c r="AJ157" s="208" t="e">
        <f>IF('Crisis Indicator Data'!#REF!="No Data",1,IF(#REF!&lt;&gt;"",1,0))</f>
        <v>#REF!</v>
      </c>
      <c r="AK157" s="208" t="e">
        <f>IF('Crisis Indicator Data'!#REF!="No Data",1,IF(#REF!&lt;&gt;"",1,0))</f>
        <v>#REF!</v>
      </c>
      <c r="AL157" s="208" t="e">
        <f>IF('Crisis Indicator Data'!#REF!="No Data",1,IF(#REF!&lt;&gt;"",1,0))</f>
        <v>#REF!</v>
      </c>
      <c r="AM157" s="208" t="e">
        <f>IF('Crisis Indicator Data'!#REF!="No Data",1,IF(#REF!&lt;&gt;"",1,0))</f>
        <v>#REF!</v>
      </c>
      <c r="AN157" s="208" t="e">
        <f>IF('Crisis Indicator Data'!#REF!="No Data",1,IF(#REF!&lt;&gt;"",1,0))</f>
        <v>#REF!</v>
      </c>
      <c r="AO157" s="208" t="e">
        <f>IF('Crisis Indicator Data'!#REF!="No Data",1,IF(#REF!&lt;&gt;"",1,0))</f>
        <v>#REF!</v>
      </c>
      <c r="AP157" s="208" t="e">
        <f>IF('Crisis Indicator Data'!#REF!="No Data",1,IF(#REF!&lt;&gt;"",1,0))</f>
        <v>#REF!</v>
      </c>
      <c r="AQ157" s="208" t="e">
        <f>IF('Crisis Indicator Data'!#REF!="No Data",1,IF(#REF!&lt;&gt;"",1,0))</f>
        <v>#REF!</v>
      </c>
      <c r="AR157" s="208" t="e">
        <f>IF('Crisis Indicator Data'!#REF!="No Data",1,IF(#REF!&lt;&gt;"",1,0))</f>
        <v>#REF!</v>
      </c>
      <c r="AS157" s="208" t="e">
        <f>IF('Crisis Indicator Data'!#REF!="No Data",1,IF(#REF!&lt;&gt;"",1,0))</f>
        <v>#REF!</v>
      </c>
      <c r="AT157" s="208" t="e">
        <f>IF('Crisis Indicator Data'!#REF!="No Data",1,IF(#REF!&lt;&gt;"",1,0))</f>
        <v>#REF!</v>
      </c>
      <c r="AU157" s="208" t="e">
        <f>IF('Crisis Indicator Data'!#REF!="No Data",1,IF(#REF!&lt;&gt;"",1,0))</f>
        <v>#REF!</v>
      </c>
      <c r="AV157" s="208" t="e">
        <f>IF('Crisis Indicator Data'!#REF!="No Data",1,IF(#REF!&lt;&gt;"",1,0))</f>
        <v>#REF!</v>
      </c>
      <c r="AW157" s="208" t="e">
        <f>IF('Crisis Indicator Data'!#REF!="No Data",1,IF(#REF!&lt;&gt;"",1,0))</f>
        <v>#REF!</v>
      </c>
      <c r="AX157" s="208" t="e">
        <f>IF('Crisis Indicator Data'!#REF!="No Data",1,IF(#REF!&lt;&gt;"",1,0))</f>
        <v>#REF!</v>
      </c>
      <c r="AY157" s="208" t="e">
        <f>IF('Crisis Indicator Data'!#REF!="No Data",1,IF(#REF!&lt;&gt;"",1,0))</f>
        <v>#REF!</v>
      </c>
      <c r="AZ157" s="208" t="e">
        <f>IF('Crisis Indicator Data'!#REF!="No Data",1,IF(#REF!&lt;&gt;"",1,0))</f>
        <v>#REF!</v>
      </c>
      <c r="BA157" t="e">
        <f t="shared" si="8"/>
        <v>#REF!</v>
      </c>
      <c r="BB157" s="22" t="e">
        <f t="shared" si="9"/>
        <v>#REF!</v>
      </c>
    </row>
    <row r="158" spans="1:54" x14ac:dyDescent="0.3">
      <c r="A158" t="s">
        <v>7559</v>
      </c>
      <c r="B158" s="208" t="e">
        <f>IF('Crisis Indicator Data'!#REF!="No Data",1,IF(#REF!&lt;&gt;"",1,0))</f>
        <v>#REF!</v>
      </c>
      <c r="C158" s="208" t="e">
        <f>IF('Crisis Indicator Data'!#REF!="No Data",1,IF(#REF!&lt;&gt;"",1,0))</f>
        <v>#REF!</v>
      </c>
      <c r="D158" s="208" t="e">
        <f>IF('Crisis Indicator Data'!#REF!="No Data",1,IF(#REF!&lt;&gt;"",1,0))</f>
        <v>#REF!</v>
      </c>
      <c r="E158" s="208" t="e">
        <f>IF('Crisis Indicator Data'!#REF!="No Data",1,IF(#REF!&lt;&gt;"",1,0))</f>
        <v>#REF!</v>
      </c>
      <c r="F158" s="208" t="e">
        <f>IF('Crisis Indicator Data'!#REF!="No Data",1,IF(#REF!&lt;&gt;"",1,0))</f>
        <v>#REF!</v>
      </c>
      <c r="G158" s="208" t="e">
        <f>IF('Crisis Indicator Data'!#REF!="No Data",1,IF(#REF!&lt;&gt;"",1,0))</f>
        <v>#REF!</v>
      </c>
      <c r="H158" s="208" t="e">
        <f>IF('Crisis Indicator Data'!#REF!="No Data",1,IF(#REF!&lt;&gt;"",1,0))</f>
        <v>#REF!</v>
      </c>
      <c r="I158" s="208" t="e">
        <f>IF('Crisis Indicator Data'!#REF!="No Data",1,IF(#REF!&lt;&gt;"",1,0))</f>
        <v>#REF!</v>
      </c>
      <c r="J158" s="208" t="e">
        <f>IF('Crisis Indicator Data'!#REF!="No Data",1,IF(#REF!&lt;&gt;"",1,0))</f>
        <v>#REF!</v>
      </c>
      <c r="K158" s="208" t="e">
        <f>IF('Crisis Indicator Data'!#REF!="No Data",1,IF(#REF!&lt;&gt;"",1,0))</f>
        <v>#REF!</v>
      </c>
      <c r="L158" s="208" t="e">
        <f>IF('Crisis Indicator Data'!#REF!="No Data",1,IF(#REF!&lt;&gt;"",1,0))</f>
        <v>#REF!</v>
      </c>
      <c r="M158" s="208" t="e">
        <f>IF('Crisis Indicator Data'!#REF!="No Data",1,IF(#REF!&lt;&gt;"",1,0))</f>
        <v>#REF!</v>
      </c>
      <c r="N158" s="208" t="e">
        <f>IF('Crisis Indicator Data'!#REF!="No Data",1,IF(#REF!&lt;&gt;"",1,0))</f>
        <v>#REF!</v>
      </c>
      <c r="O158" s="208" t="e">
        <f>IF('Crisis Indicator Data'!#REF!="No Data",1,IF(#REF!&lt;&gt;"",1,0))</f>
        <v>#REF!</v>
      </c>
      <c r="P158" s="208" t="e">
        <f>IF('Crisis Indicator Data'!#REF!="No Data",1,IF(#REF!&lt;&gt;"",1,0))</f>
        <v>#REF!</v>
      </c>
      <c r="Q158" s="208" t="e">
        <f>IF('Crisis Indicator Data'!#REF!="No Data",1,IF(#REF!&lt;&gt;"",1,0))</f>
        <v>#REF!</v>
      </c>
      <c r="R158" s="208" t="e">
        <f>IF('Crisis Indicator Data'!#REF!="No Data",1,IF(#REF!&lt;&gt;"",1,0))</f>
        <v>#REF!</v>
      </c>
      <c r="S158" s="208" t="e">
        <f>IF('Crisis Indicator Data'!#REF!="No Data",1,IF(#REF!&lt;&gt;"",1,0))</f>
        <v>#REF!</v>
      </c>
      <c r="T158" s="208" t="e">
        <f>IF('Crisis Indicator Data'!#REF!="No Data",1,IF(#REF!&lt;&gt;"",1,0))</f>
        <v>#REF!</v>
      </c>
      <c r="U158" s="208" t="e">
        <f>IF('Crisis Indicator Data'!#REF!="No Data",1,IF(#REF!&lt;&gt;"",1,0))</f>
        <v>#REF!</v>
      </c>
      <c r="V158" s="208" t="e">
        <f>IF('Crisis Indicator Data'!#REF!="No Data",1,IF(#REF!&lt;&gt;"",1,0))</f>
        <v>#REF!</v>
      </c>
      <c r="W158" s="208" t="e">
        <f>IF('Crisis Indicator Data'!#REF!="No Data",1,IF(#REF!&lt;&gt;"",1,0))</f>
        <v>#REF!</v>
      </c>
      <c r="X158" s="208" t="e">
        <f>IF('Crisis Indicator Data'!#REF!="No Data",1,IF(#REF!&lt;&gt;"",1,0))</f>
        <v>#REF!</v>
      </c>
      <c r="Y158" s="208" t="e">
        <f>IF('Crisis Indicator Data'!#REF!="No Data",1,IF(#REF!&lt;&gt;"",1,0))</f>
        <v>#REF!</v>
      </c>
      <c r="Z158" s="208" t="e">
        <f>IF('Crisis Indicator Data'!#REF!="No Data",1,IF(#REF!&lt;&gt;"",1,0))</f>
        <v>#REF!</v>
      </c>
      <c r="AA158" s="208" t="e">
        <f>IF('Crisis Indicator Data'!#REF!="No Data",1,IF(#REF!&lt;&gt;"",1,0))</f>
        <v>#REF!</v>
      </c>
      <c r="AB158" s="208" t="e">
        <f>IF('Crisis Indicator Data'!#REF!="No Data",1,IF(#REF!&lt;&gt;"",1,0))</f>
        <v>#REF!</v>
      </c>
      <c r="AC158" s="208" t="e">
        <f>IF('Crisis Indicator Data'!#REF!="No Data",1,IF(#REF!&lt;&gt;"",1,0))</f>
        <v>#REF!</v>
      </c>
      <c r="AD158" s="208" t="e">
        <f>IF('Crisis Indicator Data'!#REF!="No Data",1,IF(#REF!&lt;&gt;"",1,0))</f>
        <v>#REF!</v>
      </c>
      <c r="AE158" s="208" t="e">
        <f>IF('Crisis Indicator Data'!#REF!="No Data",1,IF(#REF!&lt;&gt;"",1,0))</f>
        <v>#REF!</v>
      </c>
      <c r="AF158" s="208" t="e">
        <f>IF('Crisis Indicator Data'!#REF!="No Data",1,IF(#REF!&lt;&gt;"",1,0))</f>
        <v>#REF!</v>
      </c>
      <c r="AG158" s="208" t="e">
        <f>IF('Crisis Indicator Data'!#REF!="No Data",1,IF(#REF!&lt;&gt;"",1,0))</f>
        <v>#REF!</v>
      </c>
      <c r="AH158" s="208" t="e">
        <f>IF('Crisis Indicator Data'!#REF!="No Data",1,IF(#REF!&lt;&gt;"",1,0))</f>
        <v>#REF!</v>
      </c>
      <c r="AI158" s="208" t="e">
        <f>IF('Crisis Indicator Data'!#REF!="No Data",1,IF(#REF!&lt;&gt;"",1,0))</f>
        <v>#REF!</v>
      </c>
      <c r="AJ158" s="208" t="e">
        <f>IF('Crisis Indicator Data'!#REF!="No Data",1,IF(#REF!&lt;&gt;"",1,0))</f>
        <v>#REF!</v>
      </c>
      <c r="AK158" s="208" t="e">
        <f>IF('Crisis Indicator Data'!#REF!="No Data",1,IF(#REF!&lt;&gt;"",1,0))</f>
        <v>#REF!</v>
      </c>
      <c r="AL158" s="208" t="e">
        <f>IF('Crisis Indicator Data'!#REF!="No Data",1,IF(#REF!&lt;&gt;"",1,0))</f>
        <v>#REF!</v>
      </c>
      <c r="AM158" s="208" t="e">
        <f>IF('Crisis Indicator Data'!#REF!="No Data",1,IF(#REF!&lt;&gt;"",1,0))</f>
        <v>#REF!</v>
      </c>
      <c r="AN158" s="208" t="e">
        <f>IF('Crisis Indicator Data'!#REF!="No Data",1,IF(#REF!&lt;&gt;"",1,0))</f>
        <v>#REF!</v>
      </c>
      <c r="AO158" s="208" t="e">
        <f>IF('Crisis Indicator Data'!#REF!="No Data",1,IF(#REF!&lt;&gt;"",1,0))</f>
        <v>#REF!</v>
      </c>
      <c r="AP158" s="208" t="e">
        <f>IF('Crisis Indicator Data'!#REF!="No Data",1,IF(#REF!&lt;&gt;"",1,0))</f>
        <v>#REF!</v>
      </c>
      <c r="AQ158" s="208" t="e">
        <f>IF('Crisis Indicator Data'!#REF!="No Data",1,IF(#REF!&lt;&gt;"",1,0))</f>
        <v>#REF!</v>
      </c>
      <c r="AR158" s="208" t="e">
        <f>IF('Crisis Indicator Data'!#REF!="No Data",1,IF(#REF!&lt;&gt;"",1,0))</f>
        <v>#REF!</v>
      </c>
      <c r="AS158" s="208" t="e">
        <f>IF('Crisis Indicator Data'!#REF!="No Data",1,IF(#REF!&lt;&gt;"",1,0))</f>
        <v>#REF!</v>
      </c>
      <c r="AT158" s="208" t="e">
        <f>IF('Crisis Indicator Data'!#REF!="No Data",1,IF(#REF!&lt;&gt;"",1,0))</f>
        <v>#REF!</v>
      </c>
      <c r="AU158" s="208" t="e">
        <f>IF('Crisis Indicator Data'!#REF!="No Data",1,IF(#REF!&lt;&gt;"",1,0))</f>
        <v>#REF!</v>
      </c>
      <c r="AV158" s="208" t="e">
        <f>IF('Crisis Indicator Data'!#REF!="No Data",1,IF(#REF!&lt;&gt;"",1,0))</f>
        <v>#REF!</v>
      </c>
      <c r="AW158" s="208" t="e">
        <f>IF('Crisis Indicator Data'!#REF!="No Data",1,IF(#REF!&lt;&gt;"",1,0))</f>
        <v>#REF!</v>
      </c>
      <c r="AX158" s="208" t="e">
        <f>IF('Crisis Indicator Data'!#REF!="No Data",1,IF(#REF!&lt;&gt;"",1,0))</f>
        <v>#REF!</v>
      </c>
      <c r="AY158" s="208" t="e">
        <f>IF('Crisis Indicator Data'!#REF!="No Data",1,IF(#REF!&lt;&gt;"",1,0))</f>
        <v>#REF!</v>
      </c>
      <c r="AZ158" s="208" t="e">
        <f>IF('Crisis Indicator Data'!#REF!="No Data",1,IF(#REF!&lt;&gt;"",1,0))</f>
        <v>#REF!</v>
      </c>
      <c r="BA158" t="e">
        <f t="shared" si="8"/>
        <v>#REF!</v>
      </c>
      <c r="BB158" s="22" t="e">
        <f t="shared" si="9"/>
        <v>#REF!</v>
      </c>
    </row>
    <row r="159" spans="1:54" x14ac:dyDescent="0.3">
      <c r="A159" t="s">
        <v>7560</v>
      </c>
      <c r="B159" s="208" t="e">
        <f>IF('Crisis Indicator Data'!#REF!="No Data",1,IF(#REF!&lt;&gt;"",1,0))</f>
        <v>#REF!</v>
      </c>
      <c r="C159" s="208" t="e">
        <f>IF('Crisis Indicator Data'!#REF!="No Data",1,IF(#REF!&lt;&gt;"",1,0))</f>
        <v>#REF!</v>
      </c>
      <c r="D159" s="208" t="e">
        <f>IF('Crisis Indicator Data'!#REF!="No Data",1,IF(#REF!&lt;&gt;"",1,0))</f>
        <v>#REF!</v>
      </c>
      <c r="E159" s="208" t="e">
        <f>IF('Crisis Indicator Data'!#REF!="No Data",1,IF(#REF!&lt;&gt;"",1,0))</f>
        <v>#REF!</v>
      </c>
      <c r="F159" s="208" t="e">
        <f>IF('Crisis Indicator Data'!#REF!="No Data",1,IF(#REF!&lt;&gt;"",1,0))</f>
        <v>#REF!</v>
      </c>
      <c r="G159" s="208" t="e">
        <f>IF('Crisis Indicator Data'!#REF!="No Data",1,IF(#REF!&lt;&gt;"",1,0))</f>
        <v>#REF!</v>
      </c>
      <c r="H159" s="208" t="e">
        <f>IF('Crisis Indicator Data'!#REF!="No Data",1,IF(#REF!&lt;&gt;"",1,0))</f>
        <v>#REF!</v>
      </c>
      <c r="I159" s="208" t="e">
        <f>IF('Crisis Indicator Data'!#REF!="No Data",1,IF(#REF!&lt;&gt;"",1,0))</f>
        <v>#REF!</v>
      </c>
      <c r="J159" s="208" t="e">
        <f>IF('Crisis Indicator Data'!#REF!="No Data",1,IF(#REF!&lt;&gt;"",1,0))</f>
        <v>#REF!</v>
      </c>
      <c r="K159" s="208" t="e">
        <f>IF('Crisis Indicator Data'!#REF!="No Data",1,IF(#REF!&lt;&gt;"",1,0))</f>
        <v>#REF!</v>
      </c>
      <c r="L159" s="208" t="e">
        <f>IF('Crisis Indicator Data'!#REF!="No Data",1,IF(#REF!&lt;&gt;"",1,0))</f>
        <v>#REF!</v>
      </c>
      <c r="M159" s="208" t="e">
        <f>IF('Crisis Indicator Data'!#REF!="No Data",1,IF(#REF!&lt;&gt;"",1,0))</f>
        <v>#REF!</v>
      </c>
      <c r="N159" s="208" t="e">
        <f>IF('Crisis Indicator Data'!#REF!="No Data",1,IF(#REF!&lt;&gt;"",1,0))</f>
        <v>#REF!</v>
      </c>
      <c r="O159" s="208" t="e">
        <f>IF('Crisis Indicator Data'!#REF!="No Data",1,IF(#REF!&lt;&gt;"",1,0))</f>
        <v>#REF!</v>
      </c>
      <c r="P159" s="208" t="e">
        <f>IF('Crisis Indicator Data'!#REF!="No Data",1,IF(#REF!&lt;&gt;"",1,0))</f>
        <v>#REF!</v>
      </c>
      <c r="Q159" s="208" t="e">
        <f>IF('Crisis Indicator Data'!#REF!="No Data",1,IF(#REF!&lt;&gt;"",1,0))</f>
        <v>#REF!</v>
      </c>
      <c r="R159" s="208" t="e">
        <f>IF('Crisis Indicator Data'!#REF!="No Data",1,IF(#REF!&lt;&gt;"",1,0))</f>
        <v>#REF!</v>
      </c>
      <c r="S159" s="208" t="e">
        <f>IF('Crisis Indicator Data'!#REF!="No Data",1,IF(#REF!&lt;&gt;"",1,0))</f>
        <v>#REF!</v>
      </c>
      <c r="T159" s="208" t="e">
        <f>IF('Crisis Indicator Data'!#REF!="No Data",1,IF(#REF!&lt;&gt;"",1,0))</f>
        <v>#REF!</v>
      </c>
      <c r="U159" s="208" t="e">
        <f>IF('Crisis Indicator Data'!#REF!="No Data",1,IF(#REF!&lt;&gt;"",1,0))</f>
        <v>#REF!</v>
      </c>
      <c r="V159" s="208" t="e">
        <f>IF('Crisis Indicator Data'!#REF!="No Data",1,IF(#REF!&lt;&gt;"",1,0))</f>
        <v>#REF!</v>
      </c>
      <c r="W159" s="208" t="e">
        <f>IF('Crisis Indicator Data'!#REF!="No Data",1,IF(#REF!&lt;&gt;"",1,0))</f>
        <v>#REF!</v>
      </c>
      <c r="X159" s="208" t="e">
        <f>IF('Crisis Indicator Data'!#REF!="No Data",1,IF(#REF!&lt;&gt;"",1,0))</f>
        <v>#REF!</v>
      </c>
      <c r="Y159" s="208" t="e">
        <f>IF('Crisis Indicator Data'!#REF!="No Data",1,IF(#REF!&lt;&gt;"",1,0))</f>
        <v>#REF!</v>
      </c>
      <c r="Z159" s="208" t="e">
        <f>IF('Crisis Indicator Data'!#REF!="No Data",1,IF(#REF!&lt;&gt;"",1,0))</f>
        <v>#REF!</v>
      </c>
      <c r="AA159" s="208" t="e">
        <f>IF('Crisis Indicator Data'!#REF!="No Data",1,IF(#REF!&lt;&gt;"",1,0))</f>
        <v>#REF!</v>
      </c>
      <c r="AB159" s="208" t="e">
        <f>IF('Crisis Indicator Data'!#REF!="No Data",1,IF(#REF!&lt;&gt;"",1,0))</f>
        <v>#REF!</v>
      </c>
      <c r="AC159" s="208" t="e">
        <f>IF('Crisis Indicator Data'!#REF!="No Data",1,IF(#REF!&lt;&gt;"",1,0))</f>
        <v>#REF!</v>
      </c>
      <c r="AD159" s="208" t="e">
        <f>IF('Crisis Indicator Data'!#REF!="No Data",1,IF(#REF!&lt;&gt;"",1,0))</f>
        <v>#REF!</v>
      </c>
      <c r="AE159" s="208" t="e">
        <f>IF('Crisis Indicator Data'!#REF!="No Data",1,IF(#REF!&lt;&gt;"",1,0))</f>
        <v>#REF!</v>
      </c>
      <c r="AF159" s="208" t="e">
        <f>IF('Crisis Indicator Data'!#REF!="No Data",1,IF(#REF!&lt;&gt;"",1,0))</f>
        <v>#REF!</v>
      </c>
      <c r="AG159" s="208" t="e">
        <f>IF('Crisis Indicator Data'!#REF!="No Data",1,IF(#REF!&lt;&gt;"",1,0))</f>
        <v>#REF!</v>
      </c>
      <c r="AH159" s="208" t="e">
        <f>IF('Crisis Indicator Data'!#REF!="No Data",1,IF(#REF!&lt;&gt;"",1,0))</f>
        <v>#REF!</v>
      </c>
      <c r="AI159" s="208" t="e">
        <f>IF('Crisis Indicator Data'!#REF!="No Data",1,IF(#REF!&lt;&gt;"",1,0))</f>
        <v>#REF!</v>
      </c>
      <c r="AJ159" s="208" t="e">
        <f>IF('Crisis Indicator Data'!#REF!="No Data",1,IF(#REF!&lt;&gt;"",1,0))</f>
        <v>#REF!</v>
      </c>
      <c r="AK159" s="208" t="e">
        <f>IF('Crisis Indicator Data'!#REF!="No Data",1,IF(#REF!&lt;&gt;"",1,0))</f>
        <v>#REF!</v>
      </c>
      <c r="AL159" s="208" t="e">
        <f>IF('Crisis Indicator Data'!#REF!="No Data",1,IF(#REF!&lt;&gt;"",1,0))</f>
        <v>#REF!</v>
      </c>
      <c r="AM159" s="208" t="e">
        <f>IF('Crisis Indicator Data'!#REF!="No Data",1,IF(#REF!&lt;&gt;"",1,0))</f>
        <v>#REF!</v>
      </c>
      <c r="AN159" s="208" t="e">
        <f>IF('Crisis Indicator Data'!#REF!="No Data",1,IF(#REF!&lt;&gt;"",1,0))</f>
        <v>#REF!</v>
      </c>
      <c r="AO159" s="208" t="e">
        <f>IF('Crisis Indicator Data'!#REF!="No Data",1,IF(#REF!&lt;&gt;"",1,0))</f>
        <v>#REF!</v>
      </c>
      <c r="AP159" s="208" t="e">
        <f>IF('Crisis Indicator Data'!#REF!="No Data",1,IF(#REF!&lt;&gt;"",1,0))</f>
        <v>#REF!</v>
      </c>
      <c r="AQ159" s="208" t="e">
        <f>IF('Crisis Indicator Data'!#REF!="No Data",1,IF(#REF!&lt;&gt;"",1,0))</f>
        <v>#REF!</v>
      </c>
      <c r="AR159" s="208" t="e">
        <f>IF('Crisis Indicator Data'!#REF!="No Data",1,IF(#REF!&lt;&gt;"",1,0))</f>
        <v>#REF!</v>
      </c>
      <c r="AS159" s="208" t="e">
        <f>IF('Crisis Indicator Data'!#REF!="No Data",1,IF(#REF!&lt;&gt;"",1,0))</f>
        <v>#REF!</v>
      </c>
      <c r="AT159" s="208" t="e">
        <f>IF('Crisis Indicator Data'!#REF!="No Data",1,IF(#REF!&lt;&gt;"",1,0))</f>
        <v>#REF!</v>
      </c>
      <c r="AU159" s="208" t="e">
        <f>IF('Crisis Indicator Data'!#REF!="No Data",1,IF(#REF!&lt;&gt;"",1,0))</f>
        <v>#REF!</v>
      </c>
      <c r="AV159" s="208" t="e">
        <f>IF('Crisis Indicator Data'!#REF!="No Data",1,IF(#REF!&lt;&gt;"",1,0))</f>
        <v>#REF!</v>
      </c>
      <c r="AW159" s="208" t="e">
        <f>IF('Crisis Indicator Data'!#REF!="No Data",1,IF(#REF!&lt;&gt;"",1,0))</f>
        <v>#REF!</v>
      </c>
      <c r="AX159" s="208" t="e">
        <f>IF('Crisis Indicator Data'!#REF!="No Data",1,IF(#REF!&lt;&gt;"",1,0))</f>
        <v>#REF!</v>
      </c>
      <c r="AY159" s="208" t="e">
        <f>IF('Crisis Indicator Data'!#REF!="No Data",1,IF(#REF!&lt;&gt;"",1,0))</f>
        <v>#REF!</v>
      </c>
      <c r="AZ159" s="208" t="e">
        <f>IF('Crisis Indicator Data'!#REF!="No Data",1,IF(#REF!&lt;&gt;"",1,0))</f>
        <v>#REF!</v>
      </c>
      <c r="BA159" t="e">
        <f t="shared" si="8"/>
        <v>#REF!</v>
      </c>
      <c r="BB159" s="22" t="e">
        <f t="shared" si="9"/>
        <v>#REF!</v>
      </c>
    </row>
    <row r="160" spans="1:54" x14ac:dyDescent="0.3">
      <c r="A160" t="s">
        <v>7561</v>
      </c>
      <c r="B160" s="208" t="e">
        <f>IF('Crisis Indicator Data'!#REF!="No Data",1,IF(#REF!&lt;&gt;"",1,0))</f>
        <v>#REF!</v>
      </c>
      <c r="C160" s="208" t="e">
        <f>IF('Crisis Indicator Data'!#REF!="No Data",1,IF(#REF!&lt;&gt;"",1,0))</f>
        <v>#REF!</v>
      </c>
      <c r="D160" s="208" t="e">
        <f>IF('Crisis Indicator Data'!#REF!="No Data",1,IF(#REF!&lt;&gt;"",1,0))</f>
        <v>#REF!</v>
      </c>
      <c r="E160" s="208" t="e">
        <f>IF('Crisis Indicator Data'!#REF!="No Data",1,IF(#REF!&lt;&gt;"",1,0))</f>
        <v>#REF!</v>
      </c>
      <c r="F160" s="208" t="e">
        <f>IF('Crisis Indicator Data'!#REF!="No Data",1,IF(#REF!&lt;&gt;"",1,0))</f>
        <v>#REF!</v>
      </c>
      <c r="G160" s="208" t="e">
        <f>IF('Crisis Indicator Data'!#REF!="No Data",1,IF(#REF!&lt;&gt;"",1,0))</f>
        <v>#REF!</v>
      </c>
      <c r="H160" s="208" t="e">
        <f>IF('Crisis Indicator Data'!#REF!="No Data",1,IF(#REF!&lt;&gt;"",1,0))</f>
        <v>#REF!</v>
      </c>
      <c r="I160" s="208" t="e">
        <f>IF('Crisis Indicator Data'!#REF!="No Data",1,IF(#REF!&lt;&gt;"",1,0))</f>
        <v>#REF!</v>
      </c>
      <c r="J160" s="208" t="e">
        <f>IF('Crisis Indicator Data'!#REF!="No Data",1,IF(#REF!&lt;&gt;"",1,0))</f>
        <v>#REF!</v>
      </c>
      <c r="K160" s="208" t="e">
        <f>IF('Crisis Indicator Data'!#REF!="No Data",1,IF(#REF!&lt;&gt;"",1,0))</f>
        <v>#REF!</v>
      </c>
      <c r="L160" s="208" t="e">
        <f>IF('Crisis Indicator Data'!#REF!="No Data",1,IF(#REF!&lt;&gt;"",1,0))</f>
        <v>#REF!</v>
      </c>
      <c r="M160" s="208" t="e">
        <f>IF('Crisis Indicator Data'!#REF!="No Data",1,IF(#REF!&lt;&gt;"",1,0))</f>
        <v>#REF!</v>
      </c>
      <c r="N160" s="208" t="e">
        <f>IF('Crisis Indicator Data'!#REF!="No Data",1,IF(#REF!&lt;&gt;"",1,0))</f>
        <v>#REF!</v>
      </c>
      <c r="O160" s="208" t="e">
        <f>IF('Crisis Indicator Data'!#REF!="No Data",1,IF(#REF!&lt;&gt;"",1,0))</f>
        <v>#REF!</v>
      </c>
      <c r="P160" s="208" t="e">
        <f>IF('Crisis Indicator Data'!#REF!="No Data",1,IF(#REF!&lt;&gt;"",1,0))</f>
        <v>#REF!</v>
      </c>
      <c r="Q160" s="208" t="e">
        <f>IF('Crisis Indicator Data'!#REF!="No Data",1,IF(#REF!&lt;&gt;"",1,0))</f>
        <v>#REF!</v>
      </c>
      <c r="R160" s="208" t="e">
        <f>IF('Crisis Indicator Data'!#REF!="No Data",1,IF(#REF!&lt;&gt;"",1,0))</f>
        <v>#REF!</v>
      </c>
      <c r="S160" s="208" t="e">
        <f>IF('Crisis Indicator Data'!#REF!="No Data",1,IF(#REF!&lt;&gt;"",1,0))</f>
        <v>#REF!</v>
      </c>
      <c r="T160" s="208" t="e">
        <f>IF('Crisis Indicator Data'!#REF!="No Data",1,IF(#REF!&lt;&gt;"",1,0))</f>
        <v>#REF!</v>
      </c>
      <c r="U160" s="208" t="e">
        <f>IF('Crisis Indicator Data'!#REF!="No Data",1,IF(#REF!&lt;&gt;"",1,0))</f>
        <v>#REF!</v>
      </c>
      <c r="V160" s="208" t="e">
        <f>IF('Crisis Indicator Data'!#REF!="No Data",1,IF(#REF!&lt;&gt;"",1,0))</f>
        <v>#REF!</v>
      </c>
      <c r="W160" s="208" t="e">
        <f>IF('Crisis Indicator Data'!#REF!="No Data",1,IF(#REF!&lt;&gt;"",1,0))</f>
        <v>#REF!</v>
      </c>
      <c r="X160" s="208" t="e">
        <f>IF('Crisis Indicator Data'!#REF!="No Data",1,IF(#REF!&lt;&gt;"",1,0))</f>
        <v>#REF!</v>
      </c>
      <c r="Y160" s="208" t="e">
        <f>IF('Crisis Indicator Data'!#REF!="No Data",1,IF(#REF!&lt;&gt;"",1,0))</f>
        <v>#REF!</v>
      </c>
      <c r="Z160" s="208" t="e">
        <f>IF('Crisis Indicator Data'!#REF!="No Data",1,IF(#REF!&lt;&gt;"",1,0))</f>
        <v>#REF!</v>
      </c>
      <c r="AA160" s="208" t="e">
        <f>IF('Crisis Indicator Data'!#REF!="No Data",1,IF(#REF!&lt;&gt;"",1,0))</f>
        <v>#REF!</v>
      </c>
      <c r="AB160" s="208" t="e">
        <f>IF('Crisis Indicator Data'!#REF!="No Data",1,IF(#REF!&lt;&gt;"",1,0))</f>
        <v>#REF!</v>
      </c>
      <c r="AC160" s="208" t="e">
        <f>IF('Crisis Indicator Data'!#REF!="No Data",1,IF(#REF!&lt;&gt;"",1,0))</f>
        <v>#REF!</v>
      </c>
      <c r="AD160" s="208" t="e">
        <f>IF('Crisis Indicator Data'!#REF!="No Data",1,IF(#REF!&lt;&gt;"",1,0))</f>
        <v>#REF!</v>
      </c>
      <c r="AE160" s="208" t="e">
        <f>IF('Crisis Indicator Data'!#REF!="No Data",1,IF(#REF!&lt;&gt;"",1,0))</f>
        <v>#REF!</v>
      </c>
      <c r="AF160" s="208" t="e">
        <f>IF('Crisis Indicator Data'!#REF!="No Data",1,IF(#REF!&lt;&gt;"",1,0))</f>
        <v>#REF!</v>
      </c>
      <c r="AG160" s="208" t="e">
        <f>IF('Crisis Indicator Data'!#REF!="No Data",1,IF(#REF!&lt;&gt;"",1,0))</f>
        <v>#REF!</v>
      </c>
      <c r="AH160" s="208" t="e">
        <f>IF('Crisis Indicator Data'!#REF!="No Data",1,IF(#REF!&lt;&gt;"",1,0))</f>
        <v>#REF!</v>
      </c>
      <c r="AI160" s="208" t="e">
        <f>IF('Crisis Indicator Data'!#REF!="No Data",1,IF(#REF!&lt;&gt;"",1,0))</f>
        <v>#REF!</v>
      </c>
      <c r="AJ160" s="208" t="e">
        <f>IF('Crisis Indicator Data'!#REF!="No Data",1,IF(#REF!&lt;&gt;"",1,0))</f>
        <v>#REF!</v>
      </c>
      <c r="AK160" s="208" t="e">
        <f>IF('Crisis Indicator Data'!#REF!="No Data",1,IF(#REF!&lt;&gt;"",1,0))</f>
        <v>#REF!</v>
      </c>
      <c r="AL160" s="208" t="e">
        <f>IF('Crisis Indicator Data'!#REF!="No Data",1,IF(#REF!&lt;&gt;"",1,0))</f>
        <v>#REF!</v>
      </c>
      <c r="AM160" s="208" t="e">
        <f>IF('Crisis Indicator Data'!#REF!="No Data",1,IF(#REF!&lt;&gt;"",1,0))</f>
        <v>#REF!</v>
      </c>
      <c r="AN160" s="208" t="e">
        <f>IF('Crisis Indicator Data'!#REF!="No Data",1,IF(#REF!&lt;&gt;"",1,0))</f>
        <v>#REF!</v>
      </c>
      <c r="AO160" s="208" t="e">
        <f>IF('Crisis Indicator Data'!#REF!="No Data",1,IF(#REF!&lt;&gt;"",1,0))</f>
        <v>#REF!</v>
      </c>
      <c r="AP160" s="208" t="e">
        <f>IF('Crisis Indicator Data'!#REF!="No Data",1,IF(#REF!&lt;&gt;"",1,0))</f>
        <v>#REF!</v>
      </c>
      <c r="AQ160" s="208" t="e">
        <f>IF('Crisis Indicator Data'!#REF!="No Data",1,IF(#REF!&lt;&gt;"",1,0))</f>
        <v>#REF!</v>
      </c>
      <c r="AR160" s="208" t="e">
        <f>IF('Crisis Indicator Data'!#REF!="No Data",1,IF(#REF!&lt;&gt;"",1,0))</f>
        <v>#REF!</v>
      </c>
      <c r="AS160" s="208" t="e">
        <f>IF('Crisis Indicator Data'!#REF!="No Data",1,IF(#REF!&lt;&gt;"",1,0))</f>
        <v>#REF!</v>
      </c>
      <c r="AT160" s="208" t="e">
        <f>IF('Crisis Indicator Data'!#REF!="No Data",1,IF(#REF!&lt;&gt;"",1,0))</f>
        <v>#REF!</v>
      </c>
      <c r="AU160" s="208" t="e">
        <f>IF('Crisis Indicator Data'!#REF!="No Data",1,IF(#REF!&lt;&gt;"",1,0))</f>
        <v>#REF!</v>
      </c>
      <c r="AV160" s="208" t="e">
        <f>IF('Crisis Indicator Data'!#REF!="No Data",1,IF(#REF!&lt;&gt;"",1,0))</f>
        <v>#REF!</v>
      </c>
      <c r="AW160" s="208" t="e">
        <f>IF('Crisis Indicator Data'!#REF!="No Data",1,IF(#REF!&lt;&gt;"",1,0))</f>
        <v>#REF!</v>
      </c>
      <c r="AX160" s="208" t="e">
        <f>IF('Crisis Indicator Data'!#REF!="No Data",1,IF(#REF!&lt;&gt;"",1,0))</f>
        <v>#REF!</v>
      </c>
      <c r="AY160" s="208" t="e">
        <f>IF('Crisis Indicator Data'!#REF!="No Data",1,IF(#REF!&lt;&gt;"",1,0))</f>
        <v>#REF!</v>
      </c>
      <c r="AZ160" s="208" t="e">
        <f>IF('Crisis Indicator Data'!#REF!="No Data",1,IF(#REF!&lt;&gt;"",1,0))</f>
        <v>#REF!</v>
      </c>
      <c r="BA160" t="e">
        <f t="shared" si="8"/>
        <v>#REF!</v>
      </c>
      <c r="BB160" s="22" t="e">
        <f t="shared" si="9"/>
        <v>#REF!</v>
      </c>
    </row>
    <row r="161" spans="1:54" x14ac:dyDescent="0.3">
      <c r="A161" t="s">
        <v>7563</v>
      </c>
      <c r="B161" s="208" t="e">
        <f>IF('Crisis Indicator Data'!#REF!="No Data",1,IF(#REF!&lt;&gt;"",1,0))</f>
        <v>#REF!</v>
      </c>
      <c r="C161" s="208" t="e">
        <f>IF('Crisis Indicator Data'!#REF!="No Data",1,IF(#REF!&lt;&gt;"",1,0))</f>
        <v>#REF!</v>
      </c>
      <c r="D161" s="208" t="e">
        <f>IF('Crisis Indicator Data'!#REF!="No Data",1,IF(#REF!&lt;&gt;"",1,0))</f>
        <v>#REF!</v>
      </c>
      <c r="E161" s="208" t="e">
        <f>IF('Crisis Indicator Data'!#REF!="No Data",1,IF(#REF!&lt;&gt;"",1,0))</f>
        <v>#REF!</v>
      </c>
      <c r="F161" s="208" t="e">
        <f>IF('Crisis Indicator Data'!#REF!="No Data",1,IF(#REF!&lt;&gt;"",1,0))</f>
        <v>#REF!</v>
      </c>
      <c r="G161" s="208" t="e">
        <f>IF('Crisis Indicator Data'!#REF!="No Data",1,IF(#REF!&lt;&gt;"",1,0))</f>
        <v>#REF!</v>
      </c>
      <c r="H161" s="208" t="e">
        <f>IF('Crisis Indicator Data'!#REF!="No Data",1,IF(#REF!&lt;&gt;"",1,0))</f>
        <v>#REF!</v>
      </c>
      <c r="I161" s="208" t="e">
        <f>IF('Crisis Indicator Data'!#REF!="No Data",1,IF(#REF!&lt;&gt;"",1,0))</f>
        <v>#REF!</v>
      </c>
      <c r="J161" s="208" t="e">
        <f>IF('Crisis Indicator Data'!#REF!="No Data",1,IF(#REF!&lt;&gt;"",1,0))</f>
        <v>#REF!</v>
      </c>
      <c r="K161" s="208" t="e">
        <f>IF('Crisis Indicator Data'!#REF!="No Data",1,IF(#REF!&lt;&gt;"",1,0))</f>
        <v>#REF!</v>
      </c>
      <c r="L161" s="208" t="e">
        <f>IF('Crisis Indicator Data'!#REF!="No Data",1,IF(#REF!&lt;&gt;"",1,0))</f>
        <v>#REF!</v>
      </c>
      <c r="M161" s="208" t="e">
        <f>IF('Crisis Indicator Data'!#REF!="No Data",1,IF(#REF!&lt;&gt;"",1,0))</f>
        <v>#REF!</v>
      </c>
      <c r="N161" s="208" t="e">
        <f>IF('Crisis Indicator Data'!#REF!="No Data",1,IF(#REF!&lt;&gt;"",1,0))</f>
        <v>#REF!</v>
      </c>
      <c r="O161" s="208" t="e">
        <f>IF('Crisis Indicator Data'!#REF!="No Data",1,IF(#REF!&lt;&gt;"",1,0))</f>
        <v>#REF!</v>
      </c>
      <c r="P161" s="208" t="e">
        <f>IF('Crisis Indicator Data'!#REF!="No Data",1,IF(#REF!&lt;&gt;"",1,0))</f>
        <v>#REF!</v>
      </c>
      <c r="Q161" s="208" t="e">
        <f>IF('Crisis Indicator Data'!#REF!="No Data",1,IF(#REF!&lt;&gt;"",1,0))</f>
        <v>#REF!</v>
      </c>
      <c r="R161" s="208" t="e">
        <f>IF('Crisis Indicator Data'!#REF!="No Data",1,IF(#REF!&lt;&gt;"",1,0))</f>
        <v>#REF!</v>
      </c>
      <c r="S161" s="208" t="e">
        <f>IF('Crisis Indicator Data'!#REF!="No Data",1,IF(#REF!&lt;&gt;"",1,0))</f>
        <v>#REF!</v>
      </c>
      <c r="T161" s="208" t="e">
        <f>IF('Crisis Indicator Data'!#REF!="No Data",1,IF(#REF!&lt;&gt;"",1,0))</f>
        <v>#REF!</v>
      </c>
      <c r="U161" s="208" t="e">
        <f>IF('Crisis Indicator Data'!#REF!="No Data",1,IF(#REF!&lt;&gt;"",1,0))</f>
        <v>#REF!</v>
      </c>
      <c r="V161" s="208" t="e">
        <f>IF('Crisis Indicator Data'!#REF!="No Data",1,IF(#REF!&lt;&gt;"",1,0))</f>
        <v>#REF!</v>
      </c>
      <c r="W161" s="208" t="e">
        <f>IF('Crisis Indicator Data'!#REF!="No Data",1,IF(#REF!&lt;&gt;"",1,0))</f>
        <v>#REF!</v>
      </c>
      <c r="X161" s="208" t="e">
        <f>IF('Crisis Indicator Data'!#REF!="No Data",1,IF(#REF!&lt;&gt;"",1,0))</f>
        <v>#REF!</v>
      </c>
      <c r="Y161" s="208" t="e">
        <f>IF('Crisis Indicator Data'!#REF!="No Data",1,IF(#REF!&lt;&gt;"",1,0))</f>
        <v>#REF!</v>
      </c>
      <c r="Z161" s="208" t="e">
        <f>IF('Crisis Indicator Data'!#REF!="No Data",1,IF(#REF!&lt;&gt;"",1,0))</f>
        <v>#REF!</v>
      </c>
      <c r="AA161" s="208" t="e">
        <f>IF('Crisis Indicator Data'!#REF!="No Data",1,IF(#REF!&lt;&gt;"",1,0))</f>
        <v>#REF!</v>
      </c>
      <c r="AB161" s="208" t="e">
        <f>IF('Crisis Indicator Data'!#REF!="No Data",1,IF(#REF!&lt;&gt;"",1,0))</f>
        <v>#REF!</v>
      </c>
      <c r="AC161" s="208" t="e">
        <f>IF('Crisis Indicator Data'!#REF!="No Data",1,IF(#REF!&lt;&gt;"",1,0))</f>
        <v>#REF!</v>
      </c>
      <c r="AD161" s="208" t="e">
        <f>IF('Crisis Indicator Data'!#REF!="No Data",1,IF(#REF!&lt;&gt;"",1,0))</f>
        <v>#REF!</v>
      </c>
      <c r="AE161" s="208" t="e">
        <f>IF('Crisis Indicator Data'!#REF!="No Data",1,IF(#REF!&lt;&gt;"",1,0))</f>
        <v>#REF!</v>
      </c>
      <c r="AF161" s="208" t="e">
        <f>IF('Crisis Indicator Data'!#REF!="No Data",1,IF(#REF!&lt;&gt;"",1,0))</f>
        <v>#REF!</v>
      </c>
      <c r="AG161" s="208" t="e">
        <f>IF('Crisis Indicator Data'!#REF!="No Data",1,IF(#REF!&lt;&gt;"",1,0))</f>
        <v>#REF!</v>
      </c>
      <c r="AH161" s="208" t="e">
        <f>IF('Crisis Indicator Data'!#REF!="No Data",1,IF(#REF!&lt;&gt;"",1,0))</f>
        <v>#REF!</v>
      </c>
      <c r="AI161" s="208" t="e">
        <f>IF('Crisis Indicator Data'!#REF!="No Data",1,IF(#REF!&lt;&gt;"",1,0))</f>
        <v>#REF!</v>
      </c>
      <c r="AJ161" s="208" t="e">
        <f>IF('Crisis Indicator Data'!#REF!="No Data",1,IF(#REF!&lt;&gt;"",1,0))</f>
        <v>#REF!</v>
      </c>
      <c r="AK161" s="208" t="e">
        <f>IF('Crisis Indicator Data'!#REF!="No Data",1,IF(#REF!&lt;&gt;"",1,0))</f>
        <v>#REF!</v>
      </c>
      <c r="AL161" s="208" t="e">
        <f>IF('Crisis Indicator Data'!#REF!="No Data",1,IF(#REF!&lt;&gt;"",1,0))</f>
        <v>#REF!</v>
      </c>
      <c r="AM161" s="208" t="e">
        <f>IF('Crisis Indicator Data'!#REF!="No Data",1,IF(#REF!&lt;&gt;"",1,0))</f>
        <v>#REF!</v>
      </c>
      <c r="AN161" s="208" t="e">
        <f>IF('Crisis Indicator Data'!#REF!="No Data",1,IF(#REF!&lt;&gt;"",1,0))</f>
        <v>#REF!</v>
      </c>
      <c r="AO161" s="208" t="e">
        <f>IF('Crisis Indicator Data'!#REF!="No Data",1,IF(#REF!&lt;&gt;"",1,0))</f>
        <v>#REF!</v>
      </c>
      <c r="AP161" s="208" t="e">
        <f>IF('Crisis Indicator Data'!#REF!="No Data",1,IF(#REF!&lt;&gt;"",1,0))</f>
        <v>#REF!</v>
      </c>
      <c r="AQ161" s="208" t="e">
        <f>IF('Crisis Indicator Data'!#REF!="No Data",1,IF(#REF!&lt;&gt;"",1,0))</f>
        <v>#REF!</v>
      </c>
      <c r="AR161" s="208" t="e">
        <f>IF('Crisis Indicator Data'!#REF!="No Data",1,IF(#REF!&lt;&gt;"",1,0))</f>
        <v>#REF!</v>
      </c>
      <c r="AS161" s="208" t="e">
        <f>IF('Crisis Indicator Data'!#REF!="No Data",1,IF(#REF!&lt;&gt;"",1,0))</f>
        <v>#REF!</v>
      </c>
      <c r="AT161" s="208" t="e">
        <f>IF('Crisis Indicator Data'!#REF!="No Data",1,IF(#REF!&lt;&gt;"",1,0))</f>
        <v>#REF!</v>
      </c>
      <c r="AU161" s="208" t="e">
        <f>IF('Crisis Indicator Data'!#REF!="No Data",1,IF(#REF!&lt;&gt;"",1,0))</f>
        <v>#REF!</v>
      </c>
      <c r="AV161" s="208" t="e">
        <f>IF('Crisis Indicator Data'!#REF!="No Data",1,IF(#REF!&lt;&gt;"",1,0))</f>
        <v>#REF!</v>
      </c>
      <c r="AW161" s="208" t="e">
        <f>IF('Crisis Indicator Data'!#REF!="No Data",1,IF(#REF!&lt;&gt;"",1,0))</f>
        <v>#REF!</v>
      </c>
      <c r="AX161" s="208" t="e">
        <f>IF('Crisis Indicator Data'!#REF!="No Data",1,IF(#REF!&lt;&gt;"",1,0))</f>
        <v>#REF!</v>
      </c>
      <c r="AY161" s="208" t="e">
        <f>IF('Crisis Indicator Data'!#REF!="No Data",1,IF(#REF!&lt;&gt;"",1,0))</f>
        <v>#REF!</v>
      </c>
      <c r="AZ161" s="208" t="e">
        <f>IF('Crisis Indicator Data'!#REF!="No Data",1,IF(#REF!&lt;&gt;"",1,0))</f>
        <v>#REF!</v>
      </c>
      <c r="BA161" t="e">
        <f t="shared" si="8"/>
        <v>#REF!</v>
      </c>
      <c r="BB161" s="22" t="e">
        <f t="shared" si="9"/>
        <v>#REF!</v>
      </c>
    </row>
    <row r="162" spans="1:54" x14ac:dyDescent="0.3">
      <c r="A162" t="s">
        <v>7567</v>
      </c>
      <c r="B162" s="208" t="e">
        <f>IF('Crisis Indicator Data'!#REF!="No Data",1,IF(#REF!&lt;&gt;"",1,0))</f>
        <v>#REF!</v>
      </c>
      <c r="C162" s="208" t="e">
        <f>IF('Crisis Indicator Data'!#REF!="No Data",1,IF(#REF!&lt;&gt;"",1,0))</f>
        <v>#REF!</v>
      </c>
      <c r="D162" s="208" t="e">
        <f>IF('Crisis Indicator Data'!#REF!="No Data",1,IF(#REF!&lt;&gt;"",1,0))</f>
        <v>#REF!</v>
      </c>
      <c r="E162" s="208" t="e">
        <f>IF('Crisis Indicator Data'!#REF!="No Data",1,IF(#REF!&lt;&gt;"",1,0))</f>
        <v>#REF!</v>
      </c>
      <c r="F162" s="208" t="e">
        <f>IF('Crisis Indicator Data'!#REF!="No Data",1,IF(#REF!&lt;&gt;"",1,0))</f>
        <v>#REF!</v>
      </c>
      <c r="G162" s="208" t="e">
        <f>IF('Crisis Indicator Data'!#REF!="No Data",1,IF(#REF!&lt;&gt;"",1,0))</f>
        <v>#REF!</v>
      </c>
      <c r="H162" s="208" t="e">
        <f>IF('Crisis Indicator Data'!#REF!="No Data",1,IF(#REF!&lt;&gt;"",1,0))</f>
        <v>#REF!</v>
      </c>
      <c r="I162" s="208" t="e">
        <f>IF('Crisis Indicator Data'!#REF!="No Data",1,IF(#REF!&lt;&gt;"",1,0))</f>
        <v>#REF!</v>
      </c>
      <c r="J162" s="208" t="e">
        <f>IF('Crisis Indicator Data'!#REF!="No Data",1,IF(#REF!&lt;&gt;"",1,0))</f>
        <v>#REF!</v>
      </c>
      <c r="K162" s="208" t="e">
        <f>IF('Crisis Indicator Data'!#REF!="No Data",1,IF(#REF!&lt;&gt;"",1,0))</f>
        <v>#REF!</v>
      </c>
      <c r="L162" s="208" t="e">
        <f>IF('Crisis Indicator Data'!#REF!="No Data",1,IF(#REF!&lt;&gt;"",1,0))</f>
        <v>#REF!</v>
      </c>
      <c r="M162" s="208" t="e">
        <f>IF('Crisis Indicator Data'!#REF!="No Data",1,IF(#REF!&lt;&gt;"",1,0))</f>
        <v>#REF!</v>
      </c>
      <c r="N162" s="208" t="e">
        <f>IF('Crisis Indicator Data'!#REF!="No Data",1,IF(#REF!&lt;&gt;"",1,0))</f>
        <v>#REF!</v>
      </c>
      <c r="O162" s="208" t="e">
        <f>IF('Crisis Indicator Data'!#REF!="No Data",1,IF(#REF!&lt;&gt;"",1,0))</f>
        <v>#REF!</v>
      </c>
      <c r="P162" s="208" t="e">
        <f>IF('Crisis Indicator Data'!#REF!="No Data",1,IF(#REF!&lt;&gt;"",1,0))</f>
        <v>#REF!</v>
      </c>
      <c r="Q162" s="208" t="e">
        <f>IF('Crisis Indicator Data'!#REF!="No Data",1,IF(#REF!&lt;&gt;"",1,0))</f>
        <v>#REF!</v>
      </c>
      <c r="R162" s="208" t="e">
        <f>IF('Crisis Indicator Data'!#REF!="No Data",1,IF(#REF!&lt;&gt;"",1,0))</f>
        <v>#REF!</v>
      </c>
      <c r="S162" s="208" t="e">
        <f>IF('Crisis Indicator Data'!#REF!="No Data",1,IF(#REF!&lt;&gt;"",1,0))</f>
        <v>#REF!</v>
      </c>
      <c r="T162" s="208" t="e">
        <f>IF('Crisis Indicator Data'!#REF!="No Data",1,IF(#REF!&lt;&gt;"",1,0))</f>
        <v>#REF!</v>
      </c>
      <c r="U162" s="208" t="e">
        <f>IF('Crisis Indicator Data'!#REF!="No Data",1,IF(#REF!&lt;&gt;"",1,0))</f>
        <v>#REF!</v>
      </c>
      <c r="V162" s="208" t="e">
        <f>IF('Crisis Indicator Data'!#REF!="No Data",1,IF(#REF!&lt;&gt;"",1,0))</f>
        <v>#REF!</v>
      </c>
      <c r="W162" s="208" t="e">
        <f>IF('Crisis Indicator Data'!#REF!="No Data",1,IF(#REF!&lt;&gt;"",1,0))</f>
        <v>#REF!</v>
      </c>
      <c r="X162" s="208" t="e">
        <f>IF('Crisis Indicator Data'!#REF!="No Data",1,IF(#REF!&lt;&gt;"",1,0))</f>
        <v>#REF!</v>
      </c>
      <c r="Y162" s="208" t="e">
        <f>IF('Crisis Indicator Data'!#REF!="No Data",1,IF(#REF!&lt;&gt;"",1,0))</f>
        <v>#REF!</v>
      </c>
      <c r="Z162" s="208" t="e">
        <f>IF('Crisis Indicator Data'!#REF!="No Data",1,IF(#REF!&lt;&gt;"",1,0))</f>
        <v>#REF!</v>
      </c>
      <c r="AA162" s="208" t="e">
        <f>IF('Crisis Indicator Data'!#REF!="No Data",1,IF(#REF!&lt;&gt;"",1,0))</f>
        <v>#REF!</v>
      </c>
      <c r="AB162" s="208" t="e">
        <f>IF('Crisis Indicator Data'!#REF!="No Data",1,IF(#REF!&lt;&gt;"",1,0))</f>
        <v>#REF!</v>
      </c>
      <c r="AC162" s="208" t="e">
        <f>IF('Crisis Indicator Data'!#REF!="No Data",1,IF(#REF!&lt;&gt;"",1,0))</f>
        <v>#REF!</v>
      </c>
      <c r="AD162" s="208" t="e">
        <f>IF('Crisis Indicator Data'!#REF!="No Data",1,IF(#REF!&lt;&gt;"",1,0))</f>
        <v>#REF!</v>
      </c>
      <c r="AE162" s="208" t="e">
        <f>IF('Crisis Indicator Data'!#REF!="No Data",1,IF(#REF!&lt;&gt;"",1,0))</f>
        <v>#REF!</v>
      </c>
      <c r="AF162" s="208" t="e">
        <f>IF('Crisis Indicator Data'!#REF!="No Data",1,IF(#REF!&lt;&gt;"",1,0))</f>
        <v>#REF!</v>
      </c>
      <c r="AG162" s="208" t="e">
        <f>IF('Crisis Indicator Data'!#REF!="No Data",1,IF(#REF!&lt;&gt;"",1,0))</f>
        <v>#REF!</v>
      </c>
      <c r="AH162" s="208" t="e">
        <f>IF('Crisis Indicator Data'!#REF!="No Data",1,IF(#REF!&lt;&gt;"",1,0))</f>
        <v>#REF!</v>
      </c>
      <c r="AI162" s="208" t="e">
        <f>IF('Crisis Indicator Data'!#REF!="No Data",1,IF(#REF!&lt;&gt;"",1,0))</f>
        <v>#REF!</v>
      </c>
      <c r="AJ162" s="208" t="e">
        <f>IF('Crisis Indicator Data'!#REF!="No Data",1,IF(#REF!&lt;&gt;"",1,0))</f>
        <v>#REF!</v>
      </c>
      <c r="AK162" s="208" t="e">
        <f>IF('Crisis Indicator Data'!#REF!="No Data",1,IF(#REF!&lt;&gt;"",1,0))</f>
        <v>#REF!</v>
      </c>
      <c r="AL162" s="208" t="e">
        <f>IF('Crisis Indicator Data'!#REF!="No Data",1,IF(#REF!&lt;&gt;"",1,0))</f>
        <v>#REF!</v>
      </c>
      <c r="AM162" s="208" t="e">
        <f>IF('Crisis Indicator Data'!#REF!="No Data",1,IF(#REF!&lt;&gt;"",1,0))</f>
        <v>#REF!</v>
      </c>
      <c r="AN162" s="208" t="e">
        <f>IF('Crisis Indicator Data'!#REF!="No Data",1,IF(#REF!&lt;&gt;"",1,0))</f>
        <v>#REF!</v>
      </c>
      <c r="AO162" s="208" t="e">
        <f>IF('Crisis Indicator Data'!#REF!="No Data",1,IF(#REF!&lt;&gt;"",1,0))</f>
        <v>#REF!</v>
      </c>
      <c r="AP162" s="208" t="e">
        <f>IF('Crisis Indicator Data'!#REF!="No Data",1,IF(#REF!&lt;&gt;"",1,0))</f>
        <v>#REF!</v>
      </c>
      <c r="AQ162" s="208" t="e">
        <f>IF('Crisis Indicator Data'!#REF!="No Data",1,IF(#REF!&lt;&gt;"",1,0))</f>
        <v>#REF!</v>
      </c>
      <c r="AR162" s="208" t="e">
        <f>IF('Crisis Indicator Data'!#REF!="No Data",1,IF(#REF!&lt;&gt;"",1,0))</f>
        <v>#REF!</v>
      </c>
      <c r="AS162" s="208" t="e">
        <f>IF('Crisis Indicator Data'!#REF!="No Data",1,IF(#REF!&lt;&gt;"",1,0))</f>
        <v>#REF!</v>
      </c>
      <c r="AT162" s="208" t="e">
        <f>IF('Crisis Indicator Data'!#REF!="No Data",1,IF(#REF!&lt;&gt;"",1,0))</f>
        <v>#REF!</v>
      </c>
      <c r="AU162" s="208" t="e">
        <f>IF('Crisis Indicator Data'!#REF!="No Data",1,IF(#REF!&lt;&gt;"",1,0))</f>
        <v>#REF!</v>
      </c>
      <c r="AV162" s="208" t="e">
        <f>IF('Crisis Indicator Data'!#REF!="No Data",1,IF(#REF!&lt;&gt;"",1,0))</f>
        <v>#REF!</v>
      </c>
      <c r="AW162" s="208" t="e">
        <f>IF('Crisis Indicator Data'!#REF!="No Data",1,IF(#REF!&lt;&gt;"",1,0))</f>
        <v>#REF!</v>
      </c>
      <c r="AX162" s="208" t="e">
        <f>IF('Crisis Indicator Data'!#REF!="No Data",1,IF(#REF!&lt;&gt;"",1,0))</f>
        <v>#REF!</v>
      </c>
      <c r="AY162" s="208" t="e">
        <f>IF('Crisis Indicator Data'!#REF!="No Data",1,IF(#REF!&lt;&gt;"",1,0))</f>
        <v>#REF!</v>
      </c>
      <c r="AZ162" s="208" t="e">
        <f>IF('Crisis Indicator Data'!#REF!="No Data",1,IF(#REF!&lt;&gt;"",1,0))</f>
        <v>#REF!</v>
      </c>
      <c r="BA162" t="e">
        <f t="shared" ref="BA162:BA192" si="10">SUM(B162:AZ162)</f>
        <v>#REF!</v>
      </c>
      <c r="BB162" s="22" t="e">
        <f t="shared" ref="BB162:BB192" si="11">BA162/51</f>
        <v>#REF!</v>
      </c>
    </row>
    <row r="163" spans="1:54" x14ac:dyDescent="0.3">
      <c r="A163" t="s">
        <v>7569</v>
      </c>
      <c r="B163" s="208" t="e">
        <f>IF('Crisis Indicator Data'!#REF!="No Data",1,IF(#REF!&lt;&gt;"",1,0))</f>
        <v>#REF!</v>
      </c>
      <c r="C163" s="208" t="e">
        <f>IF('Crisis Indicator Data'!#REF!="No Data",1,IF(#REF!&lt;&gt;"",1,0))</f>
        <v>#REF!</v>
      </c>
      <c r="D163" s="208" t="e">
        <f>IF('Crisis Indicator Data'!#REF!="No Data",1,IF(#REF!&lt;&gt;"",1,0))</f>
        <v>#REF!</v>
      </c>
      <c r="E163" s="208" t="e">
        <f>IF('Crisis Indicator Data'!#REF!="No Data",1,IF(#REF!&lt;&gt;"",1,0))</f>
        <v>#REF!</v>
      </c>
      <c r="F163" s="208" t="e">
        <f>IF('Crisis Indicator Data'!#REF!="No Data",1,IF(#REF!&lt;&gt;"",1,0))</f>
        <v>#REF!</v>
      </c>
      <c r="G163" s="208" t="e">
        <f>IF('Crisis Indicator Data'!#REF!="No Data",1,IF(#REF!&lt;&gt;"",1,0))</f>
        <v>#REF!</v>
      </c>
      <c r="H163" s="208" t="e">
        <f>IF('Crisis Indicator Data'!#REF!="No Data",1,IF(#REF!&lt;&gt;"",1,0))</f>
        <v>#REF!</v>
      </c>
      <c r="I163" s="208" t="e">
        <f>IF('Crisis Indicator Data'!#REF!="No Data",1,IF(#REF!&lt;&gt;"",1,0))</f>
        <v>#REF!</v>
      </c>
      <c r="J163" s="208" t="e">
        <f>IF('Crisis Indicator Data'!#REF!="No Data",1,IF(#REF!&lt;&gt;"",1,0))</f>
        <v>#REF!</v>
      </c>
      <c r="K163" s="208" t="e">
        <f>IF('Crisis Indicator Data'!#REF!="No Data",1,IF(#REF!&lt;&gt;"",1,0))</f>
        <v>#REF!</v>
      </c>
      <c r="L163" s="208" t="e">
        <f>IF('Crisis Indicator Data'!#REF!="No Data",1,IF(#REF!&lt;&gt;"",1,0))</f>
        <v>#REF!</v>
      </c>
      <c r="M163" s="208" t="e">
        <f>IF('Crisis Indicator Data'!#REF!="No Data",1,IF(#REF!&lt;&gt;"",1,0))</f>
        <v>#REF!</v>
      </c>
      <c r="N163" s="208" t="e">
        <f>IF('Crisis Indicator Data'!#REF!="No Data",1,IF(#REF!&lt;&gt;"",1,0))</f>
        <v>#REF!</v>
      </c>
      <c r="O163" s="208" t="e">
        <f>IF('Crisis Indicator Data'!#REF!="No Data",1,IF(#REF!&lt;&gt;"",1,0))</f>
        <v>#REF!</v>
      </c>
      <c r="P163" s="208" t="e">
        <f>IF('Crisis Indicator Data'!#REF!="No Data",1,IF(#REF!&lt;&gt;"",1,0))</f>
        <v>#REF!</v>
      </c>
      <c r="Q163" s="208" t="e">
        <f>IF('Crisis Indicator Data'!#REF!="No Data",1,IF(#REF!&lt;&gt;"",1,0))</f>
        <v>#REF!</v>
      </c>
      <c r="R163" s="208" t="e">
        <f>IF('Crisis Indicator Data'!#REF!="No Data",1,IF(#REF!&lt;&gt;"",1,0))</f>
        <v>#REF!</v>
      </c>
      <c r="S163" s="208" t="e">
        <f>IF('Crisis Indicator Data'!#REF!="No Data",1,IF(#REF!&lt;&gt;"",1,0))</f>
        <v>#REF!</v>
      </c>
      <c r="T163" s="208" t="e">
        <f>IF('Crisis Indicator Data'!#REF!="No Data",1,IF(#REF!&lt;&gt;"",1,0))</f>
        <v>#REF!</v>
      </c>
      <c r="U163" s="208" t="e">
        <f>IF('Crisis Indicator Data'!#REF!="No Data",1,IF(#REF!&lt;&gt;"",1,0))</f>
        <v>#REF!</v>
      </c>
      <c r="V163" s="208" t="e">
        <f>IF('Crisis Indicator Data'!#REF!="No Data",1,IF(#REF!&lt;&gt;"",1,0))</f>
        <v>#REF!</v>
      </c>
      <c r="W163" s="208" t="e">
        <f>IF('Crisis Indicator Data'!#REF!="No Data",1,IF(#REF!&lt;&gt;"",1,0))</f>
        <v>#REF!</v>
      </c>
      <c r="X163" s="208" t="e">
        <f>IF('Crisis Indicator Data'!#REF!="No Data",1,IF(#REF!&lt;&gt;"",1,0))</f>
        <v>#REF!</v>
      </c>
      <c r="Y163" s="208" t="e">
        <f>IF('Crisis Indicator Data'!#REF!="No Data",1,IF(#REF!&lt;&gt;"",1,0))</f>
        <v>#REF!</v>
      </c>
      <c r="Z163" s="208" t="e">
        <f>IF('Crisis Indicator Data'!#REF!="No Data",1,IF(#REF!&lt;&gt;"",1,0))</f>
        <v>#REF!</v>
      </c>
      <c r="AA163" s="208" t="e">
        <f>IF('Crisis Indicator Data'!#REF!="No Data",1,IF(#REF!&lt;&gt;"",1,0))</f>
        <v>#REF!</v>
      </c>
      <c r="AB163" s="208" t="e">
        <f>IF('Crisis Indicator Data'!#REF!="No Data",1,IF(#REF!&lt;&gt;"",1,0))</f>
        <v>#REF!</v>
      </c>
      <c r="AC163" s="208" t="e">
        <f>IF('Crisis Indicator Data'!#REF!="No Data",1,IF(#REF!&lt;&gt;"",1,0))</f>
        <v>#REF!</v>
      </c>
      <c r="AD163" s="208" t="e">
        <f>IF('Crisis Indicator Data'!#REF!="No Data",1,IF(#REF!&lt;&gt;"",1,0))</f>
        <v>#REF!</v>
      </c>
      <c r="AE163" s="208" t="e">
        <f>IF('Crisis Indicator Data'!#REF!="No Data",1,IF(#REF!&lt;&gt;"",1,0))</f>
        <v>#REF!</v>
      </c>
      <c r="AF163" s="208" t="e">
        <f>IF('Crisis Indicator Data'!#REF!="No Data",1,IF(#REF!&lt;&gt;"",1,0))</f>
        <v>#REF!</v>
      </c>
      <c r="AG163" s="208" t="e">
        <f>IF('Crisis Indicator Data'!#REF!="No Data",1,IF(#REF!&lt;&gt;"",1,0))</f>
        <v>#REF!</v>
      </c>
      <c r="AH163" s="208" t="e">
        <f>IF('Crisis Indicator Data'!#REF!="No Data",1,IF(#REF!&lt;&gt;"",1,0))</f>
        <v>#REF!</v>
      </c>
      <c r="AI163" s="208" t="e">
        <f>IF('Crisis Indicator Data'!#REF!="No Data",1,IF(#REF!&lt;&gt;"",1,0))</f>
        <v>#REF!</v>
      </c>
      <c r="AJ163" s="208" t="e">
        <f>IF('Crisis Indicator Data'!#REF!="No Data",1,IF(#REF!&lt;&gt;"",1,0))</f>
        <v>#REF!</v>
      </c>
      <c r="AK163" s="208" t="e">
        <f>IF('Crisis Indicator Data'!#REF!="No Data",1,IF(#REF!&lt;&gt;"",1,0))</f>
        <v>#REF!</v>
      </c>
      <c r="AL163" s="208" t="e">
        <f>IF('Crisis Indicator Data'!#REF!="No Data",1,IF(#REF!&lt;&gt;"",1,0))</f>
        <v>#REF!</v>
      </c>
      <c r="AM163" s="208" t="e">
        <f>IF('Crisis Indicator Data'!#REF!="No Data",1,IF(#REF!&lt;&gt;"",1,0))</f>
        <v>#REF!</v>
      </c>
      <c r="AN163" s="208" t="e">
        <f>IF('Crisis Indicator Data'!#REF!="No Data",1,IF(#REF!&lt;&gt;"",1,0))</f>
        <v>#REF!</v>
      </c>
      <c r="AO163" s="208" t="e">
        <f>IF('Crisis Indicator Data'!#REF!="No Data",1,IF(#REF!&lt;&gt;"",1,0))</f>
        <v>#REF!</v>
      </c>
      <c r="AP163" s="208" t="e">
        <f>IF('Crisis Indicator Data'!#REF!="No Data",1,IF(#REF!&lt;&gt;"",1,0))</f>
        <v>#REF!</v>
      </c>
      <c r="AQ163" s="208" t="e">
        <f>IF('Crisis Indicator Data'!#REF!="No Data",1,IF(#REF!&lt;&gt;"",1,0))</f>
        <v>#REF!</v>
      </c>
      <c r="AR163" s="208" t="e">
        <f>IF('Crisis Indicator Data'!#REF!="No Data",1,IF(#REF!&lt;&gt;"",1,0))</f>
        <v>#REF!</v>
      </c>
      <c r="AS163" s="208" t="e">
        <f>IF('Crisis Indicator Data'!#REF!="No Data",1,IF(#REF!&lt;&gt;"",1,0))</f>
        <v>#REF!</v>
      </c>
      <c r="AT163" s="208" t="e">
        <f>IF('Crisis Indicator Data'!#REF!="No Data",1,IF(#REF!&lt;&gt;"",1,0))</f>
        <v>#REF!</v>
      </c>
      <c r="AU163" s="208" t="e">
        <f>IF('Crisis Indicator Data'!#REF!="No Data",1,IF(#REF!&lt;&gt;"",1,0))</f>
        <v>#REF!</v>
      </c>
      <c r="AV163" s="208" t="e">
        <f>IF('Crisis Indicator Data'!#REF!="No Data",1,IF(#REF!&lt;&gt;"",1,0))</f>
        <v>#REF!</v>
      </c>
      <c r="AW163" s="208" t="e">
        <f>IF('Crisis Indicator Data'!#REF!="No Data",1,IF(#REF!&lt;&gt;"",1,0))</f>
        <v>#REF!</v>
      </c>
      <c r="AX163" s="208" t="e">
        <f>IF('Crisis Indicator Data'!#REF!="No Data",1,IF(#REF!&lt;&gt;"",1,0))</f>
        <v>#REF!</v>
      </c>
      <c r="AY163" s="208" t="e">
        <f>IF('Crisis Indicator Data'!#REF!="No Data",1,IF(#REF!&lt;&gt;"",1,0))</f>
        <v>#REF!</v>
      </c>
      <c r="AZ163" s="208" t="e">
        <f>IF('Crisis Indicator Data'!#REF!="No Data",1,IF(#REF!&lt;&gt;"",1,0))</f>
        <v>#REF!</v>
      </c>
      <c r="BA163" t="e">
        <f t="shared" si="10"/>
        <v>#REF!</v>
      </c>
      <c r="BB163" s="22" t="e">
        <f t="shared" si="11"/>
        <v>#REF!</v>
      </c>
    </row>
    <row r="164" spans="1:54" x14ac:dyDescent="0.3">
      <c r="A164" t="s">
        <v>7394</v>
      </c>
      <c r="B164" s="208" t="e">
        <f>IF('Crisis Indicator Data'!#REF!="No Data",1,IF(#REF!&lt;&gt;"",1,0))</f>
        <v>#REF!</v>
      </c>
      <c r="C164" s="208" t="e">
        <f>IF('Crisis Indicator Data'!#REF!="No Data",1,IF(#REF!&lt;&gt;"",1,0))</f>
        <v>#REF!</v>
      </c>
      <c r="D164" s="208" t="e">
        <f>IF('Crisis Indicator Data'!#REF!="No Data",1,IF(#REF!&lt;&gt;"",1,0))</f>
        <v>#REF!</v>
      </c>
      <c r="E164" s="208" t="e">
        <f>IF('Crisis Indicator Data'!#REF!="No Data",1,IF(#REF!&lt;&gt;"",1,0))</f>
        <v>#REF!</v>
      </c>
      <c r="F164" s="208" t="e">
        <f>IF('Crisis Indicator Data'!#REF!="No Data",1,IF(#REF!&lt;&gt;"",1,0))</f>
        <v>#REF!</v>
      </c>
      <c r="G164" s="208" t="e">
        <f>IF('Crisis Indicator Data'!#REF!="No Data",1,IF(#REF!&lt;&gt;"",1,0))</f>
        <v>#REF!</v>
      </c>
      <c r="H164" s="208" t="e">
        <f>IF('Crisis Indicator Data'!#REF!="No Data",1,IF(#REF!&lt;&gt;"",1,0))</f>
        <v>#REF!</v>
      </c>
      <c r="I164" s="208" t="e">
        <f>IF('Crisis Indicator Data'!#REF!="No Data",1,IF(#REF!&lt;&gt;"",1,0))</f>
        <v>#REF!</v>
      </c>
      <c r="J164" s="208" t="e">
        <f>IF('Crisis Indicator Data'!#REF!="No Data",1,IF(#REF!&lt;&gt;"",1,0))</f>
        <v>#REF!</v>
      </c>
      <c r="K164" s="208" t="e">
        <f>IF('Crisis Indicator Data'!#REF!="No Data",1,IF(#REF!&lt;&gt;"",1,0))</f>
        <v>#REF!</v>
      </c>
      <c r="L164" s="208" t="e">
        <f>IF('Crisis Indicator Data'!#REF!="No Data",1,IF(#REF!&lt;&gt;"",1,0))</f>
        <v>#REF!</v>
      </c>
      <c r="M164" s="208" t="e">
        <f>IF('Crisis Indicator Data'!#REF!="No Data",1,IF(#REF!&lt;&gt;"",1,0))</f>
        <v>#REF!</v>
      </c>
      <c r="N164" s="208" t="e">
        <f>IF('Crisis Indicator Data'!#REF!="No Data",1,IF(#REF!&lt;&gt;"",1,0))</f>
        <v>#REF!</v>
      </c>
      <c r="O164" s="208" t="e">
        <f>IF('Crisis Indicator Data'!#REF!="No Data",1,IF(#REF!&lt;&gt;"",1,0))</f>
        <v>#REF!</v>
      </c>
      <c r="P164" s="208" t="e">
        <f>IF('Crisis Indicator Data'!#REF!="No Data",1,IF(#REF!&lt;&gt;"",1,0))</f>
        <v>#REF!</v>
      </c>
      <c r="Q164" s="208" t="e">
        <f>IF('Crisis Indicator Data'!#REF!="No Data",1,IF(#REF!&lt;&gt;"",1,0))</f>
        <v>#REF!</v>
      </c>
      <c r="R164" s="208" t="e">
        <f>IF('Crisis Indicator Data'!#REF!="No Data",1,IF(#REF!&lt;&gt;"",1,0))</f>
        <v>#REF!</v>
      </c>
      <c r="S164" s="208" t="e">
        <f>IF('Crisis Indicator Data'!#REF!="No Data",1,IF(#REF!&lt;&gt;"",1,0))</f>
        <v>#REF!</v>
      </c>
      <c r="T164" s="208" t="e">
        <f>IF('Crisis Indicator Data'!#REF!="No Data",1,IF(#REF!&lt;&gt;"",1,0))</f>
        <v>#REF!</v>
      </c>
      <c r="U164" s="208" t="e">
        <f>IF('Crisis Indicator Data'!#REF!="No Data",1,IF(#REF!&lt;&gt;"",1,0))</f>
        <v>#REF!</v>
      </c>
      <c r="V164" s="208" t="e">
        <f>IF('Crisis Indicator Data'!#REF!="No Data",1,IF(#REF!&lt;&gt;"",1,0))</f>
        <v>#REF!</v>
      </c>
      <c r="W164" s="208" t="e">
        <f>IF('Crisis Indicator Data'!#REF!="No Data",1,IF(#REF!&lt;&gt;"",1,0))</f>
        <v>#REF!</v>
      </c>
      <c r="X164" s="208" t="e">
        <f>IF('Crisis Indicator Data'!#REF!="No Data",1,IF(#REF!&lt;&gt;"",1,0))</f>
        <v>#REF!</v>
      </c>
      <c r="Y164" s="208" t="e">
        <f>IF('Crisis Indicator Data'!#REF!="No Data",1,IF(#REF!&lt;&gt;"",1,0))</f>
        <v>#REF!</v>
      </c>
      <c r="Z164" s="208" t="e">
        <f>IF('Crisis Indicator Data'!#REF!="No Data",1,IF(#REF!&lt;&gt;"",1,0))</f>
        <v>#REF!</v>
      </c>
      <c r="AA164" s="208" t="e">
        <f>IF('Crisis Indicator Data'!#REF!="No Data",1,IF(#REF!&lt;&gt;"",1,0))</f>
        <v>#REF!</v>
      </c>
      <c r="AB164" s="208" t="e">
        <f>IF('Crisis Indicator Data'!#REF!="No Data",1,IF(#REF!&lt;&gt;"",1,0))</f>
        <v>#REF!</v>
      </c>
      <c r="AC164" s="208" t="e">
        <f>IF('Crisis Indicator Data'!#REF!="No Data",1,IF(#REF!&lt;&gt;"",1,0))</f>
        <v>#REF!</v>
      </c>
      <c r="AD164" s="208" t="e">
        <f>IF('Crisis Indicator Data'!#REF!="No Data",1,IF(#REF!&lt;&gt;"",1,0))</f>
        <v>#REF!</v>
      </c>
      <c r="AE164" s="208" t="e">
        <f>IF('Crisis Indicator Data'!#REF!="No Data",1,IF(#REF!&lt;&gt;"",1,0))</f>
        <v>#REF!</v>
      </c>
      <c r="AF164" s="208" t="e">
        <f>IF('Crisis Indicator Data'!#REF!="No Data",1,IF(#REF!&lt;&gt;"",1,0))</f>
        <v>#REF!</v>
      </c>
      <c r="AG164" s="208" t="e">
        <f>IF('Crisis Indicator Data'!#REF!="No Data",1,IF(#REF!&lt;&gt;"",1,0))</f>
        <v>#REF!</v>
      </c>
      <c r="AH164" s="208" t="e">
        <f>IF('Crisis Indicator Data'!#REF!="No Data",1,IF(#REF!&lt;&gt;"",1,0))</f>
        <v>#REF!</v>
      </c>
      <c r="AI164" s="208" t="e">
        <f>IF('Crisis Indicator Data'!#REF!="No Data",1,IF(#REF!&lt;&gt;"",1,0))</f>
        <v>#REF!</v>
      </c>
      <c r="AJ164" s="208" t="e">
        <f>IF('Crisis Indicator Data'!#REF!="No Data",1,IF(#REF!&lt;&gt;"",1,0))</f>
        <v>#REF!</v>
      </c>
      <c r="AK164" s="208" t="e">
        <f>IF('Crisis Indicator Data'!#REF!="No Data",1,IF(#REF!&lt;&gt;"",1,0))</f>
        <v>#REF!</v>
      </c>
      <c r="AL164" s="208" t="e">
        <f>IF('Crisis Indicator Data'!#REF!="No Data",1,IF(#REF!&lt;&gt;"",1,0))</f>
        <v>#REF!</v>
      </c>
      <c r="AM164" s="208" t="e">
        <f>IF('Crisis Indicator Data'!#REF!="No Data",1,IF(#REF!&lt;&gt;"",1,0))</f>
        <v>#REF!</v>
      </c>
      <c r="AN164" s="208" t="e">
        <f>IF('Crisis Indicator Data'!#REF!="No Data",1,IF(#REF!&lt;&gt;"",1,0))</f>
        <v>#REF!</v>
      </c>
      <c r="AO164" s="208" t="e">
        <f>IF('Crisis Indicator Data'!#REF!="No Data",1,IF(#REF!&lt;&gt;"",1,0))</f>
        <v>#REF!</v>
      </c>
      <c r="AP164" s="208" t="e">
        <f>IF('Crisis Indicator Data'!#REF!="No Data",1,IF(#REF!&lt;&gt;"",1,0))</f>
        <v>#REF!</v>
      </c>
      <c r="AQ164" s="208" t="e">
        <f>IF('Crisis Indicator Data'!#REF!="No Data",1,IF(#REF!&lt;&gt;"",1,0))</f>
        <v>#REF!</v>
      </c>
      <c r="AR164" s="208" t="e">
        <f>IF('Crisis Indicator Data'!#REF!="No Data",1,IF(#REF!&lt;&gt;"",1,0))</f>
        <v>#REF!</v>
      </c>
      <c r="AS164" s="208" t="e">
        <f>IF('Crisis Indicator Data'!#REF!="No Data",1,IF(#REF!&lt;&gt;"",1,0))</f>
        <v>#REF!</v>
      </c>
      <c r="AT164" s="208" t="e">
        <f>IF('Crisis Indicator Data'!#REF!="No Data",1,IF(#REF!&lt;&gt;"",1,0))</f>
        <v>#REF!</v>
      </c>
      <c r="AU164" s="208" t="e">
        <f>IF('Crisis Indicator Data'!#REF!="No Data",1,IF(#REF!&lt;&gt;"",1,0))</f>
        <v>#REF!</v>
      </c>
      <c r="AV164" s="208" t="e">
        <f>IF('Crisis Indicator Data'!#REF!="No Data",1,IF(#REF!&lt;&gt;"",1,0))</f>
        <v>#REF!</v>
      </c>
      <c r="AW164" s="208" t="e">
        <f>IF('Crisis Indicator Data'!#REF!="No Data",1,IF(#REF!&lt;&gt;"",1,0))</f>
        <v>#REF!</v>
      </c>
      <c r="AX164" s="208" t="e">
        <f>IF('Crisis Indicator Data'!#REF!="No Data",1,IF(#REF!&lt;&gt;"",1,0))</f>
        <v>#REF!</v>
      </c>
      <c r="AY164" s="208" t="e">
        <f>IF('Crisis Indicator Data'!#REF!="No Data",1,IF(#REF!&lt;&gt;"",1,0))</f>
        <v>#REF!</v>
      </c>
      <c r="AZ164" s="208" t="e">
        <f>IF('Crisis Indicator Data'!#REF!="No Data",1,IF(#REF!&lt;&gt;"",1,0))</f>
        <v>#REF!</v>
      </c>
      <c r="BA164" t="e">
        <f t="shared" si="10"/>
        <v>#REF!</v>
      </c>
      <c r="BB164" s="22" t="e">
        <f t="shared" si="11"/>
        <v>#REF!</v>
      </c>
    </row>
    <row r="165" spans="1:54" x14ac:dyDescent="0.3">
      <c r="A165" t="s">
        <v>7571</v>
      </c>
      <c r="B165" s="208" t="e">
        <f>IF('Crisis Indicator Data'!#REF!="No Data",1,IF(#REF!&lt;&gt;"",1,0))</f>
        <v>#REF!</v>
      </c>
      <c r="C165" s="208" t="e">
        <f>IF('Crisis Indicator Data'!#REF!="No Data",1,IF(#REF!&lt;&gt;"",1,0))</f>
        <v>#REF!</v>
      </c>
      <c r="D165" s="208" t="e">
        <f>IF('Crisis Indicator Data'!#REF!="No Data",1,IF(#REF!&lt;&gt;"",1,0))</f>
        <v>#REF!</v>
      </c>
      <c r="E165" s="208" t="e">
        <f>IF('Crisis Indicator Data'!#REF!="No Data",1,IF(#REF!&lt;&gt;"",1,0))</f>
        <v>#REF!</v>
      </c>
      <c r="F165" s="208" t="e">
        <f>IF('Crisis Indicator Data'!#REF!="No Data",1,IF(#REF!&lt;&gt;"",1,0))</f>
        <v>#REF!</v>
      </c>
      <c r="G165" s="208" t="e">
        <f>IF('Crisis Indicator Data'!#REF!="No Data",1,IF(#REF!&lt;&gt;"",1,0))</f>
        <v>#REF!</v>
      </c>
      <c r="H165" s="208" t="e">
        <f>IF('Crisis Indicator Data'!#REF!="No Data",1,IF(#REF!&lt;&gt;"",1,0))</f>
        <v>#REF!</v>
      </c>
      <c r="I165" s="208" t="e">
        <f>IF('Crisis Indicator Data'!#REF!="No Data",1,IF(#REF!&lt;&gt;"",1,0))</f>
        <v>#REF!</v>
      </c>
      <c r="J165" s="208" t="e">
        <f>IF('Crisis Indicator Data'!#REF!="No Data",1,IF(#REF!&lt;&gt;"",1,0))</f>
        <v>#REF!</v>
      </c>
      <c r="K165" s="208" t="e">
        <f>IF('Crisis Indicator Data'!#REF!="No Data",1,IF(#REF!&lt;&gt;"",1,0))</f>
        <v>#REF!</v>
      </c>
      <c r="L165" s="208" t="e">
        <f>IF('Crisis Indicator Data'!#REF!="No Data",1,IF(#REF!&lt;&gt;"",1,0))</f>
        <v>#REF!</v>
      </c>
      <c r="M165" s="208" t="e">
        <f>IF('Crisis Indicator Data'!#REF!="No Data",1,IF(#REF!&lt;&gt;"",1,0))</f>
        <v>#REF!</v>
      </c>
      <c r="N165" s="208" t="e">
        <f>IF('Crisis Indicator Data'!#REF!="No Data",1,IF(#REF!&lt;&gt;"",1,0))</f>
        <v>#REF!</v>
      </c>
      <c r="O165" s="208" t="e">
        <f>IF('Crisis Indicator Data'!#REF!="No Data",1,IF(#REF!&lt;&gt;"",1,0))</f>
        <v>#REF!</v>
      </c>
      <c r="P165" s="208" t="e">
        <f>IF('Crisis Indicator Data'!#REF!="No Data",1,IF(#REF!&lt;&gt;"",1,0))</f>
        <v>#REF!</v>
      </c>
      <c r="Q165" s="208" t="e">
        <f>IF('Crisis Indicator Data'!#REF!="No Data",1,IF(#REF!&lt;&gt;"",1,0))</f>
        <v>#REF!</v>
      </c>
      <c r="R165" s="208" t="e">
        <f>IF('Crisis Indicator Data'!#REF!="No Data",1,IF(#REF!&lt;&gt;"",1,0))</f>
        <v>#REF!</v>
      </c>
      <c r="S165" s="208" t="e">
        <f>IF('Crisis Indicator Data'!#REF!="No Data",1,IF(#REF!&lt;&gt;"",1,0))</f>
        <v>#REF!</v>
      </c>
      <c r="T165" s="208" t="e">
        <f>IF('Crisis Indicator Data'!#REF!="No Data",1,IF(#REF!&lt;&gt;"",1,0))</f>
        <v>#REF!</v>
      </c>
      <c r="U165" s="208" t="e">
        <f>IF('Crisis Indicator Data'!#REF!="No Data",1,IF(#REF!&lt;&gt;"",1,0))</f>
        <v>#REF!</v>
      </c>
      <c r="V165" s="208" t="e">
        <f>IF('Crisis Indicator Data'!#REF!="No Data",1,IF(#REF!&lt;&gt;"",1,0))</f>
        <v>#REF!</v>
      </c>
      <c r="W165" s="208" t="e">
        <f>IF('Crisis Indicator Data'!#REF!="No Data",1,IF(#REF!&lt;&gt;"",1,0))</f>
        <v>#REF!</v>
      </c>
      <c r="X165" s="208" t="e">
        <f>IF('Crisis Indicator Data'!#REF!="No Data",1,IF(#REF!&lt;&gt;"",1,0))</f>
        <v>#REF!</v>
      </c>
      <c r="Y165" s="208" t="e">
        <f>IF('Crisis Indicator Data'!#REF!="No Data",1,IF(#REF!&lt;&gt;"",1,0))</f>
        <v>#REF!</v>
      </c>
      <c r="Z165" s="208" t="e">
        <f>IF('Crisis Indicator Data'!#REF!="No Data",1,IF(#REF!&lt;&gt;"",1,0))</f>
        <v>#REF!</v>
      </c>
      <c r="AA165" s="208" t="e">
        <f>IF('Crisis Indicator Data'!#REF!="No Data",1,IF(#REF!&lt;&gt;"",1,0))</f>
        <v>#REF!</v>
      </c>
      <c r="AB165" s="208" t="e">
        <f>IF('Crisis Indicator Data'!#REF!="No Data",1,IF(#REF!&lt;&gt;"",1,0))</f>
        <v>#REF!</v>
      </c>
      <c r="AC165" s="208" t="e">
        <f>IF('Crisis Indicator Data'!#REF!="No Data",1,IF(#REF!&lt;&gt;"",1,0))</f>
        <v>#REF!</v>
      </c>
      <c r="AD165" s="208" t="e">
        <f>IF('Crisis Indicator Data'!#REF!="No Data",1,IF(#REF!&lt;&gt;"",1,0))</f>
        <v>#REF!</v>
      </c>
      <c r="AE165" s="208" t="e">
        <f>IF('Crisis Indicator Data'!#REF!="No Data",1,IF(#REF!&lt;&gt;"",1,0))</f>
        <v>#REF!</v>
      </c>
      <c r="AF165" s="208" t="e">
        <f>IF('Crisis Indicator Data'!#REF!="No Data",1,IF(#REF!&lt;&gt;"",1,0))</f>
        <v>#REF!</v>
      </c>
      <c r="AG165" s="208" t="e">
        <f>IF('Crisis Indicator Data'!#REF!="No Data",1,IF(#REF!&lt;&gt;"",1,0))</f>
        <v>#REF!</v>
      </c>
      <c r="AH165" s="208" t="e">
        <f>IF('Crisis Indicator Data'!#REF!="No Data",1,IF(#REF!&lt;&gt;"",1,0))</f>
        <v>#REF!</v>
      </c>
      <c r="AI165" s="208" t="e">
        <f>IF('Crisis Indicator Data'!#REF!="No Data",1,IF(#REF!&lt;&gt;"",1,0))</f>
        <v>#REF!</v>
      </c>
      <c r="AJ165" s="208" t="e">
        <f>IF('Crisis Indicator Data'!#REF!="No Data",1,IF(#REF!&lt;&gt;"",1,0))</f>
        <v>#REF!</v>
      </c>
      <c r="AK165" s="208" t="e">
        <f>IF('Crisis Indicator Data'!#REF!="No Data",1,IF(#REF!&lt;&gt;"",1,0))</f>
        <v>#REF!</v>
      </c>
      <c r="AL165" s="208" t="e">
        <f>IF('Crisis Indicator Data'!#REF!="No Data",1,IF(#REF!&lt;&gt;"",1,0))</f>
        <v>#REF!</v>
      </c>
      <c r="AM165" s="208" t="e">
        <f>IF('Crisis Indicator Data'!#REF!="No Data",1,IF(#REF!&lt;&gt;"",1,0))</f>
        <v>#REF!</v>
      </c>
      <c r="AN165" s="208" t="e">
        <f>IF('Crisis Indicator Data'!#REF!="No Data",1,IF(#REF!&lt;&gt;"",1,0))</f>
        <v>#REF!</v>
      </c>
      <c r="AO165" s="208" t="e">
        <f>IF('Crisis Indicator Data'!#REF!="No Data",1,IF(#REF!&lt;&gt;"",1,0))</f>
        <v>#REF!</v>
      </c>
      <c r="AP165" s="208" t="e">
        <f>IF('Crisis Indicator Data'!#REF!="No Data",1,IF(#REF!&lt;&gt;"",1,0))</f>
        <v>#REF!</v>
      </c>
      <c r="AQ165" s="208" t="e">
        <f>IF('Crisis Indicator Data'!#REF!="No Data",1,IF(#REF!&lt;&gt;"",1,0))</f>
        <v>#REF!</v>
      </c>
      <c r="AR165" s="208" t="e">
        <f>IF('Crisis Indicator Data'!#REF!="No Data",1,IF(#REF!&lt;&gt;"",1,0))</f>
        <v>#REF!</v>
      </c>
      <c r="AS165" s="208" t="e">
        <f>IF('Crisis Indicator Data'!#REF!="No Data",1,IF(#REF!&lt;&gt;"",1,0))</f>
        <v>#REF!</v>
      </c>
      <c r="AT165" s="208" t="e">
        <f>IF('Crisis Indicator Data'!#REF!="No Data",1,IF(#REF!&lt;&gt;"",1,0))</f>
        <v>#REF!</v>
      </c>
      <c r="AU165" s="208" t="e">
        <f>IF('Crisis Indicator Data'!#REF!="No Data",1,IF(#REF!&lt;&gt;"",1,0))</f>
        <v>#REF!</v>
      </c>
      <c r="AV165" s="208" t="e">
        <f>IF('Crisis Indicator Data'!#REF!="No Data",1,IF(#REF!&lt;&gt;"",1,0))</f>
        <v>#REF!</v>
      </c>
      <c r="AW165" s="208" t="e">
        <f>IF('Crisis Indicator Data'!#REF!="No Data",1,IF(#REF!&lt;&gt;"",1,0))</f>
        <v>#REF!</v>
      </c>
      <c r="AX165" s="208" t="e">
        <f>IF('Crisis Indicator Data'!#REF!="No Data",1,IF(#REF!&lt;&gt;"",1,0))</f>
        <v>#REF!</v>
      </c>
      <c r="AY165" s="208" t="e">
        <f>IF('Crisis Indicator Data'!#REF!="No Data",1,IF(#REF!&lt;&gt;"",1,0))</f>
        <v>#REF!</v>
      </c>
      <c r="AZ165" s="208" t="e">
        <f>IF('Crisis Indicator Data'!#REF!="No Data",1,IF(#REF!&lt;&gt;"",1,0))</f>
        <v>#REF!</v>
      </c>
      <c r="BA165" t="e">
        <f t="shared" si="10"/>
        <v>#REF!</v>
      </c>
      <c r="BB165" s="22" t="e">
        <f t="shared" si="11"/>
        <v>#REF!</v>
      </c>
    </row>
    <row r="166" spans="1:54" x14ac:dyDescent="0.3">
      <c r="A166" t="s">
        <v>7573</v>
      </c>
      <c r="B166" s="208" t="e">
        <f>IF('Crisis Indicator Data'!#REF!="No Data",1,IF(#REF!&lt;&gt;"",1,0))</f>
        <v>#REF!</v>
      </c>
      <c r="C166" s="208" t="e">
        <f>IF('Crisis Indicator Data'!#REF!="No Data",1,IF(#REF!&lt;&gt;"",1,0))</f>
        <v>#REF!</v>
      </c>
      <c r="D166" s="208" t="e">
        <f>IF('Crisis Indicator Data'!#REF!="No Data",1,IF(#REF!&lt;&gt;"",1,0))</f>
        <v>#REF!</v>
      </c>
      <c r="E166" s="208" t="e">
        <f>IF('Crisis Indicator Data'!#REF!="No Data",1,IF(#REF!&lt;&gt;"",1,0))</f>
        <v>#REF!</v>
      </c>
      <c r="F166" s="208" t="e">
        <f>IF('Crisis Indicator Data'!#REF!="No Data",1,IF(#REF!&lt;&gt;"",1,0))</f>
        <v>#REF!</v>
      </c>
      <c r="G166" s="208" t="e">
        <f>IF('Crisis Indicator Data'!#REF!="No Data",1,IF(#REF!&lt;&gt;"",1,0))</f>
        <v>#REF!</v>
      </c>
      <c r="H166" s="208" t="e">
        <f>IF('Crisis Indicator Data'!#REF!="No Data",1,IF(#REF!&lt;&gt;"",1,0))</f>
        <v>#REF!</v>
      </c>
      <c r="I166" s="208" t="e">
        <f>IF('Crisis Indicator Data'!#REF!="No Data",1,IF(#REF!&lt;&gt;"",1,0))</f>
        <v>#REF!</v>
      </c>
      <c r="J166" s="208" t="e">
        <f>IF('Crisis Indicator Data'!#REF!="No Data",1,IF(#REF!&lt;&gt;"",1,0))</f>
        <v>#REF!</v>
      </c>
      <c r="K166" s="208" t="e">
        <f>IF('Crisis Indicator Data'!#REF!="No Data",1,IF(#REF!&lt;&gt;"",1,0))</f>
        <v>#REF!</v>
      </c>
      <c r="L166" s="208" t="e">
        <f>IF('Crisis Indicator Data'!#REF!="No Data",1,IF(#REF!&lt;&gt;"",1,0))</f>
        <v>#REF!</v>
      </c>
      <c r="M166" s="208" t="e">
        <f>IF('Crisis Indicator Data'!#REF!="No Data",1,IF(#REF!&lt;&gt;"",1,0))</f>
        <v>#REF!</v>
      </c>
      <c r="N166" s="208" t="e">
        <f>IF('Crisis Indicator Data'!#REF!="No Data",1,IF(#REF!&lt;&gt;"",1,0))</f>
        <v>#REF!</v>
      </c>
      <c r="O166" s="208" t="e">
        <f>IF('Crisis Indicator Data'!#REF!="No Data",1,IF(#REF!&lt;&gt;"",1,0))</f>
        <v>#REF!</v>
      </c>
      <c r="P166" s="208" t="e">
        <f>IF('Crisis Indicator Data'!#REF!="No Data",1,IF(#REF!&lt;&gt;"",1,0))</f>
        <v>#REF!</v>
      </c>
      <c r="Q166" s="208" t="e">
        <f>IF('Crisis Indicator Data'!#REF!="No Data",1,IF(#REF!&lt;&gt;"",1,0))</f>
        <v>#REF!</v>
      </c>
      <c r="R166" s="208" t="e">
        <f>IF('Crisis Indicator Data'!#REF!="No Data",1,IF(#REF!&lt;&gt;"",1,0))</f>
        <v>#REF!</v>
      </c>
      <c r="S166" s="208" t="e">
        <f>IF('Crisis Indicator Data'!#REF!="No Data",1,IF(#REF!&lt;&gt;"",1,0))</f>
        <v>#REF!</v>
      </c>
      <c r="T166" s="208" t="e">
        <f>IF('Crisis Indicator Data'!#REF!="No Data",1,IF(#REF!&lt;&gt;"",1,0))</f>
        <v>#REF!</v>
      </c>
      <c r="U166" s="208" t="e">
        <f>IF('Crisis Indicator Data'!#REF!="No Data",1,IF(#REF!&lt;&gt;"",1,0))</f>
        <v>#REF!</v>
      </c>
      <c r="V166" s="208" t="e">
        <f>IF('Crisis Indicator Data'!#REF!="No Data",1,IF(#REF!&lt;&gt;"",1,0))</f>
        <v>#REF!</v>
      </c>
      <c r="W166" s="208" t="e">
        <f>IF('Crisis Indicator Data'!#REF!="No Data",1,IF(#REF!&lt;&gt;"",1,0))</f>
        <v>#REF!</v>
      </c>
      <c r="X166" s="208" t="e">
        <f>IF('Crisis Indicator Data'!#REF!="No Data",1,IF(#REF!&lt;&gt;"",1,0))</f>
        <v>#REF!</v>
      </c>
      <c r="Y166" s="208" t="e">
        <f>IF('Crisis Indicator Data'!#REF!="No Data",1,IF(#REF!&lt;&gt;"",1,0))</f>
        <v>#REF!</v>
      </c>
      <c r="Z166" s="208" t="e">
        <f>IF('Crisis Indicator Data'!#REF!="No Data",1,IF(#REF!&lt;&gt;"",1,0))</f>
        <v>#REF!</v>
      </c>
      <c r="AA166" s="208" t="e">
        <f>IF('Crisis Indicator Data'!#REF!="No Data",1,IF(#REF!&lt;&gt;"",1,0))</f>
        <v>#REF!</v>
      </c>
      <c r="AB166" s="208" t="e">
        <f>IF('Crisis Indicator Data'!#REF!="No Data",1,IF(#REF!&lt;&gt;"",1,0))</f>
        <v>#REF!</v>
      </c>
      <c r="AC166" s="208" t="e">
        <f>IF('Crisis Indicator Data'!#REF!="No Data",1,IF(#REF!&lt;&gt;"",1,0))</f>
        <v>#REF!</v>
      </c>
      <c r="AD166" s="208" t="e">
        <f>IF('Crisis Indicator Data'!#REF!="No Data",1,IF(#REF!&lt;&gt;"",1,0))</f>
        <v>#REF!</v>
      </c>
      <c r="AE166" s="208" t="e">
        <f>IF('Crisis Indicator Data'!#REF!="No Data",1,IF(#REF!&lt;&gt;"",1,0))</f>
        <v>#REF!</v>
      </c>
      <c r="AF166" s="208" t="e">
        <f>IF('Crisis Indicator Data'!#REF!="No Data",1,IF(#REF!&lt;&gt;"",1,0))</f>
        <v>#REF!</v>
      </c>
      <c r="AG166" s="208" t="e">
        <f>IF('Crisis Indicator Data'!#REF!="No Data",1,IF(#REF!&lt;&gt;"",1,0))</f>
        <v>#REF!</v>
      </c>
      <c r="AH166" s="208" t="e">
        <f>IF('Crisis Indicator Data'!#REF!="No Data",1,IF(#REF!&lt;&gt;"",1,0))</f>
        <v>#REF!</v>
      </c>
      <c r="AI166" s="208" t="e">
        <f>IF('Crisis Indicator Data'!#REF!="No Data",1,IF(#REF!&lt;&gt;"",1,0))</f>
        <v>#REF!</v>
      </c>
      <c r="AJ166" s="208" t="e">
        <f>IF('Crisis Indicator Data'!#REF!="No Data",1,IF(#REF!&lt;&gt;"",1,0))</f>
        <v>#REF!</v>
      </c>
      <c r="AK166" s="208" t="e">
        <f>IF('Crisis Indicator Data'!#REF!="No Data",1,IF(#REF!&lt;&gt;"",1,0))</f>
        <v>#REF!</v>
      </c>
      <c r="AL166" s="208" t="e">
        <f>IF('Crisis Indicator Data'!#REF!="No Data",1,IF(#REF!&lt;&gt;"",1,0))</f>
        <v>#REF!</v>
      </c>
      <c r="AM166" s="208" t="e">
        <f>IF('Crisis Indicator Data'!#REF!="No Data",1,IF(#REF!&lt;&gt;"",1,0))</f>
        <v>#REF!</v>
      </c>
      <c r="AN166" s="208" t="e">
        <f>IF('Crisis Indicator Data'!#REF!="No Data",1,IF(#REF!&lt;&gt;"",1,0))</f>
        <v>#REF!</v>
      </c>
      <c r="AO166" s="208" t="e">
        <f>IF('Crisis Indicator Data'!#REF!="No Data",1,IF(#REF!&lt;&gt;"",1,0))</f>
        <v>#REF!</v>
      </c>
      <c r="AP166" s="208" t="e">
        <f>IF('Crisis Indicator Data'!#REF!="No Data",1,IF(#REF!&lt;&gt;"",1,0))</f>
        <v>#REF!</v>
      </c>
      <c r="AQ166" s="208" t="e">
        <f>IF('Crisis Indicator Data'!#REF!="No Data",1,IF(#REF!&lt;&gt;"",1,0))</f>
        <v>#REF!</v>
      </c>
      <c r="AR166" s="208" t="e">
        <f>IF('Crisis Indicator Data'!#REF!="No Data",1,IF(#REF!&lt;&gt;"",1,0))</f>
        <v>#REF!</v>
      </c>
      <c r="AS166" s="208" t="e">
        <f>IF('Crisis Indicator Data'!#REF!="No Data",1,IF(#REF!&lt;&gt;"",1,0))</f>
        <v>#REF!</v>
      </c>
      <c r="AT166" s="208" t="e">
        <f>IF('Crisis Indicator Data'!#REF!="No Data",1,IF(#REF!&lt;&gt;"",1,0))</f>
        <v>#REF!</v>
      </c>
      <c r="AU166" s="208" t="e">
        <f>IF('Crisis Indicator Data'!#REF!="No Data",1,IF(#REF!&lt;&gt;"",1,0))</f>
        <v>#REF!</v>
      </c>
      <c r="AV166" s="208" t="e">
        <f>IF('Crisis Indicator Data'!#REF!="No Data",1,IF(#REF!&lt;&gt;"",1,0))</f>
        <v>#REF!</v>
      </c>
      <c r="AW166" s="208" t="e">
        <f>IF('Crisis Indicator Data'!#REF!="No Data",1,IF(#REF!&lt;&gt;"",1,0))</f>
        <v>#REF!</v>
      </c>
      <c r="AX166" s="208" t="e">
        <f>IF('Crisis Indicator Data'!#REF!="No Data",1,IF(#REF!&lt;&gt;"",1,0))</f>
        <v>#REF!</v>
      </c>
      <c r="AY166" s="208" t="e">
        <f>IF('Crisis Indicator Data'!#REF!="No Data",1,IF(#REF!&lt;&gt;"",1,0))</f>
        <v>#REF!</v>
      </c>
      <c r="AZ166" s="208" t="e">
        <f>IF('Crisis Indicator Data'!#REF!="No Data",1,IF(#REF!&lt;&gt;"",1,0))</f>
        <v>#REF!</v>
      </c>
      <c r="BA166" t="e">
        <f t="shared" si="10"/>
        <v>#REF!</v>
      </c>
      <c r="BB166" s="22" t="e">
        <f t="shared" si="11"/>
        <v>#REF!</v>
      </c>
    </row>
    <row r="167" spans="1:54" x14ac:dyDescent="0.3">
      <c r="A167" t="s">
        <v>7574</v>
      </c>
      <c r="B167" s="208" t="e">
        <f>IF('Crisis Indicator Data'!#REF!="No Data",1,IF(#REF!&lt;&gt;"",1,0))</f>
        <v>#REF!</v>
      </c>
      <c r="C167" s="208" t="e">
        <f>IF('Crisis Indicator Data'!#REF!="No Data",1,IF(#REF!&lt;&gt;"",1,0))</f>
        <v>#REF!</v>
      </c>
      <c r="D167" s="208" t="e">
        <f>IF('Crisis Indicator Data'!#REF!="No Data",1,IF(#REF!&lt;&gt;"",1,0))</f>
        <v>#REF!</v>
      </c>
      <c r="E167" s="208" t="e">
        <f>IF('Crisis Indicator Data'!#REF!="No Data",1,IF(#REF!&lt;&gt;"",1,0))</f>
        <v>#REF!</v>
      </c>
      <c r="F167" s="208" t="e">
        <f>IF('Crisis Indicator Data'!#REF!="No Data",1,IF(#REF!&lt;&gt;"",1,0))</f>
        <v>#REF!</v>
      </c>
      <c r="G167" s="208" t="e">
        <f>IF('Crisis Indicator Data'!#REF!="No Data",1,IF(#REF!&lt;&gt;"",1,0))</f>
        <v>#REF!</v>
      </c>
      <c r="H167" s="208" t="e">
        <f>IF('Crisis Indicator Data'!#REF!="No Data",1,IF(#REF!&lt;&gt;"",1,0))</f>
        <v>#REF!</v>
      </c>
      <c r="I167" s="208" t="e">
        <f>IF('Crisis Indicator Data'!#REF!="No Data",1,IF(#REF!&lt;&gt;"",1,0))</f>
        <v>#REF!</v>
      </c>
      <c r="J167" s="208" t="e">
        <f>IF('Crisis Indicator Data'!#REF!="No Data",1,IF(#REF!&lt;&gt;"",1,0))</f>
        <v>#REF!</v>
      </c>
      <c r="K167" s="208" t="e">
        <f>IF('Crisis Indicator Data'!#REF!="No Data",1,IF(#REF!&lt;&gt;"",1,0))</f>
        <v>#REF!</v>
      </c>
      <c r="L167" s="208" t="e">
        <f>IF('Crisis Indicator Data'!#REF!="No Data",1,IF(#REF!&lt;&gt;"",1,0))</f>
        <v>#REF!</v>
      </c>
      <c r="M167" s="208" t="e">
        <f>IF('Crisis Indicator Data'!#REF!="No Data",1,IF(#REF!&lt;&gt;"",1,0))</f>
        <v>#REF!</v>
      </c>
      <c r="N167" s="208" t="e">
        <f>IF('Crisis Indicator Data'!#REF!="No Data",1,IF(#REF!&lt;&gt;"",1,0))</f>
        <v>#REF!</v>
      </c>
      <c r="O167" s="208" t="e">
        <f>IF('Crisis Indicator Data'!#REF!="No Data",1,IF(#REF!&lt;&gt;"",1,0))</f>
        <v>#REF!</v>
      </c>
      <c r="P167" s="208" t="e">
        <f>IF('Crisis Indicator Data'!#REF!="No Data",1,IF(#REF!&lt;&gt;"",1,0))</f>
        <v>#REF!</v>
      </c>
      <c r="Q167" s="208" t="e">
        <f>IF('Crisis Indicator Data'!#REF!="No Data",1,IF(#REF!&lt;&gt;"",1,0))</f>
        <v>#REF!</v>
      </c>
      <c r="R167" s="208" t="e">
        <f>IF('Crisis Indicator Data'!#REF!="No Data",1,IF(#REF!&lt;&gt;"",1,0))</f>
        <v>#REF!</v>
      </c>
      <c r="S167" s="208" t="e">
        <f>IF('Crisis Indicator Data'!#REF!="No Data",1,IF(#REF!&lt;&gt;"",1,0))</f>
        <v>#REF!</v>
      </c>
      <c r="T167" s="208" t="e">
        <f>IF('Crisis Indicator Data'!#REF!="No Data",1,IF(#REF!&lt;&gt;"",1,0))</f>
        <v>#REF!</v>
      </c>
      <c r="U167" s="208" t="e">
        <f>IF('Crisis Indicator Data'!#REF!="No Data",1,IF(#REF!&lt;&gt;"",1,0))</f>
        <v>#REF!</v>
      </c>
      <c r="V167" s="208" t="e">
        <f>IF('Crisis Indicator Data'!#REF!="No Data",1,IF(#REF!&lt;&gt;"",1,0))</f>
        <v>#REF!</v>
      </c>
      <c r="W167" s="208" t="e">
        <f>IF('Crisis Indicator Data'!#REF!="No Data",1,IF(#REF!&lt;&gt;"",1,0))</f>
        <v>#REF!</v>
      </c>
      <c r="X167" s="208" t="e">
        <f>IF('Crisis Indicator Data'!#REF!="No Data",1,IF(#REF!&lt;&gt;"",1,0))</f>
        <v>#REF!</v>
      </c>
      <c r="Y167" s="208" t="e">
        <f>IF('Crisis Indicator Data'!#REF!="No Data",1,IF(#REF!&lt;&gt;"",1,0))</f>
        <v>#REF!</v>
      </c>
      <c r="Z167" s="208" t="e">
        <f>IF('Crisis Indicator Data'!#REF!="No Data",1,IF(#REF!&lt;&gt;"",1,0))</f>
        <v>#REF!</v>
      </c>
      <c r="AA167" s="208" t="e">
        <f>IF('Crisis Indicator Data'!#REF!="No Data",1,IF(#REF!&lt;&gt;"",1,0))</f>
        <v>#REF!</v>
      </c>
      <c r="AB167" s="208" t="e">
        <f>IF('Crisis Indicator Data'!#REF!="No Data",1,IF(#REF!&lt;&gt;"",1,0))</f>
        <v>#REF!</v>
      </c>
      <c r="AC167" s="208" t="e">
        <f>IF('Crisis Indicator Data'!#REF!="No Data",1,IF(#REF!&lt;&gt;"",1,0))</f>
        <v>#REF!</v>
      </c>
      <c r="AD167" s="208" t="e">
        <f>IF('Crisis Indicator Data'!#REF!="No Data",1,IF(#REF!&lt;&gt;"",1,0))</f>
        <v>#REF!</v>
      </c>
      <c r="AE167" s="208" t="e">
        <f>IF('Crisis Indicator Data'!#REF!="No Data",1,IF(#REF!&lt;&gt;"",1,0))</f>
        <v>#REF!</v>
      </c>
      <c r="AF167" s="208" t="e">
        <f>IF('Crisis Indicator Data'!#REF!="No Data",1,IF(#REF!&lt;&gt;"",1,0))</f>
        <v>#REF!</v>
      </c>
      <c r="AG167" s="208" t="e">
        <f>IF('Crisis Indicator Data'!#REF!="No Data",1,IF(#REF!&lt;&gt;"",1,0))</f>
        <v>#REF!</v>
      </c>
      <c r="AH167" s="208" t="e">
        <f>IF('Crisis Indicator Data'!#REF!="No Data",1,IF(#REF!&lt;&gt;"",1,0))</f>
        <v>#REF!</v>
      </c>
      <c r="AI167" s="208" t="e">
        <f>IF('Crisis Indicator Data'!#REF!="No Data",1,IF(#REF!&lt;&gt;"",1,0))</f>
        <v>#REF!</v>
      </c>
      <c r="AJ167" s="208" t="e">
        <f>IF('Crisis Indicator Data'!#REF!="No Data",1,IF(#REF!&lt;&gt;"",1,0))</f>
        <v>#REF!</v>
      </c>
      <c r="AK167" s="208" t="e">
        <f>IF('Crisis Indicator Data'!#REF!="No Data",1,IF(#REF!&lt;&gt;"",1,0))</f>
        <v>#REF!</v>
      </c>
      <c r="AL167" s="208" t="e">
        <f>IF('Crisis Indicator Data'!#REF!="No Data",1,IF(#REF!&lt;&gt;"",1,0))</f>
        <v>#REF!</v>
      </c>
      <c r="AM167" s="208" t="e">
        <f>IF('Crisis Indicator Data'!#REF!="No Data",1,IF(#REF!&lt;&gt;"",1,0))</f>
        <v>#REF!</v>
      </c>
      <c r="AN167" s="208" t="e">
        <f>IF('Crisis Indicator Data'!#REF!="No Data",1,IF(#REF!&lt;&gt;"",1,0))</f>
        <v>#REF!</v>
      </c>
      <c r="AO167" s="208" t="e">
        <f>IF('Crisis Indicator Data'!#REF!="No Data",1,IF(#REF!&lt;&gt;"",1,0))</f>
        <v>#REF!</v>
      </c>
      <c r="AP167" s="208" t="e">
        <f>IF('Crisis Indicator Data'!#REF!="No Data",1,IF(#REF!&lt;&gt;"",1,0))</f>
        <v>#REF!</v>
      </c>
      <c r="AQ167" s="208" t="e">
        <f>IF('Crisis Indicator Data'!#REF!="No Data",1,IF(#REF!&lt;&gt;"",1,0))</f>
        <v>#REF!</v>
      </c>
      <c r="AR167" s="208" t="e">
        <f>IF('Crisis Indicator Data'!#REF!="No Data",1,IF(#REF!&lt;&gt;"",1,0))</f>
        <v>#REF!</v>
      </c>
      <c r="AS167" s="208" t="e">
        <f>IF('Crisis Indicator Data'!#REF!="No Data",1,IF(#REF!&lt;&gt;"",1,0))</f>
        <v>#REF!</v>
      </c>
      <c r="AT167" s="208" t="e">
        <f>IF('Crisis Indicator Data'!#REF!="No Data",1,IF(#REF!&lt;&gt;"",1,0))</f>
        <v>#REF!</v>
      </c>
      <c r="AU167" s="208" t="e">
        <f>IF('Crisis Indicator Data'!#REF!="No Data",1,IF(#REF!&lt;&gt;"",1,0))</f>
        <v>#REF!</v>
      </c>
      <c r="AV167" s="208" t="e">
        <f>IF('Crisis Indicator Data'!#REF!="No Data",1,IF(#REF!&lt;&gt;"",1,0))</f>
        <v>#REF!</v>
      </c>
      <c r="AW167" s="208" t="e">
        <f>IF('Crisis Indicator Data'!#REF!="No Data",1,IF(#REF!&lt;&gt;"",1,0))</f>
        <v>#REF!</v>
      </c>
      <c r="AX167" s="208" t="e">
        <f>IF('Crisis Indicator Data'!#REF!="No Data",1,IF(#REF!&lt;&gt;"",1,0))</f>
        <v>#REF!</v>
      </c>
      <c r="AY167" s="208" t="e">
        <f>IF('Crisis Indicator Data'!#REF!="No Data",1,IF(#REF!&lt;&gt;"",1,0))</f>
        <v>#REF!</v>
      </c>
      <c r="AZ167" s="208" t="e">
        <f>IF('Crisis Indicator Data'!#REF!="No Data",1,IF(#REF!&lt;&gt;"",1,0))</f>
        <v>#REF!</v>
      </c>
      <c r="BA167" t="e">
        <f t="shared" si="10"/>
        <v>#REF!</v>
      </c>
      <c r="BB167" s="22" t="e">
        <f t="shared" si="11"/>
        <v>#REF!</v>
      </c>
    </row>
    <row r="168" spans="1:54" x14ac:dyDescent="0.3">
      <c r="A168" t="s">
        <v>7576</v>
      </c>
      <c r="B168" s="208" t="e">
        <f>IF('Crisis Indicator Data'!#REF!="No Data",1,IF(#REF!&lt;&gt;"",1,0))</f>
        <v>#REF!</v>
      </c>
      <c r="C168" s="208" t="e">
        <f>IF('Crisis Indicator Data'!#REF!="No Data",1,IF(#REF!&lt;&gt;"",1,0))</f>
        <v>#REF!</v>
      </c>
      <c r="D168" s="208" t="e">
        <f>IF('Crisis Indicator Data'!#REF!="No Data",1,IF(#REF!&lt;&gt;"",1,0))</f>
        <v>#REF!</v>
      </c>
      <c r="E168" s="208" t="e">
        <f>IF('Crisis Indicator Data'!#REF!="No Data",1,IF(#REF!&lt;&gt;"",1,0))</f>
        <v>#REF!</v>
      </c>
      <c r="F168" s="208" t="e">
        <f>IF('Crisis Indicator Data'!#REF!="No Data",1,IF(#REF!&lt;&gt;"",1,0))</f>
        <v>#REF!</v>
      </c>
      <c r="G168" s="208" t="e">
        <f>IF('Crisis Indicator Data'!#REF!="No Data",1,IF(#REF!&lt;&gt;"",1,0))</f>
        <v>#REF!</v>
      </c>
      <c r="H168" s="208" t="e">
        <f>IF('Crisis Indicator Data'!#REF!="No Data",1,IF(#REF!&lt;&gt;"",1,0))</f>
        <v>#REF!</v>
      </c>
      <c r="I168" s="208" t="e">
        <f>IF('Crisis Indicator Data'!#REF!="No Data",1,IF(#REF!&lt;&gt;"",1,0))</f>
        <v>#REF!</v>
      </c>
      <c r="J168" s="208" t="e">
        <f>IF('Crisis Indicator Data'!#REF!="No Data",1,IF(#REF!&lt;&gt;"",1,0))</f>
        <v>#REF!</v>
      </c>
      <c r="K168" s="208" t="e">
        <f>IF('Crisis Indicator Data'!#REF!="No Data",1,IF(#REF!&lt;&gt;"",1,0))</f>
        <v>#REF!</v>
      </c>
      <c r="L168" s="208" t="e">
        <f>IF('Crisis Indicator Data'!#REF!="No Data",1,IF(#REF!&lt;&gt;"",1,0))</f>
        <v>#REF!</v>
      </c>
      <c r="M168" s="208" t="e">
        <f>IF('Crisis Indicator Data'!#REF!="No Data",1,IF(#REF!&lt;&gt;"",1,0))</f>
        <v>#REF!</v>
      </c>
      <c r="N168" s="208" t="e">
        <f>IF('Crisis Indicator Data'!#REF!="No Data",1,IF(#REF!&lt;&gt;"",1,0))</f>
        <v>#REF!</v>
      </c>
      <c r="O168" s="208" t="e">
        <f>IF('Crisis Indicator Data'!#REF!="No Data",1,IF(#REF!&lt;&gt;"",1,0))</f>
        <v>#REF!</v>
      </c>
      <c r="P168" s="208" t="e">
        <f>IF('Crisis Indicator Data'!#REF!="No Data",1,IF(#REF!&lt;&gt;"",1,0))</f>
        <v>#REF!</v>
      </c>
      <c r="Q168" s="208" t="e">
        <f>IF('Crisis Indicator Data'!#REF!="No Data",1,IF(#REF!&lt;&gt;"",1,0))</f>
        <v>#REF!</v>
      </c>
      <c r="R168" s="208" t="e">
        <f>IF('Crisis Indicator Data'!#REF!="No Data",1,IF(#REF!&lt;&gt;"",1,0))</f>
        <v>#REF!</v>
      </c>
      <c r="S168" s="208" t="e">
        <f>IF('Crisis Indicator Data'!#REF!="No Data",1,IF(#REF!&lt;&gt;"",1,0))</f>
        <v>#REF!</v>
      </c>
      <c r="T168" s="208" t="e">
        <f>IF('Crisis Indicator Data'!#REF!="No Data",1,IF(#REF!&lt;&gt;"",1,0))</f>
        <v>#REF!</v>
      </c>
      <c r="U168" s="208" t="e">
        <f>IF('Crisis Indicator Data'!#REF!="No Data",1,IF(#REF!&lt;&gt;"",1,0))</f>
        <v>#REF!</v>
      </c>
      <c r="V168" s="208" t="e">
        <f>IF('Crisis Indicator Data'!#REF!="No Data",1,IF(#REF!&lt;&gt;"",1,0))</f>
        <v>#REF!</v>
      </c>
      <c r="W168" s="208" t="e">
        <f>IF('Crisis Indicator Data'!#REF!="No Data",1,IF(#REF!&lt;&gt;"",1,0))</f>
        <v>#REF!</v>
      </c>
      <c r="X168" s="208" t="e">
        <f>IF('Crisis Indicator Data'!#REF!="No Data",1,IF(#REF!&lt;&gt;"",1,0))</f>
        <v>#REF!</v>
      </c>
      <c r="Y168" s="208" t="e">
        <f>IF('Crisis Indicator Data'!#REF!="No Data",1,IF(#REF!&lt;&gt;"",1,0))</f>
        <v>#REF!</v>
      </c>
      <c r="Z168" s="208" t="e">
        <f>IF('Crisis Indicator Data'!#REF!="No Data",1,IF(#REF!&lt;&gt;"",1,0))</f>
        <v>#REF!</v>
      </c>
      <c r="AA168" s="208" t="e">
        <f>IF('Crisis Indicator Data'!#REF!="No Data",1,IF(#REF!&lt;&gt;"",1,0))</f>
        <v>#REF!</v>
      </c>
      <c r="AB168" s="208" t="e">
        <f>IF('Crisis Indicator Data'!#REF!="No Data",1,IF(#REF!&lt;&gt;"",1,0))</f>
        <v>#REF!</v>
      </c>
      <c r="AC168" s="208" t="e">
        <f>IF('Crisis Indicator Data'!#REF!="No Data",1,IF(#REF!&lt;&gt;"",1,0))</f>
        <v>#REF!</v>
      </c>
      <c r="AD168" s="208" t="e">
        <f>IF('Crisis Indicator Data'!#REF!="No Data",1,IF(#REF!&lt;&gt;"",1,0))</f>
        <v>#REF!</v>
      </c>
      <c r="AE168" s="208" t="e">
        <f>IF('Crisis Indicator Data'!#REF!="No Data",1,IF(#REF!&lt;&gt;"",1,0))</f>
        <v>#REF!</v>
      </c>
      <c r="AF168" s="208" t="e">
        <f>IF('Crisis Indicator Data'!#REF!="No Data",1,IF(#REF!&lt;&gt;"",1,0))</f>
        <v>#REF!</v>
      </c>
      <c r="AG168" s="208" t="e">
        <f>IF('Crisis Indicator Data'!#REF!="No Data",1,IF(#REF!&lt;&gt;"",1,0))</f>
        <v>#REF!</v>
      </c>
      <c r="AH168" s="208" t="e">
        <f>IF('Crisis Indicator Data'!#REF!="No Data",1,IF(#REF!&lt;&gt;"",1,0))</f>
        <v>#REF!</v>
      </c>
      <c r="AI168" s="208" t="e">
        <f>IF('Crisis Indicator Data'!#REF!="No Data",1,IF(#REF!&lt;&gt;"",1,0))</f>
        <v>#REF!</v>
      </c>
      <c r="AJ168" s="208" t="e">
        <f>IF('Crisis Indicator Data'!#REF!="No Data",1,IF(#REF!&lt;&gt;"",1,0))</f>
        <v>#REF!</v>
      </c>
      <c r="AK168" s="208" t="e">
        <f>IF('Crisis Indicator Data'!#REF!="No Data",1,IF(#REF!&lt;&gt;"",1,0))</f>
        <v>#REF!</v>
      </c>
      <c r="AL168" s="208" t="e">
        <f>IF('Crisis Indicator Data'!#REF!="No Data",1,IF(#REF!&lt;&gt;"",1,0))</f>
        <v>#REF!</v>
      </c>
      <c r="AM168" s="208" t="e">
        <f>IF('Crisis Indicator Data'!#REF!="No Data",1,IF(#REF!&lt;&gt;"",1,0))</f>
        <v>#REF!</v>
      </c>
      <c r="AN168" s="208" t="e">
        <f>IF('Crisis Indicator Data'!#REF!="No Data",1,IF(#REF!&lt;&gt;"",1,0))</f>
        <v>#REF!</v>
      </c>
      <c r="AO168" s="208" t="e">
        <f>IF('Crisis Indicator Data'!#REF!="No Data",1,IF(#REF!&lt;&gt;"",1,0))</f>
        <v>#REF!</v>
      </c>
      <c r="AP168" s="208" t="e">
        <f>IF('Crisis Indicator Data'!#REF!="No Data",1,IF(#REF!&lt;&gt;"",1,0))</f>
        <v>#REF!</v>
      </c>
      <c r="AQ168" s="208" t="e">
        <f>IF('Crisis Indicator Data'!#REF!="No Data",1,IF(#REF!&lt;&gt;"",1,0))</f>
        <v>#REF!</v>
      </c>
      <c r="AR168" s="208" t="e">
        <f>IF('Crisis Indicator Data'!#REF!="No Data",1,IF(#REF!&lt;&gt;"",1,0))</f>
        <v>#REF!</v>
      </c>
      <c r="AS168" s="208" t="e">
        <f>IF('Crisis Indicator Data'!#REF!="No Data",1,IF(#REF!&lt;&gt;"",1,0))</f>
        <v>#REF!</v>
      </c>
      <c r="AT168" s="208" t="e">
        <f>IF('Crisis Indicator Data'!#REF!="No Data",1,IF(#REF!&lt;&gt;"",1,0))</f>
        <v>#REF!</v>
      </c>
      <c r="AU168" s="208" t="e">
        <f>IF('Crisis Indicator Data'!#REF!="No Data",1,IF(#REF!&lt;&gt;"",1,0))</f>
        <v>#REF!</v>
      </c>
      <c r="AV168" s="208" t="e">
        <f>IF('Crisis Indicator Data'!#REF!="No Data",1,IF(#REF!&lt;&gt;"",1,0))</f>
        <v>#REF!</v>
      </c>
      <c r="AW168" s="208" t="e">
        <f>IF('Crisis Indicator Data'!#REF!="No Data",1,IF(#REF!&lt;&gt;"",1,0))</f>
        <v>#REF!</v>
      </c>
      <c r="AX168" s="208" t="e">
        <f>IF('Crisis Indicator Data'!#REF!="No Data",1,IF(#REF!&lt;&gt;"",1,0))</f>
        <v>#REF!</v>
      </c>
      <c r="AY168" s="208" t="e">
        <f>IF('Crisis Indicator Data'!#REF!="No Data",1,IF(#REF!&lt;&gt;"",1,0))</f>
        <v>#REF!</v>
      </c>
      <c r="AZ168" s="208" t="e">
        <f>IF('Crisis Indicator Data'!#REF!="No Data",1,IF(#REF!&lt;&gt;"",1,0))</f>
        <v>#REF!</v>
      </c>
      <c r="BA168" t="e">
        <f t="shared" si="10"/>
        <v>#REF!</v>
      </c>
      <c r="BB168" s="22" t="e">
        <f t="shared" si="11"/>
        <v>#REF!</v>
      </c>
    </row>
    <row r="169" spans="1:54" x14ac:dyDescent="0.3">
      <c r="A169" t="s">
        <v>7577</v>
      </c>
      <c r="B169" s="208" t="e">
        <f>IF('Crisis Indicator Data'!#REF!="No Data",1,IF(#REF!&lt;&gt;"",1,0))</f>
        <v>#REF!</v>
      </c>
      <c r="C169" s="208" t="e">
        <f>IF('Crisis Indicator Data'!#REF!="No Data",1,IF(#REF!&lt;&gt;"",1,0))</f>
        <v>#REF!</v>
      </c>
      <c r="D169" s="208" t="e">
        <f>IF('Crisis Indicator Data'!#REF!="No Data",1,IF(#REF!&lt;&gt;"",1,0))</f>
        <v>#REF!</v>
      </c>
      <c r="E169" s="208" t="e">
        <f>IF('Crisis Indicator Data'!#REF!="No Data",1,IF(#REF!&lt;&gt;"",1,0))</f>
        <v>#REF!</v>
      </c>
      <c r="F169" s="208" t="e">
        <f>IF('Crisis Indicator Data'!#REF!="No Data",1,IF(#REF!&lt;&gt;"",1,0))</f>
        <v>#REF!</v>
      </c>
      <c r="G169" s="208" t="e">
        <f>IF('Crisis Indicator Data'!#REF!="No Data",1,IF(#REF!&lt;&gt;"",1,0))</f>
        <v>#REF!</v>
      </c>
      <c r="H169" s="208" t="e">
        <f>IF('Crisis Indicator Data'!#REF!="No Data",1,IF(#REF!&lt;&gt;"",1,0))</f>
        <v>#REF!</v>
      </c>
      <c r="I169" s="208" t="e">
        <f>IF('Crisis Indicator Data'!#REF!="No Data",1,IF(#REF!&lt;&gt;"",1,0))</f>
        <v>#REF!</v>
      </c>
      <c r="J169" s="208" t="e">
        <f>IF('Crisis Indicator Data'!#REF!="No Data",1,IF(#REF!&lt;&gt;"",1,0))</f>
        <v>#REF!</v>
      </c>
      <c r="K169" s="208" t="e">
        <f>IF('Crisis Indicator Data'!#REF!="No Data",1,IF(#REF!&lt;&gt;"",1,0))</f>
        <v>#REF!</v>
      </c>
      <c r="L169" s="208" t="e">
        <f>IF('Crisis Indicator Data'!#REF!="No Data",1,IF(#REF!&lt;&gt;"",1,0))</f>
        <v>#REF!</v>
      </c>
      <c r="M169" s="208" t="e">
        <f>IF('Crisis Indicator Data'!#REF!="No Data",1,IF(#REF!&lt;&gt;"",1,0))</f>
        <v>#REF!</v>
      </c>
      <c r="N169" s="208" t="e">
        <f>IF('Crisis Indicator Data'!#REF!="No Data",1,IF(#REF!&lt;&gt;"",1,0))</f>
        <v>#REF!</v>
      </c>
      <c r="O169" s="208" t="e">
        <f>IF('Crisis Indicator Data'!#REF!="No Data",1,IF(#REF!&lt;&gt;"",1,0))</f>
        <v>#REF!</v>
      </c>
      <c r="P169" s="208" t="e">
        <f>IF('Crisis Indicator Data'!#REF!="No Data",1,IF(#REF!&lt;&gt;"",1,0))</f>
        <v>#REF!</v>
      </c>
      <c r="Q169" s="208" t="e">
        <f>IF('Crisis Indicator Data'!#REF!="No Data",1,IF(#REF!&lt;&gt;"",1,0))</f>
        <v>#REF!</v>
      </c>
      <c r="R169" s="208" t="e">
        <f>IF('Crisis Indicator Data'!#REF!="No Data",1,IF(#REF!&lt;&gt;"",1,0))</f>
        <v>#REF!</v>
      </c>
      <c r="S169" s="208" t="e">
        <f>IF('Crisis Indicator Data'!#REF!="No Data",1,IF(#REF!&lt;&gt;"",1,0))</f>
        <v>#REF!</v>
      </c>
      <c r="T169" s="208" t="e">
        <f>IF('Crisis Indicator Data'!#REF!="No Data",1,IF(#REF!&lt;&gt;"",1,0))</f>
        <v>#REF!</v>
      </c>
      <c r="U169" s="208" t="e">
        <f>IF('Crisis Indicator Data'!#REF!="No Data",1,IF(#REF!&lt;&gt;"",1,0))</f>
        <v>#REF!</v>
      </c>
      <c r="V169" s="208" t="e">
        <f>IF('Crisis Indicator Data'!#REF!="No Data",1,IF(#REF!&lt;&gt;"",1,0))</f>
        <v>#REF!</v>
      </c>
      <c r="W169" s="208" t="e">
        <f>IF('Crisis Indicator Data'!#REF!="No Data",1,IF(#REF!&lt;&gt;"",1,0))</f>
        <v>#REF!</v>
      </c>
      <c r="X169" s="208" t="e">
        <f>IF('Crisis Indicator Data'!#REF!="No Data",1,IF(#REF!&lt;&gt;"",1,0))</f>
        <v>#REF!</v>
      </c>
      <c r="Y169" s="208" t="e">
        <f>IF('Crisis Indicator Data'!#REF!="No Data",1,IF(#REF!&lt;&gt;"",1,0))</f>
        <v>#REF!</v>
      </c>
      <c r="Z169" s="208" t="e">
        <f>IF('Crisis Indicator Data'!#REF!="No Data",1,IF(#REF!&lt;&gt;"",1,0))</f>
        <v>#REF!</v>
      </c>
      <c r="AA169" s="208" t="e">
        <f>IF('Crisis Indicator Data'!#REF!="No Data",1,IF(#REF!&lt;&gt;"",1,0))</f>
        <v>#REF!</v>
      </c>
      <c r="AB169" s="208" t="e">
        <f>IF('Crisis Indicator Data'!#REF!="No Data",1,IF(#REF!&lt;&gt;"",1,0))</f>
        <v>#REF!</v>
      </c>
      <c r="AC169" s="208" t="e">
        <f>IF('Crisis Indicator Data'!#REF!="No Data",1,IF(#REF!&lt;&gt;"",1,0))</f>
        <v>#REF!</v>
      </c>
      <c r="AD169" s="208" t="e">
        <f>IF('Crisis Indicator Data'!#REF!="No Data",1,IF(#REF!&lt;&gt;"",1,0))</f>
        <v>#REF!</v>
      </c>
      <c r="AE169" s="208" t="e">
        <f>IF('Crisis Indicator Data'!#REF!="No Data",1,IF(#REF!&lt;&gt;"",1,0))</f>
        <v>#REF!</v>
      </c>
      <c r="AF169" s="208" t="e">
        <f>IF('Crisis Indicator Data'!#REF!="No Data",1,IF(#REF!&lt;&gt;"",1,0))</f>
        <v>#REF!</v>
      </c>
      <c r="AG169" s="208" t="e">
        <f>IF('Crisis Indicator Data'!#REF!="No Data",1,IF(#REF!&lt;&gt;"",1,0))</f>
        <v>#REF!</v>
      </c>
      <c r="AH169" s="208" t="e">
        <f>IF('Crisis Indicator Data'!#REF!="No Data",1,IF(#REF!&lt;&gt;"",1,0))</f>
        <v>#REF!</v>
      </c>
      <c r="AI169" s="208" t="e">
        <f>IF('Crisis Indicator Data'!#REF!="No Data",1,IF(#REF!&lt;&gt;"",1,0))</f>
        <v>#REF!</v>
      </c>
      <c r="AJ169" s="208" t="e">
        <f>IF('Crisis Indicator Data'!#REF!="No Data",1,IF(#REF!&lt;&gt;"",1,0))</f>
        <v>#REF!</v>
      </c>
      <c r="AK169" s="208" t="e">
        <f>IF('Crisis Indicator Data'!#REF!="No Data",1,IF(#REF!&lt;&gt;"",1,0))</f>
        <v>#REF!</v>
      </c>
      <c r="AL169" s="208" t="e">
        <f>IF('Crisis Indicator Data'!#REF!="No Data",1,IF(#REF!&lt;&gt;"",1,0))</f>
        <v>#REF!</v>
      </c>
      <c r="AM169" s="208" t="e">
        <f>IF('Crisis Indicator Data'!#REF!="No Data",1,IF(#REF!&lt;&gt;"",1,0))</f>
        <v>#REF!</v>
      </c>
      <c r="AN169" s="208" t="e">
        <f>IF('Crisis Indicator Data'!#REF!="No Data",1,IF(#REF!&lt;&gt;"",1,0))</f>
        <v>#REF!</v>
      </c>
      <c r="AO169" s="208" t="e">
        <f>IF('Crisis Indicator Data'!#REF!="No Data",1,IF(#REF!&lt;&gt;"",1,0))</f>
        <v>#REF!</v>
      </c>
      <c r="AP169" s="208" t="e">
        <f>IF('Crisis Indicator Data'!#REF!="No Data",1,IF(#REF!&lt;&gt;"",1,0))</f>
        <v>#REF!</v>
      </c>
      <c r="AQ169" s="208" t="e">
        <f>IF('Crisis Indicator Data'!#REF!="No Data",1,IF(#REF!&lt;&gt;"",1,0))</f>
        <v>#REF!</v>
      </c>
      <c r="AR169" s="208" t="e">
        <f>IF('Crisis Indicator Data'!#REF!="No Data",1,IF(#REF!&lt;&gt;"",1,0))</f>
        <v>#REF!</v>
      </c>
      <c r="AS169" s="208" t="e">
        <f>IF('Crisis Indicator Data'!#REF!="No Data",1,IF(#REF!&lt;&gt;"",1,0))</f>
        <v>#REF!</v>
      </c>
      <c r="AT169" s="208" t="e">
        <f>IF('Crisis Indicator Data'!#REF!="No Data",1,IF(#REF!&lt;&gt;"",1,0))</f>
        <v>#REF!</v>
      </c>
      <c r="AU169" s="208" t="e">
        <f>IF('Crisis Indicator Data'!#REF!="No Data",1,IF(#REF!&lt;&gt;"",1,0))</f>
        <v>#REF!</v>
      </c>
      <c r="AV169" s="208" t="e">
        <f>IF('Crisis Indicator Data'!#REF!="No Data",1,IF(#REF!&lt;&gt;"",1,0))</f>
        <v>#REF!</v>
      </c>
      <c r="AW169" s="208" t="e">
        <f>IF('Crisis Indicator Data'!#REF!="No Data",1,IF(#REF!&lt;&gt;"",1,0))</f>
        <v>#REF!</v>
      </c>
      <c r="AX169" s="208" t="e">
        <f>IF('Crisis Indicator Data'!#REF!="No Data",1,IF(#REF!&lt;&gt;"",1,0))</f>
        <v>#REF!</v>
      </c>
      <c r="AY169" s="208" t="e">
        <f>IF('Crisis Indicator Data'!#REF!="No Data",1,IF(#REF!&lt;&gt;"",1,0))</f>
        <v>#REF!</v>
      </c>
      <c r="AZ169" s="208" t="e">
        <f>IF('Crisis Indicator Data'!#REF!="No Data",1,IF(#REF!&lt;&gt;"",1,0))</f>
        <v>#REF!</v>
      </c>
      <c r="BA169" t="e">
        <f t="shared" si="10"/>
        <v>#REF!</v>
      </c>
      <c r="BB169" s="22" t="e">
        <f t="shared" si="11"/>
        <v>#REF!</v>
      </c>
    </row>
    <row r="170" spans="1:54" x14ac:dyDescent="0.3">
      <c r="A170" t="s">
        <v>7578</v>
      </c>
      <c r="B170" s="208" t="e">
        <f>IF('Crisis Indicator Data'!#REF!="No Data",1,IF(#REF!&lt;&gt;"",1,0))</f>
        <v>#REF!</v>
      </c>
      <c r="C170" s="208" t="e">
        <f>IF('Crisis Indicator Data'!#REF!="No Data",1,IF(#REF!&lt;&gt;"",1,0))</f>
        <v>#REF!</v>
      </c>
      <c r="D170" s="208" t="e">
        <f>IF('Crisis Indicator Data'!#REF!="No Data",1,IF(#REF!&lt;&gt;"",1,0))</f>
        <v>#REF!</v>
      </c>
      <c r="E170" s="208" t="e">
        <f>IF('Crisis Indicator Data'!#REF!="No Data",1,IF(#REF!&lt;&gt;"",1,0))</f>
        <v>#REF!</v>
      </c>
      <c r="F170" s="208" t="e">
        <f>IF('Crisis Indicator Data'!#REF!="No Data",1,IF(#REF!&lt;&gt;"",1,0))</f>
        <v>#REF!</v>
      </c>
      <c r="G170" s="208" t="e">
        <f>IF('Crisis Indicator Data'!#REF!="No Data",1,IF(#REF!&lt;&gt;"",1,0))</f>
        <v>#REF!</v>
      </c>
      <c r="H170" s="208" t="e">
        <f>IF('Crisis Indicator Data'!#REF!="No Data",1,IF(#REF!&lt;&gt;"",1,0))</f>
        <v>#REF!</v>
      </c>
      <c r="I170" s="208" t="e">
        <f>IF('Crisis Indicator Data'!#REF!="No Data",1,IF(#REF!&lt;&gt;"",1,0))</f>
        <v>#REF!</v>
      </c>
      <c r="J170" s="208" t="e">
        <f>IF('Crisis Indicator Data'!#REF!="No Data",1,IF(#REF!&lt;&gt;"",1,0))</f>
        <v>#REF!</v>
      </c>
      <c r="K170" s="208" t="e">
        <f>IF('Crisis Indicator Data'!#REF!="No Data",1,IF(#REF!&lt;&gt;"",1,0))</f>
        <v>#REF!</v>
      </c>
      <c r="L170" s="208" t="e">
        <f>IF('Crisis Indicator Data'!#REF!="No Data",1,IF(#REF!&lt;&gt;"",1,0))</f>
        <v>#REF!</v>
      </c>
      <c r="M170" s="208" t="e">
        <f>IF('Crisis Indicator Data'!#REF!="No Data",1,IF(#REF!&lt;&gt;"",1,0))</f>
        <v>#REF!</v>
      </c>
      <c r="N170" s="208" t="e">
        <f>IF('Crisis Indicator Data'!#REF!="No Data",1,IF(#REF!&lt;&gt;"",1,0))</f>
        <v>#REF!</v>
      </c>
      <c r="O170" s="208" t="e">
        <f>IF('Crisis Indicator Data'!#REF!="No Data",1,IF(#REF!&lt;&gt;"",1,0))</f>
        <v>#REF!</v>
      </c>
      <c r="P170" s="208" t="e">
        <f>IF('Crisis Indicator Data'!#REF!="No Data",1,IF(#REF!&lt;&gt;"",1,0))</f>
        <v>#REF!</v>
      </c>
      <c r="Q170" s="208" t="e">
        <f>IF('Crisis Indicator Data'!#REF!="No Data",1,IF(#REF!&lt;&gt;"",1,0))</f>
        <v>#REF!</v>
      </c>
      <c r="R170" s="208" t="e">
        <f>IF('Crisis Indicator Data'!#REF!="No Data",1,IF(#REF!&lt;&gt;"",1,0))</f>
        <v>#REF!</v>
      </c>
      <c r="S170" s="208" t="e">
        <f>IF('Crisis Indicator Data'!#REF!="No Data",1,IF(#REF!&lt;&gt;"",1,0))</f>
        <v>#REF!</v>
      </c>
      <c r="T170" s="208" t="e">
        <f>IF('Crisis Indicator Data'!#REF!="No Data",1,IF(#REF!&lt;&gt;"",1,0))</f>
        <v>#REF!</v>
      </c>
      <c r="U170" s="208" t="e">
        <f>IF('Crisis Indicator Data'!#REF!="No Data",1,IF(#REF!&lt;&gt;"",1,0))</f>
        <v>#REF!</v>
      </c>
      <c r="V170" s="208" t="e">
        <f>IF('Crisis Indicator Data'!#REF!="No Data",1,IF(#REF!&lt;&gt;"",1,0))</f>
        <v>#REF!</v>
      </c>
      <c r="W170" s="208" t="e">
        <f>IF('Crisis Indicator Data'!#REF!="No Data",1,IF(#REF!&lt;&gt;"",1,0))</f>
        <v>#REF!</v>
      </c>
      <c r="X170" s="208" t="e">
        <f>IF('Crisis Indicator Data'!#REF!="No Data",1,IF(#REF!&lt;&gt;"",1,0))</f>
        <v>#REF!</v>
      </c>
      <c r="Y170" s="208" t="e">
        <f>IF('Crisis Indicator Data'!#REF!="No Data",1,IF(#REF!&lt;&gt;"",1,0))</f>
        <v>#REF!</v>
      </c>
      <c r="Z170" s="208" t="e">
        <f>IF('Crisis Indicator Data'!#REF!="No Data",1,IF(#REF!&lt;&gt;"",1,0))</f>
        <v>#REF!</v>
      </c>
      <c r="AA170" s="208" t="e">
        <f>IF('Crisis Indicator Data'!#REF!="No Data",1,IF(#REF!&lt;&gt;"",1,0))</f>
        <v>#REF!</v>
      </c>
      <c r="AB170" s="208" t="e">
        <f>IF('Crisis Indicator Data'!#REF!="No Data",1,IF(#REF!&lt;&gt;"",1,0))</f>
        <v>#REF!</v>
      </c>
      <c r="AC170" s="208" t="e">
        <f>IF('Crisis Indicator Data'!#REF!="No Data",1,IF(#REF!&lt;&gt;"",1,0))</f>
        <v>#REF!</v>
      </c>
      <c r="AD170" s="208" t="e">
        <f>IF('Crisis Indicator Data'!#REF!="No Data",1,IF(#REF!&lt;&gt;"",1,0))</f>
        <v>#REF!</v>
      </c>
      <c r="AE170" s="208" t="e">
        <f>IF('Crisis Indicator Data'!#REF!="No Data",1,IF(#REF!&lt;&gt;"",1,0))</f>
        <v>#REF!</v>
      </c>
      <c r="AF170" s="208" t="e">
        <f>IF('Crisis Indicator Data'!#REF!="No Data",1,IF(#REF!&lt;&gt;"",1,0))</f>
        <v>#REF!</v>
      </c>
      <c r="AG170" s="208" t="e">
        <f>IF('Crisis Indicator Data'!#REF!="No Data",1,IF(#REF!&lt;&gt;"",1,0))</f>
        <v>#REF!</v>
      </c>
      <c r="AH170" s="208" t="e">
        <f>IF('Crisis Indicator Data'!#REF!="No Data",1,IF(#REF!&lt;&gt;"",1,0))</f>
        <v>#REF!</v>
      </c>
      <c r="AI170" s="208" t="e">
        <f>IF('Crisis Indicator Data'!#REF!="No Data",1,IF(#REF!&lt;&gt;"",1,0))</f>
        <v>#REF!</v>
      </c>
      <c r="AJ170" s="208" t="e">
        <f>IF('Crisis Indicator Data'!#REF!="No Data",1,IF(#REF!&lt;&gt;"",1,0))</f>
        <v>#REF!</v>
      </c>
      <c r="AK170" s="208" t="e">
        <f>IF('Crisis Indicator Data'!#REF!="No Data",1,IF(#REF!&lt;&gt;"",1,0))</f>
        <v>#REF!</v>
      </c>
      <c r="AL170" s="208" t="e">
        <f>IF('Crisis Indicator Data'!#REF!="No Data",1,IF(#REF!&lt;&gt;"",1,0))</f>
        <v>#REF!</v>
      </c>
      <c r="AM170" s="208" t="e">
        <f>IF('Crisis Indicator Data'!#REF!="No Data",1,IF(#REF!&lt;&gt;"",1,0))</f>
        <v>#REF!</v>
      </c>
      <c r="AN170" s="208" t="e">
        <f>IF('Crisis Indicator Data'!#REF!="No Data",1,IF(#REF!&lt;&gt;"",1,0))</f>
        <v>#REF!</v>
      </c>
      <c r="AO170" s="208" t="e">
        <f>IF('Crisis Indicator Data'!#REF!="No Data",1,IF(#REF!&lt;&gt;"",1,0))</f>
        <v>#REF!</v>
      </c>
      <c r="AP170" s="208" t="e">
        <f>IF('Crisis Indicator Data'!#REF!="No Data",1,IF(#REF!&lt;&gt;"",1,0))</f>
        <v>#REF!</v>
      </c>
      <c r="AQ170" s="208" t="e">
        <f>IF('Crisis Indicator Data'!#REF!="No Data",1,IF(#REF!&lt;&gt;"",1,0))</f>
        <v>#REF!</v>
      </c>
      <c r="AR170" s="208" t="e">
        <f>IF('Crisis Indicator Data'!#REF!="No Data",1,IF(#REF!&lt;&gt;"",1,0))</f>
        <v>#REF!</v>
      </c>
      <c r="AS170" s="208" t="e">
        <f>IF('Crisis Indicator Data'!#REF!="No Data",1,IF(#REF!&lt;&gt;"",1,0))</f>
        <v>#REF!</v>
      </c>
      <c r="AT170" s="208" t="e">
        <f>IF('Crisis Indicator Data'!#REF!="No Data",1,IF(#REF!&lt;&gt;"",1,0))</f>
        <v>#REF!</v>
      </c>
      <c r="AU170" s="208" t="e">
        <f>IF('Crisis Indicator Data'!#REF!="No Data",1,IF(#REF!&lt;&gt;"",1,0))</f>
        <v>#REF!</v>
      </c>
      <c r="AV170" s="208" t="e">
        <f>IF('Crisis Indicator Data'!#REF!="No Data",1,IF(#REF!&lt;&gt;"",1,0))</f>
        <v>#REF!</v>
      </c>
      <c r="AW170" s="208" t="e">
        <f>IF('Crisis Indicator Data'!#REF!="No Data",1,IF(#REF!&lt;&gt;"",1,0))</f>
        <v>#REF!</v>
      </c>
      <c r="AX170" s="208" t="e">
        <f>IF('Crisis Indicator Data'!#REF!="No Data",1,IF(#REF!&lt;&gt;"",1,0))</f>
        <v>#REF!</v>
      </c>
      <c r="AY170" s="208" t="e">
        <f>IF('Crisis Indicator Data'!#REF!="No Data",1,IF(#REF!&lt;&gt;"",1,0))</f>
        <v>#REF!</v>
      </c>
      <c r="AZ170" s="208" t="e">
        <f>IF('Crisis Indicator Data'!#REF!="No Data",1,IF(#REF!&lt;&gt;"",1,0))</f>
        <v>#REF!</v>
      </c>
      <c r="BA170" t="e">
        <f t="shared" si="10"/>
        <v>#REF!</v>
      </c>
      <c r="BB170" s="22" t="e">
        <f t="shared" si="11"/>
        <v>#REF!</v>
      </c>
    </row>
    <row r="171" spans="1:54" x14ac:dyDescent="0.3">
      <c r="A171" t="s">
        <v>7469</v>
      </c>
      <c r="B171" s="208" t="e">
        <f>IF('Crisis Indicator Data'!#REF!="No Data",1,IF(#REF!&lt;&gt;"",1,0))</f>
        <v>#REF!</v>
      </c>
      <c r="C171" s="208" t="e">
        <f>IF('Crisis Indicator Data'!#REF!="No Data",1,IF(#REF!&lt;&gt;"",1,0))</f>
        <v>#REF!</v>
      </c>
      <c r="D171" s="208" t="e">
        <f>IF('Crisis Indicator Data'!#REF!="No Data",1,IF(#REF!&lt;&gt;"",1,0))</f>
        <v>#REF!</v>
      </c>
      <c r="E171" s="208" t="e">
        <f>IF('Crisis Indicator Data'!#REF!="No Data",1,IF(#REF!&lt;&gt;"",1,0))</f>
        <v>#REF!</v>
      </c>
      <c r="F171" s="208" t="e">
        <f>IF('Crisis Indicator Data'!#REF!="No Data",1,IF(#REF!&lt;&gt;"",1,0))</f>
        <v>#REF!</v>
      </c>
      <c r="G171" s="208" t="e">
        <f>IF('Crisis Indicator Data'!#REF!="No Data",1,IF(#REF!&lt;&gt;"",1,0))</f>
        <v>#REF!</v>
      </c>
      <c r="H171" s="208" t="e">
        <f>IF('Crisis Indicator Data'!#REF!="No Data",1,IF(#REF!&lt;&gt;"",1,0))</f>
        <v>#REF!</v>
      </c>
      <c r="I171" s="208" t="e">
        <f>IF('Crisis Indicator Data'!#REF!="No Data",1,IF(#REF!&lt;&gt;"",1,0))</f>
        <v>#REF!</v>
      </c>
      <c r="J171" s="208" t="e">
        <f>IF('Crisis Indicator Data'!#REF!="No Data",1,IF(#REF!&lt;&gt;"",1,0))</f>
        <v>#REF!</v>
      </c>
      <c r="K171" s="208" t="e">
        <f>IF('Crisis Indicator Data'!#REF!="No Data",1,IF(#REF!&lt;&gt;"",1,0))</f>
        <v>#REF!</v>
      </c>
      <c r="L171" s="208" t="e">
        <f>IF('Crisis Indicator Data'!#REF!="No Data",1,IF(#REF!&lt;&gt;"",1,0))</f>
        <v>#REF!</v>
      </c>
      <c r="M171" s="208" t="e">
        <f>IF('Crisis Indicator Data'!#REF!="No Data",1,IF(#REF!&lt;&gt;"",1,0))</f>
        <v>#REF!</v>
      </c>
      <c r="N171" s="208" t="e">
        <f>IF('Crisis Indicator Data'!#REF!="No Data",1,IF(#REF!&lt;&gt;"",1,0))</f>
        <v>#REF!</v>
      </c>
      <c r="O171" s="208" t="e">
        <f>IF('Crisis Indicator Data'!#REF!="No Data",1,IF(#REF!&lt;&gt;"",1,0))</f>
        <v>#REF!</v>
      </c>
      <c r="P171" s="208" t="e">
        <f>IF('Crisis Indicator Data'!#REF!="No Data",1,IF(#REF!&lt;&gt;"",1,0))</f>
        <v>#REF!</v>
      </c>
      <c r="Q171" s="208" t="e">
        <f>IF('Crisis Indicator Data'!#REF!="No Data",1,IF(#REF!&lt;&gt;"",1,0))</f>
        <v>#REF!</v>
      </c>
      <c r="R171" s="208" t="e">
        <f>IF('Crisis Indicator Data'!#REF!="No Data",1,IF(#REF!&lt;&gt;"",1,0))</f>
        <v>#REF!</v>
      </c>
      <c r="S171" s="208" t="e">
        <f>IF('Crisis Indicator Data'!#REF!="No Data",1,IF(#REF!&lt;&gt;"",1,0))</f>
        <v>#REF!</v>
      </c>
      <c r="T171" s="208" t="e">
        <f>IF('Crisis Indicator Data'!#REF!="No Data",1,IF(#REF!&lt;&gt;"",1,0))</f>
        <v>#REF!</v>
      </c>
      <c r="U171" s="208" t="e">
        <f>IF('Crisis Indicator Data'!#REF!="No Data",1,IF(#REF!&lt;&gt;"",1,0))</f>
        <v>#REF!</v>
      </c>
      <c r="V171" s="208" t="e">
        <f>IF('Crisis Indicator Data'!#REF!="No Data",1,IF(#REF!&lt;&gt;"",1,0))</f>
        <v>#REF!</v>
      </c>
      <c r="W171" s="208" t="e">
        <f>IF('Crisis Indicator Data'!#REF!="No Data",1,IF(#REF!&lt;&gt;"",1,0))</f>
        <v>#REF!</v>
      </c>
      <c r="X171" s="208" t="e">
        <f>IF('Crisis Indicator Data'!#REF!="No Data",1,IF(#REF!&lt;&gt;"",1,0))</f>
        <v>#REF!</v>
      </c>
      <c r="Y171" s="208" t="e">
        <f>IF('Crisis Indicator Data'!#REF!="No Data",1,IF(#REF!&lt;&gt;"",1,0))</f>
        <v>#REF!</v>
      </c>
      <c r="Z171" s="208" t="e">
        <f>IF('Crisis Indicator Data'!#REF!="No Data",1,IF(#REF!&lt;&gt;"",1,0))</f>
        <v>#REF!</v>
      </c>
      <c r="AA171" s="208" t="e">
        <f>IF('Crisis Indicator Data'!#REF!="No Data",1,IF(#REF!&lt;&gt;"",1,0))</f>
        <v>#REF!</v>
      </c>
      <c r="AB171" s="208" t="e">
        <f>IF('Crisis Indicator Data'!#REF!="No Data",1,IF(#REF!&lt;&gt;"",1,0))</f>
        <v>#REF!</v>
      </c>
      <c r="AC171" s="208" t="e">
        <f>IF('Crisis Indicator Data'!#REF!="No Data",1,IF(#REF!&lt;&gt;"",1,0))</f>
        <v>#REF!</v>
      </c>
      <c r="AD171" s="208" t="e">
        <f>IF('Crisis Indicator Data'!#REF!="No Data",1,IF(#REF!&lt;&gt;"",1,0))</f>
        <v>#REF!</v>
      </c>
      <c r="AE171" s="208" t="e">
        <f>IF('Crisis Indicator Data'!#REF!="No Data",1,IF(#REF!&lt;&gt;"",1,0))</f>
        <v>#REF!</v>
      </c>
      <c r="AF171" s="208" t="e">
        <f>IF('Crisis Indicator Data'!#REF!="No Data",1,IF(#REF!&lt;&gt;"",1,0))</f>
        <v>#REF!</v>
      </c>
      <c r="AG171" s="208" t="e">
        <f>IF('Crisis Indicator Data'!#REF!="No Data",1,IF(#REF!&lt;&gt;"",1,0))</f>
        <v>#REF!</v>
      </c>
      <c r="AH171" s="208" t="e">
        <f>IF('Crisis Indicator Data'!#REF!="No Data",1,IF(#REF!&lt;&gt;"",1,0))</f>
        <v>#REF!</v>
      </c>
      <c r="AI171" s="208" t="e">
        <f>IF('Crisis Indicator Data'!#REF!="No Data",1,IF(#REF!&lt;&gt;"",1,0))</f>
        <v>#REF!</v>
      </c>
      <c r="AJ171" s="208" t="e">
        <f>IF('Crisis Indicator Data'!#REF!="No Data",1,IF(#REF!&lt;&gt;"",1,0))</f>
        <v>#REF!</v>
      </c>
      <c r="AK171" s="208" t="e">
        <f>IF('Crisis Indicator Data'!#REF!="No Data",1,IF(#REF!&lt;&gt;"",1,0))</f>
        <v>#REF!</v>
      </c>
      <c r="AL171" s="208" t="e">
        <f>IF('Crisis Indicator Data'!#REF!="No Data",1,IF(#REF!&lt;&gt;"",1,0))</f>
        <v>#REF!</v>
      </c>
      <c r="AM171" s="208" t="e">
        <f>IF('Crisis Indicator Data'!#REF!="No Data",1,IF(#REF!&lt;&gt;"",1,0))</f>
        <v>#REF!</v>
      </c>
      <c r="AN171" s="208" t="e">
        <f>IF('Crisis Indicator Data'!#REF!="No Data",1,IF(#REF!&lt;&gt;"",1,0))</f>
        <v>#REF!</v>
      </c>
      <c r="AO171" s="208" t="e">
        <f>IF('Crisis Indicator Data'!#REF!="No Data",1,IF(#REF!&lt;&gt;"",1,0))</f>
        <v>#REF!</v>
      </c>
      <c r="AP171" s="208" t="e">
        <f>IF('Crisis Indicator Data'!#REF!="No Data",1,IF(#REF!&lt;&gt;"",1,0))</f>
        <v>#REF!</v>
      </c>
      <c r="AQ171" s="208" t="e">
        <f>IF('Crisis Indicator Data'!#REF!="No Data",1,IF(#REF!&lt;&gt;"",1,0))</f>
        <v>#REF!</v>
      </c>
      <c r="AR171" s="208" t="e">
        <f>IF('Crisis Indicator Data'!#REF!="No Data",1,IF(#REF!&lt;&gt;"",1,0))</f>
        <v>#REF!</v>
      </c>
      <c r="AS171" s="208" t="e">
        <f>IF('Crisis Indicator Data'!#REF!="No Data",1,IF(#REF!&lt;&gt;"",1,0))</f>
        <v>#REF!</v>
      </c>
      <c r="AT171" s="208" t="e">
        <f>IF('Crisis Indicator Data'!#REF!="No Data",1,IF(#REF!&lt;&gt;"",1,0))</f>
        <v>#REF!</v>
      </c>
      <c r="AU171" s="208" t="e">
        <f>IF('Crisis Indicator Data'!#REF!="No Data",1,IF(#REF!&lt;&gt;"",1,0))</f>
        <v>#REF!</v>
      </c>
      <c r="AV171" s="208" t="e">
        <f>IF('Crisis Indicator Data'!#REF!="No Data",1,IF(#REF!&lt;&gt;"",1,0))</f>
        <v>#REF!</v>
      </c>
      <c r="AW171" s="208" t="e">
        <f>IF('Crisis Indicator Data'!#REF!="No Data",1,IF(#REF!&lt;&gt;"",1,0))</f>
        <v>#REF!</v>
      </c>
      <c r="AX171" s="208" t="e">
        <f>IF('Crisis Indicator Data'!#REF!="No Data",1,IF(#REF!&lt;&gt;"",1,0))</f>
        <v>#REF!</v>
      </c>
      <c r="AY171" s="208" t="e">
        <f>IF('Crisis Indicator Data'!#REF!="No Data",1,IF(#REF!&lt;&gt;"",1,0))</f>
        <v>#REF!</v>
      </c>
      <c r="AZ171" s="208" t="e">
        <f>IF('Crisis Indicator Data'!#REF!="No Data",1,IF(#REF!&lt;&gt;"",1,0))</f>
        <v>#REF!</v>
      </c>
      <c r="BA171" t="e">
        <f t="shared" si="10"/>
        <v>#REF!</v>
      </c>
      <c r="BB171" s="22" t="e">
        <f t="shared" si="11"/>
        <v>#REF!</v>
      </c>
    </row>
    <row r="172" spans="1:54" x14ac:dyDescent="0.3">
      <c r="A172" t="s">
        <v>7579</v>
      </c>
      <c r="B172" s="208" t="e">
        <f>IF('Crisis Indicator Data'!#REF!="No Data",1,IF(#REF!&lt;&gt;"",1,0))</f>
        <v>#REF!</v>
      </c>
      <c r="C172" s="208" t="e">
        <f>IF('Crisis Indicator Data'!#REF!="No Data",1,IF(#REF!&lt;&gt;"",1,0))</f>
        <v>#REF!</v>
      </c>
      <c r="D172" s="208" t="e">
        <f>IF('Crisis Indicator Data'!#REF!="No Data",1,IF(#REF!&lt;&gt;"",1,0))</f>
        <v>#REF!</v>
      </c>
      <c r="E172" s="208" t="e">
        <f>IF('Crisis Indicator Data'!#REF!="No Data",1,IF(#REF!&lt;&gt;"",1,0))</f>
        <v>#REF!</v>
      </c>
      <c r="F172" s="208" t="e">
        <f>IF('Crisis Indicator Data'!#REF!="No Data",1,IF(#REF!&lt;&gt;"",1,0))</f>
        <v>#REF!</v>
      </c>
      <c r="G172" s="208" t="e">
        <f>IF('Crisis Indicator Data'!#REF!="No Data",1,IF(#REF!&lt;&gt;"",1,0))</f>
        <v>#REF!</v>
      </c>
      <c r="H172" s="208" t="e">
        <f>IF('Crisis Indicator Data'!#REF!="No Data",1,IF(#REF!&lt;&gt;"",1,0))</f>
        <v>#REF!</v>
      </c>
      <c r="I172" s="208" t="e">
        <f>IF('Crisis Indicator Data'!#REF!="No Data",1,IF(#REF!&lt;&gt;"",1,0))</f>
        <v>#REF!</v>
      </c>
      <c r="J172" s="208" t="e">
        <f>IF('Crisis Indicator Data'!#REF!="No Data",1,IF(#REF!&lt;&gt;"",1,0))</f>
        <v>#REF!</v>
      </c>
      <c r="K172" s="208" t="e">
        <f>IF('Crisis Indicator Data'!#REF!="No Data",1,IF(#REF!&lt;&gt;"",1,0))</f>
        <v>#REF!</v>
      </c>
      <c r="L172" s="208" t="e">
        <f>IF('Crisis Indicator Data'!#REF!="No Data",1,IF(#REF!&lt;&gt;"",1,0))</f>
        <v>#REF!</v>
      </c>
      <c r="M172" s="208" t="e">
        <f>IF('Crisis Indicator Data'!#REF!="No Data",1,IF(#REF!&lt;&gt;"",1,0))</f>
        <v>#REF!</v>
      </c>
      <c r="N172" s="208" t="e">
        <f>IF('Crisis Indicator Data'!#REF!="No Data",1,IF(#REF!&lt;&gt;"",1,0))</f>
        <v>#REF!</v>
      </c>
      <c r="O172" s="208" t="e">
        <f>IF('Crisis Indicator Data'!#REF!="No Data",1,IF(#REF!&lt;&gt;"",1,0))</f>
        <v>#REF!</v>
      </c>
      <c r="P172" s="208" t="e">
        <f>IF('Crisis Indicator Data'!#REF!="No Data",1,IF(#REF!&lt;&gt;"",1,0))</f>
        <v>#REF!</v>
      </c>
      <c r="Q172" s="208" t="e">
        <f>IF('Crisis Indicator Data'!#REF!="No Data",1,IF(#REF!&lt;&gt;"",1,0))</f>
        <v>#REF!</v>
      </c>
      <c r="R172" s="208" t="e">
        <f>IF('Crisis Indicator Data'!#REF!="No Data",1,IF(#REF!&lt;&gt;"",1,0))</f>
        <v>#REF!</v>
      </c>
      <c r="S172" s="208" t="e">
        <f>IF('Crisis Indicator Data'!#REF!="No Data",1,IF(#REF!&lt;&gt;"",1,0))</f>
        <v>#REF!</v>
      </c>
      <c r="T172" s="208" t="e">
        <f>IF('Crisis Indicator Data'!#REF!="No Data",1,IF(#REF!&lt;&gt;"",1,0))</f>
        <v>#REF!</v>
      </c>
      <c r="U172" s="208" t="e">
        <f>IF('Crisis Indicator Data'!#REF!="No Data",1,IF(#REF!&lt;&gt;"",1,0))</f>
        <v>#REF!</v>
      </c>
      <c r="V172" s="208" t="e">
        <f>IF('Crisis Indicator Data'!#REF!="No Data",1,IF(#REF!&lt;&gt;"",1,0))</f>
        <v>#REF!</v>
      </c>
      <c r="W172" s="208" t="e">
        <f>IF('Crisis Indicator Data'!#REF!="No Data",1,IF(#REF!&lt;&gt;"",1,0))</f>
        <v>#REF!</v>
      </c>
      <c r="X172" s="208" t="e">
        <f>IF('Crisis Indicator Data'!#REF!="No Data",1,IF(#REF!&lt;&gt;"",1,0))</f>
        <v>#REF!</v>
      </c>
      <c r="Y172" s="208" t="e">
        <f>IF('Crisis Indicator Data'!#REF!="No Data",1,IF(#REF!&lt;&gt;"",1,0))</f>
        <v>#REF!</v>
      </c>
      <c r="Z172" s="208" t="e">
        <f>IF('Crisis Indicator Data'!#REF!="No Data",1,IF(#REF!&lt;&gt;"",1,0))</f>
        <v>#REF!</v>
      </c>
      <c r="AA172" s="208" t="e">
        <f>IF('Crisis Indicator Data'!#REF!="No Data",1,IF(#REF!&lt;&gt;"",1,0))</f>
        <v>#REF!</v>
      </c>
      <c r="AB172" s="208" t="e">
        <f>IF('Crisis Indicator Data'!#REF!="No Data",1,IF(#REF!&lt;&gt;"",1,0))</f>
        <v>#REF!</v>
      </c>
      <c r="AC172" s="208" t="e">
        <f>IF('Crisis Indicator Data'!#REF!="No Data",1,IF(#REF!&lt;&gt;"",1,0))</f>
        <v>#REF!</v>
      </c>
      <c r="AD172" s="208" t="e">
        <f>IF('Crisis Indicator Data'!#REF!="No Data",1,IF(#REF!&lt;&gt;"",1,0))</f>
        <v>#REF!</v>
      </c>
      <c r="AE172" s="208" t="e">
        <f>IF('Crisis Indicator Data'!#REF!="No Data",1,IF(#REF!&lt;&gt;"",1,0))</f>
        <v>#REF!</v>
      </c>
      <c r="AF172" s="208" t="e">
        <f>IF('Crisis Indicator Data'!#REF!="No Data",1,IF(#REF!&lt;&gt;"",1,0))</f>
        <v>#REF!</v>
      </c>
      <c r="AG172" s="208" t="e">
        <f>IF('Crisis Indicator Data'!#REF!="No Data",1,IF(#REF!&lt;&gt;"",1,0))</f>
        <v>#REF!</v>
      </c>
      <c r="AH172" s="208" t="e">
        <f>IF('Crisis Indicator Data'!#REF!="No Data",1,IF(#REF!&lt;&gt;"",1,0))</f>
        <v>#REF!</v>
      </c>
      <c r="AI172" s="208" t="e">
        <f>IF('Crisis Indicator Data'!#REF!="No Data",1,IF(#REF!&lt;&gt;"",1,0))</f>
        <v>#REF!</v>
      </c>
      <c r="AJ172" s="208" t="e">
        <f>IF('Crisis Indicator Data'!#REF!="No Data",1,IF(#REF!&lt;&gt;"",1,0))</f>
        <v>#REF!</v>
      </c>
      <c r="AK172" s="208" t="e">
        <f>IF('Crisis Indicator Data'!#REF!="No Data",1,IF(#REF!&lt;&gt;"",1,0))</f>
        <v>#REF!</v>
      </c>
      <c r="AL172" s="208" t="e">
        <f>IF('Crisis Indicator Data'!#REF!="No Data",1,IF(#REF!&lt;&gt;"",1,0))</f>
        <v>#REF!</v>
      </c>
      <c r="AM172" s="208" t="e">
        <f>IF('Crisis Indicator Data'!#REF!="No Data",1,IF(#REF!&lt;&gt;"",1,0))</f>
        <v>#REF!</v>
      </c>
      <c r="AN172" s="208" t="e">
        <f>IF('Crisis Indicator Data'!#REF!="No Data",1,IF(#REF!&lt;&gt;"",1,0))</f>
        <v>#REF!</v>
      </c>
      <c r="AO172" s="208" t="e">
        <f>IF('Crisis Indicator Data'!#REF!="No Data",1,IF(#REF!&lt;&gt;"",1,0))</f>
        <v>#REF!</v>
      </c>
      <c r="AP172" s="208" t="e">
        <f>IF('Crisis Indicator Data'!#REF!="No Data",1,IF(#REF!&lt;&gt;"",1,0))</f>
        <v>#REF!</v>
      </c>
      <c r="AQ172" s="208" t="e">
        <f>IF('Crisis Indicator Data'!#REF!="No Data",1,IF(#REF!&lt;&gt;"",1,0))</f>
        <v>#REF!</v>
      </c>
      <c r="AR172" s="208" t="e">
        <f>IF('Crisis Indicator Data'!#REF!="No Data",1,IF(#REF!&lt;&gt;"",1,0))</f>
        <v>#REF!</v>
      </c>
      <c r="AS172" s="208" t="e">
        <f>IF('Crisis Indicator Data'!#REF!="No Data",1,IF(#REF!&lt;&gt;"",1,0))</f>
        <v>#REF!</v>
      </c>
      <c r="AT172" s="208" t="e">
        <f>IF('Crisis Indicator Data'!#REF!="No Data",1,IF(#REF!&lt;&gt;"",1,0))</f>
        <v>#REF!</v>
      </c>
      <c r="AU172" s="208" t="e">
        <f>IF('Crisis Indicator Data'!#REF!="No Data",1,IF(#REF!&lt;&gt;"",1,0))</f>
        <v>#REF!</v>
      </c>
      <c r="AV172" s="208" t="e">
        <f>IF('Crisis Indicator Data'!#REF!="No Data",1,IF(#REF!&lt;&gt;"",1,0))</f>
        <v>#REF!</v>
      </c>
      <c r="AW172" s="208" t="e">
        <f>IF('Crisis Indicator Data'!#REF!="No Data",1,IF(#REF!&lt;&gt;"",1,0))</f>
        <v>#REF!</v>
      </c>
      <c r="AX172" s="208" t="e">
        <f>IF('Crisis Indicator Data'!#REF!="No Data",1,IF(#REF!&lt;&gt;"",1,0))</f>
        <v>#REF!</v>
      </c>
      <c r="AY172" s="208" t="e">
        <f>IF('Crisis Indicator Data'!#REF!="No Data",1,IF(#REF!&lt;&gt;"",1,0))</f>
        <v>#REF!</v>
      </c>
      <c r="AZ172" s="208" t="e">
        <f>IF('Crisis Indicator Data'!#REF!="No Data",1,IF(#REF!&lt;&gt;"",1,0))</f>
        <v>#REF!</v>
      </c>
      <c r="BA172" t="e">
        <f t="shared" si="10"/>
        <v>#REF!</v>
      </c>
      <c r="BB172" s="22" t="e">
        <f t="shared" si="11"/>
        <v>#REF!</v>
      </c>
    </row>
    <row r="173" spans="1:54" x14ac:dyDescent="0.3">
      <c r="A173" t="s">
        <v>7581</v>
      </c>
      <c r="B173" s="208" t="e">
        <f>IF('Crisis Indicator Data'!#REF!="No Data",1,IF(#REF!&lt;&gt;"",1,0))</f>
        <v>#REF!</v>
      </c>
      <c r="C173" s="208" t="e">
        <f>IF('Crisis Indicator Data'!#REF!="No Data",1,IF(#REF!&lt;&gt;"",1,0))</f>
        <v>#REF!</v>
      </c>
      <c r="D173" s="208" t="e">
        <f>IF('Crisis Indicator Data'!#REF!="No Data",1,IF(#REF!&lt;&gt;"",1,0))</f>
        <v>#REF!</v>
      </c>
      <c r="E173" s="208" t="e">
        <f>IF('Crisis Indicator Data'!#REF!="No Data",1,IF(#REF!&lt;&gt;"",1,0))</f>
        <v>#REF!</v>
      </c>
      <c r="F173" s="208" t="e">
        <f>IF('Crisis Indicator Data'!#REF!="No Data",1,IF(#REF!&lt;&gt;"",1,0))</f>
        <v>#REF!</v>
      </c>
      <c r="G173" s="208" t="e">
        <f>IF('Crisis Indicator Data'!#REF!="No Data",1,IF(#REF!&lt;&gt;"",1,0))</f>
        <v>#REF!</v>
      </c>
      <c r="H173" s="208" t="e">
        <f>IF('Crisis Indicator Data'!#REF!="No Data",1,IF(#REF!&lt;&gt;"",1,0))</f>
        <v>#REF!</v>
      </c>
      <c r="I173" s="208" t="e">
        <f>IF('Crisis Indicator Data'!#REF!="No Data",1,IF(#REF!&lt;&gt;"",1,0))</f>
        <v>#REF!</v>
      </c>
      <c r="J173" s="208" t="e">
        <f>IF('Crisis Indicator Data'!#REF!="No Data",1,IF(#REF!&lt;&gt;"",1,0))</f>
        <v>#REF!</v>
      </c>
      <c r="K173" s="208" t="e">
        <f>IF('Crisis Indicator Data'!#REF!="No Data",1,IF(#REF!&lt;&gt;"",1,0))</f>
        <v>#REF!</v>
      </c>
      <c r="L173" s="208" t="e">
        <f>IF('Crisis Indicator Data'!#REF!="No Data",1,IF(#REF!&lt;&gt;"",1,0))</f>
        <v>#REF!</v>
      </c>
      <c r="M173" s="208" t="e">
        <f>IF('Crisis Indicator Data'!#REF!="No Data",1,IF(#REF!&lt;&gt;"",1,0))</f>
        <v>#REF!</v>
      </c>
      <c r="N173" s="208" t="e">
        <f>IF('Crisis Indicator Data'!#REF!="No Data",1,IF(#REF!&lt;&gt;"",1,0))</f>
        <v>#REF!</v>
      </c>
      <c r="O173" s="208" t="e">
        <f>IF('Crisis Indicator Data'!#REF!="No Data",1,IF(#REF!&lt;&gt;"",1,0))</f>
        <v>#REF!</v>
      </c>
      <c r="P173" s="208" t="e">
        <f>IF('Crisis Indicator Data'!#REF!="No Data",1,IF(#REF!&lt;&gt;"",1,0))</f>
        <v>#REF!</v>
      </c>
      <c r="Q173" s="208" t="e">
        <f>IF('Crisis Indicator Data'!#REF!="No Data",1,IF(#REF!&lt;&gt;"",1,0))</f>
        <v>#REF!</v>
      </c>
      <c r="R173" s="208" t="e">
        <f>IF('Crisis Indicator Data'!#REF!="No Data",1,IF(#REF!&lt;&gt;"",1,0))</f>
        <v>#REF!</v>
      </c>
      <c r="S173" s="208" t="e">
        <f>IF('Crisis Indicator Data'!#REF!="No Data",1,IF(#REF!&lt;&gt;"",1,0))</f>
        <v>#REF!</v>
      </c>
      <c r="T173" s="208" t="e">
        <f>IF('Crisis Indicator Data'!#REF!="No Data",1,IF(#REF!&lt;&gt;"",1,0))</f>
        <v>#REF!</v>
      </c>
      <c r="U173" s="208" t="e">
        <f>IF('Crisis Indicator Data'!#REF!="No Data",1,IF(#REF!&lt;&gt;"",1,0))</f>
        <v>#REF!</v>
      </c>
      <c r="V173" s="208" t="e">
        <f>IF('Crisis Indicator Data'!#REF!="No Data",1,IF(#REF!&lt;&gt;"",1,0))</f>
        <v>#REF!</v>
      </c>
      <c r="W173" s="208" t="e">
        <f>IF('Crisis Indicator Data'!#REF!="No Data",1,IF(#REF!&lt;&gt;"",1,0))</f>
        <v>#REF!</v>
      </c>
      <c r="X173" s="208" t="e">
        <f>IF('Crisis Indicator Data'!#REF!="No Data",1,IF(#REF!&lt;&gt;"",1,0))</f>
        <v>#REF!</v>
      </c>
      <c r="Y173" s="208" t="e">
        <f>IF('Crisis Indicator Data'!#REF!="No Data",1,IF(#REF!&lt;&gt;"",1,0))</f>
        <v>#REF!</v>
      </c>
      <c r="Z173" s="208" t="e">
        <f>IF('Crisis Indicator Data'!#REF!="No Data",1,IF(#REF!&lt;&gt;"",1,0))</f>
        <v>#REF!</v>
      </c>
      <c r="AA173" s="208" t="e">
        <f>IF('Crisis Indicator Data'!#REF!="No Data",1,IF(#REF!&lt;&gt;"",1,0))</f>
        <v>#REF!</v>
      </c>
      <c r="AB173" s="208" t="e">
        <f>IF('Crisis Indicator Data'!#REF!="No Data",1,IF(#REF!&lt;&gt;"",1,0))</f>
        <v>#REF!</v>
      </c>
      <c r="AC173" s="208" t="e">
        <f>IF('Crisis Indicator Data'!#REF!="No Data",1,IF(#REF!&lt;&gt;"",1,0))</f>
        <v>#REF!</v>
      </c>
      <c r="AD173" s="208" t="e">
        <f>IF('Crisis Indicator Data'!#REF!="No Data",1,IF(#REF!&lt;&gt;"",1,0))</f>
        <v>#REF!</v>
      </c>
      <c r="AE173" s="208" t="e">
        <f>IF('Crisis Indicator Data'!#REF!="No Data",1,IF(#REF!&lt;&gt;"",1,0))</f>
        <v>#REF!</v>
      </c>
      <c r="AF173" s="208" t="e">
        <f>IF('Crisis Indicator Data'!#REF!="No Data",1,IF(#REF!&lt;&gt;"",1,0))</f>
        <v>#REF!</v>
      </c>
      <c r="AG173" s="208" t="e">
        <f>IF('Crisis Indicator Data'!#REF!="No Data",1,IF(#REF!&lt;&gt;"",1,0))</f>
        <v>#REF!</v>
      </c>
      <c r="AH173" s="208" t="e">
        <f>IF('Crisis Indicator Data'!#REF!="No Data",1,IF(#REF!&lt;&gt;"",1,0))</f>
        <v>#REF!</v>
      </c>
      <c r="AI173" s="208" t="e">
        <f>IF('Crisis Indicator Data'!#REF!="No Data",1,IF(#REF!&lt;&gt;"",1,0))</f>
        <v>#REF!</v>
      </c>
      <c r="AJ173" s="208" t="e">
        <f>IF('Crisis Indicator Data'!#REF!="No Data",1,IF(#REF!&lt;&gt;"",1,0))</f>
        <v>#REF!</v>
      </c>
      <c r="AK173" s="208" t="e">
        <f>IF('Crisis Indicator Data'!#REF!="No Data",1,IF(#REF!&lt;&gt;"",1,0))</f>
        <v>#REF!</v>
      </c>
      <c r="AL173" s="208" t="e">
        <f>IF('Crisis Indicator Data'!#REF!="No Data",1,IF(#REF!&lt;&gt;"",1,0))</f>
        <v>#REF!</v>
      </c>
      <c r="AM173" s="208" t="e">
        <f>IF('Crisis Indicator Data'!#REF!="No Data",1,IF(#REF!&lt;&gt;"",1,0))</f>
        <v>#REF!</v>
      </c>
      <c r="AN173" s="208" t="e">
        <f>IF('Crisis Indicator Data'!#REF!="No Data",1,IF(#REF!&lt;&gt;"",1,0))</f>
        <v>#REF!</v>
      </c>
      <c r="AO173" s="208" t="e">
        <f>IF('Crisis Indicator Data'!#REF!="No Data",1,IF(#REF!&lt;&gt;"",1,0))</f>
        <v>#REF!</v>
      </c>
      <c r="AP173" s="208" t="e">
        <f>IF('Crisis Indicator Data'!#REF!="No Data",1,IF(#REF!&lt;&gt;"",1,0))</f>
        <v>#REF!</v>
      </c>
      <c r="AQ173" s="208" t="e">
        <f>IF('Crisis Indicator Data'!#REF!="No Data",1,IF(#REF!&lt;&gt;"",1,0))</f>
        <v>#REF!</v>
      </c>
      <c r="AR173" s="208" t="e">
        <f>IF('Crisis Indicator Data'!#REF!="No Data",1,IF(#REF!&lt;&gt;"",1,0))</f>
        <v>#REF!</v>
      </c>
      <c r="AS173" s="208" t="e">
        <f>IF('Crisis Indicator Data'!#REF!="No Data",1,IF(#REF!&lt;&gt;"",1,0))</f>
        <v>#REF!</v>
      </c>
      <c r="AT173" s="208" t="e">
        <f>IF('Crisis Indicator Data'!#REF!="No Data",1,IF(#REF!&lt;&gt;"",1,0))</f>
        <v>#REF!</v>
      </c>
      <c r="AU173" s="208" t="e">
        <f>IF('Crisis Indicator Data'!#REF!="No Data",1,IF(#REF!&lt;&gt;"",1,0))</f>
        <v>#REF!</v>
      </c>
      <c r="AV173" s="208" t="e">
        <f>IF('Crisis Indicator Data'!#REF!="No Data",1,IF(#REF!&lt;&gt;"",1,0))</f>
        <v>#REF!</v>
      </c>
      <c r="AW173" s="208" t="e">
        <f>IF('Crisis Indicator Data'!#REF!="No Data",1,IF(#REF!&lt;&gt;"",1,0))</f>
        <v>#REF!</v>
      </c>
      <c r="AX173" s="208" t="e">
        <f>IF('Crisis Indicator Data'!#REF!="No Data",1,IF(#REF!&lt;&gt;"",1,0))</f>
        <v>#REF!</v>
      </c>
      <c r="AY173" s="208" t="e">
        <f>IF('Crisis Indicator Data'!#REF!="No Data",1,IF(#REF!&lt;&gt;"",1,0))</f>
        <v>#REF!</v>
      </c>
      <c r="AZ173" s="208" t="e">
        <f>IF('Crisis Indicator Data'!#REF!="No Data",1,IF(#REF!&lt;&gt;"",1,0))</f>
        <v>#REF!</v>
      </c>
      <c r="BA173" t="e">
        <f t="shared" si="10"/>
        <v>#REF!</v>
      </c>
      <c r="BB173" s="22" t="e">
        <f t="shared" si="11"/>
        <v>#REF!</v>
      </c>
    </row>
    <row r="174" spans="1:54" x14ac:dyDescent="0.3">
      <c r="A174" t="s">
        <v>7583</v>
      </c>
      <c r="B174" s="208" t="e">
        <f>IF('Crisis Indicator Data'!#REF!="No Data",1,IF(#REF!&lt;&gt;"",1,0))</f>
        <v>#REF!</v>
      </c>
      <c r="C174" s="208" t="e">
        <f>IF('Crisis Indicator Data'!#REF!="No Data",1,IF(#REF!&lt;&gt;"",1,0))</f>
        <v>#REF!</v>
      </c>
      <c r="D174" s="208" t="e">
        <f>IF('Crisis Indicator Data'!#REF!="No Data",1,IF(#REF!&lt;&gt;"",1,0))</f>
        <v>#REF!</v>
      </c>
      <c r="E174" s="208" t="e">
        <f>IF('Crisis Indicator Data'!#REF!="No Data",1,IF(#REF!&lt;&gt;"",1,0))</f>
        <v>#REF!</v>
      </c>
      <c r="F174" s="208" t="e">
        <f>IF('Crisis Indicator Data'!#REF!="No Data",1,IF(#REF!&lt;&gt;"",1,0))</f>
        <v>#REF!</v>
      </c>
      <c r="G174" s="208" t="e">
        <f>IF('Crisis Indicator Data'!#REF!="No Data",1,IF(#REF!&lt;&gt;"",1,0))</f>
        <v>#REF!</v>
      </c>
      <c r="H174" s="208" t="e">
        <f>IF('Crisis Indicator Data'!#REF!="No Data",1,IF(#REF!&lt;&gt;"",1,0))</f>
        <v>#REF!</v>
      </c>
      <c r="I174" s="208" t="e">
        <f>IF('Crisis Indicator Data'!#REF!="No Data",1,IF(#REF!&lt;&gt;"",1,0))</f>
        <v>#REF!</v>
      </c>
      <c r="J174" s="208" t="e">
        <f>IF('Crisis Indicator Data'!#REF!="No Data",1,IF(#REF!&lt;&gt;"",1,0))</f>
        <v>#REF!</v>
      </c>
      <c r="K174" s="208" t="e">
        <f>IF('Crisis Indicator Data'!#REF!="No Data",1,IF(#REF!&lt;&gt;"",1,0))</f>
        <v>#REF!</v>
      </c>
      <c r="L174" s="208" t="e">
        <f>IF('Crisis Indicator Data'!#REF!="No Data",1,IF(#REF!&lt;&gt;"",1,0))</f>
        <v>#REF!</v>
      </c>
      <c r="M174" s="208" t="e">
        <f>IF('Crisis Indicator Data'!#REF!="No Data",1,IF(#REF!&lt;&gt;"",1,0))</f>
        <v>#REF!</v>
      </c>
      <c r="N174" s="208" t="e">
        <f>IF('Crisis Indicator Data'!#REF!="No Data",1,IF(#REF!&lt;&gt;"",1,0))</f>
        <v>#REF!</v>
      </c>
      <c r="O174" s="208" t="e">
        <f>IF('Crisis Indicator Data'!#REF!="No Data",1,IF(#REF!&lt;&gt;"",1,0))</f>
        <v>#REF!</v>
      </c>
      <c r="P174" s="208" t="e">
        <f>IF('Crisis Indicator Data'!#REF!="No Data",1,IF(#REF!&lt;&gt;"",1,0))</f>
        <v>#REF!</v>
      </c>
      <c r="Q174" s="208" t="e">
        <f>IF('Crisis Indicator Data'!#REF!="No Data",1,IF(#REF!&lt;&gt;"",1,0))</f>
        <v>#REF!</v>
      </c>
      <c r="R174" s="208" t="e">
        <f>IF('Crisis Indicator Data'!#REF!="No Data",1,IF(#REF!&lt;&gt;"",1,0))</f>
        <v>#REF!</v>
      </c>
      <c r="S174" s="208" t="e">
        <f>IF('Crisis Indicator Data'!#REF!="No Data",1,IF(#REF!&lt;&gt;"",1,0))</f>
        <v>#REF!</v>
      </c>
      <c r="T174" s="208" t="e">
        <f>IF('Crisis Indicator Data'!#REF!="No Data",1,IF(#REF!&lt;&gt;"",1,0))</f>
        <v>#REF!</v>
      </c>
      <c r="U174" s="208" t="e">
        <f>IF('Crisis Indicator Data'!#REF!="No Data",1,IF(#REF!&lt;&gt;"",1,0))</f>
        <v>#REF!</v>
      </c>
      <c r="V174" s="208" t="e">
        <f>IF('Crisis Indicator Data'!#REF!="No Data",1,IF(#REF!&lt;&gt;"",1,0))</f>
        <v>#REF!</v>
      </c>
      <c r="W174" s="208" t="e">
        <f>IF('Crisis Indicator Data'!#REF!="No Data",1,IF(#REF!&lt;&gt;"",1,0))</f>
        <v>#REF!</v>
      </c>
      <c r="X174" s="208" t="e">
        <f>IF('Crisis Indicator Data'!#REF!="No Data",1,IF(#REF!&lt;&gt;"",1,0))</f>
        <v>#REF!</v>
      </c>
      <c r="Y174" s="208" t="e">
        <f>IF('Crisis Indicator Data'!#REF!="No Data",1,IF(#REF!&lt;&gt;"",1,0))</f>
        <v>#REF!</v>
      </c>
      <c r="Z174" s="208" t="e">
        <f>IF('Crisis Indicator Data'!#REF!="No Data",1,IF(#REF!&lt;&gt;"",1,0))</f>
        <v>#REF!</v>
      </c>
      <c r="AA174" s="208" t="e">
        <f>IF('Crisis Indicator Data'!#REF!="No Data",1,IF(#REF!&lt;&gt;"",1,0))</f>
        <v>#REF!</v>
      </c>
      <c r="AB174" s="208" t="e">
        <f>IF('Crisis Indicator Data'!#REF!="No Data",1,IF(#REF!&lt;&gt;"",1,0))</f>
        <v>#REF!</v>
      </c>
      <c r="AC174" s="208" t="e">
        <f>IF('Crisis Indicator Data'!#REF!="No Data",1,IF(#REF!&lt;&gt;"",1,0))</f>
        <v>#REF!</v>
      </c>
      <c r="AD174" s="208" t="e">
        <f>IF('Crisis Indicator Data'!#REF!="No Data",1,IF(#REF!&lt;&gt;"",1,0))</f>
        <v>#REF!</v>
      </c>
      <c r="AE174" s="208" t="e">
        <f>IF('Crisis Indicator Data'!#REF!="No Data",1,IF(#REF!&lt;&gt;"",1,0))</f>
        <v>#REF!</v>
      </c>
      <c r="AF174" s="208" t="e">
        <f>IF('Crisis Indicator Data'!#REF!="No Data",1,IF(#REF!&lt;&gt;"",1,0))</f>
        <v>#REF!</v>
      </c>
      <c r="AG174" s="208" t="e">
        <f>IF('Crisis Indicator Data'!#REF!="No Data",1,IF(#REF!&lt;&gt;"",1,0))</f>
        <v>#REF!</v>
      </c>
      <c r="AH174" s="208" t="e">
        <f>IF('Crisis Indicator Data'!#REF!="No Data",1,IF(#REF!&lt;&gt;"",1,0))</f>
        <v>#REF!</v>
      </c>
      <c r="AI174" s="208" t="e">
        <f>IF('Crisis Indicator Data'!#REF!="No Data",1,IF(#REF!&lt;&gt;"",1,0))</f>
        <v>#REF!</v>
      </c>
      <c r="AJ174" s="208" t="e">
        <f>IF('Crisis Indicator Data'!#REF!="No Data",1,IF(#REF!&lt;&gt;"",1,0))</f>
        <v>#REF!</v>
      </c>
      <c r="AK174" s="208" t="e">
        <f>IF('Crisis Indicator Data'!#REF!="No Data",1,IF(#REF!&lt;&gt;"",1,0))</f>
        <v>#REF!</v>
      </c>
      <c r="AL174" s="208" t="e">
        <f>IF('Crisis Indicator Data'!#REF!="No Data",1,IF(#REF!&lt;&gt;"",1,0))</f>
        <v>#REF!</v>
      </c>
      <c r="AM174" s="208" t="e">
        <f>IF('Crisis Indicator Data'!#REF!="No Data",1,IF(#REF!&lt;&gt;"",1,0))</f>
        <v>#REF!</v>
      </c>
      <c r="AN174" s="208" t="e">
        <f>IF('Crisis Indicator Data'!#REF!="No Data",1,IF(#REF!&lt;&gt;"",1,0))</f>
        <v>#REF!</v>
      </c>
      <c r="AO174" s="208" t="e">
        <f>IF('Crisis Indicator Data'!#REF!="No Data",1,IF(#REF!&lt;&gt;"",1,0))</f>
        <v>#REF!</v>
      </c>
      <c r="AP174" s="208" t="e">
        <f>IF('Crisis Indicator Data'!#REF!="No Data",1,IF(#REF!&lt;&gt;"",1,0))</f>
        <v>#REF!</v>
      </c>
      <c r="AQ174" s="208" t="e">
        <f>IF('Crisis Indicator Data'!#REF!="No Data",1,IF(#REF!&lt;&gt;"",1,0))</f>
        <v>#REF!</v>
      </c>
      <c r="AR174" s="208" t="e">
        <f>IF('Crisis Indicator Data'!#REF!="No Data",1,IF(#REF!&lt;&gt;"",1,0))</f>
        <v>#REF!</v>
      </c>
      <c r="AS174" s="208" t="e">
        <f>IF('Crisis Indicator Data'!#REF!="No Data",1,IF(#REF!&lt;&gt;"",1,0))</f>
        <v>#REF!</v>
      </c>
      <c r="AT174" s="208" t="e">
        <f>IF('Crisis Indicator Data'!#REF!="No Data",1,IF(#REF!&lt;&gt;"",1,0))</f>
        <v>#REF!</v>
      </c>
      <c r="AU174" s="208" t="e">
        <f>IF('Crisis Indicator Data'!#REF!="No Data",1,IF(#REF!&lt;&gt;"",1,0))</f>
        <v>#REF!</v>
      </c>
      <c r="AV174" s="208" t="e">
        <f>IF('Crisis Indicator Data'!#REF!="No Data",1,IF(#REF!&lt;&gt;"",1,0))</f>
        <v>#REF!</v>
      </c>
      <c r="AW174" s="208" t="e">
        <f>IF('Crisis Indicator Data'!#REF!="No Data",1,IF(#REF!&lt;&gt;"",1,0))</f>
        <v>#REF!</v>
      </c>
      <c r="AX174" s="208" t="e">
        <f>IF('Crisis Indicator Data'!#REF!="No Data",1,IF(#REF!&lt;&gt;"",1,0))</f>
        <v>#REF!</v>
      </c>
      <c r="AY174" s="208" t="e">
        <f>IF('Crisis Indicator Data'!#REF!="No Data",1,IF(#REF!&lt;&gt;"",1,0))</f>
        <v>#REF!</v>
      </c>
      <c r="AZ174" s="208" t="e">
        <f>IF('Crisis Indicator Data'!#REF!="No Data",1,IF(#REF!&lt;&gt;"",1,0))</f>
        <v>#REF!</v>
      </c>
      <c r="BA174" t="e">
        <f t="shared" si="10"/>
        <v>#REF!</v>
      </c>
      <c r="BB174" s="22" t="e">
        <f t="shared" si="11"/>
        <v>#REF!</v>
      </c>
    </row>
    <row r="175" spans="1:54" x14ac:dyDescent="0.3">
      <c r="A175" t="s">
        <v>7584</v>
      </c>
      <c r="B175" s="208" t="e">
        <f>IF('Crisis Indicator Data'!#REF!="No Data",1,IF(#REF!&lt;&gt;"",1,0))</f>
        <v>#REF!</v>
      </c>
      <c r="C175" s="208" t="e">
        <f>IF('Crisis Indicator Data'!#REF!="No Data",1,IF(#REF!&lt;&gt;"",1,0))</f>
        <v>#REF!</v>
      </c>
      <c r="D175" s="208" t="e">
        <f>IF('Crisis Indicator Data'!#REF!="No Data",1,IF(#REF!&lt;&gt;"",1,0))</f>
        <v>#REF!</v>
      </c>
      <c r="E175" s="208" t="e">
        <f>IF('Crisis Indicator Data'!#REF!="No Data",1,IF(#REF!&lt;&gt;"",1,0))</f>
        <v>#REF!</v>
      </c>
      <c r="F175" s="208" t="e">
        <f>IF('Crisis Indicator Data'!#REF!="No Data",1,IF(#REF!&lt;&gt;"",1,0))</f>
        <v>#REF!</v>
      </c>
      <c r="G175" s="208" t="e">
        <f>IF('Crisis Indicator Data'!#REF!="No Data",1,IF(#REF!&lt;&gt;"",1,0))</f>
        <v>#REF!</v>
      </c>
      <c r="H175" s="208" t="e">
        <f>IF('Crisis Indicator Data'!#REF!="No Data",1,IF(#REF!&lt;&gt;"",1,0))</f>
        <v>#REF!</v>
      </c>
      <c r="I175" s="208" t="e">
        <f>IF('Crisis Indicator Data'!#REF!="No Data",1,IF(#REF!&lt;&gt;"",1,0))</f>
        <v>#REF!</v>
      </c>
      <c r="J175" s="208" t="e">
        <f>IF('Crisis Indicator Data'!#REF!="No Data",1,IF(#REF!&lt;&gt;"",1,0))</f>
        <v>#REF!</v>
      </c>
      <c r="K175" s="208" t="e">
        <f>IF('Crisis Indicator Data'!#REF!="No Data",1,IF(#REF!&lt;&gt;"",1,0))</f>
        <v>#REF!</v>
      </c>
      <c r="L175" s="208" t="e">
        <f>IF('Crisis Indicator Data'!#REF!="No Data",1,IF(#REF!&lt;&gt;"",1,0))</f>
        <v>#REF!</v>
      </c>
      <c r="M175" s="208" t="e">
        <f>IF('Crisis Indicator Data'!#REF!="No Data",1,IF(#REF!&lt;&gt;"",1,0))</f>
        <v>#REF!</v>
      </c>
      <c r="N175" s="208" t="e">
        <f>IF('Crisis Indicator Data'!#REF!="No Data",1,IF(#REF!&lt;&gt;"",1,0))</f>
        <v>#REF!</v>
      </c>
      <c r="O175" s="208" t="e">
        <f>IF('Crisis Indicator Data'!#REF!="No Data",1,IF(#REF!&lt;&gt;"",1,0))</f>
        <v>#REF!</v>
      </c>
      <c r="P175" s="208" t="e">
        <f>IF('Crisis Indicator Data'!#REF!="No Data",1,IF(#REF!&lt;&gt;"",1,0))</f>
        <v>#REF!</v>
      </c>
      <c r="Q175" s="208" t="e">
        <f>IF('Crisis Indicator Data'!#REF!="No Data",1,IF(#REF!&lt;&gt;"",1,0))</f>
        <v>#REF!</v>
      </c>
      <c r="R175" s="208" t="e">
        <f>IF('Crisis Indicator Data'!#REF!="No Data",1,IF(#REF!&lt;&gt;"",1,0))</f>
        <v>#REF!</v>
      </c>
      <c r="S175" s="208" t="e">
        <f>IF('Crisis Indicator Data'!#REF!="No Data",1,IF(#REF!&lt;&gt;"",1,0))</f>
        <v>#REF!</v>
      </c>
      <c r="T175" s="208" t="e">
        <f>IF('Crisis Indicator Data'!#REF!="No Data",1,IF(#REF!&lt;&gt;"",1,0))</f>
        <v>#REF!</v>
      </c>
      <c r="U175" s="208" t="e">
        <f>IF('Crisis Indicator Data'!#REF!="No Data",1,IF(#REF!&lt;&gt;"",1,0))</f>
        <v>#REF!</v>
      </c>
      <c r="V175" s="208" t="e">
        <f>IF('Crisis Indicator Data'!#REF!="No Data",1,IF(#REF!&lt;&gt;"",1,0))</f>
        <v>#REF!</v>
      </c>
      <c r="W175" s="208" t="e">
        <f>IF('Crisis Indicator Data'!#REF!="No Data",1,IF(#REF!&lt;&gt;"",1,0))</f>
        <v>#REF!</v>
      </c>
      <c r="X175" s="208" t="e">
        <f>IF('Crisis Indicator Data'!#REF!="No Data",1,IF(#REF!&lt;&gt;"",1,0))</f>
        <v>#REF!</v>
      </c>
      <c r="Y175" s="208" t="e">
        <f>IF('Crisis Indicator Data'!#REF!="No Data",1,IF(#REF!&lt;&gt;"",1,0))</f>
        <v>#REF!</v>
      </c>
      <c r="Z175" s="208" t="e">
        <f>IF('Crisis Indicator Data'!#REF!="No Data",1,IF(#REF!&lt;&gt;"",1,0))</f>
        <v>#REF!</v>
      </c>
      <c r="AA175" s="208" t="e">
        <f>IF('Crisis Indicator Data'!#REF!="No Data",1,IF(#REF!&lt;&gt;"",1,0))</f>
        <v>#REF!</v>
      </c>
      <c r="AB175" s="208" t="e">
        <f>IF('Crisis Indicator Data'!#REF!="No Data",1,IF(#REF!&lt;&gt;"",1,0))</f>
        <v>#REF!</v>
      </c>
      <c r="AC175" s="208" t="e">
        <f>IF('Crisis Indicator Data'!#REF!="No Data",1,IF(#REF!&lt;&gt;"",1,0))</f>
        <v>#REF!</v>
      </c>
      <c r="AD175" s="208" t="e">
        <f>IF('Crisis Indicator Data'!#REF!="No Data",1,IF(#REF!&lt;&gt;"",1,0))</f>
        <v>#REF!</v>
      </c>
      <c r="AE175" s="208" t="e">
        <f>IF('Crisis Indicator Data'!#REF!="No Data",1,IF(#REF!&lt;&gt;"",1,0))</f>
        <v>#REF!</v>
      </c>
      <c r="AF175" s="208" t="e">
        <f>IF('Crisis Indicator Data'!#REF!="No Data",1,IF(#REF!&lt;&gt;"",1,0))</f>
        <v>#REF!</v>
      </c>
      <c r="AG175" s="208" t="e">
        <f>IF('Crisis Indicator Data'!#REF!="No Data",1,IF(#REF!&lt;&gt;"",1,0))</f>
        <v>#REF!</v>
      </c>
      <c r="AH175" s="208" t="e">
        <f>IF('Crisis Indicator Data'!#REF!="No Data",1,IF(#REF!&lt;&gt;"",1,0))</f>
        <v>#REF!</v>
      </c>
      <c r="AI175" s="208" t="e">
        <f>IF('Crisis Indicator Data'!#REF!="No Data",1,IF(#REF!&lt;&gt;"",1,0))</f>
        <v>#REF!</v>
      </c>
      <c r="AJ175" s="208" t="e">
        <f>IF('Crisis Indicator Data'!#REF!="No Data",1,IF(#REF!&lt;&gt;"",1,0))</f>
        <v>#REF!</v>
      </c>
      <c r="AK175" s="208" t="e">
        <f>IF('Crisis Indicator Data'!#REF!="No Data",1,IF(#REF!&lt;&gt;"",1,0))</f>
        <v>#REF!</v>
      </c>
      <c r="AL175" s="208" t="e">
        <f>IF('Crisis Indicator Data'!#REF!="No Data",1,IF(#REF!&lt;&gt;"",1,0))</f>
        <v>#REF!</v>
      </c>
      <c r="AM175" s="208" t="e">
        <f>IF('Crisis Indicator Data'!#REF!="No Data",1,IF(#REF!&lt;&gt;"",1,0))</f>
        <v>#REF!</v>
      </c>
      <c r="AN175" s="208" t="e">
        <f>IF('Crisis Indicator Data'!#REF!="No Data",1,IF(#REF!&lt;&gt;"",1,0))</f>
        <v>#REF!</v>
      </c>
      <c r="AO175" s="208" t="e">
        <f>IF('Crisis Indicator Data'!#REF!="No Data",1,IF(#REF!&lt;&gt;"",1,0))</f>
        <v>#REF!</v>
      </c>
      <c r="AP175" s="208" t="e">
        <f>IF('Crisis Indicator Data'!#REF!="No Data",1,IF(#REF!&lt;&gt;"",1,0))</f>
        <v>#REF!</v>
      </c>
      <c r="AQ175" s="208" t="e">
        <f>IF('Crisis Indicator Data'!#REF!="No Data",1,IF(#REF!&lt;&gt;"",1,0))</f>
        <v>#REF!</v>
      </c>
      <c r="AR175" s="208" t="e">
        <f>IF('Crisis Indicator Data'!#REF!="No Data",1,IF(#REF!&lt;&gt;"",1,0))</f>
        <v>#REF!</v>
      </c>
      <c r="AS175" s="208" t="e">
        <f>IF('Crisis Indicator Data'!#REF!="No Data",1,IF(#REF!&lt;&gt;"",1,0))</f>
        <v>#REF!</v>
      </c>
      <c r="AT175" s="208" t="e">
        <f>IF('Crisis Indicator Data'!#REF!="No Data",1,IF(#REF!&lt;&gt;"",1,0))</f>
        <v>#REF!</v>
      </c>
      <c r="AU175" s="208" t="e">
        <f>IF('Crisis Indicator Data'!#REF!="No Data",1,IF(#REF!&lt;&gt;"",1,0))</f>
        <v>#REF!</v>
      </c>
      <c r="AV175" s="208" t="e">
        <f>IF('Crisis Indicator Data'!#REF!="No Data",1,IF(#REF!&lt;&gt;"",1,0))</f>
        <v>#REF!</v>
      </c>
      <c r="AW175" s="208" t="e">
        <f>IF('Crisis Indicator Data'!#REF!="No Data",1,IF(#REF!&lt;&gt;"",1,0))</f>
        <v>#REF!</v>
      </c>
      <c r="AX175" s="208" t="e">
        <f>IF('Crisis Indicator Data'!#REF!="No Data",1,IF(#REF!&lt;&gt;"",1,0))</f>
        <v>#REF!</v>
      </c>
      <c r="AY175" s="208" t="e">
        <f>IF('Crisis Indicator Data'!#REF!="No Data",1,IF(#REF!&lt;&gt;"",1,0))</f>
        <v>#REF!</v>
      </c>
      <c r="AZ175" s="208" t="e">
        <f>IF('Crisis Indicator Data'!#REF!="No Data",1,IF(#REF!&lt;&gt;"",1,0))</f>
        <v>#REF!</v>
      </c>
      <c r="BA175" t="e">
        <f t="shared" si="10"/>
        <v>#REF!</v>
      </c>
      <c r="BB175" s="22" t="e">
        <f t="shared" si="11"/>
        <v>#REF!</v>
      </c>
    </row>
    <row r="176" spans="1:54" x14ac:dyDescent="0.3">
      <c r="A176" t="s">
        <v>7585</v>
      </c>
      <c r="B176" s="208" t="e">
        <f>IF('Crisis Indicator Data'!#REF!="No Data",1,IF(#REF!&lt;&gt;"",1,0))</f>
        <v>#REF!</v>
      </c>
      <c r="C176" s="208" t="e">
        <f>IF('Crisis Indicator Data'!#REF!="No Data",1,IF(#REF!&lt;&gt;"",1,0))</f>
        <v>#REF!</v>
      </c>
      <c r="D176" s="208" t="e">
        <f>IF('Crisis Indicator Data'!#REF!="No Data",1,IF(#REF!&lt;&gt;"",1,0))</f>
        <v>#REF!</v>
      </c>
      <c r="E176" s="208" t="e">
        <f>IF('Crisis Indicator Data'!#REF!="No Data",1,IF(#REF!&lt;&gt;"",1,0))</f>
        <v>#REF!</v>
      </c>
      <c r="F176" s="208" t="e">
        <f>IF('Crisis Indicator Data'!#REF!="No Data",1,IF(#REF!&lt;&gt;"",1,0))</f>
        <v>#REF!</v>
      </c>
      <c r="G176" s="208" t="e">
        <f>IF('Crisis Indicator Data'!#REF!="No Data",1,IF(#REF!&lt;&gt;"",1,0))</f>
        <v>#REF!</v>
      </c>
      <c r="H176" s="208" t="e">
        <f>IF('Crisis Indicator Data'!#REF!="No Data",1,IF(#REF!&lt;&gt;"",1,0))</f>
        <v>#REF!</v>
      </c>
      <c r="I176" s="208" t="e">
        <f>IF('Crisis Indicator Data'!#REF!="No Data",1,IF(#REF!&lt;&gt;"",1,0))</f>
        <v>#REF!</v>
      </c>
      <c r="J176" s="208" t="e">
        <f>IF('Crisis Indicator Data'!#REF!="No Data",1,IF(#REF!&lt;&gt;"",1,0))</f>
        <v>#REF!</v>
      </c>
      <c r="K176" s="208" t="e">
        <f>IF('Crisis Indicator Data'!#REF!="No Data",1,IF(#REF!&lt;&gt;"",1,0))</f>
        <v>#REF!</v>
      </c>
      <c r="L176" s="208" t="e">
        <f>IF('Crisis Indicator Data'!#REF!="No Data",1,IF(#REF!&lt;&gt;"",1,0))</f>
        <v>#REF!</v>
      </c>
      <c r="M176" s="208" t="e">
        <f>IF('Crisis Indicator Data'!#REF!="No Data",1,IF(#REF!&lt;&gt;"",1,0))</f>
        <v>#REF!</v>
      </c>
      <c r="N176" s="208" t="e">
        <f>IF('Crisis Indicator Data'!#REF!="No Data",1,IF(#REF!&lt;&gt;"",1,0))</f>
        <v>#REF!</v>
      </c>
      <c r="O176" s="208" t="e">
        <f>IF('Crisis Indicator Data'!#REF!="No Data",1,IF(#REF!&lt;&gt;"",1,0))</f>
        <v>#REF!</v>
      </c>
      <c r="P176" s="208" t="e">
        <f>IF('Crisis Indicator Data'!#REF!="No Data",1,IF(#REF!&lt;&gt;"",1,0))</f>
        <v>#REF!</v>
      </c>
      <c r="Q176" s="208" t="e">
        <f>IF('Crisis Indicator Data'!#REF!="No Data",1,IF(#REF!&lt;&gt;"",1,0))</f>
        <v>#REF!</v>
      </c>
      <c r="R176" s="208" t="e">
        <f>IF('Crisis Indicator Data'!#REF!="No Data",1,IF(#REF!&lt;&gt;"",1,0))</f>
        <v>#REF!</v>
      </c>
      <c r="S176" s="208" t="e">
        <f>IF('Crisis Indicator Data'!#REF!="No Data",1,IF(#REF!&lt;&gt;"",1,0))</f>
        <v>#REF!</v>
      </c>
      <c r="T176" s="208" t="e">
        <f>IF('Crisis Indicator Data'!#REF!="No Data",1,IF(#REF!&lt;&gt;"",1,0))</f>
        <v>#REF!</v>
      </c>
      <c r="U176" s="208" t="e">
        <f>IF('Crisis Indicator Data'!#REF!="No Data",1,IF(#REF!&lt;&gt;"",1,0))</f>
        <v>#REF!</v>
      </c>
      <c r="V176" s="208" t="e">
        <f>IF('Crisis Indicator Data'!#REF!="No Data",1,IF(#REF!&lt;&gt;"",1,0))</f>
        <v>#REF!</v>
      </c>
      <c r="W176" s="208" t="e">
        <f>IF('Crisis Indicator Data'!#REF!="No Data",1,IF(#REF!&lt;&gt;"",1,0))</f>
        <v>#REF!</v>
      </c>
      <c r="X176" s="208" t="e">
        <f>IF('Crisis Indicator Data'!#REF!="No Data",1,IF(#REF!&lt;&gt;"",1,0))</f>
        <v>#REF!</v>
      </c>
      <c r="Y176" s="208" t="e">
        <f>IF('Crisis Indicator Data'!#REF!="No Data",1,IF(#REF!&lt;&gt;"",1,0))</f>
        <v>#REF!</v>
      </c>
      <c r="Z176" s="208" t="e">
        <f>IF('Crisis Indicator Data'!#REF!="No Data",1,IF(#REF!&lt;&gt;"",1,0))</f>
        <v>#REF!</v>
      </c>
      <c r="AA176" s="208" t="e">
        <f>IF('Crisis Indicator Data'!#REF!="No Data",1,IF(#REF!&lt;&gt;"",1,0))</f>
        <v>#REF!</v>
      </c>
      <c r="AB176" s="208" t="e">
        <f>IF('Crisis Indicator Data'!#REF!="No Data",1,IF(#REF!&lt;&gt;"",1,0))</f>
        <v>#REF!</v>
      </c>
      <c r="AC176" s="208" t="e">
        <f>IF('Crisis Indicator Data'!#REF!="No Data",1,IF(#REF!&lt;&gt;"",1,0))</f>
        <v>#REF!</v>
      </c>
      <c r="AD176" s="208" t="e">
        <f>IF('Crisis Indicator Data'!#REF!="No Data",1,IF(#REF!&lt;&gt;"",1,0))</f>
        <v>#REF!</v>
      </c>
      <c r="AE176" s="208" t="e">
        <f>IF('Crisis Indicator Data'!#REF!="No Data",1,IF(#REF!&lt;&gt;"",1,0))</f>
        <v>#REF!</v>
      </c>
      <c r="AF176" s="208" t="e">
        <f>IF('Crisis Indicator Data'!#REF!="No Data",1,IF(#REF!&lt;&gt;"",1,0))</f>
        <v>#REF!</v>
      </c>
      <c r="AG176" s="208" t="e">
        <f>IF('Crisis Indicator Data'!#REF!="No Data",1,IF(#REF!&lt;&gt;"",1,0))</f>
        <v>#REF!</v>
      </c>
      <c r="AH176" s="208" t="e">
        <f>IF('Crisis Indicator Data'!#REF!="No Data",1,IF(#REF!&lt;&gt;"",1,0))</f>
        <v>#REF!</v>
      </c>
      <c r="AI176" s="208" t="e">
        <f>IF('Crisis Indicator Data'!#REF!="No Data",1,IF(#REF!&lt;&gt;"",1,0))</f>
        <v>#REF!</v>
      </c>
      <c r="AJ176" s="208" t="e">
        <f>IF('Crisis Indicator Data'!#REF!="No Data",1,IF(#REF!&lt;&gt;"",1,0))</f>
        <v>#REF!</v>
      </c>
      <c r="AK176" s="208" t="e">
        <f>IF('Crisis Indicator Data'!#REF!="No Data",1,IF(#REF!&lt;&gt;"",1,0))</f>
        <v>#REF!</v>
      </c>
      <c r="AL176" s="208" t="e">
        <f>IF('Crisis Indicator Data'!#REF!="No Data",1,IF(#REF!&lt;&gt;"",1,0))</f>
        <v>#REF!</v>
      </c>
      <c r="AM176" s="208" t="e">
        <f>IF('Crisis Indicator Data'!#REF!="No Data",1,IF(#REF!&lt;&gt;"",1,0))</f>
        <v>#REF!</v>
      </c>
      <c r="AN176" s="208" t="e">
        <f>IF('Crisis Indicator Data'!#REF!="No Data",1,IF(#REF!&lt;&gt;"",1,0))</f>
        <v>#REF!</v>
      </c>
      <c r="AO176" s="208" t="e">
        <f>IF('Crisis Indicator Data'!#REF!="No Data",1,IF(#REF!&lt;&gt;"",1,0))</f>
        <v>#REF!</v>
      </c>
      <c r="AP176" s="208" t="e">
        <f>IF('Crisis Indicator Data'!#REF!="No Data",1,IF(#REF!&lt;&gt;"",1,0))</f>
        <v>#REF!</v>
      </c>
      <c r="AQ176" s="208" t="e">
        <f>IF('Crisis Indicator Data'!#REF!="No Data",1,IF(#REF!&lt;&gt;"",1,0))</f>
        <v>#REF!</v>
      </c>
      <c r="AR176" s="208" t="e">
        <f>IF('Crisis Indicator Data'!#REF!="No Data",1,IF(#REF!&lt;&gt;"",1,0))</f>
        <v>#REF!</v>
      </c>
      <c r="AS176" s="208" t="e">
        <f>IF('Crisis Indicator Data'!#REF!="No Data",1,IF(#REF!&lt;&gt;"",1,0))</f>
        <v>#REF!</v>
      </c>
      <c r="AT176" s="208" t="e">
        <f>IF('Crisis Indicator Data'!#REF!="No Data",1,IF(#REF!&lt;&gt;"",1,0))</f>
        <v>#REF!</v>
      </c>
      <c r="AU176" s="208" t="e">
        <f>IF('Crisis Indicator Data'!#REF!="No Data",1,IF(#REF!&lt;&gt;"",1,0))</f>
        <v>#REF!</v>
      </c>
      <c r="AV176" s="208" t="e">
        <f>IF('Crisis Indicator Data'!#REF!="No Data",1,IF(#REF!&lt;&gt;"",1,0))</f>
        <v>#REF!</v>
      </c>
      <c r="AW176" s="208" t="e">
        <f>IF('Crisis Indicator Data'!#REF!="No Data",1,IF(#REF!&lt;&gt;"",1,0))</f>
        <v>#REF!</v>
      </c>
      <c r="AX176" s="208" t="e">
        <f>IF('Crisis Indicator Data'!#REF!="No Data",1,IF(#REF!&lt;&gt;"",1,0))</f>
        <v>#REF!</v>
      </c>
      <c r="AY176" s="208" t="e">
        <f>IF('Crisis Indicator Data'!#REF!="No Data",1,IF(#REF!&lt;&gt;"",1,0))</f>
        <v>#REF!</v>
      </c>
      <c r="AZ176" s="208" t="e">
        <f>IF('Crisis Indicator Data'!#REF!="No Data",1,IF(#REF!&lt;&gt;"",1,0))</f>
        <v>#REF!</v>
      </c>
      <c r="BA176" t="e">
        <f t="shared" si="10"/>
        <v>#REF!</v>
      </c>
      <c r="BB176" s="22" t="e">
        <f t="shared" si="11"/>
        <v>#REF!</v>
      </c>
    </row>
    <row r="177" spans="1:54" x14ac:dyDescent="0.3">
      <c r="A177" t="s">
        <v>7586</v>
      </c>
      <c r="B177" s="208" t="e">
        <f>IF('Crisis Indicator Data'!#REF!="No Data",1,IF(#REF!&lt;&gt;"",1,0))</f>
        <v>#REF!</v>
      </c>
      <c r="C177" s="208" t="e">
        <f>IF('Crisis Indicator Data'!#REF!="No Data",1,IF(#REF!&lt;&gt;"",1,0))</f>
        <v>#REF!</v>
      </c>
      <c r="D177" s="208" t="e">
        <f>IF('Crisis Indicator Data'!#REF!="No Data",1,IF(#REF!&lt;&gt;"",1,0))</f>
        <v>#REF!</v>
      </c>
      <c r="E177" s="208" t="e">
        <f>IF('Crisis Indicator Data'!#REF!="No Data",1,IF(#REF!&lt;&gt;"",1,0))</f>
        <v>#REF!</v>
      </c>
      <c r="F177" s="208" t="e">
        <f>IF('Crisis Indicator Data'!#REF!="No Data",1,IF(#REF!&lt;&gt;"",1,0))</f>
        <v>#REF!</v>
      </c>
      <c r="G177" s="208" t="e">
        <f>IF('Crisis Indicator Data'!#REF!="No Data",1,IF(#REF!&lt;&gt;"",1,0))</f>
        <v>#REF!</v>
      </c>
      <c r="H177" s="208" t="e">
        <f>IF('Crisis Indicator Data'!#REF!="No Data",1,IF(#REF!&lt;&gt;"",1,0))</f>
        <v>#REF!</v>
      </c>
      <c r="I177" s="208" t="e">
        <f>IF('Crisis Indicator Data'!#REF!="No Data",1,IF(#REF!&lt;&gt;"",1,0))</f>
        <v>#REF!</v>
      </c>
      <c r="J177" s="208" t="e">
        <f>IF('Crisis Indicator Data'!#REF!="No Data",1,IF(#REF!&lt;&gt;"",1,0))</f>
        <v>#REF!</v>
      </c>
      <c r="K177" s="208" t="e">
        <f>IF('Crisis Indicator Data'!#REF!="No Data",1,IF(#REF!&lt;&gt;"",1,0))</f>
        <v>#REF!</v>
      </c>
      <c r="L177" s="208" t="e">
        <f>IF('Crisis Indicator Data'!#REF!="No Data",1,IF(#REF!&lt;&gt;"",1,0))</f>
        <v>#REF!</v>
      </c>
      <c r="M177" s="208" t="e">
        <f>IF('Crisis Indicator Data'!#REF!="No Data",1,IF(#REF!&lt;&gt;"",1,0))</f>
        <v>#REF!</v>
      </c>
      <c r="N177" s="208" t="e">
        <f>IF('Crisis Indicator Data'!#REF!="No Data",1,IF(#REF!&lt;&gt;"",1,0))</f>
        <v>#REF!</v>
      </c>
      <c r="O177" s="208" t="e">
        <f>IF('Crisis Indicator Data'!#REF!="No Data",1,IF(#REF!&lt;&gt;"",1,0))</f>
        <v>#REF!</v>
      </c>
      <c r="P177" s="208" t="e">
        <f>IF('Crisis Indicator Data'!#REF!="No Data",1,IF(#REF!&lt;&gt;"",1,0))</f>
        <v>#REF!</v>
      </c>
      <c r="Q177" s="208" t="e">
        <f>IF('Crisis Indicator Data'!#REF!="No Data",1,IF(#REF!&lt;&gt;"",1,0))</f>
        <v>#REF!</v>
      </c>
      <c r="R177" s="208" t="e">
        <f>IF('Crisis Indicator Data'!#REF!="No Data",1,IF(#REF!&lt;&gt;"",1,0))</f>
        <v>#REF!</v>
      </c>
      <c r="S177" s="208" t="e">
        <f>IF('Crisis Indicator Data'!#REF!="No Data",1,IF(#REF!&lt;&gt;"",1,0))</f>
        <v>#REF!</v>
      </c>
      <c r="T177" s="208" t="e">
        <f>IF('Crisis Indicator Data'!#REF!="No Data",1,IF(#REF!&lt;&gt;"",1,0))</f>
        <v>#REF!</v>
      </c>
      <c r="U177" s="208" t="e">
        <f>IF('Crisis Indicator Data'!#REF!="No Data",1,IF(#REF!&lt;&gt;"",1,0))</f>
        <v>#REF!</v>
      </c>
      <c r="V177" s="208" t="e">
        <f>IF('Crisis Indicator Data'!#REF!="No Data",1,IF(#REF!&lt;&gt;"",1,0))</f>
        <v>#REF!</v>
      </c>
      <c r="W177" s="208" t="e">
        <f>IF('Crisis Indicator Data'!#REF!="No Data",1,IF(#REF!&lt;&gt;"",1,0))</f>
        <v>#REF!</v>
      </c>
      <c r="X177" s="208" t="e">
        <f>IF('Crisis Indicator Data'!#REF!="No Data",1,IF(#REF!&lt;&gt;"",1,0))</f>
        <v>#REF!</v>
      </c>
      <c r="Y177" s="208" t="e">
        <f>IF('Crisis Indicator Data'!#REF!="No Data",1,IF(#REF!&lt;&gt;"",1,0))</f>
        <v>#REF!</v>
      </c>
      <c r="Z177" s="208" t="e">
        <f>IF('Crisis Indicator Data'!#REF!="No Data",1,IF(#REF!&lt;&gt;"",1,0))</f>
        <v>#REF!</v>
      </c>
      <c r="AA177" s="208" t="e">
        <f>IF('Crisis Indicator Data'!#REF!="No Data",1,IF(#REF!&lt;&gt;"",1,0))</f>
        <v>#REF!</v>
      </c>
      <c r="AB177" s="208" t="e">
        <f>IF('Crisis Indicator Data'!#REF!="No Data",1,IF(#REF!&lt;&gt;"",1,0))</f>
        <v>#REF!</v>
      </c>
      <c r="AC177" s="208" t="e">
        <f>IF('Crisis Indicator Data'!#REF!="No Data",1,IF(#REF!&lt;&gt;"",1,0))</f>
        <v>#REF!</v>
      </c>
      <c r="AD177" s="208" t="e">
        <f>IF('Crisis Indicator Data'!#REF!="No Data",1,IF(#REF!&lt;&gt;"",1,0))</f>
        <v>#REF!</v>
      </c>
      <c r="AE177" s="208" t="e">
        <f>IF('Crisis Indicator Data'!#REF!="No Data",1,IF(#REF!&lt;&gt;"",1,0))</f>
        <v>#REF!</v>
      </c>
      <c r="AF177" s="208" t="e">
        <f>IF('Crisis Indicator Data'!#REF!="No Data",1,IF(#REF!&lt;&gt;"",1,0))</f>
        <v>#REF!</v>
      </c>
      <c r="AG177" s="208" t="e">
        <f>IF('Crisis Indicator Data'!#REF!="No Data",1,IF(#REF!&lt;&gt;"",1,0))</f>
        <v>#REF!</v>
      </c>
      <c r="AH177" s="208" t="e">
        <f>IF('Crisis Indicator Data'!#REF!="No Data",1,IF(#REF!&lt;&gt;"",1,0))</f>
        <v>#REF!</v>
      </c>
      <c r="AI177" s="208" t="e">
        <f>IF('Crisis Indicator Data'!#REF!="No Data",1,IF(#REF!&lt;&gt;"",1,0))</f>
        <v>#REF!</v>
      </c>
      <c r="AJ177" s="208" t="e">
        <f>IF('Crisis Indicator Data'!#REF!="No Data",1,IF(#REF!&lt;&gt;"",1,0))</f>
        <v>#REF!</v>
      </c>
      <c r="AK177" s="208" t="e">
        <f>IF('Crisis Indicator Data'!#REF!="No Data",1,IF(#REF!&lt;&gt;"",1,0))</f>
        <v>#REF!</v>
      </c>
      <c r="AL177" s="208" t="e">
        <f>IF('Crisis Indicator Data'!#REF!="No Data",1,IF(#REF!&lt;&gt;"",1,0))</f>
        <v>#REF!</v>
      </c>
      <c r="AM177" s="208" t="e">
        <f>IF('Crisis Indicator Data'!#REF!="No Data",1,IF(#REF!&lt;&gt;"",1,0))</f>
        <v>#REF!</v>
      </c>
      <c r="AN177" s="208" t="e">
        <f>IF('Crisis Indicator Data'!#REF!="No Data",1,IF(#REF!&lt;&gt;"",1,0))</f>
        <v>#REF!</v>
      </c>
      <c r="AO177" s="208" t="e">
        <f>IF('Crisis Indicator Data'!#REF!="No Data",1,IF(#REF!&lt;&gt;"",1,0))</f>
        <v>#REF!</v>
      </c>
      <c r="AP177" s="208" t="e">
        <f>IF('Crisis Indicator Data'!#REF!="No Data",1,IF(#REF!&lt;&gt;"",1,0))</f>
        <v>#REF!</v>
      </c>
      <c r="AQ177" s="208" t="e">
        <f>IF('Crisis Indicator Data'!#REF!="No Data",1,IF(#REF!&lt;&gt;"",1,0))</f>
        <v>#REF!</v>
      </c>
      <c r="AR177" s="208" t="e">
        <f>IF('Crisis Indicator Data'!#REF!="No Data",1,IF(#REF!&lt;&gt;"",1,0))</f>
        <v>#REF!</v>
      </c>
      <c r="AS177" s="208" t="e">
        <f>IF('Crisis Indicator Data'!#REF!="No Data",1,IF(#REF!&lt;&gt;"",1,0))</f>
        <v>#REF!</v>
      </c>
      <c r="AT177" s="208" t="e">
        <f>IF('Crisis Indicator Data'!#REF!="No Data",1,IF(#REF!&lt;&gt;"",1,0))</f>
        <v>#REF!</v>
      </c>
      <c r="AU177" s="208" t="e">
        <f>IF('Crisis Indicator Data'!#REF!="No Data",1,IF(#REF!&lt;&gt;"",1,0))</f>
        <v>#REF!</v>
      </c>
      <c r="AV177" s="208" t="e">
        <f>IF('Crisis Indicator Data'!#REF!="No Data",1,IF(#REF!&lt;&gt;"",1,0))</f>
        <v>#REF!</v>
      </c>
      <c r="AW177" s="208" t="e">
        <f>IF('Crisis Indicator Data'!#REF!="No Data",1,IF(#REF!&lt;&gt;"",1,0))</f>
        <v>#REF!</v>
      </c>
      <c r="AX177" s="208" t="e">
        <f>IF('Crisis Indicator Data'!#REF!="No Data",1,IF(#REF!&lt;&gt;"",1,0))</f>
        <v>#REF!</v>
      </c>
      <c r="AY177" s="208" t="e">
        <f>IF('Crisis Indicator Data'!#REF!="No Data",1,IF(#REF!&lt;&gt;"",1,0))</f>
        <v>#REF!</v>
      </c>
      <c r="AZ177" s="208" t="e">
        <f>IF('Crisis Indicator Data'!#REF!="No Data",1,IF(#REF!&lt;&gt;"",1,0))</f>
        <v>#REF!</v>
      </c>
      <c r="BA177" t="e">
        <f t="shared" si="10"/>
        <v>#REF!</v>
      </c>
      <c r="BB177" s="22" t="e">
        <f t="shared" si="11"/>
        <v>#REF!</v>
      </c>
    </row>
    <row r="178" spans="1:54" x14ac:dyDescent="0.3">
      <c r="A178" t="s">
        <v>7588</v>
      </c>
      <c r="B178" s="208" t="e">
        <f>IF('Crisis Indicator Data'!#REF!="No Data",1,IF(#REF!&lt;&gt;"",1,0))</f>
        <v>#REF!</v>
      </c>
      <c r="C178" s="208" t="e">
        <f>IF('Crisis Indicator Data'!#REF!="No Data",1,IF(#REF!&lt;&gt;"",1,0))</f>
        <v>#REF!</v>
      </c>
      <c r="D178" s="208" t="e">
        <f>IF('Crisis Indicator Data'!#REF!="No Data",1,IF(#REF!&lt;&gt;"",1,0))</f>
        <v>#REF!</v>
      </c>
      <c r="E178" s="208" t="e">
        <f>IF('Crisis Indicator Data'!#REF!="No Data",1,IF(#REF!&lt;&gt;"",1,0))</f>
        <v>#REF!</v>
      </c>
      <c r="F178" s="208" t="e">
        <f>IF('Crisis Indicator Data'!#REF!="No Data",1,IF(#REF!&lt;&gt;"",1,0))</f>
        <v>#REF!</v>
      </c>
      <c r="G178" s="208" t="e">
        <f>IF('Crisis Indicator Data'!#REF!="No Data",1,IF(#REF!&lt;&gt;"",1,0))</f>
        <v>#REF!</v>
      </c>
      <c r="H178" s="208" t="e">
        <f>IF('Crisis Indicator Data'!#REF!="No Data",1,IF(#REF!&lt;&gt;"",1,0))</f>
        <v>#REF!</v>
      </c>
      <c r="I178" s="208" t="e">
        <f>IF('Crisis Indicator Data'!#REF!="No Data",1,IF(#REF!&lt;&gt;"",1,0))</f>
        <v>#REF!</v>
      </c>
      <c r="J178" s="208" t="e">
        <f>IF('Crisis Indicator Data'!#REF!="No Data",1,IF(#REF!&lt;&gt;"",1,0))</f>
        <v>#REF!</v>
      </c>
      <c r="K178" s="208" t="e">
        <f>IF('Crisis Indicator Data'!#REF!="No Data",1,IF(#REF!&lt;&gt;"",1,0))</f>
        <v>#REF!</v>
      </c>
      <c r="L178" s="208" t="e">
        <f>IF('Crisis Indicator Data'!#REF!="No Data",1,IF(#REF!&lt;&gt;"",1,0))</f>
        <v>#REF!</v>
      </c>
      <c r="M178" s="208" t="e">
        <f>IF('Crisis Indicator Data'!#REF!="No Data",1,IF(#REF!&lt;&gt;"",1,0))</f>
        <v>#REF!</v>
      </c>
      <c r="N178" s="208" t="e">
        <f>IF('Crisis Indicator Data'!#REF!="No Data",1,IF(#REF!&lt;&gt;"",1,0))</f>
        <v>#REF!</v>
      </c>
      <c r="O178" s="208" t="e">
        <f>IF('Crisis Indicator Data'!#REF!="No Data",1,IF(#REF!&lt;&gt;"",1,0))</f>
        <v>#REF!</v>
      </c>
      <c r="P178" s="208" t="e">
        <f>IF('Crisis Indicator Data'!#REF!="No Data",1,IF(#REF!&lt;&gt;"",1,0))</f>
        <v>#REF!</v>
      </c>
      <c r="Q178" s="208" t="e">
        <f>IF('Crisis Indicator Data'!#REF!="No Data",1,IF(#REF!&lt;&gt;"",1,0))</f>
        <v>#REF!</v>
      </c>
      <c r="R178" s="208" t="e">
        <f>IF('Crisis Indicator Data'!#REF!="No Data",1,IF(#REF!&lt;&gt;"",1,0))</f>
        <v>#REF!</v>
      </c>
      <c r="S178" s="208" t="e">
        <f>IF('Crisis Indicator Data'!#REF!="No Data",1,IF(#REF!&lt;&gt;"",1,0))</f>
        <v>#REF!</v>
      </c>
      <c r="T178" s="208" t="e">
        <f>IF('Crisis Indicator Data'!#REF!="No Data",1,IF(#REF!&lt;&gt;"",1,0))</f>
        <v>#REF!</v>
      </c>
      <c r="U178" s="208" t="e">
        <f>IF('Crisis Indicator Data'!#REF!="No Data",1,IF(#REF!&lt;&gt;"",1,0))</f>
        <v>#REF!</v>
      </c>
      <c r="V178" s="208" t="e">
        <f>IF('Crisis Indicator Data'!#REF!="No Data",1,IF(#REF!&lt;&gt;"",1,0))</f>
        <v>#REF!</v>
      </c>
      <c r="W178" s="208" t="e">
        <f>IF('Crisis Indicator Data'!#REF!="No Data",1,IF(#REF!&lt;&gt;"",1,0))</f>
        <v>#REF!</v>
      </c>
      <c r="X178" s="208" t="e">
        <f>IF('Crisis Indicator Data'!#REF!="No Data",1,IF(#REF!&lt;&gt;"",1,0))</f>
        <v>#REF!</v>
      </c>
      <c r="Y178" s="208" t="e">
        <f>IF('Crisis Indicator Data'!#REF!="No Data",1,IF(#REF!&lt;&gt;"",1,0))</f>
        <v>#REF!</v>
      </c>
      <c r="Z178" s="208" t="e">
        <f>IF('Crisis Indicator Data'!#REF!="No Data",1,IF(#REF!&lt;&gt;"",1,0))</f>
        <v>#REF!</v>
      </c>
      <c r="AA178" s="208" t="e">
        <f>IF('Crisis Indicator Data'!#REF!="No Data",1,IF(#REF!&lt;&gt;"",1,0))</f>
        <v>#REF!</v>
      </c>
      <c r="AB178" s="208" t="e">
        <f>IF('Crisis Indicator Data'!#REF!="No Data",1,IF(#REF!&lt;&gt;"",1,0))</f>
        <v>#REF!</v>
      </c>
      <c r="AC178" s="208" t="e">
        <f>IF('Crisis Indicator Data'!#REF!="No Data",1,IF(#REF!&lt;&gt;"",1,0))</f>
        <v>#REF!</v>
      </c>
      <c r="AD178" s="208" t="e">
        <f>IF('Crisis Indicator Data'!#REF!="No Data",1,IF(#REF!&lt;&gt;"",1,0))</f>
        <v>#REF!</v>
      </c>
      <c r="AE178" s="208" t="e">
        <f>IF('Crisis Indicator Data'!#REF!="No Data",1,IF(#REF!&lt;&gt;"",1,0))</f>
        <v>#REF!</v>
      </c>
      <c r="AF178" s="208" t="e">
        <f>IF('Crisis Indicator Data'!#REF!="No Data",1,IF(#REF!&lt;&gt;"",1,0))</f>
        <v>#REF!</v>
      </c>
      <c r="AG178" s="208" t="e">
        <f>IF('Crisis Indicator Data'!#REF!="No Data",1,IF(#REF!&lt;&gt;"",1,0))</f>
        <v>#REF!</v>
      </c>
      <c r="AH178" s="208" t="e">
        <f>IF('Crisis Indicator Data'!#REF!="No Data",1,IF(#REF!&lt;&gt;"",1,0))</f>
        <v>#REF!</v>
      </c>
      <c r="AI178" s="208" t="e">
        <f>IF('Crisis Indicator Data'!#REF!="No Data",1,IF(#REF!&lt;&gt;"",1,0))</f>
        <v>#REF!</v>
      </c>
      <c r="AJ178" s="208" t="e">
        <f>IF('Crisis Indicator Data'!#REF!="No Data",1,IF(#REF!&lt;&gt;"",1,0))</f>
        <v>#REF!</v>
      </c>
      <c r="AK178" s="208" t="e">
        <f>IF('Crisis Indicator Data'!#REF!="No Data",1,IF(#REF!&lt;&gt;"",1,0))</f>
        <v>#REF!</v>
      </c>
      <c r="AL178" s="208" t="e">
        <f>IF('Crisis Indicator Data'!#REF!="No Data",1,IF(#REF!&lt;&gt;"",1,0))</f>
        <v>#REF!</v>
      </c>
      <c r="AM178" s="208" t="e">
        <f>IF('Crisis Indicator Data'!#REF!="No Data",1,IF(#REF!&lt;&gt;"",1,0))</f>
        <v>#REF!</v>
      </c>
      <c r="AN178" s="208" t="e">
        <f>IF('Crisis Indicator Data'!#REF!="No Data",1,IF(#REF!&lt;&gt;"",1,0))</f>
        <v>#REF!</v>
      </c>
      <c r="AO178" s="208" t="e">
        <f>IF('Crisis Indicator Data'!#REF!="No Data",1,IF(#REF!&lt;&gt;"",1,0))</f>
        <v>#REF!</v>
      </c>
      <c r="AP178" s="208" t="e">
        <f>IF('Crisis Indicator Data'!#REF!="No Data",1,IF(#REF!&lt;&gt;"",1,0))</f>
        <v>#REF!</v>
      </c>
      <c r="AQ178" s="208" t="e">
        <f>IF('Crisis Indicator Data'!#REF!="No Data",1,IF(#REF!&lt;&gt;"",1,0))</f>
        <v>#REF!</v>
      </c>
      <c r="AR178" s="208" t="e">
        <f>IF('Crisis Indicator Data'!#REF!="No Data",1,IF(#REF!&lt;&gt;"",1,0))</f>
        <v>#REF!</v>
      </c>
      <c r="AS178" s="208" t="e">
        <f>IF('Crisis Indicator Data'!#REF!="No Data",1,IF(#REF!&lt;&gt;"",1,0))</f>
        <v>#REF!</v>
      </c>
      <c r="AT178" s="208" t="e">
        <f>IF('Crisis Indicator Data'!#REF!="No Data",1,IF(#REF!&lt;&gt;"",1,0))</f>
        <v>#REF!</v>
      </c>
      <c r="AU178" s="208" t="e">
        <f>IF('Crisis Indicator Data'!#REF!="No Data",1,IF(#REF!&lt;&gt;"",1,0))</f>
        <v>#REF!</v>
      </c>
      <c r="AV178" s="208" t="e">
        <f>IF('Crisis Indicator Data'!#REF!="No Data",1,IF(#REF!&lt;&gt;"",1,0))</f>
        <v>#REF!</v>
      </c>
      <c r="AW178" s="208" t="e">
        <f>IF('Crisis Indicator Data'!#REF!="No Data",1,IF(#REF!&lt;&gt;"",1,0))</f>
        <v>#REF!</v>
      </c>
      <c r="AX178" s="208" t="e">
        <f>IF('Crisis Indicator Data'!#REF!="No Data",1,IF(#REF!&lt;&gt;"",1,0))</f>
        <v>#REF!</v>
      </c>
      <c r="AY178" s="208" t="e">
        <f>IF('Crisis Indicator Data'!#REF!="No Data",1,IF(#REF!&lt;&gt;"",1,0))</f>
        <v>#REF!</v>
      </c>
      <c r="AZ178" s="208" t="e">
        <f>IF('Crisis Indicator Data'!#REF!="No Data",1,IF(#REF!&lt;&gt;"",1,0))</f>
        <v>#REF!</v>
      </c>
      <c r="BA178" t="e">
        <f t="shared" si="10"/>
        <v>#REF!</v>
      </c>
      <c r="BB178" s="22" t="e">
        <f t="shared" si="11"/>
        <v>#REF!</v>
      </c>
    </row>
    <row r="179" spans="1:54" x14ac:dyDescent="0.3">
      <c r="A179" t="s">
        <v>7590</v>
      </c>
      <c r="B179" s="208" t="e">
        <f>IF('Crisis Indicator Data'!#REF!="No Data",1,IF(#REF!&lt;&gt;"",1,0))</f>
        <v>#REF!</v>
      </c>
      <c r="C179" s="208" t="e">
        <f>IF('Crisis Indicator Data'!#REF!="No Data",1,IF(#REF!&lt;&gt;"",1,0))</f>
        <v>#REF!</v>
      </c>
      <c r="D179" s="208" t="e">
        <f>IF('Crisis Indicator Data'!#REF!="No Data",1,IF(#REF!&lt;&gt;"",1,0))</f>
        <v>#REF!</v>
      </c>
      <c r="E179" s="208" t="e">
        <f>IF('Crisis Indicator Data'!#REF!="No Data",1,IF(#REF!&lt;&gt;"",1,0))</f>
        <v>#REF!</v>
      </c>
      <c r="F179" s="208" t="e">
        <f>IF('Crisis Indicator Data'!#REF!="No Data",1,IF(#REF!&lt;&gt;"",1,0))</f>
        <v>#REF!</v>
      </c>
      <c r="G179" s="208" t="e">
        <f>IF('Crisis Indicator Data'!#REF!="No Data",1,IF(#REF!&lt;&gt;"",1,0))</f>
        <v>#REF!</v>
      </c>
      <c r="H179" s="208" t="e">
        <f>IF('Crisis Indicator Data'!#REF!="No Data",1,IF(#REF!&lt;&gt;"",1,0))</f>
        <v>#REF!</v>
      </c>
      <c r="I179" s="208" t="e">
        <f>IF('Crisis Indicator Data'!#REF!="No Data",1,IF(#REF!&lt;&gt;"",1,0))</f>
        <v>#REF!</v>
      </c>
      <c r="J179" s="208" t="e">
        <f>IF('Crisis Indicator Data'!#REF!="No Data",1,IF(#REF!&lt;&gt;"",1,0))</f>
        <v>#REF!</v>
      </c>
      <c r="K179" s="208" t="e">
        <f>IF('Crisis Indicator Data'!#REF!="No Data",1,IF(#REF!&lt;&gt;"",1,0))</f>
        <v>#REF!</v>
      </c>
      <c r="L179" s="208" t="e">
        <f>IF('Crisis Indicator Data'!#REF!="No Data",1,IF(#REF!&lt;&gt;"",1,0))</f>
        <v>#REF!</v>
      </c>
      <c r="M179" s="208" t="e">
        <f>IF('Crisis Indicator Data'!#REF!="No Data",1,IF(#REF!&lt;&gt;"",1,0))</f>
        <v>#REF!</v>
      </c>
      <c r="N179" s="208" t="e">
        <f>IF('Crisis Indicator Data'!#REF!="No Data",1,IF(#REF!&lt;&gt;"",1,0))</f>
        <v>#REF!</v>
      </c>
      <c r="O179" s="208" t="e">
        <f>IF('Crisis Indicator Data'!#REF!="No Data",1,IF(#REF!&lt;&gt;"",1,0))</f>
        <v>#REF!</v>
      </c>
      <c r="P179" s="208" t="e">
        <f>IF('Crisis Indicator Data'!#REF!="No Data",1,IF(#REF!&lt;&gt;"",1,0))</f>
        <v>#REF!</v>
      </c>
      <c r="Q179" s="208" t="e">
        <f>IF('Crisis Indicator Data'!#REF!="No Data",1,IF(#REF!&lt;&gt;"",1,0))</f>
        <v>#REF!</v>
      </c>
      <c r="R179" s="208" t="e">
        <f>IF('Crisis Indicator Data'!#REF!="No Data",1,IF(#REF!&lt;&gt;"",1,0))</f>
        <v>#REF!</v>
      </c>
      <c r="S179" s="208" t="e">
        <f>IF('Crisis Indicator Data'!#REF!="No Data",1,IF(#REF!&lt;&gt;"",1,0))</f>
        <v>#REF!</v>
      </c>
      <c r="T179" s="208" t="e">
        <f>IF('Crisis Indicator Data'!#REF!="No Data",1,IF(#REF!&lt;&gt;"",1,0))</f>
        <v>#REF!</v>
      </c>
      <c r="U179" s="208" t="e">
        <f>IF('Crisis Indicator Data'!#REF!="No Data",1,IF(#REF!&lt;&gt;"",1,0))</f>
        <v>#REF!</v>
      </c>
      <c r="V179" s="208" t="e">
        <f>IF('Crisis Indicator Data'!#REF!="No Data",1,IF(#REF!&lt;&gt;"",1,0))</f>
        <v>#REF!</v>
      </c>
      <c r="W179" s="208" t="e">
        <f>IF('Crisis Indicator Data'!#REF!="No Data",1,IF(#REF!&lt;&gt;"",1,0))</f>
        <v>#REF!</v>
      </c>
      <c r="X179" s="208" t="e">
        <f>IF('Crisis Indicator Data'!#REF!="No Data",1,IF(#REF!&lt;&gt;"",1,0))</f>
        <v>#REF!</v>
      </c>
      <c r="Y179" s="208" t="e">
        <f>IF('Crisis Indicator Data'!#REF!="No Data",1,IF(#REF!&lt;&gt;"",1,0))</f>
        <v>#REF!</v>
      </c>
      <c r="Z179" s="208" t="e">
        <f>IF('Crisis Indicator Data'!#REF!="No Data",1,IF(#REF!&lt;&gt;"",1,0))</f>
        <v>#REF!</v>
      </c>
      <c r="AA179" s="208" t="e">
        <f>IF('Crisis Indicator Data'!#REF!="No Data",1,IF(#REF!&lt;&gt;"",1,0))</f>
        <v>#REF!</v>
      </c>
      <c r="AB179" s="208" t="e">
        <f>IF('Crisis Indicator Data'!#REF!="No Data",1,IF(#REF!&lt;&gt;"",1,0))</f>
        <v>#REF!</v>
      </c>
      <c r="AC179" s="208" t="e">
        <f>IF('Crisis Indicator Data'!#REF!="No Data",1,IF(#REF!&lt;&gt;"",1,0))</f>
        <v>#REF!</v>
      </c>
      <c r="AD179" s="208" t="e">
        <f>IF('Crisis Indicator Data'!#REF!="No Data",1,IF(#REF!&lt;&gt;"",1,0))</f>
        <v>#REF!</v>
      </c>
      <c r="AE179" s="208" t="e">
        <f>IF('Crisis Indicator Data'!#REF!="No Data",1,IF(#REF!&lt;&gt;"",1,0))</f>
        <v>#REF!</v>
      </c>
      <c r="AF179" s="208" t="e">
        <f>IF('Crisis Indicator Data'!#REF!="No Data",1,IF(#REF!&lt;&gt;"",1,0))</f>
        <v>#REF!</v>
      </c>
      <c r="AG179" s="208" t="e">
        <f>IF('Crisis Indicator Data'!#REF!="No Data",1,IF(#REF!&lt;&gt;"",1,0))</f>
        <v>#REF!</v>
      </c>
      <c r="AH179" s="208" t="e">
        <f>IF('Crisis Indicator Data'!#REF!="No Data",1,IF(#REF!&lt;&gt;"",1,0))</f>
        <v>#REF!</v>
      </c>
      <c r="AI179" s="208" t="e">
        <f>IF('Crisis Indicator Data'!#REF!="No Data",1,IF(#REF!&lt;&gt;"",1,0))</f>
        <v>#REF!</v>
      </c>
      <c r="AJ179" s="208" t="e">
        <f>IF('Crisis Indicator Data'!#REF!="No Data",1,IF(#REF!&lt;&gt;"",1,0))</f>
        <v>#REF!</v>
      </c>
      <c r="AK179" s="208" t="e">
        <f>IF('Crisis Indicator Data'!#REF!="No Data",1,IF(#REF!&lt;&gt;"",1,0))</f>
        <v>#REF!</v>
      </c>
      <c r="AL179" s="208" t="e">
        <f>IF('Crisis Indicator Data'!#REF!="No Data",1,IF(#REF!&lt;&gt;"",1,0))</f>
        <v>#REF!</v>
      </c>
      <c r="AM179" s="208" t="e">
        <f>IF('Crisis Indicator Data'!#REF!="No Data",1,IF(#REF!&lt;&gt;"",1,0))</f>
        <v>#REF!</v>
      </c>
      <c r="AN179" s="208" t="e">
        <f>IF('Crisis Indicator Data'!#REF!="No Data",1,IF(#REF!&lt;&gt;"",1,0))</f>
        <v>#REF!</v>
      </c>
      <c r="AO179" s="208" t="e">
        <f>IF('Crisis Indicator Data'!#REF!="No Data",1,IF(#REF!&lt;&gt;"",1,0))</f>
        <v>#REF!</v>
      </c>
      <c r="AP179" s="208" t="e">
        <f>IF('Crisis Indicator Data'!#REF!="No Data",1,IF(#REF!&lt;&gt;"",1,0))</f>
        <v>#REF!</v>
      </c>
      <c r="AQ179" s="208" t="e">
        <f>IF('Crisis Indicator Data'!#REF!="No Data",1,IF(#REF!&lt;&gt;"",1,0))</f>
        <v>#REF!</v>
      </c>
      <c r="AR179" s="208" t="e">
        <f>IF('Crisis Indicator Data'!#REF!="No Data",1,IF(#REF!&lt;&gt;"",1,0))</f>
        <v>#REF!</v>
      </c>
      <c r="AS179" s="208" t="e">
        <f>IF('Crisis Indicator Data'!#REF!="No Data",1,IF(#REF!&lt;&gt;"",1,0))</f>
        <v>#REF!</v>
      </c>
      <c r="AT179" s="208" t="e">
        <f>IF('Crisis Indicator Data'!#REF!="No Data",1,IF(#REF!&lt;&gt;"",1,0))</f>
        <v>#REF!</v>
      </c>
      <c r="AU179" s="208" t="e">
        <f>IF('Crisis Indicator Data'!#REF!="No Data",1,IF(#REF!&lt;&gt;"",1,0))</f>
        <v>#REF!</v>
      </c>
      <c r="AV179" s="208" t="e">
        <f>IF('Crisis Indicator Data'!#REF!="No Data",1,IF(#REF!&lt;&gt;"",1,0))</f>
        <v>#REF!</v>
      </c>
      <c r="AW179" s="208" t="e">
        <f>IF('Crisis Indicator Data'!#REF!="No Data",1,IF(#REF!&lt;&gt;"",1,0))</f>
        <v>#REF!</v>
      </c>
      <c r="AX179" s="208" t="e">
        <f>IF('Crisis Indicator Data'!#REF!="No Data",1,IF(#REF!&lt;&gt;"",1,0))</f>
        <v>#REF!</v>
      </c>
      <c r="AY179" s="208" t="e">
        <f>IF('Crisis Indicator Data'!#REF!="No Data",1,IF(#REF!&lt;&gt;"",1,0))</f>
        <v>#REF!</v>
      </c>
      <c r="AZ179" s="208" t="e">
        <f>IF('Crisis Indicator Data'!#REF!="No Data",1,IF(#REF!&lt;&gt;"",1,0))</f>
        <v>#REF!</v>
      </c>
      <c r="BA179" t="e">
        <f t="shared" si="10"/>
        <v>#REF!</v>
      </c>
      <c r="BB179" s="22" t="e">
        <f t="shared" si="11"/>
        <v>#REF!</v>
      </c>
    </row>
    <row r="180" spans="1:54" x14ac:dyDescent="0.3">
      <c r="A180" t="s">
        <v>7591</v>
      </c>
      <c r="B180" s="208" t="e">
        <f>IF('Crisis Indicator Data'!#REF!="No Data",1,IF(#REF!&lt;&gt;"",1,0))</f>
        <v>#REF!</v>
      </c>
      <c r="C180" s="208" t="e">
        <f>IF('Crisis Indicator Data'!#REF!="No Data",1,IF(#REF!&lt;&gt;"",1,0))</f>
        <v>#REF!</v>
      </c>
      <c r="D180" s="208" t="e">
        <f>IF('Crisis Indicator Data'!#REF!="No Data",1,IF(#REF!&lt;&gt;"",1,0))</f>
        <v>#REF!</v>
      </c>
      <c r="E180" s="208" t="e">
        <f>IF('Crisis Indicator Data'!#REF!="No Data",1,IF(#REF!&lt;&gt;"",1,0))</f>
        <v>#REF!</v>
      </c>
      <c r="F180" s="208" t="e">
        <f>IF('Crisis Indicator Data'!#REF!="No Data",1,IF(#REF!&lt;&gt;"",1,0))</f>
        <v>#REF!</v>
      </c>
      <c r="G180" s="208" t="e">
        <f>IF('Crisis Indicator Data'!#REF!="No Data",1,IF(#REF!&lt;&gt;"",1,0))</f>
        <v>#REF!</v>
      </c>
      <c r="H180" s="208" t="e">
        <f>IF('Crisis Indicator Data'!#REF!="No Data",1,IF(#REF!&lt;&gt;"",1,0))</f>
        <v>#REF!</v>
      </c>
      <c r="I180" s="208" t="e">
        <f>IF('Crisis Indicator Data'!#REF!="No Data",1,IF(#REF!&lt;&gt;"",1,0))</f>
        <v>#REF!</v>
      </c>
      <c r="J180" s="208" t="e">
        <f>IF('Crisis Indicator Data'!#REF!="No Data",1,IF(#REF!&lt;&gt;"",1,0))</f>
        <v>#REF!</v>
      </c>
      <c r="K180" s="208" t="e">
        <f>IF('Crisis Indicator Data'!#REF!="No Data",1,IF(#REF!&lt;&gt;"",1,0))</f>
        <v>#REF!</v>
      </c>
      <c r="L180" s="208" t="e">
        <f>IF('Crisis Indicator Data'!#REF!="No Data",1,IF(#REF!&lt;&gt;"",1,0))</f>
        <v>#REF!</v>
      </c>
      <c r="M180" s="208" t="e">
        <f>IF('Crisis Indicator Data'!#REF!="No Data",1,IF(#REF!&lt;&gt;"",1,0))</f>
        <v>#REF!</v>
      </c>
      <c r="N180" s="208" t="e">
        <f>IF('Crisis Indicator Data'!#REF!="No Data",1,IF(#REF!&lt;&gt;"",1,0))</f>
        <v>#REF!</v>
      </c>
      <c r="O180" s="208" t="e">
        <f>IF('Crisis Indicator Data'!#REF!="No Data",1,IF(#REF!&lt;&gt;"",1,0))</f>
        <v>#REF!</v>
      </c>
      <c r="P180" s="208" t="e">
        <f>IF('Crisis Indicator Data'!#REF!="No Data",1,IF(#REF!&lt;&gt;"",1,0))</f>
        <v>#REF!</v>
      </c>
      <c r="Q180" s="208" t="e">
        <f>IF('Crisis Indicator Data'!#REF!="No Data",1,IF(#REF!&lt;&gt;"",1,0))</f>
        <v>#REF!</v>
      </c>
      <c r="R180" s="208" t="e">
        <f>IF('Crisis Indicator Data'!#REF!="No Data",1,IF(#REF!&lt;&gt;"",1,0))</f>
        <v>#REF!</v>
      </c>
      <c r="S180" s="208" t="e">
        <f>IF('Crisis Indicator Data'!#REF!="No Data",1,IF(#REF!&lt;&gt;"",1,0))</f>
        <v>#REF!</v>
      </c>
      <c r="T180" s="208" t="e">
        <f>IF('Crisis Indicator Data'!#REF!="No Data",1,IF(#REF!&lt;&gt;"",1,0))</f>
        <v>#REF!</v>
      </c>
      <c r="U180" s="208" t="e">
        <f>IF('Crisis Indicator Data'!#REF!="No Data",1,IF(#REF!&lt;&gt;"",1,0))</f>
        <v>#REF!</v>
      </c>
      <c r="V180" s="208" t="e">
        <f>IF('Crisis Indicator Data'!#REF!="No Data",1,IF(#REF!&lt;&gt;"",1,0))</f>
        <v>#REF!</v>
      </c>
      <c r="W180" s="208" t="e">
        <f>IF('Crisis Indicator Data'!#REF!="No Data",1,IF(#REF!&lt;&gt;"",1,0))</f>
        <v>#REF!</v>
      </c>
      <c r="X180" s="208" t="e">
        <f>IF('Crisis Indicator Data'!#REF!="No Data",1,IF(#REF!&lt;&gt;"",1,0))</f>
        <v>#REF!</v>
      </c>
      <c r="Y180" s="208" t="e">
        <f>IF('Crisis Indicator Data'!#REF!="No Data",1,IF(#REF!&lt;&gt;"",1,0))</f>
        <v>#REF!</v>
      </c>
      <c r="Z180" s="208" t="e">
        <f>IF('Crisis Indicator Data'!#REF!="No Data",1,IF(#REF!&lt;&gt;"",1,0))</f>
        <v>#REF!</v>
      </c>
      <c r="AA180" s="208" t="e">
        <f>IF('Crisis Indicator Data'!#REF!="No Data",1,IF(#REF!&lt;&gt;"",1,0))</f>
        <v>#REF!</v>
      </c>
      <c r="AB180" s="208" t="e">
        <f>IF('Crisis Indicator Data'!#REF!="No Data",1,IF(#REF!&lt;&gt;"",1,0))</f>
        <v>#REF!</v>
      </c>
      <c r="AC180" s="208" t="e">
        <f>IF('Crisis Indicator Data'!#REF!="No Data",1,IF(#REF!&lt;&gt;"",1,0))</f>
        <v>#REF!</v>
      </c>
      <c r="AD180" s="208" t="e">
        <f>IF('Crisis Indicator Data'!#REF!="No Data",1,IF(#REF!&lt;&gt;"",1,0))</f>
        <v>#REF!</v>
      </c>
      <c r="AE180" s="208" t="e">
        <f>IF('Crisis Indicator Data'!#REF!="No Data",1,IF(#REF!&lt;&gt;"",1,0))</f>
        <v>#REF!</v>
      </c>
      <c r="AF180" s="208" t="e">
        <f>IF('Crisis Indicator Data'!#REF!="No Data",1,IF(#REF!&lt;&gt;"",1,0))</f>
        <v>#REF!</v>
      </c>
      <c r="AG180" s="208" t="e">
        <f>IF('Crisis Indicator Data'!#REF!="No Data",1,IF(#REF!&lt;&gt;"",1,0))</f>
        <v>#REF!</v>
      </c>
      <c r="AH180" s="208" t="e">
        <f>IF('Crisis Indicator Data'!#REF!="No Data",1,IF(#REF!&lt;&gt;"",1,0))</f>
        <v>#REF!</v>
      </c>
      <c r="AI180" s="208" t="e">
        <f>IF('Crisis Indicator Data'!#REF!="No Data",1,IF(#REF!&lt;&gt;"",1,0))</f>
        <v>#REF!</v>
      </c>
      <c r="AJ180" s="208" t="e">
        <f>IF('Crisis Indicator Data'!#REF!="No Data",1,IF(#REF!&lt;&gt;"",1,0))</f>
        <v>#REF!</v>
      </c>
      <c r="AK180" s="208" t="e">
        <f>IF('Crisis Indicator Data'!#REF!="No Data",1,IF(#REF!&lt;&gt;"",1,0))</f>
        <v>#REF!</v>
      </c>
      <c r="AL180" s="208" t="e">
        <f>IF('Crisis Indicator Data'!#REF!="No Data",1,IF(#REF!&lt;&gt;"",1,0))</f>
        <v>#REF!</v>
      </c>
      <c r="AM180" s="208" t="e">
        <f>IF('Crisis Indicator Data'!#REF!="No Data",1,IF(#REF!&lt;&gt;"",1,0))</f>
        <v>#REF!</v>
      </c>
      <c r="AN180" s="208" t="e">
        <f>IF('Crisis Indicator Data'!#REF!="No Data",1,IF(#REF!&lt;&gt;"",1,0))</f>
        <v>#REF!</v>
      </c>
      <c r="AO180" s="208" t="e">
        <f>IF('Crisis Indicator Data'!#REF!="No Data",1,IF(#REF!&lt;&gt;"",1,0))</f>
        <v>#REF!</v>
      </c>
      <c r="AP180" s="208" t="e">
        <f>IF('Crisis Indicator Data'!#REF!="No Data",1,IF(#REF!&lt;&gt;"",1,0))</f>
        <v>#REF!</v>
      </c>
      <c r="AQ180" s="208" t="e">
        <f>IF('Crisis Indicator Data'!#REF!="No Data",1,IF(#REF!&lt;&gt;"",1,0))</f>
        <v>#REF!</v>
      </c>
      <c r="AR180" s="208" t="e">
        <f>IF('Crisis Indicator Data'!#REF!="No Data",1,IF(#REF!&lt;&gt;"",1,0))</f>
        <v>#REF!</v>
      </c>
      <c r="AS180" s="208" t="e">
        <f>IF('Crisis Indicator Data'!#REF!="No Data",1,IF(#REF!&lt;&gt;"",1,0))</f>
        <v>#REF!</v>
      </c>
      <c r="AT180" s="208" t="e">
        <f>IF('Crisis Indicator Data'!#REF!="No Data",1,IF(#REF!&lt;&gt;"",1,0))</f>
        <v>#REF!</v>
      </c>
      <c r="AU180" s="208" t="e">
        <f>IF('Crisis Indicator Data'!#REF!="No Data",1,IF(#REF!&lt;&gt;"",1,0))</f>
        <v>#REF!</v>
      </c>
      <c r="AV180" s="208" t="e">
        <f>IF('Crisis Indicator Data'!#REF!="No Data",1,IF(#REF!&lt;&gt;"",1,0))</f>
        <v>#REF!</v>
      </c>
      <c r="AW180" s="208" t="e">
        <f>IF('Crisis Indicator Data'!#REF!="No Data",1,IF(#REF!&lt;&gt;"",1,0))</f>
        <v>#REF!</v>
      </c>
      <c r="AX180" s="208" t="e">
        <f>IF('Crisis Indicator Data'!#REF!="No Data",1,IF(#REF!&lt;&gt;"",1,0))</f>
        <v>#REF!</v>
      </c>
      <c r="AY180" s="208" t="e">
        <f>IF('Crisis Indicator Data'!#REF!="No Data",1,IF(#REF!&lt;&gt;"",1,0))</f>
        <v>#REF!</v>
      </c>
      <c r="AZ180" s="208" t="e">
        <f>IF('Crisis Indicator Data'!#REF!="No Data",1,IF(#REF!&lt;&gt;"",1,0))</f>
        <v>#REF!</v>
      </c>
      <c r="BA180" t="e">
        <f t="shared" si="10"/>
        <v>#REF!</v>
      </c>
      <c r="BB180" s="22" t="e">
        <f t="shared" si="11"/>
        <v>#REF!</v>
      </c>
    </row>
    <row r="181" spans="1:54" x14ac:dyDescent="0.3">
      <c r="A181" t="s">
        <v>7592</v>
      </c>
      <c r="B181" s="208" t="e">
        <f>IF('Crisis Indicator Data'!#REF!="No Data",1,IF(#REF!&lt;&gt;"",1,0))</f>
        <v>#REF!</v>
      </c>
      <c r="C181" s="208" t="e">
        <f>IF('Crisis Indicator Data'!#REF!="No Data",1,IF(#REF!&lt;&gt;"",1,0))</f>
        <v>#REF!</v>
      </c>
      <c r="D181" s="208" t="e">
        <f>IF('Crisis Indicator Data'!#REF!="No Data",1,IF(#REF!&lt;&gt;"",1,0))</f>
        <v>#REF!</v>
      </c>
      <c r="E181" s="208" t="e">
        <f>IF('Crisis Indicator Data'!#REF!="No Data",1,IF(#REF!&lt;&gt;"",1,0))</f>
        <v>#REF!</v>
      </c>
      <c r="F181" s="208" t="e">
        <f>IF('Crisis Indicator Data'!#REF!="No Data",1,IF(#REF!&lt;&gt;"",1,0))</f>
        <v>#REF!</v>
      </c>
      <c r="G181" s="208" t="e">
        <f>IF('Crisis Indicator Data'!#REF!="No Data",1,IF(#REF!&lt;&gt;"",1,0))</f>
        <v>#REF!</v>
      </c>
      <c r="H181" s="208" t="e">
        <f>IF('Crisis Indicator Data'!#REF!="No Data",1,IF(#REF!&lt;&gt;"",1,0))</f>
        <v>#REF!</v>
      </c>
      <c r="I181" s="208" t="e">
        <f>IF('Crisis Indicator Data'!#REF!="No Data",1,IF(#REF!&lt;&gt;"",1,0))</f>
        <v>#REF!</v>
      </c>
      <c r="J181" s="208" t="e">
        <f>IF('Crisis Indicator Data'!#REF!="No Data",1,IF(#REF!&lt;&gt;"",1,0))</f>
        <v>#REF!</v>
      </c>
      <c r="K181" s="208" t="e">
        <f>IF('Crisis Indicator Data'!#REF!="No Data",1,IF(#REF!&lt;&gt;"",1,0))</f>
        <v>#REF!</v>
      </c>
      <c r="L181" s="208" t="e">
        <f>IF('Crisis Indicator Data'!#REF!="No Data",1,IF(#REF!&lt;&gt;"",1,0))</f>
        <v>#REF!</v>
      </c>
      <c r="M181" s="208" t="e">
        <f>IF('Crisis Indicator Data'!#REF!="No Data",1,IF(#REF!&lt;&gt;"",1,0))</f>
        <v>#REF!</v>
      </c>
      <c r="N181" s="208" t="e">
        <f>IF('Crisis Indicator Data'!#REF!="No Data",1,IF(#REF!&lt;&gt;"",1,0))</f>
        <v>#REF!</v>
      </c>
      <c r="O181" s="208" t="e">
        <f>IF('Crisis Indicator Data'!#REF!="No Data",1,IF(#REF!&lt;&gt;"",1,0))</f>
        <v>#REF!</v>
      </c>
      <c r="P181" s="208" t="e">
        <f>IF('Crisis Indicator Data'!#REF!="No Data",1,IF(#REF!&lt;&gt;"",1,0))</f>
        <v>#REF!</v>
      </c>
      <c r="Q181" s="208" t="e">
        <f>IF('Crisis Indicator Data'!#REF!="No Data",1,IF(#REF!&lt;&gt;"",1,0))</f>
        <v>#REF!</v>
      </c>
      <c r="R181" s="208" t="e">
        <f>IF('Crisis Indicator Data'!#REF!="No Data",1,IF(#REF!&lt;&gt;"",1,0))</f>
        <v>#REF!</v>
      </c>
      <c r="S181" s="208" t="e">
        <f>IF('Crisis Indicator Data'!#REF!="No Data",1,IF(#REF!&lt;&gt;"",1,0))</f>
        <v>#REF!</v>
      </c>
      <c r="T181" s="208" t="e">
        <f>IF('Crisis Indicator Data'!#REF!="No Data",1,IF(#REF!&lt;&gt;"",1,0))</f>
        <v>#REF!</v>
      </c>
      <c r="U181" s="208" t="e">
        <f>IF('Crisis Indicator Data'!#REF!="No Data",1,IF(#REF!&lt;&gt;"",1,0))</f>
        <v>#REF!</v>
      </c>
      <c r="V181" s="208" t="e">
        <f>IF('Crisis Indicator Data'!#REF!="No Data",1,IF(#REF!&lt;&gt;"",1,0))</f>
        <v>#REF!</v>
      </c>
      <c r="W181" s="208" t="e">
        <f>IF('Crisis Indicator Data'!#REF!="No Data",1,IF(#REF!&lt;&gt;"",1,0))</f>
        <v>#REF!</v>
      </c>
      <c r="X181" s="208" t="e">
        <f>IF('Crisis Indicator Data'!#REF!="No Data",1,IF(#REF!&lt;&gt;"",1,0))</f>
        <v>#REF!</v>
      </c>
      <c r="Y181" s="208" t="e">
        <f>IF('Crisis Indicator Data'!#REF!="No Data",1,IF(#REF!&lt;&gt;"",1,0))</f>
        <v>#REF!</v>
      </c>
      <c r="Z181" s="208" t="e">
        <f>IF('Crisis Indicator Data'!#REF!="No Data",1,IF(#REF!&lt;&gt;"",1,0))</f>
        <v>#REF!</v>
      </c>
      <c r="AA181" s="208" t="e">
        <f>IF('Crisis Indicator Data'!#REF!="No Data",1,IF(#REF!&lt;&gt;"",1,0))</f>
        <v>#REF!</v>
      </c>
      <c r="AB181" s="208" t="e">
        <f>IF('Crisis Indicator Data'!#REF!="No Data",1,IF(#REF!&lt;&gt;"",1,0))</f>
        <v>#REF!</v>
      </c>
      <c r="AC181" s="208" t="e">
        <f>IF('Crisis Indicator Data'!#REF!="No Data",1,IF(#REF!&lt;&gt;"",1,0))</f>
        <v>#REF!</v>
      </c>
      <c r="AD181" s="208" t="e">
        <f>IF('Crisis Indicator Data'!#REF!="No Data",1,IF(#REF!&lt;&gt;"",1,0))</f>
        <v>#REF!</v>
      </c>
      <c r="AE181" s="208" t="e">
        <f>IF('Crisis Indicator Data'!#REF!="No Data",1,IF(#REF!&lt;&gt;"",1,0))</f>
        <v>#REF!</v>
      </c>
      <c r="AF181" s="208" t="e">
        <f>IF('Crisis Indicator Data'!#REF!="No Data",1,IF(#REF!&lt;&gt;"",1,0))</f>
        <v>#REF!</v>
      </c>
      <c r="AG181" s="208" t="e">
        <f>IF('Crisis Indicator Data'!#REF!="No Data",1,IF(#REF!&lt;&gt;"",1,0))</f>
        <v>#REF!</v>
      </c>
      <c r="AH181" s="208" t="e">
        <f>IF('Crisis Indicator Data'!#REF!="No Data",1,IF(#REF!&lt;&gt;"",1,0))</f>
        <v>#REF!</v>
      </c>
      <c r="AI181" s="208" t="e">
        <f>IF('Crisis Indicator Data'!#REF!="No Data",1,IF(#REF!&lt;&gt;"",1,0))</f>
        <v>#REF!</v>
      </c>
      <c r="AJ181" s="208" t="e">
        <f>IF('Crisis Indicator Data'!#REF!="No Data",1,IF(#REF!&lt;&gt;"",1,0))</f>
        <v>#REF!</v>
      </c>
      <c r="AK181" s="208" t="e">
        <f>IF('Crisis Indicator Data'!#REF!="No Data",1,IF(#REF!&lt;&gt;"",1,0))</f>
        <v>#REF!</v>
      </c>
      <c r="AL181" s="208" t="e">
        <f>IF('Crisis Indicator Data'!#REF!="No Data",1,IF(#REF!&lt;&gt;"",1,0))</f>
        <v>#REF!</v>
      </c>
      <c r="AM181" s="208" t="e">
        <f>IF('Crisis Indicator Data'!#REF!="No Data",1,IF(#REF!&lt;&gt;"",1,0))</f>
        <v>#REF!</v>
      </c>
      <c r="AN181" s="208" t="e">
        <f>IF('Crisis Indicator Data'!#REF!="No Data",1,IF(#REF!&lt;&gt;"",1,0))</f>
        <v>#REF!</v>
      </c>
      <c r="AO181" s="208" t="e">
        <f>IF('Crisis Indicator Data'!#REF!="No Data",1,IF(#REF!&lt;&gt;"",1,0))</f>
        <v>#REF!</v>
      </c>
      <c r="AP181" s="208" t="e">
        <f>IF('Crisis Indicator Data'!#REF!="No Data",1,IF(#REF!&lt;&gt;"",1,0))</f>
        <v>#REF!</v>
      </c>
      <c r="AQ181" s="208" t="e">
        <f>IF('Crisis Indicator Data'!#REF!="No Data",1,IF(#REF!&lt;&gt;"",1,0))</f>
        <v>#REF!</v>
      </c>
      <c r="AR181" s="208" t="e">
        <f>IF('Crisis Indicator Data'!#REF!="No Data",1,IF(#REF!&lt;&gt;"",1,0))</f>
        <v>#REF!</v>
      </c>
      <c r="AS181" s="208" t="e">
        <f>IF('Crisis Indicator Data'!#REF!="No Data",1,IF(#REF!&lt;&gt;"",1,0))</f>
        <v>#REF!</v>
      </c>
      <c r="AT181" s="208" t="e">
        <f>IF('Crisis Indicator Data'!#REF!="No Data",1,IF(#REF!&lt;&gt;"",1,0))</f>
        <v>#REF!</v>
      </c>
      <c r="AU181" s="208" t="e">
        <f>IF('Crisis Indicator Data'!#REF!="No Data",1,IF(#REF!&lt;&gt;"",1,0))</f>
        <v>#REF!</v>
      </c>
      <c r="AV181" s="208" t="e">
        <f>IF('Crisis Indicator Data'!#REF!="No Data",1,IF(#REF!&lt;&gt;"",1,0))</f>
        <v>#REF!</v>
      </c>
      <c r="AW181" s="208" t="e">
        <f>IF('Crisis Indicator Data'!#REF!="No Data",1,IF(#REF!&lt;&gt;"",1,0))</f>
        <v>#REF!</v>
      </c>
      <c r="AX181" s="208" t="e">
        <f>IF('Crisis Indicator Data'!#REF!="No Data",1,IF(#REF!&lt;&gt;"",1,0))</f>
        <v>#REF!</v>
      </c>
      <c r="AY181" s="208" t="e">
        <f>IF('Crisis Indicator Data'!#REF!="No Data",1,IF(#REF!&lt;&gt;"",1,0))</f>
        <v>#REF!</v>
      </c>
      <c r="AZ181" s="208" t="e">
        <f>IF('Crisis Indicator Data'!#REF!="No Data",1,IF(#REF!&lt;&gt;"",1,0))</f>
        <v>#REF!</v>
      </c>
      <c r="BA181" t="e">
        <f t="shared" si="10"/>
        <v>#REF!</v>
      </c>
      <c r="BB181" s="22" t="e">
        <f t="shared" si="11"/>
        <v>#REF!</v>
      </c>
    </row>
    <row r="182" spans="1:54" x14ac:dyDescent="0.3">
      <c r="A182" t="s">
        <v>7594</v>
      </c>
      <c r="B182" s="208" t="e">
        <f>IF('Crisis Indicator Data'!#REF!="No Data",1,IF(#REF!&lt;&gt;"",1,0))</f>
        <v>#REF!</v>
      </c>
      <c r="C182" s="208" t="e">
        <f>IF('Crisis Indicator Data'!#REF!="No Data",1,IF(#REF!&lt;&gt;"",1,0))</f>
        <v>#REF!</v>
      </c>
      <c r="D182" s="208" t="e">
        <f>IF('Crisis Indicator Data'!#REF!="No Data",1,IF(#REF!&lt;&gt;"",1,0))</f>
        <v>#REF!</v>
      </c>
      <c r="E182" s="208" t="e">
        <f>IF('Crisis Indicator Data'!#REF!="No Data",1,IF(#REF!&lt;&gt;"",1,0))</f>
        <v>#REF!</v>
      </c>
      <c r="F182" s="208" t="e">
        <f>IF('Crisis Indicator Data'!#REF!="No Data",1,IF(#REF!&lt;&gt;"",1,0))</f>
        <v>#REF!</v>
      </c>
      <c r="G182" s="208" t="e">
        <f>IF('Crisis Indicator Data'!#REF!="No Data",1,IF(#REF!&lt;&gt;"",1,0))</f>
        <v>#REF!</v>
      </c>
      <c r="H182" s="208" t="e">
        <f>IF('Crisis Indicator Data'!#REF!="No Data",1,IF(#REF!&lt;&gt;"",1,0))</f>
        <v>#REF!</v>
      </c>
      <c r="I182" s="208" t="e">
        <f>IF('Crisis Indicator Data'!#REF!="No Data",1,IF(#REF!&lt;&gt;"",1,0))</f>
        <v>#REF!</v>
      </c>
      <c r="J182" s="208" t="e">
        <f>IF('Crisis Indicator Data'!#REF!="No Data",1,IF(#REF!&lt;&gt;"",1,0))</f>
        <v>#REF!</v>
      </c>
      <c r="K182" s="208" t="e">
        <f>IF('Crisis Indicator Data'!#REF!="No Data",1,IF(#REF!&lt;&gt;"",1,0))</f>
        <v>#REF!</v>
      </c>
      <c r="L182" s="208" t="e">
        <f>IF('Crisis Indicator Data'!#REF!="No Data",1,IF(#REF!&lt;&gt;"",1,0))</f>
        <v>#REF!</v>
      </c>
      <c r="M182" s="208" t="e">
        <f>IF('Crisis Indicator Data'!#REF!="No Data",1,IF(#REF!&lt;&gt;"",1,0))</f>
        <v>#REF!</v>
      </c>
      <c r="N182" s="208" t="e">
        <f>IF('Crisis Indicator Data'!#REF!="No Data",1,IF(#REF!&lt;&gt;"",1,0))</f>
        <v>#REF!</v>
      </c>
      <c r="O182" s="208" t="e">
        <f>IF('Crisis Indicator Data'!#REF!="No Data",1,IF(#REF!&lt;&gt;"",1,0))</f>
        <v>#REF!</v>
      </c>
      <c r="P182" s="208" t="e">
        <f>IF('Crisis Indicator Data'!#REF!="No Data",1,IF(#REF!&lt;&gt;"",1,0))</f>
        <v>#REF!</v>
      </c>
      <c r="Q182" s="208" t="e">
        <f>IF('Crisis Indicator Data'!#REF!="No Data",1,IF(#REF!&lt;&gt;"",1,0))</f>
        <v>#REF!</v>
      </c>
      <c r="R182" s="208" t="e">
        <f>IF('Crisis Indicator Data'!#REF!="No Data",1,IF(#REF!&lt;&gt;"",1,0))</f>
        <v>#REF!</v>
      </c>
      <c r="S182" s="208" t="e">
        <f>IF('Crisis Indicator Data'!#REF!="No Data",1,IF(#REF!&lt;&gt;"",1,0))</f>
        <v>#REF!</v>
      </c>
      <c r="T182" s="208" t="e">
        <f>IF('Crisis Indicator Data'!#REF!="No Data",1,IF(#REF!&lt;&gt;"",1,0))</f>
        <v>#REF!</v>
      </c>
      <c r="U182" s="208" t="e">
        <f>IF('Crisis Indicator Data'!#REF!="No Data",1,IF(#REF!&lt;&gt;"",1,0))</f>
        <v>#REF!</v>
      </c>
      <c r="V182" s="208" t="e">
        <f>IF('Crisis Indicator Data'!#REF!="No Data",1,IF(#REF!&lt;&gt;"",1,0))</f>
        <v>#REF!</v>
      </c>
      <c r="W182" s="208" t="e">
        <f>IF('Crisis Indicator Data'!#REF!="No Data",1,IF(#REF!&lt;&gt;"",1,0))</f>
        <v>#REF!</v>
      </c>
      <c r="X182" s="208" t="e">
        <f>IF('Crisis Indicator Data'!#REF!="No Data",1,IF(#REF!&lt;&gt;"",1,0))</f>
        <v>#REF!</v>
      </c>
      <c r="Y182" s="208" t="e">
        <f>IF('Crisis Indicator Data'!#REF!="No Data",1,IF(#REF!&lt;&gt;"",1,0))</f>
        <v>#REF!</v>
      </c>
      <c r="Z182" s="208" t="e">
        <f>IF('Crisis Indicator Data'!#REF!="No Data",1,IF(#REF!&lt;&gt;"",1,0))</f>
        <v>#REF!</v>
      </c>
      <c r="AA182" s="208" t="e">
        <f>IF('Crisis Indicator Data'!#REF!="No Data",1,IF(#REF!&lt;&gt;"",1,0))</f>
        <v>#REF!</v>
      </c>
      <c r="AB182" s="208" t="e">
        <f>IF('Crisis Indicator Data'!#REF!="No Data",1,IF(#REF!&lt;&gt;"",1,0))</f>
        <v>#REF!</v>
      </c>
      <c r="AC182" s="208" t="e">
        <f>IF('Crisis Indicator Data'!#REF!="No Data",1,IF(#REF!&lt;&gt;"",1,0))</f>
        <v>#REF!</v>
      </c>
      <c r="AD182" s="208" t="e">
        <f>IF('Crisis Indicator Data'!#REF!="No Data",1,IF(#REF!&lt;&gt;"",1,0))</f>
        <v>#REF!</v>
      </c>
      <c r="AE182" s="208" t="e">
        <f>IF('Crisis Indicator Data'!#REF!="No Data",1,IF(#REF!&lt;&gt;"",1,0))</f>
        <v>#REF!</v>
      </c>
      <c r="AF182" s="208" t="e">
        <f>IF('Crisis Indicator Data'!#REF!="No Data",1,IF(#REF!&lt;&gt;"",1,0))</f>
        <v>#REF!</v>
      </c>
      <c r="AG182" s="208" t="e">
        <f>IF('Crisis Indicator Data'!#REF!="No Data",1,IF(#REF!&lt;&gt;"",1,0))</f>
        <v>#REF!</v>
      </c>
      <c r="AH182" s="208" t="e">
        <f>IF('Crisis Indicator Data'!#REF!="No Data",1,IF(#REF!&lt;&gt;"",1,0))</f>
        <v>#REF!</v>
      </c>
      <c r="AI182" s="208" t="e">
        <f>IF('Crisis Indicator Data'!#REF!="No Data",1,IF(#REF!&lt;&gt;"",1,0))</f>
        <v>#REF!</v>
      </c>
      <c r="AJ182" s="208" t="e">
        <f>IF('Crisis Indicator Data'!#REF!="No Data",1,IF(#REF!&lt;&gt;"",1,0))</f>
        <v>#REF!</v>
      </c>
      <c r="AK182" s="208" t="e">
        <f>IF('Crisis Indicator Data'!#REF!="No Data",1,IF(#REF!&lt;&gt;"",1,0))</f>
        <v>#REF!</v>
      </c>
      <c r="AL182" s="208" t="e">
        <f>IF('Crisis Indicator Data'!#REF!="No Data",1,IF(#REF!&lt;&gt;"",1,0))</f>
        <v>#REF!</v>
      </c>
      <c r="AM182" s="208" t="e">
        <f>IF('Crisis Indicator Data'!#REF!="No Data",1,IF(#REF!&lt;&gt;"",1,0))</f>
        <v>#REF!</v>
      </c>
      <c r="AN182" s="208" t="e">
        <f>IF('Crisis Indicator Data'!#REF!="No Data",1,IF(#REF!&lt;&gt;"",1,0))</f>
        <v>#REF!</v>
      </c>
      <c r="AO182" s="208" t="e">
        <f>IF('Crisis Indicator Data'!#REF!="No Data",1,IF(#REF!&lt;&gt;"",1,0))</f>
        <v>#REF!</v>
      </c>
      <c r="AP182" s="208" t="e">
        <f>IF('Crisis Indicator Data'!#REF!="No Data",1,IF(#REF!&lt;&gt;"",1,0))</f>
        <v>#REF!</v>
      </c>
      <c r="AQ182" s="208" t="e">
        <f>IF('Crisis Indicator Data'!#REF!="No Data",1,IF(#REF!&lt;&gt;"",1,0))</f>
        <v>#REF!</v>
      </c>
      <c r="AR182" s="208" t="e">
        <f>IF('Crisis Indicator Data'!#REF!="No Data",1,IF(#REF!&lt;&gt;"",1,0))</f>
        <v>#REF!</v>
      </c>
      <c r="AS182" s="208" t="e">
        <f>IF('Crisis Indicator Data'!#REF!="No Data",1,IF(#REF!&lt;&gt;"",1,0))</f>
        <v>#REF!</v>
      </c>
      <c r="AT182" s="208" t="e">
        <f>IF('Crisis Indicator Data'!#REF!="No Data",1,IF(#REF!&lt;&gt;"",1,0))</f>
        <v>#REF!</v>
      </c>
      <c r="AU182" s="208" t="e">
        <f>IF('Crisis Indicator Data'!#REF!="No Data",1,IF(#REF!&lt;&gt;"",1,0))</f>
        <v>#REF!</v>
      </c>
      <c r="AV182" s="208" t="e">
        <f>IF('Crisis Indicator Data'!#REF!="No Data",1,IF(#REF!&lt;&gt;"",1,0))</f>
        <v>#REF!</v>
      </c>
      <c r="AW182" s="208" t="e">
        <f>IF('Crisis Indicator Data'!#REF!="No Data",1,IF(#REF!&lt;&gt;"",1,0))</f>
        <v>#REF!</v>
      </c>
      <c r="AX182" s="208" t="e">
        <f>IF('Crisis Indicator Data'!#REF!="No Data",1,IF(#REF!&lt;&gt;"",1,0))</f>
        <v>#REF!</v>
      </c>
      <c r="AY182" s="208" t="e">
        <f>IF('Crisis Indicator Data'!#REF!="No Data",1,IF(#REF!&lt;&gt;"",1,0))</f>
        <v>#REF!</v>
      </c>
      <c r="AZ182" s="208" t="e">
        <f>IF('Crisis Indicator Data'!#REF!="No Data",1,IF(#REF!&lt;&gt;"",1,0))</f>
        <v>#REF!</v>
      </c>
      <c r="BA182" t="e">
        <f t="shared" si="10"/>
        <v>#REF!</v>
      </c>
      <c r="BB182" s="22" t="e">
        <f t="shared" si="11"/>
        <v>#REF!</v>
      </c>
    </row>
    <row r="183" spans="1:54" x14ac:dyDescent="0.3">
      <c r="A183" t="s">
        <v>7596</v>
      </c>
      <c r="B183" s="208" t="e">
        <f>IF('Crisis Indicator Data'!#REF!="No Data",1,IF(#REF!&lt;&gt;"",1,0))</f>
        <v>#REF!</v>
      </c>
      <c r="C183" s="208" t="e">
        <f>IF('Crisis Indicator Data'!#REF!="No Data",1,IF(#REF!&lt;&gt;"",1,0))</f>
        <v>#REF!</v>
      </c>
      <c r="D183" s="208" t="e">
        <f>IF('Crisis Indicator Data'!#REF!="No Data",1,IF(#REF!&lt;&gt;"",1,0))</f>
        <v>#REF!</v>
      </c>
      <c r="E183" s="208" t="e">
        <f>IF('Crisis Indicator Data'!#REF!="No Data",1,IF(#REF!&lt;&gt;"",1,0))</f>
        <v>#REF!</v>
      </c>
      <c r="F183" s="208" t="e">
        <f>IF('Crisis Indicator Data'!#REF!="No Data",1,IF(#REF!&lt;&gt;"",1,0))</f>
        <v>#REF!</v>
      </c>
      <c r="G183" s="208" t="e">
        <f>IF('Crisis Indicator Data'!#REF!="No Data",1,IF(#REF!&lt;&gt;"",1,0))</f>
        <v>#REF!</v>
      </c>
      <c r="H183" s="208" t="e">
        <f>IF('Crisis Indicator Data'!#REF!="No Data",1,IF(#REF!&lt;&gt;"",1,0))</f>
        <v>#REF!</v>
      </c>
      <c r="I183" s="208" t="e">
        <f>IF('Crisis Indicator Data'!#REF!="No Data",1,IF(#REF!&lt;&gt;"",1,0))</f>
        <v>#REF!</v>
      </c>
      <c r="J183" s="208" t="e">
        <f>IF('Crisis Indicator Data'!#REF!="No Data",1,IF(#REF!&lt;&gt;"",1,0))</f>
        <v>#REF!</v>
      </c>
      <c r="K183" s="208" t="e">
        <f>IF('Crisis Indicator Data'!#REF!="No Data",1,IF(#REF!&lt;&gt;"",1,0))</f>
        <v>#REF!</v>
      </c>
      <c r="L183" s="208" t="e">
        <f>IF('Crisis Indicator Data'!#REF!="No Data",1,IF(#REF!&lt;&gt;"",1,0))</f>
        <v>#REF!</v>
      </c>
      <c r="M183" s="208" t="e">
        <f>IF('Crisis Indicator Data'!#REF!="No Data",1,IF(#REF!&lt;&gt;"",1,0))</f>
        <v>#REF!</v>
      </c>
      <c r="N183" s="208" t="e">
        <f>IF('Crisis Indicator Data'!#REF!="No Data",1,IF(#REF!&lt;&gt;"",1,0))</f>
        <v>#REF!</v>
      </c>
      <c r="O183" s="208" t="e">
        <f>IF('Crisis Indicator Data'!#REF!="No Data",1,IF(#REF!&lt;&gt;"",1,0))</f>
        <v>#REF!</v>
      </c>
      <c r="P183" s="208" t="e">
        <f>IF('Crisis Indicator Data'!#REF!="No Data",1,IF(#REF!&lt;&gt;"",1,0))</f>
        <v>#REF!</v>
      </c>
      <c r="Q183" s="208" t="e">
        <f>IF('Crisis Indicator Data'!#REF!="No Data",1,IF(#REF!&lt;&gt;"",1,0))</f>
        <v>#REF!</v>
      </c>
      <c r="R183" s="208" t="e">
        <f>IF('Crisis Indicator Data'!#REF!="No Data",1,IF(#REF!&lt;&gt;"",1,0))</f>
        <v>#REF!</v>
      </c>
      <c r="S183" s="208" t="e">
        <f>IF('Crisis Indicator Data'!#REF!="No Data",1,IF(#REF!&lt;&gt;"",1,0))</f>
        <v>#REF!</v>
      </c>
      <c r="T183" s="208" t="e">
        <f>IF('Crisis Indicator Data'!#REF!="No Data",1,IF(#REF!&lt;&gt;"",1,0))</f>
        <v>#REF!</v>
      </c>
      <c r="U183" s="208" t="e">
        <f>IF('Crisis Indicator Data'!#REF!="No Data",1,IF(#REF!&lt;&gt;"",1,0))</f>
        <v>#REF!</v>
      </c>
      <c r="V183" s="208" t="e">
        <f>IF('Crisis Indicator Data'!#REF!="No Data",1,IF(#REF!&lt;&gt;"",1,0))</f>
        <v>#REF!</v>
      </c>
      <c r="W183" s="208" t="e">
        <f>IF('Crisis Indicator Data'!#REF!="No Data",1,IF(#REF!&lt;&gt;"",1,0))</f>
        <v>#REF!</v>
      </c>
      <c r="X183" s="208" t="e">
        <f>IF('Crisis Indicator Data'!#REF!="No Data",1,IF(#REF!&lt;&gt;"",1,0))</f>
        <v>#REF!</v>
      </c>
      <c r="Y183" s="208" t="e">
        <f>IF('Crisis Indicator Data'!#REF!="No Data",1,IF(#REF!&lt;&gt;"",1,0))</f>
        <v>#REF!</v>
      </c>
      <c r="Z183" s="208" t="e">
        <f>IF('Crisis Indicator Data'!#REF!="No Data",1,IF(#REF!&lt;&gt;"",1,0))</f>
        <v>#REF!</v>
      </c>
      <c r="AA183" s="208" t="e">
        <f>IF('Crisis Indicator Data'!#REF!="No Data",1,IF(#REF!&lt;&gt;"",1,0))</f>
        <v>#REF!</v>
      </c>
      <c r="AB183" s="208" t="e">
        <f>IF('Crisis Indicator Data'!#REF!="No Data",1,IF(#REF!&lt;&gt;"",1,0))</f>
        <v>#REF!</v>
      </c>
      <c r="AC183" s="208" t="e">
        <f>IF('Crisis Indicator Data'!#REF!="No Data",1,IF(#REF!&lt;&gt;"",1,0))</f>
        <v>#REF!</v>
      </c>
      <c r="AD183" s="208" t="e">
        <f>IF('Crisis Indicator Data'!#REF!="No Data",1,IF(#REF!&lt;&gt;"",1,0))</f>
        <v>#REF!</v>
      </c>
      <c r="AE183" s="208" t="e">
        <f>IF('Crisis Indicator Data'!#REF!="No Data",1,IF(#REF!&lt;&gt;"",1,0))</f>
        <v>#REF!</v>
      </c>
      <c r="AF183" s="208" t="e">
        <f>IF('Crisis Indicator Data'!#REF!="No Data",1,IF(#REF!&lt;&gt;"",1,0))</f>
        <v>#REF!</v>
      </c>
      <c r="AG183" s="208" t="e">
        <f>IF('Crisis Indicator Data'!#REF!="No Data",1,IF(#REF!&lt;&gt;"",1,0))</f>
        <v>#REF!</v>
      </c>
      <c r="AH183" s="208" t="e">
        <f>IF('Crisis Indicator Data'!#REF!="No Data",1,IF(#REF!&lt;&gt;"",1,0))</f>
        <v>#REF!</v>
      </c>
      <c r="AI183" s="208" t="e">
        <f>IF('Crisis Indicator Data'!#REF!="No Data",1,IF(#REF!&lt;&gt;"",1,0))</f>
        <v>#REF!</v>
      </c>
      <c r="AJ183" s="208" t="e">
        <f>IF('Crisis Indicator Data'!#REF!="No Data",1,IF(#REF!&lt;&gt;"",1,0))</f>
        <v>#REF!</v>
      </c>
      <c r="AK183" s="208" t="e">
        <f>IF('Crisis Indicator Data'!#REF!="No Data",1,IF(#REF!&lt;&gt;"",1,0))</f>
        <v>#REF!</v>
      </c>
      <c r="AL183" s="208" t="e">
        <f>IF('Crisis Indicator Data'!#REF!="No Data",1,IF(#REF!&lt;&gt;"",1,0))</f>
        <v>#REF!</v>
      </c>
      <c r="AM183" s="208" t="e">
        <f>IF('Crisis Indicator Data'!#REF!="No Data",1,IF(#REF!&lt;&gt;"",1,0))</f>
        <v>#REF!</v>
      </c>
      <c r="AN183" s="208" t="e">
        <f>IF('Crisis Indicator Data'!#REF!="No Data",1,IF(#REF!&lt;&gt;"",1,0))</f>
        <v>#REF!</v>
      </c>
      <c r="AO183" s="208" t="e">
        <f>IF('Crisis Indicator Data'!#REF!="No Data",1,IF(#REF!&lt;&gt;"",1,0))</f>
        <v>#REF!</v>
      </c>
      <c r="AP183" s="208" t="e">
        <f>IF('Crisis Indicator Data'!#REF!="No Data",1,IF(#REF!&lt;&gt;"",1,0))</f>
        <v>#REF!</v>
      </c>
      <c r="AQ183" s="208" t="e">
        <f>IF('Crisis Indicator Data'!#REF!="No Data",1,IF(#REF!&lt;&gt;"",1,0))</f>
        <v>#REF!</v>
      </c>
      <c r="AR183" s="208" t="e">
        <f>IF('Crisis Indicator Data'!#REF!="No Data",1,IF(#REF!&lt;&gt;"",1,0))</f>
        <v>#REF!</v>
      </c>
      <c r="AS183" s="208" t="e">
        <f>IF('Crisis Indicator Data'!#REF!="No Data",1,IF(#REF!&lt;&gt;"",1,0))</f>
        <v>#REF!</v>
      </c>
      <c r="AT183" s="208" t="e">
        <f>IF('Crisis Indicator Data'!#REF!="No Data",1,IF(#REF!&lt;&gt;"",1,0))</f>
        <v>#REF!</v>
      </c>
      <c r="AU183" s="208" t="e">
        <f>IF('Crisis Indicator Data'!#REF!="No Data",1,IF(#REF!&lt;&gt;"",1,0))</f>
        <v>#REF!</v>
      </c>
      <c r="AV183" s="208" t="e">
        <f>IF('Crisis Indicator Data'!#REF!="No Data",1,IF(#REF!&lt;&gt;"",1,0))</f>
        <v>#REF!</v>
      </c>
      <c r="AW183" s="208" t="e">
        <f>IF('Crisis Indicator Data'!#REF!="No Data",1,IF(#REF!&lt;&gt;"",1,0))</f>
        <v>#REF!</v>
      </c>
      <c r="AX183" s="208" t="e">
        <f>IF('Crisis Indicator Data'!#REF!="No Data",1,IF(#REF!&lt;&gt;"",1,0))</f>
        <v>#REF!</v>
      </c>
      <c r="AY183" s="208" t="e">
        <f>IF('Crisis Indicator Data'!#REF!="No Data",1,IF(#REF!&lt;&gt;"",1,0))</f>
        <v>#REF!</v>
      </c>
      <c r="AZ183" s="208" t="e">
        <f>IF('Crisis Indicator Data'!#REF!="No Data",1,IF(#REF!&lt;&gt;"",1,0))</f>
        <v>#REF!</v>
      </c>
      <c r="BA183" t="e">
        <f t="shared" si="10"/>
        <v>#REF!</v>
      </c>
      <c r="BB183" s="22" t="e">
        <f t="shared" si="11"/>
        <v>#REF!</v>
      </c>
    </row>
    <row r="184" spans="1:54" x14ac:dyDescent="0.3">
      <c r="A184" t="s">
        <v>7598</v>
      </c>
      <c r="B184" s="208" t="e">
        <f>IF('Crisis Indicator Data'!#REF!="No Data",1,IF(#REF!&lt;&gt;"",1,0))</f>
        <v>#REF!</v>
      </c>
      <c r="C184" s="208" t="e">
        <f>IF('Crisis Indicator Data'!#REF!="No Data",1,IF(#REF!&lt;&gt;"",1,0))</f>
        <v>#REF!</v>
      </c>
      <c r="D184" s="208" t="e">
        <f>IF('Crisis Indicator Data'!#REF!="No Data",1,IF(#REF!&lt;&gt;"",1,0))</f>
        <v>#REF!</v>
      </c>
      <c r="E184" s="208" t="e">
        <f>IF('Crisis Indicator Data'!#REF!="No Data",1,IF(#REF!&lt;&gt;"",1,0))</f>
        <v>#REF!</v>
      </c>
      <c r="F184" s="208" t="e">
        <f>IF('Crisis Indicator Data'!#REF!="No Data",1,IF(#REF!&lt;&gt;"",1,0))</f>
        <v>#REF!</v>
      </c>
      <c r="G184" s="208" t="e">
        <f>IF('Crisis Indicator Data'!#REF!="No Data",1,IF(#REF!&lt;&gt;"",1,0))</f>
        <v>#REF!</v>
      </c>
      <c r="H184" s="208" t="e">
        <f>IF('Crisis Indicator Data'!#REF!="No Data",1,IF(#REF!&lt;&gt;"",1,0))</f>
        <v>#REF!</v>
      </c>
      <c r="I184" s="208" t="e">
        <f>IF('Crisis Indicator Data'!#REF!="No Data",1,IF(#REF!&lt;&gt;"",1,0))</f>
        <v>#REF!</v>
      </c>
      <c r="J184" s="208" t="e">
        <f>IF('Crisis Indicator Data'!#REF!="No Data",1,IF(#REF!&lt;&gt;"",1,0))</f>
        <v>#REF!</v>
      </c>
      <c r="K184" s="208" t="e">
        <f>IF('Crisis Indicator Data'!#REF!="No Data",1,IF(#REF!&lt;&gt;"",1,0))</f>
        <v>#REF!</v>
      </c>
      <c r="L184" s="208" t="e">
        <f>IF('Crisis Indicator Data'!#REF!="No Data",1,IF(#REF!&lt;&gt;"",1,0))</f>
        <v>#REF!</v>
      </c>
      <c r="M184" s="208" t="e">
        <f>IF('Crisis Indicator Data'!#REF!="No Data",1,IF(#REF!&lt;&gt;"",1,0))</f>
        <v>#REF!</v>
      </c>
      <c r="N184" s="208" t="e">
        <f>IF('Crisis Indicator Data'!#REF!="No Data",1,IF(#REF!&lt;&gt;"",1,0))</f>
        <v>#REF!</v>
      </c>
      <c r="O184" s="208" t="e">
        <f>IF('Crisis Indicator Data'!#REF!="No Data",1,IF(#REF!&lt;&gt;"",1,0))</f>
        <v>#REF!</v>
      </c>
      <c r="P184" s="208" t="e">
        <f>IF('Crisis Indicator Data'!#REF!="No Data",1,IF(#REF!&lt;&gt;"",1,0))</f>
        <v>#REF!</v>
      </c>
      <c r="Q184" s="208" t="e">
        <f>IF('Crisis Indicator Data'!#REF!="No Data",1,IF(#REF!&lt;&gt;"",1,0))</f>
        <v>#REF!</v>
      </c>
      <c r="R184" s="208" t="e">
        <f>IF('Crisis Indicator Data'!#REF!="No Data",1,IF(#REF!&lt;&gt;"",1,0))</f>
        <v>#REF!</v>
      </c>
      <c r="S184" s="208" t="e">
        <f>IF('Crisis Indicator Data'!#REF!="No Data",1,IF(#REF!&lt;&gt;"",1,0))</f>
        <v>#REF!</v>
      </c>
      <c r="T184" s="208" t="e">
        <f>IF('Crisis Indicator Data'!#REF!="No Data",1,IF(#REF!&lt;&gt;"",1,0))</f>
        <v>#REF!</v>
      </c>
      <c r="U184" s="208" t="e">
        <f>IF('Crisis Indicator Data'!#REF!="No Data",1,IF(#REF!&lt;&gt;"",1,0))</f>
        <v>#REF!</v>
      </c>
      <c r="V184" s="208" t="e">
        <f>IF('Crisis Indicator Data'!#REF!="No Data",1,IF(#REF!&lt;&gt;"",1,0))</f>
        <v>#REF!</v>
      </c>
      <c r="W184" s="208" t="e">
        <f>IF('Crisis Indicator Data'!#REF!="No Data",1,IF(#REF!&lt;&gt;"",1,0))</f>
        <v>#REF!</v>
      </c>
      <c r="X184" s="208" t="e">
        <f>IF('Crisis Indicator Data'!#REF!="No Data",1,IF(#REF!&lt;&gt;"",1,0))</f>
        <v>#REF!</v>
      </c>
      <c r="Y184" s="208" t="e">
        <f>IF('Crisis Indicator Data'!#REF!="No Data",1,IF(#REF!&lt;&gt;"",1,0))</f>
        <v>#REF!</v>
      </c>
      <c r="Z184" s="208" t="e">
        <f>IF('Crisis Indicator Data'!#REF!="No Data",1,IF(#REF!&lt;&gt;"",1,0))</f>
        <v>#REF!</v>
      </c>
      <c r="AA184" s="208" t="e">
        <f>IF('Crisis Indicator Data'!#REF!="No Data",1,IF(#REF!&lt;&gt;"",1,0))</f>
        <v>#REF!</v>
      </c>
      <c r="AB184" s="208" t="e">
        <f>IF('Crisis Indicator Data'!#REF!="No Data",1,IF(#REF!&lt;&gt;"",1,0))</f>
        <v>#REF!</v>
      </c>
      <c r="AC184" s="208" t="e">
        <f>IF('Crisis Indicator Data'!#REF!="No Data",1,IF(#REF!&lt;&gt;"",1,0))</f>
        <v>#REF!</v>
      </c>
      <c r="AD184" s="208" t="e">
        <f>IF('Crisis Indicator Data'!#REF!="No Data",1,IF(#REF!&lt;&gt;"",1,0))</f>
        <v>#REF!</v>
      </c>
      <c r="AE184" s="208" t="e">
        <f>IF('Crisis Indicator Data'!#REF!="No Data",1,IF(#REF!&lt;&gt;"",1,0))</f>
        <v>#REF!</v>
      </c>
      <c r="AF184" s="208" t="e">
        <f>IF('Crisis Indicator Data'!#REF!="No Data",1,IF(#REF!&lt;&gt;"",1,0))</f>
        <v>#REF!</v>
      </c>
      <c r="AG184" s="208" t="e">
        <f>IF('Crisis Indicator Data'!#REF!="No Data",1,IF(#REF!&lt;&gt;"",1,0))</f>
        <v>#REF!</v>
      </c>
      <c r="AH184" s="208" t="e">
        <f>IF('Crisis Indicator Data'!#REF!="No Data",1,IF(#REF!&lt;&gt;"",1,0))</f>
        <v>#REF!</v>
      </c>
      <c r="AI184" s="208" t="e">
        <f>IF('Crisis Indicator Data'!#REF!="No Data",1,IF(#REF!&lt;&gt;"",1,0))</f>
        <v>#REF!</v>
      </c>
      <c r="AJ184" s="208" t="e">
        <f>IF('Crisis Indicator Data'!#REF!="No Data",1,IF(#REF!&lt;&gt;"",1,0))</f>
        <v>#REF!</v>
      </c>
      <c r="AK184" s="208" t="e">
        <f>IF('Crisis Indicator Data'!#REF!="No Data",1,IF(#REF!&lt;&gt;"",1,0))</f>
        <v>#REF!</v>
      </c>
      <c r="AL184" s="208" t="e">
        <f>IF('Crisis Indicator Data'!#REF!="No Data",1,IF(#REF!&lt;&gt;"",1,0))</f>
        <v>#REF!</v>
      </c>
      <c r="AM184" s="208" t="e">
        <f>IF('Crisis Indicator Data'!#REF!="No Data",1,IF(#REF!&lt;&gt;"",1,0))</f>
        <v>#REF!</v>
      </c>
      <c r="AN184" s="208" t="e">
        <f>IF('Crisis Indicator Data'!#REF!="No Data",1,IF(#REF!&lt;&gt;"",1,0))</f>
        <v>#REF!</v>
      </c>
      <c r="AO184" s="208" t="e">
        <f>IF('Crisis Indicator Data'!#REF!="No Data",1,IF(#REF!&lt;&gt;"",1,0))</f>
        <v>#REF!</v>
      </c>
      <c r="AP184" s="208" t="e">
        <f>IF('Crisis Indicator Data'!#REF!="No Data",1,IF(#REF!&lt;&gt;"",1,0))</f>
        <v>#REF!</v>
      </c>
      <c r="AQ184" s="208" t="e">
        <f>IF('Crisis Indicator Data'!#REF!="No Data",1,IF(#REF!&lt;&gt;"",1,0))</f>
        <v>#REF!</v>
      </c>
      <c r="AR184" s="208" t="e">
        <f>IF('Crisis Indicator Data'!#REF!="No Data",1,IF(#REF!&lt;&gt;"",1,0))</f>
        <v>#REF!</v>
      </c>
      <c r="AS184" s="208" t="e">
        <f>IF('Crisis Indicator Data'!#REF!="No Data",1,IF(#REF!&lt;&gt;"",1,0))</f>
        <v>#REF!</v>
      </c>
      <c r="AT184" s="208" t="e">
        <f>IF('Crisis Indicator Data'!#REF!="No Data",1,IF(#REF!&lt;&gt;"",1,0))</f>
        <v>#REF!</v>
      </c>
      <c r="AU184" s="208" t="e">
        <f>IF('Crisis Indicator Data'!#REF!="No Data",1,IF(#REF!&lt;&gt;"",1,0))</f>
        <v>#REF!</v>
      </c>
      <c r="AV184" s="208" t="e">
        <f>IF('Crisis Indicator Data'!#REF!="No Data",1,IF(#REF!&lt;&gt;"",1,0))</f>
        <v>#REF!</v>
      </c>
      <c r="AW184" s="208" t="e">
        <f>IF('Crisis Indicator Data'!#REF!="No Data",1,IF(#REF!&lt;&gt;"",1,0))</f>
        <v>#REF!</v>
      </c>
      <c r="AX184" s="208" t="e">
        <f>IF('Crisis Indicator Data'!#REF!="No Data",1,IF(#REF!&lt;&gt;"",1,0))</f>
        <v>#REF!</v>
      </c>
      <c r="AY184" s="208" t="e">
        <f>IF('Crisis Indicator Data'!#REF!="No Data",1,IF(#REF!&lt;&gt;"",1,0))</f>
        <v>#REF!</v>
      </c>
      <c r="AZ184" s="208" t="e">
        <f>IF('Crisis Indicator Data'!#REF!="No Data",1,IF(#REF!&lt;&gt;"",1,0))</f>
        <v>#REF!</v>
      </c>
      <c r="BA184" t="e">
        <f t="shared" si="10"/>
        <v>#REF!</v>
      </c>
      <c r="BB184" s="22" t="e">
        <f t="shared" si="11"/>
        <v>#REF!</v>
      </c>
    </row>
    <row r="185" spans="1:54" x14ac:dyDescent="0.3">
      <c r="A185" t="s">
        <v>7600</v>
      </c>
      <c r="B185" s="208" t="e">
        <f>IF('Crisis Indicator Data'!#REF!="No Data",1,IF(#REF!&lt;&gt;"",1,0))</f>
        <v>#REF!</v>
      </c>
      <c r="C185" s="208" t="e">
        <f>IF('Crisis Indicator Data'!#REF!="No Data",1,IF(#REF!&lt;&gt;"",1,0))</f>
        <v>#REF!</v>
      </c>
      <c r="D185" s="208" t="e">
        <f>IF('Crisis Indicator Data'!#REF!="No Data",1,IF(#REF!&lt;&gt;"",1,0))</f>
        <v>#REF!</v>
      </c>
      <c r="E185" s="208" t="e">
        <f>IF('Crisis Indicator Data'!#REF!="No Data",1,IF(#REF!&lt;&gt;"",1,0))</f>
        <v>#REF!</v>
      </c>
      <c r="F185" s="208" t="e">
        <f>IF('Crisis Indicator Data'!#REF!="No Data",1,IF(#REF!&lt;&gt;"",1,0))</f>
        <v>#REF!</v>
      </c>
      <c r="G185" s="208" t="e">
        <f>IF('Crisis Indicator Data'!#REF!="No Data",1,IF(#REF!&lt;&gt;"",1,0))</f>
        <v>#REF!</v>
      </c>
      <c r="H185" s="208" t="e">
        <f>IF('Crisis Indicator Data'!#REF!="No Data",1,IF(#REF!&lt;&gt;"",1,0))</f>
        <v>#REF!</v>
      </c>
      <c r="I185" s="208" t="e">
        <f>IF('Crisis Indicator Data'!#REF!="No Data",1,IF(#REF!&lt;&gt;"",1,0))</f>
        <v>#REF!</v>
      </c>
      <c r="J185" s="208" t="e">
        <f>IF('Crisis Indicator Data'!#REF!="No Data",1,IF(#REF!&lt;&gt;"",1,0))</f>
        <v>#REF!</v>
      </c>
      <c r="K185" s="208" t="e">
        <f>IF('Crisis Indicator Data'!#REF!="No Data",1,IF(#REF!&lt;&gt;"",1,0))</f>
        <v>#REF!</v>
      </c>
      <c r="L185" s="208" t="e">
        <f>IF('Crisis Indicator Data'!#REF!="No Data",1,IF(#REF!&lt;&gt;"",1,0))</f>
        <v>#REF!</v>
      </c>
      <c r="M185" s="208" t="e">
        <f>IF('Crisis Indicator Data'!#REF!="No Data",1,IF(#REF!&lt;&gt;"",1,0))</f>
        <v>#REF!</v>
      </c>
      <c r="N185" s="208" t="e">
        <f>IF('Crisis Indicator Data'!#REF!="No Data",1,IF(#REF!&lt;&gt;"",1,0))</f>
        <v>#REF!</v>
      </c>
      <c r="O185" s="208" t="e">
        <f>IF('Crisis Indicator Data'!#REF!="No Data",1,IF(#REF!&lt;&gt;"",1,0))</f>
        <v>#REF!</v>
      </c>
      <c r="P185" s="208" t="e">
        <f>IF('Crisis Indicator Data'!#REF!="No Data",1,IF(#REF!&lt;&gt;"",1,0))</f>
        <v>#REF!</v>
      </c>
      <c r="Q185" s="208" t="e">
        <f>IF('Crisis Indicator Data'!#REF!="No Data",1,IF(#REF!&lt;&gt;"",1,0))</f>
        <v>#REF!</v>
      </c>
      <c r="R185" s="208" t="e">
        <f>IF('Crisis Indicator Data'!#REF!="No Data",1,IF(#REF!&lt;&gt;"",1,0))</f>
        <v>#REF!</v>
      </c>
      <c r="S185" s="208" t="e">
        <f>IF('Crisis Indicator Data'!#REF!="No Data",1,IF(#REF!&lt;&gt;"",1,0))</f>
        <v>#REF!</v>
      </c>
      <c r="T185" s="208" t="e">
        <f>IF('Crisis Indicator Data'!#REF!="No Data",1,IF(#REF!&lt;&gt;"",1,0))</f>
        <v>#REF!</v>
      </c>
      <c r="U185" s="208" t="e">
        <f>IF('Crisis Indicator Data'!#REF!="No Data",1,IF(#REF!&lt;&gt;"",1,0))</f>
        <v>#REF!</v>
      </c>
      <c r="V185" s="208" t="e">
        <f>IF('Crisis Indicator Data'!#REF!="No Data",1,IF(#REF!&lt;&gt;"",1,0))</f>
        <v>#REF!</v>
      </c>
      <c r="W185" s="208" t="e">
        <f>IF('Crisis Indicator Data'!#REF!="No Data",1,IF(#REF!&lt;&gt;"",1,0))</f>
        <v>#REF!</v>
      </c>
      <c r="X185" s="208" t="e">
        <f>IF('Crisis Indicator Data'!#REF!="No Data",1,IF(#REF!&lt;&gt;"",1,0))</f>
        <v>#REF!</v>
      </c>
      <c r="Y185" s="208" t="e">
        <f>IF('Crisis Indicator Data'!#REF!="No Data",1,IF(#REF!&lt;&gt;"",1,0))</f>
        <v>#REF!</v>
      </c>
      <c r="Z185" s="208" t="e">
        <f>IF('Crisis Indicator Data'!#REF!="No Data",1,IF(#REF!&lt;&gt;"",1,0))</f>
        <v>#REF!</v>
      </c>
      <c r="AA185" s="208" t="e">
        <f>IF('Crisis Indicator Data'!#REF!="No Data",1,IF(#REF!&lt;&gt;"",1,0))</f>
        <v>#REF!</v>
      </c>
      <c r="AB185" s="208" t="e">
        <f>IF('Crisis Indicator Data'!#REF!="No Data",1,IF(#REF!&lt;&gt;"",1,0))</f>
        <v>#REF!</v>
      </c>
      <c r="AC185" s="208" t="e">
        <f>IF('Crisis Indicator Data'!#REF!="No Data",1,IF(#REF!&lt;&gt;"",1,0))</f>
        <v>#REF!</v>
      </c>
      <c r="AD185" s="208" t="e">
        <f>IF('Crisis Indicator Data'!#REF!="No Data",1,IF(#REF!&lt;&gt;"",1,0))</f>
        <v>#REF!</v>
      </c>
      <c r="AE185" s="208" t="e">
        <f>IF('Crisis Indicator Data'!#REF!="No Data",1,IF(#REF!&lt;&gt;"",1,0))</f>
        <v>#REF!</v>
      </c>
      <c r="AF185" s="208" t="e">
        <f>IF('Crisis Indicator Data'!#REF!="No Data",1,IF(#REF!&lt;&gt;"",1,0))</f>
        <v>#REF!</v>
      </c>
      <c r="AG185" s="208" t="e">
        <f>IF('Crisis Indicator Data'!#REF!="No Data",1,IF(#REF!&lt;&gt;"",1,0))</f>
        <v>#REF!</v>
      </c>
      <c r="AH185" s="208" t="e">
        <f>IF('Crisis Indicator Data'!#REF!="No Data",1,IF(#REF!&lt;&gt;"",1,0))</f>
        <v>#REF!</v>
      </c>
      <c r="AI185" s="208" t="e">
        <f>IF('Crisis Indicator Data'!#REF!="No Data",1,IF(#REF!&lt;&gt;"",1,0))</f>
        <v>#REF!</v>
      </c>
      <c r="AJ185" s="208" t="e">
        <f>IF('Crisis Indicator Data'!#REF!="No Data",1,IF(#REF!&lt;&gt;"",1,0))</f>
        <v>#REF!</v>
      </c>
      <c r="AK185" s="208" t="e">
        <f>IF('Crisis Indicator Data'!#REF!="No Data",1,IF(#REF!&lt;&gt;"",1,0))</f>
        <v>#REF!</v>
      </c>
      <c r="AL185" s="208" t="e">
        <f>IF('Crisis Indicator Data'!#REF!="No Data",1,IF(#REF!&lt;&gt;"",1,0))</f>
        <v>#REF!</v>
      </c>
      <c r="AM185" s="208" t="e">
        <f>IF('Crisis Indicator Data'!#REF!="No Data",1,IF(#REF!&lt;&gt;"",1,0))</f>
        <v>#REF!</v>
      </c>
      <c r="AN185" s="208" t="e">
        <f>IF('Crisis Indicator Data'!#REF!="No Data",1,IF(#REF!&lt;&gt;"",1,0))</f>
        <v>#REF!</v>
      </c>
      <c r="AO185" s="208" t="e">
        <f>IF('Crisis Indicator Data'!#REF!="No Data",1,IF(#REF!&lt;&gt;"",1,0))</f>
        <v>#REF!</v>
      </c>
      <c r="AP185" s="208" t="e">
        <f>IF('Crisis Indicator Data'!#REF!="No Data",1,IF(#REF!&lt;&gt;"",1,0))</f>
        <v>#REF!</v>
      </c>
      <c r="AQ185" s="208" t="e">
        <f>IF('Crisis Indicator Data'!#REF!="No Data",1,IF(#REF!&lt;&gt;"",1,0))</f>
        <v>#REF!</v>
      </c>
      <c r="AR185" s="208" t="e">
        <f>IF('Crisis Indicator Data'!#REF!="No Data",1,IF(#REF!&lt;&gt;"",1,0))</f>
        <v>#REF!</v>
      </c>
      <c r="AS185" s="208" t="e">
        <f>IF('Crisis Indicator Data'!#REF!="No Data",1,IF(#REF!&lt;&gt;"",1,0))</f>
        <v>#REF!</v>
      </c>
      <c r="AT185" s="208" t="e">
        <f>IF('Crisis Indicator Data'!#REF!="No Data",1,IF(#REF!&lt;&gt;"",1,0))</f>
        <v>#REF!</v>
      </c>
      <c r="AU185" s="208" t="e">
        <f>IF('Crisis Indicator Data'!#REF!="No Data",1,IF(#REF!&lt;&gt;"",1,0))</f>
        <v>#REF!</v>
      </c>
      <c r="AV185" s="208" t="e">
        <f>IF('Crisis Indicator Data'!#REF!="No Data",1,IF(#REF!&lt;&gt;"",1,0))</f>
        <v>#REF!</v>
      </c>
      <c r="AW185" s="208" t="e">
        <f>IF('Crisis Indicator Data'!#REF!="No Data",1,IF(#REF!&lt;&gt;"",1,0))</f>
        <v>#REF!</v>
      </c>
      <c r="AX185" s="208" t="e">
        <f>IF('Crisis Indicator Data'!#REF!="No Data",1,IF(#REF!&lt;&gt;"",1,0))</f>
        <v>#REF!</v>
      </c>
      <c r="AY185" s="208" t="e">
        <f>IF('Crisis Indicator Data'!#REF!="No Data",1,IF(#REF!&lt;&gt;"",1,0))</f>
        <v>#REF!</v>
      </c>
      <c r="AZ185" s="208" t="e">
        <f>IF('Crisis Indicator Data'!#REF!="No Data",1,IF(#REF!&lt;&gt;"",1,0))</f>
        <v>#REF!</v>
      </c>
      <c r="BA185" t="e">
        <f t="shared" si="10"/>
        <v>#REF!</v>
      </c>
      <c r="BB185" s="22" t="e">
        <f t="shared" si="11"/>
        <v>#REF!</v>
      </c>
    </row>
    <row r="186" spans="1:54" x14ac:dyDescent="0.3">
      <c r="A186" t="s">
        <v>7602</v>
      </c>
      <c r="B186" s="208" t="e">
        <f>IF('Crisis Indicator Data'!#REF!="No Data",1,IF(#REF!&lt;&gt;"",1,0))</f>
        <v>#REF!</v>
      </c>
      <c r="C186" s="208" t="e">
        <f>IF('Crisis Indicator Data'!#REF!="No Data",1,IF(#REF!&lt;&gt;"",1,0))</f>
        <v>#REF!</v>
      </c>
      <c r="D186" s="208" t="e">
        <f>IF('Crisis Indicator Data'!#REF!="No Data",1,IF(#REF!&lt;&gt;"",1,0))</f>
        <v>#REF!</v>
      </c>
      <c r="E186" s="208" t="e">
        <f>IF('Crisis Indicator Data'!#REF!="No Data",1,IF(#REF!&lt;&gt;"",1,0))</f>
        <v>#REF!</v>
      </c>
      <c r="F186" s="208" t="e">
        <f>IF('Crisis Indicator Data'!#REF!="No Data",1,IF(#REF!&lt;&gt;"",1,0))</f>
        <v>#REF!</v>
      </c>
      <c r="G186" s="208" t="e">
        <f>IF('Crisis Indicator Data'!#REF!="No Data",1,IF(#REF!&lt;&gt;"",1,0))</f>
        <v>#REF!</v>
      </c>
      <c r="H186" s="208" t="e">
        <f>IF('Crisis Indicator Data'!#REF!="No Data",1,IF(#REF!&lt;&gt;"",1,0))</f>
        <v>#REF!</v>
      </c>
      <c r="I186" s="208" t="e">
        <f>IF('Crisis Indicator Data'!#REF!="No Data",1,IF(#REF!&lt;&gt;"",1,0))</f>
        <v>#REF!</v>
      </c>
      <c r="J186" s="208" t="e">
        <f>IF('Crisis Indicator Data'!#REF!="No Data",1,IF(#REF!&lt;&gt;"",1,0))</f>
        <v>#REF!</v>
      </c>
      <c r="K186" s="208" t="e">
        <f>IF('Crisis Indicator Data'!#REF!="No Data",1,IF(#REF!&lt;&gt;"",1,0))</f>
        <v>#REF!</v>
      </c>
      <c r="L186" s="208" t="e">
        <f>IF('Crisis Indicator Data'!#REF!="No Data",1,IF(#REF!&lt;&gt;"",1,0))</f>
        <v>#REF!</v>
      </c>
      <c r="M186" s="208" t="e">
        <f>IF('Crisis Indicator Data'!#REF!="No Data",1,IF(#REF!&lt;&gt;"",1,0))</f>
        <v>#REF!</v>
      </c>
      <c r="N186" s="208" t="e">
        <f>IF('Crisis Indicator Data'!#REF!="No Data",1,IF(#REF!&lt;&gt;"",1,0))</f>
        <v>#REF!</v>
      </c>
      <c r="O186" s="208" t="e">
        <f>IF('Crisis Indicator Data'!#REF!="No Data",1,IF(#REF!&lt;&gt;"",1,0))</f>
        <v>#REF!</v>
      </c>
      <c r="P186" s="208" t="e">
        <f>IF('Crisis Indicator Data'!#REF!="No Data",1,IF(#REF!&lt;&gt;"",1,0))</f>
        <v>#REF!</v>
      </c>
      <c r="Q186" s="208" t="e">
        <f>IF('Crisis Indicator Data'!#REF!="No Data",1,IF(#REF!&lt;&gt;"",1,0))</f>
        <v>#REF!</v>
      </c>
      <c r="R186" s="208" t="e">
        <f>IF('Crisis Indicator Data'!#REF!="No Data",1,IF(#REF!&lt;&gt;"",1,0))</f>
        <v>#REF!</v>
      </c>
      <c r="S186" s="208" t="e">
        <f>IF('Crisis Indicator Data'!#REF!="No Data",1,IF(#REF!&lt;&gt;"",1,0))</f>
        <v>#REF!</v>
      </c>
      <c r="T186" s="208" t="e">
        <f>IF('Crisis Indicator Data'!#REF!="No Data",1,IF(#REF!&lt;&gt;"",1,0))</f>
        <v>#REF!</v>
      </c>
      <c r="U186" s="208" t="e">
        <f>IF('Crisis Indicator Data'!#REF!="No Data",1,IF(#REF!&lt;&gt;"",1,0))</f>
        <v>#REF!</v>
      </c>
      <c r="V186" s="208" t="e">
        <f>IF('Crisis Indicator Data'!#REF!="No Data",1,IF(#REF!&lt;&gt;"",1,0))</f>
        <v>#REF!</v>
      </c>
      <c r="W186" s="208" t="e">
        <f>IF('Crisis Indicator Data'!#REF!="No Data",1,IF(#REF!&lt;&gt;"",1,0))</f>
        <v>#REF!</v>
      </c>
      <c r="X186" s="208" t="e">
        <f>IF('Crisis Indicator Data'!#REF!="No Data",1,IF(#REF!&lt;&gt;"",1,0))</f>
        <v>#REF!</v>
      </c>
      <c r="Y186" s="208" t="e">
        <f>IF('Crisis Indicator Data'!#REF!="No Data",1,IF(#REF!&lt;&gt;"",1,0))</f>
        <v>#REF!</v>
      </c>
      <c r="Z186" s="208" t="e">
        <f>IF('Crisis Indicator Data'!#REF!="No Data",1,IF(#REF!&lt;&gt;"",1,0))</f>
        <v>#REF!</v>
      </c>
      <c r="AA186" s="208" t="e">
        <f>IF('Crisis Indicator Data'!#REF!="No Data",1,IF(#REF!&lt;&gt;"",1,0))</f>
        <v>#REF!</v>
      </c>
      <c r="AB186" s="208" t="e">
        <f>IF('Crisis Indicator Data'!#REF!="No Data",1,IF(#REF!&lt;&gt;"",1,0))</f>
        <v>#REF!</v>
      </c>
      <c r="AC186" s="208" t="e">
        <f>IF('Crisis Indicator Data'!#REF!="No Data",1,IF(#REF!&lt;&gt;"",1,0))</f>
        <v>#REF!</v>
      </c>
      <c r="AD186" s="208" t="e">
        <f>IF('Crisis Indicator Data'!#REF!="No Data",1,IF(#REF!&lt;&gt;"",1,0))</f>
        <v>#REF!</v>
      </c>
      <c r="AE186" s="208" t="e">
        <f>IF('Crisis Indicator Data'!#REF!="No Data",1,IF(#REF!&lt;&gt;"",1,0))</f>
        <v>#REF!</v>
      </c>
      <c r="AF186" s="208" t="e">
        <f>IF('Crisis Indicator Data'!#REF!="No Data",1,IF(#REF!&lt;&gt;"",1,0))</f>
        <v>#REF!</v>
      </c>
      <c r="AG186" s="208" t="e">
        <f>IF('Crisis Indicator Data'!#REF!="No Data",1,IF(#REF!&lt;&gt;"",1,0))</f>
        <v>#REF!</v>
      </c>
      <c r="AH186" s="208" t="e">
        <f>IF('Crisis Indicator Data'!#REF!="No Data",1,IF(#REF!&lt;&gt;"",1,0))</f>
        <v>#REF!</v>
      </c>
      <c r="AI186" s="208" t="e">
        <f>IF('Crisis Indicator Data'!#REF!="No Data",1,IF(#REF!&lt;&gt;"",1,0))</f>
        <v>#REF!</v>
      </c>
      <c r="AJ186" s="208" t="e">
        <f>IF('Crisis Indicator Data'!#REF!="No Data",1,IF(#REF!&lt;&gt;"",1,0))</f>
        <v>#REF!</v>
      </c>
      <c r="AK186" s="208" t="e">
        <f>IF('Crisis Indicator Data'!#REF!="No Data",1,IF(#REF!&lt;&gt;"",1,0))</f>
        <v>#REF!</v>
      </c>
      <c r="AL186" s="208" t="e">
        <f>IF('Crisis Indicator Data'!#REF!="No Data",1,IF(#REF!&lt;&gt;"",1,0))</f>
        <v>#REF!</v>
      </c>
      <c r="AM186" s="208" t="e">
        <f>IF('Crisis Indicator Data'!#REF!="No Data",1,IF(#REF!&lt;&gt;"",1,0))</f>
        <v>#REF!</v>
      </c>
      <c r="AN186" s="208" t="e">
        <f>IF('Crisis Indicator Data'!#REF!="No Data",1,IF(#REF!&lt;&gt;"",1,0))</f>
        <v>#REF!</v>
      </c>
      <c r="AO186" s="208" t="e">
        <f>IF('Crisis Indicator Data'!#REF!="No Data",1,IF(#REF!&lt;&gt;"",1,0))</f>
        <v>#REF!</v>
      </c>
      <c r="AP186" s="208" t="e">
        <f>IF('Crisis Indicator Data'!#REF!="No Data",1,IF(#REF!&lt;&gt;"",1,0))</f>
        <v>#REF!</v>
      </c>
      <c r="AQ186" s="208" t="e">
        <f>IF('Crisis Indicator Data'!#REF!="No Data",1,IF(#REF!&lt;&gt;"",1,0))</f>
        <v>#REF!</v>
      </c>
      <c r="AR186" s="208" t="e">
        <f>IF('Crisis Indicator Data'!#REF!="No Data",1,IF(#REF!&lt;&gt;"",1,0))</f>
        <v>#REF!</v>
      </c>
      <c r="AS186" s="208" t="e">
        <f>IF('Crisis Indicator Data'!#REF!="No Data",1,IF(#REF!&lt;&gt;"",1,0))</f>
        <v>#REF!</v>
      </c>
      <c r="AT186" s="208" t="e">
        <f>IF('Crisis Indicator Data'!#REF!="No Data",1,IF(#REF!&lt;&gt;"",1,0))</f>
        <v>#REF!</v>
      </c>
      <c r="AU186" s="208" t="e">
        <f>IF('Crisis Indicator Data'!#REF!="No Data",1,IF(#REF!&lt;&gt;"",1,0))</f>
        <v>#REF!</v>
      </c>
      <c r="AV186" s="208" t="e">
        <f>IF('Crisis Indicator Data'!#REF!="No Data",1,IF(#REF!&lt;&gt;"",1,0))</f>
        <v>#REF!</v>
      </c>
      <c r="AW186" s="208" t="e">
        <f>IF('Crisis Indicator Data'!#REF!="No Data",1,IF(#REF!&lt;&gt;"",1,0))</f>
        <v>#REF!</v>
      </c>
      <c r="AX186" s="208" t="e">
        <f>IF('Crisis Indicator Data'!#REF!="No Data",1,IF(#REF!&lt;&gt;"",1,0))</f>
        <v>#REF!</v>
      </c>
      <c r="AY186" s="208" t="e">
        <f>IF('Crisis Indicator Data'!#REF!="No Data",1,IF(#REF!&lt;&gt;"",1,0))</f>
        <v>#REF!</v>
      </c>
      <c r="AZ186" s="208" t="e">
        <f>IF('Crisis Indicator Data'!#REF!="No Data",1,IF(#REF!&lt;&gt;"",1,0))</f>
        <v>#REF!</v>
      </c>
      <c r="BA186" t="e">
        <f t="shared" si="10"/>
        <v>#REF!</v>
      </c>
      <c r="BB186" s="22" t="e">
        <f t="shared" si="11"/>
        <v>#REF!</v>
      </c>
    </row>
    <row r="187" spans="1:54" x14ac:dyDescent="0.3">
      <c r="A187" t="s">
        <v>7604</v>
      </c>
      <c r="B187" s="208" t="e">
        <f>IF('Crisis Indicator Data'!#REF!="No Data",1,IF(#REF!&lt;&gt;"",1,0))</f>
        <v>#REF!</v>
      </c>
      <c r="C187" s="208" t="e">
        <f>IF('Crisis Indicator Data'!#REF!="No Data",1,IF(#REF!&lt;&gt;"",1,0))</f>
        <v>#REF!</v>
      </c>
      <c r="D187" s="208" t="e">
        <f>IF('Crisis Indicator Data'!#REF!="No Data",1,IF(#REF!&lt;&gt;"",1,0))</f>
        <v>#REF!</v>
      </c>
      <c r="E187" s="208" t="e">
        <f>IF('Crisis Indicator Data'!#REF!="No Data",1,IF(#REF!&lt;&gt;"",1,0))</f>
        <v>#REF!</v>
      </c>
      <c r="F187" s="208" t="e">
        <f>IF('Crisis Indicator Data'!#REF!="No Data",1,IF(#REF!&lt;&gt;"",1,0))</f>
        <v>#REF!</v>
      </c>
      <c r="G187" s="208" t="e">
        <f>IF('Crisis Indicator Data'!#REF!="No Data",1,IF(#REF!&lt;&gt;"",1,0))</f>
        <v>#REF!</v>
      </c>
      <c r="H187" s="208" t="e">
        <f>IF('Crisis Indicator Data'!#REF!="No Data",1,IF(#REF!&lt;&gt;"",1,0))</f>
        <v>#REF!</v>
      </c>
      <c r="I187" s="208" t="e">
        <f>IF('Crisis Indicator Data'!#REF!="No Data",1,IF(#REF!&lt;&gt;"",1,0))</f>
        <v>#REF!</v>
      </c>
      <c r="J187" s="208" t="e">
        <f>IF('Crisis Indicator Data'!#REF!="No Data",1,IF(#REF!&lt;&gt;"",1,0))</f>
        <v>#REF!</v>
      </c>
      <c r="K187" s="208" t="e">
        <f>IF('Crisis Indicator Data'!#REF!="No Data",1,IF(#REF!&lt;&gt;"",1,0))</f>
        <v>#REF!</v>
      </c>
      <c r="L187" s="208" t="e">
        <f>IF('Crisis Indicator Data'!#REF!="No Data",1,IF(#REF!&lt;&gt;"",1,0))</f>
        <v>#REF!</v>
      </c>
      <c r="M187" s="208" t="e">
        <f>IF('Crisis Indicator Data'!#REF!="No Data",1,IF(#REF!&lt;&gt;"",1,0))</f>
        <v>#REF!</v>
      </c>
      <c r="N187" s="208" t="e">
        <f>IF('Crisis Indicator Data'!#REF!="No Data",1,IF(#REF!&lt;&gt;"",1,0))</f>
        <v>#REF!</v>
      </c>
      <c r="O187" s="208" t="e">
        <f>IF('Crisis Indicator Data'!#REF!="No Data",1,IF(#REF!&lt;&gt;"",1,0))</f>
        <v>#REF!</v>
      </c>
      <c r="P187" s="208" t="e">
        <f>IF('Crisis Indicator Data'!#REF!="No Data",1,IF(#REF!&lt;&gt;"",1,0))</f>
        <v>#REF!</v>
      </c>
      <c r="Q187" s="208" t="e">
        <f>IF('Crisis Indicator Data'!#REF!="No Data",1,IF(#REF!&lt;&gt;"",1,0))</f>
        <v>#REF!</v>
      </c>
      <c r="R187" s="208" t="e">
        <f>IF('Crisis Indicator Data'!#REF!="No Data",1,IF(#REF!&lt;&gt;"",1,0))</f>
        <v>#REF!</v>
      </c>
      <c r="S187" s="208" t="e">
        <f>IF('Crisis Indicator Data'!#REF!="No Data",1,IF(#REF!&lt;&gt;"",1,0))</f>
        <v>#REF!</v>
      </c>
      <c r="T187" s="208" t="e">
        <f>IF('Crisis Indicator Data'!#REF!="No Data",1,IF(#REF!&lt;&gt;"",1,0))</f>
        <v>#REF!</v>
      </c>
      <c r="U187" s="208" t="e">
        <f>IF('Crisis Indicator Data'!#REF!="No Data",1,IF(#REF!&lt;&gt;"",1,0))</f>
        <v>#REF!</v>
      </c>
      <c r="V187" s="208" t="e">
        <f>IF('Crisis Indicator Data'!#REF!="No Data",1,IF(#REF!&lt;&gt;"",1,0))</f>
        <v>#REF!</v>
      </c>
      <c r="W187" s="208" t="e">
        <f>IF('Crisis Indicator Data'!#REF!="No Data",1,IF(#REF!&lt;&gt;"",1,0))</f>
        <v>#REF!</v>
      </c>
      <c r="X187" s="208" t="e">
        <f>IF('Crisis Indicator Data'!#REF!="No Data",1,IF(#REF!&lt;&gt;"",1,0))</f>
        <v>#REF!</v>
      </c>
      <c r="Y187" s="208" t="e">
        <f>IF('Crisis Indicator Data'!#REF!="No Data",1,IF(#REF!&lt;&gt;"",1,0))</f>
        <v>#REF!</v>
      </c>
      <c r="Z187" s="208" t="e">
        <f>IF('Crisis Indicator Data'!#REF!="No Data",1,IF(#REF!&lt;&gt;"",1,0))</f>
        <v>#REF!</v>
      </c>
      <c r="AA187" s="208" t="e">
        <f>IF('Crisis Indicator Data'!#REF!="No Data",1,IF(#REF!&lt;&gt;"",1,0))</f>
        <v>#REF!</v>
      </c>
      <c r="AB187" s="208" t="e">
        <f>IF('Crisis Indicator Data'!#REF!="No Data",1,IF(#REF!&lt;&gt;"",1,0))</f>
        <v>#REF!</v>
      </c>
      <c r="AC187" s="208" t="e">
        <f>IF('Crisis Indicator Data'!#REF!="No Data",1,IF(#REF!&lt;&gt;"",1,0))</f>
        <v>#REF!</v>
      </c>
      <c r="AD187" s="208" t="e">
        <f>IF('Crisis Indicator Data'!#REF!="No Data",1,IF(#REF!&lt;&gt;"",1,0))</f>
        <v>#REF!</v>
      </c>
      <c r="AE187" s="208" t="e">
        <f>IF('Crisis Indicator Data'!#REF!="No Data",1,IF(#REF!&lt;&gt;"",1,0))</f>
        <v>#REF!</v>
      </c>
      <c r="AF187" s="208" t="e">
        <f>IF('Crisis Indicator Data'!#REF!="No Data",1,IF(#REF!&lt;&gt;"",1,0))</f>
        <v>#REF!</v>
      </c>
      <c r="AG187" s="208" t="e">
        <f>IF('Crisis Indicator Data'!#REF!="No Data",1,IF(#REF!&lt;&gt;"",1,0))</f>
        <v>#REF!</v>
      </c>
      <c r="AH187" s="208" t="e">
        <f>IF('Crisis Indicator Data'!#REF!="No Data",1,IF(#REF!&lt;&gt;"",1,0))</f>
        <v>#REF!</v>
      </c>
      <c r="AI187" s="208" t="e">
        <f>IF('Crisis Indicator Data'!#REF!="No Data",1,IF(#REF!&lt;&gt;"",1,0))</f>
        <v>#REF!</v>
      </c>
      <c r="AJ187" s="208" t="e">
        <f>IF('Crisis Indicator Data'!#REF!="No Data",1,IF(#REF!&lt;&gt;"",1,0))</f>
        <v>#REF!</v>
      </c>
      <c r="AK187" s="208" t="e">
        <f>IF('Crisis Indicator Data'!#REF!="No Data",1,IF(#REF!&lt;&gt;"",1,0))</f>
        <v>#REF!</v>
      </c>
      <c r="AL187" s="208" t="e">
        <f>IF('Crisis Indicator Data'!#REF!="No Data",1,IF(#REF!&lt;&gt;"",1,0))</f>
        <v>#REF!</v>
      </c>
      <c r="AM187" s="208" t="e">
        <f>IF('Crisis Indicator Data'!#REF!="No Data",1,IF(#REF!&lt;&gt;"",1,0))</f>
        <v>#REF!</v>
      </c>
      <c r="AN187" s="208" t="e">
        <f>IF('Crisis Indicator Data'!#REF!="No Data",1,IF(#REF!&lt;&gt;"",1,0))</f>
        <v>#REF!</v>
      </c>
      <c r="AO187" s="208" t="e">
        <f>IF('Crisis Indicator Data'!#REF!="No Data",1,IF(#REF!&lt;&gt;"",1,0))</f>
        <v>#REF!</v>
      </c>
      <c r="AP187" s="208" t="e">
        <f>IF('Crisis Indicator Data'!#REF!="No Data",1,IF(#REF!&lt;&gt;"",1,0))</f>
        <v>#REF!</v>
      </c>
      <c r="AQ187" s="208" t="e">
        <f>IF('Crisis Indicator Data'!#REF!="No Data",1,IF(#REF!&lt;&gt;"",1,0))</f>
        <v>#REF!</v>
      </c>
      <c r="AR187" s="208" t="e">
        <f>IF('Crisis Indicator Data'!#REF!="No Data",1,IF(#REF!&lt;&gt;"",1,0))</f>
        <v>#REF!</v>
      </c>
      <c r="AS187" s="208" t="e">
        <f>IF('Crisis Indicator Data'!#REF!="No Data",1,IF(#REF!&lt;&gt;"",1,0))</f>
        <v>#REF!</v>
      </c>
      <c r="AT187" s="208" t="e">
        <f>IF('Crisis Indicator Data'!#REF!="No Data",1,IF(#REF!&lt;&gt;"",1,0))</f>
        <v>#REF!</v>
      </c>
      <c r="AU187" s="208" t="e">
        <f>IF('Crisis Indicator Data'!#REF!="No Data",1,IF(#REF!&lt;&gt;"",1,0))</f>
        <v>#REF!</v>
      </c>
      <c r="AV187" s="208" t="e">
        <f>IF('Crisis Indicator Data'!#REF!="No Data",1,IF(#REF!&lt;&gt;"",1,0))</f>
        <v>#REF!</v>
      </c>
      <c r="AW187" s="208" t="e">
        <f>IF('Crisis Indicator Data'!#REF!="No Data",1,IF(#REF!&lt;&gt;"",1,0))</f>
        <v>#REF!</v>
      </c>
      <c r="AX187" s="208" t="e">
        <f>IF('Crisis Indicator Data'!#REF!="No Data",1,IF(#REF!&lt;&gt;"",1,0))</f>
        <v>#REF!</v>
      </c>
      <c r="AY187" s="208" t="e">
        <f>IF('Crisis Indicator Data'!#REF!="No Data",1,IF(#REF!&lt;&gt;"",1,0))</f>
        <v>#REF!</v>
      </c>
      <c r="AZ187" s="208" t="e">
        <f>IF('Crisis Indicator Data'!#REF!="No Data",1,IF(#REF!&lt;&gt;"",1,0))</f>
        <v>#REF!</v>
      </c>
      <c r="BA187" t="e">
        <f t="shared" si="10"/>
        <v>#REF!</v>
      </c>
      <c r="BB187" s="22" t="e">
        <f t="shared" si="11"/>
        <v>#REF!</v>
      </c>
    </row>
    <row r="188" spans="1:54" x14ac:dyDescent="0.3">
      <c r="A188" t="s">
        <v>7605</v>
      </c>
      <c r="B188" s="208" t="e">
        <f>IF('Crisis Indicator Data'!#REF!="No Data",1,IF(#REF!&lt;&gt;"",1,0))</f>
        <v>#REF!</v>
      </c>
      <c r="C188" s="208" t="e">
        <f>IF('Crisis Indicator Data'!#REF!="No Data",1,IF(#REF!&lt;&gt;"",1,0))</f>
        <v>#REF!</v>
      </c>
      <c r="D188" s="208" t="e">
        <f>IF('Crisis Indicator Data'!#REF!="No Data",1,IF(#REF!&lt;&gt;"",1,0))</f>
        <v>#REF!</v>
      </c>
      <c r="E188" s="208" t="e">
        <f>IF('Crisis Indicator Data'!#REF!="No Data",1,IF(#REF!&lt;&gt;"",1,0))</f>
        <v>#REF!</v>
      </c>
      <c r="F188" s="208" t="e">
        <f>IF('Crisis Indicator Data'!#REF!="No Data",1,IF(#REF!&lt;&gt;"",1,0))</f>
        <v>#REF!</v>
      </c>
      <c r="G188" s="208" t="e">
        <f>IF('Crisis Indicator Data'!#REF!="No Data",1,IF(#REF!&lt;&gt;"",1,0))</f>
        <v>#REF!</v>
      </c>
      <c r="H188" s="208" t="e">
        <f>IF('Crisis Indicator Data'!#REF!="No Data",1,IF(#REF!&lt;&gt;"",1,0))</f>
        <v>#REF!</v>
      </c>
      <c r="I188" s="208" t="e">
        <f>IF('Crisis Indicator Data'!#REF!="No Data",1,IF(#REF!&lt;&gt;"",1,0))</f>
        <v>#REF!</v>
      </c>
      <c r="J188" s="208" t="e">
        <f>IF('Crisis Indicator Data'!#REF!="No Data",1,IF(#REF!&lt;&gt;"",1,0))</f>
        <v>#REF!</v>
      </c>
      <c r="K188" s="208" t="e">
        <f>IF('Crisis Indicator Data'!#REF!="No Data",1,IF(#REF!&lt;&gt;"",1,0))</f>
        <v>#REF!</v>
      </c>
      <c r="L188" s="208" t="e">
        <f>IF('Crisis Indicator Data'!#REF!="No Data",1,IF(#REF!&lt;&gt;"",1,0))</f>
        <v>#REF!</v>
      </c>
      <c r="M188" s="208" t="e">
        <f>IF('Crisis Indicator Data'!#REF!="No Data",1,IF(#REF!&lt;&gt;"",1,0))</f>
        <v>#REF!</v>
      </c>
      <c r="N188" s="208" t="e">
        <f>IF('Crisis Indicator Data'!#REF!="No Data",1,IF(#REF!&lt;&gt;"",1,0))</f>
        <v>#REF!</v>
      </c>
      <c r="O188" s="208" t="e">
        <f>IF('Crisis Indicator Data'!#REF!="No Data",1,IF(#REF!&lt;&gt;"",1,0))</f>
        <v>#REF!</v>
      </c>
      <c r="P188" s="208" t="e">
        <f>IF('Crisis Indicator Data'!#REF!="No Data",1,IF(#REF!&lt;&gt;"",1,0))</f>
        <v>#REF!</v>
      </c>
      <c r="Q188" s="208" t="e">
        <f>IF('Crisis Indicator Data'!#REF!="No Data",1,IF(#REF!&lt;&gt;"",1,0))</f>
        <v>#REF!</v>
      </c>
      <c r="R188" s="208" t="e">
        <f>IF('Crisis Indicator Data'!#REF!="No Data",1,IF(#REF!&lt;&gt;"",1,0))</f>
        <v>#REF!</v>
      </c>
      <c r="S188" s="208" t="e">
        <f>IF('Crisis Indicator Data'!#REF!="No Data",1,IF(#REF!&lt;&gt;"",1,0))</f>
        <v>#REF!</v>
      </c>
      <c r="T188" s="208" t="e">
        <f>IF('Crisis Indicator Data'!#REF!="No Data",1,IF(#REF!&lt;&gt;"",1,0))</f>
        <v>#REF!</v>
      </c>
      <c r="U188" s="208" t="e">
        <f>IF('Crisis Indicator Data'!#REF!="No Data",1,IF(#REF!&lt;&gt;"",1,0))</f>
        <v>#REF!</v>
      </c>
      <c r="V188" s="208" t="e">
        <f>IF('Crisis Indicator Data'!#REF!="No Data",1,IF(#REF!&lt;&gt;"",1,0))</f>
        <v>#REF!</v>
      </c>
      <c r="W188" s="208" t="e">
        <f>IF('Crisis Indicator Data'!#REF!="No Data",1,IF(#REF!&lt;&gt;"",1,0))</f>
        <v>#REF!</v>
      </c>
      <c r="X188" s="208" t="e">
        <f>IF('Crisis Indicator Data'!#REF!="No Data",1,IF(#REF!&lt;&gt;"",1,0))</f>
        <v>#REF!</v>
      </c>
      <c r="Y188" s="208" t="e">
        <f>IF('Crisis Indicator Data'!#REF!="No Data",1,IF(#REF!&lt;&gt;"",1,0))</f>
        <v>#REF!</v>
      </c>
      <c r="Z188" s="208" t="e">
        <f>IF('Crisis Indicator Data'!#REF!="No Data",1,IF(#REF!&lt;&gt;"",1,0))</f>
        <v>#REF!</v>
      </c>
      <c r="AA188" s="208" t="e">
        <f>IF('Crisis Indicator Data'!#REF!="No Data",1,IF(#REF!&lt;&gt;"",1,0))</f>
        <v>#REF!</v>
      </c>
      <c r="AB188" s="208" t="e">
        <f>IF('Crisis Indicator Data'!#REF!="No Data",1,IF(#REF!&lt;&gt;"",1,0))</f>
        <v>#REF!</v>
      </c>
      <c r="AC188" s="208" t="e">
        <f>IF('Crisis Indicator Data'!#REF!="No Data",1,IF(#REF!&lt;&gt;"",1,0))</f>
        <v>#REF!</v>
      </c>
      <c r="AD188" s="208" t="e">
        <f>IF('Crisis Indicator Data'!#REF!="No Data",1,IF(#REF!&lt;&gt;"",1,0))</f>
        <v>#REF!</v>
      </c>
      <c r="AE188" s="208" t="e">
        <f>IF('Crisis Indicator Data'!#REF!="No Data",1,IF(#REF!&lt;&gt;"",1,0))</f>
        <v>#REF!</v>
      </c>
      <c r="AF188" s="208" t="e">
        <f>IF('Crisis Indicator Data'!#REF!="No Data",1,IF(#REF!&lt;&gt;"",1,0))</f>
        <v>#REF!</v>
      </c>
      <c r="AG188" s="208" t="e">
        <f>IF('Crisis Indicator Data'!#REF!="No Data",1,IF(#REF!&lt;&gt;"",1,0))</f>
        <v>#REF!</v>
      </c>
      <c r="AH188" s="208" t="e">
        <f>IF('Crisis Indicator Data'!#REF!="No Data",1,IF(#REF!&lt;&gt;"",1,0))</f>
        <v>#REF!</v>
      </c>
      <c r="AI188" s="208" t="e">
        <f>IF('Crisis Indicator Data'!#REF!="No Data",1,IF(#REF!&lt;&gt;"",1,0))</f>
        <v>#REF!</v>
      </c>
      <c r="AJ188" s="208" t="e">
        <f>IF('Crisis Indicator Data'!#REF!="No Data",1,IF(#REF!&lt;&gt;"",1,0))</f>
        <v>#REF!</v>
      </c>
      <c r="AK188" s="208" t="e">
        <f>IF('Crisis Indicator Data'!#REF!="No Data",1,IF(#REF!&lt;&gt;"",1,0))</f>
        <v>#REF!</v>
      </c>
      <c r="AL188" s="208" t="e">
        <f>IF('Crisis Indicator Data'!#REF!="No Data",1,IF(#REF!&lt;&gt;"",1,0))</f>
        <v>#REF!</v>
      </c>
      <c r="AM188" s="208" t="e">
        <f>IF('Crisis Indicator Data'!#REF!="No Data",1,IF(#REF!&lt;&gt;"",1,0))</f>
        <v>#REF!</v>
      </c>
      <c r="AN188" s="208" t="e">
        <f>IF('Crisis Indicator Data'!#REF!="No Data",1,IF(#REF!&lt;&gt;"",1,0))</f>
        <v>#REF!</v>
      </c>
      <c r="AO188" s="208" t="e">
        <f>IF('Crisis Indicator Data'!#REF!="No Data",1,IF(#REF!&lt;&gt;"",1,0))</f>
        <v>#REF!</v>
      </c>
      <c r="AP188" s="208" t="e">
        <f>IF('Crisis Indicator Data'!#REF!="No Data",1,IF(#REF!&lt;&gt;"",1,0))</f>
        <v>#REF!</v>
      </c>
      <c r="AQ188" s="208" t="e">
        <f>IF('Crisis Indicator Data'!#REF!="No Data",1,IF(#REF!&lt;&gt;"",1,0))</f>
        <v>#REF!</v>
      </c>
      <c r="AR188" s="208" t="e">
        <f>IF('Crisis Indicator Data'!#REF!="No Data",1,IF(#REF!&lt;&gt;"",1,0))</f>
        <v>#REF!</v>
      </c>
      <c r="AS188" s="208" t="e">
        <f>IF('Crisis Indicator Data'!#REF!="No Data",1,IF(#REF!&lt;&gt;"",1,0))</f>
        <v>#REF!</v>
      </c>
      <c r="AT188" s="208" t="e">
        <f>IF('Crisis Indicator Data'!#REF!="No Data",1,IF(#REF!&lt;&gt;"",1,0))</f>
        <v>#REF!</v>
      </c>
      <c r="AU188" s="208" t="e">
        <f>IF('Crisis Indicator Data'!#REF!="No Data",1,IF(#REF!&lt;&gt;"",1,0))</f>
        <v>#REF!</v>
      </c>
      <c r="AV188" s="208" t="e">
        <f>IF('Crisis Indicator Data'!#REF!="No Data",1,IF(#REF!&lt;&gt;"",1,0))</f>
        <v>#REF!</v>
      </c>
      <c r="AW188" s="208" t="e">
        <f>IF('Crisis Indicator Data'!#REF!="No Data",1,IF(#REF!&lt;&gt;"",1,0))</f>
        <v>#REF!</v>
      </c>
      <c r="AX188" s="208" t="e">
        <f>IF('Crisis Indicator Data'!#REF!="No Data",1,IF(#REF!&lt;&gt;"",1,0))</f>
        <v>#REF!</v>
      </c>
      <c r="AY188" s="208" t="e">
        <f>IF('Crisis Indicator Data'!#REF!="No Data",1,IF(#REF!&lt;&gt;"",1,0))</f>
        <v>#REF!</v>
      </c>
      <c r="AZ188" s="208" t="e">
        <f>IF('Crisis Indicator Data'!#REF!="No Data",1,IF(#REF!&lt;&gt;"",1,0))</f>
        <v>#REF!</v>
      </c>
      <c r="BA188" t="e">
        <f t="shared" si="10"/>
        <v>#REF!</v>
      </c>
      <c r="BB188" s="22" t="e">
        <f t="shared" si="11"/>
        <v>#REF!</v>
      </c>
    </row>
    <row r="189" spans="1:54" x14ac:dyDescent="0.3">
      <c r="A189" t="s">
        <v>7607</v>
      </c>
      <c r="B189" s="208" t="e">
        <f>IF('Crisis Indicator Data'!#REF!="No Data",1,IF(#REF!&lt;&gt;"",1,0))</f>
        <v>#REF!</v>
      </c>
      <c r="C189" s="208" t="e">
        <f>IF('Crisis Indicator Data'!#REF!="No Data",1,IF(#REF!&lt;&gt;"",1,0))</f>
        <v>#REF!</v>
      </c>
      <c r="D189" s="208" t="e">
        <f>IF('Crisis Indicator Data'!#REF!="No Data",1,IF(#REF!&lt;&gt;"",1,0))</f>
        <v>#REF!</v>
      </c>
      <c r="E189" s="208" t="e">
        <f>IF('Crisis Indicator Data'!#REF!="No Data",1,IF(#REF!&lt;&gt;"",1,0))</f>
        <v>#REF!</v>
      </c>
      <c r="F189" s="208" t="e">
        <f>IF('Crisis Indicator Data'!#REF!="No Data",1,IF(#REF!&lt;&gt;"",1,0))</f>
        <v>#REF!</v>
      </c>
      <c r="G189" s="208" t="e">
        <f>IF('Crisis Indicator Data'!#REF!="No Data",1,IF(#REF!&lt;&gt;"",1,0))</f>
        <v>#REF!</v>
      </c>
      <c r="H189" s="208" t="e">
        <f>IF('Crisis Indicator Data'!#REF!="No Data",1,IF(#REF!&lt;&gt;"",1,0))</f>
        <v>#REF!</v>
      </c>
      <c r="I189" s="208" t="e">
        <f>IF('Crisis Indicator Data'!#REF!="No Data",1,IF(#REF!&lt;&gt;"",1,0))</f>
        <v>#REF!</v>
      </c>
      <c r="J189" s="208" t="e">
        <f>IF('Crisis Indicator Data'!#REF!="No Data",1,IF(#REF!&lt;&gt;"",1,0))</f>
        <v>#REF!</v>
      </c>
      <c r="K189" s="208" t="e">
        <f>IF('Crisis Indicator Data'!#REF!="No Data",1,IF(#REF!&lt;&gt;"",1,0))</f>
        <v>#REF!</v>
      </c>
      <c r="L189" s="208" t="e">
        <f>IF('Crisis Indicator Data'!#REF!="No Data",1,IF(#REF!&lt;&gt;"",1,0))</f>
        <v>#REF!</v>
      </c>
      <c r="M189" s="208" t="e">
        <f>IF('Crisis Indicator Data'!#REF!="No Data",1,IF(#REF!&lt;&gt;"",1,0))</f>
        <v>#REF!</v>
      </c>
      <c r="N189" s="208" t="e">
        <f>IF('Crisis Indicator Data'!#REF!="No Data",1,IF(#REF!&lt;&gt;"",1,0))</f>
        <v>#REF!</v>
      </c>
      <c r="O189" s="208" t="e">
        <f>IF('Crisis Indicator Data'!#REF!="No Data",1,IF(#REF!&lt;&gt;"",1,0))</f>
        <v>#REF!</v>
      </c>
      <c r="P189" s="208" t="e">
        <f>IF('Crisis Indicator Data'!#REF!="No Data",1,IF(#REF!&lt;&gt;"",1,0))</f>
        <v>#REF!</v>
      </c>
      <c r="Q189" s="208" t="e">
        <f>IF('Crisis Indicator Data'!#REF!="No Data",1,IF(#REF!&lt;&gt;"",1,0))</f>
        <v>#REF!</v>
      </c>
      <c r="R189" s="208" t="e">
        <f>IF('Crisis Indicator Data'!#REF!="No Data",1,IF(#REF!&lt;&gt;"",1,0))</f>
        <v>#REF!</v>
      </c>
      <c r="S189" s="208" t="e">
        <f>IF('Crisis Indicator Data'!#REF!="No Data",1,IF(#REF!&lt;&gt;"",1,0))</f>
        <v>#REF!</v>
      </c>
      <c r="T189" s="208" t="e">
        <f>IF('Crisis Indicator Data'!#REF!="No Data",1,IF(#REF!&lt;&gt;"",1,0))</f>
        <v>#REF!</v>
      </c>
      <c r="U189" s="208" t="e">
        <f>IF('Crisis Indicator Data'!#REF!="No Data",1,IF(#REF!&lt;&gt;"",1,0))</f>
        <v>#REF!</v>
      </c>
      <c r="V189" s="208" t="e">
        <f>IF('Crisis Indicator Data'!#REF!="No Data",1,IF(#REF!&lt;&gt;"",1,0))</f>
        <v>#REF!</v>
      </c>
      <c r="W189" s="208" t="e">
        <f>IF('Crisis Indicator Data'!#REF!="No Data",1,IF(#REF!&lt;&gt;"",1,0))</f>
        <v>#REF!</v>
      </c>
      <c r="X189" s="208" t="e">
        <f>IF('Crisis Indicator Data'!#REF!="No Data",1,IF(#REF!&lt;&gt;"",1,0))</f>
        <v>#REF!</v>
      </c>
      <c r="Y189" s="208" t="e">
        <f>IF('Crisis Indicator Data'!#REF!="No Data",1,IF(#REF!&lt;&gt;"",1,0))</f>
        <v>#REF!</v>
      </c>
      <c r="Z189" s="208" t="e">
        <f>IF('Crisis Indicator Data'!#REF!="No Data",1,IF(#REF!&lt;&gt;"",1,0))</f>
        <v>#REF!</v>
      </c>
      <c r="AA189" s="208" t="e">
        <f>IF('Crisis Indicator Data'!#REF!="No Data",1,IF(#REF!&lt;&gt;"",1,0))</f>
        <v>#REF!</v>
      </c>
      <c r="AB189" s="208" t="e">
        <f>IF('Crisis Indicator Data'!#REF!="No Data",1,IF(#REF!&lt;&gt;"",1,0))</f>
        <v>#REF!</v>
      </c>
      <c r="AC189" s="208" t="e">
        <f>IF('Crisis Indicator Data'!#REF!="No Data",1,IF(#REF!&lt;&gt;"",1,0))</f>
        <v>#REF!</v>
      </c>
      <c r="AD189" s="208" t="e">
        <f>IF('Crisis Indicator Data'!#REF!="No Data",1,IF(#REF!&lt;&gt;"",1,0))</f>
        <v>#REF!</v>
      </c>
      <c r="AE189" s="208" t="e">
        <f>IF('Crisis Indicator Data'!#REF!="No Data",1,IF(#REF!&lt;&gt;"",1,0))</f>
        <v>#REF!</v>
      </c>
      <c r="AF189" s="208" t="e">
        <f>IF('Crisis Indicator Data'!#REF!="No Data",1,IF(#REF!&lt;&gt;"",1,0))</f>
        <v>#REF!</v>
      </c>
      <c r="AG189" s="208" t="e">
        <f>IF('Crisis Indicator Data'!#REF!="No Data",1,IF(#REF!&lt;&gt;"",1,0))</f>
        <v>#REF!</v>
      </c>
      <c r="AH189" s="208" t="e">
        <f>IF('Crisis Indicator Data'!#REF!="No Data",1,IF(#REF!&lt;&gt;"",1,0))</f>
        <v>#REF!</v>
      </c>
      <c r="AI189" s="208" t="e">
        <f>IF('Crisis Indicator Data'!#REF!="No Data",1,IF(#REF!&lt;&gt;"",1,0))</f>
        <v>#REF!</v>
      </c>
      <c r="AJ189" s="208" t="e">
        <f>IF('Crisis Indicator Data'!#REF!="No Data",1,IF(#REF!&lt;&gt;"",1,0))</f>
        <v>#REF!</v>
      </c>
      <c r="AK189" s="208" t="e">
        <f>IF('Crisis Indicator Data'!#REF!="No Data",1,IF(#REF!&lt;&gt;"",1,0))</f>
        <v>#REF!</v>
      </c>
      <c r="AL189" s="208" t="e">
        <f>IF('Crisis Indicator Data'!#REF!="No Data",1,IF(#REF!&lt;&gt;"",1,0))</f>
        <v>#REF!</v>
      </c>
      <c r="AM189" s="208" t="e">
        <f>IF('Crisis Indicator Data'!#REF!="No Data",1,IF(#REF!&lt;&gt;"",1,0))</f>
        <v>#REF!</v>
      </c>
      <c r="AN189" s="208" t="e">
        <f>IF('Crisis Indicator Data'!#REF!="No Data",1,IF(#REF!&lt;&gt;"",1,0))</f>
        <v>#REF!</v>
      </c>
      <c r="AO189" s="208" t="e">
        <f>IF('Crisis Indicator Data'!#REF!="No Data",1,IF(#REF!&lt;&gt;"",1,0))</f>
        <v>#REF!</v>
      </c>
      <c r="AP189" s="208" t="e">
        <f>IF('Crisis Indicator Data'!#REF!="No Data",1,IF(#REF!&lt;&gt;"",1,0))</f>
        <v>#REF!</v>
      </c>
      <c r="AQ189" s="208" t="e">
        <f>IF('Crisis Indicator Data'!#REF!="No Data",1,IF(#REF!&lt;&gt;"",1,0))</f>
        <v>#REF!</v>
      </c>
      <c r="AR189" s="208" t="e">
        <f>IF('Crisis Indicator Data'!#REF!="No Data",1,IF(#REF!&lt;&gt;"",1,0))</f>
        <v>#REF!</v>
      </c>
      <c r="AS189" s="208" t="e">
        <f>IF('Crisis Indicator Data'!#REF!="No Data",1,IF(#REF!&lt;&gt;"",1,0))</f>
        <v>#REF!</v>
      </c>
      <c r="AT189" s="208" t="e">
        <f>IF('Crisis Indicator Data'!#REF!="No Data",1,IF(#REF!&lt;&gt;"",1,0))</f>
        <v>#REF!</v>
      </c>
      <c r="AU189" s="208" t="e">
        <f>IF('Crisis Indicator Data'!#REF!="No Data",1,IF(#REF!&lt;&gt;"",1,0))</f>
        <v>#REF!</v>
      </c>
      <c r="AV189" s="208" t="e">
        <f>IF('Crisis Indicator Data'!#REF!="No Data",1,IF(#REF!&lt;&gt;"",1,0))</f>
        <v>#REF!</v>
      </c>
      <c r="AW189" s="208" t="e">
        <f>IF('Crisis Indicator Data'!#REF!="No Data",1,IF(#REF!&lt;&gt;"",1,0))</f>
        <v>#REF!</v>
      </c>
      <c r="AX189" s="208" t="e">
        <f>IF('Crisis Indicator Data'!#REF!="No Data",1,IF(#REF!&lt;&gt;"",1,0))</f>
        <v>#REF!</v>
      </c>
      <c r="AY189" s="208" t="e">
        <f>IF('Crisis Indicator Data'!#REF!="No Data",1,IF(#REF!&lt;&gt;"",1,0))</f>
        <v>#REF!</v>
      </c>
      <c r="AZ189" s="208" t="e">
        <f>IF('Crisis Indicator Data'!#REF!="No Data",1,IF(#REF!&lt;&gt;"",1,0))</f>
        <v>#REF!</v>
      </c>
      <c r="BA189" t="e">
        <f t="shared" si="10"/>
        <v>#REF!</v>
      </c>
      <c r="BB189" s="22" t="e">
        <f t="shared" si="11"/>
        <v>#REF!</v>
      </c>
    </row>
    <row r="190" spans="1:54" x14ac:dyDescent="0.3">
      <c r="A190" t="s">
        <v>7608</v>
      </c>
      <c r="B190" s="208" t="e">
        <f>IF('Crisis Indicator Data'!#REF!="No Data",1,IF(#REF!&lt;&gt;"",1,0))</f>
        <v>#REF!</v>
      </c>
      <c r="C190" s="208" t="e">
        <f>IF('Crisis Indicator Data'!#REF!="No Data",1,IF(#REF!&lt;&gt;"",1,0))</f>
        <v>#REF!</v>
      </c>
      <c r="D190" s="208" t="e">
        <f>IF('Crisis Indicator Data'!#REF!="No Data",1,IF(#REF!&lt;&gt;"",1,0))</f>
        <v>#REF!</v>
      </c>
      <c r="E190" s="208" t="e">
        <f>IF('Crisis Indicator Data'!#REF!="No Data",1,IF(#REF!&lt;&gt;"",1,0))</f>
        <v>#REF!</v>
      </c>
      <c r="F190" s="208" t="e">
        <f>IF('Crisis Indicator Data'!#REF!="No Data",1,IF(#REF!&lt;&gt;"",1,0))</f>
        <v>#REF!</v>
      </c>
      <c r="G190" s="208" t="e">
        <f>IF('Crisis Indicator Data'!#REF!="No Data",1,IF(#REF!&lt;&gt;"",1,0))</f>
        <v>#REF!</v>
      </c>
      <c r="H190" s="208" t="e">
        <f>IF('Crisis Indicator Data'!#REF!="No Data",1,IF(#REF!&lt;&gt;"",1,0))</f>
        <v>#REF!</v>
      </c>
      <c r="I190" s="208" t="e">
        <f>IF('Crisis Indicator Data'!#REF!="No Data",1,IF(#REF!&lt;&gt;"",1,0))</f>
        <v>#REF!</v>
      </c>
      <c r="J190" s="208" t="e">
        <f>IF('Crisis Indicator Data'!#REF!="No Data",1,IF(#REF!&lt;&gt;"",1,0))</f>
        <v>#REF!</v>
      </c>
      <c r="K190" s="208" t="e">
        <f>IF('Crisis Indicator Data'!#REF!="No Data",1,IF(#REF!&lt;&gt;"",1,0))</f>
        <v>#REF!</v>
      </c>
      <c r="L190" s="208" t="e">
        <f>IF('Crisis Indicator Data'!#REF!="No Data",1,IF(#REF!&lt;&gt;"",1,0))</f>
        <v>#REF!</v>
      </c>
      <c r="M190" s="208" t="e">
        <f>IF('Crisis Indicator Data'!#REF!="No Data",1,IF(#REF!&lt;&gt;"",1,0))</f>
        <v>#REF!</v>
      </c>
      <c r="N190" s="208" t="e">
        <f>IF('Crisis Indicator Data'!#REF!="No Data",1,IF(#REF!&lt;&gt;"",1,0))</f>
        <v>#REF!</v>
      </c>
      <c r="O190" s="208" t="e">
        <f>IF('Crisis Indicator Data'!#REF!="No Data",1,IF(#REF!&lt;&gt;"",1,0))</f>
        <v>#REF!</v>
      </c>
      <c r="P190" s="208" t="e">
        <f>IF('Crisis Indicator Data'!#REF!="No Data",1,IF(#REF!&lt;&gt;"",1,0))</f>
        <v>#REF!</v>
      </c>
      <c r="Q190" s="208" t="e">
        <f>IF('Crisis Indicator Data'!#REF!="No Data",1,IF(#REF!&lt;&gt;"",1,0))</f>
        <v>#REF!</v>
      </c>
      <c r="R190" s="208" t="e">
        <f>IF('Crisis Indicator Data'!#REF!="No Data",1,IF(#REF!&lt;&gt;"",1,0))</f>
        <v>#REF!</v>
      </c>
      <c r="S190" s="208" t="e">
        <f>IF('Crisis Indicator Data'!#REF!="No Data",1,IF(#REF!&lt;&gt;"",1,0))</f>
        <v>#REF!</v>
      </c>
      <c r="T190" s="208" t="e">
        <f>IF('Crisis Indicator Data'!#REF!="No Data",1,IF(#REF!&lt;&gt;"",1,0))</f>
        <v>#REF!</v>
      </c>
      <c r="U190" s="208" t="e">
        <f>IF('Crisis Indicator Data'!#REF!="No Data",1,IF(#REF!&lt;&gt;"",1,0))</f>
        <v>#REF!</v>
      </c>
      <c r="V190" s="208" t="e">
        <f>IF('Crisis Indicator Data'!#REF!="No Data",1,IF(#REF!&lt;&gt;"",1,0))</f>
        <v>#REF!</v>
      </c>
      <c r="W190" s="208" t="e">
        <f>IF('Crisis Indicator Data'!#REF!="No Data",1,IF(#REF!&lt;&gt;"",1,0))</f>
        <v>#REF!</v>
      </c>
      <c r="X190" s="208" t="e">
        <f>IF('Crisis Indicator Data'!#REF!="No Data",1,IF(#REF!&lt;&gt;"",1,0))</f>
        <v>#REF!</v>
      </c>
      <c r="Y190" s="208" t="e">
        <f>IF('Crisis Indicator Data'!#REF!="No Data",1,IF(#REF!&lt;&gt;"",1,0))</f>
        <v>#REF!</v>
      </c>
      <c r="Z190" s="208" t="e">
        <f>IF('Crisis Indicator Data'!#REF!="No Data",1,IF(#REF!&lt;&gt;"",1,0))</f>
        <v>#REF!</v>
      </c>
      <c r="AA190" s="208" t="e">
        <f>IF('Crisis Indicator Data'!#REF!="No Data",1,IF(#REF!&lt;&gt;"",1,0))</f>
        <v>#REF!</v>
      </c>
      <c r="AB190" s="208" t="e">
        <f>IF('Crisis Indicator Data'!#REF!="No Data",1,IF(#REF!&lt;&gt;"",1,0))</f>
        <v>#REF!</v>
      </c>
      <c r="AC190" s="208" t="e">
        <f>IF('Crisis Indicator Data'!#REF!="No Data",1,IF(#REF!&lt;&gt;"",1,0))</f>
        <v>#REF!</v>
      </c>
      <c r="AD190" s="208" t="e">
        <f>IF('Crisis Indicator Data'!#REF!="No Data",1,IF(#REF!&lt;&gt;"",1,0))</f>
        <v>#REF!</v>
      </c>
      <c r="AE190" s="208" t="e">
        <f>IF('Crisis Indicator Data'!#REF!="No Data",1,IF(#REF!&lt;&gt;"",1,0))</f>
        <v>#REF!</v>
      </c>
      <c r="AF190" s="208" t="e">
        <f>IF('Crisis Indicator Data'!#REF!="No Data",1,IF(#REF!&lt;&gt;"",1,0))</f>
        <v>#REF!</v>
      </c>
      <c r="AG190" s="208" t="e">
        <f>IF('Crisis Indicator Data'!#REF!="No Data",1,IF(#REF!&lt;&gt;"",1,0))</f>
        <v>#REF!</v>
      </c>
      <c r="AH190" s="208" t="e">
        <f>IF('Crisis Indicator Data'!#REF!="No Data",1,IF(#REF!&lt;&gt;"",1,0))</f>
        <v>#REF!</v>
      </c>
      <c r="AI190" s="208" t="e">
        <f>IF('Crisis Indicator Data'!#REF!="No Data",1,IF(#REF!&lt;&gt;"",1,0))</f>
        <v>#REF!</v>
      </c>
      <c r="AJ190" s="208" t="e">
        <f>IF('Crisis Indicator Data'!#REF!="No Data",1,IF(#REF!&lt;&gt;"",1,0))</f>
        <v>#REF!</v>
      </c>
      <c r="AK190" s="208" t="e">
        <f>IF('Crisis Indicator Data'!#REF!="No Data",1,IF(#REF!&lt;&gt;"",1,0))</f>
        <v>#REF!</v>
      </c>
      <c r="AL190" s="208" t="e">
        <f>IF('Crisis Indicator Data'!#REF!="No Data",1,IF(#REF!&lt;&gt;"",1,0))</f>
        <v>#REF!</v>
      </c>
      <c r="AM190" s="208" t="e">
        <f>IF('Crisis Indicator Data'!#REF!="No Data",1,IF(#REF!&lt;&gt;"",1,0))</f>
        <v>#REF!</v>
      </c>
      <c r="AN190" s="208" t="e">
        <f>IF('Crisis Indicator Data'!#REF!="No Data",1,IF(#REF!&lt;&gt;"",1,0))</f>
        <v>#REF!</v>
      </c>
      <c r="AO190" s="208" t="e">
        <f>IF('Crisis Indicator Data'!#REF!="No Data",1,IF(#REF!&lt;&gt;"",1,0))</f>
        <v>#REF!</v>
      </c>
      <c r="AP190" s="208" t="e">
        <f>IF('Crisis Indicator Data'!#REF!="No Data",1,IF(#REF!&lt;&gt;"",1,0))</f>
        <v>#REF!</v>
      </c>
      <c r="AQ190" s="208" t="e">
        <f>IF('Crisis Indicator Data'!#REF!="No Data",1,IF(#REF!&lt;&gt;"",1,0))</f>
        <v>#REF!</v>
      </c>
      <c r="AR190" s="208" t="e">
        <f>IF('Crisis Indicator Data'!#REF!="No Data",1,IF(#REF!&lt;&gt;"",1,0))</f>
        <v>#REF!</v>
      </c>
      <c r="AS190" s="208" t="e">
        <f>IF('Crisis Indicator Data'!#REF!="No Data",1,IF(#REF!&lt;&gt;"",1,0))</f>
        <v>#REF!</v>
      </c>
      <c r="AT190" s="208" t="e">
        <f>IF('Crisis Indicator Data'!#REF!="No Data",1,IF(#REF!&lt;&gt;"",1,0))</f>
        <v>#REF!</v>
      </c>
      <c r="AU190" s="208" t="e">
        <f>IF('Crisis Indicator Data'!#REF!="No Data",1,IF(#REF!&lt;&gt;"",1,0))</f>
        <v>#REF!</v>
      </c>
      <c r="AV190" s="208" t="e">
        <f>IF('Crisis Indicator Data'!#REF!="No Data",1,IF(#REF!&lt;&gt;"",1,0))</f>
        <v>#REF!</v>
      </c>
      <c r="AW190" s="208" t="e">
        <f>IF('Crisis Indicator Data'!#REF!="No Data",1,IF(#REF!&lt;&gt;"",1,0))</f>
        <v>#REF!</v>
      </c>
      <c r="AX190" s="208" t="e">
        <f>IF('Crisis Indicator Data'!#REF!="No Data",1,IF(#REF!&lt;&gt;"",1,0))</f>
        <v>#REF!</v>
      </c>
      <c r="AY190" s="208" t="e">
        <f>IF('Crisis Indicator Data'!#REF!="No Data",1,IF(#REF!&lt;&gt;"",1,0))</f>
        <v>#REF!</v>
      </c>
      <c r="AZ190" s="208" t="e">
        <f>IF('Crisis Indicator Data'!#REF!="No Data",1,IF(#REF!&lt;&gt;"",1,0))</f>
        <v>#REF!</v>
      </c>
      <c r="BA190" t="e">
        <f t="shared" si="10"/>
        <v>#REF!</v>
      </c>
      <c r="BB190" s="22" t="e">
        <f t="shared" si="11"/>
        <v>#REF!</v>
      </c>
    </row>
    <row r="191" spans="1:54" x14ac:dyDescent="0.3">
      <c r="A191" t="s">
        <v>7609</v>
      </c>
      <c r="B191" s="208" t="e">
        <f>IF('Crisis Indicator Data'!#REF!="No Data",1,IF(#REF!&lt;&gt;"",1,0))</f>
        <v>#REF!</v>
      </c>
      <c r="C191" s="208" t="e">
        <f>IF('Crisis Indicator Data'!#REF!="No Data",1,IF(#REF!&lt;&gt;"",1,0))</f>
        <v>#REF!</v>
      </c>
      <c r="D191" s="208" t="e">
        <f>IF('Crisis Indicator Data'!#REF!="No Data",1,IF(#REF!&lt;&gt;"",1,0))</f>
        <v>#REF!</v>
      </c>
      <c r="E191" s="208" t="e">
        <f>IF('Crisis Indicator Data'!#REF!="No Data",1,IF(#REF!&lt;&gt;"",1,0))</f>
        <v>#REF!</v>
      </c>
      <c r="F191" s="208" t="e">
        <f>IF('Crisis Indicator Data'!#REF!="No Data",1,IF(#REF!&lt;&gt;"",1,0))</f>
        <v>#REF!</v>
      </c>
      <c r="G191" s="208" t="e">
        <f>IF('Crisis Indicator Data'!#REF!="No Data",1,IF(#REF!&lt;&gt;"",1,0))</f>
        <v>#REF!</v>
      </c>
      <c r="H191" s="208" t="e">
        <f>IF('Crisis Indicator Data'!#REF!="No Data",1,IF(#REF!&lt;&gt;"",1,0))</f>
        <v>#REF!</v>
      </c>
      <c r="I191" s="208" t="e">
        <f>IF('Crisis Indicator Data'!#REF!="No Data",1,IF(#REF!&lt;&gt;"",1,0))</f>
        <v>#REF!</v>
      </c>
      <c r="J191" s="208" t="e">
        <f>IF('Crisis Indicator Data'!#REF!="No Data",1,IF(#REF!&lt;&gt;"",1,0))</f>
        <v>#REF!</v>
      </c>
      <c r="K191" s="208" t="e">
        <f>IF('Crisis Indicator Data'!#REF!="No Data",1,IF(#REF!&lt;&gt;"",1,0))</f>
        <v>#REF!</v>
      </c>
      <c r="L191" s="208" t="e">
        <f>IF('Crisis Indicator Data'!#REF!="No Data",1,IF(#REF!&lt;&gt;"",1,0))</f>
        <v>#REF!</v>
      </c>
      <c r="M191" s="208" t="e">
        <f>IF('Crisis Indicator Data'!#REF!="No Data",1,IF(#REF!&lt;&gt;"",1,0))</f>
        <v>#REF!</v>
      </c>
      <c r="N191" s="208" t="e">
        <f>IF('Crisis Indicator Data'!#REF!="No Data",1,IF(#REF!&lt;&gt;"",1,0))</f>
        <v>#REF!</v>
      </c>
      <c r="O191" s="208" t="e">
        <f>IF('Crisis Indicator Data'!#REF!="No Data",1,IF(#REF!&lt;&gt;"",1,0))</f>
        <v>#REF!</v>
      </c>
      <c r="P191" s="208" t="e">
        <f>IF('Crisis Indicator Data'!#REF!="No Data",1,IF(#REF!&lt;&gt;"",1,0))</f>
        <v>#REF!</v>
      </c>
      <c r="Q191" s="208" t="e">
        <f>IF('Crisis Indicator Data'!#REF!="No Data",1,IF(#REF!&lt;&gt;"",1,0))</f>
        <v>#REF!</v>
      </c>
      <c r="R191" s="208" t="e">
        <f>IF('Crisis Indicator Data'!#REF!="No Data",1,IF(#REF!&lt;&gt;"",1,0))</f>
        <v>#REF!</v>
      </c>
      <c r="S191" s="208" t="e">
        <f>IF('Crisis Indicator Data'!#REF!="No Data",1,IF(#REF!&lt;&gt;"",1,0))</f>
        <v>#REF!</v>
      </c>
      <c r="T191" s="208" t="e">
        <f>IF('Crisis Indicator Data'!#REF!="No Data",1,IF(#REF!&lt;&gt;"",1,0))</f>
        <v>#REF!</v>
      </c>
      <c r="U191" s="208" t="e">
        <f>IF('Crisis Indicator Data'!#REF!="No Data",1,IF(#REF!&lt;&gt;"",1,0))</f>
        <v>#REF!</v>
      </c>
      <c r="V191" s="208" t="e">
        <f>IF('Crisis Indicator Data'!#REF!="No Data",1,IF(#REF!&lt;&gt;"",1,0))</f>
        <v>#REF!</v>
      </c>
      <c r="W191" s="208" t="e">
        <f>IF('Crisis Indicator Data'!#REF!="No Data",1,IF(#REF!&lt;&gt;"",1,0))</f>
        <v>#REF!</v>
      </c>
      <c r="X191" s="208" t="e">
        <f>IF('Crisis Indicator Data'!#REF!="No Data",1,IF(#REF!&lt;&gt;"",1,0))</f>
        <v>#REF!</v>
      </c>
      <c r="Y191" s="208" t="e">
        <f>IF('Crisis Indicator Data'!#REF!="No Data",1,IF(#REF!&lt;&gt;"",1,0))</f>
        <v>#REF!</v>
      </c>
      <c r="Z191" s="208" t="e">
        <f>IF('Crisis Indicator Data'!#REF!="No Data",1,IF(#REF!&lt;&gt;"",1,0))</f>
        <v>#REF!</v>
      </c>
      <c r="AA191" s="208" t="e">
        <f>IF('Crisis Indicator Data'!#REF!="No Data",1,IF(#REF!&lt;&gt;"",1,0))</f>
        <v>#REF!</v>
      </c>
      <c r="AB191" s="208" t="e">
        <f>IF('Crisis Indicator Data'!#REF!="No Data",1,IF(#REF!&lt;&gt;"",1,0))</f>
        <v>#REF!</v>
      </c>
      <c r="AC191" s="208" t="e">
        <f>IF('Crisis Indicator Data'!#REF!="No Data",1,IF(#REF!&lt;&gt;"",1,0))</f>
        <v>#REF!</v>
      </c>
      <c r="AD191" s="208" t="e">
        <f>IF('Crisis Indicator Data'!#REF!="No Data",1,IF(#REF!&lt;&gt;"",1,0))</f>
        <v>#REF!</v>
      </c>
      <c r="AE191" s="208" t="e">
        <f>IF('Crisis Indicator Data'!#REF!="No Data",1,IF(#REF!&lt;&gt;"",1,0))</f>
        <v>#REF!</v>
      </c>
      <c r="AF191" s="208" t="e">
        <f>IF('Crisis Indicator Data'!#REF!="No Data",1,IF(#REF!&lt;&gt;"",1,0))</f>
        <v>#REF!</v>
      </c>
      <c r="AG191" s="208" t="e">
        <f>IF('Crisis Indicator Data'!#REF!="No Data",1,IF(#REF!&lt;&gt;"",1,0))</f>
        <v>#REF!</v>
      </c>
      <c r="AH191" s="208" t="e">
        <f>IF('Crisis Indicator Data'!#REF!="No Data",1,IF(#REF!&lt;&gt;"",1,0))</f>
        <v>#REF!</v>
      </c>
      <c r="AI191" s="208" t="e">
        <f>IF('Crisis Indicator Data'!#REF!="No Data",1,IF(#REF!&lt;&gt;"",1,0))</f>
        <v>#REF!</v>
      </c>
      <c r="AJ191" s="208" t="e">
        <f>IF('Crisis Indicator Data'!#REF!="No Data",1,IF(#REF!&lt;&gt;"",1,0))</f>
        <v>#REF!</v>
      </c>
      <c r="AK191" s="208" t="e">
        <f>IF('Crisis Indicator Data'!#REF!="No Data",1,IF(#REF!&lt;&gt;"",1,0))</f>
        <v>#REF!</v>
      </c>
      <c r="AL191" s="208" t="e">
        <f>IF('Crisis Indicator Data'!#REF!="No Data",1,IF(#REF!&lt;&gt;"",1,0))</f>
        <v>#REF!</v>
      </c>
      <c r="AM191" s="208" t="e">
        <f>IF('Crisis Indicator Data'!#REF!="No Data",1,IF(#REF!&lt;&gt;"",1,0))</f>
        <v>#REF!</v>
      </c>
      <c r="AN191" s="208" t="e">
        <f>IF('Crisis Indicator Data'!#REF!="No Data",1,IF(#REF!&lt;&gt;"",1,0))</f>
        <v>#REF!</v>
      </c>
      <c r="AO191" s="208" t="e">
        <f>IF('Crisis Indicator Data'!#REF!="No Data",1,IF(#REF!&lt;&gt;"",1,0))</f>
        <v>#REF!</v>
      </c>
      <c r="AP191" s="208" t="e">
        <f>IF('Crisis Indicator Data'!#REF!="No Data",1,IF(#REF!&lt;&gt;"",1,0))</f>
        <v>#REF!</v>
      </c>
      <c r="AQ191" s="208" t="e">
        <f>IF('Crisis Indicator Data'!#REF!="No Data",1,IF(#REF!&lt;&gt;"",1,0))</f>
        <v>#REF!</v>
      </c>
      <c r="AR191" s="208" t="e">
        <f>IF('Crisis Indicator Data'!#REF!="No Data",1,IF(#REF!&lt;&gt;"",1,0))</f>
        <v>#REF!</v>
      </c>
      <c r="AS191" s="208" t="e">
        <f>IF('Crisis Indicator Data'!#REF!="No Data",1,IF(#REF!&lt;&gt;"",1,0))</f>
        <v>#REF!</v>
      </c>
      <c r="AT191" s="208" t="e">
        <f>IF('Crisis Indicator Data'!#REF!="No Data",1,IF(#REF!&lt;&gt;"",1,0))</f>
        <v>#REF!</v>
      </c>
      <c r="AU191" s="208" t="e">
        <f>IF('Crisis Indicator Data'!#REF!="No Data",1,IF(#REF!&lt;&gt;"",1,0))</f>
        <v>#REF!</v>
      </c>
      <c r="AV191" s="208" t="e">
        <f>IF('Crisis Indicator Data'!#REF!="No Data",1,IF(#REF!&lt;&gt;"",1,0))</f>
        <v>#REF!</v>
      </c>
      <c r="AW191" s="208" t="e">
        <f>IF('Crisis Indicator Data'!#REF!="No Data",1,IF(#REF!&lt;&gt;"",1,0))</f>
        <v>#REF!</v>
      </c>
      <c r="AX191" s="208" t="e">
        <f>IF('Crisis Indicator Data'!#REF!="No Data",1,IF(#REF!&lt;&gt;"",1,0))</f>
        <v>#REF!</v>
      </c>
      <c r="AY191" s="208" t="e">
        <f>IF('Crisis Indicator Data'!#REF!="No Data",1,IF(#REF!&lt;&gt;"",1,0))</f>
        <v>#REF!</v>
      </c>
      <c r="AZ191" s="208" t="e">
        <f>IF('Crisis Indicator Data'!#REF!="No Data",1,IF(#REF!&lt;&gt;"",1,0))</f>
        <v>#REF!</v>
      </c>
      <c r="BA191" t="e">
        <f t="shared" si="10"/>
        <v>#REF!</v>
      </c>
      <c r="BB191" s="22" t="e">
        <f t="shared" si="11"/>
        <v>#REF!</v>
      </c>
    </row>
    <row r="192" spans="1:54" x14ac:dyDescent="0.3">
      <c r="A192" t="s">
        <v>7610</v>
      </c>
      <c r="B192" s="208" t="e">
        <f>IF('Crisis Indicator Data'!#REF!="No Data",1,IF(#REF!&lt;&gt;"",1,0))</f>
        <v>#REF!</v>
      </c>
      <c r="C192" s="208" t="e">
        <f>IF('Crisis Indicator Data'!#REF!="No Data",1,IF(#REF!&lt;&gt;"",1,0))</f>
        <v>#REF!</v>
      </c>
      <c r="D192" s="208" t="e">
        <f>IF('Crisis Indicator Data'!#REF!="No Data",1,IF(#REF!&lt;&gt;"",1,0))</f>
        <v>#REF!</v>
      </c>
      <c r="E192" s="208" t="e">
        <f>IF('Crisis Indicator Data'!#REF!="No Data",1,IF(#REF!&lt;&gt;"",1,0))</f>
        <v>#REF!</v>
      </c>
      <c r="F192" s="208" t="e">
        <f>IF('Crisis Indicator Data'!#REF!="No Data",1,IF(#REF!&lt;&gt;"",1,0))</f>
        <v>#REF!</v>
      </c>
      <c r="G192" s="208" t="e">
        <f>IF('Crisis Indicator Data'!#REF!="No Data",1,IF(#REF!&lt;&gt;"",1,0))</f>
        <v>#REF!</v>
      </c>
      <c r="H192" s="208" t="e">
        <f>IF('Crisis Indicator Data'!#REF!="No Data",1,IF(#REF!&lt;&gt;"",1,0))</f>
        <v>#REF!</v>
      </c>
      <c r="I192" s="208" t="e">
        <f>IF('Crisis Indicator Data'!#REF!="No Data",1,IF(#REF!&lt;&gt;"",1,0))</f>
        <v>#REF!</v>
      </c>
      <c r="J192" s="208" t="e">
        <f>IF('Crisis Indicator Data'!#REF!="No Data",1,IF(#REF!&lt;&gt;"",1,0))</f>
        <v>#REF!</v>
      </c>
      <c r="K192" s="208" t="e">
        <f>IF('Crisis Indicator Data'!#REF!="No Data",1,IF(#REF!&lt;&gt;"",1,0))</f>
        <v>#REF!</v>
      </c>
      <c r="L192" s="208" t="e">
        <f>IF('Crisis Indicator Data'!#REF!="No Data",1,IF(#REF!&lt;&gt;"",1,0))</f>
        <v>#REF!</v>
      </c>
      <c r="M192" s="208" t="e">
        <f>IF('Crisis Indicator Data'!#REF!="No Data",1,IF(#REF!&lt;&gt;"",1,0))</f>
        <v>#REF!</v>
      </c>
      <c r="N192" s="208" t="e">
        <f>IF('Crisis Indicator Data'!#REF!="No Data",1,IF(#REF!&lt;&gt;"",1,0))</f>
        <v>#REF!</v>
      </c>
      <c r="O192" s="208" t="e">
        <f>IF('Crisis Indicator Data'!#REF!="No Data",1,IF(#REF!&lt;&gt;"",1,0))</f>
        <v>#REF!</v>
      </c>
      <c r="P192" s="208" t="e">
        <f>IF('Crisis Indicator Data'!#REF!="No Data",1,IF(#REF!&lt;&gt;"",1,0))</f>
        <v>#REF!</v>
      </c>
      <c r="Q192" s="208" t="e">
        <f>IF('Crisis Indicator Data'!#REF!="No Data",1,IF(#REF!&lt;&gt;"",1,0))</f>
        <v>#REF!</v>
      </c>
      <c r="R192" s="208" t="e">
        <f>IF('Crisis Indicator Data'!#REF!="No Data",1,IF(#REF!&lt;&gt;"",1,0))</f>
        <v>#REF!</v>
      </c>
      <c r="S192" s="208" t="e">
        <f>IF('Crisis Indicator Data'!#REF!="No Data",1,IF(#REF!&lt;&gt;"",1,0))</f>
        <v>#REF!</v>
      </c>
      <c r="T192" s="208" t="e">
        <f>IF('Crisis Indicator Data'!#REF!="No Data",1,IF(#REF!&lt;&gt;"",1,0))</f>
        <v>#REF!</v>
      </c>
      <c r="U192" s="208" t="e">
        <f>IF('Crisis Indicator Data'!#REF!="No Data",1,IF(#REF!&lt;&gt;"",1,0))</f>
        <v>#REF!</v>
      </c>
      <c r="V192" s="208" t="e">
        <f>IF('Crisis Indicator Data'!#REF!="No Data",1,IF(#REF!&lt;&gt;"",1,0))</f>
        <v>#REF!</v>
      </c>
      <c r="W192" s="208" t="e">
        <f>IF('Crisis Indicator Data'!#REF!="No Data",1,IF(#REF!&lt;&gt;"",1,0))</f>
        <v>#REF!</v>
      </c>
      <c r="X192" s="208" t="e">
        <f>IF('Crisis Indicator Data'!#REF!="No Data",1,IF(#REF!&lt;&gt;"",1,0))</f>
        <v>#REF!</v>
      </c>
      <c r="Y192" s="208" t="e">
        <f>IF('Crisis Indicator Data'!#REF!="No Data",1,IF(#REF!&lt;&gt;"",1,0))</f>
        <v>#REF!</v>
      </c>
      <c r="Z192" s="208" t="e">
        <f>IF('Crisis Indicator Data'!#REF!="No Data",1,IF(#REF!&lt;&gt;"",1,0))</f>
        <v>#REF!</v>
      </c>
      <c r="AA192" s="208" t="e">
        <f>IF('Crisis Indicator Data'!#REF!="No Data",1,IF(#REF!&lt;&gt;"",1,0))</f>
        <v>#REF!</v>
      </c>
      <c r="AB192" s="208" t="e">
        <f>IF('Crisis Indicator Data'!#REF!="No Data",1,IF(#REF!&lt;&gt;"",1,0))</f>
        <v>#REF!</v>
      </c>
      <c r="AC192" s="208" t="e">
        <f>IF('Crisis Indicator Data'!#REF!="No Data",1,IF(#REF!&lt;&gt;"",1,0))</f>
        <v>#REF!</v>
      </c>
      <c r="AD192" s="208" t="e">
        <f>IF('Crisis Indicator Data'!#REF!="No Data",1,IF(#REF!&lt;&gt;"",1,0))</f>
        <v>#REF!</v>
      </c>
      <c r="AE192" s="208" t="e">
        <f>IF('Crisis Indicator Data'!#REF!="No Data",1,IF(#REF!&lt;&gt;"",1,0))</f>
        <v>#REF!</v>
      </c>
      <c r="AF192" s="208" t="e">
        <f>IF('Crisis Indicator Data'!#REF!="No Data",1,IF(#REF!&lt;&gt;"",1,0))</f>
        <v>#REF!</v>
      </c>
      <c r="AG192" s="208" t="e">
        <f>IF('Crisis Indicator Data'!#REF!="No Data",1,IF(#REF!&lt;&gt;"",1,0))</f>
        <v>#REF!</v>
      </c>
      <c r="AH192" s="208" t="e">
        <f>IF('Crisis Indicator Data'!#REF!="No Data",1,IF(#REF!&lt;&gt;"",1,0))</f>
        <v>#REF!</v>
      </c>
      <c r="AI192" s="208" t="e">
        <f>IF('Crisis Indicator Data'!#REF!="No Data",1,IF(#REF!&lt;&gt;"",1,0))</f>
        <v>#REF!</v>
      </c>
      <c r="AJ192" s="208" t="e">
        <f>IF('Crisis Indicator Data'!#REF!="No Data",1,IF(#REF!&lt;&gt;"",1,0))</f>
        <v>#REF!</v>
      </c>
      <c r="AK192" s="208" t="e">
        <f>IF('Crisis Indicator Data'!#REF!="No Data",1,IF(#REF!&lt;&gt;"",1,0))</f>
        <v>#REF!</v>
      </c>
      <c r="AL192" s="208" t="e">
        <f>IF('Crisis Indicator Data'!#REF!="No Data",1,IF(#REF!&lt;&gt;"",1,0))</f>
        <v>#REF!</v>
      </c>
      <c r="AM192" s="208" t="e">
        <f>IF('Crisis Indicator Data'!#REF!="No Data",1,IF(#REF!&lt;&gt;"",1,0))</f>
        <v>#REF!</v>
      </c>
      <c r="AN192" s="208" t="e">
        <f>IF('Crisis Indicator Data'!#REF!="No Data",1,IF(#REF!&lt;&gt;"",1,0))</f>
        <v>#REF!</v>
      </c>
      <c r="AO192" s="208" t="e">
        <f>IF('Crisis Indicator Data'!#REF!="No Data",1,IF(#REF!&lt;&gt;"",1,0))</f>
        <v>#REF!</v>
      </c>
      <c r="AP192" s="208" t="e">
        <f>IF('Crisis Indicator Data'!#REF!="No Data",1,IF(#REF!&lt;&gt;"",1,0))</f>
        <v>#REF!</v>
      </c>
      <c r="AQ192" s="208" t="e">
        <f>IF('Crisis Indicator Data'!#REF!="No Data",1,IF(#REF!&lt;&gt;"",1,0))</f>
        <v>#REF!</v>
      </c>
      <c r="AR192" s="208" t="e">
        <f>IF('Crisis Indicator Data'!#REF!="No Data",1,IF(#REF!&lt;&gt;"",1,0))</f>
        <v>#REF!</v>
      </c>
      <c r="AS192" s="208" t="e">
        <f>IF('Crisis Indicator Data'!#REF!="No Data",1,IF(#REF!&lt;&gt;"",1,0))</f>
        <v>#REF!</v>
      </c>
      <c r="AT192" s="208" t="e">
        <f>IF('Crisis Indicator Data'!#REF!="No Data",1,IF(#REF!&lt;&gt;"",1,0))</f>
        <v>#REF!</v>
      </c>
      <c r="AU192" s="208" t="e">
        <f>IF('Crisis Indicator Data'!#REF!="No Data",1,IF(#REF!&lt;&gt;"",1,0))</f>
        <v>#REF!</v>
      </c>
      <c r="AV192" s="208" t="e">
        <f>IF('Crisis Indicator Data'!#REF!="No Data",1,IF(#REF!&lt;&gt;"",1,0))</f>
        <v>#REF!</v>
      </c>
      <c r="AW192" s="208" t="e">
        <f>IF('Crisis Indicator Data'!#REF!="No Data",1,IF(#REF!&lt;&gt;"",1,0))</f>
        <v>#REF!</v>
      </c>
      <c r="AX192" s="208" t="e">
        <f>IF('Crisis Indicator Data'!#REF!="No Data",1,IF(#REF!&lt;&gt;"",1,0))</f>
        <v>#REF!</v>
      </c>
      <c r="AY192" s="208" t="e">
        <f>IF('Crisis Indicator Data'!#REF!="No Data",1,IF(#REF!&lt;&gt;"",1,0))</f>
        <v>#REF!</v>
      </c>
      <c r="AZ192" s="208" t="e">
        <f>IF('Crisis Indicator Data'!#REF!="No Data",1,IF(#REF!&lt;&gt;"",1,0))</f>
        <v>#REF!</v>
      </c>
      <c r="BA192" t="e">
        <f t="shared" si="10"/>
        <v>#REF!</v>
      </c>
      <c r="BB192" s="22"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31"/>
  <sheetViews>
    <sheetView zoomScaleNormal="100" workbookViewId="0">
      <selection activeCell="A127" sqref="A127:U131"/>
    </sheetView>
  </sheetViews>
  <sheetFormatPr defaultColWidth="8.5546875" defaultRowHeight="14.4" x14ac:dyDescent="0.3"/>
  <cols>
    <col min="1" max="1" width="43.5546875" style="211" bestFit="1" customWidth="1"/>
    <col min="2" max="2" width="10" style="211" customWidth="1"/>
    <col min="3" max="3" width="17.5546875" style="211" customWidth="1"/>
    <col min="4" max="4" width="8.5546875" style="211" customWidth="1"/>
    <col min="5" max="5" width="27.44140625" style="211" bestFit="1" customWidth="1"/>
    <col min="6" max="7" width="8.5546875" style="211" customWidth="1"/>
    <col min="8" max="8" width="9.5546875" style="211" customWidth="1"/>
    <col min="9" max="9" width="13.5546875" style="211" customWidth="1"/>
    <col min="10" max="10" width="10.44140625" style="211" customWidth="1"/>
    <col min="11" max="20" width="8.5546875" style="211" customWidth="1"/>
    <col min="21" max="21" width="11.44140625" style="211" bestFit="1" customWidth="1"/>
    <col min="22" max="22" width="8.5546875" style="211" customWidth="1"/>
    <col min="23" max="16384" width="8.5546875" style="211"/>
  </cols>
  <sheetData>
    <row r="1" spans="1:21" ht="22.65" customHeight="1" x14ac:dyDescent="0.4">
      <c r="A1" s="127" t="str">
        <f>"INFORM Severity Index - all crises. Release: "&amp;About!$A$5&amp;""</f>
        <v>INFORM Severity Index - all crises. Release: May 2021</v>
      </c>
      <c r="B1" s="48"/>
      <c r="C1" s="48"/>
      <c r="D1" s="48"/>
      <c r="E1" s="48"/>
      <c r="F1" s="48"/>
      <c r="G1" s="48"/>
      <c r="H1" s="48"/>
      <c r="I1" s="48"/>
      <c r="J1" s="48"/>
      <c r="K1" s="48"/>
      <c r="L1" s="48"/>
      <c r="M1" s="48"/>
      <c r="N1" s="48"/>
      <c r="O1" s="48"/>
      <c r="P1" s="48"/>
      <c r="Q1" s="48"/>
      <c r="R1" s="48"/>
      <c r="S1" s="48"/>
      <c r="T1" s="48"/>
      <c r="U1" s="48"/>
    </row>
    <row r="2" spans="1:21" ht="96" customHeight="1" thickBot="1" x14ac:dyDescent="0.35">
      <c r="A2" s="11" t="s">
        <v>7134</v>
      </c>
      <c r="B2" s="11" t="s">
        <v>7136</v>
      </c>
      <c r="C2" s="11" t="s">
        <v>7137</v>
      </c>
      <c r="D2" s="5" t="s">
        <v>7138</v>
      </c>
      <c r="E2" s="11" t="s">
        <v>7139</v>
      </c>
      <c r="F2" s="71" t="s">
        <v>7140</v>
      </c>
      <c r="G2" s="72" t="s">
        <v>7141</v>
      </c>
      <c r="H2" s="71" t="s">
        <v>7141</v>
      </c>
      <c r="I2" s="73" t="s">
        <v>7142</v>
      </c>
      <c r="J2" s="73" t="s">
        <v>5</v>
      </c>
      <c r="K2" s="75" t="s">
        <v>7143</v>
      </c>
      <c r="L2" s="74" t="s">
        <v>7159</v>
      </c>
      <c r="M2" s="74" t="s">
        <v>7160</v>
      </c>
      <c r="N2" s="49" t="s">
        <v>7146</v>
      </c>
      <c r="O2" s="76" t="s">
        <v>7147</v>
      </c>
      <c r="P2" s="76" t="s">
        <v>7148</v>
      </c>
      <c r="Q2" s="77" t="s">
        <v>7149</v>
      </c>
      <c r="R2" s="78" t="s">
        <v>7150</v>
      </c>
      <c r="S2" s="78" t="s">
        <v>7151</v>
      </c>
      <c r="T2" s="52" t="s">
        <v>7152</v>
      </c>
      <c r="U2" s="126" t="s">
        <v>7153</v>
      </c>
    </row>
    <row r="3" spans="1:21" ht="16.95" hidden="1" customHeight="1" thickTop="1" x14ac:dyDescent="0.35">
      <c r="A3" s="46" t="s">
        <v>7154</v>
      </c>
      <c r="B3" s="46"/>
      <c r="C3" s="46"/>
      <c r="D3" s="46"/>
      <c r="E3" s="46"/>
      <c r="F3" s="41"/>
      <c r="G3" s="41"/>
      <c r="H3" s="41"/>
      <c r="I3" s="68"/>
      <c r="J3" s="41"/>
      <c r="K3" s="40"/>
      <c r="L3" s="39"/>
      <c r="M3" s="39"/>
      <c r="N3" s="40"/>
      <c r="O3" s="41"/>
      <c r="P3" s="41"/>
      <c r="Q3" s="40"/>
      <c r="R3" s="39"/>
      <c r="S3" s="39"/>
      <c r="T3" s="1"/>
      <c r="U3" s="110"/>
    </row>
    <row r="4" spans="1:21" ht="16.95" customHeight="1" thickTop="1" x14ac:dyDescent="0.35">
      <c r="A4" s="12" t="s">
        <v>7155</v>
      </c>
      <c r="B4" s="12"/>
      <c r="C4" s="12"/>
      <c r="D4" s="6" t="s">
        <v>7155</v>
      </c>
      <c r="E4" s="12"/>
      <c r="F4" s="34" t="s">
        <v>7156</v>
      </c>
      <c r="G4" s="34" t="s">
        <v>7156</v>
      </c>
      <c r="H4" s="34" t="s">
        <v>7157</v>
      </c>
      <c r="I4" s="34" t="s">
        <v>7158</v>
      </c>
      <c r="J4" s="34" t="s">
        <v>7157</v>
      </c>
      <c r="K4" s="34" t="s">
        <v>7156</v>
      </c>
      <c r="L4" s="34" t="s">
        <v>7156</v>
      </c>
      <c r="M4" s="34" t="s">
        <v>7156</v>
      </c>
      <c r="N4" s="34" t="s">
        <v>7156</v>
      </c>
      <c r="O4" s="34" t="s">
        <v>7156</v>
      </c>
      <c r="P4" s="34" t="s">
        <v>7156</v>
      </c>
      <c r="Q4" s="34" t="s">
        <v>7156</v>
      </c>
      <c r="R4" s="34" t="s">
        <v>7156</v>
      </c>
      <c r="S4" s="34" t="s">
        <v>7156</v>
      </c>
      <c r="T4" s="1"/>
      <c r="U4" s="110"/>
    </row>
    <row r="5" spans="1:21" x14ac:dyDescent="0.3">
      <c r="A5" s="130" t="str">
        <f t="array" ref="A5">IFERROR(INDEX(Lists!$B$2:$B$153,SMALL(IF(Lists!$I$2:$I$153="Individual",ROW(Lists!$B$2:$B$153)),ROW(1:1))-1,1),"")</f>
        <v>Complex crisis in Afghanistan</v>
      </c>
      <c r="B5" s="131" t="str">
        <f>VLOOKUP(A5,Lists!$B$2:$G$153,2,FALSE)</f>
        <v>AFG001</v>
      </c>
      <c r="C5" s="131" t="str">
        <f>VLOOKUP(B5,'INFORM Severity - hidden'!$C$5:$D$160,2,FALSE)</f>
        <v>Afghanistan</v>
      </c>
      <c r="D5" s="131" t="str">
        <f>VLOOKUP(A5,Lists!$B$2:$G$153,3,FALSE)</f>
        <v>AFG</v>
      </c>
      <c r="E5" s="132" t="str">
        <f>VLOOKUP(A5,Lists!$B$2:$G$153,5,FALSE)</f>
        <v>Complex crisis</v>
      </c>
      <c r="F5" s="233">
        <f t="shared" ref="F5:F36" si="0">IF(OR(N5="x",K5="x"),"x",ROUND((5-GEOMEAN(((5-K5)/5*4+1),((5-N5)/5*4+1),((5-N5)/5*4+1)))/4*3.5+Q5*0.3,1))</f>
        <v>4.5999999999999996</v>
      </c>
      <c r="G5" s="129">
        <f t="shared" ref="G5:G36" si="1">IF(F5="x","x",ROUNDUP(F5,0))</f>
        <v>5</v>
      </c>
      <c r="H5" s="129" t="str">
        <f t="shared" ref="H5:H36" si="2">IF(N5="x","x",IF(K5="x","x",(IF(G5=5,"Very High",IF(G5=4,"High",IF(G5=3,"Medium",IF(G5=2,"Low","Very Low")))))))</f>
        <v>Very High</v>
      </c>
      <c r="I5" s="234" t="str">
        <f>INDEX(Trends!$D$3:$D$404,MATCH(B5,Trends!$C$3:$C$404,0))</f>
        <v>Stable</v>
      </c>
      <c r="J5" s="129" t="str">
        <f>VLOOKUP($B5,Reliability!$A$3:$I$170,9,FALSE)</f>
        <v>High</v>
      </c>
      <c r="K5" s="235">
        <f t="shared" ref="K5:K36" si="3">IF(OR(M5="x",L5="x"),"x",ROUND((5-GEOMEAN(((5-L5)/5*4+1),((5-M5)/5*4+1),((5-M5)/5*4+1)))/4*5,1))</f>
        <v>5</v>
      </c>
      <c r="L5" s="235">
        <f>VLOOKUP($B5,'Impact of the crisis'!$C$6:$N$170,12,FALSE)</f>
        <v>4.9000000000000004</v>
      </c>
      <c r="M5" s="235">
        <f>VLOOKUP($B5,'Impact of the crisis'!$C$6:$AB$170,26,FALSE)</f>
        <v>5</v>
      </c>
      <c r="N5" s="235">
        <f>VLOOKUP($B5,'Conditions of people affected'!$C$6:$R$170,16,FALSE)</f>
        <v>4.5</v>
      </c>
      <c r="O5" s="235">
        <f>VLOOKUP($B5,'Conditions of people affected'!$C$6:$R$170,9,FALSE)</f>
        <v>5</v>
      </c>
      <c r="P5" s="235">
        <f>VLOOKUP($B5,'Conditions of people affected'!$C$6:$R$170,15,FALSE)</f>
        <v>4</v>
      </c>
      <c r="Q5" s="235">
        <f t="shared" ref="Q5:Q36" si="4">IF(OR(S5="x",R5="x"),R5,ROUND((5-GEOMEAN(((5-R5)/5*4+1),((5-S5)/5*4+1)))/4*5,1))</f>
        <v>4.3</v>
      </c>
      <c r="R5" s="235">
        <f>VLOOKUP($B5,'Complexity of the crisis'!$C$6:$AN$170,22,FALSE)</f>
        <v>4</v>
      </c>
      <c r="S5" s="235">
        <f>VLOOKUP($B5,'Complexity of the crisis'!$C$6:$AN$170,38,FALSE)</f>
        <v>4.5</v>
      </c>
      <c r="T5" s="133" t="str">
        <f>VLOOKUP(B5,Lists!$C$3:$E$163,3,FALSE)</f>
        <v>Asia</v>
      </c>
      <c r="U5" s="134" t="str">
        <f>VLOOKUP(B5,'INFORM Severity - hidden'!$C$5:$V$170,20,FALSE)</f>
        <v>2021-04-28</v>
      </c>
    </row>
    <row r="6" spans="1:21" x14ac:dyDescent="0.3">
      <c r="A6" s="130" t="str">
        <f t="array" ref="A6">IFERROR(INDEX(Lists!$B$2:$B$153,SMALL(IF(Lists!$I$2:$I$153="Individual",ROW(Lists!$B$2:$B$153)),ROW(2:2))-1,1),"")</f>
        <v>Nagorno-Karabakh Conflict in Armenia</v>
      </c>
      <c r="B6" s="131" t="str">
        <f>VLOOKUP(A6,Lists!$B$2:$G$153,2,FALSE)</f>
        <v>ARM002</v>
      </c>
      <c r="C6" s="131" t="str">
        <f>VLOOKUP(B6,'INFORM Severity - hidden'!$C$5:$D$160,2,FALSE)</f>
        <v>Armenia</v>
      </c>
      <c r="D6" s="131" t="str">
        <f>VLOOKUP(A6,Lists!$B$2:$G$153,3,FALSE)</f>
        <v>ARM</v>
      </c>
      <c r="E6" s="132" t="str">
        <f>VLOOKUP(A6,Lists!$B$2:$G$153,5,FALSE)</f>
        <v>Conflict</v>
      </c>
      <c r="F6" s="233">
        <f t="shared" si="0"/>
        <v>1.7</v>
      </c>
      <c r="G6" s="129">
        <f t="shared" si="1"/>
        <v>2</v>
      </c>
      <c r="H6" s="129" t="str">
        <f t="shared" si="2"/>
        <v>Low</v>
      </c>
      <c r="I6" s="234" t="str">
        <f>INDEX(Trends!$D$3:$D$404,MATCH(B6,Trends!$C$3:$C$404,0))</f>
        <v>Stable</v>
      </c>
      <c r="J6" s="129" t="str">
        <f>VLOOKUP($B6,Reliability!$A$3:$I$170,9,FALSE)</f>
        <v>High</v>
      </c>
      <c r="K6" s="235">
        <f t="shared" si="3"/>
        <v>2.2999999999999998</v>
      </c>
      <c r="L6" s="235">
        <f>VLOOKUP($B6,'Impact of the crisis'!$C$6:$N$170,12,FALSE)</f>
        <v>3.5</v>
      </c>
      <c r="M6" s="235">
        <f>VLOOKUP($B6,'Impact of the crisis'!$C$6:$AB$170,26,FALSE)</f>
        <v>1.6</v>
      </c>
      <c r="N6" s="235">
        <f>VLOOKUP($B6,'Conditions of people affected'!$C$6:$R$170,16,FALSE)</f>
        <v>1.2</v>
      </c>
      <c r="O6" s="235">
        <f>VLOOKUP($B6,'Conditions of people affected'!$C$6:$R$170,9,FALSE)</f>
        <v>1.4</v>
      </c>
      <c r="P6" s="235">
        <f>VLOOKUP($B6,'Conditions of people affected'!$C$6:$R$170,15,FALSE)</f>
        <v>1</v>
      </c>
      <c r="Q6" s="235">
        <f t="shared" si="4"/>
        <v>1.8</v>
      </c>
      <c r="R6" s="235">
        <f>VLOOKUP($B6,'Complexity of the crisis'!$C$6:$AN$170,22,FALSE)</f>
        <v>2</v>
      </c>
      <c r="S6" s="235">
        <f>VLOOKUP($B6,'Complexity of the crisis'!$C$6:$AN$170,38,FALSE)</f>
        <v>1.5</v>
      </c>
      <c r="T6" s="133" t="str">
        <f>VLOOKUP(B6,Lists!$C$3:$E$163,3,FALSE)</f>
        <v>Middle east</v>
      </c>
      <c r="U6" s="134" t="str">
        <f>VLOOKUP(B6,'INFORM Severity - hidden'!$C$5:$V$170,20,FALSE)</f>
        <v>2021-04-26</v>
      </c>
    </row>
    <row r="7" spans="1:21" x14ac:dyDescent="0.3">
      <c r="A7" s="130" t="str">
        <f t="array" ref="A7">IFERROR(INDEX(Lists!$B$2:$B$153,SMALL(IF(Lists!$I$2:$I$153="Individual",ROW(Lists!$B$2:$B$153)),ROW(3:3))-1,1),"")</f>
        <v>Nagorno-Karabakh conflict in Azerbaijan</v>
      </c>
      <c r="B7" s="131" t="str">
        <f>VLOOKUP(A7,Lists!$B$2:$G$153,2,FALSE)</f>
        <v>AZE002</v>
      </c>
      <c r="C7" s="131" t="str">
        <f>VLOOKUP(B7,'INFORM Severity - hidden'!$C$5:$D$160,2,FALSE)</f>
        <v>Azerbaijan</v>
      </c>
      <c r="D7" s="131" t="str">
        <f>VLOOKUP(A7,Lists!$B$2:$G$153,3,FALSE)</f>
        <v>AZE</v>
      </c>
      <c r="E7" s="132" t="str">
        <f>VLOOKUP(A7,Lists!$B$2:$G$153,5,FALSE)</f>
        <v>Conflict</v>
      </c>
      <c r="F7" s="233" t="str">
        <f t="shared" si="0"/>
        <v>x</v>
      </c>
      <c r="G7" s="129" t="str">
        <f t="shared" si="1"/>
        <v>x</v>
      </c>
      <c r="H7" s="129" t="str">
        <f t="shared" si="2"/>
        <v>x</v>
      </c>
      <c r="I7" s="234" t="str">
        <f>INDEX(Trends!$D$3:$D$404,MATCH(B7,Trends!$C$3:$C$404,0))</f>
        <v>-</v>
      </c>
      <c r="J7" s="129" t="str">
        <f>VLOOKUP($B7,Reliability!$A$3:$I$170,9,FALSE)</f>
        <v>Medium</v>
      </c>
      <c r="K7" s="235">
        <f t="shared" si="3"/>
        <v>3.1</v>
      </c>
      <c r="L7" s="235">
        <f>VLOOKUP($B7,'Impact of the crisis'!$C$6:$N$170,12,FALSE)</f>
        <v>2.5</v>
      </c>
      <c r="M7" s="235">
        <f>VLOOKUP($B7,'Impact of the crisis'!$C$6:$AB$170,26,FALSE)</f>
        <v>3.4</v>
      </c>
      <c r="N7" s="235" t="str">
        <f>VLOOKUP($B7,'Conditions of people affected'!$C$6:$R$170,16,FALSE)</f>
        <v>x</v>
      </c>
      <c r="O7" s="235" t="str">
        <f>VLOOKUP($B7,'Conditions of people affected'!$C$6:$R$170,9,FALSE)</f>
        <v>x</v>
      </c>
      <c r="P7" s="235" t="str">
        <f>VLOOKUP($B7,'Conditions of people affected'!$C$6:$R$170,15,FALSE)</f>
        <v>x</v>
      </c>
      <c r="Q7" s="235">
        <f t="shared" si="4"/>
        <v>3</v>
      </c>
      <c r="R7" s="235">
        <f>VLOOKUP($B7,'Complexity of the crisis'!$C$6:$AN$170,22,FALSE)</f>
        <v>2.9</v>
      </c>
      <c r="S7" s="235">
        <f>VLOOKUP($B7,'Complexity of the crisis'!$C$6:$AN$170,38,FALSE)</f>
        <v>3</v>
      </c>
      <c r="T7" s="133" t="str">
        <f>VLOOKUP(B7,Lists!$C$3:$E$163,3,FALSE)</f>
        <v>Middle east</v>
      </c>
      <c r="U7" s="134" t="str">
        <f>VLOOKUP(B7,'INFORM Severity - hidden'!$C$5:$V$170,20,FALSE)</f>
        <v>2021-03-14</v>
      </c>
    </row>
    <row r="8" spans="1:21" x14ac:dyDescent="0.3">
      <c r="A8" s="130" t="str">
        <f t="array" ref="A8">IFERROR(INDEX(Lists!$B$2:$B$153,SMALL(IF(Lists!$I$2:$I$153="Individual",ROW(Lists!$B$2:$B$153)),ROW(4:4))-1,1),"")</f>
        <v>Complex in Burundi</v>
      </c>
      <c r="B8" s="131" t="str">
        <f>VLOOKUP(A8,Lists!$B$2:$G$153,2,FALSE)</f>
        <v>BDI001</v>
      </c>
      <c r="C8" s="131" t="str">
        <f>VLOOKUP(B8,'INFORM Severity - hidden'!$C$5:$D$160,2,FALSE)</f>
        <v>Burundi</v>
      </c>
      <c r="D8" s="131" t="str">
        <f>VLOOKUP(A8,Lists!$B$2:$G$153,3,FALSE)</f>
        <v>BDI</v>
      </c>
      <c r="E8" s="132" t="str">
        <f>VLOOKUP(A8,Lists!$B$2:$G$153,5,FALSE)</f>
        <v>Complex crisis</v>
      </c>
      <c r="F8" s="233">
        <f t="shared" si="0"/>
        <v>3.8</v>
      </c>
      <c r="G8" s="129">
        <f t="shared" si="1"/>
        <v>4</v>
      </c>
      <c r="H8" s="129" t="str">
        <f t="shared" si="2"/>
        <v>High</v>
      </c>
      <c r="I8" s="234" t="str">
        <f>INDEX(Trends!$D$3:$D$404,MATCH(B8,Trends!$C$3:$C$404,0))</f>
        <v>Increasing</v>
      </c>
      <c r="J8" s="129" t="str">
        <f>VLOOKUP($B8,Reliability!$A$3:$I$170,9,FALSE)</f>
        <v>High</v>
      </c>
      <c r="K8" s="235">
        <f t="shared" si="3"/>
        <v>3.9</v>
      </c>
      <c r="L8" s="235">
        <f>VLOOKUP($B8,'Impact of the crisis'!$C$6:$N$170,12,FALSE)</f>
        <v>4</v>
      </c>
      <c r="M8" s="235">
        <f>VLOOKUP($B8,'Impact of the crisis'!$C$6:$AB$170,26,FALSE)</f>
        <v>3.8</v>
      </c>
      <c r="N8" s="235">
        <f>VLOOKUP($B8,'Conditions of people affected'!$C$6:$R$170,16,FALSE)</f>
        <v>4</v>
      </c>
      <c r="O8" s="235">
        <f>VLOOKUP($B8,'Conditions of people affected'!$C$6:$R$170,9,FALSE)</f>
        <v>4</v>
      </c>
      <c r="P8" s="235">
        <f>VLOOKUP($B8,'Conditions of people affected'!$C$6:$R$170,15,FALSE)</f>
        <v>4</v>
      </c>
      <c r="Q8" s="235">
        <f t="shared" si="4"/>
        <v>3.3</v>
      </c>
      <c r="R8" s="235">
        <f>VLOOKUP($B8,'Complexity of the crisis'!$C$6:$AN$170,22,FALSE)</f>
        <v>3.1</v>
      </c>
      <c r="S8" s="235">
        <f>VLOOKUP($B8,'Complexity of the crisis'!$C$6:$AN$170,38,FALSE)</f>
        <v>3.5</v>
      </c>
      <c r="T8" s="133" t="str">
        <f>VLOOKUP(B8,Lists!$C$3:$E$163,3,FALSE)</f>
        <v>Africa</v>
      </c>
      <c r="U8" s="134" t="str">
        <f>VLOOKUP(B8,'INFORM Severity - hidden'!$C$5:$V$170,20,FALSE)</f>
        <v>2021-03-24</v>
      </c>
    </row>
    <row r="9" spans="1:21" x14ac:dyDescent="0.3">
      <c r="A9" s="130" t="str">
        <f t="array" ref="A9">IFERROR(INDEX(Lists!$B$2:$B$153,SMALL(IF(Lists!$I$2:$I$153="Individual",ROW(Lists!$B$2:$B$153)),ROW(5:5))-1,1),"")</f>
        <v>Conflict in Burkina Faso</v>
      </c>
      <c r="B9" s="131" t="str">
        <f>VLOOKUP(A9,Lists!$B$2:$G$153,2,FALSE)</f>
        <v>BFA002</v>
      </c>
      <c r="C9" s="131" t="str">
        <f>VLOOKUP(B9,'INFORM Severity - hidden'!$C$5:$D$160,2,FALSE)</f>
        <v>Burkina Faso</v>
      </c>
      <c r="D9" s="131" t="str">
        <f>VLOOKUP(A9,Lists!$B$2:$G$153,3,FALSE)</f>
        <v>BFA</v>
      </c>
      <c r="E9" s="132" t="str">
        <f>VLOOKUP(A9,Lists!$B$2:$G$153,5,FALSE)</f>
        <v>Conflict</v>
      </c>
      <c r="F9" s="233">
        <f t="shared" si="0"/>
        <v>3.9</v>
      </c>
      <c r="G9" s="129">
        <f t="shared" si="1"/>
        <v>4</v>
      </c>
      <c r="H9" s="129" t="str">
        <f t="shared" si="2"/>
        <v>High</v>
      </c>
      <c r="I9" s="234" t="str">
        <f>INDEX(Trends!$D$3:$D$404,MATCH(B9,Trends!$C$3:$C$404,0))</f>
        <v>Stable</v>
      </c>
      <c r="J9" s="129" t="str">
        <f>VLOOKUP($B9,Reliability!$A$3:$I$170,9,FALSE)</f>
        <v>High</v>
      </c>
      <c r="K9" s="235">
        <f t="shared" si="3"/>
        <v>3.8</v>
      </c>
      <c r="L9" s="235">
        <f>VLOOKUP($B9,'Impact of the crisis'!$C$6:$N$170,12,FALSE)</f>
        <v>2.9</v>
      </c>
      <c r="M9" s="235">
        <f>VLOOKUP($B9,'Impact of the crisis'!$C$6:$AB$170,26,FALSE)</f>
        <v>4.0999999999999996</v>
      </c>
      <c r="N9" s="235">
        <f>VLOOKUP($B9,'Conditions of people affected'!$C$6:$R$170,16,FALSE)</f>
        <v>4.45</v>
      </c>
      <c r="O9" s="235">
        <f>VLOOKUP($B9,'Conditions of people affected'!$C$6:$R$170,9,FALSE)</f>
        <v>3.9</v>
      </c>
      <c r="P9" s="235">
        <f>VLOOKUP($B9,'Conditions of people affected'!$C$6:$R$170,15,FALSE)</f>
        <v>5</v>
      </c>
      <c r="Q9" s="235">
        <f t="shared" si="4"/>
        <v>3.1</v>
      </c>
      <c r="R9" s="235">
        <f>VLOOKUP($B9,'Complexity of the crisis'!$C$6:$AN$170,22,FALSE)</f>
        <v>2.7</v>
      </c>
      <c r="S9" s="235">
        <f>VLOOKUP($B9,'Complexity of the crisis'!$C$6:$AN$170,38,FALSE)</f>
        <v>3.5</v>
      </c>
      <c r="T9" s="133" t="str">
        <f>VLOOKUP(B9,Lists!$C$3:$E$163,3,FALSE)</f>
        <v>Africa</v>
      </c>
      <c r="U9" s="134" t="str">
        <f>VLOOKUP(B9,'INFORM Severity - hidden'!$C$5:$V$170,20,FALSE)</f>
        <v>2021-03-23</v>
      </c>
    </row>
    <row r="10" spans="1:21" x14ac:dyDescent="0.3">
      <c r="A10" s="130" t="str">
        <f t="array" ref="A10">IFERROR(INDEX(Lists!$B$2:$B$153,SMALL(IF(Lists!$I$2:$I$153="Individual",ROW(Lists!$B$2:$B$153)),ROW(6:6))-1,1),"")</f>
        <v>Rohingya refugee crisis</v>
      </c>
      <c r="B10" s="131" t="str">
        <f>VLOOKUP(A10,Lists!$B$2:$G$153,2,FALSE)</f>
        <v>BGD002</v>
      </c>
      <c r="C10" s="131" t="str">
        <f>VLOOKUP(B10,'INFORM Severity - hidden'!$C$5:$D$160,2,FALSE)</f>
        <v>Bangladesh</v>
      </c>
      <c r="D10" s="131" t="str">
        <f>VLOOKUP(A10,Lists!$B$2:$G$153,3,FALSE)</f>
        <v>BGD</v>
      </c>
      <c r="E10" s="132" t="str">
        <f>VLOOKUP(A10,Lists!$B$2:$G$153,5,FALSE)</f>
        <v>International displacement</v>
      </c>
      <c r="F10" s="233">
        <f t="shared" si="0"/>
        <v>3.2</v>
      </c>
      <c r="G10" s="129">
        <f t="shared" si="1"/>
        <v>4</v>
      </c>
      <c r="H10" s="129" t="str">
        <f t="shared" si="2"/>
        <v>High</v>
      </c>
      <c r="I10" s="234" t="str">
        <f>INDEX(Trends!$D$3:$D$404,MATCH(B10,Trends!$C$3:$C$404,0))</f>
        <v>Stable</v>
      </c>
      <c r="J10" s="129" t="str">
        <f>VLOOKUP($B10,Reliability!$A$3:$I$170,9,FALSE)</f>
        <v>Very High</v>
      </c>
      <c r="K10" s="235">
        <f t="shared" si="3"/>
        <v>2.7</v>
      </c>
      <c r="L10" s="235">
        <f>VLOOKUP($B10,'Impact of the crisis'!$C$6:$N$170,12,FALSE)</f>
        <v>0.1</v>
      </c>
      <c r="M10" s="235">
        <f>VLOOKUP($B10,'Impact of the crisis'!$C$6:$AB$170,26,FALSE)</f>
        <v>3.6</v>
      </c>
      <c r="N10" s="235">
        <f>VLOOKUP($B10,'Conditions of people affected'!$C$6:$R$170,16,FALSE)</f>
        <v>3.6</v>
      </c>
      <c r="O10" s="235">
        <f>VLOOKUP($B10,'Conditions of people affected'!$C$6:$R$170,9,FALSE)</f>
        <v>3.2</v>
      </c>
      <c r="P10" s="235">
        <f>VLOOKUP($B10,'Conditions of people affected'!$C$6:$R$170,15,FALSE)</f>
        <v>4</v>
      </c>
      <c r="Q10" s="235">
        <f t="shared" si="4"/>
        <v>3</v>
      </c>
      <c r="R10" s="235">
        <f>VLOOKUP($B10,'Complexity of the crisis'!$C$6:$AN$170,22,FALSE)</f>
        <v>2.5</v>
      </c>
      <c r="S10" s="235">
        <f>VLOOKUP($B10,'Complexity of the crisis'!$C$6:$AN$170,38,FALSE)</f>
        <v>3.5</v>
      </c>
      <c r="T10" s="133" t="str">
        <f>VLOOKUP(B10,Lists!$C$3:$E$163,3,FALSE)</f>
        <v>Asia</v>
      </c>
      <c r="U10" s="134" t="str">
        <f>VLOOKUP(B10,'INFORM Severity - hidden'!$C$5:$V$170,20,FALSE)</f>
        <v>2021-05-18</v>
      </c>
    </row>
    <row r="11" spans="1:21" x14ac:dyDescent="0.3">
      <c r="A11" s="130" t="str">
        <f t="array" ref="A11">IFERROR(INDEX(Lists!$B$2:$B$153,SMALL(IF(Lists!$I$2:$I$153="Individual",ROW(Lists!$B$2:$B$153)),ROW(7:7))-1,1),"")</f>
        <v>Venezuela displacement in Brazil</v>
      </c>
      <c r="B11" s="131" t="str">
        <f>VLOOKUP(A11,Lists!$B$2:$G$153,2,FALSE)</f>
        <v>BRA002</v>
      </c>
      <c r="C11" s="131" t="str">
        <f>VLOOKUP(B11,'INFORM Severity - hidden'!$C$5:$D$160,2,FALSE)</f>
        <v>Brazil</v>
      </c>
      <c r="D11" s="131" t="str">
        <f>VLOOKUP(A11,Lists!$B$2:$G$153,3,FALSE)</f>
        <v>BRA</v>
      </c>
      <c r="E11" s="132" t="str">
        <f>VLOOKUP(A11,Lists!$B$2:$G$153,5,FALSE)</f>
        <v>International displacement</v>
      </c>
      <c r="F11" s="233">
        <f t="shared" si="0"/>
        <v>2.4</v>
      </c>
      <c r="G11" s="129">
        <f t="shared" si="1"/>
        <v>3</v>
      </c>
      <c r="H11" s="129" t="str">
        <f t="shared" si="2"/>
        <v>Medium</v>
      </c>
      <c r="I11" s="234" t="str">
        <f>INDEX(Trends!$D$3:$D$404,MATCH(B11,Trends!$C$3:$C$404,0))</f>
        <v>Stable</v>
      </c>
      <c r="J11" s="129" t="str">
        <f>VLOOKUP($B11,Reliability!$A$3:$I$170,9,FALSE)</f>
        <v>Medium</v>
      </c>
      <c r="K11" s="235">
        <f t="shared" si="3"/>
        <v>2.2999999999999998</v>
      </c>
      <c r="L11" s="235">
        <f>VLOOKUP($B11,'Impact of the crisis'!$C$6:$N$170,12,FALSE)</f>
        <v>1.2</v>
      </c>
      <c r="M11" s="235">
        <f>VLOOKUP($B11,'Impact of the crisis'!$C$6:$AB$170,26,FALSE)</f>
        <v>2.8</v>
      </c>
      <c r="N11" s="235">
        <f>VLOOKUP($B11,'Conditions of people affected'!$C$6:$R$170,16,FALSE)</f>
        <v>2.9</v>
      </c>
      <c r="O11" s="235">
        <f>VLOOKUP($B11,'Conditions of people affected'!$C$6:$R$170,9,FALSE)</f>
        <v>2.8</v>
      </c>
      <c r="P11" s="235">
        <f>VLOOKUP($B11,'Conditions of people affected'!$C$6:$R$170,15,FALSE)</f>
        <v>3</v>
      </c>
      <c r="Q11" s="235">
        <f t="shared" si="4"/>
        <v>1.6</v>
      </c>
      <c r="R11" s="235">
        <f>VLOOKUP($B11,'Complexity of the crisis'!$C$6:$AN$170,22,FALSE)</f>
        <v>2.2000000000000002</v>
      </c>
      <c r="S11" s="235">
        <f>VLOOKUP($B11,'Complexity of the crisis'!$C$6:$AN$170,38,FALSE)</f>
        <v>1</v>
      </c>
      <c r="T11" s="133" t="str">
        <f>VLOOKUP(B11,Lists!$C$3:$E$163,3,FALSE)</f>
        <v>Americas</v>
      </c>
      <c r="U11" s="134" t="str">
        <f>VLOOKUP(B11,'INFORM Severity - hidden'!$C$5:$V$170,20,FALSE)</f>
        <v>2021-01-29</v>
      </c>
    </row>
    <row r="12" spans="1:21" x14ac:dyDescent="0.3">
      <c r="A12" s="130" t="str">
        <f t="array" ref="A12">IFERROR(INDEX(Lists!$B$2:$B$153,SMALL(IF(Lists!$I$2:$I$153="Individual",ROW(Lists!$B$2:$B$153)),ROW(8:8))-1,1),"")</f>
        <v>Complex crisis in CAR</v>
      </c>
      <c r="B12" s="131" t="str">
        <f>VLOOKUP(A12,Lists!$B$2:$G$153,2,FALSE)</f>
        <v>CAF001</v>
      </c>
      <c r="C12" s="131" t="str">
        <f>VLOOKUP(B12,'INFORM Severity - hidden'!$C$5:$D$160,2,FALSE)</f>
        <v>CAR</v>
      </c>
      <c r="D12" s="131" t="str">
        <f>VLOOKUP(A12,Lists!$B$2:$G$153,3,FALSE)</f>
        <v>CAF</v>
      </c>
      <c r="E12" s="132" t="str">
        <f>VLOOKUP(A12,Lists!$B$2:$G$153,5,FALSE)</f>
        <v>Complex crisis</v>
      </c>
      <c r="F12" s="233">
        <f t="shared" si="0"/>
        <v>4.0999999999999996</v>
      </c>
      <c r="G12" s="129">
        <f t="shared" si="1"/>
        <v>5</v>
      </c>
      <c r="H12" s="129" t="str">
        <f t="shared" si="2"/>
        <v>Very High</v>
      </c>
      <c r="I12" s="234" t="str">
        <f>INDEX(Trends!$D$3:$D$404,MATCH(B12,Trends!$C$3:$C$404,0))</f>
        <v>Increasing</v>
      </c>
      <c r="J12" s="129" t="str">
        <f>VLOOKUP($B12,Reliability!$A$3:$I$170,9,FALSE)</f>
        <v>Medium</v>
      </c>
      <c r="K12" s="235">
        <f t="shared" si="3"/>
        <v>4.3</v>
      </c>
      <c r="L12" s="235">
        <f>VLOOKUP($B12,'Impact of the crisis'!$C$6:$N$170,12,FALSE)</f>
        <v>4.3</v>
      </c>
      <c r="M12" s="235">
        <f>VLOOKUP($B12,'Impact of the crisis'!$C$6:$AB$170,26,FALSE)</f>
        <v>4.3</v>
      </c>
      <c r="N12" s="235">
        <f>VLOOKUP($B12,'Conditions of people affected'!$C$6:$R$170,16,FALSE)</f>
        <v>4.05</v>
      </c>
      <c r="O12" s="235">
        <f>VLOOKUP($B12,'Conditions of people affected'!$C$6:$R$170,9,FALSE)</f>
        <v>4.0999999999999996</v>
      </c>
      <c r="P12" s="235">
        <f>VLOOKUP($B12,'Conditions of people affected'!$C$6:$R$170,15,FALSE)</f>
        <v>4</v>
      </c>
      <c r="Q12" s="235">
        <f t="shared" si="4"/>
        <v>3.9</v>
      </c>
      <c r="R12" s="235">
        <f>VLOOKUP($B12,'Complexity of the crisis'!$C$6:$AN$170,22,FALSE)</f>
        <v>3.8</v>
      </c>
      <c r="S12" s="235">
        <f>VLOOKUP($B12,'Complexity of the crisis'!$C$6:$AN$170,38,FALSE)</f>
        <v>4</v>
      </c>
      <c r="T12" s="133" t="str">
        <f>VLOOKUP(B12,Lists!$C$3:$E$163,3,FALSE)</f>
        <v>Africa</v>
      </c>
      <c r="U12" s="134" t="str">
        <f>VLOOKUP(B12,'INFORM Severity - hidden'!$C$5:$V$170,20,FALSE)</f>
        <v>2021-03-26</v>
      </c>
    </row>
    <row r="13" spans="1:21" x14ac:dyDescent="0.3">
      <c r="A13" s="130" t="str">
        <f t="array" ref="A13">IFERROR(INDEX(Lists!$B$2:$B$153,SMALL(IF(Lists!$I$2:$I$153="Individual",ROW(Lists!$B$2:$B$153)),ROW(9:9))-1,1),"")</f>
        <v>Boko Haram in Cameroon</v>
      </c>
      <c r="B13" s="131" t="str">
        <f>VLOOKUP(A13,Lists!$B$2:$G$153,2,FALSE)</f>
        <v>CMR002</v>
      </c>
      <c r="C13" s="131" t="str">
        <f>VLOOKUP(B13,'INFORM Severity - hidden'!$C$5:$D$160,2,FALSE)</f>
        <v>Cameroon</v>
      </c>
      <c r="D13" s="131" t="str">
        <f>VLOOKUP(A13,Lists!$B$2:$G$153,3,FALSE)</f>
        <v>CMR</v>
      </c>
      <c r="E13" s="132" t="str">
        <f>VLOOKUP(A13,Lists!$B$2:$G$153,5,FALSE)</f>
        <v>Conflict</v>
      </c>
      <c r="F13" s="233">
        <f t="shared" si="0"/>
        <v>3.2</v>
      </c>
      <c r="G13" s="129">
        <f t="shared" si="1"/>
        <v>4</v>
      </c>
      <c r="H13" s="129" t="str">
        <f t="shared" si="2"/>
        <v>High</v>
      </c>
      <c r="I13" s="234" t="str">
        <f>INDEX(Trends!$D$3:$D$404,MATCH(B13,Trends!$C$3:$C$404,0))</f>
        <v>Stable</v>
      </c>
      <c r="J13" s="129" t="str">
        <f>VLOOKUP($B13,Reliability!$A$3:$I$170,9,FALSE)</f>
        <v>High</v>
      </c>
      <c r="K13" s="235">
        <f t="shared" si="3"/>
        <v>3.1</v>
      </c>
      <c r="L13" s="235">
        <f>VLOOKUP($B13,'Impact of the crisis'!$C$6:$N$170,12,FALSE)</f>
        <v>1.5</v>
      </c>
      <c r="M13" s="235">
        <f>VLOOKUP($B13,'Impact of the crisis'!$C$6:$AB$170,26,FALSE)</f>
        <v>3.7</v>
      </c>
      <c r="N13" s="235">
        <f>VLOOKUP($B13,'Conditions of people affected'!$C$6:$R$170,16,FALSE)</f>
        <v>3</v>
      </c>
      <c r="O13" s="235">
        <f>VLOOKUP($B13,'Conditions of people affected'!$C$6:$R$170,9,FALSE)</f>
        <v>3</v>
      </c>
      <c r="P13" s="235">
        <f>VLOOKUP($B13,'Conditions of people affected'!$C$6:$R$170,15,FALSE)</f>
        <v>3</v>
      </c>
      <c r="Q13" s="235">
        <f t="shared" si="4"/>
        <v>3.5</v>
      </c>
      <c r="R13" s="235">
        <f>VLOOKUP($B13,'Complexity of the crisis'!$C$6:$AN$170,22,FALSE)</f>
        <v>3.5</v>
      </c>
      <c r="S13" s="235">
        <f>VLOOKUP($B13,'Complexity of the crisis'!$C$6:$AN$170,38,FALSE)</f>
        <v>3.5</v>
      </c>
      <c r="T13" s="133" t="str">
        <f>VLOOKUP(B13,Lists!$C$3:$E$163,3,FALSE)</f>
        <v>Africa</v>
      </c>
      <c r="U13" s="134" t="str">
        <f>VLOOKUP(B13,'INFORM Severity - hidden'!$C$5:$V$170,20,FALSE)</f>
        <v>2021-03-26</v>
      </c>
    </row>
    <row r="14" spans="1:21" x14ac:dyDescent="0.3">
      <c r="A14" s="130" t="str">
        <f t="array" ref="A14">IFERROR(INDEX(Lists!$B$2:$B$153,SMALL(IF(Lists!$I$2:$I$153="Individual",ROW(Lists!$B$2:$B$153)),ROW(10:10))-1,1),"")</f>
        <v>Anglophone Crisis in Cameroon</v>
      </c>
      <c r="B14" s="131" t="str">
        <f>VLOOKUP(A14,Lists!$B$2:$G$153,2,FALSE)</f>
        <v>CMR003</v>
      </c>
      <c r="C14" s="131" t="str">
        <f>VLOOKUP(B14,'INFORM Severity - hidden'!$C$5:$D$160,2,FALSE)</f>
        <v>Cameroon</v>
      </c>
      <c r="D14" s="131" t="str">
        <f>VLOOKUP(A14,Lists!$B$2:$G$153,3,FALSE)</f>
        <v>CMR</v>
      </c>
      <c r="E14" s="132" t="str">
        <f>VLOOKUP(A14,Lists!$B$2:$G$153,5,FALSE)</f>
        <v>Conflict</v>
      </c>
      <c r="F14" s="233">
        <f t="shared" si="0"/>
        <v>3.4</v>
      </c>
      <c r="G14" s="129">
        <f t="shared" si="1"/>
        <v>4</v>
      </c>
      <c r="H14" s="129" t="str">
        <f t="shared" si="2"/>
        <v>High</v>
      </c>
      <c r="I14" s="234" t="str">
        <f>INDEX(Trends!$D$3:$D$404,MATCH(B14,Trends!$C$3:$C$404,0))</f>
        <v>Stable</v>
      </c>
      <c r="J14" s="129" t="str">
        <f>VLOOKUP($B14,Reliability!$A$3:$I$170,9,FALSE)</f>
        <v>High</v>
      </c>
      <c r="K14" s="235">
        <f t="shared" si="3"/>
        <v>3.2</v>
      </c>
      <c r="L14" s="235">
        <f>VLOOKUP($B14,'Impact of the crisis'!$C$6:$N$170,12,FALSE)</f>
        <v>1.7</v>
      </c>
      <c r="M14" s="235">
        <f>VLOOKUP($B14,'Impact of the crisis'!$C$6:$AB$170,26,FALSE)</f>
        <v>3.8</v>
      </c>
      <c r="N14" s="235">
        <f>VLOOKUP($B14,'Conditions of people affected'!$C$6:$R$170,16,FALSE)</f>
        <v>3.15</v>
      </c>
      <c r="O14" s="235">
        <f>VLOOKUP($B14,'Conditions of people affected'!$C$6:$R$170,9,FALSE)</f>
        <v>3.3</v>
      </c>
      <c r="P14" s="235">
        <f>VLOOKUP($B14,'Conditions of people affected'!$C$6:$R$170,15,FALSE)</f>
        <v>3</v>
      </c>
      <c r="Q14" s="235">
        <f t="shared" si="4"/>
        <v>3.8</v>
      </c>
      <c r="R14" s="235">
        <f>VLOOKUP($B14,'Complexity of the crisis'!$C$6:$AN$170,22,FALSE)</f>
        <v>3.5</v>
      </c>
      <c r="S14" s="235">
        <f>VLOOKUP($B14,'Complexity of the crisis'!$C$6:$AN$170,38,FALSE)</f>
        <v>4</v>
      </c>
      <c r="T14" s="133" t="str">
        <f>VLOOKUP(B14,Lists!$C$3:$E$163,3,FALSE)</f>
        <v>Africa</v>
      </c>
      <c r="U14" s="134" t="str">
        <f>VLOOKUP(B14,'INFORM Severity - hidden'!$C$5:$V$170,20,FALSE)</f>
        <v>2021-03-26</v>
      </c>
    </row>
    <row r="15" spans="1:21" x14ac:dyDescent="0.3">
      <c r="A15" s="130" t="str">
        <f t="array" ref="A15">IFERROR(INDEX(Lists!$B$2:$B$153,SMALL(IF(Lists!$I$2:$I$153="Individual",ROW(Lists!$B$2:$B$153)),ROW(11:11))-1,1),"")</f>
        <v>CAR refugees in Cameroon</v>
      </c>
      <c r="B15" s="131" t="str">
        <f>VLOOKUP(A15,Lists!$B$2:$G$153,2,FALSE)</f>
        <v>CMR004</v>
      </c>
      <c r="C15" s="131" t="str">
        <f>VLOOKUP(B15,'INFORM Severity - hidden'!$C$5:$D$160,2,FALSE)</f>
        <v>Cameroon</v>
      </c>
      <c r="D15" s="131" t="str">
        <f>VLOOKUP(A15,Lists!$B$2:$G$153,3,FALSE)</f>
        <v>CMR</v>
      </c>
      <c r="E15" s="132" t="str">
        <f>VLOOKUP(A15,Lists!$B$2:$G$153,5,FALSE)</f>
        <v>International displacement</v>
      </c>
      <c r="F15" s="233">
        <f t="shared" si="0"/>
        <v>2.8</v>
      </c>
      <c r="G15" s="129">
        <f t="shared" si="1"/>
        <v>3</v>
      </c>
      <c r="H15" s="129" t="str">
        <f t="shared" si="2"/>
        <v>Medium</v>
      </c>
      <c r="I15" s="234" t="str">
        <f>INDEX(Trends!$D$3:$D$404,MATCH(B15,Trends!$C$3:$C$404,0))</f>
        <v>Increasing</v>
      </c>
      <c r="J15" s="129" t="str">
        <f>VLOOKUP($B15,Reliability!$A$3:$I$170,9,FALSE)</f>
        <v>Medium</v>
      </c>
      <c r="K15" s="235">
        <f t="shared" si="3"/>
        <v>2.8</v>
      </c>
      <c r="L15" s="235">
        <f>VLOOKUP($B15,'Impact of the crisis'!$C$6:$N$170,12,FALSE)</f>
        <v>1.7</v>
      </c>
      <c r="M15" s="235">
        <f>VLOOKUP($B15,'Impact of the crisis'!$C$6:$AB$170,26,FALSE)</f>
        <v>3.2</v>
      </c>
      <c r="N15" s="235">
        <f>VLOOKUP($B15,'Conditions of people affected'!$C$6:$R$170,16,FALSE)</f>
        <v>2.75</v>
      </c>
      <c r="O15" s="235">
        <f>VLOOKUP($B15,'Conditions of people affected'!$C$6:$R$170,9,FALSE)</f>
        <v>2.5</v>
      </c>
      <c r="P15" s="235">
        <f>VLOOKUP($B15,'Conditions of people affected'!$C$6:$R$170,15,FALSE)</f>
        <v>3</v>
      </c>
      <c r="Q15" s="235">
        <f t="shared" si="4"/>
        <v>3</v>
      </c>
      <c r="R15" s="235">
        <f>VLOOKUP($B15,'Complexity of the crisis'!$C$6:$AN$170,22,FALSE)</f>
        <v>3.5</v>
      </c>
      <c r="S15" s="235">
        <f>VLOOKUP($B15,'Complexity of the crisis'!$C$6:$AN$170,38,FALSE)</f>
        <v>2.5</v>
      </c>
      <c r="T15" s="133" t="str">
        <f>VLOOKUP(B15,Lists!$C$3:$E$163,3,FALSE)</f>
        <v>Africa</v>
      </c>
      <c r="U15" s="134" t="str">
        <f>VLOOKUP(B15,'INFORM Severity - hidden'!$C$5:$V$170,20,FALSE)</f>
        <v>2021-03-26</v>
      </c>
    </row>
    <row r="16" spans="1:21" x14ac:dyDescent="0.3">
      <c r="A16" s="130" t="str">
        <f t="array" ref="A16">IFERROR(INDEX(Lists!$B$2:$B$153,SMALL(IF(Lists!$I$2:$I$153="Individual",ROW(Lists!$B$2:$B$153)),ROW(12:12))-1,1),"")</f>
        <v>Complex crisis in DRC</v>
      </c>
      <c r="B16" s="131" t="str">
        <f>VLOOKUP(A16,Lists!$B$2:$G$153,2,FALSE)</f>
        <v>COD001</v>
      </c>
      <c r="C16" s="131" t="str">
        <f>VLOOKUP(B16,'INFORM Severity - hidden'!$C$5:$D$160,2,FALSE)</f>
        <v>DRC</v>
      </c>
      <c r="D16" s="131" t="str">
        <f>VLOOKUP(A16,Lists!$B$2:$G$153,3,FALSE)</f>
        <v>COD</v>
      </c>
      <c r="E16" s="132" t="str">
        <f>VLOOKUP(A16,Lists!$B$2:$G$153,5,FALSE)</f>
        <v>Complex crisis</v>
      </c>
      <c r="F16" s="233">
        <f t="shared" si="0"/>
        <v>4.5</v>
      </c>
      <c r="G16" s="129">
        <f t="shared" si="1"/>
        <v>5</v>
      </c>
      <c r="H16" s="129" t="str">
        <f t="shared" si="2"/>
        <v>Very High</v>
      </c>
      <c r="I16" s="234" t="str">
        <f>INDEX(Trends!$D$3:$D$404,MATCH(B16,Trends!$C$3:$C$404,0))</f>
        <v>Stable</v>
      </c>
      <c r="J16" s="129" t="str">
        <f>VLOOKUP($B16,Reliability!$A$3:$I$170,9,FALSE)</f>
        <v>High</v>
      </c>
      <c r="K16" s="235">
        <f t="shared" si="3"/>
        <v>4.5</v>
      </c>
      <c r="L16" s="235">
        <f>VLOOKUP($B16,'Impact of the crisis'!$C$6:$N$170,12,FALSE)</f>
        <v>5</v>
      </c>
      <c r="M16" s="235">
        <f>VLOOKUP($B16,'Impact of the crisis'!$C$6:$AB$170,26,FALSE)</f>
        <v>4.0999999999999996</v>
      </c>
      <c r="N16" s="235">
        <f>VLOOKUP($B16,'Conditions of people affected'!$C$6:$R$170,16,FALSE)</f>
        <v>4.5</v>
      </c>
      <c r="O16" s="235">
        <f>VLOOKUP($B16,'Conditions of people affected'!$C$6:$R$170,9,FALSE)</f>
        <v>5</v>
      </c>
      <c r="P16" s="235">
        <f>VLOOKUP($B16,'Conditions of people affected'!$C$6:$R$170,15,FALSE)</f>
        <v>4</v>
      </c>
      <c r="Q16" s="235">
        <f t="shared" si="4"/>
        <v>4.4000000000000004</v>
      </c>
      <c r="R16" s="235">
        <f>VLOOKUP($B16,'Complexity of the crisis'!$C$6:$AN$170,22,FALSE)</f>
        <v>4.3</v>
      </c>
      <c r="S16" s="235">
        <f>VLOOKUP($B16,'Complexity of the crisis'!$C$6:$AN$170,38,FALSE)</f>
        <v>4.5</v>
      </c>
      <c r="T16" s="133" t="str">
        <f>VLOOKUP(B16,Lists!$C$3:$E$163,3,FALSE)</f>
        <v>Africa</v>
      </c>
      <c r="U16" s="134" t="str">
        <f>VLOOKUP(B16,'INFORM Severity - hidden'!$C$5:$V$170,20,FALSE)</f>
        <v>2021-03-26</v>
      </c>
    </row>
    <row r="17" spans="1:21" x14ac:dyDescent="0.3">
      <c r="A17" s="130" t="str">
        <f t="array" ref="A17">IFERROR(INDEX(Lists!$B$2:$B$153,SMALL(IF(Lists!$I$2:$I$153="Individual",ROW(Lists!$B$2:$B$153)),ROW(13:13))-1,1),"")</f>
        <v>Complex crisis in Congo</v>
      </c>
      <c r="B17" s="131" t="str">
        <f>VLOOKUP(A17,Lists!$B$2:$G$153,2,FALSE)</f>
        <v>COG001</v>
      </c>
      <c r="C17" s="131" t="str">
        <f>VLOOKUP(B17,'INFORM Severity - hidden'!$C$5:$D$160,2,FALSE)</f>
        <v>Congo</v>
      </c>
      <c r="D17" s="131" t="str">
        <f>VLOOKUP(A17,Lists!$B$2:$G$153,3,FALSE)</f>
        <v>COG</v>
      </c>
      <c r="E17" s="132" t="str">
        <f>VLOOKUP(A17,Lists!$B$2:$G$153,5,FALSE)</f>
        <v>Complex crisis</v>
      </c>
      <c r="F17" s="233">
        <f t="shared" si="0"/>
        <v>3.2</v>
      </c>
      <c r="G17" s="129">
        <f t="shared" si="1"/>
        <v>4</v>
      </c>
      <c r="H17" s="129" t="str">
        <f t="shared" si="2"/>
        <v>High</v>
      </c>
      <c r="I17" s="234" t="str">
        <f>INDEX(Trends!$D$3:$D$404,MATCH(B17,Trends!$C$3:$C$404,0))</f>
        <v>Stable</v>
      </c>
      <c r="J17" s="129" t="str">
        <f>VLOOKUP($B17,Reliability!$A$3:$I$170,9,FALSE)</f>
        <v>Medium</v>
      </c>
      <c r="K17" s="235">
        <f t="shared" si="3"/>
        <v>3.6</v>
      </c>
      <c r="L17" s="235">
        <f>VLOOKUP($B17,'Impact of the crisis'!$C$6:$N$170,12,FALSE)</f>
        <v>4.2</v>
      </c>
      <c r="M17" s="235">
        <f>VLOOKUP($B17,'Impact of the crisis'!$C$6:$AB$170,26,FALSE)</f>
        <v>3.3</v>
      </c>
      <c r="N17" s="235">
        <f>VLOOKUP($B17,'Conditions of people affected'!$C$6:$R$170,16,FALSE)</f>
        <v>3.25</v>
      </c>
      <c r="O17" s="235">
        <f>VLOOKUP($B17,'Conditions of people affected'!$C$6:$R$170,9,FALSE)</f>
        <v>3.5</v>
      </c>
      <c r="P17" s="235">
        <f>VLOOKUP($B17,'Conditions of people affected'!$C$6:$R$170,15,FALSE)</f>
        <v>3</v>
      </c>
      <c r="Q17" s="235">
        <f t="shared" si="4"/>
        <v>2.7</v>
      </c>
      <c r="R17" s="235">
        <f>VLOOKUP($B17,'Complexity of the crisis'!$C$6:$AN$170,22,FALSE)</f>
        <v>2.8</v>
      </c>
      <c r="S17" s="235">
        <f>VLOOKUP($B17,'Complexity of the crisis'!$C$6:$AN$170,38,FALSE)</f>
        <v>2.5</v>
      </c>
      <c r="T17" s="133" t="str">
        <f>VLOOKUP(B17,Lists!$C$3:$E$163,3,FALSE)</f>
        <v>Africa</v>
      </c>
      <c r="U17" s="134" t="str">
        <f>VLOOKUP(B17,'INFORM Severity - hidden'!$C$5:$V$170,20,FALSE)</f>
        <v>2021-01-07</v>
      </c>
    </row>
    <row r="18" spans="1:21" x14ac:dyDescent="0.3">
      <c r="A18" s="130" t="str">
        <f t="array" ref="A18">IFERROR(INDEX(Lists!$B$2:$B$153,SMALL(IF(Lists!$I$2:$I$153="Individual",ROW(Lists!$B$2:$B$153)),ROW(14:14))-1,1),"")</f>
        <v>Complex crisis in Colombia</v>
      </c>
      <c r="B18" s="131" t="str">
        <f>VLOOKUP(A18,Lists!$B$2:$G$153,2,FALSE)</f>
        <v>COL001</v>
      </c>
      <c r="C18" s="131" t="str">
        <f>VLOOKUP(B18,'INFORM Severity - hidden'!$C$5:$D$160,2,FALSE)</f>
        <v>Colombia</v>
      </c>
      <c r="D18" s="131" t="str">
        <f>VLOOKUP(A18,Lists!$B$2:$G$153,3,FALSE)</f>
        <v>COL</v>
      </c>
      <c r="E18" s="132" t="str">
        <f>VLOOKUP(A18,Lists!$B$2:$G$153,5,FALSE)</f>
        <v>Complex crisis</v>
      </c>
      <c r="F18" s="233">
        <f t="shared" si="0"/>
        <v>3.7</v>
      </c>
      <c r="G18" s="129">
        <f t="shared" si="1"/>
        <v>4</v>
      </c>
      <c r="H18" s="129" t="str">
        <f t="shared" si="2"/>
        <v>High</v>
      </c>
      <c r="I18" s="234" t="str">
        <f>INDEX(Trends!$D$3:$D$404,MATCH(B18,Trends!$C$3:$C$404,0))</f>
        <v>Decreasing</v>
      </c>
      <c r="J18" s="129" t="str">
        <f>VLOOKUP($B18,Reliability!$A$3:$I$170,9,FALSE)</f>
        <v>High</v>
      </c>
      <c r="K18" s="235">
        <f t="shared" si="3"/>
        <v>4.2</v>
      </c>
      <c r="L18" s="235">
        <f>VLOOKUP($B18,'Impact of the crisis'!$C$6:$N$170,12,FALSE)</f>
        <v>5</v>
      </c>
      <c r="M18" s="235">
        <f>VLOOKUP($B18,'Impact of the crisis'!$C$6:$AB$170,26,FALSE)</f>
        <v>3.6</v>
      </c>
      <c r="N18" s="235">
        <f>VLOOKUP($B18,'Conditions of people affected'!$C$6:$R$170,16,FALSE)</f>
        <v>3.65</v>
      </c>
      <c r="O18" s="235">
        <f>VLOOKUP($B18,'Conditions of people affected'!$C$6:$R$170,9,FALSE)</f>
        <v>4.3</v>
      </c>
      <c r="P18" s="235">
        <f>VLOOKUP($B18,'Conditions of people affected'!$C$6:$R$170,15,FALSE)</f>
        <v>3</v>
      </c>
      <c r="Q18" s="235">
        <f t="shared" si="4"/>
        <v>3.5</v>
      </c>
      <c r="R18" s="235">
        <f>VLOOKUP($B18,'Complexity of the crisis'!$C$6:$AN$170,22,FALSE)</f>
        <v>2.9</v>
      </c>
      <c r="S18" s="235">
        <f>VLOOKUP($B18,'Complexity of the crisis'!$C$6:$AN$170,38,FALSE)</f>
        <v>4</v>
      </c>
      <c r="T18" s="133" t="str">
        <f>VLOOKUP(B18,Lists!$C$3:$E$163,3,FALSE)</f>
        <v>Americas</v>
      </c>
      <c r="U18" s="134" t="str">
        <f>VLOOKUP(B18,'INFORM Severity - hidden'!$C$5:$V$170,20,FALSE)</f>
        <v>2021-05-19</v>
      </c>
    </row>
    <row r="19" spans="1:21" x14ac:dyDescent="0.3">
      <c r="A19" s="130" t="str">
        <f t="array" ref="A19">IFERROR(INDEX(Lists!$B$2:$B$153,SMALL(IF(Lists!$I$2:$I$153="Individual",ROW(Lists!$B$2:$B$153)),ROW(15:15))-1,1),"")</f>
        <v>Venezuela displacement in Colombia</v>
      </c>
      <c r="B19" s="131" t="str">
        <f>VLOOKUP(A19,Lists!$B$2:$G$153,2,FALSE)</f>
        <v>COL002</v>
      </c>
      <c r="C19" s="131" t="str">
        <f>VLOOKUP(B19,'INFORM Severity - hidden'!$C$5:$D$160,2,FALSE)</f>
        <v>Colombia</v>
      </c>
      <c r="D19" s="131" t="str">
        <f>VLOOKUP(A19,Lists!$B$2:$G$153,3,FALSE)</f>
        <v>COL</v>
      </c>
      <c r="E19" s="132" t="str">
        <f>VLOOKUP(A19,Lists!$B$2:$G$153,5,FALSE)</f>
        <v>International displacement</v>
      </c>
      <c r="F19" s="233">
        <f t="shared" si="0"/>
        <v>3.4</v>
      </c>
      <c r="G19" s="129">
        <f t="shared" si="1"/>
        <v>4</v>
      </c>
      <c r="H19" s="129" t="str">
        <f t="shared" si="2"/>
        <v>High</v>
      </c>
      <c r="I19" s="234" t="str">
        <f>INDEX(Trends!$D$3:$D$404,MATCH(B19,Trends!$C$3:$C$404,0))</f>
        <v>Stable</v>
      </c>
      <c r="J19" s="129" t="str">
        <f>VLOOKUP($B19,Reliability!$A$3:$I$170,9,FALSE)</f>
        <v>Medium</v>
      </c>
      <c r="K19" s="235">
        <f t="shared" si="3"/>
        <v>3.6</v>
      </c>
      <c r="L19" s="235">
        <f>VLOOKUP($B19,'Impact of the crisis'!$C$6:$N$170,12,FALSE)</f>
        <v>2.7</v>
      </c>
      <c r="M19" s="235">
        <f>VLOOKUP($B19,'Impact of the crisis'!$C$6:$AB$170,26,FALSE)</f>
        <v>4</v>
      </c>
      <c r="N19" s="235">
        <f>VLOOKUP($B19,'Conditions of people affected'!$C$6:$R$170,16,FALSE)</f>
        <v>3.65</v>
      </c>
      <c r="O19" s="235">
        <f>VLOOKUP($B19,'Conditions of people affected'!$C$6:$R$170,9,FALSE)</f>
        <v>4.3</v>
      </c>
      <c r="P19" s="235">
        <f>VLOOKUP($B19,'Conditions of people affected'!$C$6:$R$170,15,FALSE)</f>
        <v>3</v>
      </c>
      <c r="Q19" s="235">
        <f t="shared" si="4"/>
        <v>3</v>
      </c>
      <c r="R19" s="235">
        <f>VLOOKUP($B19,'Complexity of the crisis'!$C$6:$AN$170,22,FALSE)</f>
        <v>2.9</v>
      </c>
      <c r="S19" s="235">
        <f>VLOOKUP($B19,'Complexity of the crisis'!$C$6:$AN$170,38,FALSE)</f>
        <v>3</v>
      </c>
      <c r="T19" s="133" t="str">
        <f>VLOOKUP(B19,Lists!$C$3:$E$163,3,FALSE)</f>
        <v>Americas</v>
      </c>
      <c r="U19" s="134" t="str">
        <f>VLOOKUP(B19,'INFORM Severity - hidden'!$C$5:$V$170,20,FALSE)</f>
        <v>2021-01-28</v>
      </c>
    </row>
    <row r="20" spans="1:21" x14ac:dyDescent="0.3">
      <c r="A20" s="130" t="str">
        <f t="array" ref="A20">IFERROR(INDEX(Lists!$B$2:$B$153,SMALL(IF(Lists!$I$2:$I$153="Individual",ROW(Lists!$B$2:$B$153)),ROW(16:16))-1,1),"")</f>
        <v>Nicaraguan refugees in Costa Rica</v>
      </c>
      <c r="B20" s="131" t="str">
        <f>VLOOKUP(A20,Lists!$B$2:$G$153,2,FALSE)</f>
        <v>CRI002</v>
      </c>
      <c r="C20" s="131" t="str">
        <f>VLOOKUP(B20,'INFORM Severity - hidden'!$C$5:$D$160,2,FALSE)</f>
        <v>Costa Rica</v>
      </c>
      <c r="D20" s="131" t="str">
        <f>VLOOKUP(A20,Lists!$B$2:$G$153,3,FALSE)</f>
        <v>CRI</v>
      </c>
      <c r="E20" s="132" t="str">
        <f>VLOOKUP(A20,Lists!$B$2:$G$153,5,FALSE)</f>
        <v>International displacement</v>
      </c>
      <c r="F20" s="233">
        <f t="shared" si="0"/>
        <v>1.1000000000000001</v>
      </c>
      <c r="G20" s="129">
        <f t="shared" si="1"/>
        <v>2</v>
      </c>
      <c r="H20" s="129" t="str">
        <f t="shared" si="2"/>
        <v>Low</v>
      </c>
      <c r="I20" s="234" t="str">
        <f>INDEX(Trends!$D$3:$D$404,MATCH(B20,Trends!$C$3:$C$404,0))</f>
        <v>Stable</v>
      </c>
      <c r="J20" s="129" t="str">
        <f>VLOOKUP($B20,Reliability!$A$3:$I$170,9,FALSE)</f>
        <v>Medium</v>
      </c>
      <c r="K20" s="235">
        <f t="shared" si="3"/>
        <v>1.3</v>
      </c>
      <c r="L20" s="235">
        <f>VLOOKUP($B20,'Impact of the crisis'!$C$6:$N$170,12,FALSE)</f>
        <v>1</v>
      </c>
      <c r="M20" s="235">
        <f>VLOOKUP($B20,'Impact of the crisis'!$C$6:$AB$170,26,FALSE)</f>
        <v>1.5</v>
      </c>
      <c r="N20" s="235">
        <f>VLOOKUP($B20,'Conditions of people affected'!$C$6:$R$170,16,FALSE)</f>
        <v>1.05</v>
      </c>
      <c r="O20" s="235">
        <f>VLOOKUP($B20,'Conditions of people affected'!$C$6:$R$170,9,FALSE)</f>
        <v>1.1000000000000001</v>
      </c>
      <c r="P20" s="235">
        <f>VLOOKUP($B20,'Conditions of people affected'!$C$6:$R$170,15,FALSE)</f>
        <v>1</v>
      </c>
      <c r="Q20" s="235">
        <f t="shared" si="4"/>
        <v>1</v>
      </c>
      <c r="R20" s="235">
        <f>VLOOKUP($B20,'Complexity of the crisis'!$C$6:$AN$170,22,FALSE)</f>
        <v>0.9</v>
      </c>
      <c r="S20" s="235">
        <f>VLOOKUP($B20,'Complexity of the crisis'!$C$6:$AN$170,38,FALSE)</f>
        <v>1</v>
      </c>
      <c r="T20" s="133" t="str">
        <f>VLOOKUP(B20,Lists!$C$3:$E$163,3,FALSE)</f>
        <v>Americas</v>
      </c>
      <c r="U20" s="134" t="str">
        <f>VLOOKUP(B20,'INFORM Severity - hidden'!$C$5:$V$170,20,FALSE)</f>
        <v>2021-01-28</v>
      </c>
    </row>
    <row r="21" spans="1:21" x14ac:dyDescent="0.3">
      <c r="A21" s="130" t="str">
        <f t="array" ref="A21">IFERROR(INDEX(Lists!$B$2:$B$153,SMALL(IF(Lists!$I$2:$I$153="Individual",ROW(Lists!$B$2:$B$153)),ROW(17:17))-1,1),"")</f>
        <v>Mixed migration in Djibouti</v>
      </c>
      <c r="B21" s="131" t="str">
        <f>VLOOKUP(A21,Lists!$B$2:$G$153,2,FALSE)</f>
        <v>DJI002</v>
      </c>
      <c r="C21" s="131" t="str">
        <f>VLOOKUP(B21,'INFORM Severity - hidden'!$C$5:$D$160,2,FALSE)</f>
        <v>Djibouti</v>
      </c>
      <c r="D21" s="131" t="str">
        <f>VLOOKUP(A21,Lists!$B$2:$G$153,3,FALSE)</f>
        <v>DJI</v>
      </c>
      <c r="E21" s="132" t="str">
        <f>VLOOKUP(A21,Lists!$B$2:$G$153,5,FALSE)</f>
        <v>International displacement</v>
      </c>
      <c r="F21" s="233">
        <f t="shared" si="0"/>
        <v>1.7</v>
      </c>
      <c r="G21" s="129">
        <f t="shared" si="1"/>
        <v>2</v>
      </c>
      <c r="H21" s="129" t="str">
        <f t="shared" si="2"/>
        <v>Low</v>
      </c>
      <c r="I21" s="234" t="str">
        <f>INDEX(Trends!$D$3:$D$404,MATCH(B21,Trends!$C$3:$C$404,0))</f>
        <v>Stable</v>
      </c>
      <c r="J21" s="129" t="str">
        <f>VLOOKUP($B21,Reliability!$A$3:$I$170,9,FALSE)</f>
        <v>Medium</v>
      </c>
      <c r="K21" s="235">
        <f t="shared" si="3"/>
        <v>2.6</v>
      </c>
      <c r="L21" s="235">
        <f>VLOOKUP($B21,'Impact of the crisis'!$C$6:$N$170,12,FALSE)</f>
        <v>3.1</v>
      </c>
      <c r="M21" s="235">
        <f>VLOOKUP($B21,'Impact of the crisis'!$C$6:$AB$170,26,FALSE)</f>
        <v>2.2999999999999998</v>
      </c>
      <c r="N21" s="235">
        <f>VLOOKUP($B21,'Conditions of people affected'!$C$6:$R$170,16,FALSE)</f>
        <v>0.9</v>
      </c>
      <c r="O21" s="235">
        <f>VLOOKUP($B21,'Conditions of people affected'!$C$6:$R$170,9,FALSE)</f>
        <v>0.8</v>
      </c>
      <c r="P21" s="235">
        <f>VLOOKUP($B21,'Conditions of people affected'!$C$6:$R$170,15,FALSE)</f>
        <v>1</v>
      </c>
      <c r="Q21" s="235">
        <f t="shared" si="4"/>
        <v>2.2000000000000002</v>
      </c>
      <c r="R21" s="235">
        <f>VLOOKUP($B21,'Complexity of the crisis'!$C$6:$AN$170,22,FALSE)</f>
        <v>2.8</v>
      </c>
      <c r="S21" s="235">
        <f>VLOOKUP($B21,'Complexity of the crisis'!$C$6:$AN$170,38,FALSE)</f>
        <v>1.5</v>
      </c>
      <c r="T21" s="133" t="str">
        <f>VLOOKUP(B21,Lists!$C$3:$E$163,3,FALSE)</f>
        <v>Africa</v>
      </c>
      <c r="U21" s="134" t="str">
        <f>VLOOKUP(B21,'INFORM Severity - hidden'!$C$5:$V$170,20,FALSE)</f>
        <v>2021-02-11</v>
      </c>
    </row>
    <row r="22" spans="1:21" x14ac:dyDescent="0.3">
      <c r="A22" s="130" t="str">
        <f t="array" ref="A22">IFERROR(INDEX(Lists!$B$2:$B$153,SMALL(IF(Lists!$I$2:$I$153="Individual",ROW(Lists!$B$2:$B$153)),ROW(18:18))-1,1),"")</f>
        <v>Drought in Djibouti</v>
      </c>
      <c r="B22" s="131" t="str">
        <f>VLOOKUP(A22,Lists!$B$2:$G$153,2,FALSE)</f>
        <v>DJI003</v>
      </c>
      <c r="C22" s="131" t="str">
        <f>VLOOKUP(B22,'INFORM Severity - hidden'!$C$5:$D$160,2,FALSE)</f>
        <v>Djibouti</v>
      </c>
      <c r="D22" s="131" t="str">
        <f>VLOOKUP(A22,Lists!$B$2:$G$153,3,FALSE)</f>
        <v>DJI</v>
      </c>
      <c r="E22" s="132" t="str">
        <f>VLOOKUP(A22,Lists!$B$2:$G$153,5,FALSE)</f>
        <v>Drought</v>
      </c>
      <c r="F22" s="233">
        <f t="shared" si="0"/>
        <v>2.7</v>
      </c>
      <c r="G22" s="129">
        <f t="shared" si="1"/>
        <v>3</v>
      </c>
      <c r="H22" s="129" t="str">
        <f t="shared" si="2"/>
        <v>Medium</v>
      </c>
      <c r="I22" s="234" t="str">
        <f>INDEX(Trends!$D$3:$D$404,MATCH(B22,Trends!$C$3:$C$404,0))</f>
        <v>Decreasing</v>
      </c>
      <c r="J22" s="129" t="str">
        <f>VLOOKUP($B22,Reliability!$A$3:$I$170,9,FALSE)</f>
        <v>Medium</v>
      </c>
      <c r="K22" s="235">
        <f t="shared" si="3"/>
        <v>2.7</v>
      </c>
      <c r="L22" s="235">
        <f>VLOOKUP($B22,'Impact of the crisis'!$C$6:$N$170,12,FALSE)</f>
        <v>3.1</v>
      </c>
      <c r="M22" s="235">
        <f>VLOOKUP($B22,'Impact of the crisis'!$C$6:$AB$170,26,FALSE)</f>
        <v>2.5</v>
      </c>
      <c r="N22" s="235">
        <f>VLOOKUP($B22,'Conditions of people affected'!$C$6:$R$170,16,FALSE)</f>
        <v>2.5499999999999998</v>
      </c>
      <c r="O22" s="235">
        <f>VLOOKUP($B22,'Conditions of people affected'!$C$6:$R$170,9,FALSE)</f>
        <v>2.1</v>
      </c>
      <c r="P22" s="235">
        <f>VLOOKUP($B22,'Conditions of people affected'!$C$6:$R$170,15,FALSE)</f>
        <v>3</v>
      </c>
      <c r="Q22" s="235">
        <f t="shared" si="4"/>
        <v>2.9</v>
      </c>
      <c r="R22" s="235">
        <f>VLOOKUP($B22,'Complexity of the crisis'!$C$6:$AN$170,22,FALSE)</f>
        <v>2.8</v>
      </c>
      <c r="S22" s="235">
        <f>VLOOKUP($B22,'Complexity of the crisis'!$C$6:$AN$170,38,FALSE)</f>
        <v>3</v>
      </c>
      <c r="T22" s="133" t="str">
        <f>VLOOKUP(B22,Lists!$C$3:$E$163,3,FALSE)</f>
        <v>Africa</v>
      </c>
      <c r="U22" s="134" t="str">
        <f>VLOOKUP(B22,'INFORM Severity - hidden'!$C$5:$V$170,20,FALSE)</f>
        <v>2021-02-11</v>
      </c>
    </row>
    <row r="23" spans="1:21" x14ac:dyDescent="0.3">
      <c r="A23" s="130" t="str">
        <f t="array" ref="A23">IFERROR(INDEX(Lists!$B$2:$B$153,SMALL(IF(Lists!$I$2:$I$153="Individual",ROW(Lists!$B$2:$B$153)),ROW(19:19))-1,1),"")</f>
        <v>Mixed migration flows in Algeria</v>
      </c>
      <c r="B23" s="131" t="str">
        <f>VLOOKUP(A23,Lists!$B$2:$G$153,2,FALSE)</f>
        <v>DZA002</v>
      </c>
      <c r="C23" s="131" t="str">
        <f>VLOOKUP(B23,'INFORM Severity - hidden'!$C$5:$D$160,2,FALSE)</f>
        <v>Algeria</v>
      </c>
      <c r="D23" s="131" t="str">
        <f>VLOOKUP(A23,Lists!$B$2:$G$153,3,FALSE)</f>
        <v>DZA</v>
      </c>
      <c r="E23" s="132" t="str">
        <f>VLOOKUP(A23,Lists!$B$2:$G$153,5,FALSE)</f>
        <v>International displacement</v>
      </c>
      <c r="F23" s="233" t="str">
        <f t="shared" si="0"/>
        <v>x</v>
      </c>
      <c r="G23" s="129" t="str">
        <f t="shared" si="1"/>
        <v>x</v>
      </c>
      <c r="H23" s="129" t="str">
        <f t="shared" si="2"/>
        <v>x</v>
      </c>
      <c r="I23" s="234" t="str">
        <f>INDEX(Trends!$D$3:$D$404,MATCH(B23,Trends!$C$3:$C$404,0))</f>
        <v>-</v>
      </c>
      <c r="J23" s="129" t="str">
        <f>VLOOKUP($B23,Reliability!$A$3:$I$170,9,FALSE)</f>
        <v>Very Low</v>
      </c>
      <c r="K23" s="235">
        <f t="shared" si="3"/>
        <v>4.4000000000000004</v>
      </c>
      <c r="L23" s="235">
        <f>VLOOKUP($B23,'Impact of the crisis'!$C$6:$N$170,12,FALSE)</f>
        <v>5</v>
      </c>
      <c r="M23" s="235">
        <f>VLOOKUP($B23,'Impact of the crisis'!$C$6:$AB$170,26,FALSE)</f>
        <v>4</v>
      </c>
      <c r="N23" s="235" t="str">
        <f>VLOOKUP($B23,'Conditions of people affected'!$C$6:$R$170,16,FALSE)</f>
        <v>x</v>
      </c>
      <c r="O23" s="235" t="str">
        <f>VLOOKUP($B23,'Conditions of people affected'!$C$6:$R$170,9,FALSE)</f>
        <v>x</v>
      </c>
      <c r="P23" s="235" t="str">
        <f>VLOOKUP($B23,'Conditions of people affected'!$C$6:$R$170,15,FALSE)</f>
        <v>x</v>
      </c>
      <c r="Q23" s="235">
        <f t="shared" si="4"/>
        <v>2.5</v>
      </c>
      <c r="R23" s="235">
        <f>VLOOKUP($B23,'Complexity of the crisis'!$C$6:$AN$170,22,FALSE)</f>
        <v>3</v>
      </c>
      <c r="S23" s="235">
        <f>VLOOKUP($B23,'Complexity of the crisis'!$C$6:$AN$170,38,FALSE)</f>
        <v>2</v>
      </c>
      <c r="T23" s="133" t="str">
        <f>VLOOKUP(B23,Lists!$C$3:$E$163,3,FALSE)</f>
        <v>Africa</v>
      </c>
      <c r="U23" s="134" t="str">
        <f>VLOOKUP(B23,'INFORM Severity - hidden'!$C$5:$V$170,20,FALSE)</f>
        <v>2020-11-27</v>
      </c>
    </row>
    <row r="24" spans="1:21" x14ac:dyDescent="0.3">
      <c r="A24" s="130" t="str">
        <f t="array" ref="A24">IFERROR(INDEX(Lists!$B$2:$B$153,SMALL(IF(Lists!$I$2:$I$153="Individual",ROW(Lists!$B$2:$B$153)),ROW(20:20))-1,1),"")</f>
        <v>Sahrawi refugees in Algeria</v>
      </c>
      <c r="B24" s="131" t="str">
        <f>VLOOKUP(A24,Lists!$B$2:$G$153,2,FALSE)</f>
        <v>DZA003</v>
      </c>
      <c r="C24" s="131" t="str">
        <f>VLOOKUP(B24,'INFORM Severity - hidden'!$C$5:$D$160,2,FALSE)</f>
        <v>Algeria</v>
      </c>
      <c r="D24" s="131" t="str">
        <f>VLOOKUP(A24,Lists!$B$2:$G$153,3,FALSE)</f>
        <v>DZA</v>
      </c>
      <c r="E24" s="132" t="str">
        <f>VLOOKUP(A24,Lists!$B$2:$G$153,5,FALSE)</f>
        <v>International displacement</v>
      </c>
      <c r="F24" s="233">
        <f t="shared" si="0"/>
        <v>2.2999999999999998</v>
      </c>
      <c r="G24" s="129">
        <f t="shared" si="1"/>
        <v>3</v>
      </c>
      <c r="H24" s="129" t="str">
        <f t="shared" si="2"/>
        <v>Medium</v>
      </c>
      <c r="I24" s="234" t="str">
        <f>INDEX(Trends!$D$3:$D$404,MATCH(B24,Trends!$C$3:$C$404,0))</f>
        <v>Stable</v>
      </c>
      <c r="J24" s="129" t="str">
        <f>VLOOKUP($B24,Reliability!$A$3:$I$170,9,FALSE)</f>
        <v>Medium</v>
      </c>
      <c r="K24" s="235">
        <f t="shared" si="3"/>
        <v>2.2000000000000002</v>
      </c>
      <c r="L24" s="235">
        <f>VLOOKUP($B24,'Impact of the crisis'!$C$6:$N$170,12,FALSE)</f>
        <v>1.1000000000000001</v>
      </c>
      <c r="M24" s="235">
        <f>VLOOKUP($B24,'Impact of the crisis'!$C$6:$AB$170,26,FALSE)</f>
        <v>2.6</v>
      </c>
      <c r="N24" s="235">
        <f>VLOOKUP($B24,'Conditions of people affected'!$C$6:$R$170,16,FALSE)</f>
        <v>2.2999999999999998</v>
      </c>
      <c r="O24" s="235">
        <f>VLOOKUP($B24,'Conditions of people affected'!$C$6:$R$170,9,FALSE)</f>
        <v>1.6</v>
      </c>
      <c r="P24" s="235">
        <f>VLOOKUP($B24,'Conditions of people affected'!$C$6:$R$170,15,FALSE)</f>
        <v>3</v>
      </c>
      <c r="Q24" s="235">
        <f t="shared" si="4"/>
        <v>2.2999999999999998</v>
      </c>
      <c r="R24" s="235">
        <f>VLOOKUP($B24,'Complexity of the crisis'!$C$6:$AN$170,22,FALSE)</f>
        <v>3</v>
      </c>
      <c r="S24" s="235">
        <f>VLOOKUP($B24,'Complexity of the crisis'!$C$6:$AN$170,38,FALSE)</f>
        <v>1.5</v>
      </c>
      <c r="T24" s="133" t="str">
        <f>VLOOKUP(B24,Lists!$C$3:$E$163,3,FALSE)</f>
        <v>Africa</v>
      </c>
      <c r="U24" s="134" t="str">
        <f>VLOOKUP(B24,'INFORM Severity - hidden'!$C$5:$V$170,20,FALSE)</f>
        <v>2020-11-27</v>
      </c>
    </row>
    <row r="25" spans="1:21" x14ac:dyDescent="0.3">
      <c r="A25" s="130" t="str">
        <f t="array" ref="A25">IFERROR(INDEX(Lists!$B$2:$B$153,SMALL(IF(Lists!$I$2:$I$153="Individual",ROW(Lists!$B$2:$B$153)),ROW(21:21))-1,1),"")</f>
        <v>Venezuela displacement in Ecuador</v>
      </c>
      <c r="B25" s="131" t="str">
        <f>VLOOKUP(A25,Lists!$B$2:$G$153,2,FALSE)</f>
        <v>ECU002</v>
      </c>
      <c r="C25" s="131" t="str">
        <f>VLOOKUP(B25,'INFORM Severity - hidden'!$C$5:$D$160,2,FALSE)</f>
        <v>Ecuador</v>
      </c>
      <c r="D25" s="131" t="str">
        <f>VLOOKUP(A25,Lists!$B$2:$G$153,3,FALSE)</f>
        <v>ECU</v>
      </c>
      <c r="E25" s="132" t="str">
        <f>VLOOKUP(A25,Lists!$B$2:$G$153,5,FALSE)</f>
        <v>International displacement</v>
      </c>
      <c r="F25" s="233">
        <f t="shared" si="0"/>
        <v>2.2999999999999998</v>
      </c>
      <c r="G25" s="129">
        <f t="shared" si="1"/>
        <v>3</v>
      </c>
      <c r="H25" s="129" t="str">
        <f t="shared" si="2"/>
        <v>Medium</v>
      </c>
      <c r="I25" s="234" t="str">
        <f>INDEX(Trends!$D$3:$D$404,MATCH(B25,Trends!$C$3:$C$404,0))</f>
        <v>Stable</v>
      </c>
      <c r="J25" s="129" t="str">
        <f>VLOOKUP($B25,Reliability!$A$3:$I$170,9,FALSE)</f>
        <v>Medium</v>
      </c>
      <c r="K25" s="235">
        <f t="shared" si="3"/>
        <v>1.9</v>
      </c>
      <c r="L25" s="235">
        <f>VLOOKUP($B25,'Impact of the crisis'!$C$6:$N$170,12,FALSE)</f>
        <v>1.4</v>
      </c>
      <c r="M25" s="235">
        <f>VLOOKUP($B25,'Impact of the crisis'!$C$6:$AB$170,26,FALSE)</f>
        <v>2.2000000000000002</v>
      </c>
      <c r="N25" s="235">
        <f>VLOOKUP($B25,'Conditions of people affected'!$C$6:$R$170,16,FALSE)</f>
        <v>2.85</v>
      </c>
      <c r="O25" s="235">
        <f>VLOOKUP($B25,'Conditions of people affected'!$C$6:$R$170,9,FALSE)</f>
        <v>2.7</v>
      </c>
      <c r="P25" s="235">
        <f>VLOOKUP($B25,'Conditions of people affected'!$C$6:$R$170,15,FALSE)</f>
        <v>3</v>
      </c>
      <c r="Q25" s="235">
        <f t="shared" si="4"/>
        <v>1.8</v>
      </c>
      <c r="R25" s="235">
        <f>VLOOKUP($B25,'Complexity of the crisis'!$C$6:$AN$170,22,FALSE)</f>
        <v>2.1</v>
      </c>
      <c r="S25" s="235">
        <f>VLOOKUP($B25,'Complexity of the crisis'!$C$6:$AN$170,38,FALSE)</f>
        <v>1.5</v>
      </c>
      <c r="T25" s="133" t="str">
        <f>VLOOKUP(B25,Lists!$C$3:$E$163,3,FALSE)</f>
        <v>Americas</v>
      </c>
      <c r="U25" s="134" t="str">
        <f>VLOOKUP(B25,'INFORM Severity - hidden'!$C$5:$V$170,20,FALSE)</f>
        <v>2021-01-29</v>
      </c>
    </row>
    <row r="26" spans="1:21" x14ac:dyDescent="0.3">
      <c r="A26" s="130" t="str">
        <f t="array" ref="A26">IFERROR(INDEX(Lists!$B$2:$B$153,SMALL(IF(Lists!$I$2:$I$153="Individual",ROW(Lists!$B$2:$B$153)),ROW(22:22))-1,1),"")</f>
        <v>Syrian Refugee Crisis in Egypt</v>
      </c>
      <c r="B26" s="131" t="str">
        <f>VLOOKUP(A26,Lists!$B$2:$G$153,2,FALSE)</f>
        <v>EGY002</v>
      </c>
      <c r="C26" s="131" t="str">
        <f>VLOOKUP(B26,'INFORM Severity - hidden'!$C$5:$D$160,2,FALSE)</f>
        <v>Egypt</v>
      </c>
      <c r="D26" s="131" t="str">
        <f>VLOOKUP(A26,Lists!$B$2:$G$153,3,FALSE)</f>
        <v>EGY</v>
      </c>
      <c r="E26" s="132" t="str">
        <f>VLOOKUP(A26,Lists!$B$2:$G$153,5,FALSE)</f>
        <v>International displacement</v>
      </c>
      <c r="F26" s="233">
        <f t="shared" si="0"/>
        <v>2.4</v>
      </c>
      <c r="G26" s="129">
        <f t="shared" si="1"/>
        <v>3</v>
      </c>
      <c r="H26" s="129" t="str">
        <f t="shared" si="2"/>
        <v>Medium</v>
      </c>
      <c r="I26" s="234" t="str">
        <f>INDEX(Trends!$D$3:$D$404,MATCH(B26,Trends!$C$3:$C$404,0))</f>
        <v>Decreasing</v>
      </c>
      <c r="J26" s="129" t="str">
        <f>VLOOKUP($B26,Reliability!$A$3:$I$170,9,FALSE)</f>
        <v>High</v>
      </c>
      <c r="K26" s="235">
        <f t="shared" si="3"/>
        <v>2.2999999999999998</v>
      </c>
      <c r="L26" s="235">
        <f>VLOOKUP($B26,'Impact of the crisis'!$C$6:$N$170,12,FALSE)</f>
        <v>2.4</v>
      </c>
      <c r="M26" s="235">
        <f>VLOOKUP($B26,'Impact of the crisis'!$C$6:$AB$170,26,FALSE)</f>
        <v>2.2999999999999998</v>
      </c>
      <c r="N26" s="235">
        <f>VLOOKUP($B26,'Conditions of people affected'!$C$6:$R$170,16,FALSE)</f>
        <v>2.4</v>
      </c>
      <c r="O26" s="235">
        <f>VLOOKUP($B26,'Conditions of people affected'!$C$6:$R$170,9,FALSE)</f>
        <v>2.8</v>
      </c>
      <c r="P26" s="235">
        <f>VLOOKUP($B26,'Conditions of people affected'!$C$6:$R$170,15,FALSE)</f>
        <v>2</v>
      </c>
      <c r="Q26" s="235">
        <f t="shared" si="4"/>
        <v>2.6</v>
      </c>
      <c r="R26" s="235">
        <f>VLOOKUP($B26,'Complexity of the crisis'!$C$6:$AN$170,22,FALSE)</f>
        <v>3.2</v>
      </c>
      <c r="S26" s="235">
        <f>VLOOKUP($B26,'Complexity of the crisis'!$C$6:$AN$170,38,FALSE)</f>
        <v>2</v>
      </c>
      <c r="T26" s="133" t="str">
        <f>VLOOKUP(B26,Lists!$C$3:$E$163,3,FALSE)</f>
        <v>Africa</v>
      </c>
      <c r="U26" s="134" t="str">
        <f>VLOOKUP(B26,'INFORM Severity - hidden'!$C$5:$V$170,20,FALSE)</f>
        <v>2021-04-29</v>
      </c>
    </row>
    <row r="27" spans="1:21" x14ac:dyDescent="0.3">
      <c r="A27" s="130" t="str">
        <f t="array" ref="A27">IFERROR(INDEX(Lists!$B$2:$B$153,SMALL(IF(Lists!$I$2:$I$153="Individual",ROW(Lists!$B$2:$B$153)),ROW(23:23))-1,1),"")</f>
        <v>Complex crisis in Eritrea</v>
      </c>
      <c r="B27" s="131" t="str">
        <f>VLOOKUP(A27,Lists!$B$2:$G$153,2,FALSE)</f>
        <v>ERI001</v>
      </c>
      <c r="C27" s="131" t="str">
        <f>VLOOKUP(B27,'INFORM Severity - hidden'!$C$5:$D$160,2,FALSE)</f>
        <v>Eritrea</v>
      </c>
      <c r="D27" s="131" t="str">
        <f>VLOOKUP(A27,Lists!$B$2:$G$153,3,FALSE)</f>
        <v>ERI</v>
      </c>
      <c r="E27" s="132" t="str">
        <f>VLOOKUP(A27,Lists!$B$2:$G$153,5,FALSE)</f>
        <v>Complex crisis</v>
      </c>
      <c r="F27" s="233">
        <f t="shared" si="0"/>
        <v>3.7</v>
      </c>
      <c r="G27" s="129">
        <f t="shared" si="1"/>
        <v>4</v>
      </c>
      <c r="H27" s="129" t="str">
        <f t="shared" si="2"/>
        <v>High</v>
      </c>
      <c r="I27" s="234" t="str">
        <f>INDEX(Trends!$D$3:$D$404,MATCH(B27,Trends!$C$3:$C$404,0))</f>
        <v>Stable</v>
      </c>
      <c r="J27" s="129" t="str">
        <f>VLOOKUP($B27,Reliability!$A$3:$I$170,9,FALSE)</f>
        <v>Medium</v>
      </c>
      <c r="K27" s="235">
        <f t="shared" si="3"/>
        <v>3.4</v>
      </c>
      <c r="L27" s="235">
        <f>VLOOKUP($B27,'Impact of the crisis'!$C$6:$N$170,12,FALSE)</f>
        <v>3.8</v>
      </c>
      <c r="M27" s="235">
        <f>VLOOKUP($B27,'Impact of the crisis'!$C$6:$AB$170,26,FALSE)</f>
        <v>3.1</v>
      </c>
      <c r="N27" s="235">
        <f>VLOOKUP($B27,'Conditions of people affected'!$C$6:$R$170,16,FALSE)</f>
        <v>3.5</v>
      </c>
      <c r="O27" s="235">
        <f>VLOOKUP($B27,'Conditions of people affected'!$C$6:$R$170,9,FALSE)</f>
        <v>4</v>
      </c>
      <c r="P27" s="235">
        <f>VLOOKUP($B27,'Conditions of people affected'!$C$6:$R$170,15,FALSE)</f>
        <v>3</v>
      </c>
      <c r="Q27" s="235">
        <f t="shared" si="4"/>
        <v>4.0999999999999996</v>
      </c>
      <c r="R27" s="235">
        <f>VLOOKUP($B27,'Complexity of the crisis'!$C$6:$AN$170,22,FALSE)</f>
        <v>2.6</v>
      </c>
      <c r="S27" s="235">
        <f>VLOOKUP($B27,'Complexity of the crisis'!$C$6:$AN$170,38,FALSE)</f>
        <v>5</v>
      </c>
      <c r="T27" s="133" t="str">
        <f>VLOOKUP(B27,Lists!$C$3:$E$163,3,FALSE)</f>
        <v>Africa</v>
      </c>
      <c r="U27" s="134" t="str">
        <f>VLOOKUP(B27,'INFORM Severity - hidden'!$C$5:$V$170,20,FALSE)</f>
        <v>2021-01-29</v>
      </c>
    </row>
    <row r="28" spans="1:21" x14ac:dyDescent="0.3">
      <c r="A28" s="130" t="str">
        <f t="array" ref="A28">IFERROR(INDEX(Lists!$B$2:$B$153,SMALL(IF(Lists!$I$2:$I$153="Individual",ROW(Lists!$B$2:$B$153)),ROW(24:24))-1,1),"")</f>
        <v>Mixed migration flows in spain</v>
      </c>
      <c r="B28" s="131" t="str">
        <f>VLOOKUP(A28,Lists!$B$2:$G$153,2,FALSE)</f>
        <v>ESP002</v>
      </c>
      <c r="C28" s="131" t="str">
        <f>VLOOKUP(B28,'INFORM Severity - hidden'!$C$5:$D$160,2,FALSE)</f>
        <v>Spain</v>
      </c>
      <c r="D28" s="131" t="str">
        <f>VLOOKUP(A28,Lists!$B$2:$G$153,3,FALSE)</f>
        <v>ESP</v>
      </c>
      <c r="E28" s="132" t="str">
        <f>VLOOKUP(A28,Lists!$B$2:$G$153,5,FALSE)</f>
        <v>International displacement</v>
      </c>
      <c r="F28" s="233">
        <f t="shared" si="0"/>
        <v>1.5</v>
      </c>
      <c r="G28" s="129">
        <f t="shared" si="1"/>
        <v>2</v>
      </c>
      <c r="H28" s="129" t="str">
        <f t="shared" si="2"/>
        <v>Low</v>
      </c>
      <c r="I28" s="234" t="str">
        <f>INDEX(Trends!$D$3:$D$404,MATCH(B28,Trends!$C$3:$C$404,0))</f>
        <v>Stable</v>
      </c>
      <c r="J28" s="129" t="str">
        <f>VLOOKUP($B28,Reliability!$A$3:$I$170,9,FALSE)</f>
        <v>Medium</v>
      </c>
      <c r="K28" s="235">
        <f t="shared" si="3"/>
        <v>2.4</v>
      </c>
      <c r="L28" s="235">
        <f>VLOOKUP($B28,'Impact of the crisis'!$C$6:$N$170,12,FALSE)</f>
        <v>2.2000000000000002</v>
      </c>
      <c r="M28" s="235">
        <f>VLOOKUP($B28,'Impact of the crisis'!$C$6:$AB$170,26,FALSE)</f>
        <v>2.5</v>
      </c>
      <c r="N28" s="235">
        <f>VLOOKUP($B28,'Conditions of people affected'!$C$6:$R$170,16,FALSE)</f>
        <v>1</v>
      </c>
      <c r="O28" s="235">
        <f>VLOOKUP($B28,'Conditions of people affected'!$C$6:$R$170,9,FALSE)</f>
        <v>1</v>
      </c>
      <c r="P28" s="235">
        <f>VLOOKUP($B28,'Conditions of people affected'!$C$6:$R$170,15,FALSE)</f>
        <v>1</v>
      </c>
      <c r="Q28" s="235">
        <f t="shared" si="4"/>
        <v>1.5</v>
      </c>
      <c r="R28" s="235">
        <f>VLOOKUP($B28,'Complexity of the crisis'!$C$6:$AN$170,22,FALSE)</f>
        <v>2</v>
      </c>
      <c r="S28" s="235">
        <f>VLOOKUP($B28,'Complexity of the crisis'!$C$6:$AN$170,38,FALSE)</f>
        <v>1</v>
      </c>
      <c r="T28" s="133" t="str">
        <f>VLOOKUP(B28,Lists!$C$3:$E$163,3,FALSE)</f>
        <v>Europe</v>
      </c>
      <c r="U28" s="134" t="str">
        <f>VLOOKUP(B28,'INFORM Severity - hidden'!$C$5:$V$170,20,FALSE)</f>
        <v>2021-01-28</v>
      </c>
    </row>
    <row r="29" spans="1:21" x14ac:dyDescent="0.3">
      <c r="A29" s="130" t="str">
        <f t="array" ref="A29">IFERROR(INDEX(Lists!$B$2:$B$153,SMALL(IF(Lists!$I$2:$I$153="Individual",ROW(Lists!$B$2:$B$153)),ROW(25:25))-1,1),"")</f>
        <v>Complex crisis in Ethiopia</v>
      </c>
      <c r="B29" s="131" t="str">
        <f>VLOOKUP(A29,Lists!$B$2:$G$153,2,FALSE)</f>
        <v>ETH001</v>
      </c>
      <c r="C29" s="131" t="str">
        <f>VLOOKUP(B29,'INFORM Severity - hidden'!$C$5:$D$160,2,FALSE)</f>
        <v>Ethiopia</v>
      </c>
      <c r="D29" s="131" t="str">
        <f>VLOOKUP(A29,Lists!$B$2:$G$153,3,FALSE)</f>
        <v>ETH</v>
      </c>
      <c r="E29" s="132" t="str">
        <f>VLOOKUP(A29,Lists!$B$2:$G$153,5,FALSE)</f>
        <v>Complex crisis</v>
      </c>
      <c r="F29" s="233">
        <f t="shared" si="0"/>
        <v>4.5</v>
      </c>
      <c r="G29" s="129">
        <f t="shared" si="1"/>
        <v>5</v>
      </c>
      <c r="H29" s="129" t="str">
        <f t="shared" si="2"/>
        <v>Very High</v>
      </c>
      <c r="I29" s="234" t="str">
        <f>INDEX(Trends!$D$3:$D$404,MATCH(B29,Trends!$C$3:$C$404,0))</f>
        <v>Increasing</v>
      </c>
      <c r="J29" s="129" t="str">
        <f>VLOOKUP($B29,Reliability!$A$3:$I$170,9,FALSE)</f>
        <v>High</v>
      </c>
      <c r="K29" s="235">
        <f t="shared" si="3"/>
        <v>4.5999999999999996</v>
      </c>
      <c r="L29" s="235">
        <f>VLOOKUP($B29,'Impact of the crisis'!$C$6:$N$170,12,FALSE)</f>
        <v>5</v>
      </c>
      <c r="M29" s="235">
        <f>VLOOKUP($B29,'Impact of the crisis'!$C$6:$AB$170,26,FALSE)</f>
        <v>4.3</v>
      </c>
      <c r="N29" s="235">
        <f>VLOOKUP($B29,'Conditions of people affected'!$C$6:$R$170,16,FALSE)</f>
        <v>5</v>
      </c>
      <c r="O29" s="235">
        <f>VLOOKUP($B29,'Conditions of people affected'!$C$6:$R$170,9,FALSE)</f>
        <v>5</v>
      </c>
      <c r="P29" s="235">
        <f>VLOOKUP($B29,'Conditions of people affected'!$C$6:$R$170,15,FALSE)</f>
        <v>5</v>
      </c>
      <c r="Q29" s="235">
        <f t="shared" si="4"/>
        <v>3.7</v>
      </c>
      <c r="R29" s="235">
        <f>VLOOKUP($B29,'Complexity of the crisis'!$C$6:$AN$170,22,FALSE)</f>
        <v>3.4</v>
      </c>
      <c r="S29" s="235">
        <f>VLOOKUP($B29,'Complexity of the crisis'!$C$6:$AN$170,38,FALSE)</f>
        <v>4</v>
      </c>
      <c r="T29" s="133" t="str">
        <f>VLOOKUP(B29,Lists!$C$3:$E$163,3,FALSE)</f>
        <v>Africa</v>
      </c>
      <c r="U29" s="134" t="str">
        <f>VLOOKUP(B29,'INFORM Severity - hidden'!$C$5:$V$170,20,FALSE)</f>
        <v>2021-03-24</v>
      </c>
    </row>
    <row r="30" spans="1:21" x14ac:dyDescent="0.3">
      <c r="A30" s="130" t="str">
        <f t="array" ref="A30">IFERROR(INDEX(Lists!$B$2:$B$153,SMALL(IF(Lists!$I$2:$I$153="Individual",ROW(Lists!$B$2:$B$153)),ROW(26:26))-1,1),"")</f>
        <v>Flood Crisis in Ethiopia</v>
      </c>
      <c r="B30" s="131" t="str">
        <f>VLOOKUP(A30,Lists!$B$2:$G$153,2,FALSE)</f>
        <v>ETH002</v>
      </c>
      <c r="C30" s="131" t="str">
        <f>VLOOKUP(B30,'INFORM Severity - hidden'!$C$5:$D$160,2,FALSE)</f>
        <v>Ethiopia</v>
      </c>
      <c r="D30" s="131" t="str">
        <f>VLOOKUP(A30,Lists!$B$2:$G$153,3,FALSE)</f>
        <v>ETH</v>
      </c>
      <c r="E30" s="132" t="str">
        <f>VLOOKUP(A30,Lists!$B$2:$G$153,5,FALSE)</f>
        <v>Flood</v>
      </c>
      <c r="F30" s="233">
        <f t="shared" si="0"/>
        <v>2.4</v>
      </c>
      <c r="G30" s="129">
        <f t="shared" si="1"/>
        <v>3</v>
      </c>
      <c r="H30" s="129" t="str">
        <f t="shared" si="2"/>
        <v>Medium</v>
      </c>
      <c r="I30" s="234" t="str">
        <f>INDEX(Trends!$D$3:$D$404,MATCH(B30,Trends!$C$3:$C$404,0))</f>
        <v>Stable</v>
      </c>
      <c r="J30" s="129" t="str">
        <f>VLOOKUP($B30,Reliability!$A$3:$I$170,9,FALSE)</f>
        <v>High</v>
      </c>
      <c r="K30" s="235">
        <f t="shared" si="3"/>
        <v>3</v>
      </c>
      <c r="L30" s="235">
        <f>VLOOKUP($B30,'Impact of the crisis'!$C$6:$N$170,12,FALSE)</f>
        <v>4.0999999999999996</v>
      </c>
      <c r="M30" s="235">
        <f>VLOOKUP($B30,'Impact of the crisis'!$C$6:$AB$170,26,FALSE)</f>
        <v>2.2999999999999998</v>
      </c>
      <c r="N30" s="235">
        <f>VLOOKUP($B30,'Conditions of people affected'!$C$6:$R$170,16,FALSE)</f>
        <v>1.85</v>
      </c>
      <c r="O30" s="235">
        <f>VLOOKUP($B30,'Conditions of people affected'!$C$6:$R$170,9,FALSE)</f>
        <v>2.7</v>
      </c>
      <c r="P30" s="235">
        <f>VLOOKUP($B30,'Conditions of people affected'!$C$6:$R$170,15,FALSE)</f>
        <v>1</v>
      </c>
      <c r="Q30" s="235">
        <f t="shared" si="4"/>
        <v>2.8</v>
      </c>
      <c r="R30" s="235">
        <f>VLOOKUP($B30,'Complexity of the crisis'!$C$6:$AN$170,22,FALSE)</f>
        <v>3.4</v>
      </c>
      <c r="S30" s="235">
        <f>VLOOKUP($B30,'Complexity of the crisis'!$C$6:$AN$170,38,FALSE)</f>
        <v>2</v>
      </c>
      <c r="T30" s="133" t="str">
        <f>VLOOKUP(B30,Lists!$C$3:$E$163,3,FALSE)</f>
        <v>Africa</v>
      </c>
      <c r="U30" s="134" t="str">
        <f>VLOOKUP(B30,'INFORM Severity - hidden'!$C$5:$V$170,20,FALSE)</f>
        <v>2020-11-30</v>
      </c>
    </row>
    <row r="31" spans="1:21" x14ac:dyDescent="0.3">
      <c r="A31" s="130" t="str">
        <f t="array" ref="A31">IFERROR(INDEX(Lists!$B$2:$B$153,SMALL(IF(Lists!$I$2:$I$153="Individual",ROW(Lists!$B$2:$B$153)),ROW(27:27))-1,1),"")</f>
        <v>International Displacement</v>
      </c>
      <c r="B31" s="131" t="str">
        <f>VLOOKUP(A31,Lists!$B$2:$G$153,2,FALSE)</f>
        <v>ETH003</v>
      </c>
      <c r="C31" s="131" t="str">
        <f>VLOOKUP(B31,'INFORM Severity - hidden'!$C$5:$D$160,2,FALSE)</f>
        <v>Ethiopia</v>
      </c>
      <c r="D31" s="131" t="str">
        <f>VLOOKUP(A31,Lists!$B$2:$G$153,3,FALSE)</f>
        <v>ETH</v>
      </c>
      <c r="E31" s="132" t="str">
        <f>VLOOKUP(A31,Lists!$B$2:$G$153,5,FALSE)</f>
        <v>International displacement</v>
      </c>
      <c r="F31" s="233">
        <f t="shared" si="0"/>
        <v>2.9</v>
      </c>
      <c r="G31" s="129">
        <f t="shared" si="1"/>
        <v>3</v>
      </c>
      <c r="H31" s="129" t="str">
        <f t="shared" si="2"/>
        <v>Medium</v>
      </c>
      <c r="I31" s="234" t="str">
        <f>INDEX(Trends!$D$3:$D$404,MATCH(B31,Trends!$C$3:$C$404,0))</f>
        <v>Increasing</v>
      </c>
      <c r="J31" s="129" t="str">
        <f>VLOOKUP($B31,Reliability!$A$3:$I$170,9,FALSE)</f>
        <v>Medium</v>
      </c>
      <c r="K31" s="235">
        <f t="shared" si="3"/>
        <v>3.8</v>
      </c>
      <c r="L31" s="235">
        <f>VLOOKUP($B31,'Impact of the crisis'!$C$6:$N$170,12,FALSE)</f>
        <v>4.5</v>
      </c>
      <c r="M31" s="235">
        <f>VLOOKUP($B31,'Impact of the crisis'!$C$6:$AB$170,26,FALSE)</f>
        <v>3.3</v>
      </c>
      <c r="N31" s="235">
        <f>VLOOKUP($B31,'Conditions of people affected'!$C$6:$R$170,16,FALSE)</f>
        <v>2.0499999999999998</v>
      </c>
      <c r="O31" s="235">
        <f>VLOOKUP($B31,'Conditions of people affected'!$C$6:$R$170,9,FALSE)</f>
        <v>3.1</v>
      </c>
      <c r="P31" s="235">
        <f>VLOOKUP($B31,'Conditions of people affected'!$C$6:$R$170,15,FALSE)</f>
        <v>1</v>
      </c>
      <c r="Q31" s="235">
        <f t="shared" si="4"/>
        <v>3.2</v>
      </c>
      <c r="R31" s="235">
        <f>VLOOKUP($B31,'Complexity of the crisis'!$C$6:$AN$170,22,FALSE)</f>
        <v>3.4</v>
      </c>
      <c r="S31" s="235">
        <f>VLOOKUP($B31,'Complexity of the crisis'!$C$6:$AN$170,38,FALSE)</f>
        <v>3</v>
      </c>
      <c r="T31" s="133" t="str">
        <f>VLOOKUP(B31,Lists!$C$3:$E$163,3,FALSE)</f>
        <v>Africa</v>
      </c>
      <c r="U31" s="134" t="str">
        <f>VLOOKUP(B31,'INFORM Severity - hidden'!$C$5:$V$170,20,FALSE)</f>
        <v>2020-11-30</v>
      </c>
    </row>
    <row r="32" spans="1:21" x14ac:dyDescent="0.3">
      <c r="A32" s="130" t="str">
        <f t="array" ref="A32">IFERROR(INDEX(Lists!$B$2:$B$153,SMALL(IF(Lists!$I$2:$I$153="Individual",ROW(Lists!$B$2:$B$153)),ROW(28:28))-1,1),"")</f>
        <v>Crisis in Tigray</v>
      </c>
      <c r="B32" s="131" t="str">
        <f>VLOOKUP(A32,Lists!$B$2:$G$153,2,FALSE)</f>
        <v>ETH004</v>
      </c>
      <c r="C32" s="131" t="str">
        <f>VLOOKUP(B32,'INFORM Severity - hidden'!$C$5:$D$160,2,FALSE)</f>
        <v>Ethiopia</v>
      </c>
      <c r="D32" s="131" t="str">
        <f>VLOOKUP(A32,Lists!$B$2:$G$153,3,FALSE)</f>
        <v>ETH</v>
      </c>
      <c r="E32" s="132" t="str">
        <f>VLOOKUP(A32,Lists!$B$2:$G$153,5,FALSE)</f>
        <v>Conflict</v>
      </c>
      <c r="F32" s="233">
        <f t="shared" si="0"/>
        <v>3.6</v>
      </c>
      <c r="G32" s="129">
        <f t="shared" si="1"/>
        <v>4</v>
      </c>
      <c r="H32" s="129" t="str">
        <f t="shared" si="2"/>
        <v>High</v>
      </c>
      <c r="I32" s="234" t="str">
        <f>INDEX(Trends!$D$3:$D$404,MATCH(B32,Trends!$C$3:$C$404,0))</f>
        <v>Decreasing</v>
      </c>
      <c r="J32" s="129" t="str">
        <f>VLOOKUP($B32,Reliability!$A$3:$I$170,9,FALSE)</f>
        <v>High</v>
      </c>
      <c r="K32" s="235">
        <f t="shared" si="3"/>
        <v>3.1</v>
      </c>
      <c r="L32" s="235">
        <f>VLOOKUP($B32,'Impact of the crisis'!$C$6:$N$170,12,FALSE)</f>
        <v>1.4</v>
      </c>
      <c r="M32" s="235">
        <f>VLOOKUP($B32,'Impact of the crisis'!$C$6:$AB$170,26,FALSE)</f>
        <v>3.7</v>
      </c>
      <c r="N32" s="235">
        <f>VLOOKUP($B32,'Conditions of people affected'!$C$6:$R$170,16,FALSE)</f>
        <v>3.75</v>
      </c>
      <c r="O32" s="235">
        <f>VLOOKUP($B32,'Conditions of people affected'!$C$6:$R$170,9,FALSE)</f>
        <v>4.5</v>
      </c>
      <c r="P32" s="235">
        <f>VLOOKUP($B32,'Conditions of people affected'!$C$6:$R$170,15,FALSE)</f>
        <v>3</v>
      </c>
      <c r="Q32" s="235">
        <f t="shared" si="4"/>
        <v>3.7</v>
      </c>
      <c r="R32" s="235">
        <f>VLOOKUP($B32,'Complexity of the crisis'!$C$6:$AN$170,22,FALSE)</f>
        <v>3.4</v>
      </c>
      <c r="S32" s="235">
        <f>VLOOKUP($B32,'Complexity of the crisis'!$C$6:$AN$170,38,FALSE)</f>
        <v>4</v>
      </c>
      <c r="T32" s="133" t="str">
        <f>VLOOKUP(B32,Lists!$C$3:$E$163,3,FALSE)</f>
        <v>Africa</v>
      </c>
      <c r="U32" s="134" t="str">
        <f>VLOOKUP(B32,'INFORM Severity - hidden'!$C$5:$V$170,20,FALSE)</f>
        <v>2021-02-22</v>
      </c>
    </row>
    <row r="33" spans="1:21" x14ac:dyDescent="0.3">
      <c r="A33" s="130" t="str">
        <f t="array" ref="A33">IFERROR(INDEX(Lists!$B$2:$B$153,SMALL(IF(Lists!$I$2:$I$153="Individual",ROW(Lists!$B$2:$B$153)),ROW(29:29))-1,1),"")</f>
        <v>Mixed migration flows in Greece</v>
      </c>
      <c r="B33" s="131" t="str">
        <f>VLOOKUP(A33,Lists!$B$2:$G$153,2,FALSE)</f>
        <v>GRC002</v>
      </c>
      <c r="C33" s="131" t="str">
        <f>VLOOKUP(B33,'INFORM Severity - hidden'!$C$5:$D$160,2,FALSE)</f>
        <v>Greece</v>
      </c>
      <c r="D33" s="131" t="str">
        <f>VLOOKUP(A33,Lists!$B$2:$G$153,3,FALSE)</f>
        <v>GRC</v>
      </c>
      <c r="E33" s="132" t="str">
        <f>VLOOKUP(A33,Lists!$B$2:$G$153,5,FALSE)</f>
        <v>International displacement</v>
      </c>
      <c r="F33" s="233">
        <f t="shared" si="0"/>
        <v>1.5</v>
      </c>
      <c r="G33" s="129">
        <f t="shared" si="1"/>
        <v>2</v>
      </c>
      <c r="H33" s="129" t="str">
        <f t="shared" si="2"/>
        <v>Low</v>
      </c>
      <c r="I33" s="234" t="str">
        <f>INDEX(Trends!$D$3:$D$404,MATCH(B33,Trends!$C$3:$C$404,0))</f>
        <v>Decreasing</v>
      </c>
      <c r="J33" s="129" t="str">
        <f>VLOOKUP($B33,Reliability!$A$3:$I$170,9,FALSE)</f>
        <v>High</v>
      </c>
      <c r="K33" s="235">
        <f t="shared" si="3"/>
        <v>2</v>
      </c>
      <c r="L33" s="235">
        <f>VLOOKUP($B33,'Impact of the crisis'!$C$6:$N$170,12,FALSE)</f>
        <v>0.3</v>
      </c>
      <c r="M33" s="235">
        <f>VLOOKUP($B33,'Impact of the crisis'!$C$6:$AB$170,26,FALSE)</f>
        <v>2.7</v>
      </c>
      <c r="N33" s="235">
        <f>VLOOKUP($B33,'Conditions of people affected'!$C$6:$R$170,16,FALSE)</f>
        <v>1.2</v>
      </c>
      <c r="O33" s="235">
        <f>VLOOKUP($B33,'Conditions of people affected'!$C$6:$R$170,9,FALSE)</f>
        <v>0.4</v>
      </c>
      <c r="P33" s="235">
        <f>VLOOKUP($B33,'Conditions of people affected'!$C$6:$R$170,15,FALSE)</f>
        <v>2</v>
      </c>
      <c r="Q33" s="235">
        <f t="shared" si="4"/>
        <v>1.7</v>
      </c>
      <c r="R33" s="235">
        <f>VLOOKUP($B33,'Complexity of the crisis'!$C$6:$AN$170,22,FALSE)</f>
        <v>1.8</v>
      </c>
      <c r="S33" s="235">
        <f>VLOOKUP($B33,'Complexity of the crisis'!$C$6:$AN$170,38,FALSE)</f>
        <v>1.5</v>
      </c>
      <c r="T33" s="133" t="str">
        <f>VLOOKUP(B33,Lists!$C$3:$E$163,3,FALSE)</f>
        <v>Europe</v>
      </c>
      <c r="U33" s="134" t="str">
        <f>VLOOKUP(B33,'INFORM Severity - hidden'!$C$5:$V$170,20,FALSE)</f>
        <v>2021-04-28</v>
      </c>
    </row>
    <row r="34" spans="1:21" x14ac:dyDescent="0.3">
      <c r="A34" s="130" t="str">
        <f t="array" ref="A34">IFERROR(INDEX(Lists!$B$2:$B$153,SMALL(IF(Lists!$I$2:$I$153="Individual",ROW(Lists!$B$2:$B$153)),ROW(30:30))-1,1),"")</f>
        <v>Complex crisis in Guatemala</v>
      </c>
      <c r="B34" s="131" t="str">
        <f>VLOOKUP(A34,Lists!$B$2:$G$153,2,FALSE)</f>
        <v>GTM001</v>
      </c>
      <c r="C34" s="131" t="str">
        <f>VLOOKUP(B34,'INFORM Severity - hidden'!$C$5:$D$160,2,FALSE)</f>
        <v>Guatemala</v>
      </c>
      <c r="D34" s="131" t="str">
        <f>VLOOKUP(A34,Lists!$B$2:$G$153,3,FALSE)</f>
        <v>GTM</v>
      </c>
      <c r="E34" s="132" t="str">
        <f>VLOOKUP(A34,Lists!$B$2:$G$153,5,FALSE)</f>
        <v>Complex crisis</v>
      </c>
      <c r="F34" s="233">
        <f t="shared" si="0"/>
        <v>3.4</v>
      </c>
      <c r="G34" s="129">
        <f t="shared" si="1"/>
        <v>4</v>
      </c>
      <c r="H34" s="129" t="str">
        <f t="shared" si="2"/>
        <v>High</v>
      </c>
      <c r="I34" s="234" t="str">
        <f>INDEX(Trends!$D$3:$D$404,MATCH(B34,Trends!$C$3:$C$404,0))</f>
        <v>Stable</v>
      </c>
      <c r="J34" s="129" t="str">
        <f>VLOOKUP($B34,Reliability!$A$3:$I$170,9,FALSE)</f>
        <v>High</v>
      </c>
      <c r="K34" s="235">
        <f t="shared" si="3"/>
        <v>3.7</v>
      </c>
      <c r="L34" s="235">
        <f>VLOOKUP($B34,'Impact of the crisis'!$C$6:$N$170,12,FALSE)</f>
        <v>4.3</v>
      </c>
      <c r="M34" s="235">
        <f>VLOOKUP($B34,'Impact of the crisis'!$C$6:$AB$170,26,FALSE)</f>
        <v>3.4</v>
      </c>
      <c r="N34" s="235">
        <f>VLOOKUP($B34,'Conditions of people affected'!$C$6:$R$170,16,FALSE)</f>
        <v>3.6</v>
      </c>
      <c r="O34" s="235">
        <f>VLOOKUP($B34,'Conditions of people affected'!$C$6:$R$170,9,FALSE)</f>
        <v>4.2</v>
      </c>
      <c r="P34" s="235">
        <f>VLOOKUP($B34,'Conditions of people affected'!$C$6:$R$170,15,FALSE)</f>
        <v>3</v>
      </c>
      <c r="Q34" s="235">
        <f t="shared" si="4"/>
        <v>2.9</v>
      </c>
      <c r="R34" s="235">
        <f>VLOOKUP($B34,'Complexity of the crisis'!$C$6:$AN$170,22,FALSE)</f>
        <v>3.3</v>
      </c>
      <c r="S34" s="235">
        <f>VLOOKUP($B34,'Complexity of the crisis'!$C$6:$AN$170,38,FALSE)</f>
        <v>2.5</v>
      </c>
      <c r="T34" s="133" t="str">
        <f>VLOOKUP(B34,Lists!$C$3:$E$163,3,FALSE)</f>
        <v>Americas</v>
      </c>
      <c r="U34" s="134" t="str">
        <f>VLOOKUP(B34,'INFORM Severity - hidden'!$C$5:$V$170,20,FALSE)</f>
        <v>2021-01-28</v>
      </c>
    </row>
    <row r="35" spans="1:21" x14ac:dyDescent="0.3">
      <c r="A35" s="130" t="str">
        <f t="array" ref="A35">IFERROR(INDEX(Lists!$B$2:$B$153,SMALL(IF(Lists!$I$2:$I$153="Individual",ROW(Lists!$B$2:$B$153)),ROW(31:31))-1,1),"")</f>
        <v>Hurricane Eta and Iota in Guatemala</v>
      </c>
      <c r="B35" s="131" t="str">
        <f>VLOOKUP(A35,Lists!$B$2:$G$153,2,FALSE)</f>
        <v>GTM003</v>
      </c>
      <c r="C35" s="131" t="str">
        <f>VLOOKUP(B35,'INFORM Severity - hidden'!$C$5:$D$160,2,FALSE)</f>
        <v>Guatemala</v>
      </c>
      <c r="D35" s="131" t="str">
        <f>VLOOKUP(A35,Lists!$B$2:$G$153,3,FALSE)</f>
        <v>GTM</v>
      </c>
      <c r="E35" s="132" t="str">
        <f>VLOOKUP(A35,Lists!$B$2:$G$153,5,FALSE)</f>
        <v>Tropical cyclone</v>
      </c>
      <c r="F35" s="233">
        <f t="shared" si="0"/>
        <v>3.1</v>
      </c>
      <c r="G35" s="129">
        <f t="shared" si="1"/>
        <v>4</v>
      </c>
      <c r="H35" s="129" t="str">
        <f t="shared" si="2"/>
        <v>High</v>
      </c>
      <c r="I35" s="234" t="str">
        <f>INDEX(Trends!$D$3:$D$404,MATCH(B35,Trends!$C$3:$C$404,0))</f>
        <v>Increasing</v>
      </c>
      <c r="J35" s="129" t="str">
        <f>VLOOKUP($B35,Reliability!$A$3:$I$170,9,FALSE)</f>
        <v>High</v>
      </c>
      <c r="K35" s="235">
        <f t="shared" si="3"/>
        <v>2.9</v>
      </c>
      <c r="L35" s="235">
        <f>VLOOKUP($B35,'Impact of the crisis'!$C$6:$N$170,12,FALSE)</f>
        <v>3.6</v>
      </c>
      <c r="M35" s="235">
        <f>VLOOKUP($B35,'Impact of the crisis'!$C$6:$AB$170,26,FALSE)</f>
        <v>2.4</v>
      </c>
      <c r="N35" s="235">
        <f>VLOOKUP($B35,'Conditions of people affected'!$C$6:$R$170,16,FALSE)</f>
        <v>3.4</v>
      </c>
      <c r="O35" s="235">
        <f>VLOOKUP($B35,'Conditions of people affected'!$C$6:$R$170,9,FALSE)</f>
        <v>3.8</v>
      </c>
      <c r="P35" s="235">
        <f>VLOOKUP($B35,'Conditions of people affected'!$C$6:$R$170,15,FALSE)</f>
        <v>3</v>
      </c>
      <c r="Q35" s="235">
        <f t="shared" si="4"/>
        <v>2.7</v>
      </c>
      <c r="R35" s="235">
        <f>VLOOKUP($B35,'Complexity of the crisis'!$C$6:$AN$170,22,FALSE)</f>
        <v>3.3</v>
      </c>
      <c r="S35" s="235">
        <f>VLOOKUP($B35,'Complexity of the crisis'!$C$6:$AN$170,38,FALSE)</f>
        <v>2</v>
      </c>
      <c r="T35" s="133" t="str">
        <f>VLOOKUP(B35,Lists!$C$3:$E$163,3,FALSE)</f>
        <v>Americas</v>
      </c>
      <c r="U35" s="134" t="str">
        <f>VLOOKUP(B35,'INFORM Severity - hidden'!$C$5:$V$170,20,FALSE)</f>
        <v>2021-01-28</v>
      </c>
    </row>
    <row r="36" spans="1:21" x14ac:dyDescent="0.3">
      <c r="A36" s="130" t="str">
        <f t="array" ref="A36">IFERROR(INDEX(Lists!$B$2:$B$153,SMALL(IF(Lists!$I$2:$I$153="Individual",ROW(Lists!$B$2:$B$153)),ROW(32:32))-1,1),"")</f>
        <v>Complex crisis in Honduras</v>
      </c>
      <c r="B36" s="131" t="str">
        <f>VLOOKUP(A36,Lists!$B$2:$G$153,2,FALSE)</f>
        <v>HND001</v>
      </c>
      <c r="C36" s="131" t="str">
        <f>VLOOKUP(B36,'INFORM Severity - hidden'!$C$5:$D$160,2,FALSE)</f>
        <v>Honduras</v>
      </c>
      <c r="D36" s="131" t="str">
        <f>VLOOKUP(A36,Lists!$B$2:$G$153,3,FALSE)</f>
        <v>HND</v>
      </c>
      <c r="E36" s="132" t="str">
        <f>VLOOKUP(A36,Lists!$B$2:$G$153,5,FALSE)</f>
        <v>Complex crisis</v>
      </c>
      <c r="F36" s="233">
        <f t="shared" si="0"/>
        <v>3.2</v>
      </c>
      <c r="G36" s="129">
        <f t="shared" si="1"/>
        <v>4</v>
      </c>
      <c r="H36" s="129" t="str">
        <f t="shared" si="2"/>
        <v>High</v>
      </c>
      <c r="I36" s="234" t="str">
        <f>INDEX(Trends!$D$3:$D$404,MATCH(B36,Trends!$C$3:$C$404,0))</f>
        <v>Stable</v>
      </c>
      <c r="J36" s="129" t="str">
        <f>VLOOKUP($B36,Reliability!$A$3:$I$170,9,FALSE)</f>
        <v>High</v>
      </c>
      <c r="K36" s="235">
        <f t="shared" si="3"/>
        <v>3.7</v>
      </c>
      <c r="L36" s="235">
        <f>VLOOKUP($B36,'Impact of the crisis'!$C$6:$N$170,12,FALSE)</f>
        <v>4.2</v>
      </c>
      <c r="M36" s="235">
        <f>VLOOKUP($B36,'Impact of the crisis'!$C$6:$AB$170,26,FALSE)</f>
        <v>3.4</v>
      </c>
      <c r="N36" s="235">
        <f>VLOOKUP($B36,'Conditions of people affected'!$C$6:$R$170,16,FALSE)</f>
        <v>3.25</v>
      </c>
      <c r="O36" s="235">
        <f>VLOOKUP($B36,'Conditions of people affected'!$C$6:$R$170,9,FALSE)</f>
        <v>3.5</v>
      </c>
      <c r="P36" s="235">
        <f>VLOOKUP($B36,'Conditions of people affected'!$C$6:$R$170,15,FALSE)</f>
        <v>3</v>
      </c>
      <c r="Q36" s="235">
        <f t="shared" si="4"/>
        <v>2.8</v>
      </c>
      <c r="R36" s="235">
        <f>VLOOKUP($B36,'Complexity of the crisis'!$C$6:$AN$170,22,FALSE)</f>
        <v>3.1</v>
      </c>
      <c r="S36" s="235">
        <f>VLOOKUP($B36,'Complexity of the crisis'!$C$6:$AN$170,38,FALSE)</f>
        <v>2.5</v>
      </c>
      <c r="T36" s="133" t="str">
        <f>VLOOKUP(B36,Lists!$C$3:$E$163,3,FALSE)</f>
        <v>Americas</v>
      </c>
      <c r="U36" s="134" t="str">
        <f>VLOOKUP(B36,'INFORM Severity - hidden'!$C$5:$V$170,20,FALSE)</f>
        <v>2021-01-28</v>
      </c>
    </row>
    <row r="37" spans="1:21" x14ac:dyDescent="0.3">
      <c r="A37" s="130" t="str">
        <f t="array" ref="A37">IFERROR(INDEX(Lists!$B$2:$B$153,SMALL(IF(Lists!$I$2:$I$153="Individual",ROW(Lists!$B$2:$B$153)),ROW(33:33))-1,1),"")</f>
        <v>Hurricane Eta and Iota in Honduras</v>
      </c>
      <c r="B37" s="131" t="str">
        <f>VLOOKUP(A37,Lists!$B$2:$G$153,2,FALSE)</f>
        <v>HND002</v>
      </c>
      <c r="C37" s="131" t="str">
        <f>VLOOKUP(B37,'INFORM Severity - hidden'!$C$5:$D$160,2,FALSE)</f>
        <v>Honduras</v>
      </c>
      <c r="D37" s="131" t="str">
        <f>VLOOKUP(A37,Lists!$B$2:$G$153,3,FALSE)</f>
        <v>HND</v>
      </c>
      <c r="E37" s="132" t="str">
        <f>VLOOKUP(A37,Lists!$B$2:$G$153,5,FALSE)</f>
        <v>Tropical cyclone</v>
      </c>
      <c r="F37" s="233">
        <f t="shared" ref="F37:F68" si="5">IF(OR(N37="x",K37="x"),"x",ROUND((5-GEOMEAN(((5-K37)/5*4+1),((5-N37)/5*4+1),((5-N37)/5*4+1)))/4*3.5+Q37*0.3,1))</f>
        <v>3.3</v>
      </c>
      <c r="G37" s="129">
        <f t="shared" ref="G37:G68" si="6">IF(F37="x","x",ROUNDUP(F37,0))</f>
        <v>4</v>
      </c>
      <c r="H37" s="129" t="str">
        <f t="shared" ref="H37:H68" si="7">IF(N37="x","x",IF(K37="x","x",(IF(G37=5,"Very High",IF(G37=4,"High",IF(G37=3,"Medium",IF(G37=2,"Low","Very Low")))))))</f>
        <v>High</v>
      </c>
      <c r="I37" s="234" t="str">
        <f>INDEX(Trends!$D$3:$D$404,MATCH(B37,Trends!$C$3:$C$404,0))</f>
        <v>Increasing</v>
      </c>
      <c r="J37" s="129" t="str">
        <f>VLOOKUP($B37,Reliability!$A$3:$I$170,9,FALSE)</f>
        <v>High</v>
      </c>
      <c r="K37" s="235">
        <f t="shared" ref="K37:K68" si="8">IF(OR(M37="x",L37="x"),"x",ROUND((5-GEOMEAN(((5-L37)/5*4+1),((5-M37)/5*4+1),((5-M37)/5*4+1)))/4*5,1))</f>
        <v>3.2</v>
      </c>
      <c r="L37" s="235">
        <f>VLOOKUP($B37,'Impact of the crisis'!$C$6:$N$170,12,FALSE)</f>
        <v>3.9</v>
      </c>
      <c r="M37" s="235">
        <f>VLOOKUP($B37,'Impact of the crisis'!$C$6:$AB$170,26,FALSE)</f>
        <v>2.7</v>
      </c>
      <c r="N37" s="235">
        <f>VLOOKUP($B37,'Conditions of people affected'!$C$6:$R$170,16,FALSE)</f>
        <v>3.55</v>
      </c>
      <c r="O37" s="235">
        <f>VLOOKUP($B37,'Conditions of people affected'!$C$6:$R$170,9,FALSE)</f>
        <v>4.0999999999999996</v>
      </c>
      <c r="P37" s="235">
        <f>VLOOKUP($B37,'Conditions of people affected'!$C$6:$R$170,15,FALSE)</f>
        <v>3</v>
      </c>
      <c r="Q37" s="235">
        <f t="shared" ref="Q37:Q68" si="9">IF(OR(S37="x",R37="x"),R37,ROUND((5-GEOMEAN(((5-R37)/5*4+1),((5-S37)/5*4+1)))/4*5,1))</f>
        <v>3.1</v>
      </c>
      <c r="R37" s="235">
        <f>VLOOKUP($B37,'Complexity of the crisis'!$C$6:$AN$170,22,FALSE)</f>
        <v>3.1</v>
      </c>
      <c r="S37" s="235">
        <f>VLOOKUP($B37,'Complexity of the crisis'!$C$6:$AN$170,38,FALSE)</f>
        <v>3</v>
      </c>
      <c r="T37" s="133" t="str">
        <f>VLOOKUP(B37,Lists!$C$3:$E$163,3,FALSE)</f>
        <v>Americas</v>
      </c>
      <c r="U37" s="134" t="str">
        <f>VLOOKUP(B37,'INFORM Severity - hidden'!$C$5:$V$170,20,FALSE)</f>
        <v>2021-01-28</v>
      </c>
    </row>
    <row r="38" spans="1:21" x14ac:dyDescent="0.3">
      <c r="A38" s="130" t="str">
        <f t="array" ref="A38">IFERROR(INDEX(Lists!$B$2:$B$153,SMALL(IF(Lists!$I$2:$I$153="Individual",ROW(Lists!$B$2:$B$153)),ROW(34:34))-1,1),"")</f>
        <v>Complex crisis in Haiti</v>
      </c>
      <c r="B38" s="131" t="str">
        <f>VLOOKUP(A38,Lists!$B$2:$G$153,2,FALSE)</f>
        <v>HTI001</v>
      </c>
      <c r="C38" s="131" t="str">
        <f>VLOOKUP(B38,'INFORM Severity - hidden'!$C$5:$D$160,2,FALSE)</f>
        <v>Haiti</v>
      </c>
      <c r="D38" s="131" t="str">
        <f>VLOOKUP(A38,Lists!$B$2:$G$153,3,FALSE)</f>
        <v>HTI</v>
      </c>
      <c r="E38" s="132" t="str">
        <f>VLOOKUP(A38,Lists!$B$2:$G$153,5,FALSE)</f>
        <v>Complex crisis</v>
      </c>
      <c r="F38" s="233">
        <f t="shared" si="5"/>
        <v>3.8</v>
      </c>
      <c r="G38" s="129">
        <f t="shared" si="6"/>
        <v>4</v>
      </c>
      <c r="H38" s="129" t="str">
        <f t="shared" si="7"/>
        <v>High</v>
      </c>
      <c r="I38" s="234" t="str">
        <f>INDEX(Trends!$D$3:$D$404,MATCH(B38,Trends!$C$3:$C$404,0))</f>
        <v>Increasing</v>
      </c>
      <c r="J38" s="129" t="str">
        <f>VLOOKUP($B38,Reliability!$A$3:$I$170,9,FALSE)</f>
        <v>High</v>
      </c>
      <c r="K38" s="235">
        <f t="shared" si="8"/>
        <v>3.2</v>
      </c>
      <c r="L38" s="235">
        <f>VLOOKUP($B38,'Impact of the crisis'!$C$6:$N$170,12,FALSE)</f>
        <v>4</v>
      </c>
      <c r="M38" s="235">
        <f>VLOOKUP($B38,'Impact of the crisis'!$C$6:$AB$170,26,FALSE)</f>
        <v>2.7</v>
      </c>
      <c r="N38" s="235">
        <f>VLOOKUP($B38,'Conditions of people affected'!$C$6:$R$170,16,FALSE)</f>
        <v>4.7</v>
      </c>
      <c r="O38" s="235">
        <f>VLOOKUP($B38,'Conditions of people affected'!$C$6:$R$170,9,FALSE)</f>
        <v>4.4000000000000004</v>
      </c>
      <c r="P38" s="235">
        <f>VLOOKUP($B38,'Conditions of people affected'!$C$6:$R$170,15,FALSE)</f>
        <v>5</v>
      </c>
      <c r="Q38" s="235">
        <f t="shared" si="9"/>
        <v>2.5</v>
      </c>
      <c r="R38" s="235">
        <f>VLOOKUP($B38,'Complexity of the crisis'!$C$6:$AN$170,22,FALSE)</f>
        <v>2.9</v>
      </c>
      <c r="S38" s="235">
        <f>VLOOKUP($B38,'Complexity of the crisis'!$C$6:$AN$170,38,FALSE)</f>
        <v>2</v>
      </c>
      <c r="T38" s="133" t="str">
        <f>VLOOKUP(B38,Lists!$C$3:$E$163,3,FALSE)</f>
        <v>Americas</v>
      </c>
      <c r="U38" s="134" t="str">
        <f>VLOOKUP(B38,'INFORM Severity - hidden'!$C$5:$V$170,20,FALSE)</f>
        <v>2021-03-28</v>
      </c>
    </row>
    <row r="39" spans="1:21" x14ac:dyDescent="0.3">
      <c r="A39" s="130" t="str">
        <f t="array" ref="A39">IFERROR(INDEX(Lists!$B$2:$B$153,SMALL(IF(Lists!$I$2:$I$153="Individual",ROW(Lists!$B$2:$B$153)),ROW(35:35))-1,1),"")</f>
        <v>Papua Conflict</v>
      </c>
      <c r="B39" s="131" t="str">
        <f>VLOOKUP(A39,Lists!$B$2:$G$153,2,FALSE)</f>
        <v>IDN002</v>
      </c>
      <c r="C39" s="131" t="str">
        <f>VLOOKUP(B39,'INFORM Severity - hidden'!$C$5:$D$160,2,FALSE)</f>
        <v>Indonesia</v>
      </c>
      <c r="D39" s="131" t="str">
        <f>VLOOKUP(A39,Lists!$B$2:$G$153,3,FALSE)</f>
        <v>IDN</v>
      </c>
      <c r="E39" s="132" t="str">
        <f>VLOOKUP(A39,Lists!$B$2:$G$153,5,FALSE)</f>
        <v>Conflict</v>
      </c>
      <c r="F39" s="233" t="str">
        <f t="shared" si="5"/>
        <v>x</v>
      </c>
      <c r="G39" s="129" t="str">
        <f t="shared" si="6"/>
        <v>x</v>
      </c>
      <c r="H39" s="129" t="str">
        <f t="shared" si="7"/>
        <v>x</v>
      </c>
      <c r="I39" s="234" t="str">
        <f>INDEX(Trends!$D$3:$D$404,MATCH(B39,Trends!$C$3:$C$404,0))</f>
        <v>-</v>
      </c>
      <c r="J39" s="129" t="str">
        <f>VLOOKUP($B39,Reliability!$A$3:$I$170,9,FALSE)</f>
        <v>Very Low</v>
      </c>
      <c r="K39" s="235">
        <f t="shared" si="8"/>
        <v>2.7</v>
      </c>
      <c r="L39" s="235">
        <f>VLOOKUP($B39,'Impact of the crisis'!$C$6:$N$170,12,FALSE)</f>
        <v>1.9</v>
      </c>
      <c r="M39" s="235">
        <f>VLOOKUP($B39,'Impact of the crisis'!$C$6:$AB$170,26,FALSE)</f>
        <v>3</v>
      </c>
      <c r="N39" s="235" t="str">
        <f>VLOOKUP($B39,'Conditions of people affected'!$C$6:$R$170,16,FALSE)</f>
        <v>x</v>
      </c>
      <c r="O39" s="235" t="str">
        <f>VLOOKUP($B39,'Conditions of people affected'!$C$6:$R$170,9,FALSE)</f>
        <v>x</v>
      </c>
      <c r="P39" s="235" t="str">
        <f>VLOOKUP($B39,'Conditions of people affected'!$C$6:$R$170,15,FALSE)</f>
        <v>x</v>
      </c>
      <c r="Q39" s="235">
        <f t="shared" si="9"/>
        <v>2.9</v>
      </c>
      <c r="R39" s="235">
        <f>VLOOKUP($B39,'Complexity of the crisis'!$C$6:$AN$170,22,FALSE)</f>
        <v>2.8</v>
      </c>
      <c r="S39" s="235">
        <f>VLOOKUP($B39,'Complexity of the crisis'!$C$6:$AN$170,38,FALSE)</f>
        <v>3</v>
      </c>
      <c r="T39" s="133" t="str">
        <f>VLOOKUP(B39,Lists!$C$3:$E$163,3,FALSE)</f>
        <v>Asia</v>
      </c>
      <c r="U39" s="134" t="str">
        <f>VLOOKUP(B39,'INFORM Severity - hidden'!$C$5:$V$170,20,FALSE)</f>
        <v>2021-03-23</v>
      </c>
    </row>
    <row r="40" spans="1:21" x14ac:dyDescent="0.3">
      <c r="A40" s="130" t="str">
        <f t="array" ref="A40">IFERROR(INDEX(Lists!$B$2:$B$153,SMALL(IF(Lists!$I$2:$I$153="Individual",ROW(Lists!$B$2:$B$153)),ROW(36:36))-1,1),"")</f>
        <v>Conflict in Jammu and Kashmir</v>
      </c>
      <c r="B40" s="131" t="str">
        <f>VLOOKUP(A40,Lists!$B$2:$G$153,2,FALSE)</f>
        <v>IND002</v>
      </c>
      <c r="C40" s="131" t="str">
        <f>VLOOKUP(B40,'INFORM Severity - hidden'!$C$5:$D$160,2,FALSE)</f>
        <v>India</v>
      </c>
      <c r="D40" s="131" t="str">
        <f>VLOOKUP(A40,Lists!$B$2:$G$153,3,FALSE)</f>
        <v>IND</v>
      </c>
      <c r="E40" s="132" t="str">
        <f>VLOOKUP(A40,Lists!$B$2:$G$153,5,FALSE)</f>
        <v>Conflict</v>
      </c>
      <c r="F40" s="233" t="str">
        <f t="shared" si="5"/>
        <v>x</v>
      </c>
      <c r="G40" s="129" t="str">
        <f t="shared" si="6"/>
        <v>x</v>
      </c>
      <c r="H40" s="129" t="str">
        <f t="shared" si="7"/>
        <v>x</v>
      </c>
      <c r="I40" s="234" t="str">
        <f>INDEX(Trends!$D$3:$D$404,MATCH(B40,Trends!$C$3:$C$404,0))</f>
        <v>-</v>
      </c>
      <c r="J40" s="129" t="str">
        <f>VLOOKUP($B40,Reliability!$A$3:$I$170,9,FALSE)</f>
        <v>Low</v>
      </c>
      <c r="K40" s="235">
        <f t="shared" si="8"/>
        <v>2.6</v>
      </c>
      <c r="L40" s="235">
        <f>VLOOKUP($B40,'Impact of the crisis'!$C$6:$N$170,12,FALSE)</f>
        <v>2</v>
      </c>
      <c r="M40" s="235">
        <f>VLOOKUP($B40,'Impact of the crisis'!$C$6:$AB$170,26,FALSE)</f>
        <v>2.9</v>
      </c>
      <c r="N40" s="235" t="str">
        <f>VLOOKUP($B40,'Conditions of people affected'!$C$6:$R$170,16,FALSE)</f>
        <v>x</v>
      </c>
      <c r="O40" s="235" t="str">
        <f>VLOOKUP($B40,'Conditions of people affected'!$C$6:$R$170,9,FALSE)</f>
        <v>x</v>
      </c>
      <c r="P40" s="235" t="str">
        <f>VLOOKUP($B40,'Conditions of people affected'!$C$6:$R$170,15,FALSE)</f>
        <v>x</v>
      </c>
      <c r="Q40" s="235">
        <f t="shared" si="9"/>
        <v>2.8</v>
      </c>
      <c r="R40" s="235">
        <f>VLOOKUP($B40,'Complexity of the crisis'!$C$6:$AN$170,22,FALSE)</f>
        <v>2.6</v>
      </c>
      <c r="S40" s="235">
        <f>VLOOKUP($B40,'Complexity of the crisis'!$C$6:$AN$170,38,FALSE)</f>
        <v>3</v>
      </c>
      <c r="T40" s="133" t="str">
        <f>VLOOKUP(B40,Lists!$C$3:$E$163,3,FALSE)</f>
        <v>Asia</v>
      </c>
      <c r="U40" s="134" t="str">
        <f>VLOOKUP(B40,'INFORM Severity - hidden'!$C$5:$V$170,20,FALSE)</f>
        <v>2021-03-23</v>
      </c>
    </row>
    <row r="41" spans="1:21" x14ac:dyDescent="0.3">
      <c r="A41" s="130" t="str">
        <f t="array" ref="A41">IFERROR(INDEX(Lists!$B$2:$B$153,SMALL(IF(Lists!$I$2:$I$153="Individual",ROW(Lists!$B$2:$B$153)),ROW(37:37))-1,1),"")</f>
        <v>Afghan Refugees in Iran</v>
      </c>
      <c r="B41" s="131" t="str">
        <f>VLOOKUP(A41,Lists!$B$2:$G$153,2,FALSE)</f>
        <v>IRN004</v>
      </c>
      <c r="C41" s="131" t="str">
        <f>VLOOKUP(B41,'INFORM Severity - hidden'!$C$5:$D$160,2,FALSE)</f>
        <v>Iran</v>
      </c>
      <c r="D41" s="131" t="str">
        <f>VLOOKUP(A41,Lists!$B$2:$G$153,3,FALSE)</f>
        <v>IRN</v>
      </c>
      <c r="E41" s="132" t="str">
        <f>VLOOKUP(A41,Lists!$B$2:$G$153,5,FALSE)</f>
        <v>International displacement</v>
      </c>
      <c r="F41" s="233">
        <f t="shared" si="5"/>
        <v>3.4</v>
      </c>
      <c r="G41" s="129">
        <f t="shared" si="6"/>
        <v>4</v>
      </c>
      <c r="H41" s="129" t="str">
        <f t="shared" si="7"/>
        <v>High</v>
      </c>
      <c r="I41" s="234" t="str">
        <f>INDEX(Trends!$D$3:$D$404,MATCH(B41,Trends!$C$3:$C$404,0))</f>
        <v>Stable</v>
      </c>
      <c r="J41" s="129" t="str">
        <f>VLOOKUP($B41,Reliability!$A$3:$I$170,9,FALSE)</f>
        <v>High</v>
      </c>
      <c r="K41" s="235">
        <f t="shared" si="8"/>
        <v>2.8</v>
      </c>
      <c r="L41" s="235">
        <f>VLOOKUP($B41,'Impact of the crisis'!$C$6:$N$170,12,FALSE)</f>
        <v>2.7</v>
      </c>
      <c r="M41" s="235">
        <f>VLOOKUP($B41,'Impact of the crisis'!$C$6:$AB$170,26,FALSE)</f>
        <v>2.8</v>
      </c>
      <c r="N41" s="235">
        <f>VLOOKUP($B41,'Conditions of people affected'!$C$6:$R$170,16,FALSE)</f>
        <v>4.05</v>
      </c>
      <c r="O41" s="235">
        <f>VLOOKUP($B41,'Conditions of people affected'!$C$6:$R$170,9,FALSE)</f>
        <v>4.0999999999999996</v>
      </c>
      <c r="P41" s="235">
        <f>VLOOKUP($B41,'Conditions of people affected'!$C$6:$R$170,15,FALSE)</f>
        <v>4</v>
      </c>
      <c r="Q41" s="235">
        <f t="shared" si="9"/>
        <v>2.7</v>
      </c>
      <c r="R41" s="235">
        <f>VLOOKUP($B41,'Complexity of the crisis'!$C$6:$AN$170,22,FALSE)</f>
        <v>2.8</v>
      </c>
      <c r="S41" s="235">
        <f>VLOOKUP($B41,'Complexity of the crisis'!$C$6:$AN$170,38,FALSE)</f>
        <v>2.5</v>
      </c>
      <c r="T41" s="133" t="str">
        <f>VLOOKUP(B41,Lists!$C$3:$E$163,3,FALSE)</f>
        <v>Middle east</v>
      </c>
      <c r="U41" s="134" t="str">
        <f>VLOOKUP(B41,'INFORM Severity - hidden'!$C$5:$V$170,20,FALSE)</f>
        <v>2021-03-15</v>
      </c>
    </row>
    <row r="42" spans="1:21" x14ac:dyDescent="0.3">
      <c r="A42" s="130" t="str">
        <f t="array" ref="A42">IFERROR(INDEX(Lists!$B$2:$B$153,SMALL(IF(Lists!$I$2:$I$153="Individual",ROW(Lists!$B$2:$B$153)),ROW(38:38))-1,1),"")</f>
        <v>Conflict  in Iraq</v>
      </c>
      <c r="B42" s="131" t="str">
        <f>VLOOKUP(A42,Lists!$B$2:$G$153,2,FALSE)</f>
        <v>IRQ002</v>
      </c>
      <c r="C42" s="131" t="str">
        <f>VLOOKUP(B42,'INFORM Severity - hidden'!$C$5:$D$160,2,FALSE)</f>
        <v>Iraq</v>
      </c>
      <c r="D42" s="131" t="str">
        <f>VLOOKUP(A42,Lists!$B$2:$G$153,3,FALSE)</f>
        <v>IRQ</v>
      </c>
      <c r="E42" s="132" t="str">
        <f>VLOOKUP(A42,Lists!$B$2:$G$153,5,FALSE)</f>
        <v>Conflict</v>
      </c>
      <c r="F42" s="233">
        <f t="shared" si="5"/>
        <v>4.4000000000000004</v>
      </c>
      <c r="G42" s="129">
        <f t="shared" si="6"/>
        <v>5</v>
      </c>
      <c r="H42" s="129" t="str">
        <f t="shared" si="7"/>
        <v>Very High</v>
      </c>
      <c r="I42" s="234" t="str">
        <f>INDEX(Trends!$D$3:$D$404,MATCH(B42,Trends!$C$3:$C$404,0))</f>
        <v>Increasing</v>
      </c>
      <c r="J42" s="129" t="str">
        <f>VLOOKUP($B42,Reliability!$A$3:$I$170,9,FALSE)</f>
        <v>Very High</v>
      </c>
      <c r="K42" s="235">
        <f t="shared" si="8"/>
        <v>4.3</v>
      </c>
      <c r="L42" s="235">
        <f>VLOOKUP($B42,'Impact of the crisis'!$C$6:$N$170,12,FALSE)</f>
        <v>3.6</v>
      </c>
      <c r="M42" s="235">
        <f>VLOOKUP($B42,'Impact of the crisis'!$C$6:$AB$170,26,FALSE)</f>
        <v>4.5999999999999996</v>
      </c>
      <c r="N42" s="235">
        <f>VLOOKUP($B42,'Conditions of people affected'!$C$6:$R$170,16,FALSE)</f>
        <v>4.7</v>
      </c>
      <c r="O42" s="235">
        <f>VLOOKUP($B42,'Conditions of people affected'!$C$6:$R$170,9,FALSE)</f>
        <v>4.4000000000000004</v>
      </c>
      <c r="P42" s="235">
        <f>VLOOKUP($B42,'Conditions of people affected'!$C$6:$R$170,15,FALSE)</f>
        <v>5</v>
      </c>
      <c r="Q42" s="235">
        <f t="shared" si="9"/>
        <v>4</v>
      </c>
      <c r="R42" s="235">
        <f>VLOOKUP($B42,'Complexity of the crisis'!$C$6:$AN$170,22,FALSE)</f>
        <v>3.4</v>
      </c>
      <c r="S42" s="235">
        <f>VLOOKUP($B42,'Complexity of the crisis'!$C$6:$AN$170,38,FALSE)</f>
        <v>4.5</v>
      </c>
      <c r="T42" s="133" t="str">
        <f>VLOOKUP(B42,Lists!$C$3:$E$163,3,FALSE)</f>
        <v>Middle east</v>
      </c>
      <c r="U42" s="134" t="str">
        <f>VLOOKUP(B42,'INFORM Severity - hidden'!$C$5:$V$170,20,FALSE)</f>
        <v>2021-04-28</v>
      </c>
    </row>
    <row r="43" spans="1:21" x14ac:dyDescent="0.3">
      <c r="A43" s="130" t="str">
        <f t="array" ref="A43">IFERROR(INDEX(Lists!$B$2:$B$153,SMALL(IF(Lists!$I$2:$I$153="Individual",ROW(Lists!$B$2:$B$153)),ROW(39:39))-1,1),"")</f>
        <v>Syrian and Palestinian refugees in iraq</v>
      </c>
      <c r="B43" s="131" t="str">
        <f>VLOOKUP(A43,Lists!$B$2:$G$153,2,FALSE)</f>
        <v>IRQ003</v>
      </c>
      <c r="C43" s="131" t="str">
        <f>VLOOKUP(B43,'INFORM Severity - hidden'!$C$5:$D$160,2,FALSE)</f>
        <v>Iraq</v>
      </c>
      <c r="D43" s="131" t="str">
        <f>VLOOKUP(A43,Lists!$B$2:$G$153,3,FALSE)</f>
        <v>IRQ</v>
      </c>
      <c r="E43" s="132" t="str">
        <f>VLOOKUP(A43,Lists!$B$2:$G$153,5,FALSE)</f>
        <v>International displacement</v>
      </c>
      <c r="F43" s="233">
        <f t="shared" si="5"/>
        <v>2.8</v>
      </c>
      <c r="G43" s="129">
        <f t="shared" si="6"/>
        <v>3</v>
      </c>
      <c r="H43" s="129" t="str">
        <f t="shared" si="7"/>
        <v>Medium</v>
      </c>
      <c r="I43" s="234" t="str">
        <f>INDEX(Trends!$D$3:$D$404,MATCH(B43,Trends!$C$3:$C$404,0))</f>
        <v>Stable</v>
      </c>
      <c r="J43" s="129" t="str">
        <f>VLOOKUP($B43,Reliability!$A$3:$I$170,9,FALSE)</f>
        <v>High</v>
      </c>
      <c r="K43" s="235">
        <f t="shared" si="8"/>
        <v>1.8</v>
      </c>
      <c r="L43" s="235">
        <f>VLOOKUP($B43,'Impact of the crisis'!$C$6:$N$170,12,FALSE)</f>
        <v>1.5</v>
      </c>
      <c r="M43" s="235">
        <f>VLOOKUP($B43,'Impact of the crisis'!$C$6:$AB$170,26,FALSE)</f>
        <v>2</v>
      </c>
      <c r="N43" s="235">
        <f>VLOOKUP($B43,'Conditions of people affected'!$C$6:$R$170,16,FALSE)</f>
        <v>2.9</v>
      </c>
      <c r="O43" s="235">
        <f>VLOOKUP($B43,'Conditions of people affected'!$C$6:$R$170,9,FALSE)</f>
        <v>2.8</v>
      </c>
      <c r="P43" s="235">
        <f>VLOOKUP($B43,'Conditions of people affected'!$C$6:$R$170,15,FALSE)</f>
        <v>3</v>
      </c>
      <c r="Q43" s="235">
        <f t="shared" si="9"/>
        <v>3.5</v>
      </c>
      <c r="R43" s="235">
        <f>VLOOKUP($B43,'Complexity of the crisis'!$C$6:$AN$170,22,FALSE)</f>
        <v>3.4</v>
      </c>
      <c r="S43" s="235">
        <f>VLOOKUP($B43,'Complexity of the crisis'!$C$6:$AN$170,38,FALSE)</f>
        <v>3.5</v>
      </c>
      <c r="T43" s="133" t="str">
        <f>VLOOKUP(B43,Lists!$C$3:$E$163,3,FALSE)</f>
        <v>Middle east</v>
      </c>
      <c r="U43" s="134" t="str">
        <f>VLOOKUP(B43,'INFORM Severity - hidden'!$C$5:$V$170,20,FALSE)</f>
        <v>2021-04-28</v>
      </c>
    </row>
    <row r="44" spans="1:21" x14ac:dyDescent="0.3">
      <c r="A44" s="130" t="str">
        <f t="array" ref="A44">IFERROR(INDEX(Lists!$B$2:$B$153,SMALL(IF(Lists!$I$2:$I$153="Individual",ROW(Lists!$B$2:$B$153)),ROW(40:40))-1,1),"")</f>
        <v>Mixed migration flows in Italy</v>
      </c>
      <c r="B44" s="131" t="str">
        <f>VLOOKUP(A44,Lists!$B$2:$G$153,2,FALSE)</f>
        <v>ITA002</v>
      </c>
      <c r="C44" s="131" t="str">
        <f>VLOOKUP(B44,'INFORM Severity - hidden'!$C$5:$D$160,2,FALSE)</f>
        <v>Italy</v>
      </c>
      <c r="D44" s="131" t="str">
        <f>VLOOKUP(A44,Lists!$B$2:$G$153,3,FALSE)</f>
        <v>ITA</v>
      </c>
      <c r="E44" s="132" t="str">
        <f>VLOOKUP(A44,Lists!$B$2:$G$153,5,FALSE)</f>
        <v>International displacement</v>
      </c>
      <c r="F44" s="233" t="str">
        <f t="shared" si="5"/>
        <v>x</v>
      </c>
      <c r="G44" s="129" t="str">
        <f t="shared" si="6"/>
        <v>x</v>
      </c>
      <c r="H44" s="129" t="str">
        <f t="shared" si="7"/>
        <v>x</v>
      </c>
      <c r="I44" s="234" t="str">
        <f>INDEX(Trends!$D$3:$D$404,MATCH(B44,Trends!$C$3:$C$404,0))</f>
        <v>-</v>
      </c>
      <c r="J44" s="129" t="str">
        <f>VLOOKUP($B44,Reliability!$A$3:$I$170,9,FALSE)</f>
        <v>Low</v>
      </c>
      <c r="K44" s="235">
        <f t="shared" si="8"/>
        <v>2.9</v>
      </c>
      <c r="L44" s="235">
        <f>VLOOKUP($B44,'Impact of the crisis'!$C$6:$N$170,12,FALSE)</f>
        <v>1.7</v>
      </c>
      <c r="M44" s="235">
        <f>VLOOKUP($B44,'Impact of the crisis'!$C$6:$AB$170,26,FALSE)</f>
        <v>3.4</v>
      </c>
      <c r="N44" s="235" t="str">
        <f>VLOOKUP($B44,'Conditions of people affected'!$C$6:$R$170,16,FALSE)</f>
        <v>x</v>
      </c>
      <c r="O44" s="235" t="str">
        <f>VLOOKUP($B44,'Conditions of people affected'!$C$6:$R$170,9,FALSE)</f>
        <v>x</v>
      </c>
      <c r="P44" s="235" t="str">
        <f>VLOOKUP($B44,'Conditions of people affected'!$C$6:$R$170,15,FALSE)</f>
        <v>x</v>
      </c>
      <c r="Q44" s="235">
        <f t="shared" si="9"/>
        <v>1.5</v>
      </c>
      <c r="R44" s="235">
        <f>VLOOKUP($B44,'Complexity of the crisis'!$C$6:$AN$170,22,FALSE)</f>
        <v>1.4</v>
      </c>
      <c r="S44" s="235">
        <f>VLOOKUP($B44,'Complexity of the crisis'!$C$6:$AN$170,38,FALSE)</f>
        <v>1.5</v>
      </c>
      <c r="T44" s="133" t="str">
        <f>VLOOKUP(B44,Lists!$C$3:$E$163,3,FALSE)</f>
        <v>Europe</v>
      </c>
      <c r="U44" s="134" t="str">
        <f>VLOOKUP(B44,'INFORM Severity - hidden'!$C$5:$V$170,20,FALSE)</f>
        <v>2019-04-17</v>
      </c>
    </row>
    <row r="45" spans="1:21" x14ac:dyDescent="0.3">
      <c r="A45" s="130" t="str">
        <f t="array" ref="A45">IFERROR(INDEX(Lists!$B$2:$B$153,SMALL(IF(Lists!$I$2:$I$153="Individual",ROW(Lists!$B$2:$B$153)),ROW(41:41))-1,1),"")</f>
        <v>Syrian refugees in Jordan</v>
      </c>
      <c r="B45" s="131" t="str">
        <f>VLOOKUP(A45,Lists!$B$2:$G$153,2,FALSE)</f>
        <v>JOR002</v>
      </c>
      <c r="C45" s="131" t="str">
        <f>VLOOKUP(B45,'INFORM Severity - hidden'!$C$5:$D$160,2,FALSE)</f>
        <v>Jordan</v>
      </c>
      <c r="D45" s="131" t="str">
        <f>VLOOKUP(A45,Lists!$B$2:$G$153,3,FALSE)</f>
        <v>JOR</v>
      </c>
      <c r="E45" s="132" t="str">
        <f>VLOOKUP(A45,Lists!$B$2:$G$153,5,FALSE)</f>
        <v>International displacement</v>
      </c>
      <c r="F45" s="233">
        <f t="shared" si="5"/>
        <v>3.2</v>
      </c>
      <c r="G45" s="129">
        <f t="shared" si="6"/>
        <v>4</v>
      </c>
      <c r="H45" s="129" t="str">
        <f t="shared" si="7"/>
        <v>High</v>
      </c>
      <c r="I45" s="234" t="str">
        <f>INDEX(Trends!$D$3:$D$404,MATCH(B45,Trends!$C$3:$C$404,0))</f>
        <v>Increasing</v>
      </c>
      <c r="J45" s="129" t="str">
        <f>VLOOKUP($B45,Reliability!$A$3:$I$170,9,FALSE)</f>
        <v>High</v>
      </c>
      <c r="K45" s="235">
        <f t="shared" si="8"/>
        <v>2.8</v>
      </c>
      <c r="L45" s="235">
        <f>VLOOKUP($B45,'Impact of the crisis'!$C$6:$N$170,12,FALSE)</f>
        <v>3</v>
      </c>
      <c r="M45" s="235">
        <f>VLOOKUP($B45,'Impact of the crisis'!$C$6:$AB$170,26,FALSE)</f>
        <v>2.7</v>
      </c>
      <c r="N45" s="235">
        <f>VLOOKUP($B45,'Conditions of people affected'!$C$6:$R$170,16,FALSE)</f>
        <v>3.75</v>
      </c>
      <c r="O45" s="235">
        <f>VLOOKUP($B45,'Conditions of people affected'!$C$6:$R$170,9,FALSE)</f>
        <v>3.5</v>
      </c>
      <c r="P45" s="235">
        <f>VLOOKUP($B45,'Conditions of people affected'!$C$6:$R$170,15,FALSE)</f>
        <v>4</v>
      </c>
      <c r="Q45" s="235">
        <f t="shared" si="9"/>
        <v>2.5</v>
      </c>
      <c r="R45" s="235">
        <f>VLOOKUP($B45,'Complexity of the crisis'!$C$6:$AN$170,22,FALSE)</f>
        <v>2.5</v>
      </c>
      <c r="S45" s="235">
        <f>VLOOKUP($B45,'Complexity of the crisis'!$C$6:$AN$170,38,FALSE)</f>
        <v>2.5</v>
      </c>
      <c r="T45" s="133" t="str">
        <f>VLOOKUP(B45,Lists!$C$3:$E$163,3,FALSE)</f>
        <v>Middle east</v>
      </c>
      <c r="U45" s="134" t="str">
        <f>VLOOKUP(B45,'INFORM Severity - hidden'!$C$5:$V$170,20,FALSE)</f>
        <v>2021-04-28</v>
      </c>
    </row>
    <row r="46" spans="1:21" x14ac:dyDescent="0.3">
      <c r="A46" s="130" t="str">
        <f t="array" ref="A46">IFERROR(INDEX(Lists!$B$2:$B$153,SMALL(IF(Lists!$I$2:$I$153="Individual",ROW(Lists!$B$2:$B$153)),ROW(42:42))-1,1),"")</f>
        <v>Refugee situation in Kenya</v>
      </c>
      <c r="B46" s="131" t="str">
        <f>VLOOKUP(A46,Lists!$B$2:$G$153,2,FALSE)</f>
        <v>KEN002</v>
      </c>
      <c r="C46" s="131" t="str">
        <f>VLOOKUP(B46,'INFORM Severity - hidden'!$C$5:$D$160,2,FALSE)</f>
        <v>Kenya</v>
      </c>
      <c r="D46" s="131" t="str">
        <f>VLOOKUP(A46,Lists!$B$2:$G$153,3,FALSE)</f>
        <v>KEN</v>
      </c>
      <c r="E46" s="132" t="str">
        <f>VLOOKUP(A46,Lists!$B$2:$G$153,5,FALSE)</f>
        <v>International displacement</v>
      </c>
      <c r="F46" s="233">
        <f t="shared" si="5"/>
        <v>2.7</v>
      </c>
      <c r="G46" s="129">
        <f t="shared" si="6"/>
        <v>3</v>
      </c>
      <c r="H46" s="129" t="str">
        <f t="shared" si="7"/>
        <v>Medium</v>
      </c>
      <c r="I46" s="234" t="str">
        <f>INDEX(Trends!$D$3:$D$404,MATCH(B46,Trends!$C$3:$C$404,0))</f>
        <v>Stable</v>
      </c>
      <c r="J46" s="129" t="str">
        <f>VLOOKUP($B46,Reliability!$A$3:$I$170,9,FALSE)</f>
        <v>Medium</v>
      </c>
      <c r="K46" s="235">
        <f t="shared" si="8"/>
        <v>2.9</v>
      </c>
      <c r="L46" s="235">
        <f>VLOOKUP($B46,'Impact of the crisis'!$C$6:$N$170,12,FALSE)</f>
        <v>1.9</v>
      </c>
      <c r="M46" s="235">
        <f>VLOOKUP($B46,'Impact of the crisis'!$C$6:$AB$170,26,FALSE)</f>
        <v>3.3</v>
      </c>
      <c r="N46" s="235">
        <f>VLOOKUP($B46,'Conditions of people affected'!$C$6:$R$170,16,FALSE)</f>
        <v>2.95</v>
      </c>
      <c r="O46" s="235">
        <f>VLOOKUP($B46,'Conditions of people affected'!$C$6:$R$170,9,FALSE)</f>
        <v>2.9</v>
      </c>
      <c r="P46" s="235">
        <f>VLOOKUP($B46,'Conditions of people affected'!$C$6:$R$170,15,FALSE)</f>
        <v>3</v>
      </c>
      <c r="Q46" s="235">
        <f t="shared" si="9"/>
        <v>2.1</v>
      </c>
      <c r="R46" s="235">
        <f>VLOOKUP($B46,'Complexity of the crisis'!$C$6:$AN$170,22,FALSE)</f>
        <v>2.9</v>
      </c>
      <c r="S46" s="235">
        <f>VLOOKUP($B46,'Complexity of the crisis'!$C$6:$AN$170,38,FALSE)</f>
        <v>1</v>
      </c>
      <c r="T46" s="133" t="str">
        <f>VLOOKUP(B46,Lists!$C$3:$E$163,3,FALSE)</f>
        <v>Africa</v>
      </c>
      <c r="U46" s="134" t="str">
        <f>VLOOKUP(B46,'INFORM Severity - hidden'!$C$5:$V$170,20,FALSE)</f>
        <v>2021-02-26</v>
      </c>
    </row>
    <row r="47" spans="1:21" x14ac:dyDescent="0.3">
      <c r="A47" s="130" t="str">
        <f t="array" ref="A47">IFERROR(INDEX(Lists!$B$2:$B$153,SMALL(IF(Lists!$I$2:$I$153="Individual",ROW(Lists!$B$2:$B$153)),ROW(43:43))-1,1),"")</f>
        <v>Syrian refugees in Lebanon</v>
      </c>
      <c r="B47" s="131" t="str">
        <f>VLOOKUP(A47,Lists!$B$2:$G$153,2,FALSE)</f>
        <v>LBN002</v>
      </c>
      <c r="C47" s="131" t="str">
        <f>VLOOKUP(B47,'INFORM Severity - hidden'!$C$5:$D$160,2,FALSE)</f>
        <v>Lebanon</v>
      </c>
      <c r="D47" s="131" t="str">
        <f>VLOOKUP(A47,Lists!$B$2:$G$153,3,FALSE)</f>
        <v>LBN</v>
      </c>
      <c r="E47" s="132" t="str">
        <f>VLOOKUP(A47,Lists!$B$2:$G$153,5,FALSE)</f>
        <v>International displacement</v>
      </c>
      <c r="F47" s="233">
        <f t="shared" si="5"/>
        <v>3.5</v>
      </c>
      <c r="G47" s="129">
        <f t="shared" si="6"/>
        <v>4</v>
      </c>
      <c r="H47" s="129" t="str">
        <f t="shared" si="7"/>
        <v>High</v>
      </c>
      <c r="I47" s="234" t="str">
        <f>INDEX(Trends!$D$3:$D$404,MATCH(B47,Trends!$C$3:$C$404,0))</f>
        <v>Increasing</v>
      </c>
      <c r="J47" s="129" t="str">
        <f>VLOOKUP($B47,Reliability!$A$3:$I$170,9,FALSE)</f>
        <v>High</v>
      </c>
      <c r="K47" s="235">
        <f t="shared" si="8"/>
        <v>3.3</v>
      </c>
      <c r="L47" s="235">
        <f>VLOOKUP($B47,'Impact of the crisis'!$C$6:$N$170,12,FALSE)</f>
        <v>3.6</v>
      </c>
      <c r="M47" s="235">
        <f>VLOOKUP($B47,'Impact of the crisis'!$C$6:$AB$170,26,FALSE)</f>
        <v>3.2</v>
      </c>
      <c r="N47" s="235">
        <f>VLOOKUP($B47,'Conditions of people affected'!$C$6:$R$170,16,FALSE)</f>
        <v>4.0999999999999996</v>
      </c>
      <c r="O47" s="235">
        <f>VLOOKUP($B47,'Conditions of people affected'!$C$6:$R$170,9,FALSE)</f>
        <v>4.2</v>
      </c>
      <c r="P47" s="235">
        <f>VLOOKUP($B47,'Conditions of people affected'!$C$6:$R$170,15,FALSE)</f>
        <v>4</v>
      </c>
      <c r="Q47" s="235">
        <f t="shared" si="9"/>
        <v>2.7</v>
      </c>
      <c r="R47" s="235">
        <f>VLOOKUP($B47,'Complexity of the crisis'!$C$6:$AN$170,22,FALSE)</f>
        <v>2.8</v>
      </c>
      <c r="S47" s="235">
        <f>VLOOKUP($B47,'Complexity of the crisis'!$C$6:$AN$170,38,FALSE)</f>
        <v>2.5</v>
      </c>
      <c r="T47" s="133" t="str">
        <f>VLOOKUP(B47,Lists!$C$3:$E$163,3,FALSE)</f>
        <v>Middle east</v>
      </c>
      <c r="U47" s="134" t="str">
        <f>VLOOKUP(B47,'INFORM Severity - hidden'!$C$5:$V$170,20,FALSE)</f>
        <v>2021-04-28</v>
      </c>
    </row>
    <row r="48" spans="1:21" x14ac:dyDescent="0.3">
      <c r="A48" s="130" t="str">
        <f t="array" ref="A48">IFERROR(INDEX(Lists!$B$2:$B$153,SMALL(IF(Lists!$I$2:$I$153="Individual",ROW(Lists!$B$2:$B$153)),ROW(44:44))-1,1),"")</f>
        <v>Socioeconomic crisis in Lebanon</v>
      </c>
      <c r="B48" s="131" t="str">
        <f>VLOOKUP(A48,Lists!$B$2:$G$153,2,FALSE)</f>
        <v>LBN004</v>
      </c>
      <c r="C48" s="131" t="str">
        <f>VLOOKUP(B48,'INFORM Severity - hidden'!$C$5:$D$160,2,FALSE)</f>
        <v>Lebanon</v>
      </c>
      <c r="D48" s="131" t="str">
        <f>VLOOKUP(A48,Lists!$B$2:$G$153,3,FALSE)</f>
        <v>LBN</v>
      </c>
      <c r="E48" s="132" t="str">
        <f>VLOOKUP(A48,Lists!$B$2:$G$153,5,FALSE)</f>
        <v>Political and economic crisis</v>
      </c>
      <c r="F48" s="233">
        <f t="shared" si="5"/>
        <v>3.7</v>
      </c>
      <c r="G48" s="129">
        <f t="shared" si="6"/>
        <v>4</v>
      </c>
      <c r="H48" s="129" t="str">
        <f t="shared" si="7"/>
        <v>High</v>
      </c>
      <c r="I48" s="234" t="str">
        <f>INDEX(Trends!$D$3:$D$404,MATCH(B48,Trends!$C$3:$C$404,0))</f>
        <v>Increasing</v>
      </c>
      <c r="J48" s="129" t="str">
        <f>VLOOKUP($B48,Reliability!$A$3:$I$170,9,FALSE)</f>
        <v>High</v>
      </c>
      <c r="K48" s="235">
        <f t="shared" si="8"/>
        <v>3.3</v>
      </c>
      <c r="L48" s="235">
        <f>VLOOKUP($B48,'Impact of the crisis'!$C$6:$N$170,12,FALSE)</f>
        <v>3.6</v>
      </c>
      <c r="M48" s="235">
        <f>VLOOKUP($B48,'Impact of the crisis'!$C$6:$AB$170,26,FALSE)</f>
        <v>3.1</v>
      </c>
      <c r="N48" s="235">
        <f>VLOOKUP($B48,'Conditions of people affected'!$C$6:$R$170,16,FALSE)</f>
        <v>4.25</v>
      </c>
      <c r="O48" s="235">
        <f>VLOOKUP($B48,'Conditions of people affected'!$C$6:$R$170,9,FALSE)</f>
        <v>4.5</v>
      </c>
      <c r="P48" s="235">
        <f>VLOOKUP($B48,'Conditions of people affected'!$C$6:$R$170,15,FALSE)</f>
        <v>4</v>
      </c>
      <c r="Q48" s="235">
        <f t="shared" si="9"/>
        <v>2.9</v>
      </c>
      <c r="R48" s="235">
        <f>VLOOKUP($B48,'Complexity of the crisis'!$C$6:$AN$170,22,FALSE)</f>
        <v>2.8</v>
      </c>
      <c r="S48" s="235">
        <f>VLOOKUP($B48,'Complexity of the crisis'!$C$6:$AN$170,38,FALSE)</f>
        <v>3</v>
      </c>
      <c r="T48" s="133" t="str">
        <f>VLOOKUP(B48,Lists!$C$3:$E$163,3,FALSE)</f>
        <v>Middle east</v>
      </c>
      <c r="U48" s="134" t="str">
        <f>VLOOKUP(B48,'INFORM Severity - hidden'!$C$5:$V$170,20,FALSE)</f>
        <v>2021-04-28</v>
      </c>
    </row>
    <row r="49" spans="1:21" x14ac:dyDescent="0.3">
      <c r="A49" s="130" t="str">
        <f t="array" ref="A49">IFERROR(INDEX(Lists!$B$2:$B$153,SMALL(IF(Lists!$I$2:$I$153="Individual",ROW(Lists!$B$2:$B$153)),ROW(45:45))-1,1),"")</f>
        <v>Mixed migration flows in Libya</v>
      </c>
      <c r="B49" s="131" t="str">
        <f>VLOOKUP(A49,Lists!$B$2:$G$153,2,FALSE)</f>
        <v>LBY002</v>
      </c>
      <c r="C49" s="131" t="str">
        <f>VLOOKUP(B49,'INFORM Severity - hidden'!$C$5:$D$160,2,FALSE)</f>
        <v>Libya</v>
      </c>
      <c r="D49" s="131" t="str">
        <f>VLOOKUP(A49,Lists!$B$2:$G$153,3,FALSE)</f>
        <v>LBY</v>
      </c>
      <c r="E49" s="132" t="str">
        <f>VLOOKUP(A49,Lists!$B$2:$G$153,5,FALSE)</f>
        <v>International displacement</v>
      </c>
      <c r="F49" s="233">
        <f t="shared" si="5"/>
        <v>2.6</v>
      </c>
      <c r="G49" s="129">
        <f t="shared" si="6"/>
        <v>3</v>
      </c>
      <c r="H49" s="129" t="str">
        <f t="shared" si="7"/>
        <v>Medium</v>
      </c>
      <c r="I49" s="234" t="str">
        <f>INDEX(Trends!$D$3:$D$404,MATCH(B49,Trends!$C$3:$C$404,0))</f>
        <v>Decreasing</v>
      </c>
      <c r="J49" s="129" t="str">
        <f>VLOOKUP($B49,Reliability!$A$3:$I$170,9,FALSE)</f>
        <v>High</v>
      </c>
      <c r="K49" s="235">
        <f t="shared" si="8"/>
        <v>3.8</v>
      </c>
      <c r="L49" s="235">
        <f>VLOOKUP($B49,'Impact of the crisis'!$C$6:$N$170,12,FALSE)</f>
        <v>4.5999999999999996</v>
      </c>
      <c r="M49" s="235">
        <f>VLOOKUP($B49,'Impact of the crisis'!$C$6:$AB$170,26,FALSE)</f>
        <v>3.3</v>
      </c>
      <c r="N49" s="235">
        <f>VLOOKUP($B49,'Conditions of people affected'!$C$6:$R$170,16,FALSE)</f>
        <v>1.2</v>
      </c>
      <c r="O49" s="235">
        <f>VLOOKUP($B49,'Conditions of people affected'!$C$6:$R$170,9,FALSE)</f>
        <v>1.4</v>
      </c>
      <c r="P49" s="235">
        <f>VLOOKUP($B49,'Conditions of people affected'!$C$6:$R$170,15,FALSE)</f>
        <v>1</v>
      </c>
      <c r="Q49" s="235">
        <f t="shared" si="9"/>
        <v>3.3</v>
      </c>
      <c r="R49" s="235">
        <f>VLOOKUP($B49,'Complexity of the crisis'!$C$6:$AN$170,22,FALSE)</f>
        <v>3.6</v>
      </c>
      <c r="S49" s="235">
        <f>VLOOKUP($B49,'Complexity of the crisis'!$C$6:$AN$170,38,FALSE)</f>
        <v>3</v>
      </c>
      <c r="T49" s="133" t="str">
        <f>VLOOKUP(B49,Lists!$C$3:$E$163,3,FALSE)</f>
        <v>Africa</v>
      </c>
      <c r="U49" s="134" t="str">
        <f>VLOOKUP(B49,'INFORM Severity - hidden'!$C$5:$V$170,20,FALSE)</f>
        <v>2021-04-28</v>
      </c>
    </row>
    <row r="50" spans="1:21" x14ac:dyDescent="0.3">
      <c r="A50" s="130" t="str">
        <f t="array" ref="A50">IFERROR(INDEX(Lists!$B$2:$B$153,SMALL(IF(Lists!$I$2:$I$153="Individual",ROW(Lists!$B$2:$B$153)),ROW(46:46))-1,1),"")</f>
        <v>Drought in Lesotho</v>
      </c>
      <c r="B50" s="131" t="str">
        <f>VLOOKUP(A50,Lists!$B$2:$G$153,2,FALSE)</f>
        <v>LSO002</v>
      </c>
      <c r="C50" s="131" t="str">
        <f>VLOOKUP(B50,'INFORM Severity - hidden'!$C$5:$D$160,2,FALSE)</f>
        <v>Lesotho</v>
      </c>
      <c r="D50" s="131" t="str">
        <f>VLOOKUP(A50,Lists!$B$2:$G$153,3,FALSE)</f>
        <v>LSO</v>
      </c>
      <c r="E50" s="132" t="str">
        <f>VLOOKUP(A50,Lists!$B$2:$G$153,5,FALSE)</f>
        <v>Drought</v>
      </c>
      <c r="F50" s="233">
        <f t="shared" si="5"/>
        <v>2.5</v>
      </c>
      <c r="G50" s="129">
        <f t="shared" si="6"/>
        <v>3</v>
      </c>
      <c r="H50" s="129" t="str">
        <f t="shared" si="7"/>
        <v>Medium</v>
      </c>
      <c r="I50" s="234" t="str">
        <f>INDEX(Trends!$D$3:$D$404,MATCH(B50,Trends!$C$3:$C$404,0))</f>
        <v>Stable</v>
      </c>
      <c r="J50" s="129" t="str">
        <f>VLOOKUP($B50,Reliability!$A$3:$I$170,9,FALSE)</f>
        <v>Medium</v>
      </c>
      <c r="K50" s="235">
        <f t="shared" si="8"/>
        <v>2.2000000000000002</v>
      </c>
      <c r="L50" s="235">
        <f>VLOOKUP($B50,'Impact of the crisis'!$C$6:$N$170,12,FALSE)</f>
        <v>3</v>
      </c>
      <c r="M50" s="235">
        <f>VLOOKUP($B50,'Impact of the crisis'!$C$6:$AB$170,26,FALSE)</f>
        <v>1.8</v>
      </c>
      <c r="N50" s="235">
        <f>VLOOKUP($B50,'Conditions of people affected'!$C$6:$R$170,16,FALSE)</f>
        <v>3.45</v>
      </c>
      <c r="O50" s="235">
        <f>VLOOKUP($B50,'Conditions of people affected'!$C$6:$R$170,9,FALSE)</f>
        <v>2.9</v>
      </c>
      <c r="P50" s="235">
        <f>VLOOKUP($B50,'Conditions of people affected'!$C$6:$R$170,15,FALSE)</f>
        <v>4</v>
      </c>
      <c r="Q50" s="235">
        <f t="shared" si="9"/>
        <v>1.2</v>
      </c>
      <c r="R50" s="235">
        <f>VLOOKUP($B50,'Complexity of the crisis'!$C$6:$AN$170,22,FALSE)</f>
        <v>1.4</v>
      </c>
      <c r="S50" s="235">
        <f>VLOOKUP($B50,'Complexity of the crisis'!$C$6:$AN$170,38,FALSE)</f>
        <v>1</v>
      </c>
      <c r="T50" s="133" t="str">
        <f>VLOOKUP(B50,Lists!$C$3:$E$163,3,FALSE)</f>
        <v>Africa</v>
      </c>
      <c r="U50" s="134" t="str">
        <f>VLOOKUP(B50,'INFORM Severity - hidden'!$C$5:$V$170,20,FALSE)</f>
        <v>2020-11-26</v>
      </c>
    </row>
    <row r="51" spans="1:21" x14ac:dyDescent="0.3">
      <c r="A51" s="130" t="str">
        <f t="array" ref="A51">IFERROR(INDEX(Lists!$B$2:$B$153,SMALL(IF(Lists!$I$2:$I$153="Individual",ROW(Lists!$B$2:$B$153)),ROW(47:47))-1,1),"")</f>
        <v>Mixed migration flows in Morocco</v>
      </c>
      <c r="B51" s="131" t="str">
        <f>VLOOKUP(A51,Lists!$B$2:$G$153,2,FALSE)</f>
        <v>MAR002</v>
      </c>
      <c r="C51" s="131" t="str">
        <f>VLOOKUP(B51,'INFORM Severity - hidden'!$C$5:$D$160,2,FALSE)</f>
        <v>Morocco</v>
      </c>
      <c r="D51" s="131" t="str">
        <f>VLOOKUP(A51,Lists!$B$2:$G$153,3,FALSE)</f>
        <v>MAR</v>
      </c>
      <c r="E51" s="132" t="str">
        <f>VLOOKUP(A51,Lists!$B$2:$G$153,5,FALSE)</f>
        <v>International displacement</v>
      </c>
      <c r="F51" s="233" t="str">
        <f t="shared" si="5"/>
        <v>x</v>
      </c>
      <c r="G51" s="129" t="str">
        <f t="shared" si="6"/>
        <v>x</v>
      </c>
      <c r="H51" s="129" t="str">
        <f t="shared" si="7"/>
        <v>x</v>
      </c>
      <c r="I51" s="234" t="str">
        <f>INDEX(Trends!$D$3:$D$404,MATCH(B51,Trends!$C$3:$C$404,0))</f>
        <v>-</v>
      </c>
      <c r="J51" s="129" t="str">
        <f>VLOOKUP($B51,Reliability!$A$3:$I$170,9,FALSE)</f>
        <v>Very Low</v>
      </c>
      <c r="K51" s="235">
        <f t="shared" si="8"/>
        <v>3.9</v>
      </c>
      <c r="L51" s="235">
        <f>VLOOKUP($B51,'Impact of the crisis'!$C$6:$N$170,12,FALSE)</f>
        <v>4.8</v>
      </c>
      <c r="M51" s="235">
        <f>VLOOKUP($B51,'Impact of the crisis'!$C$6:$AB$170,26,FALSE)</f>
        <v>3.2</v>
      </c>
      <c r="N51" s="235" t="str">
        <f>VLOOKUP($B51,'Conditions of people affected'!$C$6:$R$170,16,FALSE)</f>
        <v>x</v>
      </c>
      <c r="O51" s="235" t="str">
        <f>VLOOKUP($B51,'Conditions of people affected'!$C$6:$R$170,9,FALSE)</f>
        <v>x</v>
      </c>
      <c r="P51" s="235" t="str">
        <f>VLOOKUP($B51,'Conditions of people affected'!$C$6:$R$170,15,FALSE)</f>
        <v>x</v>
      </c>
      <c r="Q51" s="235">
        <f t="shared" si="9"/>
        <v>2.2000000000000002</v>
      </c>
      <c r="R51" s="235">
        <f>VLOOKUP($B51,'Complexity of the crisis'!$C$6:$AN$170,22,FALSE)</f>
        <v>3.1</v>
      </c>
      <c r="S51" s="235">
        <f>VLOOKUP($B51,'Complexity of the crisis'!$C$6:$AN$170,38,FALSE)</f>
        <v>1</v>
      </c>
      <c r="T51" s="133" t="str">
        <f>VLOOKUP(B51,Lists!$C$3:$E$163,3,FALSE)</f>
        <v>Africa</v>
      </c>
      <c r="U51" s="134" t="str">
        <f>VLOOKUP(B51,'INFORM Severity - hidden'!$C$5:$V$170,20,FALSE)</f>
        <v>2021-03-31</v>
      </c>
    </row>
    <row r="52" spans="1:21" x14ac:dyDescent="0.3">
      <c r="A52" s="130" t="str">
        <f t="array" ref="A52">IFERROR(INDEX(Lists!$B$2:$B$153,SMALL(IF(Lists!$I$2:$I$153="Individual",ROW(Lists!$B$2:$B$153)),ROW(48:48))-1,1),"")</f>
        <v>Drought in Madagascar</v>
      </c>
      <c r="B52" s="131" t="str">
        <f>VLOOKUP(A52,Lists!$B$2:$G$153,2,FALSE)</f>
        <v>MDG002</v>
      </c>
      <c r="C52" s="131" t="str">
        <f>VLOOKUP(B52,'INFORM Severity - hidden'!$C$5:$D$160,2,FALSE)</f>
        <v>Madagascar</v>
      </c>
      <c r="D52" s="131" t="str">
        <f>VLOOKUP(A52,Lists!$B$2:$G$153,3,FALSE)</f>
        <v>MDG</v>
      </c>
      <c r="E52" s="132" t="str">
        <f>VLOOKUP(A52,Lists!$B$2:$G$153,5,FALSE)</f>
        <v>Drought</v>
      </c>
      <c r="F52" s="233">
        <f t="shared" si="5"/>
        <v>3</v>
      </c>
      <c r="G52" s="129">
        <f t="shared" si="6"/>
        <v>3</v>
      </c>
      <c r="H52" s="129" t="str">
        <f t="shared" si="7"/>
        <v>Medium</v>
      </c>
      <c r="I52" s="234" t="str">
        <f>INDEX(Trends!$D$3:$D$404,MATCH(B52,Trends!$C$3:$C$404,0))</f>
        <v>Increasing</v>
      </c>
      <c r="J52" s="129" t="str">
        <f>VLOOKUP($B52,Reliability!$A$3:$I$170,9,FALSE)</f>
        <v>Medium</v>
      </c>
      <c r="K52" s="235">
        <f t="shared" si="8"/>
        <v>3</v>
      </c>
      <c r="L52" s="235">
        <f>VLOOKUP($B52,'Impact of the crisis'!$C$6:$N$170,12,FALSE)</f>
        <v>1.6</v>
      </c>
      <c r="M52" s="235">
        <f>VLOOKUP($B52,'Impact of the crisis'!$C$6:$AB$170,26,FALSE)</f>
        <v>3.55</v>
      </c>
      <c r="N52" s="235">
        <f>VLOOKUP($B52,'Conditions of people affected'!$C$6:$R$170,16,FALSE)</f>
        <v>3.8</v>
      </c>
      <c r="O52" s="235">
        <f>VLOOKUP($B52,'Conditions of people affected'!$C$6:$R$170,9,FALSE)</f>
        <v>3.6</v>
      </c>
      <c r="P52" s="235">
        <f>VLOOKUP($B52,'Conditions of people affected'!$C$6:$R$170,15,FALSE)</f>
        <v>4</v>
      </c>
      <c r="Q52" s="235">
        <f t="shared" si="9"/>
        <v>1.7</v>
      </c>
      <c r="R52" s="235">
        <f>VLOOKUP($B52,'Complexity of the crisis'!$C$6:$AN$170,22,FALSE)</f>
        <v>2.2999999999999998</v>
      </c>
      <c r="S52" s="235">
        <f>VLOOKUP($B52,'Complexity of the crisis'!$C$6:$AN$170,38,FALSE)</f>
        <v>1</v>
      </c>
      <c r="T52" s="133" t="str">
        <f>VLOOKUP(B52,Lists!$C$3:$E$163,3,FALSE)</f>
        <v>Africa</v>
      </c>
      <c r="U52" s="134" t="str">
        <f>VLOOKUP(B52,'INFORM Severity - hidden'!$C$5:$V$170,20,FALSE)</f>
        <v>2021-01-29</v>
      </c>
    </row>
    <row r="53" spans="1:21" x14ac:dyDescent="0.3">
      <c r="A53" s="130" t="str">
        <f t="array" ref="A53">IFERROR(INDEX(Lists!$B$2:$B$153,SMALL(IF(Lists!$I$2:$I$153="Individual",ROW(Lists!$B$2:$B$153)),ROW(49:49))-1,1),"")</f>
        <v>Criminal Violence in Mexico</v>
      </c>
      <c r="B53" s="131" t="str">
        <f>VLOOKUP(A53,Lists!$B$2:$G$153,2,FALSE)</f>
        <v>MEX002</v>
      </c>
      <c r="C53" s="131" t="str">
        <f>VLOOKUP(B53,'INFORM Severity - hidden'!$C$5:$D$160,2,FALSE)</f>
        <v>Mexico</v>
      </c>
      <c r="D53" s="131" t="str">
        <f>VLOOKUP(A53,Lists!$B$2:$G$153,3,FALSE)</f>
        <v>MEX</v>
      </c>
      <c r="E53" s="132" t="str">
        <f>VLOOKUP(A53,Lists!$B$2:$G$153,5,FALSE)</f>
        <v>Other type of violence</v>
      </c>
      <c r="F53" s="233" t="str">
        <f t="shared" si="5"/>
        <v>x</v>
      </c>
      <c r="G53" s="129" t="str">
        <f t="shared" si="6"/>
        <v>x</v>
      </c>
      <c r="H53" s="129" t="str">
        <f t="shared" si="7"/>
        <v>x</v>
      </c>
      <c r="I53" s="234" t="str">
        <f>INDEX(Trends!$D$3:$D$404,MATCH(B53,Trends!$C$3:$C$404,0))</f>
        <v>-</v>
      </c>
      <c r="J53" s="129" t="str">
        <f>VLOOKUP($B53,Reliability!$A$3:$I$170,9,FALSE)</f>
        <v>Very Low</v>
      </c>
      <c r="K53" s="235">
        <f t="shared" si="8"/>
        <v>4.2</v>
      </c>
      <c r="L53" s="235">
        <f>VLOOKUP($B53,'Impact of the crisis'!$C$6:$N$170,12,FALSE)</f>
        <v>3.9</v>
      </c>
      <c r="M53" s="235">
        <f>VLOOKUP($B53,'Impact of the crisis'!$C$6:$AB$170,26,FALSE)</f>
        <v>4.4000000000000004</v>
      </c>
      <c r="N53" s="235" t="str">
        <f>VLOOKUP($B53,'Conditions of people affected'!$C$6:$R$170,16,FALSE)</f>
        <v>x</v>
      </c>
      <c r="O53" s="235" t="str">
        <f>VLOOKUP($B53,'Conditions of people affected'!$C$6:$R$170,9,FALSE)</f>
        <v>x</v>
      </c>
      <c r="P53" s="235" t="str">
        <f>VLOOKUP($B53,'Conditions of people affected'!$C$6:$R$170,15,FALSE)</f>
        <v>x</v>
      </c>
      <c r="Q53" s="235">
        <f t="shared" si="9"/>
        <v>2.9</v>
      </c>
      <c r="R53" s="235">
        <f>VLOOKUP($B53,'Complexity of the crisis'!$C$6:$AN$170,22,FALSE)</f>
        <v>3.2</v>
      </c>
      <c r="S53" s="235">
        <f>VLOOKUP($B53,'Complexity of the crisis'!$C$6:$AN$170,38,FALSE)</f>
        <v>2.5</v>
      </c>
      <c r="T53" s="133" t="str">
        <f>VLOOKUP(B53,Lists!$C$3:$E$163,3,FALSE)</f>
        <v>Americas</v>
      </c>
      <c r="U53" s="134" t="str">
        <f>VLOOKUP(B53,'INFORM Severity - hidden'!$C$5:$V$170,20,FALSE)</f>
        <v>2021-01-28</v>
      </c>
    </row>
    <row r="54" spans="1:21" x14ac:dyDescent="0.3">
      <c r="A54" s="130" t="str">
        <f t="array" ref="A54">IFERROR(INDEX(Lists!$B$2:$B$153,SMALL(IF(Lists!$I$2:$I$153="Individual",ROW(Lists!$B$2:$B$153)),ROW(50:50))-1,1),"")</f>
        <v>Mixed Migration in Mexico</v>
      </c>
      <c r="B54" s="131" t="str">
        <f>VLOOKUP(A54,Lists!$B$2:$G$153,2,FALSE)</f>
        <v>MEX003</v>
      </c>
      <c r="C54" s="131" t="str">
        <f>VLOOKUP(B54,'INFORM Severity - hidden'!$C$5:$D$160,2,FALSE)</f>
        <v>Mexico</v>
      </c>
      <c r="D54" s="131" t="str">
        <f>VLOOKUP(A54,Lists!$B$2:$G$153,3,FALSE)</f>
        <v>MEX</v>
      </c>
      <c r="E54" s="132" t="str">
        <f>VLOOKUP(A54,Lists!$B$2:$G$153,5,FALSE)</f>
        <v>International displacement</v>
      </c>
      <c r="F54" s="233" t="str">
        <f t="shared" si="5"/>
        <v>x</v>
      </c>
      <c r="G54" s="129" t="str">
        <f t="shared" si="6"/>
        <v>x</v>
      </c>
      <c r="H54" s="129" t="str">
        <f t="shared" si="7"/>
        <v>x</v>
      </c>
      <c r="I54" s="234" t="str">
        <f>INDEX(Trends!$D$3:$D$404,MATCH(B54,Trends!$C$3:$C$404,0))</f>
        <v>-</v>
      </c>
      <c r="J54" s="129" t="str">
        <f>VLOOKUP($B54,Reliability!$A$3:$I$170,9,FALSE)</f>
        <v>Low</v>
      </c>
      <c r="K54" s="235">
        <f t="shared" si="8"/>
        <v>3.5</v>
      </c>
      <c r="L54" s="235">
        <f>VLOOKUP($B54,'Impact of the crisis'!$C$6:$N$170,12,FALSE)</f>
        <v>4.2</v>
      </c>
      <c r="M54" s="235">
        <f>VLOOKUP($B54,'Impact of the crisis'!$C$6:$AB$170,26,FALSE)</f>
        <v>3</v>
      </c>
      <c r="N54" s="235" t="str">
        <f>VLOOKUP($B54,'Conditions of people affected'!$C$6:$R$170,16,FALSE)</f>
        <v>x</v>
      </c>
      <c r="O54" s="235" t="str">
        <f>VLOOKUP($B54,'Conditions of people affected'!$C$6:$R$170,9,FALSE)</f>
        <v>x</v>
      </c>
      <c r="P54" s="235" t="str">
        <f>VLOOKUP($B54,'Conditions of people affected'!$C$6:$R$170,15,FALSE)</f>
        <v>x</v>
      </c>
      <c r="Q54" s="235">
        <f t="shared" si="9"/>
        <v>2.9</v>
      </c>
      <c r="R54" s="235">
        <f>VLOOKUP($B54,'Complexity of the crisis'!$C$6:$AN$170,22,FALSE)</f>
        <v>3.2</v>
      </c>
      <c r="S54" s="235">
        <f>VLOOKUP($B54,'Complexity of the crisis'!$C$6:$AN$170,38,FALSE)</f>
        <v>2.5</v>
      </c>
      <c r="T54" s="133" t="str">
        <f>VLOOKUP(B54,Lists!$C$3:$E$163,3,FALSE)</f>
        <v>Americas</v>
      </c>
      <c r="U54" s="134" t="str">
        <f>VLOOKUP(B54,'INFORM Severity - hidden'!$C$5:$V$170,20,FALSE)</f>
        <v>2021-01-28</v>
      </c>
    </row>
    <row r="55" spans="1:21" x14ac:dyDescent="0.3">
      <c r="A55" s="130" t="str">
        <f t="array" ref="A55">IFERROR(INDEX(Lists!$B$2:$B$153,SMALL(IF(Lists!$I$2:$I$153="Individual",ROW(Lists!$B$2:$B$153)),ROW(51:51))-1,1),"")</f>
        <v>Complex crisis in Mali</v>
      </c>
      <c r="B55" s="131" t="str">
        <f>VLOOKUP(A55,Lists!$B$2:$G$153,2,FALSE)</f>
        <v>MLI001</v>
      </c>
      <c r="C55" s="131" t="str">
        <f>VLOOKUP(B55,'INFORM Severity - hidden'!$C$5:$D$160,2,FALSE)</f>
        <v>Mali</v>
      </c>
      <c r="D55" s="131" t="str">
        <f>VLOOKUP(A55,Lists!$B$2:$G$153,3,FALSE)</f>
        <v>MLI</v>
      </c>
      <c r="E55" s="132" t="str">
        <f>VLOOKUP(A55,Lists!$B$2:$G$153,5,FALSE)</f>
        <v>Complex crisis</v>
      </c>
      <c r="F55" s="233">
        <f t="shared" si="5"/>
        <v>4.0999999999999996</v>
      </c>
      <c r="G55" s="129">
        <f t="shared" si="6"/>
        <v>5</v>
      </c>
      <c r="H55" s="129" t="str">
        <f t="shared" si="7"/>
        <v>Very High</v>
      </c>
      <c r="I55" s="234" t="str">
        <f>INDEX(Trends!$D$3:$D$404,MATCH(B55,Trends!$C$3:$C$404,0))</f>
        <v>Increasing</v>
      </c>
      <c r="J55" s="129" t="str">
        <f>VLOOKUP($B55,Reliability!$A$3:$I$170,9,FALSE)</f>
        <v>High</v>
      </c>
      <c r="K55" s="235">
        <f t="shared" si="8"/>
        <v>4.0999999999999996</v>
      </c>
      <c r="L55" s="235">
        <f>VLOOKUP($B55,'Impact of the crisis'!$C$6:$N$170,12,FALSE)</f>
        <v>4.9000000000000004</v>
      </c>
      <c r="M55" s="235">
        <f>VLOOKUP($B55,'Impact of the crisis'!$C$6:$AB$170,26,FALSE)</f>
        <v>3.6</v>
      </c>
      <c r="N55" s="235">
        <f>VLOOKUP($B55,'Conditions of people affected'!$C$6:$R$170,16,FALSE)</f>
        <v>4.3</v>
      </c>
      <c r="O55" s="235">
        <f>VLOOKUP($B55,'Conditions of people affected'!$C$6:$R$170,9,FALSE)</f>
        <v>4.5999999999999996</v>
      </c>
      <c r="P55" s="235">
        <f>VLOOKUP($B55,'Conditions of people affected'!$C$6:$R$170,15,FALSE)</f>
        <v>4</v>
      </c>
      <c r="Q55" s="235">
        <f t="shared" si="9"/>
        <v>3.9</v>
      </c>
      <c r="R55" s="235">
        <f>VLOOKUP($B55,'Complexity of the crisis'!$C$6:$AN$170,22,FALSE)</f>
        <v>3.1</v>
      </c>
      <c r="S55" s="235">
        <f>VLOOKUP($B55,'Complexity of the crisis'!$C$6:$AN$170,38,FALSE)</f>
        <v>4.5</v>
      </c>
      <c r="T55" s="133" t="str">
        <f>VLOOKUP(B55,Lists!$C$3:$E$163,3,FALSE)</f>
        <v>Africa</v>
      </c>
      <c r="U55" s="134" t="str">
        <f>VLOOKUP(B55,'INFORM Severity - hidden'!$C$5:$V$170,20,FALSE)</f>
        <v>2021-03-26</v>
      </c>
    </row>
    <row r="56" spans="1:21" x14ac:dyDescent="0.3">
      <c r="A56" s="130" t="str">
        <f t="array" ref="A56">IFERROR(INDEX(Lists!$B$2:$B$153,SMALL(IF(Lists!$I$2:$I$153="Individual",ROW(Lists!$B$2:$B$153)),ROW(52:52))-1,1),"")</f>
        <v>Rakhine Conflict</v>
      </c>
      <c r="B56" s="131" t="str">
        <f>VLOOKUP(A56,Lists!$B$2:$G$153,2,FALSE)</f>
        <v>MMR002</v>
      </c>
      <c r="C56" s="131" t="str">
        <f>VLOOKUP(B56,'INFORM Severity - hidden'!$C$5:$D$160,2,FALSE)</f>
        <v>Myanmar</v>
      </c>
      <c r="D56" s="131" t="str">
        <f>VLOOKUP(A56,Lists!$B$2:$G$153,3,FALSE)</f>
        <v>MMR</v>
      </c>
      <c r="E56" s="132" t="str">
        <f>VLOOKUP(A56,Lists!$B$2:$G$153,5,FALSE)</f>
        <v>Conflict</v>
      </c>
      <c r="F56" s="233">
        <f t="shared" si="5"/>
        <v>3.5</v>
      </c>
      <c r="G56" s="129">
        <f t="shared" si="6"/>
        <v>4</v>
      </c>
      <c r="H56" s="129" t="str">
        <f t="shared" si="7"/>
        <v>High</v>
      </c>
      <c r="I56" s="234" t="str">
        <f>INDEX(Trends!$D$3:$D$404,MATCH(B56,Trends!$C$3:$C$404,0))</f>
        <v>Stable</v>
      </c>
      <c r="J56" s="129" t="str">
        <f>VLOOKUP($B56,Reliability!$A$3:$I$170,9,FALSE)</f>
        <v>High</v>
      </c>
      <c r="K56" s="235">
        <f t="shared" si="8"/>
        <v>2.8</v>
      </c>
      <c r="L56" s="235">
        <f>VLOOKUP($B56,'Impact of the crisis'!$C$6:$N$170,12,FALSE)</f>
        <v>1.3</v>
      </c>
      <c r="M56" s="235">
        <f>VLOOKUP($B56,'Impact of the crisis'!$C$6:$AB$170,26,FALSE)</f>
        <v>3.4</v>
      </c>
      <c r="N56" s="235">
        <f>VLOOKUP($B56,'Conditions of people affected'!$C$6:$R$170,16,FALSE)</f>
        <v>3.6</v>
      </c>
      <c r="O56" s="235">
        <f>VLOOKUP($B56,'Conditions of people affected'!$C$6:$R$170,9,FALSE)</f>
        <v>3.2</v>
      </c>
      <c r="P56" s="235">
        <f>VLOOKUP($B56,'Conditions of people affected'!$C$6:$R$170,15,FALSE)</f>
        <v>4</v>
      </c>
      <c r="Q56" s="235">
        <f t="shared" si="9"/>
        <v>3.7</v>
      </c>
      <c r="R56" s="235">
        <f>VLOOKUP($B56,'Complexity of the crisis'!$C$6:$AN$170,22,FALSE)</f>
        <v>3.4</v>
      </c>
      <c r="S56" s="235">
        <f>VLOOKUP($B56,'Complexity of the crisis'!$C$6:$AN$170,38,FALSE)</f>
        <v>4</v>
      </c>
      <c r="T56" s="133" t="str">
        <f>VLOOKUP(B56,Lists!$C$3:$E$163,3,FALSE)</f>
        <v>Asia</v>
      </c>
      <c r="U56" s="134" t="str">
        <f>VLOOKUP(B56,'INFORM Severity - hidden'!$C$5:$V$170,20,FALSE)</f>
        <v>2021-03-23</v>
      </c>
    </row>
    <row r="57" spans="1:21" x14ac:dyDescent="0.3">
      <c r="A57" s="130" t="str">
        <f t="array" ref="A57">IFERROR(INDEX(Lists!$B$2:$B$153,SMALL(IF(Lists!$I$2:$I$153="Individual",ROW(Lists!$B$2:$B$153)),ROW(53:53))-1,1),"")</f>
        <v>Kachin and Shan Conflict</v>
      </c>
      <c r="B57" s="131" t="str">
        <f>VLOOKUP(A57,Lists!$B$2:$G$153,2,FALSE)</f>
        <v>MMR003</v>
      </c>
      <c r="C57" s="131" t="str">
        <f>VLOOKUP(B57,'INFORM Severity - hidden'!$C$5:$D$160,2,FALSE)</f>
        <v>Myanmar</v>
      </c>
      <c r="D57" s="131" t="str">
        <f>VLOOKUP(A57,Lists!$B$2:$G$153,3,FALSE)</f>
        <v>MMR</v>
      </c>
      <c r="E57" s="132" t="str">
        <f>VLOOKUP(A57,Lists!$B$2:$G$153,5,FALSE)</f>
        <v>Conflict</v>
      </c>
      <c r="F57" s="233">
        <f t="shared" si="5"/>
        <v>3.1</v>
      </c>
      <c r="G57" s="129">
        <f t="shared" si="6"/>
        <v>4</v>
      </c>
      <c r="H57" s="129" t="str">
        <f t="shared" si="7"/>
        <v>High</v>
      </c>
      <c r="I57" s="234" t="str">
        <f>INDEX(Trends!$D$3:$D$404,MATCH(B57,Trends!$C$3:$C$404,0))</f>
        <v>Increasing</v>
      </c>
      <c r="J57" s="129" t="str">
        <f>VLOOKUP($B57,Reliability!$A$3:$I$170,9,FALSE)</f>
        <v>High</v>
      </c>
      <c r="K57" s="235">
        <f t="shared" si="8"/>
        <v>2.5</v>
      </c>
      <c r="L57" s="235">
        <f>VLOOKUP($B57,'Impact of the crisis'!$C$6:$N$170,12,FALSE)</f>
        <v>2.2999999999999998</v>
      </c>
      <c r="M57" s="235">
        <f>VLOOKUP($B57,'Impact of the crisis'!$C$6:$AB$170,26,FALSE)</f>
        <v>2.6</v>
      </c>
      <c r="N57" s="235">
        <f>VLOOKUP($B57,'Conditions of people affected'!$C$6:$R$170,16,FALSE)</f>
        <v>3.1</v>
      </c>
      <c r="O57" s="235">
        <f>VLOOKUP($B57,'Conditions of people affected'!$C$6:$R$170,9,FALSE)</f>
        <v>3.2</v>
      </c>
      <c r="P57" s="235">
        <f>VLOOKUP($B57,'Conditions of people affected'!$C$6:$R$170,15,FALSE)</f>
        <v>3</v>
      </c>
      <c r="Q57" s="235">
        <f t="shared" si="9"/>
        <v>3.5</v>
      </c>
      <c r="R57" s="235">
        <f>VLOOKUP($B57,'Complexity of the crisis'!$C$6:$AN$170,22,FALSE)</f>
        <v>3.4</v>
      </c>
      <c r="S57" s="235">
        <f>VLOOKUP($B57,'Complexity of the crisis'!$C$6:$AN$170,38,FALSE)</f>
        <v>3.5</v>
      </c>
      <c r="T57" s="133" t="str">
        <f>VLOOKUP(B57,Lists!$C$3:$E$163,3,FALSE)</f>
        <v>Asia</v>
      </c>
      <c r="U57" s="134" t="str">
        <f>VLOOKUP(B57,'INFORM Severity - hidden'!$C$5:$V$170,20,FALSE)</f>
        <v>2021-03-23</v>
      </c>
    </row>
    <row r="58" spans="1:21" x14ac:dyDescent="0.3">
      <c r="A58" s="130" t="str">
        <f t="array" ref="A58">IFERROR(INDEX(Lists!$B$2:$B$153,SMALL(IF(Lists!$I$2:$I$153="Individual",ROW(Lists!$B$2:$B$153)),ROW(54:54))-1,1),"")</f>
        <v>Complex crisis in Mozambique</v>
      </c>
      <c r="B58" s="131" t="str">
        <f>VLOOKUP(A58,Lists!$B$2:$G$153,2,FALSE)</f>
        <v>MOZ001</v>
      </c>
      <c r="C58" s="131" t="str">
        <f>VLOOKUP(B58,'INFORM Severity - hidden'!$C$5:$D$160,2,FALSE)</f>
        <v>Mozambique</v>
      </c>
      <c r="D58" s="131" t="str">
        <f>VLOOKUP(A58,Lists!$B$2:$G$153,3,FALSE)</f>
        <v>MOZ</v>
      </c>
      <c r="E58" s="132" t="str">
        <f>VLOOKUP(A58,Lists!$B$2:$G$153,5,FALSE)</f>
        <v>Complex crisis</v>
      </c>
      <c r="F58" s="233">
        <f t="shared" si="5"/>
        <v>3.6</v>
      </c>
      <c r="G58" s="129">
        <f t="shared" si="6"/>
        <v>4</v>
      </c>
      <c r="H58" s="129" t="str">
        <f t="shared" si="7"/>
        <v>High</v>
      </c>
      <c r="I58" s="234" t="str">
        <f>INDEX(Trends!$D$3:$D$404,MATCH(B58,Trends!$C$3:$C$404,0))</f>
        <v>Increasing</v>
      </c>
      <c r="J58" s="129" t="str">
        <f>VLOOKUP($B58,Reliability!$A$3:$I$170,9,FALSE)</f>
        <v>High</v>
      </c>
      <c r="K58" s="235">
        <f t="shared" si="8"/>
        <v>4</v>
      </c>
      <c r="L58" s="235">
        <f>VLOOKUP($B58,'Impact of the crisis'!$C$6:$N$170,12,FALSE)</f>
        <v>4.5</v>
      </c>
      <c r="M58" s="235">
        <f>VLOOKUP($B58,'Impact of the crisis'!$C$6:$AB$170,26,FALSE)</f>
        <v>3.7</v>
      </c>
      <c r="N58" s="235">
        <f>VLOOKUP($B58,'Conditions of people affected'!$C$6:$R$170,16,FALSE)</f>
        <v>3.5</v>
      </c>
      <c r="O58" s="235">
        <f>VLOOKUP($B58,'Conditions of people affected'!$C$6:$R$170,9,FALSE)</f>
        <v>4</v>
      </c>
      <c r="P58" s="235">
        <f>VLOOKUP($B58,'Conditions of people affected'!$C$6:$R$170,15,FALSE)</f>
        <v>3</v>
      </c>
      <c r="Q58" s="235">
        <f t="shared" si="9"/>
        <v>3.3</v>
      </c>
      <c r="R58" s="235">
        <f>VLOOKUP($B58,'Complexity of the crisis'!$C$6:$AN$170,22,FALSE)</f>
        <v>3.5</v>
      </c>
      <c r="S58" s="235">
        <f>VLOOKUP($B58,'Complexity of the crisis'!$C$6:$AN$170,38,FALSE)</f>
        <v>3</v>
      </c>
      <c r="T58" s="133" t="str">
        <f>VLOOKUP(B58,Lists!$C$3:$E$163,3,FALSE)</f>
        <v>Africa</v>
      </c>
      <c r="U58" s="134" t="str">
        <f>VLOOKUP(B58,'INFORM Severity - hidden'!$C$5:$V$170,20,FALSE)</f>
        <v>2021-02-26</v>
      </c>
    </row>
    <row r="59" spans="1:21" x14ac:dyDescent="0.3">
      <c r="A59" s="130" t="str">
        <f t="array" ref="A59">IFERROR(INDEX(Lists!$B$2:$B$153,SMALL(IF(Lists!$I$2:$I$153="Individual",ROW(Lists!$B$2:$B$153)),ROW(55:55))-1,1),"")</f>
        <v>Cabo Delgado Islamist Insurgency</v>
      </c>
      <c r="B59" s="131" t="str">
        <f>VLOOKUP(A59,Lists!$B$2:$G$153,2,FALSE)</f>
        <v>MOZ004</v>
      </c>
      <c r="C59" s="131" t="str">
        <f>VLOOKUP(B59,'INFORM Severity - hidden'!$C$5:$D$160,2,FALSE)</f>
        <v>Mozambique</v>
      </c>
      <c r="D59" s="131" t="str">
        <f>VLOOKUP(A59,Lists!$B$2:$G$153,3,FALSE)</f>
        <v>MOZ</v>
      </c>
      <c r="E59" s="132" t="str">
        <f>VLOOKUP(A59,Lists!$B$2:$G$153,5,FALSE)</f>
        <v>Other type of violence</v>
      </c>
      <c r="F59" s="233">
        <f t="shared" si="5"/>
        <v>3.4</v>
      </c>
      <c r="G59" s="129">
        <f t="shared" si="6"/>
        <v>4</v>
      </c>
      <c r="H59" s="129" t="str">
        <f t="shared" si="7"/>
        <v>High</v>
      </c>
      <c r="I59" s="234" t="str">
        <f>INDEX(Trends!$D$3:$D$404,MATCH(B59,Trends!$C$3:$C$404,0))</f>
        <v>Increasing</v>
      </c>
      <c r="J59" s="129" t="str">
        <f>VLOOKUP($B59,Reliability!$A$3:$I$170,9,FALSE)</f>
        <v>High</v>
      </c>
      <c r="K59" s="235">
        <f t="shared" si="8"/>
        <v>3.5</v>
      </c>
      <c r="L59" s="235">
        <f>VLOOKUP($B59,'Impact of the crisis'!$C$6:$N$170,12,FALSE)</f>
        <v>2.2999999999999998</v>
      </c>
      <c r="M59" s="235">
        <f>VLOOKUP($B59,'Impact of the crisis'!$C$6:$AB$170,26,FALSE)</f>
        <v>3.9</v>
      </c>
      <c r="N59" s="235">
        <f>VLOOKUP($B59,'Conditions of people affected'!$C$6:$R$170,16,FALSE)</f>
        <v>3.35</v>
      </c>
      <c r="O59" s="235">
        <f>VLOOKUP($B59,'Conditions of people affected'!$C$6:$R$170,9,FALSE)</f>
        <v>3.7</v>
      </c>
      <c r="P59" s="235">
        <f>VLOOKUP($B59,'Conditions of people affected'!$C$6:$R$170,15,FALSE)</f>
        <v>3</v>
      </c>
      <c r="Q59" s="235">
        <f t="shared" si="9"/>
        <v>3.5</v>
      </c>
      <c r="R59" s="235">
        <f>VLOOKUP($B59,'Complexity of the crisis'!$C$6:$AN$170,22,FALSE)</f>
        <v>3.5</v>
      </c>
      <c r="S59" s="235">
        <f>VLOOKUP($B59,'Complexity of the crisis'!$C$6:$AN$170,38,FALSE)</f>
        <v>3.5</v>
      </c>
      <c r="T59" s="133" t="str">
        <f>VLOOKUP(B59,Lists!$C$3:$E$163,3,FALSE)</f>
        <v>Africa</v>
      </c>
      <c r="U59" s="134" t="str">
        <f>VLOOKUP(B59,'INFORM Severity - hidden'!$C$5:$V$170,20,FALSE)</f>
        <v>2021-02-26</v>
      </c>
    </row>
    <row r="60" spans="1:21" x14ac:dyDescent="0.3">
      <c r="A60" s="130" t="str">
        <f t="array" ref="A60">IFERROR(INDEX(Lists!$B$2:$B$153,SMALL(IF(Lists!$I$2:$I$153="Individual",ROW(Lists!$B$2:$B$153)),ROW(56:56))-1,1),"")</f>
        <v>Food Security Crisis in Mozambique</v>
      </c>
      <c r="B60" s="131" t="str">
        <f>VLOOKUP(A60,Lists!$B$2:$G$153,2,FALSE)</f>
        <v>MOZ006</v>
      </c>
      <c r="C60" s="131" t="str">
        <f>VLOOKUP(B60,'INFORM Severity - hidden'!$C$5:$D$160,2,FALSE)</f>
        <v>Mozambique</v>
      </c>
      <c r="D60" s="131" t="str">
        <f>VLOOKUP(A60,Lists!$B$2:$G$153,3,FALSE)</f>
        <v>MOZ</v>
      </c>
      <c r="E60" s="132" t="str">
        <f>VLOOKUP(A60,Lists!$B$2:$G$153,5,FALSE)</f>
        <v>Food Security</v>
      </c>
      <c r="F60" s="233">
        <f t="shared" si="5"/>
        <v>3.3</v>
      </c>
      <c r="G60" s="129">
        <f t="shared" si="6"/>
        <v>4</v>
      </c>
      <c r="H60" s="129" t="str">
        <f t="shared" si="7"/>
        <v>High</v>
      </c>
      <c r="I60" s="234" t="str">
        <f>INDEX(Trends!$D$3:$D$404,MATCH(B60,Trends!$C$3:$C$404,0))</f>
        <v>Increasing</v>
      </c>
      <c r="J60" s="129" t="str">
        <f>VLOOKUP($B60,Reliability!$A$3:$I$170,9,FALSE)</f>
        <v>Medium</v>
      </c>
      <c r="K60" s="235">
        <f t="shared" si="8"/>
        <v>3.4</v>
      </c>
      <c r="L60" s="235">
        <f>VLOOKUP($B60,'Impact of the crisis'!$C$6:$N$170,12,FALSE)</f>
        <v>4.4000000000000004</v>
      </c>
      <c r="M60" s="235">
        <f>VLOOKUP($B60,'Impact of the crisis'!$C$6:$AB$170,26,FALSE)</f>
        <v>2.8</v>
      </c>
      <c r="N60" s="235">
        <f>VLOOKUP($B60,'Conditions of people affected'!$C$6:$R$170,16,FALSE)</f>
        <v>3.55</v>
      </c>
      <c r="O60" s="235">
        <f>VLOOKUP($B60,'Conditions of people affected'!$C$6:$R$170,9,FALSE)</f>
        <v>4.0999999999999996</v>
      </c>
      <c r="P60" s="235">
        <f>VLOOKUP($B60,'Conditions of people affected'!$C$6:$R$170,15,FALSE)</f>
        <v>3</v>
      </c>
      <c r="Q60" s="235">
        <f t="shared" si="9"/>
        <v>2.8</v>
      </c>
      <c r="R60" s="235">
        <f>VLOOKUP($B60,'Complexity of the crisis'!$C$6:$AN$170,22,FALSE)</f>
        <v>3.5</v>
      </c>
      <c r="S60" s="235">
        <f>VLOOKUP($B60,'Complexity of the crisis'!$C$6:$AN$170,38,FALSE)</f>
        <v>2</v>
      </c>
      <c r="T60" s="133" t="str">
        <f>VLOOKUP(B60,Lists!$C$3:$E$163,3,FALSE)</f>
        <v>Africa</v>
      </c>
      <c r="U60" s="134" t="str">
        <f>VLOOKUP(B60,'INFORM Severity - hidden'!$C$5:$V$170,20,FALSE)</f>
        <v>2021-02-26</v>
      </c>
    </row>
    <row r="61" spans="1:21" x14ac:dyDescent="0.3">
      <c r="A61" s="130" t="str">
        <f t="array" ref="A61">IFERROR(INDEX(Lists!$B$2:$B$153,SMALL(IF(Lists!$I$2:$I$153="Individual",ROW(Lists!$B$2:$B$153)),ROW(57:57))-1,1),"")</f>
        <v>Tropical Cyclone Eloise in Mozambique</v>
      </c>
      <c r="B61" s="131" t="str">
        <f>VLOOKUP(A61,Lists!$B$2:$G$153,2,FALSE)</f>
        <v>MOZ007</v>
      </c>
      <c r="C61" s="131" t="str">
        <f>VLOOKUP(B61,'INFORM Severity - hidden'!$C$5:$D$160,2,FALSE)</f>
        <v>Mozambique</v>
      </c>
      <c r="D61" s="131" t="str">
        <f>VLOOKUP(A61,Lists!$B$2:$G$153,3,FALSE)</f>
        <v>MOZ</v>
      </c>
      <c r="E61" s="132" t="str">
        <f>VLOOKUP(A61,Lists!$B$2:$G$153,5,FALSE)</f>
        <v>Tropical cyclone</v>
      </c>
      <c r="F61" s="233">
        <f t="shared" si="5"/>
        <v>2.2000000000000002</v>
      </c>
      <c r="G61" s="129">
        <f t="shared" si="6"/>
        <v>3</v>
      </c>
      <c r="H61" s="129" t="str">
        <f t="shared" si="7"/>
        <v>Medium</v>
      </c>
      <c r="I61" s="234" t="str">
        <f>INDEX(Trends!$D$3:$D$404,MATCH(B61,Trends!$C$3:$C$404,0))</f>
        <v>Stable</v>
      </c>
      <c r="J61" s="129" t="str">
        <f>VLOOKUP($B61,Reliability!$A$3:$I$170,9,FALSE)</f>
        <v>High</v>
      </c>
      <c r="K61" s="235">
        <f t="shared" si="8"/>
        <v>2.2000000000000002</v>
      </c>
      <c r="L61" s="235">
        <f>VLOOKUP($B61,'Impact of the crisis'!$C$6:$N$170,12,FALSE)</f>
        <v>3.1</v>
      </c>
      <c r="M61" s="235">
        <f>VLOOKUP($B61,'Impact of the crisis'!$C$6:$AB$170,26,FALSE)</f>
        <v>1.6</v>
      </c>
      <c r="N61" s="235">
        <f>VLOOKUP($B61,'Conditions of people affected'!$C$6:$R$170,16,FALSE)</f>
        <v>1.7</v>
      </c>
      <c r="O61" s="235">
        <f>VLOOKUP($B61,'Conditions of people affected'!$C$6:$R$170,9,FALSE)</f>
        <v>2.4</v>
      </c>
      <c r="P61" s="235">
        <f>VLOOKUP($B61,'Conditions of people affected'!$C$6:$R$170,15,FALSE)</f>
        <v>1</v>
      </c>
      <c r="Q61" s="235">
        <f t="shared" si="9"/>
        <v>3</v>
      </c>
      <c r="R61" s="235">
        <f>VLOOKUP($B61,'Complexity of the crisis'!$C$6:$AN$170,22,FALSE)</f>
        <v>3.5</v>
      </c>
      <c r="S61" s="235">
        <f>VLOOKUP($B61,'Complexity of the crisis'!$C$6:$AN$170,38,FALSE)</f>
        <v>2.5</v>
      </c>
      <c r="T61" s="133" t="str">
        <f>VLOOKUP(B61,Lists!$C$3:$E$163,3,FALSE)</f>
        <v>Africa</v>
      </c>
      <c r="U61" s="134" t="str">
        <f>VLOOKUP(B61,'INFORM Severity - hidden'!$C$5:$V$170,20,FALSE)</f>
        <v>2021-02-26</v>
      </c>
    </row>
    <row r="62" spans="1:21" x14ac:dyDescent="0.3">
      <c r="A62" s="130" t="str">
        <f t="array" ref="A62">IFERROR(INDEX(Lists!$B$2:$B$153,SMALL(IF(Lists!$I$2:$I$153="Individual",ROW(Lists!$B$2:$B$153)),ROW(58:58))-1,1),"")</f>
        <v>Refugees from Mali in Mauritania</v>
      </c>
      <c r="B62" s="131" t="str">
        <f>VLOOKUP(A62,Lists!$B$2:$G$153,2,FALSE)</f>
        <v>MRT002</v>
      </c>
      <c r="C62" s="131" t="str">
        <f>VLOOKUP(B62,'INFORM Severity - hidden'!$C$5:$D$160,2,FALSE)</f>
        <v>Mauritania</v>
      </c>
      <c r="D62" s="131" t="str">
        <f>VLOOKUP(A62,Lists!$B$2:$G$153,3,FALSE)</f>
        <v>MRT</v>
      </c>
      <c r="E62" s="132" t="str">
        <f>VLOOKUP(A62,Lists!$B$2:$G$153,5,FALSE)</f>
        <v>International displacement</v>
      </c>
      <c r="F62" s="233">
        <f t="shared" si="5"/>
        <v>2.2000000000000002</v>
      </c>
      <c r="G62" s="129">
        <f t="shared" si="6"/>
        <v>3</v>
      </c>
      <c r="H62" s="129" t="str">
        <f t="shared" si="7"/>
        <v>Medium</v>
      </c>
      <c r="I62" s="234" t="str">
        <f>INDEX(Trends!$D$3:$D$404,MATCH(B62,Trends!$C$3:$C$404,0))</f>
        <v>Stable</v>
      </c>
      <c r="J62" s="129" t="str">
        <f>VLOOKUP($B62,Reliability!$A$3:$I$170,9,FALSE)</f>
        <v>Medium</v>
      </c>
      <c r="K62" s="235">
        <f t="shared" si="8"/>
        <v>2.4</v>
      </c>
      <c r="L62" s="235">
        <f>VLOOKUP($B62,'Impact of the crisis'!$C$6:$N$170,12,FALSE)</f>
        <v>0</v>
      </c>
      <c r="M62" s="235">
        <f>VLOOKUP($B62,'Impact of the crisis'!$C$6:$AB$170,26,FALSE)</f>
        <v>3.2</v>
      </c>
      <c r="N62" s="235">
        <f>VLOOKUP($B62,'Conditions of people affected'!$C$6:$R$170,16,FALSE)</f>
        <v>2.15</v>
      </c>
      <c r="O62" s="235">
        <f>VLOOKUP($B62,'Conditions of people affected'!$C$6:$R$170,9,FALSE)</f>
        <v>1.3</v>
      </c>
      <c r="P62" s="235">
        <f>VLOOKUP($B62,'Conditions of people affected'!$C$6:$R$170,15,FALSE)</f>
        <v>3</v>
      </c>
      <c r="Q62" s="235">
        <f t="shared" si="9"/>
        <v>2.1</v>
      </c>
      <c r="R62" s="235">
        <f>VLOOKUP($B62,'Complexity of the crisis'!$C$6:$AN$170,22,FALSE)</f>
        <v>2.6</v>
      </c>
      <c r="S62" s="235">
        <f>VLOOKUP($B62,'Complexity of the crisis'!$C$6:$AN$170,38,FALSE)</f>
        <v>1.5</v>
      </c>
      <c r="T62" s="133" t="str">
        <f>VLOOKUP(B62,Lists!$C$3:$E$163,3,FALSE)</f>
        <v>Africa</v>
      </c>
      <c r="U62" s="134" t="str">
        <f>VLOOKUP(B62,'INFORM Severity - hidden'!$C$5:$V$170,20,FALSE)</f>
        <v>2021-02-11</v>
      </c>
    </row>
    <row r="63" spans="1:21" x14ac:dyDescent="0.3">
      <c r="A63" s="130" t="str">
        <f t="array" ref="A63">IFERROR(INDEX(Lists!$B$2:$B$153,SMALL(IF(Lists!$I$2:$I$153="Individual",ROW(Lists!$B$2:$B$153)),ROW(59:59))-1,1),"")</f>
        <v>Food Security in Mauritania</v>
      </c>
      <c r="B63" s="131" t="str">
        <f>VLOOKUP(A63,Lists!$B$2:$G$153,2,FALSE)</f>
        <v>MRT003</v>
      </c>
      <c r="C63" s="131" t="str">
        <f>VLOOKUP(B63,'INFORM Severity - hidden'!$C$5:$D$160,2,FALSE)</f>
        <v>Mauritania</v>
      </c>
      <c r="D63" s="131" t="str">
        <f>VLOOKUP(A63,Lists!$B$2:$G$153,3,FALSE)</f>
        <v>MRT</v>
      </c>
      <c r="E63" s="132" t="str">
        <f>VLOOKUP(A63,Lists!$B$2:$G$153,5,FALSE)</f>
        <v>Drought</v>
      </c>
      <c r="F63" s="233">
        <f t="shared" si="5"/>
        <v>2.8</v>
      </c>
      <c r="G63" s="129">
        <f t="shared" si="6"/>
        <v>3</v>
      </c>
      <c r="H63" s="129" t="str">
        <f t="shared" si="7"/>
        <v>Medium</v>
      </c>
      <c r="I63" s="234" t="str">
        <f>INDEX(Trends!$D$3:$D$404,MATCH(B63,Trends!$C$3:$C$404,0))</f>
        <v>Stable</v>
      </c>
      <c r="J63" s="129" t="str">
        <f>VLOOKUP($B63,Reliability!$A$3:$I$170,9,FALSE)</f>
        <v>Low</v>
      </c>
      <c r="K63" s="235">
        <f t="shared" si="8"/>
        <v>3.2</v>
      </c>
      <c r="L63" s="235">
        <f>VLOOKUP($B63,'Impact of the crisis'!$C$6:$N$170,12,FALSE)</f>
        <v>4.4000000000000004</v>
      </c>
      <c r="M63" s="235">
        <f>VLOOKUP($B63,'Impact of the crisis'!$C$6:$AB$170,26,FALSE)</f>
        <v>2.2999999999999998</v>
      </c>
      <c r="N63" s="235">
        <f>VLOOKUP($B63,'Conditions of people affected'!$C$6:$R$170,16,FALSE)</f>
        <v>2.9</v>
      </c>
      <c r="O63" s="235">
        <f>VLOOKUP($B63,'Conditions of people affected'!$C$6:$R$170,9,FALSE)</f>
        <v>2.8</v>
      </c>
      <c r="P63" s="235">
        <f>VLOOKUP($B63,'Conditions of people affected'!$C$6:$R$170,15,FALSE)</f>
        <v>3</v>
      </c>
      <c r="Q63" s="235">
        <f t="shared" si="9"/>
        <v>2.2999999999999998</v>
      </c>
      <c r="R63" s="235">
        <f>VLOOKUP($B63,'Complexity of the crisis'!$C$6:$AN$170,22,FALSE)</f>
        <v>2.6</v>
      </c>
      <c r="S63" s="235">
        <f>VLOOKUP($B63,'Complexity of the crisis'!$C$6:$AN$170,38,FALSE)</f>
        <v>2</v>
      </c>
      <c r="T63" s="133" t="str">
        <f>VLOOKUP(B63,Lists!$C$3:$E$163,3,FALSE)</f>
        <v>Africa</v>
      </c>
      <c r="U63" s="134" t="str">
        <f>VLOOKUP(B63,'INFORM Severity - hidden'!$C$5:$V$170,20,FALSE)</f>
        <v>2021-02-11</v>
      </c>
    </row>
    <row r="64" spans="1:21" x14ac:dyDescent="0.3">
      <c r="A64" s="130" t="str">
        <f t="array" ref="A64">IFERROR(INDEX(Lists!$B$2:$B$153,SMALL(IF(Lists!$I$2:$I$153="Individual",ROW(Lists!$B$2:$B$153)),ROW(60:60))-1,1),"")</f>
        <v>Complex crisis in Malawi</v>
      </c>
      <c r="B64" s="131" t="str">
        <f>VLOOKUP(A64,Lists!$B$2:$G$153,2,FALSE)</f>
        <v>MWI002</v>
      </c>
      <c r="C64" s="131" t="str">
        <f>VLOOKUP(B64,'INFORM Severity - hidden'!$C$5:$D$160,2,FALSE)</f>
        <v>Malawi</v>
      </c>
      <c r="D64" s="131" t="str">
        <f>VLOOKUP(A64,Lists!$B$2:$G$153,3,FALSE)</f>
        <v>MWI</v>
      </c>
      <c r="E64" s="132" t="str">
        <f>VLOOKUP(A64,Lists!$B$2:$G$153,5,FALSE)</f>
        <v>Complex crisis</v>
      </c>
      <c r="F64" s="233">
        <f t="shared" si="5"/>
        <v>2.8</v>
      </c>
      <c r="G64" s="129">
        <f t="shared" si="6"/>
        <v>3</v>
      </c>
      <c r="H64" s="129" t="str">
        <f t="shared" si="7"/>
        <v>Medium</v>
      </c>
      <c r="I64" s="234" t="str">
        <f>INDEX(Trends!$D$3:$D$404,MATCH(B64,Trends!$C$3:$C$404,0))</f>
        <v>Stable</v>
      </c>
      <c r="J64" s="129" t="str">
        <f>VLOOKUP($B64,Reliability!$A$3:$I$170,9,FALSE)</f>
        <v>Medium</v>
      </c>
      <c r="K64" s="235">
        <f t="shared" si="8"/>
        <v>3.1</v>
      </c>
      <c r="L64" s="235">
        <f>VLOOKUP($B64,'Impact of the crisis'!$C$6:$N$170,12,FALSE)</f>
        <v>4.3</v>
      </c>
      <c r="M64" s="235">
        <f>VLOOKUP($B64,'Impact of the crisis'!$C$6:$AB$170,26,FALSE)</f>
        <v>2.2000000000000002</v>
      </c>
      <c r="N64" s="235">
        <f>VLOOKUP($B64,'Conditions of people affected'!$C$6:$R$170,16,FALSE)</f>
        <v>3.5</v>
      </c>
      <c r="O64" s="235">
        <f>VLOOKUP($B64,'Conditions of people affected'!$C$6:$R$170,9,FALSE)</f>
        <v>4</v>
      </c>
      <c r="P64" s="235">
        <f>VLOOKUP($B64,'Conditions of people affected'!$C$6:$R$170,15,FALSE)</f>
        <v>3</v>
      </c>
      <c r="Q64" s="235">
        <f t="shared" si="9"/>
        <v>1.5</v>
      </c>
      <c r="R64" s="235">
        <f>VLOOKUP($B64,'Complexity of the crisis'!$C$6:$AN$170,22,FALSE)</f>
        <v>2</v>
      </c>
      <c r="S64" s="235">
        <f>VLOOKUP($B64,'Complexity of the crisis'!$C$6:$AN$170,38,FALSE)</f>
        <v>1</v>
      </c>
      <c r="T64" s="133" t="str">
        <f>VLOOKUP(B64,Lists!$C$3:$E$163,3,FALSE)</f>
        <v>Africa</v>
      </c>
      <c r="U64" s="134" t="str">
        <f>VLOOKUP(B64,'INFORM Severity - hidden'!$C$5:$V$170,20,FALSE)</f>
        <v>2021-01-29</v>
      </c>
    </row>
    <row r="65" spans="1:21" x14ac:dyDescent="0.3">
      <c r="A65" s="130" t="str">
        <f t="array" ref="A65">IFERROR(INDEX(Lists!$B$2:$B$153,SMALL(IF(Lists!$I$2:$I$153="Individual",ROW(Lists!$B$2:$B$153)),ROW(61:61))-1,1),"")</f>
        <v>International Refugees in Malaysia</v>
      </c>
      <c r="B65" s="131" t="str">
        <f>VLOOKUP(A65,Lists!$B$2:$G$153,2,FALSE)</f>
        <v>MYS001</v>
      </c>
      <c r="C65" s="131" t="str">
        <f>VLOOKUP(B65,'INFORM Severity - hidden'!$C$5:$D$160,2,FALSE)</f>
        <v>Malaysia</v>
      </c>
      <c r="D65" s="131" t="str">
        <f>VLOOKUP(A65,Lists!$B$2:$G$153,3,FALSE)</f>
        <v>MYS</v>
      </c>
      <c r="E65" s="132" t="str">
        <f>VLOOKUP(A65,Lists!$B$2:$G$153,5,FALSE)</f>
        <v>International displacement</v>
      </c>
      <c r="F65" s="233">
        <f t="shared" si="5"/>
        <v>1.6</v>
      </c>
      <c r="G65" s="129">
        <f t="shared" si="6"/>
        <v>2</v>
      </c>
      <c r="H65" s="129" t="str">
        <f t="shared" si="7"/>
        <v>Low</v>
      </c>
      <c r="I65" s="234" t="str">
        <f>INDEX(Trends!$D$3:$D$404,MATCH(B65,Trends!$C$3:$C$404,0))</f>
        <v>-</v>
      </c>
      <c r="J65" s="129" t="str">
        <f>VLOOKUP($B65,Reliability!$A$3:$I$170,9,FALSE)</f>
        <v>High</v>
      </c>
      <c r="K65" s="235">
        <f t="shared" si="8"/>
        <v>1.5</v>
      </c>
      <c r="L65" s="235">
        <f>VLOOKUP($B65,'Impact of the crisis'!$C$6:$N$170,12,FALSE)</f>
        <v>1</v>
      </c>
      <c r="M65" s="235">
        <f>VLOOKUP($B65,'Impact of the crisis'!$C$6:$AB$170,26,FALSE)</f>
        <v>1.8</v>
      </c>
      <c r="N65" s="235">
        <f>VLOOKUP($B65,'Conditions of people affected'!$C$6:$R$170,16,FALSE)</f>
        <v>1.55</v>
      </c>
      <c r="O65" s="235">
        <f>VLOOKUP($B65,'Conditions of people affected'!$C$6:$R$170,9,FALSE)</f>
        <v>2.1</v>
      </c>
      <c r="P65" s="235">
        <f>VLOOKUP($B65,'Conditions of people affected'!$C$6:$R$170,15,FALSE)</f>
        <v>1</v>
      </c>
      <c r="Q65" s="235">
        <f t="shared" si="9"/>
        <v>1.9</v>
      </c>
      <c r="R65" s="235">
        <f>VLOOKUP($B65,'Complexity of the crisis'!$C$6:$AN$170,22,FALSE)</f>
        <v>1.7</v>
      </c>
      <c r="S65" s="235">
        <f>VLOOKUP($B65,'Complexity of the crisis'!$C$6:$AN$170,38,FALSE)</f>
        <v>2</v>
      </c>
      <c r="T65" s="133" t="str">
        <f>VLOOKUP(B65,Lists!$C$3:$E$163,3,FALSE)</f>
        <v>Asia</v>
      </c>
      <c r="U65" s="134" t="str">
        <f>VLOOKUP(B65,'INFORM Severity - hidden'!$C$5:$V$170,20,FALSE)</f>
        <v>2021-03-29</v>
      </c>
    </row>
    <row r="66" spans="1:21" x14ac:dyDescent="0.3">
      <c r="A66" s="130" t="str">
        <f t="array" ref="A66">IFERROR(INDEX(Lists!$B$2:$B$153,SMALL(IF(Lists!$I$2:$I$153="Individual",ROW(Lists!$B$2:$B$153)),ROW(62:62))-1,1),"")</f>
        <v>Food Security Crisis in Namibia</v>
      </c>
      <c r="B66" s="131" t="str">
        <f>VLOOKUP(A66,Lists!$B$2:$G$153,2,FALSE)</f>
        <v>NAM002</v>
      </c>
      <c r="C66" s="131" t="str">
        <f>VLOOKUP(B66,'INFORM Severity - hidden'!$C$5:$D$160,2,FALSE)</f>
        <v>Namibia</v>
      </c>
      <c r="D66" s="131" t="str">
        <f>VLOOKUP(A66,Lists!$B$2:$G$153,3,FALSE)</f>
        <v>NAM</v>
      </c>
      <c r="E66" s="132" t="str">
        <f>VLOOKUP(A66,Lists!$B$2:$G$153,5,FALSE)</f>
        <v>Food Security</v>
      </c>
      <c r="F66" s="233">
        <f t="shared" si="5"/>
        <v>2.1</v>
      </c>
      <c r="G66" s="129">
        <f t="shared" si="6"/>
        <v>3</v>
      </c>
      <c r="H66" s="129" t="str">
        <f t="shared" si="7"/>
        <v>Medium</v>
      </c>
      <c r="I66" s="234" t="str">
        <f>INDEX(Trends!$D$3:$D$404,MATCH(B66,Trends!$C$3:$C$404,0))</f>
        <v>Stable</v>
      </c>
      <c r="J66" s="129" t="str">
        <f>VLOOKUP($B66,Reliability!$A$3:$I$170,9,FALSE)</f>
        <v>Low</v>
      </c>
      <c r="K66" s="235">
        <f t="shared" si="8"/>
        <v>1.5</v>
      </c>
      <c r="L66" s="235">
        <f>VLOOKUP($B66,'Impact of the crisis'!$C$6:$N$170,12,FALSE)</f>
        <v>1.6</v>
      </c>
      <c r="M66" s="235">
        <f>VLOOKUP($B66,'Impact of the crisis'!$C$6:$AB$170,26,FALSE)</f>
        <v>1.4</v>
      </c>
      <c r="N66" s="235">
        <f>VLOOKUP($B66,'Conditions of people affected'!$C$6:$R$170,16,FALSE)</f>
        <v>2.85</v>
      </c>
      <c r="O66" s="235">
        <f>VLOOKUP($B66,'Conditions of people affected'!$C$6:$R$170,9,FALSE)</f>
        <v>2.7</v>
      </c>
      <c r="P66" s="235">
        <f>VLOOKUP($B66,'Conditions of people affected'!$C$6:$R$170,15,FALSE)</f>
        <v>3</v>
      </c>
      <c r="Q66" s="235">
        <f t="shared" si="9"/>
        <v>1.3</v>
      </c>
      <c r="R66" s="235">
        <f>VLOOKUP($B66,'Complexity of the crisis'!$C$6:$AN$170,22,FALSE)</f>
        <v>1.5</v>
      </c>
      <c r="S66" s="235">
        <f>VLOOKUP($B66,'Complexity of the crisis'!$C$6:$AN$170,38,FALSE)</f>
        <v>1</v>
      </c>
      <c r="T66" s="133" t="str">
        <f>VLOOKUP(B66,Lists!$C$3:$E$163,3,FALSE)</f>
        <v>Africa</v>
      </c>
      <c r="U66" s="134" t="str">
        <f>VLOOKUP(B66,'INFORM Severity - hidden'!$C$5:$V$170,20,FALSE)</f>
        <v>2020-11-26</v>
      </c>
    </row>
    <row r="67" spans="1:21" x14ac:dyDescent="0.3">
      <c r="A67" s="130" t="str">
        <f t="array" ref="A67">IFERROR(INDEX(Lists!$B$2:$B$153,SMALL(IF(Lists!$I$2:$I$153="Individual",ROW(Lists!$B$2:$B$153)),ROW(63:63))-1,1),"")</f>
        <v>Boko Haram in Niger</v>
      </c>
      <c r="B67" s="131" t="str">
        <f>VLOOKUP(A67,Lists!$B$2:$G$153,2,FALSE)</f>
        <v>NER002</v>
      </c>
      <c r="C67" s="131" t="str">
        <f>VLOOKUP(B67,'INFORM Severity - hidden'!$C$5:$D$160,2,FALSE)</f>
        <v>Niger</v>
      </c>
      <c r="D67" s="131" t="str">
        <f>VLOOKUP(A67,Lists!$B$2:$G$153,3,FALSE)</f>
        <v>NER</v>
      </c>
      <c r="E67" s="132" t="str">
        <f>VLOOKUP(A67,Lists!$B$2:$G$153,5,FALSE)</f>
        <v>Conflict</v>
      </c>
      <c r="F67" s="233">
        <f t="shared" si="5"/>
        <v>2.9</v>
      </c>
      <c r="G67" s="129">
        <f t="shared" si="6"/>
        <v>3</v>
      </c>
      <c r="H67" s="129" t="str">
        <f t="shared" si="7"/>
        <v>Medium</v>
      </c>
      <c r="I67" s="234" t="str">
        <f>INDEX(Trends!$D$3:$D$404,MATCH(B67,Trends!$C$3:$C$404,0))</f>
        <v>Decreasing</v>
      </c>
      <c r="J67" s="129" t="str">
        <f>VLOOKUP($B67,Reliability!$A$3:$I$170,9,FALSE)</f>
        <v>High</v>
      </c>
      <c r="K67" s="235">
        <f t="shared" si="8"/>
        <v>2.6</v>
      </c>
      <c r="L67" s="235">
        <f>VLOOKUP($B67,'Impact of the crisis'!$C$6:$N$170,12,FALSE)</f>
        <v>1.2</v>
      </c>
      <c r="M67" s="235">
        <f>VLOOKUP($B67,'Impact of the crisis'!$C$6:$AB$170,26,FALSE)</f>
        <v>3.1</v>
      </c>
      <c r="N67" s="235">
        <f>VLOOKUP($B67,'Conditions of people affected'!$C$6:$R$170,16,FALSE)</f>
        <v>2.7</v>
      </c>
      <c r="O67" s="235">
        <f>VLOOKUP($B67,'Conditions of people affected'!$C$6:$R$170,9,FALSE)</f>
        <v>2.4</v>
      </c>
      <c r="P67" s="235">
        <f>VLOOKUP($B67,'Conditions of people affected'!$C$6:$R$170,15,FALSE)</f>
        <v>3</v>
      </c>
      <c r="Q67" s="235">
        <f t="shared" si="9"/>
        <v>3.4</v>
      </c>
      <c r="R67" s="235">
        <f>VLOOKUP($B67,'Complexity of the crisis'!$C$6:$AN$170,22,FALSE)</f>
        <v>2.6</v>
      </c>
      <c r="S67" s="235">
        <f>VLOOKUP($B67,'Complexity of the crisis'!$C$6:$AN$170,38,FALSE)</f>
        <v>4</v>
      </c>
      <c r="T67" s="133" t="str">
        <f>VLOOKUP(B67,Lists!$C$3:$E$163,3,FALSE)</f>
        <v>Africa</v>
      </c>
      <c r="U67" s="134" t="str">
        <f>VLOOKUP(B67,'INFORM Severity - hidden'!$C$5:$V$170,20,FALSE)</f>
        <v>2021-03-26</v>
      </c>
    </row>
    <row r="68" spans="1:21" x14ac:dyDescent="0.3">
      <c r="A68" s="130" t="str">
        <f t="array" ref="A68">IFERROR(INDEX(Lists!$B$2:$B$153,SMALL(IF(Lists!$I$2:$I$153="Individual",ROW(Lists!$B$2:$B$153)),ROW(64:64))-1,1),"")</f>
        <v>Mali/Burkina Faso conflict</v>
      </c>
      <c r="B68" s="131" t="str">
        <f>VLOOKUP(A68,Lists!$B$2:$G$153,2,FALSE)</f>
        <v>NER003</v>
      </c>
      <c r="C68" s="131" t="str">
        <f>VLOOKUP(B68,'INFORM Severity - hidden'!$C$5:$D$160,2,FALSE)</f>
        <v>Niger</v>
      </c>
      <c r="D68" s="131" t="str">
        <f>VLOOKUP(A68,Lists!$B$2:$G$153,3,FALSE)</f>
        <v>NER</v>
      </c>
      <c r="E68" s="132" t="str">
        <f>VLOOKUP(A68,Lists!$B$2:$G$153,5,FALSE)</f>
        <v>Conflict</v>
      </c>
      <c r="F68" s="233">
        <f t="shared" si="5"/>
        <v>3.2</v>
      </c>
      <c r="G68" s="129">
        <f t="shared" si="6"/>
        <v>4</v>
      </c>
      <c r="H68" s="129" t="str">
        <f t="shared" si="7"/>
        <v>High</v>
      </c>
      <c r="I68" s="234" t="str">
        <f>INDEX(Trends!$D$3:$D$404,MATCH(B68,Trends!$C$3:$C$404,0))</f>
        <v>Stable</v>
      </c>
      <c r="J68" s="129" t="str">
        <f>VLOOKUP($B68,Reliability!$A$3:$I$170,9,FALSE)</f>
        <v>High</v>
      </c>
      <c r="K68" s="235">
        <f t="shared" si="8"/>
        <v>3</v>
      </c>
      <c r="L68" s="235">
        <f>VLOOKUP($B68,'Impact of the crisis'!$C$6:$N$170,12,FALSE)</f>
        <v>2.4</v>
      </c>
      <c r="M68" s="235">
        <f>VLOOKUP($B68,'Impact of the crisis'!$C$6:$AB$170,26,FALSE)</f>
        <v>3.2</v>
      </c>
      <c r="N68" s="235">
        <f>VLOOKUP($B68,'Conditions of people affected'!$C$6:$R$170,16,FALSE)</f>
        <v>3.25</v>
      </c>
      <c r="O68" s="235">
        <f>VLOOKUP($B68,'Conditions of people affected'!$C$6:$R$170,9,FALSE)</f>
        <v>3.5</v>
      </c>
      <c r="P68" s="235">
        <f>VLOOKUP($B68,'Conditions of people affected'!$C$6:$R$170,15,FALSE)</f>
        <v>3</v>
      </c>
      <c r="Q68" s="235">
        <f t="shared" si="9"/>
        <v>3.4</v>
      </c>
      <c r="R68" s="235">
        <f>VLOOKUP($B68,'Complexity of the crisis'!$C$6:$AN$170,22,FALSE)</f>
        <v>2.6</v>
      </c>
      <c r="S68" s="235">
        <f>VLOOKUP($B68,'Complexity of the crisis'!$C$6:$AN$170,38,FALSE)</f>
        <v>4</v>
      </c>
      <c r="T68" s="133" t="str">
        <f>VLOOKUP(B68,Lists!$C$3:$E$163,3,FALSE)</f>
        <v>Africa</v>
      </c>
      <c r="U68" s="134" t="str">
        <f>VLOOKUP(B68,'INFORM Severity - hidden'!$C$5:$V$170,20,FALSE)</f>
        <v>2021-03-26</v>
      </c>
    </row>
    <row r="69" spans="1:21" x14ac:dyDescent="0.3">
      <c r="A69" s="130" t="str">
        <f t="array" ref="A69">IFERROR(INDEX(Lists!$B$2:$B$153,SMALL(IF(Lists!$I$2:$I$153="Individual",ROW(Lists!$B$2:$B$153)),ROW(65:65))-1,1),"")</f>
        <v>Nigerian Refugees</v>
      </c>
      <c r="B69" s="131" t="str">
        <f>VLOOKUP(A69,Lists!$B$2:$G$153,2,FALSE)</f>
        <v>NER004</v>
      </c>
      <c r="C69" s="131" t="str">
        <f>VLOOKUP(B69,'INFORM Severity - hidden'!$C$5:$D$160,2,FALSE)</f>
        <v>Niger</v>
      </c>
      <c r="D69" s="131" t="str">
        <f>VLOOKUP(A69,Lists!$B$2:$G$153,3,FALSE)</f>
        <v>NER</v>
      </c>
      <c r="E69" s="132" t="str">
        <f>VLOOKUP(A69,Lists!$B$2:$G$153,5,FALSE)</f>
        <v>International displacement</v>
      </c>
      <c r="F69" s="233">
        <f t="shared" ref="F69:F100" si="10">IF(OR(N69="x",K69="x"),"x",ROUND((5-GEOMEAN(((5-K69)/5*4+1),((5-N69)/5*4+1),((5-N69)/5*4+1)))/4*3.5+Q69*0.3,1))</f>
        <v>2.6</v>
      </c>
      <c r="G69" s="129">
        <f t="shared" ref="G69:G100" si="11">IF(F69="x","x",ROUNDUP(F69,0))</f>
        <v>3</v>
      </c>
      <c r="H69" s="129" t="str">
        <f t="shared" ref="H69:H100" si="12">IF(N69="x","x",IF(K69="x","x",(IF(G69=5,"Very High",IF(G69=4,"High",IF(G69=3,"Medium",IF(G69=2,"Low","Very Low")))))))</f>
        <v>Medium</v>
      </c>
      <c r="I69" s="234" t="str">
        <f>INDEX(Trends!$D$3:$D$404,MATCH(B69,Trends!$C$3:$C$404,0))</f>
        <v>Increasing</v>
      </c>
      <c r="J69" s="129" t="str">
        <f>VLOOKUP($B69,Reliability!$A$3:$I$170,9,FALSE)</f>
        <v>High</v>
      </c>
      <c r="K69" s="235">
        <f t="shared" ref="K69:K100" si="13">IF(OR(M69="x",L69="x"),"x",ROUND((5-GEOMEAN(((5-L69)/5*4+1),((5-M69)/5*4+1),((5-M69)/5*4+1)))/4*5,1))</f>
        <v>2</v>
      </c>
      <c r="L69" s="235">
        <f>VLOOKUP($B69,'Impact of the crisis'!$C$6:$N$170,12,FALSE)</f>
        <v>0.6</v>
      </c>
      <c r="M69" s="235">
        <f>VLOOKUP($B69,'Impact of the crisis'!$C$6:$AB$170,26,FALSE)</f>
        <v>2.6</v>
      </c>
      <c r="N69" s="235">
        <f>VLOOKUP($B69,'Conditions of people affected'!$C$6:$R$170,16,FALSE)</f>
        <v>3.05</v>
      </c>
      <c r="O69" s="235">
        <f>VLOOKUP($B69,'Conditions of people affected'!$C$6:$R$170,9,FALSE)</f>
        <v>3.1</v>
      </c>
      <c r="P69" s="235">
        <f>VLOOKUP($B69,'Conditions of people affected'!$C$6:$R$170,15,FALSE)</f>
        <v>3</v>
      </c>
      <c r="Q69" s="235">
        <f t="shared" ref="Q69:Q100" si="14">IF(OR(S69="x",R69="x"),R69,ROUND((5-GEOMEAN(((5-R69)/5*4+1),((5-S69)/5*4+1)))/4*5,1))</f>
        <v>2.2999999999999998</v>
      </c>
      <c r="R69" s="235">
        <f>VLOOKUP($B69,'Complexity of the crisis'!$C$6:$AN$170,22,FALSE)</f>
        <v>2.6</v>
      </c>
      <c r="S69" s="235">
        <f>VLOOKUP($B69,'Complexity of the crisis'!$C$6:$AN$170,38,FALSE)</f>
        <v>2</v>
      </c>
      <c r="T69" s="133" t="str">
        <f>VLOOKUP(B69,Lists!$C$3:$E$163,3,FALSE)</f>
        <v>Africa</v>
      </c>
      <c r="U69" s="134" t="str">
        <f>VLOOKUP(B69,'INFORM Severity - hidden'!$C$5:$V$170,20,FALSE)</f>
        <v>2021-03-26</v>
      </c>
    </row>
    <row r="70" spans="1:21" x14ac:dyDescent="0.3">
      <c r="A70" s="130" t="str">
        <f t="array" ref="A70">IFERROR(INDEX(Lists!$B$2:$B$153,SMALL(IF(Lists!$I$2:$I$153="Individual",ROW(Lists!$B$2:$B$153)),ROW(66:66))-1,1),"")</f>
        <v>Complex crisis in Nigeria</v>
      </c>
      <c r="B70" s="131" t="str">
        <f>VLOOKUP(A70,Lists!$B$2:$G$153,2,FALSE)</f>
        <v>NGA001</v>
      </c>
      <c r="C70" s="131" t="str">
        <f>VLOOKUP(B70,'INFORM Severity - hidden'!$C$5:$D$160,2,FALSE)</f>
        <v>Nigeria</v>
      </c>
      <c r="D70" s="131" t="str">
        <f>VLOOKUP(A70,Lists!$B$2:$G$153,3,FALSE)</f>
        <v>NGA</v>
      </c>
      <c r="E70" s="132" t="str">
        <f>VLOOKUP(A70,Lists!$B$2:$G$153,5,FALSE)</f>
        <v>Complex crisis</v>
      </c>
      <c r="F70" s="233">
        <f t="shared" si="10"/>
        <v>4.0999999999999996</v>
      </c>
      <c r="G70" s="129">
        <f t="shared" si="11"/>
        <v>5</v>
      </c>
      <c r="H70" s="129" t="str">
        <f t="shared" si="12"/>
        <v>Very High</v>
      </c>
      <c r="I70" s="234" t="str">
        <f>INDEX(Trends!$D$3:$D$404,MATCH(B70,Trends!$C$3:$C$404,0))</f>
        <v>Increasing</v>
      </c>
      <c r="J70" s="129" t="str">
        <f>VLOOKUP($B70,Reliability!$A$3:$I$170,9,FALSE)</f>
        <v>High</v>
      </c>
      <c r="K70" s="235">
        <f t="shared" si="13"/>
        <v>4.0999999999999996</v>
      </c>
      <c r="L70" s="235">
        <f>VLOOKUP($B70,'Impact of the crisis'!$C$6:$N$170,12,FALSE)</f>
        <v>4.3</v>
      </c>
      <c r="M70" s="235">
        <f>VLOOKUP($B70,'Impact of the crisis'!$C$6:$AB$170,26,FALSE)</f>
        <v>4</v>
      </c>
      <c r="N70" s="235">
        <f>VLOOKUP($B70,'Conditions of people affected'!$C$6:$R$170,16,FALSE)</f>
        <v>4</v>
      </c>
      <c r="O70" s="235">
        <f>VLOOKUP($B70,'Conditions of people affected'!$C$6:$R$170,9,FALSE)</f>
        <v>5</v>
      </c>
      <c r="P70" s="235">
        <f>VLOOKUP($B70,'Conditions of people affected'!$C$6:$R$170,15,FALSE)</f>
        <v>3</v>
      </c>
      <c r="Q70" s="235">
        <f t="shared" si="14"/>
        <v>4.0999999999999996</v>
      </c>
      <c r="R70" s="235">
        <f>VLOOKUP($B70,'Complexity of the crisis'!$C$6:$AN$170,22,FALSE)</f>
        <v>3.5</v>
      </c>
      <c r="S70" s="235">
        <f>VLOOKUP($B70,'Complexity of the crisis'!$C$6:$AN$170,38,FALSE)</f>
        <v>4.5</v>
      </c>
      <c r="T70" s="133" t="str">
        <f>VLOOKUP(B70,Lists!$C$3:$E$163,3,FALSE)</f>
        <v>Africa</v>
      </c>
      <c r="U70" s="134" t="str">
        <f>VLOOKUP(B70,'INFORM Severity - hidden'!$C$5:$V$170,20,FALSE)</f>
        <v>2021-03-26</v>
      </c>
    </row>
    <row r="71" spans="1:21" x14ac:dyDescent="0.3">
      <c r="A71" s="130" t="str">
        <f t="array" ref="A71">IFERROR(INDEX(Lists!$B$2:$B$153,SMALL(IF(Lists!$I$2:$I$153="Individual",ROW(Lists!$B$2:$B$153)),ROW(67:67))-1,1),"")</f>
        <v>Middle belt conflict</v>
      </c>
      <c r="B71" s="131" t="str">
        <f>VLOOKUP(A71,Lists!$B$2:$G$153,2,FALSE)</f>
        <v>NGA003</v>
      </c>
      <c r="C71" s="131" t="str">
        <f>VLOOKUP(B71,'INFORM Severity - hidden'!$C$5:$D$160,2,FALSE)</f>
        <v>Nigeria</v>
      </c>
      <c r="D71" s="131" t="str">
        <f>VLOOKUP(A71,Lists!$B$2:$G$153,3,FALSE)</f>
        <v>NGA</v>
      </c>
      <c r="E71" s="132" t="str">
        <f>VLOOKUP(A71,Lists!$B$2:$G$153,5,FALSE)</f>
        <v>Conflict</v>
      </c>
      <c r="F71" s="233">
        <f t="shared" si="10"/>
        <v>2.5</v>
      </c>
      <c r="G71" s="129">
        <f t="shared" si="11"/>
        <v>3</v>
      </c>
      <c r="H71" s="129" t="str">
        <f t="shared" si="12"/>
        <v>Medium</v>
      </c>
      <c r="I71" s="234" t="str">
        <f>INDEX(Trends!$D$3:$D$404,MATCH(B71,Trends!$C$3:$C$404,0))</f>
        <v>Stable</v>
      </c>
      <c r="J71" s="129" t="str">
        <f>VLOOKUP($B71,Reliability!$A$3:$I$170,9,FALSE)</f>
        <v>High</v>
      </c>
      <c r="K71" s="235">
        <f t="shared" si="13"/>
        <v>2.8</v>
      </c>
      <c r="L71" s="235">
        <f>VLOOKUP($B71,'Impact of the crisis'!$C$6:$N$170,12,FALSE)</f>
        <v>2.2000000000000002</v>
      </c>
      <c r="M71" s="235">
        <f>VLOOKUP($B71,'Impact of the crisis'!$C$6:$AB$170,26,FALSE)</f>
        <v>3</v>
      </c>
      <c r="N71" s="235">
        <f>VLOOKUP($B71,'Conditions of people affected'!$C$6:$R$170,16,FALSE)</f>
        <v>1.85</v>
      </c>
      <c r="O71" s="235">
        <f>VLOOKUP($B71,'Conditions of people affected'!$C$6:$R$170,9,FALSE)</f>
        <v>2.7</v>
      </c>
      <c r="P71" s="235">
        <f>VLOOKUP($B71,'Conditions of people affected'!$C$6:$R$170,15,FALSE)</f>
        <v>1</v>
      </c>
      <c r="Q71" s="235">
        <f t="shared" si="14"/>
        <v>3.3</v>
      </c>
      <c r="R71" s="235">
        <f>VLOOKUP($B71,'Complexity of the crisis'!$C$6:$AN$170,22,FALSE)</f>
        <v>3.5</v>
      </c>
      <c r="S71" s="235">
        <f>VLOOKUP($B71,'Complexity of the crisis'!$C$6:$AN$170,38,FALSE)</f>
        <v>3</v>
      </c>
      <c r="T71" s="133" t="str">
        <f>VLOOKUP(B71,Lists!$C$3:$E$163,3,FALSE)</f>
        <v>Africa</v>
      </c>
      <c r="U71" s="134" t="str">
        <f>VLOOKUP(B71,'INFORM Severity - hidden'!$C$5:$V$170,20,FALSE)</f>
        <v>2021-03-26</v>
      </c>
    </row>
    <row r="72" spans="1:21" x14ac:dyDescent="0.3">
      <c r="A72" s="130" t="str">
        <f t="array" ref="A72">IFERROR(INDEX(Lists!$B$2:$B$153,SMALL(IF(Lists!$I$2:$I$153="Individual",ROW(Lists!$B$2:$B$153)),ROW(68:68))-1,1),"")</f>
        <v>Boko Haram crisis in Nigeria</v>
      </c>
      <c r="B72" s="131" t="str">
        <f>VLOOKUP(A72,Lists!$B$2:$G$153,2,FALSE)</f>
        <v>NGA004</v>
      </c>
      <c r="C72" s="131" t="str">
        <f>VLOOKUP(B72,'INFORM Severity - hidden'!$C$5:$D$160,2,FALSE)</f>
        <v>Nigeria</v>
      </c>
      <c r="D72" s="131" t="str">
        <f>VLOOKUP(A72,Lists!$B$2:$G$153,3,FALSE)</f>
        <v>NGA</v>
      </c>
      <c r="E72" s="132" t="str">
        <f>VLOOKUP(A72,Lists!$B$2:$G$153,5,FALSE)</f>
        <v>Conflict</v>
      </c>
      <c r="F72" s="233">
        <f t="shared" si="10"/>
        <v>4.0999999999999996</v>
      </c>
      <c r="G72" s="129">
        <f t="shared" si="11"/>
        <v>5</v>
      </c>
      <c r="H72" s="129" t="str">
        <f t="shared" si="12"/>
        <v>Very High</v>
      </c>
      <c r="I72" s="234" t="str">
        <f>INDEX(Trends!$D$3:$D$404,MATCH(B72,Trends!$C$3:$C$404,0))</f>
        <v>Stable</v>
      </c>
      <c r="J72" s="129" t="str">
        <f>VLOOKUP($B72,Reliability!$A$3:$I$170,9,FALSE)</f>
        <v>Medium</v>
      </c>
      <c r="K72" s="235">
        <f t="shared" si="13"/>
        <v>3.9</v>
      </c>
      <c r="L72" s="235">
        <f>VLOOKUP($B72,'Impact of the crisis'!$C$6:$N$170,12,FALSE)</f>
        <v>2.1</v>
      </c>
      <c r="M72" s="235">
        <f>VLOOKUP($B72,'Impact of the crisis'!$C$6:$AB$170,26,FALSE)</f>
        <v>4.5</v>
      </c>
      <c r="N72" s="235">
        <f>VLOOKUP($B72,'Conditions of people affected'!$C$6:$R$170,16,FALSE)</f>
        <v>4.4000000000000004</v>
      </c>
      <c r="O72" s="235">
        <f>VLOOKUP($B72,'Conditions of people affected'!$C$6:$R$170,9,FALSE)</f>
        <v>4.8</v>
      </c>
      <c r="P72" s="235">
        <f>VLOOKUP($B72,'Conditions of people affected'!$C$6:$R$170,15,FALSE)</f>
        <v>4</v>
      </c>
      <c r="Q72" s="235">
        <f t="shared" si="14"/>
        <v>3.8</v>
      </c>
      <c r="R72" s="235">
        <f>VLOOKUP($B72,'Complexity of the crisis'!$C$6:$AN$170,22,FALSE)</f>
        <v>3.5</v>
      </c>
      <c r="S72" s="235">
        <f>VLOOKUP($B72,'Complexity of the crisis'!$C$6:$AN$170,38,FALSE)</f>
        <v>4</v>
      </c>
      <c r="T72" s="133" t="str">
        <f>VLOOKUP(B72,Lists!$C$3:$E$163,3,FALSE)</f>
        <v>Africa</v>
      </c>
      <c r="U72" s="134" t="str">
        <f>VLOOKUP(B72,'INFORM Severity - hidden'!$C$5:$V$170,20,FALSE)</f>
        <v>2021-03-26</v>
      </c>
    </row>
    <row r="73" spans="1:21" x14ac:dyDescent="0.3">
      <c r="A73" s="130" t="str">
        <f t="array" ref="A73">IFERROR(INDEX(Lists!$B$2:$B$153,SMALL(IF(Lists!$I$2:$I$153="Individual",ROW(Lists!$B$2:$B$153)),ROW(69:69))-1,1),"")</f>
        <v>Northwest Banditry</v>
      </c>
      <c r="B73" s="131" t="str">
        <f>VLOOKUP(A73,Lists!$B$2:$G$153,2,FALSE)</f>
        <v>NGA007</v>
      </c>
      <c r="C73" s="131" t="str">
        <f>VLOOKUP(B73,'INFORM Severity - hidden'!$C$5:$D$160,2,FALSE)</f>
        <v>Nigeria</v>
      </c>
      <c r="D73" s="131" t="str">
        <f>VLOOKUP(A73,Lists!$B$2:$G$153,3,FALSE)</f>
        <v>NGA</v>
      </c>
      <c r="E73" s="132" t="str">
        <f>VLOOKUP(A73,Lists!$B$2:$G$153,5,FALSE)</f>
        <v>Other type of violence</v>
      </c>
      <c r="F73" s="233">
        <f t="shared" si="10"/>
        <v>2.7</v>
      </c>
      <c r="G73" s="129">
        <f t="shared" si="11"/>
        <v>3</v>
      </c>
      <c r="H73" s="129" t="str">
        <f t="shared" si="12"/>
        <v>Medium</v>
      </c>
      <c r="I73" s="234" t="str">
        <f>INDEX(Trends!$D$3:$D$404,MATCH(B73,Trends!$C$3:$C$404,0))</f>
        <v>Increasing</v>
      </c>
      <c r="J73" s="129" t="str">
        <f>VLOOKUP($B73,Reliability!$A$3:$I$170,9,FALSE)</f>
        <v>High</v>
      </c>
      <c r="K73" s="235">
        <f t="shared" si="13"/>
        <v>3.1</v>
      </c>
      <c r="L73" s="235">
        <f>VLOOKUP($B73,'Impact of the crisis'!$C$6:$N$170,12,FALSE)</f>
        <v>2.7</v>
      </c>
      <c r="M73" s="235">
        <f>VLOOKUP($B73,'Impact of the crisis'!$C$6:$AB$170,26,FALSE)</f>
        <v>3.3</v>
      </c>
      <c r="N73" s="235">
        <f>VLOOKUP($B73,'Conditions of people affected'!$C$6:$R$170,16,FALSE)</f>
        <v>1.85</v>
      </c>
      <c r="O73" s="235">
        <f>VLOOKUP($B73,'Conditions of people affected'!$C$6:$R$170,9,FALSE)</f>
        <v>2.7</v>
      </c>
      <c r="P73" s="235">
        <f>VLOOKUP($B73,'Conditions of people affected'!$C$6:$R$170,15,FALSE)</f>
        <v>1</v>
      </c>
      <c r="Q73" s="235">
        <f t="shared" si="14"/>
        <v>3.5</v>
      </c>
      <c r="R73" s="235">
        <f>VLOOKUP($B73,'Complexity of the crisis'!$C$6:$AN$170,22,FALSE)</f>
        <v>3.5</v>
      </c>
      <c r="S73" s="235">
        <f>VLOOKUP($B73,'Complexity of the crisis'!$C$6:$AN$170,38,FALSE)</f>
        <v>3.5</v>
      </c>
      <c r="T73" s="133" t="str">
        <f>VLOOKUP(B73,Lists!$C$3:$E$163,3,FALSE)</f>
        <v>Africa</v>
      </c>
      <c r="U73" s="134" t="str">
        <f>VLOOKUP(B73,'INFORM Severity - hidden'!$C$5:$V$170,20,FALSE)</f>
        <v>2021-03-26</v>
      </c>
    </row>
    <row r="74" spans="1:21" x14ac:dyDescent="0.3">
      <c r="A74" s="130" t="str">
        <f t="array" ref="A74">IFERROR(INDEX(Lists!$B$2:$B$153,SMALL(IF(Lists!$I$2:$I$153="Individual",ROW(Lists!$B$2:$B$153)),ROW(70:70))-1,1),"")</f>
        <v>Cameroonian Refugees in Nigeria</v>
      </c>
      <c r="B74" s="131" t="str">
        <f>VLOOKUP(A74,Lists!$B$2:$G$153,2,FALSE)</f>
        <v>NGA008</v>
      </c>
      <c r="C74" s="131" t="str">
        <f>VLOOKUP(B74,'INFORM Severity - hidden'!$C$5:$D$160,2,FALSE)</f>
        <v>Nigeria</v>
      </c>
      <c r="D74" s="131" t="str">
        <f>VLOOKUP(A74,Lists!$B$2:$G$153,3,FALSE)</f>
        <v>NGA</v>
      </c>
      <c r="E74" s="132" t="str">
        <f>VLOOKUP(A74,Lists!$B$2:$G$153,5,FALSE)</f>
        <v>International displacement</v>
      </c>
      <c r="F74" s="233">
        <f t="shared" si="10"/>
        <v>2.1</v>
      </c>
      <c r="G74" s="129">
        <f t="shared" si="11"/>
        <v>3</v>
      </c>
      <c r="H74" s="129" t="str">
        <f t="shared" si="12"/>
        <v>Medium</v>
      </c>
      <c r="I74" s="234" t="str">
        <f>INDEX(Trends!$D$3:$D$404,MATCH(B74,Trends!$C$3:$C$404,0))</f>
        <v>Stable</v>
      </c>
      <c r="J74" s="129" t="str">
        <f>VLOOKUP($B74,Reliability!$A$3:$I$170,9,FALSE)</f>
        <v>Medium</v>
      </c>
      <c r="K74" s="235">
        <f t="shared" si="13"/>
        <v>2.2999999999999998</v>
      </c>
      <c r="L74" s="235">
        <f>VLOOKUP($B74,'Impact of the crisis'!$C$6:$N$170,12,FALSE)</f>
        <v>2.1</v>
      </c>
      <c r="M74" s="235">
        <f>VLOOKUP($B74,'Impact of the crisis'!$C$6:$AB$170,26,FALSE)</f>
        <v>2.4</v>
      </c>
      <c r="N74" s="235">
        <f>VLOOKUP($B74,'Conditions of people affected'!$C$6:$R$170,16,FALSE)</f>
        <v>1.1499999999999999</v>
      </c>
      <c r="O74" s="235">
        <f>VLOOKUP($B74,'Conditions of people affected'!$C$6:$R$170,9,FALSE)</f>
        <v>1.3</v>
      </c>
      <c r="P74" s="235">
        <f>VLOOKUP($B74,'Conditions of people affected'!$C$6:$R$170,15,FALSE)</f>
        <v>1</v>
      </c>
      <c r="Q74" s="235">
        <f t="shared" si="14"/>
        <v>3.3</v>
      </c>
      <c r="R74" s="235">
        <f>VLOOKUP($B74,'Complexity of the crisis'!$C$6:$AN$170,22,FALSE)</f>
        <v>3.5</v>
      </c>
      <c r="S74" s="235">
        <f>VLOOKUP($B74,'Complexity of the crisis'!$C$6:$AN$170,38,FALSE)</f>
        <v>3</v>
      </c>
      <c r="T74" s="133" t="str">
        <f>VLOOKUP(B74,Lists!$C$3:$E$163,3,FALSE)</f>
        <v>Africa</v>
      </c>
      <c r="U74" s="134" t="str">
        <f>VLOOKUP(B74,'INFORM Severity - hidden'!$C$5:$V$170,20,FALSE)</f>
        <v>2021-01-29</v>
      </c>
    </row>
    <row r="75" spans="1:21" x14ac:dyDescent="0.3">
      <c r="A75" s="130" t="str">
        <f t="array" ref="A75">IFERROR(INDEX(Lists!$B$2:$B$153,SMALL(IF(Lists!$I$2:$I$153="Individual",ROW(Lists!$B$2:$B$153)),ROW(71:71))-1,1),"")</f>
        <v>Socioeconomic crisis in Nicaragua</v>
      </c>
      <c r="B75" s="131" t="str">
        <f>VLOOKUP(A75,Lists!$B$2:$G$153,2,FALSE)</f>
        <v>NIC001</v>
      </c>
      <c r="C75" s="131" t="str">
        <f>VLOOKUP(B75,'INFORM Severity - hidden'!$C$5:$D$160,2,FALSE)</f>
        <v>Nicaragua</v>
      </c>
      <c r="D75" s="131" t="str">
        <f>VLOOKUP(A75,Lists!$B$2:$G$153,3,FALSE)</f>
        <v>NIC</v>
      </c>
      <c r="E75" s="132" t="str">
        <f>VLOOKUP(A75,Lists!$B$2:$G$153,5,FALSE)</f>
        <v>Political and economic crisis</v>
      </c>
      <c r="F75" s="233" t="str">
        <f t="shared" si="10"/>
        <v>x</v>
      </c>
      <c r="G75" s="129" t="str">
        <f t="shared" si="11"/>
        <v>x</v>
      </c>
      <c r="H75" s="129" t="str">
        <f t="shared" si="12"/>
        <v>x</v>
      </c>
      <c r="I75" s="234" t="str">
        <f>INDEX(Trends!$D$3:$D$404,MATCH(B75,Trends!$C$3:$C$404,0))</f>
        <v>-</v>
      </c>
      <c r="J75" s="129" t="str">
        <f>VLOOKUP($B75,Reliability!$A$3:$I$170,9,FALSE)</f>
        <v>Low</v>
      </c>
      <c r="K75" s="235">
        <f t="shared" si="13"/>
        <v>2.9</v>
      </c>
      <c r="L75" s="235">
        <f>VLOOKUP($B75,'Impact of the crisis'!$C$6:$N$170,12,FALSE)</f>
        <v>4.0999999999999996</v>
      </c>
      <c r="M75" s="235">
        <f>VLOOKUP($B75,'Impact of the crisis'!$C$6:$AB$170,26,FALSE)</f>
        <v>2</v>
      </c>
      <c r="N75" s="235" t="str">
        <f>VLOOKUP($B75,'Conditions of people affected'!$C$6:$R$170,16,FALSE)</f>
        <v>x</v>
      </c>
      <c r="O75" s="235" t="str">
        <f>VLOOKUP($B75,'Conditions of people affected'!$C$6:$R$170,9,FALSE)</f>
        <v>x</v>
      </c>
      <c r="P75" s="235" t="str">
        <f>VLOOKUP($B75,'Conditions of people affected'!$C$6:$R$170,15,FALSE)</f>
        <v>x</v>
      </c>
      <c r="Q75" s="235">
        <f t="shared" si="14"/>
        <v>2.2999999999999998</v>
      </c>
      <c r="R75" s="235">
        <f>VLOOKUP($B75,'Complexity of the crisis'!$C$6:$AN$170,22,FALSE)</f>
        <v>2.9</v>
      </c>
      <c r="S75" s="235">
        <f>VLOOKUP($B75,'Complexity of the crisis'!$C$6:$AN$170,38,FALSE)</f>
        <v>1.5</v>
      </c>
      <c r="T75" s="133" t="str">
        <f>VLOOKUP(B75,Lists!$C$3:$E$163,3,FALSE)</f>
        <v>Americas</v>
      </c>
      <c r="U75" s="134" t="str">
        <f>VLOOKUP(B75,'INFORM Severity - hidden'!$C$5:$V$170,20,FALSE)</f>
        <v>2021-01-28</v>
      </c>
    </row>
    <row r="76" spans="1:21" x14ac:dyDescent="0.3">
      <c r="A76" s="130" t="str">
        <f t="array" ref="A76">IFERROR(INDEX(Lists!$B$2:$B$153,SMALL(IF(Lists!$I$2:$I$153="Individual",ROW(Lists!$B$2:$B$153)),ROW(72:72))-1,1),"")</f>
        <v>Hurricane Eta and Iota in Nicaragua</v>
      </c>
      <c r="B76" s="131" t="str">
        <f>VLOOKUP(A76,Lists!$B$2:$G$153,2,FALSE)</f>
        <v>NIC002</v>
      </c>
      <c r="C76" s="131" t="str">
        <f>VLOOKUP(B76,'INFORM Severity - hidden'!$C$5:$D$160,2,FALSE)</f>
        <v>Nicaragua</v>
      </c>
      <c r="D76" s="131" t="str">
        <f>VLOOKUP(A76,Lists!$B$2:$G$153,3,FALSE)</f>
        <v>NIC</v>
      </c>
      <c r="E76" s="132" t="str">
        <f>VLOOKUP(A76,Lists!$B$2:$G$153,5,FALSE)</f>
        <v>Tropical cyclone</v>
      </c>
      <c r="F76" s="233">
        <f t="shared" si="10"/>
        <v>2.2000000000000002</v>
      </c>
      <c r="G76" s="129">
        <f t="shared" si="11"/>
        <v>3</v>
      </c>
      <c r="H76" s="129" t="str">
        <f t="shared" si="12"/>
        <v>Medium</v>
      </c>
      <c r="I76" s="234" t="str">
        <f>INDEX(Trends!$D$3:$D$404,MATCH(B76,Trends!$C$3:$C$404,0))</f>
        <v>Stable</v>
      </c>
      <c r="J76" s="129" t="str">
        <f>VLOOKUP($B76,Reliability!$A$3:$I$170,9,FALSE)</f>
        <v>High</v>
      </c>
      <c r="K76" s="235">
        <f t="shared" si="13"/>
        <v>2.6</v>
      </c>
      <c r="L76" s="235">
        <f>VLOOKUP($B76,'Impact of the crisis'!$C$6:$N$170,12,FALSE)</f>
        <v>2.7</v>
      </c>
      <c r="M76" s="235">
        <f>VLOOKUP($B76,'Impact of the crisis'!$C$6:$AB$170,26,FALSE)</f>
        <v>2.5</v>
      </c>
      <c r="N76" s="235">
        <f>VLOOKUP($B76,'Conditions of people affected'!$C$6:$R$170,16,FALSE)</f>
        <v>1.7</v>
      </c>
      <c r="O76" s="235">
        <f>VLOOKUP($B76,'Conditions of people affected'!$C$6:$R$170,9,FALSE)</f>
        <v>1.4</v>
      </c>
      <c r="P76" s="235">
        <f>VLOOKUP($B76,'Conditions of people affected'!$C$6:$R$170,15,FALSE)</f>
        <v>2</v>
      </c>
      <c r="Q76" s="235">
        <f t="shared" si="14"/>
        <v>2.7</v>
      </c>
      <c r="R76" s="235">
        <f>VLOOKUP($B76,'Complexity of the crisis'!$C$6:$AN$170,22,FALSE)</f>
        <v>2.9</v>
      </c>
      <c r="S76" s="235">
        <f>VLOOKUP($B76,'Complexity of the crisis'!$C$6:$AN$170,38,FALSE)</f>
        <v>2.5</v>
      </c>
      <c r="T76" s="133" t="str">
        <f>VLOOKUP(B76,Lists!$C$3:$E$163,3,FALSE)</f>
        <v>Americas</v>
      </c>
      <c r="U76" s="134" t="str">
        <f>VLOOKUP(B76,'INFORM Severity - hidden'!$C$5:$V$170,20,FALSE)</f>
        <v>2021-01-28</v>
      </c>
    </row>
    <row r="77" spans="1:21" x14ac:dyDescent="0.3">
      <c r="A77" s="130" t="str">
        <f t="array" ref="A77">IFERROR(INDEX(Lists!$B$2:$B$153,SMALL(IF(Lists!$I$2:$I$153="Individual",ROW(Lists!$B$2:$B$153)),ROW(73:73))-1,1),"")</f>
        <v>Complex crisis in Pakistan</v>
      </c>
      <c r="B77" s="131" t="str">
        <f>VLOOKUP(A77,Lists!$B$2:$G$153,2,FALSE)</f>
        <v>PAK001</v>
      </c>
      <c r="C77" s="131" t="str">
        <f>VLOOKUP(B77,'INFORM Severity - hidden'!$C$5:$D$160,2,FALSE)</f>
        <v>Pakistan</v>
      </c>
      <c r="D77" s="131" t="str">
        <f>VLOOKUP(A77,Lists!$B$2:$G$153,3,FALSE)</f>
        <v>PAK</v>
      </c>
      <c r="E77" s="132" t="str">
        <f>VLOOKUP(A77,Lists!$B$2:$G$153,5,FALSE)</f>
        <v>Complex crisis</v>
      </c>
      <c r="F77" s="233">
        <f t="shared" si="10"/>
        <v>3.8</v>
      </c>
      <c r="G77" s="129">
        <f t="shared" si="11"/>
        <v>4</v>
      </c>
      <c r="H77" s="129" t="str">
        <f t="shared" si="12"/>
        <v>High</v>
      </c>
      <c r="I77" s="234" t="str">
        <f>INDEX(Trends!$D$3:$D$404,MATCH(B77,Trends!$C$3:$C$404,0))</f>
        <v>Increasing</v>
      </c>
      <c r="J77" s="129" t="str">
        <f>VLOOKUP($B77,Reliability!$A$3:$I$170,9,FALSE)</f>
        <v>High</v>
      </c>
      <c r="K77" s="235">
        <f t="shared" si="13"/>
        <v>4.4000000000000004</v>
      </c>
      <c r="L77" s="235">
        <f>VLOOKUP($B77,'Impact of the crisis'!$C$6:$N$170,12,FALSE)</f>
        <v>5</v>
      </c>
      <c r="M77" s="235">
        <f>VLOOKUP($B77,'Impact of the crisis'!$C$6:$AB$170,26,FALSE)</f>
        <v>4</v>
      </c>
      <c r="N77" s="235">
        <f>VLOOKUP($B77,'Conditions of people affected'!$C$6:$R$170,16,FALSE)</f>
        <v>3.5</v>
      </c>
      <c r="O77" s="235">
        <f>VLOOKUP($B77,'Conditions of people affected'!$C$6:$R$170,9,FALSE)</f>
        <v>5</v>
      </c>
      <c r="P77" s="235">
        <f>VLOOKUP($B77,'Conditions of people affected'!$C$6:$R$170,15,FALSE)</f>
        <v>2</v>
      </c>
      <c r="Q77" s="235">
        <f t="shared" si="14"/>
        <v>3.6</v>
      </c>
      <c r="R77" s="235">
        <f>VLOOKUP($B77,'Complexity of the crisis'!$C$6:$AN$170,22,FALSE)</f>
        <v>3.2</v>
      </c>
      <c r="S77" s="235">
        <f>VLOOKUP($B77,'Complexity of the crisis'!$C$6:$AN$170,38,FALSE)</f>
        <v>4</v>
      </c>
      <c r="T77" s="133" t="str">
        <f>VLOOKUP(B77,Lists!$C$3:$E$163,3,FALSE)</f>
        <v>Asia</v>
      </c>
      <c r="U77" s="134" t="str">
        <f>VLOOKUP(B77,'INFORM Severity - hidden'!$C$5:$V$170,20,FALSE)</f>
        <v>2021-05-30</v>
      </c>
    </row>
    <row r="78" spans="1:21" x14ac:dyDescent="0.3">
      <c r="A78" s="130" t="str">
        <f t="array" ref="A78">IFERROR(INDEX(Lists!$B$2:$B$153,SMALL(IF(Lists!$I$2:$I$153="Individual",ROW(Lists!$B$2:$B$153)),ROW(74:74))-1,1),"")</f>
        <v>Kashmir conflict in Pakistan</v>
      </c>
      <c r="B78" s="131" t="str">
        <f>VLOOKUP(A78,Lists!$B$2:$G$153,2,FALSE)</f>
        <v>PAK004</v>
      </c>
      <c r="C78" s="131" t="str">
        <f>VLOOKUP(B78,'INFORM Severity - hidden'!$C$5:$D$160,2,FALSE)</f>
        <v>Pakistan</v>
      </c>
      <c r="D78" s="131" t="str">
        <f>VLOOKUP(A78,Lists!$B$2:$G$153,3,FALSE)</f>
        <v>PAK</v>
      </c>
      <c r="E78" s="132" t="str">
        <f>VLOOKUP(A78,Lists!$B$2:$G$153,5,FALSE)</f>
        <v>Conflict</v>
      </c>
      <c r="F78" s="233" t="str">
        <f t="shared" si="10"/>
        <v>x</v>
      </c>
      <c r="G78" s="129" t="str">
        <f t="shared" si="11"/>
        <v>x</v>
      </c>
      <c r="H78" s="129" t="str">
        <f t="shared" si="12"/>
        <v>x</v>
      </c>
      <c r="I78" s="234" t="str">
        <f>INDEX(Trends!$D$3:$D$404,MATCH(B78,Trends!$C$3:$C$404,0))</f>
        <v>-</v>
      </c>
      <c r="J78" s="129" t="str">
        <f>VLOOKUP($B78,Reliability!$A$3:$I$170,9,FALSE)</f>
        <v>Low</v>
      </c>
      <c r="K78" s="235">
        <f t="shared" si="13"/>
        <v>1.6</v>
      </c>
      <c r="L78" s="235">
        <f>VLOOKUP($B78,'Impact of the crisis'!$C$6:$N$170,12,FALSE)</f>
        <v>1</v>
      </c>
      <c r="M78" s="235">
        <f>VLOOKUP($B78,'Impact of the crisis'!$C$6:$AB$170,26,FALSE)</f>
        <v>1.9</v>
      </c>
      <c r="N78" s="235" t="str">
        <f>VLOOKUP($B78,'Conditions of people affected'!$C$6:$R$170,16,FALSE)</f>
        <v>x</v>
      </c>
      <c r="O78" s="235" t="str">
        <f>VLOOKUP($B78,'Conditions of people affected'!$C$6:$R$170,9,FALSE)</f>
        <v>x</v>
      </c>
      <c r="P78" s="235" t="str">
        <f>VLOOKUP($B78,'Conditions of people affected'!$C$6:$R$170,15,FALSE)</f>
        <v>x</v>
      </c>
      <c r="Q78" s="235">
        <f t="shared" si="14"/>
        <v>3.1</v>
      </c>
      <c r="R78" s="235">
        <f>VLOOKUP($B78,'Complexity of the crisis'!$C$6:$AN$170,22,FALSE)</f>
        <v>3.2</v>
      </c>
      <c r="S78" s="235">
        <f>VLOOKUP($B78,'Complexity of the crisis'!$C$6:$AN$170,38,FALSE)</f>
        <v>3</v>
      </c>
      <c r="T78" s="133" t="str">
        <f>VLOOKUP(B78,Lists!$C$3:$E$163,3,FALSE)</f>
        <v>Asia</v>
      </c>
      <c r="U78" s="134" t="str">
        <f>VLOOKUP(B78,'INFORM Severity - hidden'!$C$5:$V$170,20,FALSE)</f>
        <v>2021-05-10</v>
      </c>
    </row>
    <row r="79" spans="1:21" x14ac:dyDescent="0.3">
      <c r="A79" s="130" t="str">
        <f t="array" ref="A79">IFERROR(INDEX(Lists!$B$2:$B$153,SMALL(IF(Lists!$I$2:$I$153="Individual",ROW(Lists!$B$2:$B$153)),ROW(75:75))-1,1),"")</f>
        <v>Venezuela displacement in Peru</v>
      </c>
      <c r="B79" s="131" t="str">
        <f>VLOOKUP(A79,Lists!$B$2:$G$153,2,FALSE)</f>
        <v>PER002</v>
      </c>
      <c r="C79" s="131" t="str">
        <f>VLOOKUP(B79,'INFORM Severity - hidden'!$C$5:$D$160,2,FALSE)</f>
        <v>Peru</v>
      </c>
      <c r="D79" s="131" t="str">
        <f>VLOOKUP(A79,Lists!$B$2:$G$153,3,FALSE)</f>
        <v>PER</v>
      </c>
      <c r="E79" s="132" t="str">
        <f>VLOOKUP(A79,Lists!$B$2:$G$153,5,FALSE)</f>
        <v>International displacement</v>
      </c>
      <c r="F79" s="233">
        <f t="shared" si="10"/>
        <v>2.7</v>
      </c>
      <c r="G79" s="129">
        <f t="shared" si="11"/>
        <v>3</v>
      </c>
      <c r="H79" s="129" t="str">
        <f t="shared" si="12"/>
        <v>Medium</v>
      </c>
      <c r="I79" s="234" t="str">
        <f>INDEX(Trends!$D$3:$D$404,MATCH(B79,Trends!$C$3:$C$404,0))</f>
        <v>Stable</v>
      </c>
      <c r="J79" s="129" t="str">
        <f>VLOOKUP($B79,Reliability!$A$3:$I$170,9,FALSE)</f>
        <v>Medium</v>
      </c>
      <c r="K79" s="235">
        <f t="shared" si="13"/>
        <v>2.6</v>
      </c>
      <c r="L79" s="235">
        <f>VLOOKUP($B79,'Impact of the crisis'!$C$6:$N$170,12,FALSE)</f>
        <v>2.8</v>
      </c>
      <c r="M79" s="235">
        <f>VLOOKUP($B79,'Impact of the crisis'!$C$6:$AB$170,26,FALSE)</f>
        <v>2.5</v>
      </c>
      <c r="N79" s="235">
        <f>VLOOKUP($B79,'Conditions of people affected'!$C$6:$R$170,16,FALSE)</f>
        <v>3.25</v>
      </c>
      <c r="O79" s="235">
        <f>VLOOKUP($B79,'Conditions of people affected'!$C$6:$R$170,9,FALSE)</f>
        <v>3.5</v>
      </c>
      <c r="P79" s="235">
        <f>VLOOKUP($B79,'Conditions of people affected'!$C$6:$R$170,15,FALSE)</f>
        <v>3</v>
      </c>
      <c r="Q79" s="235">
        <f t="shared" si="14"/>
        <v>1.9</v>
      </c>
      <c r="R79" s="235">
        <f>VLOOKUP($B79,'Complexity of the crisis'!$C$6:$AN$170,22,FALSE)</f>
        <v>2.2999999999999998</v>
      </c>
      <c r="S79" s="235">
        <f>VLOOKUP($B79,'Complexity of the crisis'!$C$6:$AN$170,38,FALSE)</f>
        <v>1.5</v>
      </c>
      <c r="T79" s="133" t="str">
        <f>VLOOKUP(B79,Lists!$C$3:$E$163,3,FALSE)</f>
        <v>Americas</v>
      </c>
      <c r="U79" s="134" t="str">
        <f>VLOOKUP(B79,'INFORM Severity - hidden'!$C$5:$V$170,20,FALSE)</f>
        <v>2021-01-29</v>
      </c>
    </row>
    <row r="80" spans="1:21" x14ac:dyDescent="0.3">
      <c r="A80" s="130" t="str">
        <f t="array" ref="A80">IFERROR(INDEX(Lists!$B$2:$B$153,SMALL(IF(Lists!$I$2:$I$153="Individual",ROW(Lists!$B$2:$B$153)),ROW(76:76))-1,1),"")</f>
        <v>Mindanao conflict</v>
      </c>
      <c r="B80" s="131" t="str">
        <f>VLOOKUP(A80,Lists!$B$2:$G$153,2,FALSE)</f>
        <v>PHL003</v>
      </c>
      <c r="C80" s="131" t="str">
        <f>VLOOKUP(B80,'INFORM Severity - hidden'!$C$5:$D$160,2,FALSE)</f>
        <v>Philippines</v>
      </c>
      <c r="D80" s="131" t="str">
        <f>VLOOKUP(A80,Lists!$B$2:$G$153,3,FALSE)</f>
        <v>PHL</v>
      </c>
      <c r="E80" s="132" t="str">
        <f>VLOOKUP(A80,Lists!$B$2:$G$153,5,FALSE)</f>
        <v>Conflict</v>
      </c>
      <c r="F80" s="233">
        <f t="shared" si="10"/>
        <v>2.4</v>
      </c>
      <c r="G80" s="129">
        <f t="shared" si="11"/>
        <v>3</v>
      </c>
      <c r="H80" s="129" t="str">
        <f t="shared" si="12"/>
        <v>Medium</v>
      </c>
      <c r="I80" s="234" t="str">
        <f>INDEX(Trends!$D$3:$D$404,MATCH(B80,Trends!$C$3:$C$404,0))</f>
        <v>Increasing</v>
      </c>
      <c r="J80" s="129" t="str">
        <f>VLOOKUP($B80,Reliability!$A$3:$I$170,9,FALSE)</f>
        <v>High</v>
      </c>
      <c r="K80" s="235">
        <f t="shared" si="13"/>
        <v>3</v>
      </c>
      <c r="L80" s="235">
        <f>VLOOKUP($B80,'Impact of the crisis'!$C$6:$N$170,12,FALSE)</f>
        <v>2.9</v>
      </c>
      <c r="M80" s="235">
        <f>VLOOKUP($B80,'Impact of the crisis'!$C$6:$AB$170,26,FALSE)</f>
        <v>3</v>
      </c>
      <c r="N80" s="235">
        <f>VLOOKUP($B80,'Conditions of people affected'!$C$6:$R$170,16,FALSE)</f>
        <v>1.75</v>
      </c>
      <c r="O80" s="235">
        <f>VLOOKUP($B80,'Conditions of people affected'!$C$6:$R$170,9,FALSE)</f>
        <v>2.5</v>
      </c>
      <c r="P80" s="235">
        <f>VLOOKUP($B80,'Conditions of people affected'!$C$6:$R$170,15,FALSE)</f>
        <v>1</v>
      </c>
      <c r="Q80" s="235">
        <f t="shared" si="14"/>
        <v>3</v>
      </c>
      <c r="R80" s="235">
        <f>VLOOKUP($B80,'Complexity of the crisis'!$C$6:$AN$170,22,FALSE)</f>
        <v>2.9</v>
      </c>
      <c r="S80" s="235">
        <f>VLOOKUP($B80,'Complexity of the crisis'!$C$6:$AN$170,38,FALSE)</f>
        <v>3</v>
      </c>
      <c r="T80" s="133" t="str">
        <f>VLOOKUP(B80,Lists!$C$3:$E$163,3,FALSE)</f>
        <v>Asia</v>
      </c>
      <c r="U80" s="134" t="str">
        <f>VLOOKUP(B80,'INFORM Severity - hidden'!$C$5:$V$170,20,FALSE)</f>
        <v>2021-05-30</v>
      </c>
    </row>
    <row r="81" spans="1:21" x14ac:dyDescent="0.3">
      <c r="A81" s="130" t="str">
        <f t="array" ref="A81">IFERROR(INDEX(Lists!$B$2:$B$153,SMALL(IF(Lists!$I$2:$I$153="Individual",ROW(Lists!$B$2:$B$153)),ROW(77:77))-1,1),"")</f>
        <v>Complex crisis in DPRK</v>
      </c>
      <c r="B81" s="131" t="str">
        <f>VLOOKUP(A81,Lists!$B$2:$G$153,2,FALSE)</f>
        <v>PRK001</v>
      </c>
      <c r="C81" s="131" t="str">
        <f>VLOOKUP(B81,'INFORM Severity - hidden'!$C$5:$D$160,2,FALSE)</f>
        <v>DPRK</v>
      </c>
      <c r="D81" s="131" t="str">
        <f>VLOOKUP(A81,Lists!$B$2:$G$153,3,FALSE)</f>
        <v>PRK</v>
      </c>
      <c r="E81" s="132" t="str">
        <f>VLOOKUP(A81,Lists!$B$2:$G$153,5,FALSE)</f>
        <v>Complex crisis</v>
      </c>
      <c r="F81" s="233">
        <f t="shared" si="10"/>
        <v>3.8</v>
      </c>
      <c r="G81" s="129">
        <f t="shared" si="11"/>
        <v>4</v>
      </c>
      <c r="H81" s="129" t="str">
        <f t="shared" si="12"/>
        <v>High</v>
      </c>
      <c r="I81" s="234" t="str">
        <f>INDEX(Trends!$D$3:$D$404,MATCH(B81,Trends!$C$3:$C$404,0))</f>
        <v>Increasing</v>
      </c>
      <c r="J81" s="129" t="str">
        <f>VLOOKUP($B81,Reliability!$A$3:$I$170,9,FALSE)</f>
        <v>Medium</v>
      </c>
      <c r="K81" s="235">
        <f t="shared" si="13"/>
        <v>3.9</v>
      </c>
      <c r="L81" s="235">
        <f>VLOOKUP($B81,'Impact of the crisis'!$C$6:$N$170,12,FALSE)</f>
        <v>4.5999999999999996</v>
      </c>
      <c r="M81" s="235">
        <f>VLOOKUP($B81,'Impact of the crisis'!$C$6:$AB$170,26,FALSE)</f>
        <v>3.5</v>
      </c>
      <c r="N81" s="235">
        <f>VLOOKUP($B81,'Conditions of people affected'!$C$6:$R$170,16,FALSE)</f>
        <v>4.5</v>
      </c>
      <c r="O81" s="235">
        <f>VLOOKUP($B81,'Conditions of people affected'!$C$6:$R$170,9,FALSE)</f>
        <v>5</v>
      </c>
      <c r="P81" s="235">
        <f>VLOOKUP($B81,'Conditions of people affected'!$C$6:$R$170,15,FALSE)</f>
        <v>4</v>
      </c>
      <c r="Q81" s="235">
        <f t="shared" si="14"/>
        <v>2.5</v>
      </c>
      <c r="R81" s="235">
        <f>VLOOKUP($B81,'Complexity of the crisis'!$C$6:$AN$170,22,FALSE)</f>
        <v>2.9</v>
      </c>
      <c r="S81" s="235">
        <f>VLOOKUP($B81,'Complexity of the crisis'!$C$6:$AN$170,38,FALSE)</f>
        <v>2</v>
      </c>
      <c r="T81" s="133" t="str">
        <f>VLOOKUP(B81,Lists!$C$3:$E$163,3,FALSE)</f>
        <v>Asia</v>
      </c>
      <c r="U81" s="134" t="str">
        <f>VLOOKUP(B81,'INFORM Severity - hidden'!$C$5:$V$170,20,FALSE)</f>
        <v>2021-03-23</v>
      </c>
    </row>
    <row r="82" spans="1:21" x14ac:dyDescent="0.3">
      <c r="A82" s="130" t="str">
        <f t="array" ref="A82">IFERROR(INDEX(Lists!$B$2:$B$153,SMALL(IF(Lists!$I$2:$I$153="Individual",ROW(Lists!$B$2:$B$153)),ROW(78:78))-1,1),"")</f>
        <v>Conflict in Palestine</v>
      </c>
      <c r="B82" s="131" t="str">
        <f>VLOOKUP(A82,Lists!$B$2:$G$153,2,FALSE)</f>
        <v>PSE002</v>
      </c>
      <c r="C82" s="131" t="str">
        <f>VLOOKUP(B82,'INFORM Severity - hidden'!$C$5:$D$160,2,FALSE)</f>
        <v>Palestine</v>
      </c>
      <c r="D82" s="131" t="str">
        <f>VLOOKUP(A82,Lists!$B$2:$G$153,3,FALSE)</f>
        <v>PSE</v>
      </c>
      <c r="E82" s="132" t="str">
        <f>VLOOKUP(A82,Lists!$B$2:$G$153,5,FALSE)</f>
        <v>Conflict</v>
      </c>
      <c r="F82" s="233">
        <f t="shared" si="10"/>
        <v>4</v>
      </c>
      <c r="G82" s="129">
        <f t="shared" si="11"/>
        <v>4</v>
      </c>
      <c r="H82" s="129" t="str">
        <f t="shared" si="12"/>
        <v>High</v>
      </c>
      <c r="I82" s="234" t="str">
        <f>INDEX(Trends!$D$3:$D$404,MATCH(B82,Trends!$C$3:$C$404,0))</f>
        <v>Increasing</v>
      </c>
      <c r="J82" s="129" t="str">
        <f>VLOOKUP($B82,Reliability!$A$3:$I$170,9,FALSE)</f>
        <v>High</v>
      </c>
      <c r="K82" s="235">
        <f t="shared" si="13"/>
        <v>3.8</v>
      </c>
      <c r="L82" s="235">
        <f>VLOOKUP($B82,'Impact of the crisis'!$C$6:$N$170,12,FALSE)</f>
        <v>3.4</v>
      </c>
      <c r="M82" s="235">
        <f>VLOOKUP($B82,'Impact of the crisis'!$C$6:$AB$170,26,FALSE)</f>
        <v>4</v>
      </c>
      <c r="N82" s="235">
        <f>VLOOKUP($B82,'Conditions of people affected'!$C$6:$R$170,16,FALSE)</f>
        <v>4.5</v>
      </c>
      <c r="O82" s="235">
        <f>VLOOKUP($B82,'Conditions of people affected'!$C$6:$R$170,9,FALSE)</f>
        <v>4</v>
      </c>
      <c r="P82" s="235">
        <f>VLOOKUP($B82,'Conditions of people affected'!$C$6:$R$170,15,FALSE)</f>
        <v>5</v>
      </c>
      <c r="Q82" s="235">
        <f t="shared" si="14"/>
        <v>3.2</v>
      </c>
      <c r="R82" s="235">
        <f>VLOOKUP($B82,'Complexity of the crisis'!$C$6:$AN$170,22,FALSE)</f>
        <v>2.2000000000000002</v>
      </c>
      <c r="S82" s="235">
        <f>VLOOKUP($B82,'Complexity of the crisis'!$C$6:$AN$170,38,FALSE)</f>
        <v>4</v>
      </c>
      <c r="T82" s="133" t="str">
        <f>VLOOKUP(B82,Lists!$C$3:$E$163,3,FALSE)</f>
        <v>Middle east</v>
      </c>
      <c r="U82" s="134" t="str">
        <f>VLOOKUP(B82,'INFORM Severity - hidden'!$C$5:$V$170,20,FALSE)</f>
        <v>2021-04-28</v>
      </c>
    </row>
    <row r="83" spans="1:21" x14ac:dyDescent="0.3">
      <c r="A83" s="130" t="str">
        <f t="array" ref="A83">IFERROR(INDEX(Lists!$B$2:$B$153,SMALL(IF(Lists!$I$2:$I$153="Individual",ROW(Lists!$B$2:$B$153)),ROW(79:79))-1,1),"")</f>
        <v>Regional Boko Haram Crisis</v>
      </c>
      <c r="B83" s="131" t="str">
        <f>VLOOKUP(A83,Lists!$B$2:$G$153,2,FALSE)</f>
        <v>REG001</v>
      </c>
      <c r="C83" s="131" t="str">
        <f>VLOOKUP(B83,'INFORM Severity - hidden'!$C$5:$D$160,2,FALSE)</f>
        <v>Nigeria,Niger,Chad,Cameroon</v>
      </c>
      <c r="D83" s="131" t="str">
        <f>VLOOKUP(A83,Lists!$B$2:$G$153,3,FALSE)</f>
        <v>NGA,NER,TCD,CMR</v>
      </c>
      <c r="E83" s="132" t="str">
        <f>VLOOKUP(A83,Lists!$B$2:$G$153,5,FALSE)</f>
        <v>Regional crisis</v>
      </c>
      <c r="F83" s="233">
        <f t="shared" si="10"/>
        <v>4.2</v>
      </c>
      <c r="G83" s="129">
        <f t="shared" si="11"/>
        <v>5</v>
      </c>
      <c r="H83" s="129" t="str">
        <f t="shared" si="12"/>
        <v>Very High</v>
      </c>
      <c r="I83" s="234" t="str">
        <f>INDEX(Trends!$D$3:$D$404,MATCH(B83,Trends!$C$3:$C$404,0))</f>
        <v>Increasing</v>
      </c>
      <c r="J83" s="129" t="str">
        <f>VLOOKUP($B83,Reliability!$A$3:$I$170,9,FALSE)</f>
        <v>High</v>
      </c>
      <c r="K83" s="235">
        <f t="shared" si="13"/>
        <v>4</v>
      </c>
      <c r="L83" s="235">
        <f>VLOOKUP($B83,'Impact of the crisis'!$C$6:$N$170,12,FALSE)</f>
        <v>2.2999999999999998</v>
      </c>
      <c r="M83" s="235">
        <f>VLOOKUP($B83,'Impact of the crisis'!$C$6:$AB$170,26,FALSE)</f>
        <v>4.5</v>
      </c>
      <c r="N83" s="235">
        <f>VLOOKUP($B83,'Conditions of people affected'!$C$6:$R$170,16,FALSE)</f>
        <v>4.45</v>
      </c>
      <c r="O83" s="235">
        <f>VLOOKUP($B83,'Conditions of people affected'!$C$6:$R$170,9,FALSE)</f>
        <v>4.9000000000000004</v>
      </c>
      <c r="P83" s="235">
        <f>VLOOKUP($B83,'Conditions of people affected'!$C$6:$R$170,15,FALSE)</f>
        <v>4</v>
      </c>
      <c r="Q83" s="235">
        <f t="shared" si="14"/>
        <v>3.8</v>
      </c>
      <c r="R83" s="235">
        <f>VLOOKUP($B83,'Complexity of the crisis'!$C$6:$AN$170,22,FALSE)</f>
        <v>3.5</v>
      </c>
      <c r="S83" s="235">
        <f>VLOOKUP($B83,'Complexity of the crisis'!$C$6:$AN$170,38,FALSE)</f>
        <v>4</v>
      </c>
      <c r="T83" s="133" t="str">
        <f>VLOOKUP(B83,Lists!$C$3:$E$163,3,FALSE)</f>
        <v>Africa,Africa,Africa,Africa</v>
      </c>
      <c r="U83" s="134" t="str">
        <f>VLOOKUP(B83,'INFORM Severity - hidden'!$C$5:$V$170,20,FALSE)</f>
        <v>2021-03-26</v>
      </c>
    </row>
    <row r="84" spans="1:21" x14ac:dyDescent="0.3">
      <c r="A84" s="130" t="str">
        <f t="array" ref="A84">IFERROR(INDEX(Lists!$B$2:$B$153,SMALL(IF(Lists!$I$2:$I$153="Individual",ROW(Lists!$B$2:$B$153)),ROW(80:80))-1,1),"")</f>
        <v>Venezuela Regional Crisis</v>
      </c>
      <c r="B84" s="131" t="str">
        <f>VLOOKUP(A84,Lists!$B$2:$G$153,2,FALSE)</f>
        <v>REG002</v>
      </c>
      <c r="C84" s="131" t="str">
        <f>VLOOKUP(B84,'INFORM Severity - hidden'!$C$5:$D$160,2,FALSE)</f>
        <v>Venezuela,Brazil,Colombia,Ecuador,Peru,Trinidad and Tobago</v>
      </c>
      <c r="D84" s="131" t="str">
        <f>VLOOKUP(A84,Lists!$B$2:$G$153,3,FALSE)</f>
        <v>VEN,BRA,COL,ECU,PER,TTO</v>
      </c>
      <c r="E84" s="132" t="str">
        <f>VLOOKUP(A84,Lists!$B$2:$G$153,5,FALSE)</f>
        <v>Regional crisis</v>
      </c>
      <c r="F84" s="233">
        <f t="shared" si="10"/>
        <v>3.6</v>
      </c>
      <c r="G84" s="129">
        <f t="shared" si="11"/>
        <v>4</v>
      </c>
      <c r="H84" s="129" t="str">
        <f t="shared" si="12"/>
        <v>High</v>
      </c>
      <c r="I84" s="234" t="str">
        <f>INDEX(Trends!$D$3:$D$404,MATCH(B84,Trends!$C$3:$C$404,0))</f>
        <v>Stable</v>
      </c>
      <c r="J84" s="129" t="str">
        <f>VLOOKUP($B84,Reliability!$A$3:$I$170,9,FALSE)</f>
        <v>Low</v>
      </c>
      <c r="K84" s="235">
        <f t="shared" si="13"/>
        <v>4.0999999999999996</v>
      </c>
      <c r="L84" s="235">
        <f>VLOOKUP($B84,'Impact of the crisis'!$C$6:$N$170,12,FALSE)</f>
        <v>2.9</v>
      </c>
      <c r="M84" s="235">
        <f>VLOOKUP($B84,'Impact of the crisis'!$C$6:$AB$170,26,FALSE)</f>
        <v>4.5</v>
      </c>
      <c r="N84" s="235">
        <f>VLOOKUP($B84,'Conditions of people affected'!$C$6:$R$170,16,FALSE)</f>
        <v>4</v>
      </c>
      <c r="O84" s="235">
        <f>VLOOKUP($B84,'Conditions of people affected'!$C$6:$R$170,9,FALSE)</f>
        <v>5</v>
      </c>
      <c r="P84" s="235">
        <f>VLOOKUP($B84,'Conditions of people affected'!$C$6:$R$170,15,FALSE)</f>
        <v>3</v>
      </c>
      <c r="Q84" s="235">
        <f t="shared" si="14"/>
        <v>2.6</v>
      </c>
      <c r="R84" s="235">
        <f>VLOOKUP($B84,'Complexity of the crisis'!$C$6:$AN$170,22,FALSE)</f>
        <v>2.6</v>
      </c>
      <c r="S84" s="235">
        <f>VLOOKUP($B84,'Complexity of the crisis'!$C$6:$AN$170,38,FALSE)</f>
        <v>2.5</v>
      </c>
      <c r="T84" s="133" t="str">
        <f>VLOOKUP(B84,Lists!$C$3:$E$163,3,FALSE)</f>
        <v>Americas,Americas,Americas,Americas,Americas,Americas</v>
      </c>
      <c r="U84" s="134" t="str">
        <f>VLOOKUP(B84,'INFORM Severity - hidden'!$C$5:$V$170,20,FALSE)</f>
        <v>2021-01-28</v>
      </c>
    </row>
    <row r="85" spans="1:21" x14ac:dyDescent="0.3">
      <c r="A85" s="130" t="str">
        <f t="array" ref="A85">IFERROR(INDEX(Lists!$B$2:$B$153,SMALL(IF(Lists!$I$2:$I$153="Individual",ROW(Lists!$B$2:$B$153)),ROW(81:81))-1,1),"")</f>
        <v>Regional Kashmir conflict</v>
      </c>
      <c r="B85" s="131" t="str">
        <f>VLOOKUP(A85,Lists!$B$2:$G$153,2,FALSE)</f>
        <v>REG003</v>
      </c>
      <c r="C85" s="131" t="str">
        <f>VLOOKUP(B85,'INFORM Severity - hidden'!$C$5:$D$160,2,FALSE)</f>
        <v>India,Pakistan</v>
      </c>
      <c r="D85" s="131" t="str">
        <f>VLOOKUP(A85,Lists!$B$2:$G$153,3,FALSE)</f>
        <v>IND,PAK</v>
      </c>
      <c r="E85" s="132" t="str">
        <f>VLOOKUP(A85,Lists!$B$2:$G$153,5,FALSE)</f>
        <v>Regional crisis</v>
      </c>
      <c r="F85" s="233" t="str">
        <f t="shared" si="10"/>
        <v>x</v>
      </c>
      <c r="G85" s="129" t="str">
        <f t="shared" si="11"/>
        <v>x</v>
      </c>
      <c r="H85" s="129" t="str">
        <f t="shared" si="12"/>
        <v>x</v>
      </c>
      <c r="I85" s="234" t="str">
        <f>INDEX(Trends!$D$3:$D$404,MATCH(B85,Trends!$C$3:$C$404,0))</f>
        <v>-</v>
      </c>
      <c r="J85" s="129" t="str">
        <f>VLOOKUP($B85,Reliability!$A$3:$I$170,9,FALSE)</f>
        <v>Very Low</v>
      </c>
      <c r="K85" s="235">
        <f t="shared" si="13"/>
        <v>3.5</v>
      </c>
      <c r="L85" s="235">
        <f>VLOOKUP($B85,'Impact of the crisis'!$C$6:$N$170,12,FALSE)</f>
        <v>2.1</v>
      </c>
      <c r="M85" s="235">
        <f>VLOOKUP($B85,'Impact of the crisis'!$C$6:$AB$170,26,FALSE)</f>
        <v>4</v>
      </c>
      <c r="N85" s="235" t="str">
        <f>VLOOKUP($B85,'Conditions of people affected'!$C$6:$R$170,16,FALSE)</f>
        <v>x</v>
      </c>
      <c r="O85" s="235" t="str">
        <f>VLOOKUP($B85,'Conditions of people affected'!$C$6:$R$170,9,FALSE)</f>
        <v>x</v>
      </c>
      <c r="P85" s="235" t="str">
        <f>VLOOKUP($B85,'Conditions of people affected'!$C$6:$R$170,15,FALSE)</f>
        <v>x</v>
      </c>
      <c r="Q85" s="235">
        <f t="shared" si="14"/>
        <v>2.9</v>
      </c>
      <c r="R85" s="235">
        <f>VLOOKUP($B85,'Complexity of the crisis'!$C$6:$AN$170,22,FALSE)</f>
        <v>2.8</v>
      </c>
      <c r="S85" s="235">
        <f>VLOOKUP($B85,'Complexity of the crisis'!$C$6:$AN$170,38,FALSE)</f>
        <v>3</v>
      </c>
      <c r="T85" s="133" t="str">
        <f>VLOOKUP(B85,Lists!$C$3:$E$163,3,FALSE)</f>
        <v>Asia,Asia</v>
      </c>
      <c r="U85" s="134" t="str">
        <f>VLOOKUP(B85,'INFORM Severity - hidden'!$C$5:$V$170,20,FALSE)</f>
        <v>2021-03-23</v>
      </c>
    </row>
    <row r="86" spans="1:21" x14ac:dyDescent="0.3">
      <c r="A86" s="130" t="str">
        <f t="array" ref="A86">IFERROR(INDEX(Lists!$B$2:$B$153,SMALL(IF(Lists!$I$2:$I$153="Individual",ROW(Lists!$B$2:$B$153)),ROW(82:82))-1,1),"")</f>
        <v>Syrian Regional Crisis</v>
      </c>
      <c r="B86" s="131" t="str">
        <f>VLOOKUP(A86,Lists!$B$2:$G$153,2,FALSE)</f>
        <v>REG004</v>
      </c>
      <c r="C86" s="131" t="str">
        <f>VLOOKUP(B86,'INFORM Severity - hidden'!$C$5:$D$160,2,FALSE)</f>
        <v>Syria,Turkey,Iraq,Egypt,Jordan,Lebanon</v>
      </c>
      <c r="D86" s="131" t="str">
        <f>VLOOKUP(A86,Lists!$B$2:$G$153,3,FALSE)</f>
        <v>SYR,TUR,IRQ,EGY,JOR,LBN</v>
      </c>
      <c r="E86" s="132" t="str">
        <f>VLOOKUP(A86,Lists!$B$2:$G$153,5,FALSE)</f>
        <v>Regional crisis</v>
      </c>
      <c r="F86" s="233">
        <f t="shared" si="10"/>
        <v>4.5</v>
      </c>
      <c r="G86" s="129">
        <f t="shared" si="11"/>
        <v>5</v>
      </c>
      <c r="H86" s="129" t="str">
        <f t="shared" si="12"/>
        <v>Very High</v>
      </c>
      <c r="I86" s="234" t="str">
        <f>INDEX(Trends!$D$3:$D$404,MATCH(B86,Trends!$C$3:$C$404,0))</f>
        <v>Increasing</v>
      </c>
      <c r="J86" s="129" t="str">
        <f>VLOOKUP($B86,Reliability!$A$3:$I$170,9,FALSE)</f>
        <v>High</v>
      </c>
      <c r="K86" s="235">
        <f t="shared" si="13"/>
        <v>4</v>
      </c>
      <c r="L86" s="235">
        <f>VLOOKUP($B86,'Impact of the crisis'!$C$6:$N$170,12,FALSE)</f>
        <v>3.1</v>
      </c>
      <c r="M86" s="235">
        <f>VLOOKUP($B86,'Impact of the crisis'!$C$6:$AB$170,26,FALSE)</f>
        <v>4.3</v>
      </c>
      <c r="N86" s="235">
        <f>VLOOKUP($B86,'Conditions of people affected'!$C$6:$R$170,16,FALSE)</f>
        <v>5</v>
      </c>
      <c r="O86" s="235">
        <f>VLOOKUP($B86,'Conditions of people affected'!$C$6:$R$170,9,FALSE)</f>
        <v>5</v>
      </c>
      <c r="P86" s="235">
        <f>VLOOKUP($B86,'Conditions of people affected'!$C$6:$R$170,15,FALSE)</f>
        <v>5</v>
      </c>
      <c r="Q86" s="235">
        <f t="shared" si="14"/>
        <v>4.0999999999999996</v>
      </c>
      <c r="R86" s="235">
        <f>VLOOKUP($B86,'Complexity of the crisis'!$C$6:$AN$170,22,FALSE)</f>
        <v>3.6</v>
      </c>
      <c r="S86" s="235">
        <f>VLOOKUP($B86,'Complexity of the crisis'!$C$6:$AN$170,38,FALSE)</f>
        <v>4.5</v>
      </c>
      <c r="T86" s="133" t="str">
        <f>VLOOKUP(B86,Lists!$C$3:$E$163,3,FALSE)</f>
        <v>Middle east,Middle east,Middle east,Africa,Middle east,Middle east</v>
      </c>
      <c r="U86" s="134" t="str">
        <f>VLOOKUP(B86,'INFORM Severity - hidden'!$C$5:$V$170,20,FALSE)</f>
        <v>2021-04-28</v>
      </c>
    </row>
    <row r="87" spans="1:21" x14ac:dyDescent="0.3">
      <c r="A87" s="130" t="str">
        <f t="array" ref="A87">IFERROR(INDEX(Lists!$B$2:$B$153,SMALL(IF(Lists!$I$2:$I$153="Individual",ROW(Lists!$B$2:$B$153)),ROW(83:83))-1,1),"")</f>
        <v xml:space="preserve">Eastern Mediterranean Route </v>
      </c>
      <c r="B87" s="131" t="str">
        <f>VLOOKUP(A87,Lists!$B$2:$G$153,2,FALSE)</f>
        <v>REG006</v>
      </c>
      <c r="C87" s="131" t="str">
        <f>VLOOKUP(B87,'INFORM Severity - hidden'!$C$5:$D$160,2,FALSE)</f>
        <v>Turkey,Greece</v>
      </c>
      <c r="D87" s="131" t="str">
        <f>VLOOKUP(A87,Lists!$B$2:$G$153,3,FALSE)</f>
        <v>TUR,GRC</v>
      </c>
      <c r="E87" s="132" t="str">
        <f>VLOOKUP(A87,Lists!$B$2:$G$153,5,FALSE)</f>
        <v>Regional crisis</v>
      </c>
      <c r="F87" s="233" t="str">
        <f t="shared" si="10"/>
        <v>x</v>
      </c>
      <c r="G87" s="129" t="str">
        <f t="shared" si="11"/>
        <v>x</v>
      </c>
      <c r="H87" s="129" t="str">
        <f t="shared" si="12"/>
        <v>x</v>
      </c>
      <c r="I87" s="234" t="str">
        <f>INDEX(Trends!$D$3:$D$404,MATCH(B87,Trends!$C$3:$C$404,0))</f>
        <v>-</v>
      </c>
      <c r="J87" s="129" t="str">
        <f>VLOOKUP($B87,Reliability!$A$3:$I$170,9,FALSE)</f>
        <v>Very Low</v>
      </c>
      <c r="K87" s="235" t="str">
        <f t="shared" si="13"/>
        <v>x</v>
      </c>
      <c r="L87" s="235" t="str">
        <f>VLOOKUP($B87,'Impact of the crisis'!$C$6:$N$170,12,FALSE)</f>
        <v>x</v>
      </c>
      <c r="M87" s="235">
        <f>VLOOKUP($B87,'Impact of the crisis'!$C$6:$AB$170,26,FALSE)</f>
        <v>2.4</v>
      </c>
      <c r="N87" s="235" t="str">
        <f>VLOOKUP($B87,'Conditions of people affected'!$C$6:$R$170,16,FALSE)</f>
        <v>x</v>
      </c>
      <c r="O87" s="235" t="str">
        <f>VLOOKUP($B87,'Conditions of people affected'!$C$6:$R$170,9,FALSE)</f>
        <v>x</v>
      </c>
      <c r="P87" s="235" t="str">
        <f>VLOOKUP($B87,'Conditions of people affected'!$C$6:$R$170,15,FALSE)</f>
        <v>x</v>
      </c>
      <c r="Q87" s="235">
        <f t="shared" si="14"/>
        <v>2.5</v>
      </c>
      <c r="R87" s="235">
        <f>VLOOKUP($B87,'Complexity of the crisis'!$C$6:$AN$170,22,FALSE)</f>
        <v>2.5</v>
      </c>
      <c r="S87" s="235">
        <f>VLOOKUP($B87,'Complexity of the crisis'!$C$6:$AN$170,38,FALSE)</f>
        <v>2.5</v>
      </c>
      <c r="T87" s="133" t="str">
        <f>VLOOKUP(B87,Lists!$C$3:$E$163,3,FALSE)</f>
        <v>Middle east,Europe</v>
      </c>
      <c r="U87" s="134" t="str">
        <f>VLOOKUP(B87,'INFORM Severity - hidden'!$C$5:$V$170,20,FALSE)</f>
        <v>2021-04-28</v>
      </c>
    </row>
    <row r="88" spans="1:21" x14ac:dyDescent="0.3">
      <c r="A88" s="130" t="str">
        <f t="array" ref="A88">IFERROR(INDEX(Lists!$B$2:$B$153,SMALL(IF(Lists!$I$2:$I$153="Individual",ROW(Lists!$B$2:$B$153)),ROW(84:84))-1,1),"")</f>
        <v>Central Mediterranean Route</v>
      </c>
      <c r="B88" s="131" t="str">
        <f>VLOOKUP(A88,Lists!$B$2:$G$153,2,FALSE)</f>
        <v>REG007</v>
      </c>
      <c r="C88" s="131" t="str">
        <f>VLOOKUP(B88,'INFORM Severity - hidden'!$C$5:$D$160,2,FALSE)</f>
        <v>Algeria,Tunisia,Libya,Italy</v>
      </c>
      <c r="D88" s="131" t="str">
        <f>VLOOKUP(A88,Lists!$B$2:$G$153,3,FALSE)</f>
        <v>DZA,TUN,LBY,ITA</v>
      </c>
      <c r="E88" s="132" t="str">
        <f>VLOOKUP(A88,Lists!$B$2:$G$153,5,FALSE)</f>
        <v>Regional crisis</v>
      </c>
      <c r="F88" s="233" t="str">
        <f t="shared" si="10"/>
        <v>x</v>
      </c>
      <c r="G88" s="129" t="str">
        <f t="shared" si="11"/>
        <v>x</v>
      </c>
      <c r="H88" s="129" t="str">
        <f t="shared" si="12"/>
        <v>x</v>
      </c>
      <c r="I88" s="234" t="str">
        <f>INDEX(Trends!$D$3:$D$404,MATCH(B88,Trends!$C$3:$C$404,0))</f>
        <v>-</v>
      </c>
      <c r="J88" s="129" t="str">
        <f>VLOOKUP($B88,Reliability!$A$3:$I$170,9,FALSE)</f>
        <v>Very Low</v>
      </c>
      <c r="K88" s="235" t="str">
        <f t="shared" si="13"/>
        <v>x</v>
      </c>
      <c r="L88" s="235" t="str">
        <f>VLOOKUP($B88,'Impact of the crisis'!$C$6:$N$170,12,FALSE)</f>
        <v>x</v>
      </c>
      <c r="M88" s="235">
        <f>VLOOKUP($B88,'Impact of the crisis'!$C$6:$AB$170,26,FALSE)</f>
        <v>4</v>
      </c>
      <c r="N88" s="235" t="str">
        <f>VLOOKUP($B88,'Conditions of people affected'!$C$6:$R$170,16,FALSE)</f>
        <v>x</v>
      </c>
      <c r="O88" s="235" t="str">
        <f>VLOOKUP($B88,'Conditions of people affected'!$C$6:$R$170,9,FALSE)</f>
        <v>x</v>
      </c>
      <c r="P88" s="235" t="str">
        <f>VLOOKUP($B88,'Conditions of people affected'!$C$6:$R$170,15,FALSE)</f>
        <v>x</v>
      </c>
      <c r="Q88" s="235">
        <f t="shared" si="14"/>
        <v>3.1</v>
      </c>
      <c r="R88" s="235">
        <f>VLOOKUP($B88,'Complexity of the crisis'!$C$6:$AN$170,22,FALSE)</f>
        <v>2.6</v>
      </c>
      <c r="S88" s="235">
        <f>VLOOKUP($B88,'Complexity of the crisis'!$C$6:$AN$170,38,FALSE)</f>
        <v>3.5</v>
      </c>
      <c r="T88" s="133" t="str">
        <f>VLOOKUP(B88,Lists!$C$3:$E$163,3,FALSE)</f>
        <v>Africa,Africa,Africa,Europe</v>
      </c>
      <c r="U88" s="134" t="str">
        <f>VLOOKUP(B88,'INFORM Severity - hidden'!$C$5:$V$170,20,FALSE)</f>
        <v>2021-03-31</v>
      </c>
    </row>
    <row r="89" spans="1:21" x14ac:dyDescent="0.3">
      <c r="A89" s="130" t="str">
        <f t="array" ref="A89">IFERROR(INDEX(Lists!$B$2:$B$153,SMALL(IF(Lists!$I$2:$I$153="Individual",ROW(Lists!$B$2:$B$153)),ROW(85:85))-1,1),"")</f>
        <v>Western Mediterranean Route</v>
      </c>
      <c r="B89" s="131" t="str">
        <f>VLOOKUP(A89,Lists!$B$2:$G$153,2,FALSE)</f>
        <v>REG008</v>
      </c>
      <c r="C89" s="131" t="str">
        <f>VLOOKUP(B89,'INFORM Severity - hidden'!$C$5:$D$160,2,FALSE)</f>
        <v>Algeria,Morocco,Spain</v>
      </c>
      <c r="D89" s="131" t="str">
        <f>VLOOKUP(A89,Lists!$B$2:$G$153,3,FALSE)</f>
        <v>DZA,MAR,ESP</v>
      </c>
      <c r="E89" s="132" t="str">
        <f>VLOOKUP(A89,Lists!$B$2:$G$153,5,FALSE)</f>
        <v>Regional crisis</v>
      </c>
      <c r="F89" s="233" t="str">
        <f t="shared" si="10"/>
        <v>x</v>
      </c>
      <c r="G89" s="129" t="str">
        <f t="shared" si="11"/>
        <v>x</v>
      </c>
      <c r="H89" s="129" t="str">
        <f t="shared" si="12"/>
        <v>x</v>
      </c>
      <c r="I89" s="234" t="str">
        <f>INDEX(Trends!$D$3:$D$404,MATCH(B89,Trends!$C$3:$C$404,0))</f>
        <v>-</v>
      </c>
      <c r="J89" s="129" t="str">
        <f>VLOOKUP($B89,Reliability!$A$3:$I$170,9,FALSE)</f>
        <v>Very Low</v>
      </c>
      <c r="K89" s="235" t="str">
        <f t="shared" si="13"/>
        <v>x</v>
      </c>
      <c r="L89" s="235" t="str">
        <f>VLOOKUP($B89,'Impact of the crisis'!$C$6:$N$170,12,FALSE)</f>
        <v>x</v>
      </c>
      <c r="M89" s="235">
        <f>VLOOKUP($B89,'Impact of the crisis'!$C$6:$AB$170,26,FALSE)</f>
        <v>3.2</v>
      </c>
      <c r="N89" s="235" t="str">
        <f>VLOOKUP($B89,'Conditions of people affected'!$C$6:$R$170,16,FALSE)</f>
        <v>x</v>
      </c>
      <c r="O89" s="235" t="str">
        <f>VLOOKUP($B89,'Conditions of people affected'!$C$6:$R$170,9,FALSE)</f>
        <v>x</v>
      </c>
      <c r="P89" s="235" t="str">
        <f>VLOOKUP($B89,'Conditions of people affected'!$C$6:$R$170,15,FALSE)</f>
        <v>x</v>
      </c>
      <c r="Q89" s="235">
        <f t="shared" si="14"/>
        <v>2.4</v>
      </c>
      <c r="R89" s="235">
        <f>VLOOKUP($B89,'Complexity of the crisis'!$C$6:$AN$170,22,FALSE)</f>
        <v>2.7</v>
      </c>
      <c r="S89" s="235">
        <f>VLOOKUP($B89,'Complexity of the crisis'!$C$6:$AN$170,38,FALSE)</f>
        <v>2</v>
      </c>
      <c r="T89" s="133" t="str">
        <f>VLOOKUP(B89,Lists!$C$3:$E$163,3,FALSE)</f>
        <v>Africa,Africa,Europe</v>
      </c>
      <c r="U89" s="134" t="str">
        <f>VLOOKUP(B89,'INFORM Severity - hidden'!$C$5:$V$170,20,FALSE)</f>
        <v>2021-03-31</v>
      </c>
    </row>
    <row r="90" spans="1:21" x14ac:dyDescent="0.3">
      <c r="A90" s="130" t="str">
        <f t="array" ref="A90">IFERROR(INDEX(Lists!$B$2:$B$153,SMALL(IF(Lists!$I$2:$I$153="Individual",ROW(Lists!$B$2:$B$153)),ROW(86:86))-1,1),"")</f>
        <v>Rohingya Regional Crisis</v>
      </c>
      <c r="B90" s="131" t="str">
        <f>VLOOKUP(A90,Lists!$B$2:$G$153,2,FALSE)</f>
        <v>REG011</v>
      </c>
      <c r="C90" s="131" t="str">
        <f>VLOOKUP(B90,'INFORM Severity - hidden'!$C$5:$D$160,2,FALSE)</f>
        <v>Bangladesh,Myanmar</v>
      </c>
      <c r="D90" s="131" t="str">
        <f>VLOOKUP(A90,Lists!$B$2:$G$153,3,FALSE)</f>
        <v>BGD,MMR</v>
      </c>
      <c r="E90" s="132" t="str">
        <f>VLOOKUP(A90,Lists!$B$2:$G$153,5,FALSE)</f>
        <v>Regional crisis</v>
      </c>
      <c r="F90" s="233">
        <f t="shared" si="10"/>
        <v>3.6</v>
      </c>
      <c r="G90" s="129">
        <f t="shared" si="11"/>
        <v>4</v>
      </c>
      <c r="H90" s="129" t="str">
        <f t="shared" si="12"/>
        <v>High</v>
      </c>
      <c r="I90" s="234" t="str">
        <f>INDEX(Trends!$D$3:$D$404,MATCH(B90,Trends!$C$3:$C$404,0))</f>
        <v>Stable</v>
      </c>
      <c r="J90" s="129" t="str">
        <f>VLOOKUP($B90,Reliability!$A$3:$I$170,9,FALSE)</f>
        <v>High</v>
      </c>
      <c r="K90" s="235">
        <f t="shared" si="13"/>
        <v>3.1</v>
      </c>
      <c r="L90" s="235">
        <f>VLOOKUP($B90,'Impact of the crisis'!$C$6:$N$170,12,FALSE)</f>
        <v>1.4</v>
      </c>
      <c r="M90" s="235">
        <f>VLOOKUP($B90,'Impact of the crisis'!$C$6:$AB$170,26,FALSE)</f>
        <v>3.7</v>
      </c>
      <c r="N90" s="235">
        <f>VLOOKUP($B90,'Conditions of people affected'!$C$6:$R$170,16,FALSE)</f>
        <v>3.85</v>
      </c>
      <c r="O90" s="235">
        <f>VLOOKUP($B90,'Conditions of people affected'!$C$6:$R$170,9,FALSE)</f>
        <v>3.7</v>
      </c>
      <c r="P90" s="235">
        <f>VLOOKUP($B90,'Conditions of people affected'!$C$6:$R$170,15,FALSE)</f>
        <v>4</v>
      </c>
      <c r="Q90" s="235">
        <f t="shared" si="14"/>
        <v>3.5</v>
      </c>
      <c r="R90" s="235">
        <f>VLOOKUP($B90,'Complexity of the crisis'!$C$6:$AN$170,22,FALSE)</f>
        <v>3</v>
      </c>
      <c r="S90" s="235">
        <f>VLOOKUP($B90,'Complexity of the crisis'!$C$6:$AN$170,38,FALSE)</f>
        <v>4</v>
      </c>
      <c r="T90" s="133" t="str">
        <f>VLOOKUP(B90,Lists!$C$3:$E$163,3,FALSE)</f>
        <v>Asia,Asia</v>
      </c>
      <c r="U90" s="134" t="str">
        <f>VLOOKUP(B90,'INFORM Severity - hidden'!$C$5:$V$170,20,FALSE)</f>
        <v>2021-03-23</v>
      </c>
    </row>
    <row r="91" spans="1:21" x14ac:dyDescent="0.3">
      <c r="A91" s="130" t="str">
        <f t="array" ref="A91">IFERROR(INDEX(Lists!$B$2:$B$153,SMALL(IF(Lists!$I$2:$I$153="Individual",ROW(Lists!$B$2:$B$153)),ROW(87:87))-1,1),"")</f>
        <v>Southern Africa Regional Food Security Crisis</v>
      </c>
      <c r="B91" s="131" t="str">
        <f>VLOOKUP(A91,Lists!$B$2:$G$153,2,FALSE)</f>
        <v>REG012</v>
      </c>
      <c r="C91" s="131" t="str">
        <f>VLOOKUP(B91,'INFORM Severity - hidden'!$C$5:$D$160,2,FALSE)</f>
        <v>Lesotho,Madagascar,Malawi,Mozambique,Namibia,Eswatini,Zambia,Zimbabwe</v>
      </c>
      <c r="D91" s="131" t="str">
        <f>VLOOKUP(A91,Lists!$B$2:$G$153,3,FALSE)</f>
        <v>LSO,MDG,MWI,MOZ,NAM,SWZ,ZMB,ZWE</v>
      </c>
      <c r="E91" s="132" t="str">
        <f>VLOOKUP(A91,Lists!$B$2:$G$153,5,FALSE)</f>
        <v>Regional crisis</v>
      </c>
      <c r="F91" s="233">
        <f t="shared" si="10"/>
        <v>3.6</v>
      </c>
      <c r="G91" s="129">
        <f t="shared" si="11"/>
        <v>4</v>
      </c>
      <c r="H91" s="129" t="str">
        <f t="shared" si="12"/>
        <v>High</v>
      </c>
      <c r="I91" s="234" t="str">
        <f>INDEX(Trends!$D$3:$D$404,MATCH(B91,Trends!$C$3:$C$404,0))</f>
        <v>Increasing</v>
      </c>
      <c r="J91" s="129" t="str">
        <f>VLOOKUP($B91,Reliability!$A$3:$I$170,9,FALSE)</f>
        <v>High</v>
      </c>
      <c r="K91" s="235">
        <f t="shared" si="13"/>
        <v>3.2</v>
      </c>
      <c r="L91" s="235">
        <f>VLOOKUP($B91,'Impact of the crisis'!$C$6:$N$170,12,FALSE)</f>
        <v>3.8</v>
      </c>
      <c r="M91" s="235">
        <f>VLOOKUP($B91,'Impact of the crisis'!$C$6:$AB$170,26,FALSE)</f>
        <v>2.9</v>
      </c>
      <c r="N91" s="235">
        <f>VLOOKUP($B91,'Conditions of people affected'!$C$6:$R$170,16,FALSE)</f>
        <v>4</v>
      </c>
      <c r="O91" s="235">
        <f>VLOOKUP($B91,'Conditions of people affected'!$C$6:$R$170,9,FALSE)</f>
        <v>5</v>
      </c>
      <c r="P91" s="235">
        <f>VLOOKUP($B91,'Conditions of people affected'!$C$6:$R$170,15,FALSE)</f>
        <v>3</v>
      </c>
      <c r="Q91" s="235">
        <f t="shared" si="14"/>
        <v>3.1</v>
      </c>
      <c r="R91" s="235">
        <f>VLOOKUP($B91,'Complexity of the crisis'!$C$6:$AN$170,22,FALSE)</f>
        <v>2.7</v>
      </c>
      <c r="S91" s="235">
        <f>VLOOKUP($B91,'Complexity of the crisis'!$C$6:$AN$170,38,FALSE)</f>
        <v>3.5</v>
      </c>
      <c r="T91" s="133" t="str">
        <f>VLOOKUP(B91,Lists!$C$3:$E$163,3,FALSE)</f>
        <v>Africa,Africa,Africa,Africa,Africa,Africa,Africa,Africa</v>
      </c>
      <c r="U91" s="134" t="str">
        <f>VLOOKUP(B91,'INFORM Severity - hidden'!$C$5:$V$170,20,FALSE)</f>
        <v>2021-03-26</v>
      </c>
    </row>
    <row r="92" spans="1:21" x14ac:dyDescent="0.3">
      <c r="A92" s="130" t="str">
        <f t="array" ref="A92">IFERROR(INDEX(Lists!$B$2:$B$153,SMALL(IF(Lists!$I$2:$I$153="Individual",ROW(Lists!$B$2:$B$153)),ROW(88:88))-1,1),"")</f>
        <v>Nagorno-Karabakh Conflict</v>
      </c>
      <c r="B92" s="131" t="str">
        <f>VLOOKUP(A92,Lists!$B$2:$G$153,2,FALSE)</f>
        <v>REG013</v>
      </c>
      <c r="C92" s="131" t="str">
        <f>VLOOKUP(B92,'INFORM Severity - hidden'!$C$5:$D$160,2,FALSE)</f>
        <v>Armenia,Azerbaijan</v>
      </c>
      <c r="D92" s="131" t="str">
        <f>VLOOKUP(A92,Lists!$B$2:$G$153,3,FALSE)</f>
        <v>ARM,AZE</v>
      </c>
      <c r="E92" s="132" t="str">
        <f>VLOOKUP(A92,Lists!$B$2:$G$153,5,FALSE)</f>
        <v>Regional crisis</v>
      </c>
      <c r="F92" s="233" t="str">
        <f t="shared" si="10"/>
        <v>x</v>
      </c>
      <c r="G92" s="129" t="str">
        <f t="shared" si="11"/>
        <v>x</v>
      </c>
      <c r="H92" s="129" t="str">
        <f t="shared" si="12"/>
        <v>x</v>
      </c>
      <c r="I92" s="234" t="str">
        <f>INDEX(Trends!$D$3:$D$404,MATCH(B92,Trends!$C$3:$C$404,0))</f>
        <v>-</v>
      </c>
      <c r="J92" s="129" t="str">
        <f>VLOOKUP($B92,Reliability!$A$3:$I$170,9,FALSE)</f>
        <v>Medium</v>
      </c>
      <c r="K92" s="235">
        <f t="shared" si="13"/>
        <v>2.7</v>
      </c>
      <c r="L92" s="235">
        <f>VLOOKUP($B92,'Impact of the crisis'!$C$6:$N$170,12,FALSE)</f>
        <v>2.6</v>
      </c>
      <c r="M92" s="235">
        <f>VLOOKUP($B92,'Impact of the crisis'!$C$6:$AB$170,26,FALSE)</f>
        <v>2.7</v>
      </c>
      <c r="N92" s="235" t="str">
        <f>VLOOKUP($B92,'Conditions of people affected'!$C$6:$R$170,16,FALSE)</f>
        <v>x</v>
      </c>
      <c r="O92" s="235" t="str">
        <f>VLOOKUP($B92,'Conditions of people affected'!$C$6:$R$170,9,FALSE)</f>
        <v>x</v>
      </c>
      <c r="P92" s="235" t="str">
        <f>VLOOKUP($B92,'Conditions of people affected'!$C$6:$R$170,15,FALSE)</f>
        <v>x</v>
      </c>
      <c r="Q92" s="235">
        <f t="shared" si="14"/>
        <v>2.8</v>
      </c>
      <c r="R92" s="235">
        <f>VLOOKUP($B92,'Complexity of the crisis'!$C$6:$AN$170,22,FALSE)</f>
        <v>2.6</v>
      </c>
      <c r="S92" s="235">
        <f>VLOOKUP($B92,'Complexity of the crisis'!$C$6:$AN$170,38,FALSE)</f>
        <v>3</v>
      </c>
      <c r="T92" s="133" t="str">
        <f>VLOOKUP(B92,Lists!$C$3:$E$163,3,FALSE)</f>
        <v>Middle east,Middle east</v>
      </c>
      <c r="U92" s="134" t="str">
        <f>VLOOKUP(B92,'INFORM Severity - hidden'!$C$5:$V$170,20,FALSE)</f>
        <v>2021-01-27</v>
      </c>
    </row>
    <row r="93" spans="1:21" x14ac:dyDescent="0.3">
      <c r="A93" s="130" t="str">
        <f t="array" ref="A93">IFERROR(INDEX(Lists!$B$2:$B$153,SMALL(IF(Lists!$I$2:$I$153="Individual",ROW(Lists!$B$2:$B$153)),ROW(89:89))-1,1),"")</f>
        <v>Burundi and DRC refugees in Rwanda</v>
      </c>
      <c r="B93" s="131" t="str">
        <f>VLOOKUP(A93,Lists!$B$2:$G$153,2,FALSE)</f>
        <v>RWA002</v>
      </c>
      <c r="C93" s="131" t="str">
        <f>VLOOKUP(B93,'INFORM Severity - hidden'!$C$5:$D$160,2,FALSE)</f>
        <v>Rwanda</v>
      </c>
      <c r="D93" s="131" t="str">
        <f>VLOOKUP(A93,Lists!$B$2:$G$153,3,FALSE)</f>
        <v>RWA</v>
      </c>
      <c r="E93" s="132" t="str">
        <f>VLOOKUP(A93,Lists!$B$2:$G$153,5,FALSE)</f>
        <v>International displacement</v>
      </c>
      <c r="F93" s="233">
        <f t="shared" si="10"/>
        <v>1.9</v>
      </c>
      <c r="G93" s="129">
        <f t="shared" si="11"/>
        <v>2</v>
      </c>
      <c r="H93" s="129" t="str">
        <f t="shared" si="12"/>
        <v>Low</v>
      </c>
      <c r="I93" s="234" t="str">
        <f>INDEX(Trends!$D$3:$D$404,MATCH(B93,Trends!$C$3:$C$404,0))</f>
        <v>Stable</v>
      </c>
      <c r="J93" s="129" t="str">
        <f>VLOOKUP($B93,Reliability!$A$3:$I$170,9,FALSE)</f>
        <v>Medium</v>
      </c>
      <c r="K93" s="235">
        <f t="shared" si="13"/>
        <v>2.6</v>
      </c>
      <c r="L93" s="235">
        <f>VLOOKUP($B93,'Impact of the crisis'!$C$6:$N$170,12,FALSE)</f>
        <v>2.1</v>
      </c>
      <c r="M93" s="235">
        <f>VLOOKUP($B93,'Impact of the crisis'!$C$6:$AB$170,26,FALSE)</f>
        <v>2.8</v>
      </c>
      <c r="N93" s="235">
        <f>VLOOKUP($B93,'Conditions of people affected'!$C$6:$R$170,16,FALSE)</f>
        <v>1.45</v>
      </c>
      <c r="O93" s="235">
        <f>VLOOKUP($B93,'Conditions of people affected'!$C$6:$R$170,9,FALSE)</f>
        <v>1.9</v>
      </c>
      <c r="P93" s="235">
        <f>VLOOKUP($B93,'Conditions of people affected'!$C$6:$R$170,15,FALSE)</f>
        <v>1</v>
      </c>
      <c r="Q93" s="235">
        <f t="shared" si="14"/>
        <v>2.1</v>
      </c>
      <c r="R93" s="235">
        <f>VLOOKUP($B93,'Complexity of the crisis'!$C$6:$AN$170,22,FALSE)</f>
        <v>2.6</v>
      </c>
      <c r="S93" s="235">
        <f>VLOOKUP($B93,'Complexity of the crisis'!$C$6:$AN$170,38,FALSE)</f>
        <v>1.5</v>
      </c>
      <c r="T93" s="133" t="str">
        <f>VLOOKUP(B93,Lists!$C$3:$E$163,3,FALSE)</f>
        <v>Africa</v>
      </c>
      <c r="U93" s="134" t="str">
        <f>VLOOKUP(B93,'INFORM Severity - hidden'!$C$5:$V$170,20,FALSE)</f>
        <v>2021-01-29</v>
      </c>
    </row>
    <row r="94" spans="1:21" x14ac:dyDescent="0.3">
      <c r="A94" s="130" t="str">
        <f t="array" ref="A94">IFERROR(INDEX(Lists!$B$2:$B$153,SMALL(IF(Lists!$I$2:$I$153="Individual",ROW(Lists!$B$2:$B$153)),ROW(90:90))-1,1),"")</f>
        <v>Refugees in Sudan</v>
      </c>
      <c r="B94" s="131" t="str">
        <f>VLOOKUP(A94,Lists!$B$2:$G$153,2,FALSE)</f>
        <v>SDN005</v>
      </c>
      <c r="C94" s="131" t="str">
        <f>VLOOKUP(B94,'INFORM Severity - hidden'!$C$5:$D$160,2,FALSE)</f>
        <v>Sudan</v>
      </c>
      <c r="D94" s="131" t="str">
        <f>VLOOKUP(A94,Lists!$B$2:$G$153,3,FALSE)</f>
        <v>SDN</v>
      </c>
      <c r="E94" s="132" t="str">
        <f>VLOOKUP(A94,Lists!$B$2:$G$153,5,FALSE)</f>
        <v>International displacement</v>
      </c>
      <c r="F94" s="233">
        <f t="shared" si="10"/>
        <v>3.8</v>
      </c>
      <c r="G94" s="129">
        <f t="shared" si="11"/>
        <v>4</v>
      </c>
      <c r="H94" s="129" t="str">
        <f t="shared" si="12"/>
        <v>High</v>
      </c>
      <c r="I94" s="234" t="str">
        <f>INDEX(Trends!$D$3:$D$404,MATCH(B94,Trends!$C$3:$C$404,0))</f>
        <v>Decreasing</v>
      </c>
      <c r="J94" s="129" t="str">
        <f>VLOOKUP($B94,Reliability!$A$3:$I$170,9,FALSE)</f>
        <v>High</v>
      </c>
      <c r="K94" s="235">
        <f t="shared" si="13"/>
        <v>4.0999999999999996</v>
      </c>
      <c r="L94" s="235">
        <f>VLOOKUP($B94,'Impact of the crisis'!$C$6:$N$170,12,FALSE)</f>
        <v>1.8</v>
      </c>
      <c r="M94" s="235">
        <f>VLOOKUP($B94,'Impact of the crisis'!$C$6:$AB$170,26,FALSE)</f>
        <v>4.8</v>
      </c>
      <c r="N94" s="235">
        <f>VLOOKUP($B94,'Conditions of people affected'!$C$6:$R$170,16,FALSE)</f>
        <v>3.7</v>
      </c>
      <c r="O94" s="235">
        <f>VLOOKUP($B94,'Conditions of people affected'!$C$6:$R$170,9,FALSE)</f>
        <v>3.4</v>
      </c>
      <c r="P94" s="235">
        <f>VLOOKUP($B94,'Conditions of people affected'!$C$6:$R$170,15,FALSE)</f>
        <v>4</v>
      </c>
      <c r="Q94" s="235">
        <f t="shared" si="14"/>
        <v>3.7</v>
      </c>
      <c r="R94" s="235">
        <f>VLOOKUP($B94,'Complexity of the crisis'!$C$6:$AN$170,22,FALSE)</f>
        <v>3.3</v>
      </c>
      <c r="S94" s="235">
        <f>VLOOKUP($B94,'Complexity of the crisis'!$C$6:$AN$170,38,FALSE)</f>
        <v>4</v>
      </c>
      <c r="T94" s="133" t="str">
        <f>VLOOKUP(B94,Lists!$C$3:$E$163,3,FALSE)</f>
        <v>Africa</v>
      </c>
      <c r="U94" s="134" t="str">
        <f>VLOOKUP(B94,'INFORM Severity - hidden'!$C$5:$V$170,20,FALSE)</f>
        <v>2021-04-30</v>
      </c>
    </row>
    <row r="95" spans="1:21" x14ac:dyDescent="0.3">
      <c r="A95" s="130" t="str">
        <f t="array" ref="A95">IFERROR(INDEX(Lists!$B$2:$B$153,SMALL(IF(Lists!$I$2:$I$153="Individual",ROW(Lists!$B$2:$B$153)),ROW(91:91))-1,1),"")</f>
        <v xml:space="preserve">Floods in Sudan </v>
      </c>
      <c r="B95" s="131" t="str">
        <f>VLOOKUP(A95,Lists!$B$2:$G$153,2,FALSE)</f>
        <v>SDN006</v>
      </c>
      <c r="C95" s="131" t="str">
        <f>VLOOKUP(B95,'INFORM Severity - hidden'!$C$5:$D$160,2,FALSE)</f>
        <v>Sudan</v>
      </c>
      <c r="D95" s="131" t="str">
        <f>VLOOKUP(A95,Lists!$B$2:$G$153,3,FALSE)</f>
        <v>SDN</v>
      </c>
      <c r="E95" s="132" t="str">
        <f>VLOOKUP(A95,Lists!$B$2:$G$153,5,FALSE)</f>
        <v>Flood</v>
      </c>
      <c r="F95" s="233">
        <f t="shared" si="10"/>
        <v>2.5</v>
      </c>
      <c r="G95" s="129">
        <f t="shared" si="11"/>
        <v>3</v>
      </c>
      <c r="H95" s="129" t="str">
        <f t="shared" si="12"/>
        <v>Medium</v>
      </c>
      <c r="I95" s="234" t="str">
        <f>INDEX(Trends!$D$3:$D$404,MATCH(B95,Trends!$C$3:$C$404,0))</f>
        <v>Decreasing</v>
      </c>
      <c r="J95" s="129" t="str">
        <f>VLOOKUP($B95,Reliability!$A$3:$I$170,9,FALSE)</f>
        <v>Medium</v>
      </c>
      <c r="K95" s="235">
        <f t="shared" si="13"/>
        <v>3.8</v>
      </c>
      <c r="L95" s="235">
        <f>VLOOKUP($B95,'Impact of the crisis'!$C$6:$N$170,12,FALSE)</f>
        <v>4.8</v>
      </c>
      <c r="M95" s="235">
        <f>VLOOKUP($B95,'Impact of the crisis'!$C$6:$AB$170,26,FALSE)</f>
        <v>3.1</v>
      </c>
      <c r="N95" s="235">
        <f>VLOOKUP($B95,'Conditions of people affected'!$C$6:$R$170,16,FALSE)</f>
        <v>1.1000000000000001</v>
      </c>
      <c r="O95" s="235">
        <f>VLOOKUP($B95,'Conditions of people affected'!$C$6:$R$170,9,FALSE)</f>
        <v>1.2</v>
      </c>
      <c r="P95" s="235">
        <f>VLOOKUP($B95,'Conditions of people affected'!$C$6:$R$170,15,FALSE)</f>
        <v>1</v>
      </c>
      <c r="Q95" s="235">
        <f t="shared" si="14"/>
        <v>3.2</v>
      </c>
      <c r="R95" s="235">
        <f>VLOOKUP($B95,'Complexity of the crisis'!$C$6:$AN$170,22,FALSE)</f>
        <v>3.3</v>
      </c>
      <c r="S95" s="235">
        <f>VLOOKUP($B95,'Complexity of the crisis'!$C$6:$AN$170,38,FALSE)</f>
        <v>3</v>
      </c>
      <c r="T95" s="133" t="str">
        <f>VLOOKUP(B95,Lists!$C$3:$E$163,3,FALSE)</f>
        <v>Africa</v>
      </c>
      <c r="U95" s="134" t="str">
        <f>VLOOKUP(B95,'INFORM Severity - hidden'!$C$5:$V$170,20,FALSE)</f>
        <v>2021-01-28</v>
      </c>
    </row>
    <row r="96" spans="1:21" x14ac:dyDescent="0.3">
      <c r="A96" s="130" t="str">
        <f t="array" ref="A96">IFERROR(INDEX(Lists!$B$2:$B$153,SMALL(IF(Lists!$I$2:$I$153="Individual",ROW(Lists!$B$2:$B$153)),ROW(92:92))-1,1),"")</f>
        <v>Refugees from Ethiopia</v>
      </c>
      <c r="B96" s="131" t="str">
        <f>VLOOKUP(A96,Lists!$B$2:$G$153,2,FALSE)</f>
        <v>SDN007</v>
      </c>
      <c r="C96" s="131" t="str">
        <f>VLOOKUP(B96,'INFORM Severity - hidden'!$C$5:$D$160,2,FALSE)</f>
        <v>Sudan</v>
      </c>
      <c r="D96" s="131" t="str">
        <f>VLOOKUP(A96,Lists!$B$2:$G$153,3,FALSE)</f>
        <v>SDN</v>
      </c>
      <c r="E96" s="132" t="str">
        <f>VLOOKUP(A96,Lists!$B$2:$G$153,5,FALSE)</f>
        <v>International displacement</v>
      </c>
      <c r="F96" s="233">
        <f t="shared" si="10"/>
        <v>2.4</v>
      </c>
      <c r="G96" s="129">
        <f t="shared" si="11"/>
        <v>3</v>
      </c>
      <c r="H96" s="129" t="str">
        <f t="shared" si="12"/>
        <v>Medium</v>
      </c>
      <c r="I96" s="234" t="str">
        <f>INDEX(Trends!$D$3:$D$404,MATCH(B96,Trends!$C$3:$C$404,0))</f>
        <v>Decreasing</v>
      </c>
      <c r="J96" s="129" t="str">
        <f>VLOOKUP($B96,Reliability!$A$3:$I$170,9,FALSE)</f>
        <v>High</v>
      </c>
      <c r="K96" s="235">
        <f t="shared" si="13"/>
        <v>3</v>
      </c>
      <c r="L96" s="235">
        <f>VLOOKUP($B96,'Impact of the crisis'!$C$6:$N$170,12,FALSE)</f>
        <v>2.7</v>
      </c>
      <c r="M96" s="235">
        <f>VLOOKUP($B96,'Impact of the crisis'!$C$6:$AB$170,26,FALSE)</f>
        <v>3.2</v>
      </c>
      <c r="N96" s="235">
        <f>VLOOKUP($B96,'Conditions of people affected'!$C$6:$R$170,16,FALSE)</f>
        <v>1.65</v>
      </c>
      <c r="O96" s="235">
        <f>VLOOKUP($B96,'Conditions of people affected'!$C$6:$R$170,9,FALSE)</f>
        <v>1.3</v>
      </c>
      <c r="P96" s="235">
        <f>VLOOKUP($B96,'Conditions of people affected'!$C$6:$R$170,15,FALSE)</f>
        <v>2</v>
      </c>
      <c r="Q96" s="235">
        <f t="shared" si="14"/>
        <v>2.9</v>
      </c>
      <c r="R96" s="235">
        <f>VLOOKUP($B96,'Complexity of the crisis'!$C$6:$AN$170,22,FALSE)</f>
        <v>3.3</v>
      </c>
      <c r="S96" s="235">
        <f>VLOOKUP($B96,'Complexity of the crisis'!$C$6:$AN$170,38,FALSE)</f>
        <v>2.5</v>
      </c>
      <c r="T96" s="133" t="str">
        <f>VLOOKUP(B96,Lists!$C$3:$E$163,3,FALSE)</f>
        <v>Africa</v>
      </c>
      <c r="U96" s="134" t="str">
        <f>VLOOKUP(B96,'INFORM Severity - hidden'!$C$5:$V$170,20,FALSE)</f>
        <v>2021-04-30</v>
      </c>
    </row>
    <row r="97" spans="1:21" x14ac:dyDescent="0.3">
      <c r="A97" s="130" t="str">
        <f t="array" ref="A97">IFERROR(INDEX(Lists!$B$2:$B$153,SMALL(IF(Lists!$I$2:$I$153="Individual",ROW(Lists!$B$2:$B$153)),ROW(93:93))-1,1),"")</f>
        <v>Violence West-Darfur</v>
      </c>
      <c r="B97" s="131" t="str">
        <f>VLOOKUP(A97,Lists!$B$2:$G$153,2,FALSE)</f>
        <v>SDN008</v>
      </c>
      <c r="C97" s="131" t="str">
        <f>VLOOKUP(B97,'INFORM Severity - hidden'!$C$5:$D$160,2,FALSE)</f>
        <v>Sudan</v>
      </c>
      <c r="D97" s="131" t="str">
        <f>VLOOKUP(A97,Lists!$B$2:$G$153,3,FALSE)</f>
        <v>SDN</v>
      </c>
      <c r="E97" s="132" t="str">
        <f>VLOOKUP(A97,Lists!$B$2:$G$153,5,FALSE)</f>
        <v>Other type of violence</v>
      </c>
      <c r="F97" s="233">
        <f t="shared" si="10"/>
        <v>2.8</v>
      </c>
      <c r="G97" s="129">
        <f t="shared" si="11"/>
        <v>3</v>
      </c>
      <c r="H97" s="129" t="str">
        <f t="shared" si="12"/>
        <v>Medium</v>
      </c>
      <c r="I97" s="234" t="str">
        <f>INDEX(Trends!$D$3:$D$404,MATCH(B97,Trends!$C$3:$C$404,0))</f>
        <v>-</v>
      </c>
      <c r="J97" s="129" t="str">
        <f>VLOOKUP($B97,Reliability!$A$3:$I$170,9,FALSE)</f>
        <v>High</v>
      </c>
      <c r="K97" s="235">
        <f t="shared" si="13"/>
        <v>3.3</v>
      </c>
      <c r="L97" s="235">
        <f>VLOOKUP($B97,'Impact of the crisis'!$C$6:$N$170,12,FALSE)</f>
        <v>1.1000000000000001</v>
      </c>
      <c r="M97" s="235">
        <f>VLOOKUP($B97,'Impact of the crisis'!$C$6:$AB$170,26,FALSE)</f>
        <v>4</v>
      </c>
      <c r="N97" s="235">
        <f>VLOOKUP($B97,'Conditions of people affected'!$C$6:$R$170,16,FALSE)</f>
        <v>2.5</v>
      </c>
      <c r="O97" s="235">
        <f>VLOOKUP($B97,'Conditions of people affected'!$C$6:$R$170,9,FALSE)</f>
        <v>2</v>
      </c>
      <c r="P97" s="235">
        <f>VLOOKUP($B97,'Conditions of people affected'!$C$6:$R$170,15,FALSE)</f>
        <v>3</v>
      </c>
      <c r="Q97" s="235">
        <f t="shared" si="14"/>
        <v>2.7</v>
      </c>
      <c r="R97" s="235">
        <f>VLOOKUP($B97,'Complexity of the crisis'!$C$6:$AN$170,22,FALSE)</f>
        <v>3.3</v>
      </c>
      <c r="S97" s="235">
        <f>VLOOKUP($B97,'Complexity of the crisis'!$C$6:$AN$170,38,FALSE)</f>
        <v>2</v>
      </c>
      <c r="T97" s="133" t="str">
        <f>VLOOKUP(B97,Lists!$C$3:$E$163,3,FALSE)</f>
        <v>Africa</v>
      </c>
      <c r="U97" s="134" t="str">
        <f>VLOOKUP(B97,'INFORM Severity - hidden'!$C$5:$V$170,20,FALSE)</f>
        <v>2021-04-30</v>
      </c>
    </row>
    <row r="98" spans="1:21" x14ac:dyDescent="0.3">
      <c r="A98" s="130" t="str">
        <f t="array" ref="A98">IFERROR(INDEX(Lists!$B$2:$B$153,SMALL(IF(Lists!$I$2:$I$153="Individual",ROW(Lists!$B$2:$B$153)),ROW(94:94))-1,1),"")</f>
        <v>Drought in Senegal</v>
      </c>
      <c r="B98" s="131" t="str">
        <f>VLOOKUP(A98,Lists!$B$2:$G$153,2,FALSE)</f>
        <v>SEN002</v>
      </c>
      <c r="C98" s="131" t="str">
        <f>VLOOKUP(B98,'INFORM Severity - hidden'!$C$5:$D$160,2,FALSE)</f>
        <v>Senegal</v>
      </c>
      <c r="D98" s="131" t="str">
        <f>VLOOKUP(A98,Lists!$B$2:$G$153,3,FALSE)</f>
        <v>SEN</v>
      </c>
      <c r="E98" s="132" t="str">
        <f>VLOOKUP(A98,Lists!$B$2:$G$153,5,FALSE)</f>
        <v>Drought</v>
      </c>
      <c r="F98" s="233">
        <f t="shared" si="10"/>
        <v>2.4</v>
      </c>
      <c r="G98" s="129">
        <f t="shared" si="11"/>
        <v>3</v>
      </c>
      <c r="H98" s="129" t="str">
        <f t="shared" si="12"/>
        <v>Medium</v>
      </c>
      <c r="I98" s="234" t="str">
        <f>INDEX(Trends!$D$3:$D$404,MATCH(B98,Trends!$C$3:$C$404,0))</f>
        <v>Stable</v>
      </c>
      <c r="J98" s="129" t="str">
        <f>VLOOKUP($B98,Reliability!$A$3:$I$170,9,FALSE)</f>
        <v>Medium</v>
      </c>
      <c r="K98" s="235">
        <f t="shared" si="13"/>
        <v>2.7</v>
      </c>
      <c r="L98" s="235">
        <f>VLOOKUP($B98,'Impact of the crisis'!$C$6:$N$170,12,FALSE)</f>
        <v>4.5</v>
      </c>
      <c r="M98" s="235">
        <f>VLOOKUP($B98,'Impact of the crisis'!$C$6:$AB$170,26,FALSE)</f>
        <v>1.2</v>
      </c>
      <c r="N98" s="235">
        <f>VLOOKUP($B98,'Conditions of people affected'!$C$6:$R$170,16,FALSE)</f>
        <v>2.4</v>
      </c>
      <c r="O98" s="235">
        <f>VLOOKUP($B98,'Conditions of people affected'!$C$6:$R$170,9,FALSE)</f>
        <v>2.8</v>
      </c>
      <c r="P98" s="235">
        <f>VLOOKUP($B98,'Conditions of people affected'!$C$6:$R$170,15,FALSE)</f>
        <v>2</v>
      </c>
      <c r="Q98" s="235">
        <f t="shared" si="14"/>
        <v>2.2000000000000002</v>
      </c>
      <c r="R98" s="235">
        <f>VLOOKUP($B98,'Complexity of the crisis'!$C$6:$AN$170,22,FALSE)</f>
        <v>1.8</v>
      </c>
      <c r="S98" s="235">
        <f>VLOOKUP($B98,'Complexity of the crisis'!$C$6:$AN$170,38,FALSE)</f>
        <v>2.5</v>
      </c>
      <c r="T98" s="133" t="str">
        <f>VLOOKUP(B98,Lists!$C$3:$E$163,3,FALSE)</f>
        <v>Africa</v>
      </c>
      <c r="U98" s="134" t="str">
        <f>VLOOKUP(B98,'INFORM Severity - hidden'!$C$5:$V$170,20,FALSE)</f>
        <v>2021-01-29</v>
      </c>
    </row>
    <row r="99" spans="1:21" x14ac:dyDescent="0.3">
      <c r="A99" s="130" t="str">
        <f t="array" ref="A99">IFERROR(INDEX(Lists!$B$2:$B$153,SMALL(IF(Lists!$I$2:$I$153="Individual",ROW(Lists!$B$2:$B$153)),ROW(95:95))-1,1),"")</f>
        <v>Complex crisis in El Salvador</v>
      </c>
      <c r="B99" s="131" t="str">
        <f>VLOOKUP(A99,Lists!$B$2:$G$153,2,FALSE)</f>
        <v>SLV001</v>
      </c>
      <c r="C99" s="131" t="str">
        <f>VLOOKUP(B99,'INFORM Severity - hidden'!$C$5:$D$160,2,FALSE)</f>
        <v>El Salvador</v>
      </c>
      <c r="D99" s="131" t="str">
        <f>VLOOKUP(A99,Lists!$B$2:$G$153,3,FALSE)</f>
        <v>SLV</v>
      </c>
      <c r="E99" s="132" t="str">
        <f>VLOOKUP(A99,Lists!$B$2:$G$153,5,FALSE)</f>
        <v>Complex crisis</v>
      </c>
      <c r="F99" s="233">
        <f t="shared" si="10"/>
        <v>3</v>
      </c>
      <c r="G99" s="129">
        <f t="shared" si="11"/>
        <v>3</v>
      </c>
      <c r="H99" s="129" t="str">
        <f t="shared" si="12"/>
        <v>Medium</v>
      </c>
      <c r="I99" s="234" t="str">
        <f>INDEX(Trends!$D$3:$D$404,MATCH(B99,Trends!$C$3:$C$404,0))</f>
        <v>Stable</v>
      </c>
      <c r="J99" s="129" t="str">
        <f>VLOOKUP($B99,Reliability!$A$3:$I$170,9,FALSE)</f>
        <v>High</v>
      </c>
      <c r="K99" s="235">
        <f t="shared" si="13"/>
        <v>3.6</v>
      </c>
      <c r="L99" s="235">
        <f>VLOOKUP($B99,'Impact of the crisis'!$C$6:$N$170,12,FALSE)</f>
        <v>3.8</v>
      </c>
      <c r="M99" s="235">
        <f>VLOOKUP($B99,'Impact of the crisis'!$C$6:$AB$170,26,FALSE)</f>
        <v>3.5</v>
      </c>
      <c r="N99" s="235">
        <f>VLOOKUP($B99,'Conditions of people affected'!$C$6:$R$170,16,FALSE)</f>
        <v>3</v>
      </c>
      <c r="O99" s="235">
        <f>VLOOKUP($B99,'Conditions of people affected'!$C$6:$R$170,9,FALSE)</f>
        <v>3</v>
      </c>
      <c r="P99" s="235">
        <f>VLOOKUP($B99,'Conditions of people affected'!$C$6:$R$170,15,FALSE)</f>
        <v>3</v>
      </c>
      <c r="Q99" s="235">
        <f t="shared" si="14"/>
        <v>2.5</v>
      </c>
      <c r="R99" s="235">
        <f>VLOOKUP($B99,'Complexity of the crisis'!$C$6:$AN$170,22,FALSE)</f>
        <v>2.4</v>
      </c>
      <c r="S99" s="235">
        <f>VLOOKUP($B99,'Complexity of the crisis'!$C$6:$AN$170,38,FALSE)</f>
        <v>2.5</v>
      </c>
      <c r="T99" s="133" t="str">
        <f>VLOOKUP(B99,Lists!$C$3:$E$163,3,FALSE)</f>
        <v>Americas</v>
      </c>
      <c r="U99" s="134" t="str">
        <f>VLOOKUP(B99,'INFORM Severity - hidden'!$C$5:$V$170,20,FALSE)</f>
        <v>2021-01-28</v>
      </c>
    </row>
    <row r="100" spans="1:21" x14ac:dyDescent="0.3">
      <c r="A100" s="130" t="str">
        <f t="array" ref="A100">IFERROR(INDEX(Lists!$B$2:$B$153,SMALL(IF(Lists!$I$2:$I$153="Individual",ROW(Lists!$B$2:$B$153)),ROW(96:96))-1,1),"")</f>
        <v>Complex crisis in Somalia</v>
      </c>
      <c r="B100" s="131" t="str">
        <f>VLOOKUP(A100,Lists!$B$2:$G$153,2,FALSE)</f>
        <v>SOM001</v>
      </c>
      <c r="C100" s="131" t="str">
        <f>VLOOKUP(B100,'INFORM Severity - hidden'!$C$5:$D$160,2,FALSE)</f>
        <v>Somalia</v>
      </c>
      <c r="D100" s="131" t="str">
        <f>VLOOKUP(A100,Lists!$B$2:$G$153,3,FALSE)</f>
        <v>SOM</v>
      </c>
      <c r="E100" s="132" t="str">
        <f>VLOOKUP(A100,Lists!$B$2:$G$153,5,FALSE)</f>
        <v>Complex crisis</v>
      </c>
      <c r="F100" s="233">
        <f t="shared" si="10"/>
        <v>4.4000000000000004</v>
      </c>
      <c r="G100" s="129">
        <f t="shared" si="11"/>
        <v>5</v>
      </c>
      <c r="H100" s="129" t="str">
        <f t="shared" si="12"/>
        <v>Very High</v>
      </c>
      <c r="I100" s="234" t="str">
        <f>INDEX(Trends!$D$3:$D$404,MATCH(B100,Trends!$C$3:$C$404,0))</f>
        <v>Increasing</v>
      </c>
      <c r="J100" s="129" t="str">
        <f>VLOOKUP($B100,Reliability!$A$3:$I$170,9,FALSE)</f>
        <v>High</v>
      </c>
      <c r="K100" s="235">
        <f t="shared" si="13"/>
        <v>4.7</v>
      </c>
      <c r="L100" s="235">
        <f>VLOOKUP($B100,'Impact of the crisis'!$C$6:$N$170,12,FALSE)</f>
        <v>4.5999999999999996</v>
      </c>
      <c r="M100" s="235">
        <f>VLOOKUP($B100,'Impact of the crisis'!$C$6:$AB$170,26,FALSE)</f>
        <v>4.8</v>
      </c>
      <c r="N100" s="235">
        <f>VLOOKUP($B100,'Conditions of people affected'!$C$6:$R$170,16,FALSE)</f>
        <v>4.3</v>
      </c>
      <c r="O100" s="235">
        <f>VLOOKUP($B100,'Conditions of people affected'!$C$6:$R$170,9,FALSE)</f>
        <v>4.5999999999999996</v>
      </c>
      <c r="P100" s="235">
        <f>VLOOKUP($B100,'Conditions of people affected'!$C$6:$R$170,15,FALSE)</f>
        <v>4</v>
      </c>
      <c r="Q100" s="235">
        <f t="shared" si="14"/>
        <v>4.2</v>
      </c>
      <c r="R100" s="235">
        <f>VLOOKUP($B100,'Complexity of the crisis'!$C$6:$AN$170,22,FALSE)</f>
        <v>3.9</v>
      </c>
      <c r="S100" s="235">
        <f>VLOOKUP($B100,'Complexity of the crisis'!$C$6:$AN$170,38,FALSE)</f>
        <v>4.5</v>
      </c>
      <c r="T100" s="133" t="str">
        <f>VLOOKUP(B100,Lists!$C$3:$E$163,3,FALSE)</f>
        <v>Africa</v>
      </c>
      <c r="U100" s="134" t="str">
        <f>VLOOKUP(B100,'INFORM Severity - hidden'!$C$5:$V$170,20,FALSE)</f>
        <v>2021-03-24</v>
      </c>
    </row>
    <row r="101" spans="1:21" x14ac:dyDescent="0.3">
      <c r="A101" s="130" t="str">
        <f t="array" ref="A101">IFERROR(INDEX(Lists!$B$2:$B$153,SMALL(IF(Lists!$I$2:$I$153="Individual",ROW(Lists!$B$2:$B$153)),ROW(97:97))-1,1),"")</f>
        <v>Mixed Migration Flows in Somalia</v>
      </c>
      <c r="B101" s="131" t="str">
        <f>VLOOKUP(A101,Lists!$B$2:$G$153,2,FALSE)</f>
        <v>SOM002</v>
      </c>
      <c r="C101" s="131" t="str">
        <f>VLOOKUP(B101,'INFORM Severity - hidden'!$C$5:$D$160,2,FALSE)</f>
        <v>Somalia</v>
      </c>
      <c r="D101" s="131" t="str">
        <f>VLOOKUP(A101,Lists!$B$2:$G$153,3,FALSE)</f>
        <v>SOM</v>
      </c>
      <c r="E101" s="132" t="str">
        <f>VLOOKUP(A101,Lists!$B$2:$G$153,5,FALSE)</f>
        <v>International displacement</v>
      </c>
      <c r="F101" s="233">
        <f t="shared" ref="F101:F126" si="15">IF(OR(N101="x",K101="x"),"x",ROUND((5-GEOMEAN(((5-K101)/5*4+1),((5-N101)/5*4+1),((5-N101)/5*4+1)))/4*3.5+Q101*0.3,1))</f>
        <v>1.8</v>
      </c>
      <c r="G101" s="129">
        <f t="shared" ref="G101:G126" si="16">IF(F101="x","x",ROUNDUP(F101,0))</f>
        <v>2</v>
      </c>
      <c r="H101" s="129" t="str">
        <f t="shared" ref="H101:H126" si="17">IF(N101="x","x",IF(K101="x","x",(IF(G101=5,"Very High",IF(G101=4,"High",IF(G101=3,"Medium",IF(G101=2,"Low","Very Low")))))))</f>
        <v>Low</v>
      </c>
      <c r="I101" s="234" t="str">
        <f>INDEX(Trends!$D$3:$D$404,MATCH(B101,Trends!$C$3:$C$404,0))</f>
        <v>Stable</v>
      </c>
      <c r="J101" s="129" t="str">
        <f>VLOOKUP($B101,Reliability!$A$3:$I$170,9,FALSE)</f>
        <v>Very High</v>
      </c>
      <c r="K101" s="235">
        <f t="shared" ref="K101:K126" si="18">IF(OR(M101="x",L101="x"),"x",ROUND((5-GEOMEAN(((5-L101)/5*4+1),((5-M101)/5*4+1),((5-M101)/5*4+1)))/4*5,1))</f>
        <v>1.9</v>
      </c>
      <c r="L101" s="235">
        <f>VLOOKUP($B101,'Impact of the crisis'!$C$6:$N$170,12,FALSE)</f>
        <v>0.9</v>
      </c>
      <c r="M101" s="235">
        <f>VLOOKUP($B101,'Impact of the crisis'!$C$6:$AB$170,26,FALSE)</f>
        <v>2.2999999999999998</v>
      </c>
      <c r="N101" s="235">
        <f>VLOOKUP($B101,'Conditions of people affected'!$C$6:$R$170,16,FALSE)</f>
        <v>0.85</v>
      </c>
      <c r="O101" s="235">
        <f>VLOOKUP($B101,'Conditions of people affected'!$C$6:$R$170,9,FALSE)</f>
        <v>0.7</v>
      </c>
      <c r="P101" s="235">
        <f>VLOOKUP($B101,'Conditions of people affected'!$C$6:$R$170,15,FALSE)</f>
        <v>1</v>
      </c>
      <c r="Q101" s="235">
        <f t="shared" ref="Q101:Q126" si="19">IF(OR(S101="x",R101="x"),R101,ROUND((5-GEOMEAN(((5-R101)/5*4+1),((5-S101)/5*4+1)))/4*5,1))</f>
        <v>3.3</v>
      </c>
      <c r="R101" s="235">
        <f>VLOOKUP($B101,'Complexity of the crisis'!$C$6:$AN$170,22,FALSE)</f>
        <v>3.9</v>
      </c>
      <c r="S101" s="235">
        <f>VLOOKUP($B101,'Complexity of the crisis'!$C$6:$AN$170,38,FALSE)</f>
        <v>2.5</v>
      </c>
      <c r="T101" s="133" t="str">
        <f>VLOOKUP(B101,Lists!$C$3:$E$163,3,FALSE)</f>
        <v>Africa</v>
      </c>
      <c r="U101" s="134" t="str">
        <f>VLOOKUP(B101,'INFORM Severity - hidden'!$C$5:$V$170,20,FALSE)</f>
        <v>2021-05-24</v>
      </c>
    </row>
    <row r="102" spans="1:21" x14ac:dyDescent="0.3">
      <c r="A102" s="130" t="str">
        <f t="array" ref="A102">IFERROR(INDEX(Lists!$B$2:$B$153,SMALL(IF(Lists!$I$2:$I$153="Individual",ROW(Lists!$B$2:$B$153)),ROW(98:98))-1,1),"")</f>
        <v>Floods in Somalia</v>
      </c>
      <c r="B102" s="131" t="str">
        <f>VLOOKUP(A102,Lists!$B$2:$G$153,2,FALSE)</f>
        <v>SOM004</v>
      </c>
      <c r="C102" s="131" t="str">
        <f>VLOOKUP(B102,'INFORM Severity - hidden'!$C$5:$D$160,2,FALSE)</f>
        <v>Somalia</v>
      </c>
      <c r="D102" s="131" t="str">
        <f>VLOOKUP(A102,Lists!$B$2:$G$153,3,FALSE)</f>
        <v>SOM</v>
      </c>
      <c r="E102" s="132" t="str">
        <f>VLOOKUP(A102,Lists!$B$2:$G$153,5,FALSE)</f>
        <v>Flood</v>
      </c>
      <c r="F102" s="233">
        <f t="shared" si="15"/>
        <v>2.8</v>
      </c>
      <c r="G102" s="129">
        <f t="shared" si="16"/>
        <v>3</v>
      </c>
      <c r="H102" s="129" t="str">
        <f t="shared" si="17"/>
        <v>Medium</v>
      </c>
      <c r="I102" s="234" t="str">
        <f>INDEX(Trends!$D$3:$D$404,MATCH(B102,Trends!$C$3:$C$404,0))</f>
        <v>Decreasing</v>
      </c>
      <c r="J102" s="129" t="str">
        <f>VLOOKUP($B102,Reliability!$A$3:$I$170,9,FALSE)</f>
        <v>High</v>
      </c>
      <c r="K102" s="235">
        <f t="shared" si="18"/>
        <v>2.2999999999999998</v>
      </c>
      <c r="L102" s="235">
        <f>VLOOKUP($B102,'Impact of the crisis'!$C$6:$N$170,12,FALSE)</f>
        <v>2</v>
      </c>
      <c r="M102" s="235">
        <f>VLOOKUP($B102,'Impact of the crisis'!$C$6:$AB$170,26,FALSE)</f>
        <v>2.5</v>
      </c>
      <c r="N102" s="235">
        <f>VLOOKUP($B102,'Conditions of people affected'!$C$6:$R$170,16,FALSE)</f>
        <v>2.5</v>
      </c>
      <c r="O102" s="235">
        <f>VLOOKUP($B102,'Conditions of people affected'!$C$6:$R$170,9,FALSE)</f>
        <v>2</v>
      </c>
      <c r="P102" s="235">
        <f>VLOOKUP($B102,'Conditions of people affected'!$C$6:$R$170,15,FALSE)</f>
        <v>3</v>
      </c>
      <c r="Q102" s="235">
        <f t="shared" si="19"/>
        <v>3.5</v>
      </c>
      <c r="R102" s="235">
        <f>VLOOKUP($B102,'Complexity of the crisis'!$C$6:$AN$170,22,FALSE)</f>
        <v>3.9</v>
      </c>
      <c r="S102" s="235">
        <f>VLOOKUP($B102,'Complexity of the crisis'!$C$6:$AN$170,38,FALSE)</f>
        <v>3</v>
      </c>
      <c r="T102" s="133" t="str">
        <f>VLOOKUP(B102,Lists!$C$3:$E$163,3,FALSE)</f>
        <v>Africa</v>
      </c>
      <c r="U102" s="134" t="str">
        <f>VLOOKUP(B102,'INFORM Severity - hidden'!$C$5:$V$170,20,FALSE)</f>
        <v>2021-05-20</v>
      </c>
    </row>
    <row r="103" spans="1:21" x14ac:dyDescent="0.3">
      <c r="A103" s="130" t="str">
        <f t="array" ref="A103">IFERROR(INDEX(Lists!$B$2:$B$153,SMALL(IF(Lists!$I$2:$I$153="Individual",ROW(Lists!$B$2:$B$153)),ROW(99:99))-1,1),"")</f>
        <v>Complex crisis in South Sudan</v>
      </c>
      <c r="B103" s="131" t="str">
        <f>VLOOKUP(A103,Lists!$B$2:$G$153,2,FALSE)</f>
        <v>SSD001</v>
      </c>
      <c r="C103" s="131" t="str">
        <f>VLOOKUP(B103,'INFORM Severity - hidden'!$C$5:$D$160,2,FALSE)</f>
        <v>South Sudan</v>
      </c>
      <c r="D103" s="131" t="str">
        <f>VLOOKUP(A103,Lists!$B$2:$G$153,3,FALSE)</f>
        <v>SSD</v>
      </c>
      <c r="E103" s="132" t="str">
        <f>VLOOKUP(A103,Lists!$B$2:$G$153,5,FALSE)</f>
        <v>Complex crisis</v>
      </c>
      <c r="F103" s="233">
        <f t="shared" si="15"/>
        <v>4.3</v>
      </c>
      <c r="G103" s="129">
        <f t="shared" si="16"/>
        <v>5</v>
      </c>
      <c r="H103" s="129" t="str">
        <f t="shared" si="17"/>
        <v>Very High</v>
      </c>
      <c r="I103" s="234" t="str">
        <f>INDEX(Trends!$D$3:$D$404,MATCH(B103,Trends!$C$3:$C$404,0))</f>
        <v>Increasing</v>
      </c>
      <c r="J103" s="129" t="str">
        <f>VLOOKUP($B103,Reliability!$A$3:$I$170,9,FALSE)</f>
        <v>High</v>
      </c>
      <c r="K103" s="235">
        <f t="shared" si="18"/>
        <v>4.7</v>
      </c>
      <c r="L103" s="235">
        <f>VLOOKUP($B103,'Impact of the crisis'!$C$6:$N$170,12,FALSE)</f>
        <v>4.5999999999999996</v>
      </c>
      <c r="M103" s="235">
        <f>VLOOKUP($B103,'Impact of the crisis'!$C$6:$AB$170,26,FALSE)</f>
        <v>4.7</v>
      </c>
      <c r="N103" s="235">
        <f>VLOOKUP($B103,'Conditions of people affected'!$C$6:$R$170,16,FALSE)</f>
        <v>4.45</v>
      </c>
      <c r="O103" s="235">
        <f>VLOOKUP($B103,'Conditions of people affected'!$C$6:$R$170,9,FALSE)</f>
        <v>4.9000000000000004</v>
      </c>
      <c r="P103" s="235">
        <f>VLOOKUP($B103,'Conditions of people affected'!$C$6:$R$170,15,FALSE)</f>
        <v>4</v>
      </c>
      <c r="Q103" s="235">
        <f t="shared" si="19"/>
        <v>3.6</v>
      </c>
      <c r="R103" s="235">
        <f>VLOOKUP($B103,'Complexity of the crisis'!$C$6:$AN$170,22,FALSE)</f>
        <v>3.7</v>
      </c>
      <c r="S103" s="235">
        <f>VLOOKUP($B103,'Complexity of the crisis'!$C$6:$AN$170,38,FALSE)</f>
        <v>3.5</v>
      </c>
      <c r="T103" s="133" t="str">
        <f>VLOOKUP(B103,Lists!$C$3:$E$163,3,FALSE)</f>
        <v>Africa</v>
      </c>
      <c r="U103" s="134" t="str">
        <f>VLOOKUP(B103,'INFORM Severity - hidden'!$C$5:$V$170,20,FALSE)</f>
        <v>2021-02-22</v>
      </c>
    </row>
    <row r="104" spans="1:21" x14ac:dyDescent="0.3">
      <c r="A104" s="130" t="str">
        <f t="array" ref="A104">IFERROR(INDEX(Lists!$B$2:$B$153,SMALL(IF(Lists!$I$2:$I$153="Individual",ROW(Lists!$B$2:$B$153)),ROW(100:100))-1,1),"")</f>
        <v>Food Security Crisis in Eswatini</v>
      </c>
      <c r="B104" s="131" t="str">
        <f>VLOOKUP(A104,Lists!$B$2:$G$153,2,FALSE)</f>
        <v>SWZ001</v>
      </c>
      <c r="C104" s="131" t="str">
        <f>VLOOKUP(B104,'INFORM Severity - hidden'!$C$5:$D$160,2,FALSE)</f>
        <v>Eswatini</v>
      </c>
      <c r="D104" s="131" t="str">
        <f>VLOOKUP(A104,Lists!$B$2:$G$153,3,FALSE)</f>
        <v>SWZ</v>
      </c>
      <c r="E104" s="132" t="str">
        <f>VLOOKUP(A104,Lists!$B$2:$G$153,5,FALSE)</f>
        <v>Food Security</v>
      </c>
      <c r="F104" s="233">
        <f t="shared" si="15"/>
        <v>2.7</v>
      </c>
      <c r="G104" s="129">
        <f t="shared" si="16"/>
        <v>3</v>
      </c>
      <c r="H104" s="129" t="str">
        <f t="shared" si="17"/>
        <v>Medium</v>
      </c>
      <c r="I104" s="234" t="str">
        <f>INDEX(Trends!$D$3:$D$404,MATCH(B104,Trends!$C$3:$C$404,0))</f>
        <v>Stable</v>
      </c>
      <c r="J104" s="129" t="str">
        <f>VLOOKUP($B104,Reliability!$A$3:$I$170,9,FALSE)</f>
        <v>Low</v>
      </c>
      <c r="K104" s="235">
        <f t="shared" si="18"/>
        <v>2.2000000000000002</v>
      </c>
      <c r="L104" s="235">
        <f>VLOOKUP($B104,'Impact of the crisis'!$C$6:$N$170,12,FALSE)</f>
        <v>3.1</v>
      </c>
      <c r="M104" s="235">
        <f>VLOOKUP($B104,'Impact of the crisis'!$C$6:$AB$170,26,FALSE)</f>
        <v>1.6</v>
      </c>
      <c r="N104" s="235">
        <f>VLOOKUP($B104,'Conditions of people affected'!$C$6:$R$170,16,FALSE)</f>
        <v>3.3</v>
      </c>
      <c r="O104" s="235">
        <f>VLOOKUP($B104,'Conditions of people affected'!$C$6:$R$170,9,FALSE)</f>
        <v>2.6</v>
      </c>
      <c r="P104" s="235">
        <f>VLOOKUP($B104,'Conditions of people affected'!$C$6:$R$170,15,FALSE)</f>
        <v>4</v>
      </c>
      <c r="Q104" s="235">
        <f t="shared" si="19"/>
        <v>2.1</v>
      </c>
      <c r="R104" s="235">
        <f>VLOOKUP($B104,'Complexity of the crisis'!$C$6:$AN$170,22,FALSE)</f>
        <v>3</v>
      </c>
      <c r="S104" s="235">
        <f>VLOOKUP($B104,'Complexity of the crisis'!$C$6:$AN$170,38,FALSE)</f>
        <v>1</v>
      </c>
      <c r="T104" s="133" t="str">
        <f>VLOOKUP(B104,Lists!$C$3:$E$163,3,FALSE)</f>
        <v>Africa</v>
      </c>
      <c r="U104" s="134" t="str">
        <f>VLOOKUP(B104,'INFORM Severity - hidden'!$C$5:$V$170,20,FALSE)</f>
        <v>2021-02-25</v>
      </c>
    </row>
    <row r="105" spans="1:21" x14ac:dyDescent="0.3">
      <c r="A105" s="130" t="str">
        <f t="array" ref="A105">IFERROR(INDEX(Lists!$B$2:$B$153,SMALL(IF(Lists!$I$2:$I$153="Individual",ROW(Lists!$B$2:$B$153)),ROW(101:101))-1,1),"")</f>
        <v>Syrian conflict</v>
      </c>
      <c r="B105" s="131" t="str">
        <f>VLOOKUP(A105,Lists!$B$2:$G$153,2,FALSE)</f>
        <v>SYR001</v>
      </c>
      <c r="C105" s="131" t="str">
        <f>VLOOKUP(B105,'INFORM Severity - hidden'!$C$5:$D$160,2,FALSE)</f>
        <v>Syria</v>
      </c>
      <c r="D105" s="131" t="str">
        <f>VLOOKUP(A105,Lists!$B$2:$G$153,3,FALSE)</f>
        <v>SYR</v>
      </c>
      <c r="E105" s="132" t="str">
        <f>VLOOKUP(A105,Lists!$B$2:$G$153,5,FALSE)</f>
        <v>Complex crisis</v>
      </c>
      <c r="F105" s="233">
        <f t="shared" si="15"/>
        <v>4.9000000000000004</v>
      </c>
      <c r="G105" s="129">
        <f t="shared" si="16"/>
        <v>5</v>
      </c>
      <c r="H105" s="129" t="str">
        <f t="shared" si="17"/>
        <v>Very High</v>
      </c>
      <c r="I105" s="234" t="str">
        <f>INDEX(Trends!$D$3:$D$404,MATCH(B105,Trends!$C$3:$C$404,0))</f>
        <v>Increasing</v>
      </c>
      <c r="J105" s="129" t="str">
        <f>VLOOKUP($B105,Reliability!$A$3:$I$170,9,FALSE)</f>
        <v>High</v>
      </c>
      <c r="K105" s="235">
        <f t="shared" si="18"/>
        <v>4.8</v>
      </c>
      <c r="L105" s="235">
        <f>VLOOKUP($B105,'Impact of the crisis'!$C$6:$N$170,12,FALSE)</f>
        <v>4.5</v>
      </c>
      <c r="M105" s="235">
        <f>VLOOKUP($B105,'Impact of the crisis'!$C$6:$AB$170,26,FALSE)</f>
        <v>4.9000000000000004</v>
      </c>
      <c r="N105" s="235">
        <f>VLOOKUP($B105,'Conditions of people affected'!$C$6:$R$170,16,FALSE)</f>
        <v>5</v>
      </c>
      <c r="O105" s="235">
        <f>VLOOKUP($B105,'Conditions of people affected'!$C$6:$R$170,9,FALSE)</f>
        <v>5</v>
      </c>
      <c r="P105" s="235">
        <f>VLOOKUP($B105,'Conditions of people affected'!$C$6:$R$170,15,FALSE)</f>
        <v>5</v>
      </c>
      <c r="Q105" s="235">
        <f t="shared" si="19"/>
        <v>4.8</v>
      </c>
      <c r="R105" s="235">
        <f>VLOOKUP($B105,'Complexity of the crisis'!$C$6:$AN$170,22,FALSE)</f>
        <v>4.5</v>
      </c>
      <c r="S105" s="235">
        <f>VLOOKUP($B105,'Complexity of the crisis'!$C$6:$AN$170,38,FALSE)</f>
        <v>5</v>
      </c>
      <c r="T105" s="133" t="str">
        <f>VLOOKUP(B105,Lists!$C$3:$E$163,3,FALSE)</f>
        <v>Middle east</v>
      </c>
      <c r="U105" s="134" t="str">
        <f>VLOOKUP(B105,'INFORM Severity - hidden'!$C$5:$V$170,20,FALSE)</f>
        <v>2021-04-28</v>
      </c>
    </row>
    <row r="106" spans="1:21" x14ac:dyDescent="0.3">
      <c r="A106" s="130" t="str">
        <f t="array" ref="A106">IFERROR(INDEX(Lists!$B$2:$B$153,SMALL(IF(Lists!$I$2:$I$153="Individual",ROW(Lists!$B$2:$B$153)),ROW(102:102))-1,1),"")</f>
        <v>Boko Haram in Chad</v>
      </c>
      <c r="B106" s="131" t="str">
        <f>VLOOKUP(A106,Lists!$B$2:$G$153,2,FALSE)</f>
        <v>TCD003</v>
      </c>
      <c r="C106" s="131" t="str">
        <f>VLOOKUP(B106,'INFORM Severity - hidden'!$C$5:$D$160,2,FALSE)</f>
        <v>Chad</v>
      </c>
      <c r="D106" s="131" t="str">
        <f>VLOOKUP(A106,Lists!$B$2:$G$153,3,FALSE)</f>
        <v>TCD</v>
      </c>
      <c r="E106" s="132" t="str">
        <f>VLOOKUP(A106,Lists!$B$2:$G$153,5,FALSE)</f>
        <v>Conflict</v>
      </c>
      <c r="F106" s="233">
        <f t="shared" si="15"/>
        <v>3.6</v>
      </c>
      <c r="G106" s="129">
        <f t="shared" si="16"/>
        <v>4</v>
      </c>
      <c r="H106" s="129" t="str">
        <f t="shared" si="17"/>
        <v>High</v>
      </c>
      <c r="I106" s="234" t="str">
        <f>INDEX(Trends!$D$3:$D$404,MATCH(B106,Trends!$C$3:$C$404,0))</f>
        <v>Stable</v>
      </c>
      <c r="J106" s="129" t="str">
        <f>VLOOKUP($B106,Reliability!$A$3:$I$170,9,FALSE)</f>
        <v>Medium</v>
      </c>
      <c r="K106" s="235">
        <f t="shared" si="18"/>
        <v>3.1</v>
      </c>
      <c r="L106" s="235">
        <f>VLOOKUP($B106,'Impact of the crisis'!$C$6:$N$170,12,FALSE)</f>
        <v>0.6</v>
      </c>
      <c r="M106" s="235">
        <f>VLOOKUP($B106,'Impact of the crisis'!$C$6:$AB$170,26,FALSE)</f>
        <v>3.9</v>
      </c>
      <c r="N106" s="235">
        <f>VLOOKUP($B106,'Conditions of people affected'!$C$6:$R$170,16,FALSE)</f>
        <v>3.8</v>
      </c>
      <c r="O106" s="235">
        <f>VLOOKUP($B106,'Conditions of people affected'!$C$6:$R$170,9,FALSE)</f>
        <v>2.6</v>
      </c>
      <c r="P106" s="235">
        <f>VLOOKUP($B106,'Conditions of people affected'!$C$6:$R$170,15,FALSE)</f>
        <v>5</v>
      </c>
      <c r="Q106" s="235">
        <f t="shared" si="19"/>
        <v>3.7</v>
      </c>
      <c r="R106" s="235">
        <f>VLOOKUP($B106,'Complexity of the crisis'!$C$6:$AN$170,22,FALSE)</f>
        <v>3.4</v>
      </c>
      <c r="S106" s="235">
        <f>VLOOKUP($B106,'Complexity of the crisis'!$C$6:$AN$170,38,FALSE)</f>
        <v>4</v>
      </c>
      <c r="T106" s="133" t="str">
        <f>VLOOKUP(B106,Lists!$C$3:$E$163,3,FALSE)</f>
        <v>Africa</v>
      </c>
      <c r="U106" s="134" t="str">
        <f>VLOOKUP(B106,'INFORM Severity - hidden'!$C$5:$V$170,20,FALSE)</f>
        <v>2021-03-26</v>
      </c>
    </row>
    <row r="107" spans="1:21" x14ac:dyDescent="0.3">
      <c r="A107" s="130" t="str">
        <f t="array" ref="A107">IFERROR(INDEX(Lists!$B$2:$B$153,SMALL(IF(Lists!$I$2:$I$153="Individual",ROW(Lists!$B$2:$B$153)),ROW(103:103))-1,1),"")</f>
        <v>CAR refugees in Chad</v>
      </c>
      <c r="B107" s="131" t="str">
        <f>VLOOKUP(A107,Lists!$B$2:$G$153,2,FALSE)</f>
        <v>TCD004</v>
      </c>
      <c r="C107" s="131" t="str">
        <f>VLOOKUP(B107,'INFORM Severity - hidden'!$C$5:$D$160,2,FALSE)</f>
        <v>Chad</v>
      </c>
      <c r="D107" s="131" t="str">
        <f>VLOOKUP(A107,Lists!$B$2:$G$153,3,FALSE)</f>
        <v>TCD</v>
      </c>
      <c r="E107" s="132" t="str">
        <f>VLOOKUP(A107,Lists!$B$2:$G$153,5,FALSE)</f>
        <v>International displacement</v>
      </c>
      <c r="F107" s="233">
        <f t="shared" si="15"/>
        <v>3.3</v>
      </c>
      <c r="G107" s="129">
        <f t="shared" si="16"/>
        <v>4</v>
      </c>
      <c r="H107" s="129" t="str">
        <f t="shared" si="17"/>
        <v>High</v>
      </c>
      <c r="I107" s="234" t="str">
        <f>INDEX(Trends!$D$3:$D$404,MATCH(B107,Trends!$C$3:$C$404,0))</f>
        <v>Stable</v>
      </c>
      <c r="J107" s="129" t="str">
        <f>VLOOKUP($B107,Reliability!$A$3:$I$170,9,FALSE)</f>
        <v>Medium</v>
      </c>
      <c r="K107" s="235">
        <f t="shared" si="18"/>
        <v>2.8</v>
      </c>
      <c r="L107" s="235">
        <f>VLOOKUP($B107,'Impact of the crisis'!$C$6:$N$170,12,FALSE)</f>
        <v>1.9</v>
      </c>
      <c r="M107" s="235">
        <f>VLOOKUP($B107,'Impact of the crisis'!$C$6:$AB$170,26,FALSE)</f>
        <v>3.2</v>
      </c>
      <c r="N107" s="235">
        <f>VLOOKUP($B107,'Conditions of people affected'!$C$6:$R$170,16,FALSE)</f>
        <v>3.65</v>
      </c>
      <c r="O107" s="235">
        <f>VLOOKUP($B107,'Conditions of people affected'!$C$6:$R$170,9,FALSE)</f>
        <v>3.3</v>
      </c>
      <c r="P107" s="235">
        <f>VLOOKUP($B107,'Conditions of people affected'!$C$6:$R$170,15,FALSE)</f>
        <v>4</v>
      </c>
      <c r="Q107" s="235">
        <f t="shared" si="19"/>
        <v>3.2</v>
      </c>
      <c r="R107" s="235">
        <f>VLOOKUP($B107,'Complexity of the crisis'!$C$6:$AN$170,22,FALSE)</f>
        <v>3.4</v>
      </c>
      <c r="S107" s="235">
        <f>VLOOKUP($B107,'Complexity of the crisis'!$C$6:$AN$170,38,FALSE)</f>
        <v>3</v>
      </c>
      <c r="T107" s="133" t="str">
        <f>VLOOKUP(B107,Lists!$C$3:$E$163,3,FALSE)</f>
        <v>Africa</v>
      </c>
      <c r="U107" s="134" t="str">
        <f>VLOOKUP(B107,'INFORM Severity - hidden'!$C$5:$V$170,20,FALSE)</f>
        <v>2021-03-26</v>
      </c>
    </row>
    <row r="108" spans="1:21" x14ac:dyDescent="0.3">
      <c r="A108" s="130" t="str">
        <f t="array" ref="A108">IFERROR(INDEX(Lists!$B$2:$B$153,SMALL(IF(Lists!$I$2:$I$153="Individual",ROW(Lists!$B$2:$B$153)),ROW(104:104))-1,1),"")</f>
        <v>Darfur refugees in Chad</v>
      </c>
      <c r="B108" s="131" t="str">
        <f>VLOOKUP(A108,Lists!$B$2:$G$153,2,FALSE)</f>
        <v>TCD005</v>
      </c>
      <c r="C108" s="131" t="str">
        <f>VLOOKUP(B108,'INFORM Severity - hidden'!$C$5:$D$160,2,FALSE)</f>
        <v>Chad</v>
      </c>
      <c r="D108" s="131" t="str">
        <f>VLOOKUP(A108,Lists!$B$2:$G$153,3,FALSE)</f>
        <v>TCD</v>
      </c>
      <c r="E108" s="132" t="str">
        <f>VLOOKUP(A108,Lists!$B$2:$G$153,5,FALSE)</f>
        <v>International displacement</v>
      </c>
      <c r="F108" s="233">
        <f t="shared" si="15"/>
        <v>3.2</v>
      </c>
      <c r="G108" s="129">
        <f t="shared" si="16"/>
        <v>4</v>
      </c>
      <c r="H108" s="129" t="str">
        <f t="shared" si="17"/>
        <v>High</v>
      </c>
      <c r="I108" s="234" t="str">
        <f>INDEX(Trends!$D$3:$D$404,MATCH(B108,Trends!$C$3:$C$404,0))</f>
        <v>Stable</v>
      </c>
      <c r="J108" s="129" t="str">
        <f>VLOOKUP($B108,Reliability!$A$3:$I$170,9,FALSE)</f>
        <v>Medium</v>
      </c>
      <c r="K108" s="235">
        <f t="shared" si="18"/>
        <v>2.5</v>
      </c>
      <c r="L108" s="235">
        <f>VLOOKUP($B108,'Impact of the crisis'!$C$6:$N$170,12,FALSE)</f>
        <v>1.7</v>
      </c>
      <c r="M108" s="235">
        <f>VLOOKUP($B108,'Impact of the crisis'!$C$6:$AB$170,26,FALSE)</f>
        <v>2.9</v>
      </c>
      <c r="N108" s="235">
        <f>VLOOKUP($B108,'Conditions of people affected'!$C$6:$R$170,16,FALSE)</f>
        <v>3.7</v>
      </c>
      <c r="O108" s="235">
        <f>VLOOKUP($B108,'Conditions of people affected'!$C$6:$R$170,9,FALSE)</f>
        <v>3.4</v>
      </c>
      <c r="P108" s="235">
        <f>VLOOKUP($B108,'Conditions of people affected'!$C$6:$R$170,15,FALSE)</f>
        <v>4</v>
      </c>
      <c r="Q108" s="235">
        <f t="shared" si="19"/>
        <v>3</v>
      </c>
      <c r="R108" s="235">
        <f>VLOOKUP($B108,'Complexity of the crisis'!$C$6:$AN$170,22,FALSE)</f>
        <v>3.4</v>
      </c>
      <c r="S108" s="235">
        <f>VLOOKUP($B108,'Complexity of the crisis'!$C$6:$AN$170,38,FALSE)</f>
        <v>2.5</v>
      </c>
      <c r="T108" s="133" t="str">
        <f>VLOOKUP(B108,Lists!$C$3:$E$163,3,FALSE)</f>
        <v>Africa</v>
      </c>
      <c r="U108" s="134" t="str">
        <f>VLOOKUP(B108,'INFORM Severity - hidden'!$C$5:$V$170,20,FALSE)</f>
        <v>2021-03-26</v>
      </c>
    </row>
    <row r="109" spans="1:21" x14ac:dyDescent="0.3">
      <c r="A109" s="130" t="str">
        <f t="array" ref="A109">IFERROR(INDEX(Lists!$B$2:$B$153,SMALL(IF(Lists!$I$2:$I$153="Individual",ROW(Lists!$B$2:$B$153)),ROW(105:105))-1,1),"")</f>
        <v>Tibesti Conflict in Chad</v>
      </c>
      <c r="B109" s="131" t="str">
        <f>VLOOKUP(A109,Lists!$B$2:$G$153,2,FALSE)</f>
        <v>TCD006</v>
      </c>
      <c r="C109" s="131" t="str">
        <f>VLOOKUP(B109,'INFORM Severity - hidden'!$C$5:$D$160,2,FALSE)</f>
        <v>Chad</v>
      </c>
      <c r="D109" s="131" t="str">
        <f>VLOOKUP(A109,Lists!$B$2:$G$153,3,FALSE)</f>
        <v>TCD</v>
      </c>
      <c r="E109" s="132" t="str">
        <f>VLOOKUP(A109,Lists!$B$2:$G$153,5,FALSE)</f>
        <v>Conflict</v>
      </c>
      <c r="F109" s="233">
        <f t="shared" si="15"/>
        <v>2.5</v>
      </c>
      <c r="G109" s="129">
        <f t="shared" si="16"/>
        <v>3</v>
      </c>
      <c r="H109" s="129" t="str">
        <f t="shared" si="17"/>
        <v>Medium</v>
      </c>
      <c r="I109" s="234" t="str">
        <f>INDEX(Trends!$D$3:$D$404,MATCH(B109,Trends!$C$3:$C$404,0))</f>
        <v>Stable</v>
      </c>
      <c r="J109" s="129" t="str">
        <f>VLOOKUP($B109,Reliability!$A$3:$I$170,9,FALSE)</f>
        <v>Medium</v>
      </c>
      <c r="K109" s="235">
        <f t="shared" si="18"/>
        <v>2.4</v>
      </c>
      <c r="L109" s="235">
        <f>VLOOKUP($B109,'Impact of the crisis'!$C$6:$N$170,12,FALSE)</f>
        <v>1.3</v>
      </c>
      <c r="M109" s="235">
        <f>VLOOKUP($B109,'Impact of the crisis'!$C$6:$AB$170,26,FALSE)</f>
        <v>2.8</v>
      </c>
      <c r="N109" s="235">
        <f>VLOOKUP($B109,'Conditions of people affected'!$C$6:$R$170,16,FALSE)</f>
        <v>2.2000000000000002</v>
      </c>
      <c r="O109" s="235">
        <f>VLOOKUP($B109,'Conditions of people affected'!$C$6:$R$170,9,FALSE)</f>
        <v>0.4</v>
      </c>
      <c r="P109" s="235">
        <f>VLOOKUP($B109,'Conditions of people affected'!$C$6:$R$170,15,FALSE)</f>
        <v>4</v>
      </c>
      <c r="Q109" s="235">
        <f t="shared" si="19"/>
        <v>3</v>
      </c>
      <c r="R109" s="235">
        <f>VLOOKUP($B109,'Complexity of the crisis'!$C$6:$AN$170,22,FALSE)</f>
        <v>3.4</v>
      </c>
      <c r="S109" s="235">
        <f>VLOOKUP($B109,'Complexity of the crisis'!$C$6:$AN$170,38,FALSE)</f>
        <v>2.5</v>
      </c>
      <c r="T109" s="133" t="str">
        <f>VLOOKUP(B109,Lists!$C$3:$E$163,3,FALSE)</f>
        <v>Africa</v>
      </c>
      <c r="U109" s="134" t="str">
        <f>VLOOKUP(B109,'INFORM Severity - hidden'!$C$5:$V$170,20,FALSE)</f>
        <v>2021-03-26</v>
      </c>
    </row>
    <row r="110" spans="1:21" x14ac:dyDescent="0.3">
      <c r="A110" s="130" t="str">
        <f t="array" ref="A110">IFERROR(INDEX(Lists!$B$2:$B$153,SMALL(IF(Lists!$I$2:$I$153="Individual",ROW(Lists!$B$2:$B$153)),ROW(106:106))-1,1),"")</f>
        <v xml:space="preserve">Conflict in southern Thailand </v>
      </c>
      <c r="B110" s="131" t="str">
        <f>VLOOKUP(A110,Lists!$B$2:$G$153,2,FALSE)</f>
        <v>THA002</v>
      </c>
      <c r="C110" s="131" t="str">
        <f>VLOOKUP(B110,'INFORM Severity - hidden'!$C$5:$D$160,2,FALSE)</f>
        <v>Thailand</v>
      </c>
      <c r="D110" s="131" t="str">
        <f>VLOOKUP(A110,Lists!$B$2:$G$153,3,FALSE)</f>
        <v>THA</v>
      </c>
      <c r="E110" s="132" t="str">
        <f>VLOOKUP(A110,Lists!$B$2:$G$153,5,FALSE)</f>
        <v>Conflict</v>
      </c>
      <c r="F110" s="233" t="str">
        <f t="shared" si="15"/>
        <v>x</v>
      </c>
      <c r="G110" s="129" t="str">
        <f t="shared" si="16"/>
        <v>x</v>
      </c>
      <c r="H110" s="129" t="str">
        <f t="shared" si="17"/>
        <v>x</v>
      </c>
      <c r="I110" s="234" t="str">
        <f>INDEX(Trends!$D$3:$D$404,MATCH(B110,Trends!$C$3:$C$404,0))</f>
        <v>-</v>
      </c>
      <c r="J110" s="129" t="str">
        <f>VLOOKUP($B110,Reliability!$A$3:$I$170,9,FALSE)</f>
        <v>Very Low</v>
      </c>
      <c r="K110" s="235">
        <f t="shared" si="18"/>
        <v>2.6</v>
      </c>
      <c r="L110" s="235">
        <f>VLOOKUP($B110,'Impact of the crisis'!$C$6:$N$170,12,FALSE)</f>
        <v>1.1000000000000001</v>
      </c>
      <c r="M110" s="235">
        <f>VLOOKUP($B110,'Impact of the crisis'!$C$6:$AB$170,26,FALSE)</f>
        <v>3.2</v>
      </c>
      <c r="N110" s="235" t="str">
        <f>VLOOKUP($B110,'Conditions of people affected'!$C$6:$R$170,16,FALSE)</f>
        <v>x</v>
      </c>
      <c r="O110" s="235" t="str">
        <f>VLOOKUP($B110,'Conditions of people affected'!$C$6:$R$170,9,FALSE)</f>
        <v>x</v>
      </c>
      <c r="P110" s="235" t="str">
        <f>VLOOKUP($B110,'Conditions of people affected'!$C$6:$R$170,15,FALSE)</f>
        <v>x</v>
      </c>
      <c r="Q110" s="235">
        <f t="shared" si="19"/>
        <v>2.1</v>
      </c>
      <c r="R110" s="235">
        <f>VLOOKUP($B110,'Complexity of the crisis'!$C$6:$AN$170,22,FALSE)</f>
        <v>2.6</v>
      </c>
      <c r="S110" s="235">
        <f>VLOOKUP($B110,'Complexity of the crisis'!$C$6:$AN$170,38,FALSE)</f>
        <v>1.5</v>
      </c>
      <c r="T110" s="133" t="str">
        <f>VLOOKUP(B110,Lists!$C$3:$E$163,3,FALSE)</f>
        <v>Asia</v>
      </c>
      <c r="U110" s="134" t="str">
        <f>VLOOKUP(B110,'INFORM Severity - hidden'!$C$5:$V$170,20,FALSE)</f>
        <v>2021-02-23</v>
      </c>
    </row>
    <row r="111" spans="1:21" x14ac:dyDescent="0.3">
      <c r="A111" s="130" t="str">
        <f t="array" ref="A111">IFERROR(INDEX(Lists!$B$2:$B$153,SMALL(IF(Lists!$I$2:$I$153="Individual",ROW(Lists!$B$2:$B$153)),ROW(107:107))-1,1),"")</f>
        <v>Myanmar refugees in Thailand</v>
      </c>
      <c r="B111" s="131" t="str">
        <f>VLOOKUP(A111,Lists!$B$2:$G$153,2,FALSE)</f>
        <v>THA003</v>
      </c>
      <c r="C111" s="131" t="str">
        <f>VLOOKUP(B111,'INFORM Severity - hidden'!$C$5:$D$160,2,FALSE)</f>
        <v>Thailand</v>
      </c>
      <c r="D111" s="131" t="str">
        <f>VLOOKUP(A111,Lists!$B$2:$G$153,3,FALSE)</f>
        <v>THA</v>
      </c>
      <c r="E111" s="132" t="str">
        <f>VLOOKUP(A111,Lists!$B$2:$G$153,5,FALSE)</f>
        <v>International displacement</v>
      </c>
      <c r="F111" s="233">
        <f t="shared" si="15"/>
        <v>2.2999999999999998</v>
      </c>
      <c r="G111" s="129">
        <f t="shared" si="16"/>
        <v>3</v>
      </c>
      <c r="H111" s="129" t="str">
        <f t="shared" si="17"/>
        <v>Medium</v>
      </c>
      <c r="I111" s="234" t="str">
        <f>INDEX(Trends!$D$3:$D$404,MATCH(B111,Trends!$C$3:$C$404,0))</f>
        <v>Stable</v>
      </c>
      <c r="J111" s="129" t="str">
        <f>VLOOKUP($B111,Reliability!$A$3:$I$170,9,FALSE)</f>
        <v>Medium</v>
      </c>
      <c r="K111" s="235">
        <f t="shared" si="18"/>
        <v>2.5</v>
      </c>
      <c r="L111" s="235">
        <f>VLOOKUP($B111,'Impact of the crisis'!$C$6:$N$170,12,FALSE)</f>
        <v>0</v>
      </c>
      <c r="M111" s="235">
        <f>VLOOKUP($B111,'Impact of the crisis'!$C$6:$AB$170,26,FALSE)</f>
        <v>3.4</v>
      </c>
      <c r="N111" s="235">
        <f>VLOOKUP($B111,'Conditions of people affected'!$C$6:$R$170,16,FALSE)</f>
        <v>2.2999999999999998</v>
      </c>
      <c r="O111" s="235">
        <f>VLOOKUP($B111,'Conditions of people affected'!$C$6:$R$170,9,FALSE)</f>
        <v>1.6</v>
      </c>
      <c r="P111" s="235">
        <f>VLOOKUP($B111,'Conditions of people affected'!$C$6:$R$170,15,FALSE)</f>
        <v>3</v>
      </c>
      <c r="Q111" s="235">
        <f t="shared" si="19"/>
        <v>2.1</v>
      </c>
      <c r="R111" s="235">
        <f>VLOOKUP($B111,'Complexity of the crisis'!$C$6:$AN$170,22,FALSE)</f>
        <v>2.6</v>
      </c>
      <c r="S111" s="235">
        <f>VLOOKUP($B111,'Complexity of the crisis'!$C$6:$AN$170,38,FALSE)</f>
        <v>1.5</v>
      </c>
      <c r="T111" s="133" t="str">
        <f>VLOOKUP(B111,Lists!$C$3:$E$163,3,FALSE)</f>
        <v>Asia</v>
      </c>
      <c r="U111" s="134" t="str">
        <f>VLOOKUP(B111,'INFORM Severity - hidden'!$C$5:$V$170,20,FALSE)</f>
        <v>2021-02-23</v>
      </c>
    </row>
    <row r="112" spans="1:21" x14ac:dyDescent="0.3">
      <c r="A112" s="130" t="str">
        <f t="array" ref="A112">IFERROR(INDEX(Lists!$B$2:$B$153,SMALL(IF(Lists!$I$2:$I$153="Individual",ROW(Lists!$B$2:$B$153)),ROW(108:108))-1,1),"")</f>
        <v>Tropical Cyclone Seroja</v>
      </c>
      <c r="B112" s="131" t="str">
        <f>VLOOKUP(A112,Lists!$B$2:$G$153,2,FALSE)</f>
        <v>TLS002</v>
      </c>
      <c r="C112" s="131" t="str">
        <f>VLOOKUP(B112,'INFORM Severity - hidden'!$C$5:$D$160,2,FALSE)</f>
        <v>Timor Leste</v>
      </c>
      <c r="D112" s="131" t="str">
        <f>VLOOKUP(A112,Lists!$B$2:$G$153,3,FALSE)</f>
        <v>TLS</v>
      </c>
      <c r="E112" s="132" t="str">
        <f>VLOOKUP(A112,Lists!$B$2:$G$153,5,FALSE)</f>
        <v>Tropical cyclone</v>
      </c>
      <c r="F112" s="233">
        <f t="shared" si="15"/>
        <v>1.3</v>
      </c>
      <c r="G112" s="129">
        <f t="shared" si="16"/>
        <v>2</v>
      </c>
      <c r="H112" s="129" t="str">
        <f t="shared" si="17"/>
        <v>Low</v>
      </c>
      <c r="I112" s="234" t="str">
        <f>INDEX(Trends!$D$3:$D$404,MATCH(B112,Trends!$C$3:$C$404,0))</f>
        <v>-</v>
      </c>
      <c r="J112" s="129" t="str">
        <f>VLOOKUP($B112,Reliability!$A$3:$I$170,9,FALSE)</f>
        <v>Very High</v>
      </c>
      <c r="K112" s="235">
        <f t="shared" si="18"/>
        <v>2.2000000000000002</v>
      </c>
      <c r="L112" s="235">
        <f>VLOOKUP($B112,'Impact of the crisis'!$C$6:$N$170,12,FALSE)</f>
        <v>3.1</v>
      </c>
      <c r="M112" s="235">
        <f>VLOOKUP($B112,'Impact of the crisis'!$C$6:$AB$170,26,FALSE)</f>
        <v>1.6</v>
      </c>
      <c r="N112" s="235">
        <f>VLOOKUP($B112,'Conditions of people affected'!$C$6:$R$170,16,FALSE)</f>
        <v>0.5</v>
      </c>
      <c r="O112" s="235">
        <f>VLOOKUP($B112,'Conditions of people affected'!$C$6:$R$170,9,FALSE)</f>
        <v>0</v>
      </c>
      <c r="P112" s="235">
        <f>VLOOKUP($B112,'Conditions of people affected'!$C$6:$R$170,15,FALSE)</f>
        <v>1</v>
      </c>
      <c r="Q112" s="235">
        <f t="shared" si="19"/>
        <v>1.7</v>
      </c>
      <c r="R112" s="235">
        <f>VLOOKUP($B112,'Complexity of the crisis'!$C$6:$AN$170,22,FALSE)</f>
        <v>1.3</v>
      </c>
      <c r="S112" s="235">
        <f>VLOOKUP($B112,'Complexity of the crisis'!$C$6:$AN$170,38,FALSE)</f>
        <v>2</v>
      </c>
      <c r="T112" s="133" t="str">
        <f>VLOOKUP(B112,Lists!$C$3:$E$163,3,FALSE)</f>
        <v>Asia</v>
      </c>
      <c r="U112" s="134" t="str">
        <f>VLOOKUP(B112,'INFORM Severity - hidden'!$C$5:$V$170,20,FALSE)</f>
        <v>2021-05-27</v>
      </c>
    </row>
    <row r="113" spans="1:21" x14ac:dyDescent="0.3">
      <c r="A113" s="130" t="str">
        <f t="array" ref="A113">IFERROR(INDEX(Lists!$B$2:$B$153,SMALL(IF(Lists!$I$2:$I$153="Individual",ROW(Lists!$B$2:$B$153)),ROW(109:109))-1,1),"")</f>
        <v>Venezuelan refugees in Trinidad and Tobago</v>
      </c>
      <c r="B113" s="131" t="str">
        <f>VLOOKUP(A113,Lists!$B$2:$G$153,2,FALSE)</f>
        <v>TTO002</v>
      </c>
      <c r="C113" s="131" t="str">
        <f>VLOOKUP(B113,'INFORM Severity - hidden'!$C$5:$D$160,2,FALSE)</f>
        <v>Trinidad and Tobago</v>
      </c>
      <c r="D113" s="131" t="str">
        <f>VLOOKUP(A113,Lists!$B$2:$G$153,3,FALSE)</f>
        <v>TTO</v>
      </c>
      <c r="E113" s="132" t="str">
        <f>VLOOKUP(A113,Lists!$B$2:$G$153,5,FALSE)</f>
        <v>International displacement</v>
      </c>
      <c r="F113" s="233">
        <f t="shared" si="15"/>
        <v>1.8</v>
      </c>
      <c r="G113" s="129">
        <f t="shared" si="16"/>
        <v>2</v>
      </c>
      <c r="H113" s="129" t="str">
        <f t="shared" si="17"/>
        <v>Low</v>
      </c>
      <c r="I113" s="234" t="str">
        <f>INDEX(Trends!$D$3:$D$404,MATCH(B113,Trends!$C$3:$C$404,0))</f>
        <v>Stable</v>
      </c>
      <c r="J113" s="129" t="str">
        <f>VLOOKUP($B113,Reliability!$A$3:$I$170,9,FALSE)</f>
        <v>Medium</v>
      </c>
      <c r="K113" s="235">
        <f t="shared" si="18"/>
        <v>2.6</v>
      </c>
      <c r="L113" s="235">
        <f>VLOOKUP($B113,'Impact of the crisis'!$C$6:$N$170,12,FALSE)</f>
        <v>2.9</v>
      </c>
      <c r="M113" s="235">
        <f>VLOOKUP($B113,'Impact of the crisis'!$C$6:$AB$170,26,FALSE)</f>
        <v>2.4</v>
      </c>
      <c r="N113" s="235">
        <f>VLOOKUP($B113,'Conditions of people affected'!$C$6:$R$170,16,FALSE)</f>
        <v>1.1499999999999999</v>
      </c>
      <c r="O113" s="235">
        <f>VLOOKUP($B113,'Conditions of people affected'!$C$6:$R$170,9,FALSE)</f>
        <v>1.3</v>
      </c>
      <c r="P113" s="235">
        <f>VLOOKUP($B113,'Conditions of people affected'!$C$6:$R$170,15,FALSE)</f>
        <v>1</v>
      </c>
      <c r="Q113" s="235">
        <f t="shared" si="19"/>
        <v>2</v>
      </c>
      <c r="R113" s="235">
        <f>VLOOKUP($B113,'Complexity of the crisis'!$C$6:$AN$170,22,FALSE)</f>
        <v>1.9</v>
      </c>
      <c r="S113" s="235">
        <f>VLOOKUP($B113,'Complexity of the crisis'!$C$6:$AN$170,38,FALSE)</f>
        <v>2</v>
      </c>
      <c r="T113" s="133" t="str">
        <f>VLOOKUP(B113,Lists!$C$3:$E$163,3,FALSE)</f>
        <v>Americas</v>
      </c>
      <c r="U113" s="134" t="str">
        <f>VLOOKUP(B113,'INFORM Severity - hidden'!$C$5:$V$170,20,FALSE)</f>
        <v>2020-11-29</v>
      </c>
    </row>
    <row r="114" spans="1:21" x14ac:dyDescent="0.3">
      <c r="A114" s="130" t="str">
        <f t="array" ref="A114">IFERROR(INDEX(Lists!$B$2:$B$153,SMALL(IF(Lists!$I$2:$I$153="Individual",ROW(Lists!$B$2:$B$153)),ROW(110:110))-1,1),"")</f>
        <v>Mixed migration flows in Tunisia</v>
      </c>
      <c r="B114" s="131" t="str">
        <f>VLOOKUP(A114,Lists!$B$2:$G$153,2,FALSE)</f>
        <v>TUN002</v>
      </c>
      <c r="C114" s="131" t="str">
        <f>VLOOKUP(B114,'INFORM Severity - hidden'!$C$5:$D$160,2,FALSE)</f>
        <v>Tunisia</v>
      </c>
      <c r="D114" s="131" t="str">
        <f>VLOOKUP(A114,Lists!$B$2:$G$153,3,FALSE)</f>
        <v>TUN</v>
      </c>
      <c r="E114" s="132" t="str">
        <f>VLOOKUP(A114,Lists!$B$2:$G$153,5,FALSE)</f>
        <v>International displacement</v>
      </c>
      <c r="F114" s="233" t="str">
        <f t="shared" si="15"/>
        <v>x</v>
      </c>
      <c r="G114" s="129" t="str">
        <f t="shared" si="16"/>
        <v>x</v>
      </c>
      <c r="H114" s="129" t="str">
        <f t="shared" si="17"/>
        <v>x</v>
      </c>
      <c r="I114" s="234" t="str">
        <f>INDEX(Trends!$D$3:$D$404,MATCH(B114,Trends!$C$3:$C$404,0))</f>
        <v>-</v>
      </c>
      <c r="J114" s="129" t="str">
        <f>VLOOKUP($B114,Reliability!$A$3:$I$170,9,FALSE)</f>
        <v>Low</v>
      </c>
      <c r="K114" s="235">
        <f t="shared" si="18"/>
        <v>4</v>
      </c>
      <c r="L114" s="235">
        <f>VLOOKUP($B114,'Impact of the crisis'!$C$6:$N$170,12,FALSE)</f>
        <v>4.3</v>
      </c>
      <c r="M114" s="235">
        <f>VLOOKUP($B114,'Impact of the crisis'!$C$6:$AB$170,26,FALSE)</f>
        <v>3.9</v>
      </c>
      <c r="N114" s="235" t="str">
        <f>VLOOKUP($B114,'Conditions of people affected'!$C$6:$R$170,16,FALSE)</f>
        <v>x</v>
      </c>
      <c r="O114" s="235" t="str">
        <f>VLOOKUP($B114,'Conditions of people affected'!$C$6:$R$170,9,FALSE)</f>
        <v>x</v>
      </c>
      <c r="P114" s="235" t="str">
        <f>VLOOKUP($B114,'Conditions of people affected'!$C$6:$R$170,15,FALSE)</f>
        <v>x</v>
      </c>
      <c r="Q114" s="235">
        <f t="shared" si="19"/>
        <v>1.7</v>
      </c>
      <c r="R114" s="235">
        <f>VLOOKUP($B114,'Complexity of the crisis'!$C$6:$AN$170,22,FALSE)</f>
        <v>2.2999999999999998</v>
      </c>
      <c r="S114" s="235">
        <f>VLOOKUP($B114,'Complexity of the crisis'!$C$6:$AN$170,38,FALSE)</f>
        <v>1</v>
      </c>
      <c r="T114" s="133" t="str">
        <f>VLOOKUP(B114,Lists!$C$3:$E$163,3,FALSE)</f>
        <v>Africa</v>
      </c>
      <c r="U114" s="134" t="str">
        <f>VLOOKUP(B114,'INFORM Severity - hidden'!$C$5:$V$170,20,FALSE)</f>
        <v>2020-11-27</v>
      </c>
    </row>
    <row r="115" spans="1:21" x14ac:dyDescent="0.3">
      <c r="A115" s="130" t="str">
        <f t="array" ref="A115">IFERROR(INDEX(Lists!$B$2:$B$153,SMALL(IF(Lists!$I$2:$I$153="Individual",ROW(Lists!$B$2:$B$153)),ROW(111:111))-1,1),"")</f>
        <v>Syrian Refugees in Turkey</v>
      </c>
      <c r="B115" s="131" t="str">
        <f>VLOOKUP(A115,Lists!$B$2:$G$153,2,FALSE)</f>
        <v>TUR002</v>
      </c>
      <c r="C115" s="131" t="str">
        <f>VLOOKUP(B115,'INFORM Severity - hidden'!$C$5:$D$160,2,FALSE)</f>
        <v>Turkey</v>
      </c>
      <c r="D115" s="131" t="str">
        <f>VLOOKUP(A115,Lists!$B$2:$G$153,3,FALSE)</f>
        <v>TUR</v>
      </c>
      <c r="E115" s="132" t="str">
        <f>VLOOKUP(A115,Lists!$B$2:$G$153,5,FALSE)</f>
        <v>International displacement</v>
      </c>
      <c r="F115" s="233">
        <f t="shared" si="15"/>
        <v>3.3</v>
      </c>
      <c r="G115" s="129">
        <f t="shared" si="16"/>
        <v>4</v>
      </c>
      <c r="H115" s="129" t="str">
        <f t="shared" si="17"/>
        <v>High</v>
      </c>
      <c r="I115" s="234" t="str">
        <f>INDEX(Trends!$D$3:$D$404,MATCH(B115,Trends!$C$3:$C$404,0))</f>
        <v>Stable</v>
      </c>
      <c r="J115" s="129" t="str">
        <f>VLOOKUP($B115,Reliability!$A$3:$I$170,9,FALSE)</f>
        <v>Medium</v>
      </c>
      <c r="K115" s="235">
        <f t="shared" si="18"/>
        <v>3.7</v>
      </c>
      <c r="L115" s="235">
        <f>VLOOKUP($B115,'Impact of the crisis'!$C$6:$N$170,12,FALSE)</f>
        <v>2.9</v>
      </c>
      <c r="M115" s="235">
        <f>VLOOKUP($B115,'Impact of the crisis'!$C$6:$AB$170,26,FALSE)</f>
        <v>4</v>
      </c>
      <c r="N115" s="235">
        <f>VLOOKUP($B115,'Conditions of people affected'!$C$6:$R$170,16,FALSE)</f>
        <v>3.4</v>
      </c>
      <c r="O115" s="235">
        <f>VLOOKUP($B115,'Conditions of people affected'!$C$6:$R$170,9,FALSE)</f>
        <v>3.8</v>
      </c>
      <c r="P115" s="235">
        <f>VLOOKUP($B115,'Conditions of people affected'!$C$6:$R$170,15,FALSE)</f>
        <v>3</v>
      </c>
      <c r="Q115" s="235">
        <f t="shared" si="19"/>
        <v>2.9</v>
      </c>
      <c r="R115" s="235">
        <f>VLOOKUP($B115,'Complexity of the crisis'!$C$6:$AN$170,22,FALSE)</f>
        <v>3.3</v>
      </c>
      <c r="S115" s="235">
        <f>VLOOKUP($B115,'Complexity of the crisis'!$C$6:$AN$170,38,FALSE)</f>
        <v>2.5</v>
      </c>
      <c r="T115" s="133" t="str">
        <f>VLOOKUP(B115,Lists!$C$3:$E$163,3,FALSE)</f>
        <v>Middle east</v>
      </c>
      <c r="U115" s="134" t="str">
        <f>VLOOKUP(B115,'INFORM Severity - hidden'!$C$5:$V$170,20,FALSE)</f>
        <v>2021-04-28</v>
      </c>
    </row>
    <row r="116" spans="1:21" x14ac:dyDescent="0.3">
      <c r="A116" s="130" t="str">
        <f t="array" ref="A116">IFERROR(INDEX(Lists!$B$2:$B$153,SMALL(IF(Lists!$I$2:$I$153="Individual",ROW(Lists!$B$2:$B$153)),ROW(112:112))-1,1),"")</f>
        <v>Mixed Migration Flows in Turkey</v>
      </c>
      <c r="B116" s="131" t="str">
        <f>VLOOKUP(A116,Lists!$B$2:$G$153,2,FALSE)</f>
        <v>TUR003</v>
      </c>
      <c r="C116" s="131" t="str">
        <f>VLOOKUP(B116,'INFORM Severity - hidden'!$C$5:$D$160,2,FALSE)</f>
        <v>Turkey</v>
      </c>
      <c r="D116" s="131" t="str">
        <f>VLOOKUP(A116,Lists!$B$2:$G$153,3,FALSE)</f>
        <v>TUR</v>
      </c>
      <c r="E116" s="132" t="str">
        <f>VLOOKUP(A116,Lists!$B$2:$G$153,5,FALSE)</f>
        <v>International displacement</v>
      </c>
      <c r="F116" s="233">
        <f t="shared" si="15"/>
        <v>3.2</v>
      </c>
      <c r="G116" s="129">
        <f t="shared" si="16"/>
        <v>4</v>
      </c>
      <c r="H116" s="129" t="str">
        <f t="shared" si="17"/>
        <v>High</v>
      </c>
      <c r="I116" s="234" t="str">
        <f>INDEX(Trends!$D$3:$D$404,MATCH(B116,Trends!$C$3:$C$404,0))</f>
        <v>Stable</v>
      </c>
      <c r="J116" s="129" t="str">
        <f>VLOOKUP($B116,Reliability!$A$3:$I$170,9,FALSE)</f>
        <v>High</v>
      </c>
      <c r="K116" s="235">
        <f t="shared" si="18"/>
        <v>3.1</v>
      </c>
      <c r="L116" s="235">
        <f>VLOOKUP($B116,'Impact of the crisis'!$C$6:$N$170,12,FALSE)</f>
        <v>3.1</v>
      </c>
      <c r="M116" s="235">
        <f>VLOOKUP($B116,'Impact of the crisis'!$C$6:$AB$170,26,FALSE)</f>
        <v>3.1</v>
      </c>
      <c r="N116" s="235">
        <f>VLOOKUP($B116,'Conditions of people affected'!$C$6:$R$170,16,FALSE)</f>
        <v>3.45</v>
      </c>
      <c r="O116" s="235">
        <f>VLOOKUP($B116,'Conditions of people affected'!$C$6:$R$170,9,FALSE)</f>
        <v>3.9</v>
      </c>
      <c r="P116" s="235">
        <f>VLOOKUP($B116,'Conditions of people affected'!$C$6:$R$170,15,FALSE)</f>
        <v>3</v>
      </c>
      <c r="Q116" s="235">
        <f t="shared" si="19"/>
        <v>2.9</v>
      </c>
      <c r="R116" s="235">
        <f>VLOOKUP($B116,'Complexity of the crisis'!$C$6:$AN$170,22,FALSE)</f>
        <v>3.3</v>
      </c>
      <c r="S116" s="235">
        <f>VLOOKUP($B116,'Complexity of the crisis'!$C$6:$AN$170,38,FALSE)</f>
        <v>2.5</v>
      </c>
      <c r="T116" s="133" t="str">
        <f>VLOOKUP(B116,Lists!$C$3:$E$163,3,FALSE)</f>
        <v>Middle east</v>
      </c>
      <c r="U116" s="134" t="str">
        <f>VLOOKUP(B116,'INFORM Severity - hidden'!$C$5:$V$170,20,FALSE)</f>
        <v>2021-04-28</v>
      </c>
    </row>
    <row r="117" spans="1:21" x14ac:dyDescent="0.3">
      <c r="A117" s="130" t="str">
        <f t="array" ref="A117">IFERROR(INDEX(Lists!$B$2:$B$153,SMALL(IF(Lists!$I$2:$I$153="Individual",ROW(Lists!$B$2:$B$153)),ROW(113:113))-1,1),"")</f>
        <v>Kurdish Conflict</v>
      </c>
      <c r="B117" s="131" t="str">
        <f>VLOOKUP(A117,Lists!$B$2:$G$153,2,FALSE)</f>
        <v>TUR004</v>
      </c>
      <c r="C117" s="131" t="str">
        <f>VLOOKUP(B117,'INFORM Severity - hidden'!$C$5:$D$160,2,FALSE)</f>
        <v>Turkey</v>
      </c>
      <c r="D117" s="131" t="str">
        <f>VLOOKUP(A117,Lists!$B$2:$G$153,3,FALSE)</f>
        <v>TUR</v>
      </c>
      <c r="E117" s="132" t="str">
        <f>VLOOKUP(A117,Lists!$B$2:$G$153,5,FALSE)</f>
        <v>Conflict</v>
      </c>
      <c r="F117" s="233" t="str">
        <f t="shared" si="15"/>
        <v>x</v>
      </c>
      <c r="G117" s="129" t="str">
        <f t="shared" si="16"/>
        <v>x</v>
      </c>
      <c r="H117" s="129" t="str">
        <f t="shared" si="17"/>
        <v>x</v>
      </c>
      <c r="I117" s="234" t="str">
        <f>INDEX(Trends!$D$3:$D$404,MATCH(B117,Trends!$C$3:$C$404,0))</f>
        <v>-</v>
      </c>
      <c r="J117" s="129" t="str">
        <f>VLOOKUP($B117,Reliability!$A$3:$I$170,9,FALSE)</f>
        <v>Medium</v>
      </c>
      <c r="K117" s="235">
        <f t="shared" si="18"/>
        <v>2.7</v>
      </c>
      <c r="L117" s="235">
        <f>VLOOKUP($B117,'Impact of the crisis'!$C$6:$N$170,12,FALSE)</f>
        <v>2.4</v>
      </c>
      <c r="M117" s="235">
        <f>VLOOKUP($B117,'Impact of the crisis'!$C$6:$AB$170,26,FALSE)</f>
        <v>2.8</v>
      </c>
      <c r="N117" s="235" t="str">
        <f>VLOOKUP($B117,'Conditions of people affected'!$C$6:$R$170,16,FALSE)</f>
        <v>x</v>
      </c>
      <c r="O117" s="235" t="str">
        <f>VLOOKUP($B117,'Conditions of people affected'!$C$6:$R$170,9,FALSE)</f>
        <v>x</v>
      </c>
      <c r="P117" s="235" t="str">
        <f>VLOOKUP($B117,'Conditions of people affected'!$C$6:$R$170,15,FALSE)</f>
        <v>x</v>
      </c>
      <c r="Q117" s="235">
        <f t="shared" si="19"/>
        <v>3.2</v>
      </c>
      <c r="R117" s="235">
        <f>VLOOKUP($B117,'Complexity of the crisis'!$C$6:$AN$170,22,FALSE)</f>
        <v>3.3</v>
      </c>
      <c r="S117" s="235">
        <f>VLOOKUP($B117,'Complexity of the crisis'!$C$6:$AN$170,38,FALSE)</f>
        <v>3</v>
      </c>
      <c r="T117" s="133" t="str">
        <f>VLOOKUP(B117,Lists!$C$3:$E$163,3,FALSE)</f>
        <v>Middle east</v>
      </c>
      <c r="U117" s="134" t="str">
        <f>VLOOKUP(B117,'INFORM Severity - hidden'!$C$5:$V$170,20,FALSE)</f>
        <v>2021-04-28</v>
      </c>
    </row>
    <row r="118" spans="1:21" x14ac:dyDescent="0.3">
      <c r="A118" s="130" t="str">
        <f t="array" ref="A118">IFERROR(INDEX(Lists!$B$2:$B$153,SMALL(IF(Lists!$I$2:$I$153="Individual",ROW(Lists!$B$2:$B$153)),ROW(114:114))-1,1),"")</f>
        <v>International Displacement in Tanzania</v>
      </c>
      <c r="B118" s="131" t="str">
        <f>VLOOKUP(A118,Lists!$B$2:$G$153,2,FALSE)</f>
        <v>TZA002</v>
      </c>
      <c r="C118" s="131" t="str">
        <f>VLOOKUP(B118,'INFORM Severity - hidden'!$C$5:$D$160,2,FALSE)</f>
        <v>Tanzania</v>
      </c>
      <c r="D118" s="131" t="str">
        <f>VLOOKUP(A118,Lists!$B$2:$G$153,3,FALSE)</f>
        <v>TZA</v>
      </c>
      <c r="E118" s="132" t="str">
        <f>VLOOKUP(A118,Lists!$B$2:$G$153,5,FALSE)</f>
        <v>International displacement</v>
      </c>
      <c r="F118" s="233">
        <f t="shared" si="15"/>
        <v>1.7</v>
      </c>
      <c r="G118" s="129">
        <f t="shared" si="16"/>
        <v>2</v>
      </c>
      <c r="H118" s="129" t="str">
        <f t="shared" si="17"/>
        <v>Low</v>
      </c>
      <c r="I118" s="234" t="str">
        <f>INDEX(Trends!$D$3:$D$404,MATCH(B118,Trends!$C$3:$C$404,0))</f>
        <v>Stable</v>
      </c>
      <c r="J118" s="129" t="str">
        <f>VLOOKUP($B118,Reliability!$A$3:$I$170,9,FALSE)</f>
        <v>High</v>
      </c>
      <c r="K118" s="235">
        <f t="shared" si="18"/>
        <v>2</v>
      </c>
      <c r="L118" s="235">
        <f>VLOOKUP($B118,'Impact of the crisis'!$C$6:$N$170,12,FALSE)</f>
        <v>2.2999999999999998</v>
      </c>
      <c r="M118" s="235">
        <f>VLOOKUP($B118,'Impact of the crisis'!$C$6:$AB$170,26,FALSE)</f>
        <v>1.9</v>
      </c>
      <c r="N118" s="235">
        <f>VLOOKUP($B118,'Conditions of people affected'!$C$6:$R$170,16,FALSE)</f>
        <v>1.7</v>
      </c>
      <c r="O118" s="235">
        <f>VLOOKUP($B118,'Conditions of people affected'!$C$6:$R$170,9,FALSE)</f>
        <v>2.4</v>
      </c>
      <c r="P118" s="235">
        <f>VLOOKUP($B118,'Conditions of people affected'!$C$6:$R$170,15,FALSE)</f>
        <v>1</v>
      </c>
      <c r="Q118" s="235">
        <f t="shared" si="19"/>
        <v>1.6</v>
      </c>
      <c r="R118" s="235">
        <f>VLOOKUP($B118,'Complexity of the crisis'!$C$6:$AN$170,22,FALSE)</f>
        <v>1.7</v>
      </c>
      <c r="S118" s="235">
        <f>VLOOKUP($B118,'Complexity of the crisis'!$C$6:$AN$170,38,FALSE)</f>
        <v>1.5</v>
      </c>
      <c r="T118" s="133" t="str">
        <f>VLOOKUP(B118,Lists!$C$3:$E$163,3,FALSE)</f>
        <v>Africa</v>
      </c>
      <c r="U118" s="134" t="str">
        <f>VLOOKUP(B118,'INFORM Severity - hidden'!$C$5:$V$170,20,FALSE)</f>
        <v>2021-01-29</v>
      </c>
    </row>
    <row r="119" spans="1:21" x14ac:dyDescent="0.3">
      <c r="A119" s="130" t="str">
        <f t="array" ref="A119">IFERROR(INDEX(Lists!$B$2:$B$153,SMALL(IF(Lists!$I$2:$I$153="Individual",ROW(Lists!$B$2:$B$153)),ROW(115:115))-1,1),"")</f>
        <v>International Displacement in Uganda</v>
      </c>
      <c r="B119" s="131" t="str">
        <f>VLOOKUP(A119,Lists!$B$2:$G$153,2,FALSE)</f>
        <v>UGA005</v>
      </c>
      <c r="C119" s="131" t="str">
        <f>VLOOKUP(B119,'INFORM Severity - hidden'!$C$5:$D$160,2,FALSE)</f>
        <v>Uganda</v>
      </c>
      <c r="D119" s="131" t="str">
        <f>VLOOKUP(A119,Lists!$B$2:$G$153,3,FALSE)</f>
        <v>UGA</v>
      </c>
      <c r="E119" s="132" t="str">
        <f>VLOOKUP(A119,Lists!$B$2:$G$153,5,FALSE)</f>
        <v>International displacement</v>
      </c>
      <c r="F119" s="233">
        <f t="shared" si="15"/>
        <v>3</v>
      </c>
      <c r="G119" s="129">
        <f t="shared" si="16"/>
        <v>3</v>
      </c>
      <c r="H119" s="129" t="str">
        <f t="shared" si="17"/>
        <v>Medium</v>
      </c>
      <c r="I119" s="234" t="str">
        <f>INDEX(Trends!$D$3:$D$404,MATCH(B119,Trends!$C$3:$C$404,0))</f>
        <v>Stable</v>
      </c>
      <c r="J119" s="129" t="str">
        <f>VLOOKUP($B119,Reliability!$A$3:$I$170,9,FALSE)</f>
        <v>Medium</v>
      </c>
      <c r="K119" s="235">
        <f t="shared" si="18"/>
        <v>3.3</v>
      </c>
      <c r="L119" s="235">
        <f>VLOOKUP($B119,'Impact of the crisis'!$C$6:$N$170,12,FALSE)</f>
        <v>2.1</v>
      </c>
      <c r="M119" s="235">
        <f>VLOOKUP($B119,'Impact of the crisis'!$C$6:$AB$170,26,FALSE)</f>
        <v>3.7</v>
      </c>
      <c r="N119" s="235">
        <f>VLOOKUP($B119,'Conditions of people affected'!$C$6:$R$170,16,FALSE)</f>
        <v>3.3</v>
      </c>
      <c r="O119" s="235">
        <f>VLOOKUP($B119,'Conditions of people affected'!$C$6:$R$170,9,FALSE)</f>
        <v>3.6</v>
      </c>
      <c r="P119" s="235">
        <f>VLOOKUP($B119,'Conditions of people affected'!$C$6:$R$170,15,FALSE)</f>
        <v>3</v>
      </c>
      <c r="Q119" s="235">
        <f t="shared" si="19"/>
        <v>2.2999999999999998</v>
      </c>
      <c r="R119" s="235">
        <f>VLOOKUP($B119,'Complexity of the crisis'!$C$6:$AN$170,22,FALSE)</f>
        <v>3</v>
      </c>
      <c r="S119" s="235">
        <f>VLOOKUP($B119,'Complexity of the crisis'!$C$6:$AN$170,38,FALSE)</f>
        <v>1.5</v>
      </c>
      <c r="T119" s="133" t="str">
        <f>VLOOKUP(B119,Lists!$C$3:$E$163,3,FALSE)</f>
        <v>Africa</v>
      </c>
      <c r="U119" s="134" t="str">
        <f>VLOOKUP(B119,'INFORM Severity - hidden'!$C$5:$V$170,20,FALSE)</f>
        <v>2020-11-29</v>
      </c>
    </row>
    <row r="120" spans="1:21" x14ac:dyDescent="0.3">
      <c r="A120" s="130" t="str">
        <f t="array" ref="A120">IFERROR(INDEX(Lists!$B$2:$B$153,SMALL(IF(Lists!$I$2:$I$153="Individual",ROW(Lists!$B$2:$B$153)),ROW(116:116))-1,1),"")</f>
        <v>Conflict in Ukraine</v>
      </c>
      <c r="B120" s="131" t="str">
        <f>VLOOKUP(A120,Lists!$B$2:$G$153,2,FALSE)</f>
        <v>UKR002</v>
      </c>
      <c r="C120" s="131" t="str">
        <f>VLOOKUP(B120,'INFORM Severity - hidden'!$C$5:$D$160,2,FALSE)</f>
        <v>Ukraine</v>
      </c>
      <c r="D120" s="131" t="str">
        <f>VLOOKUP(A120,Lists!$B$2:$G$153,3,FALSE)</f>
        <v>UKR</v>
      </c>
      <c r="E120" s="132" t="str">
        <f>VLOOKUP(A120,Lists!$B$2:$G$153,5,FALSE)</f>
        <v>Conflict</v>
      </c>
      <c r="F120" s="233">
        <f t="shared" si="15"/>
        <v>3.5</v>
      </c>
      <c r="G120" s="129">
        <f t="shared" si="16"/>
        <v>4</v>
      </c>
      <c r="H120" s="129" t="str">
        <f t="shared" si="17"/>
        <v>High</v>
      </c>
      <c r="I120" s="234" t="str">
        <f>INDEX(Trends!$D$3:$D$404,MATCH(B120,Trends!$C$3:$C$404,0))</f>
        <v>Stable</v>
      </c>
      <c r="J120" s="129" t="str">
        <f>VLOOKUP($B120,Reliability!$A$3:$I$170,9,FALSE)</f>
        <v>High</v>
      </c>
      <c r="K120" s="235">
        <f t="shared" si="18"/>
        <v>3.2</v>
      </c>
      <c r="L120" s="235">
        <f>VLOOKUP($B120,'Impact of the crisis'!$C$6:$N$170,12,FALSE)</f>
        <v>1.7</v>
      </c>
      <c r="M120" s="235">
        <f>VLOOKUP($B120,'Impact of the crisis'!$C$6:$AB$170,26,FALSE)</f>
        <v>3.7</v>
      </c>
      <c r="N120" s="235">
        <f>VLOOKUP($B120,'Conditions of people affected'!$C$6:$R$170,16,FALSE)</f>
        <v>4.0999999999999996</v>
      </c>
      <c r="O120" s="235">
        <f>VLOOKUP($B120,'Conditions of people affected'!$C$6:$R$170,9,FALSE)</f>
        <v>4.2</v>
      </c>
      <c r="P120" s="235">
        <f>VLOOKUP($B120,'Conditions of people affected'!$C$6:$R$170,15,FALSE)</f>
        <v>4</v>
      </c>
      <c r="Q120" s="235">
        <f t="shared" si="19"/>
        <v>2.7</v>
      </c>
      <c r="R120" s="235">
        <f>VLOOKUP($B120,'Complexity of the crisis'!$C$6:$AN$170,22,FALSE)</f>
        <v>2.2999999999999998</v>
      </c>
      <c r="S120" s="235">
        <f>VLOOKUP($B120,'Complexity of the crisis'!$C$6:$AN$170,38,FALSE)</f>
        <v>3</v>
      </c>
      <c r="T120" s="133" t="str">
        <f>VLOOKUP(B120,Lists!$C$3:$E$163,3,FALSE)</f>
        <v>Europe</v>
      </c>
      <c r="U120" s="134" t="str">
        <f>VLOOKUP(B120,'INFORM Severity - hidden'!$C$5:$V$170,20,FALSE)</f>
        <v>2021-03-31</v>
      </c>
    </row>
    <row r="121" spans="1:21" x14ac:dyDescent="0.3">
      <c r="A121" s="130" t="str">
        <f t="array" ref="A121">IFERROR(INDEX(Lists!$B$2:$B$153,SMALL(IF(Lists!$I$2:$I$153="Individual",ROW(Lists!$B$2:$B$153)),ROW(117:117))-1,1),"")</f>
        <v>La Soufrière Volcano Eruption</v>
      </c>
      <c r="B121" s="131" t="str">
        <f>VLOOKUP(A121,Lists!$B$2:$G$153,2,FALSE)</f>
        <v>VCT002</v>
      </c>
      <c r="C121" s="131" t="str">
        <f>VLOOKUP(B121,'INFORM Severity - hidden'!$C$5:$D$160,2,FALSE)</f>
        <v>St. Vincent and the Grenadines</v>
      </c>
      <c r="D121" s="131" t="str">
        <f>VLOOKUP(A121,Lists!$B$2:$G$153,3,FALSE)</f>
        <v>VCT</v>
      </c>
      <c r="E121" s="132" t="str">
        <f>VLOOKUP(A121,Lists!$B$2:$G$153,5,FALSE)</f>
        <v>Volcano</v>
      </c>
      <c r="F121" s="233">
        <f t="shared" si="15"/>
        <v>1.5</v>
      </c>
      <c r="G121" s="129">
        <f t="shared" si="16"/>
        <v>2</v>
      </c>
      <c r="H121" s="129" t="str">
        <f t="shared" si="17"/>
        <v>Low</v>
      </c>
      <c r="I121" s="234" t="str">
        <f>INDEX(Trends!$D$3:$D$404,MATCH(B121,Trends!$C$3:$C$404,0))</f>
        <v>-</v>
      </c>
      <c r="J121" s="129" t="str">
        <f>VLOOKUP($B121,Reliability!$A$3:$I$170,9,FALSE)</f>
        <v>Very High</v>
      </c>
      <c r="K121" s="235">
        <f t="shared" si="18"/>
        <v>1.5</v>
      </c>
      <c r="L121" s="235">
        <f>VLOOKUP($B121,'Impact of the crisis'!$C$6:$N$170,12,FALSE)</f>
        <v>1.1000000000000001</v>
      </c>
      <c r="M121" s="235">
        <f>VLOOKUP($B121,'Impact of the crisis'!$C$6:$AB$170,26,FALSE)</f>
        <v>1.7</v>
      </c>
      <c r="N121" s="235">
        <f>VLOOKUP($B121,'Conditions of people affected'!$C$6:$R$170,16,FALSE)</f>
        <v>1.6</v>
      </c>
      <c r="O121" s="235">
        <f>VLOOKUP($B121,'Conditions of people affected'!$C$6:$R$170,9,FALSE)</f>
        <v>0.2</v>
      </c>
      <c r="P121" s="235">
        <f>VLOOKUP($B121,'Conditions of people affected'!$C$6:$R$170,15,FALSE)</f>
        <v>3</v>
      </c>
      <c r="Q121" s="235">
        <f t="shared" si="19"/>
        <v>1.4</v>
      </c>
      <c r="R121" s="235">
        <f>VLOOKUP($B121,'Complexity of the crisis'!$C$6:$AN$170,22,FALSE)</f>
        <v>0.7</v>
      </c>
      <c r="S121" s="235">
        <f>VLOOKUP($B121,'Complexity of the crisis'!$C$6:$AN$170,38,FALSE)</f>
        <v>2</v>
      </c>
      <c r="T121" s="133" t="str">
        <f>VLOOKUP(B121,Lists!$C$3:$E$163,3,FALSE)</f>
        <v>Americas</v>
      </c>
      <c r="U121" s="134" t="str">
        <f>VLOOKUP(B121,'INFORM Severity - hidden'!$C$5:$V$170,20,FALSE)</f>
        <v>2021-04-28</v>
      </c>
    </row>
    <row r="122" spans="1:21" x14ac:dyDescent="0.3">
      <c r="A122" s="130" t="str">
        <f t="array" ref="A122">IFERROR(INDEX(Lists!$B$2:$B$153,SMALL(IF(Lists!$I$2:$I$153="Individual",ROW(Lists!$B$2:$B$153)),ROW(118:118))-1,1),"")</f>
        <v>Complex crisis in Venezuela</v>
      </c>
      <c r="B122" s="131" t="str">
        <f>VLOOKUP(A122,Lists!$B$2:$G$153,2,FALSE)</f>
        <v>VEN001</v>
      </c>
      <c r="C122" s="131" t="str">
        <f>VLOOKUP(B122,'INFORM Severity - hidden'!$C$5:$D$160,2,FALSE)</f>
        <v>Venezuela</v>
      </c>
      <c r="D122" s="131" t="str">
        <f>VLOOKUP(A122,Lists!$B$2:$G$153,3,FALSE)</f>
        <v>VEN</v>
      </c>
      <c r="E122" s="132" t="str">
        <f>VLOOKUP(A122,Lists!$B$2:$G$153,5,FALSE)</f>
        <v>Complex crisis</v>
      </c>
      <c r="F122" s="233">
        <f t="shared" si="15"/>
        <v>4.0999999999999996</v>
      </c>
      <c r="G122" s="129">
        <f t="shared" si="16"/>
        <v>5</v>
      </c>
      <c r="H122" s="129" t="str">
        <f t="shared" si="17"/>
        <v>Very High</v>
      </c>
      <c r="I122" s="234" t="str">
        <f>INDEX(Trends!$D$3:$D$404,MATCH(B122,Trends!$C$3:$C$404,0))</f>
        <v>Stable</v>
      </c>
      <c r="J122" s="129" t="str">
        <f>VLOOKUP($B122,Reliability!$A$3:$I$170,9,FALSE)</f>
        <v>Medium</v>
      </c>
      <c r="K122" s="235">
        <f t="shared" si="18"/>
        <v>5</v>
      </c>
      <c r="L122" s="235">
        <f>VLOOKUP($B122,'Impact of the crisis'!$C$6:$N$170,12,FALSE)</f>
        <v>4.9000000000000004</v>
      </c>
      <c r="M122" s="235">
        <f>VLOOKUP($B122,'Impact of the crisis'!$C$6:$AB$170,26,FALSE)</f>
        <v>5</v>
      </c>
      <c r="N122" s="235">
        <f>VLOOKUP($B122,'Conditions of people affected'!$C$6:$R$170,16,FALSE)</f>
        <v>4</v>
      </c>
      <c r="O122" s="235">
        <f>VLOOKUP($B122,'Conditions of people affected'!$C$6:$R$170,9,FALSE)</f>
        <v>5</v>
      </c>
      <c r="P122" s="235">
        <f>VLOOKUP($B122,'Conditions of people affected'!$C$6:$R$170,15,FALSE)</f>
        <v>3</v>
      </c>
      <c r="Q122" s="235">
        <f t="shared" si="19"/>
        <v>3.3</v>
      </c>
      <c r="R122" s="235">
        <f>VLOOKUP($B122,'Complexity of the crisis'!$C$6:$AN$170,22,FALSE)</f>
        <v>3.6</v>
      </c>
      <c r="S122" s="235">
        <f>VLOOKUP($B122,'Complexity of the crisis'!$C$6:$AN$170,38,FALSE)</f>
        <v>3</v>
      </c>
      <c r="T122" s="133" t="str">
        <f>VLOOKUP(B122,Lists!$C$3:$E$163,3,FALSE)</f>
        <v>Americas</v>
      </c>
      <c r="U122" s="134" t="str">
        <f>VLOOKUP(B122,'INFORM Severity - hidden'!$C$5:$V$170,20,FALSE)</f>
        <v>2021-01-28</v>
      </c>
    </row>
    <row r="123" spans="1:21" x14ac:dyDescent="0.3">
      <c r="A123" s="130" t="str">
        <f t="array" ref="A123">IFERROR(INDEX(Lists!$B$2:$B$153,SMALL(IF(Lists!$I$2:$I$153="Individual",ROW(Lists!$B$2:$B$153)),ROW(119:119))-1,1),"")</f>
        <v>Conflict in Yemen</v>
      </c>
      <c r="B123" s="131" t="str">
        <f>VLOOKUP(A123,Lists!$B$2:$G$153,2,FALSE)</f>
        <v>YEM001</v>
      </c>
      <c r="C123" s="131" t="str">
        <f>VLOOKUP(B123,'INFORM Severity - hidden'!$C$5:$D$160,2,FALSE)</f>
        <v>Yemen</v>
      </c>
      <c r="D123" s="131" t="str">
        <f>VLOOKUP(A123,Lists!$B$2:$G$153,3,FALSE)</f>
        <v>YEM</v>
      </c>
      <c r="E123" s="132" t="str">
        <f>VLOOKUP(A123,Lists!$B$2:$G$153,5,FALSE)</f>
        <v>Complex crisis</v>
      </c>
      <c r="F123" s="233">
        <f t="shared" si="15"/>
        <v>4.9000000000000004</v>
      </c>
      <c r="G123" s="129">
        <f t="shared" si="16"/>
        <v>5</v>
      </c>
      <c r="H123" s="129" t="str">
        <f t="shared" si="17"/>
        <v>Very High</v>
      </c>
      <c r="I123" s="234" t="str">
        <f>INDEX(Trends!$D$3:$D$404,MATCH(B123,Trends!$C$3:$C$404,0))</f>
        <v>Increasing</v>
      </c>
      <c r="J123" s="129" t="str">
        <f>VLOOKUP($B123,Reliability!$A$3:$I$170,9,FALSE)</f>
        <v>High</v>
      </c>
      <c r="K123" s="235">
        <f t="shared" si="18"/>
        <v>5</v>
      </c>
      <c r="L123" s="235">
        <f>VLOOKUP($B123,'Impact of the crisis'!$C$6:$N$170,12,FALSE)</f>
        <v>4.9000000000000004</v>
      </c>
      <c r="M123" s="235">
        <f>VLOOKUP($B123,'Impact of the crisis'!$C$6:$AB$170,26,FALSE)</f>
        <v>5</v>
      </c>
      <c r="N123" s="235">
        <f>VLOOKUP($B123,'Conditions of people affected'!$C$6:$R$170,16,FALSE)</f>
        <v>5</v>
      </c>
      <c r="O123" s="235">
        <f>VLOOKUP($B123,'Conditions of people affected'!$C$6:$R$170,9,FALSE)</f>
        <v>5</v>
      </c>
      <c r="P123" s="235">
        <f>VLOOKUP($B123,'Conditions of people affected'!$C$6:$R$170,15,FALSE)</f>
        <v>5</v>
      </c>
      <c r="Q123" s="235">
        <f t="shared" si="19"/>
        <v>4.5</v>
      </c>
      <c r="R123" s="235">
        <f>VLOOKUP($B123,'Complexity of the crisis'!$C$6:$AN$170,22,FALSE)</f>
        <v>3.8</v>
      </c>
      <c r="S123" s="235">
        <f>VLOOKUP($B123,'Complexity of the crisis'!$C$6:$AN$170,38,FALSE)</f>
        <v>5</v>
      </c>
      <c r="T123" s="133" t="str">
        <f>VLOOKUP(B123,Lists!$C$3:$E$163,3,FALSE)</f>
        <v>Middle east</v>
      </c>
      <c r="U123" s="134" t="str">
        <f>VLOOKUP(B123,'INFORM Severity - hidden'!$C$5:$V$170,20,FALSE)</f>
        <v>2021-05-19</v>
      </c>
    </row>
    <row r="124" spans="1:21" x14ac:dyDescent="0.3">
      <c r="A124" s="130" t="str">
        <f t="array" ref="A124">IFERROR(INDEX(Lists!$B$2:$B$153,SMALL(IF(Lists!$I$2:$I$153="Individual",ROW(Lists!$B$2:$B$153)),ROW(120:120))-1,1),"")</f>
        <v>Mixed migration flows in Yemen</v>
      </c>
      <c r="B124" s="131" t="str">
        <f>VLOOKUP(A124,Lists!$B$2:$G$153,2,FALSE)</f>
        <v>YEM002</v>
      </c>
      <c r="C124" s="131" t="str">
        <f>VLOOKUP(B124,'INFORM Severity - hidden'!$C$5:$D$160,2,FALSE)</f>
        <v>Yemen</v>
      </c>
      <c r="D124" s="131" t="str">
        <f>VLOOKUP(A124,Lists!$B$2:$G$153,3,FALSE)</f>
        <v>YEM</v>
      </c>
      <c r="E124" s="132" t="str">
        <f>VLOOKUP(A124,Lists!$B$2:$G$153,5,FALSE)</f>
        <v>International displacement</v>
      </c>
      <c r="F124" s="233">
        <f t="shared" si="15"/>
        <v>2.5</v>
      </c>
      <c r="G124" s="129">
        <f t="shared" si="16"/>
        <v>3</v>
      </c>
      <c r="H124" s="129" t="str">
        <f t="shared" si="17"/>
        <v>Medium</v>
      </c>
      <c r="I124" s="234" t="str">
        <f>INDEX(Trends!$D$3:$D$404,MATCH(B124,Trends!$C$3:$C$404,0))</f>
        <v>Decreasing</v>
      </c>
      <c r="J124" s="129" t="str">
        <f>VLOOKUP($B124,Reliability!$A$3:$I$170,9,FALSE)</f>
        <v>High</v>
      </c>
      <c r="K124" s="235">
        <f t="shared" si="18"/>
        <v>3</v>
      </c>
      <c r="L124" s="235">
        <f>VLOOKUP($B124,'Impact of the crisis'!$C$6:$N$170,12,FALSE)</f>
        <v>3.5</v>
      </c>
      <c r="M124" s="235">
        <f>VLOOKUP($B124,'Impact of the crisis'!$C$6:$AB$170,26,FALSE)</f>
        <v>2.7</v>
      </c>
      <c r="N124" s="235">
        <f>VLOOKUP($B124,'Conditions of people affected'!$C$6:$R$170,16,FALSE)</f>
        <v>1.45</v>
      </c>
      <c r="O124" s="235">
        <f>VLOOKUP($B124,'Conditions of people affected'!$C$6:$R$170,9,FALSE)</f>
        <v>1.9</v>
      </c>
      <c r="P124" s="235">
        <f>VLOOKUP($B124,'Conditions of people affected'!$C$6:$R$170,15,FALSE)</f>
        <v>1</v>
      </c>
      <c r="Q124" s="235">
        <f t="shared" si="19"/>
        <v>3.7</v>
      </c>
      <c r="R124" s="235">
        <f>VLOOKUP($B124,'Complexity of the crisis'!$C$6:$AN$170,22,FALSE)</f>
        <v>3.8</v>
      </c>
      <c r="S124" s="235">
        <f>VLOOKUP($B124,'Complexity of the crisis'!$C$6:$AN$170,38,FALSE)</f>
        <v>3.5</v>
      </c>
      <c r="T124" s="133" t="str">
        <f>VLOOKUP(B124,Lists!$C$3:$E$163,3,FALSE)</f>
        <v>Middle east</v>
      </c>
      <c r="U124" s="134" t="str">
        <f>VLOOKUP(B124,'INFORM Severity - hidden'!$C$5:$V$170,20,FALSE)</f>
        <v>2021-05-26</v>
      </c>
    </row>
    <row r="125" spans="1:21" x14ac:dyDescent="0.3">
      <c r="A125" s="130" t="str">
        <f t="array" ref="A125">IFERROR(INDEX(Lists!$B$2:$B$153,SMALL(IF(Lists!$I$2:$I$153="Individual",ROW(Lists!$B$2:$B$153)),ROW(121:121))-1,1),"")</f>
        <v>Drought in Zambia</v>
      </c>
      <c r="B125" s="131" t="str">
        <f>VLOOKUP(A125,Lists!$B$2:$G$153,2,FALSE)</f>
        <v>ZMB002</v>
      </c>
      <c r="C125" s="131" t="str">
        <f>VLOOKUP(B125,'INFORM Severity - hidden'!$C$5:$D$160,2,FALSE)</f>
        <v>Zambia</v>
      </c>
      <c r="D125" s="131" t="str">
        <f>VLOOKUP(A125,Lists!$B$2:$G$153,3,FALSE)</f>
        <v>ZMB</v>
      </c>
      <c r="E125" s="132" t="str">
        <f>VLOOKUP(A125,Lists!$B$2:$G$153,5,FALSE)</f>
        <v>Drought</v>
      </c>
      <c r="F125" s="233">
        <f t="shared" si="15"/>
        <v>2.7</v>
      </c>
      <c r="G125" s="129">
        <f t="shared" si="16"/>
        <v>3</v>
      </c>
      <c r="H125" s="129" t="str">
        <f t="shared" si="17"/>
        <v>Medium</v>
      </c>
      <c r="I125" s="234" t="str">
        <f>INDEX(Trends!$D$3:$D$404,MATCH(B125,Trends!$C$3:$C$404,0))</f>
        <v>Stable</v>
      </c>
      <c r="J125" s="129" t="str">
        <f>VLOOKUP($B125,Reliability!$A$3:$I$170,9,FALSE)</f>
        <v>Low</v>
      </c>
      <c r="K125" s="235">
        <f t="shared" si="18"/>
        <v>2.4</v>
      </c>
      <c r="L125" s="235">
        <f>VLOOKUP($B125,'Impact of the crisis'!$C$6:$N$170,12,FALSE)</f>
        <v>3.1</v>
      </c>
      <c r="M125" s="235">
        <f>VLOOKUP($B125,'Impact of the crisis'!$C$6:$AB$170,26,FALSE)</f>
        <v>2</v>
      </c>
      <c r="N125" s="235">
        <f>VLOOKUP($B125,'Conditions of people affected'!$C$6:$R$170,16,FALSE)</f>
        <v>3.35</v>
      </c>
      <c r="O125" s="235">
        <f>VLOOKUP($B125,'Conditions of people affected'!$C$6:$R$170,9,FALSE)</f>
        <v>3.7</v>
      </c>
      <c r="P125" s="235">
        <f>VLOOKUP($B125,'Conditions of people affected'!$C$6:$R$170,15,FALSE)</f>
        <v>3</v>
      </c>
      <c r="Q125" s="235">
        <f t="shared" si="19"/>
        <v>1.7</v>
      </c>
      <c r="R125" s="235">
        <f>VLOOKUP($B125,'Complexity of the crisis'!$C$6:$AN$170,22,FALSE)</f>
        <v>1.8</v>
      </c>
      <c r="S125" s="235">
        <f>VLOOKUP($B125,'Complexity of the crisis'!$C$6:$AN$170,38,FALSE)</f>
        <v>1.5</v>
      </c>
      <c r="T125" s="133" t="str">
        <f>VLOOKUP(B125,Lists!$C$3:$E$163,3,FALSE)</f>
        <v>Africa</v>
      </c>
      <c r="U125" s="134" t="str">
        <f>VLOOKUP(B125,'INFORM Severity - hidden'!$C$5:$V$170,20,FALSE)</f>
        <v>2020-12-17</v>
      </c>
    </row>
    <row r="126" spans="1:21" x14ac:dyDescent="0.3">
      <c r="A126" s="130" t="str">
        <f t="array" ref="A126">IFERROR(INDEX(Lists!$B$2:$B$153,SMALL(IF(Lists!$I$2:$I$153="Individual",ROW(Lists!$B$2:$B$153)),ROW(122:122))-1,1),"")</f>
        <v>Complex crisis in Zimbabwe</v>
      </c>
      <c r="B126" s="131" t="str">
        <f>VLOOKUP(A126,Lists!$B$2:$G$153,2,FALSE)</f>
        <v>ZWE001</v>
      </c>
      <c r="C126" s="131" t="str">
        <f>VLOOKUP(B126,'INFORM Severity - hidden'!$C$5:$D$160,2,FALSE)</f>
        <v>Zimbabwe</v>
      </c>
      <c r="D126" s="131" t="str">
        <f>VLOOKUP(A126,Lists!$B$2:$G$153,3,FALSE)</f>
        <v>ZWE</v>
      </c>
      <c r="E126" s="132" t="str">
        <f>VLOOKUP(A126,Lists!$B$2:$G$153,5,FALSE)</f>
        <v>Complex crisis</v>
      </c>
      <c r="F126" s="233">
        <f t="shared" si="15"/>
        <v>3.5</v>
      </c>
      <c r="G126" s="129">
        <f t="shared" si="16"/>
        <v>4</v>
      </c>
      <c r="H126" s="129" t="str">
        <f t="shared" si="17"/>
        <v>High</v>
      </c>
      <c r="I126" s="234" t="str">
        <f>INDEX(Trends!$D$3:$D$404,MATCH(B126,Trends!$C$3:$C$404,0))</f>
        <v>Stable</v>
      </c>
      <c r="J126" s="129" t="str">
        <f>VLOOKUP($B126,Reliability!$A$3:$I$170,9,FALSE)</f>
        <v>High</v>
      </c>
      <c r="K126" s="235">
        <f t="shared" si="18"/>
        <v>3.2</v>
      </c>
      <c r="L126" s="235">
        <f>VLOOKUP($B126,'Impact of the crisis'!$C$6:$N$170,12,FALSE)</f>
        <v>4.5999999999999996</v>
      </c>
      <c r="M126" s="235">
        <f>VLOOKUP($B126,'Impact of the crisis'!$C$6:$AB$170,26,FALSE)</f>
        <v>2.2000000000000002</v>
      </c>
      <c r="N126" s="235">
        <f>VLOOKUP($B126,'Conditions of people affected'!$C$6:$R$170,16,FALSE)</f>
        <v>3.85</v>
      </c>
      <c r="O126" s="235">
        <f>VLOOKUP($B126,'Conditions of people affected'!$C$6:$R$170,9,FALSE)</f>
        <v>4.7</v>
      </c>
      <c r="P126" s="235">
        <f>VLOOKUP($B126,'Conditions of people affected'!$C$6:$R$170,15,FALSE)</f>
        <v>3</v>
      </c>
      <c r="Q126" s="235">
        <f t="shared" si="19"/>
        <v>3.2</v>
      </c>
      <c r="R126" s="235">
        <f>VLOOKUP($B126,'Complexity of the crisis'!$C$6:$AN$170,22,FALSE)</f>
        <v>2.9</v>
      </c>
      <c r="S126" s="235">
        <f>VLOOKUP($B126,'Complexity of the crisis'!$C$6:$AN$170,38,FALSE)</f>
        <v>3.5</v>
      </c>
      <c r="T126" s="133" t="str">
        <f>VLOOKUP(B126,Lists!$C$3:$E$163,3,FALSE)</f>
        <v>Africa</v>
      </c>
      <c r="U126" s="134" t="str">
        <f>VLOOKUP(B126,'INFORM Severity - hidden'!$C$5:$V$170,20,FALSE)</f>
        <v>2021-03-26</v>
      </c>
    </row>
    <row r="127" spans="1:21" x14ac:dyDescent="0.3">
      <c r="A127"/>
      <c r="B127"/>
      <c r="C127"/>
      <c r="D127"/>
      <c r="E127"/>
      <c r="F127"/>
      <c r="G127"/>
      <c r="H127"/>
      <c r="I127"/>
      <c r="J127"/>
      <c r="K127"/>
      <c r="L127"/>
      <c r="M127"/>
      <c r="N127"/>
      <c r="O127"/>
      <c r="P127"/>
      <c r="Q127"/>
      <c r="R127"/>
      <c r="S127"/>
      <c r="T127"/>
      <c r="U127"/>
    </row>
    <row r="128" spans="1:21" x14ac:dyDescent="0.3">
      <c r="A128"/>
      <c r="B128"/>
      <c r="C128"/>
      <c r="D128"/>
      <c r="E128"/>
      <c r="F128"/>
      <c r="G128"/>
      <c r="H128"/>
      <c r="I128"/>
      <c r="J128"/>
      <c r="K128"/>
      <c r="L128"/>
      <c r="M128"/>
      <c r="N128"/>
      <c r="O128"/>
      <c r="P128"/>
      <c r="Q128"/>
      <c r="R128"/>
      <c r="S128"/>
      <c r="T128"/>
      <c r="U128"/>
    </row>
    <row r="129" spans="1:21" x14ac:dyDescent="0.3">
      <c r="A129"/>
      <c r="B129"/>
      <c r="C129"/>
      <c r="D129"/>
      <c r="E129"/>
      <c r="F129"/>
      <c r="G129"/>
      <c r="H129"/>
      <c r="I129"/>
      <c r="J129"/>
      <c r="K129"/>
      <c r="L129"/>
      <c r="M129"/>
      <c r="N129"/>
      <c r="O129"/>
      <c r="P129"/>
      <c r="Q129"/>
      <c r="R129"/>
      <c r="S129"/>
      <c r="T129"/>
      <c r="U129"/>
    </row>
    <row r="130" spans="1:21" x14ac:dyDescent="0.3">
      <c r="A130"/>
      <c r="B130"/>
      <c r="C130"/>
      <c r="D130"/>
      <c r="E130"/>
      <c r="F130"/>
      <c r="G130"/>
      <c r="H130"/>
      <c r="I130"/>
      <c r="J130"/>
      <c r="K130"/>
      <c r="L130"/>
      <c r="M130"/>
      <c r="N130"/>
      <c r="O130"/>
      <c r="P130"/>
      <c r="Q130"/>
      <c r="R130"/>
      <c r="S130"/>
      <c r="T130"/>
      <c r="U130"/>
    </row>
    <row r="131" spans="1:21" x14ac:dyDescent="0.3">
      <c r="A131"/>
      <c r="B131"/>
      <c r="C131"/>
      <c r="D131"/>
      <c r="E131"/>
      <c r="F131"/>
      <c r="G131"/>
      <c r="H131"/>
      <c r="I131"/>
      <c r="J131"/>
      <c r="K131"/>
      <c r="L131"/>
      <c r="M131"/>
      <c r="N131"/>
      <c r="O131"/>
      <c r="P131"/>
      <c r="Q131"/>
      <c r="R131"/>
      <c r="S131"/>
      <c r="T131"/>
      <c r="U131"/>
    </row>
  </sheetData>
  <autoFilter ref="A4:T143" xr:uid="{00000000-0009-0000-0000-000003000000}">
    <sortState ref="A5:T143">
      <sortCondition ref="G4:G143"/>
    </sortState>
  </autoFilter>
  <conditionalFormatting sqref="K5:K126">
    <cfRule type="cellIs" dxfId="498" priority="64" stopIfTrue="1" operator="between">
      <formula>4</formula>
      <formula>5</formula>
    </cfRule>
    <cfRule type="cellIs" dxfId="497" priority="70" stopIfTrue="1" operator="between">
      <formula>3</formula>
      <formula>4</formula>
    </cfRule>
    <cfRule type="cellIs" dxfId="496" priority="71" stopIfTrue="1" operator="between">
      <formula>2</formula>
      <formula>3</formula>
    </cfRule>
    <cfRule type="cellIs" dxfId="495" priority="72" stopIfTrue="1" operator="between">
      <formula>1</formula>
      <formula>2</formula>
    </cfRule>
    <cfRule type="cellIs" dxfId="494" priority="73" stopIfTrue="1" operator="between">
      <formula>0</formula>
      <formula>1</formula>
    </cfRule>
  </conditionalFormatting>
  <conditionalFormatting sqref="L5:M126">
    <cfRule type="cellIs" dxfId="493" priority="65" stopIfTrue="1" operator="between">
      <formula>4</formula>
      <formula>5</formula>
    </cfRule>
    <cfRule type="cellIs" dxfId="492" priority="66" stopIfTrue="1" operator="between">
      <formula>3</formula>
      <formula>4</formula>
    </cfRule>
    <cfRule type="cellIs" dxfId="491" priority="67" stopIfTrue="1" operator="between">
      <formula>2</formula>
      <formula>3</formula>
    </cfRule>
    <cfRule type="cellIs" dxfId="490" priority="68" stopIfTrue="1" operator="between">
      <formula>1</formula>
      <formula>2</formula>
    </cfRule>
    <cfRule type="cellIs" dxfId="489" priority="69" stopIfTrue="1" operator="between">
      <formula>0</formula>
      <formula>1</formula>
    </cfRule>
  </conditionalFormatting>
  <conditionalFormatting sqref="S5:S126">
    <cfRule type="cellIs" dxfId="488" priority="49" stopIfTrue="1" operator="between">
      <formula>4</formula>
      <formula>5</formula>
    </cfRule>
    <cfRule type="cellIs" dxfId="487" priority="50" stopIfTrue="1" operator="between">
      <formula>3</formula>
      <formula>4</formula>
    </cfRule>
    <cfRule type="cellIs" dxfId="486" priority="51" stopIfTrue="1" operator="between">
      <formula>2</formula>
      <formula>3</formula>
    </cfRule>
    <cfRule type="cellIs" dxfId="485" priority="52" stopIfTrue="1" operator="between">
      <formula>1</formula>
      <formula>2</formula>
    </cfRule>
    <cfRule type="cellIs" dxfId="484" priority="53" stopIfTrue="1" operator="between">
      <formula>0</formula>
      <formula>1</formula>
    </cfRule>
  </conditionalFormatting>
  <conditionalFormatting sqref="Q5:Q126">
    <cfRule type="cellIs" dxfId="483" priority="34" stopIfTrue="1" operator="between">
      <formula>4</formula>
      <formula>5</formula>
    </cfRule>
    <cfRule type="cellIs" dxfId="482" priority="35" stopIfTrue="1" operator="between">
      <formula>3</formula>
      <formula>4</formula>
    </cfRule>
    <cfRule type="cellIs" dxfId="481" priority="36" stopIfTrue="1" operator="between">
      <formula>2</formula>
      <formula>3</formula>
    </cfRule>
    <cfRule type="cellIs" dxfId="480" priority="37" stopIfTrue="1" operator="between">
      <formula>1</formula>
      <formula>2</formula>
    </cfRule>
    <cfRule type="cellIs" dxfId="479" priority="38" stopIfTrue="1" operator="between">
      <formula>0</formula>
      <formula>1</formula>
    </cfRule>
  </conditionalFormatting>
  <conditionalFormatting sqref="I5:I126">
    <cfRule type="cellIs" dxfId="478" priority="26" operator="equal">
      <formula>"Increasing"</formula>
    </cfRule>
    <cfRule type="cellIs" dxfId="477" priority="27" operator="equal">
      <formula>"Stable"</formula>
    </cfRule>
    <cfRule type="cellIs" dxfId="476" priority="28" operator="equal">
      <formula>"Decreasing"</formula>
    </cfRule>
  </conditionalFormatting>
  <conditionalFormatting sqref="R5:S126">
    <cfRule type="cellIs" dxfId="475" priority="44" stopIfTrue="1" operator="between">
      <formula>4</formula>
      <formula>5</formula>
    </cfRule>
    <cfRule type="cellIs" dxfId="474" priority="45" stopIfTrue="1" operator="between">
      <formula>3</formula>
      <formula>4</formula>
    </cfRule>
    <cfRule type="cellIs" dxfId="473" priority="46" stopIfTrue="1" operator="between">
      <formula>2</formula>
      <formula>3</formula>
    </cfRule>
    <cfRule type="cellIs" dxfId="472" priority="47" stopIfTrue="1" operator="between">
      <formula>1</formula>
      <formula>2</formula>
    </cfRule>
    <cfRule type="cellIs" dxfId="471" priority="48" stopIfTrue="1" operator="between">
      <formula>0</formula>
      <formula>1</formula>
    </cfRule>
  </conditionalFormatting>
  <conditionalFormatting sqref="G5:G126">
    <cfRule type="cellIs" dxfId="470" priority="16" stopIfTrue="1" operator="equal">
      <formula>5</formula>
    </cfRule>
    <cfRule type="cellIs" dxfId="469" priority="17" stopIfTrue="1" operator="equal">
      <formula>4</formula>
    </cfRule>
    <cfRule type="cellIs" dxfId="468" priority="18" stopIfTrue="1" operator="equal">
      <formula>3</formula>
    </cfRule>
    <cfRule type="cellIs" dxfId="467" priority="19" stopIfTrue="1" operator="equal">
      <formula>2</formula>
    </cfRule>
    <cfRule type="cellIs" dxfId="466" priority="20" stopIfTrue="1" operator="equal">
      <formula>1</formula>
    </cfRule>
  </conditionalFormatting>
  <conditionalFormatting sqref="H5:H126">
    <cfRule type="cellIs" dxfId="465" priority="11" stopIfTrue="1" operator="equal">
      <formula>"Very High"</formula>
    </cfRule>
    <cfRule type="cellIs" dxfId="464" priority="12" stopIfTrue="1" operator="equal">
      <formula>"High"</formula>
    </cfRule>
    <cfRule type="cellIs" dxfId="463" priority="13" stopIfTrue="1" operator="equal">
      <formula>"Medium"</formula>
    </cfRule>
    <cfRule type="cellIs" dxfId="462" priority="14" stopIfTrue="1" operator="equal">
      <formula>"Low"</formula>
    </cfRule>
    <cfRule type="cellIs" dxfId="461" priority="15" stopIfTrue="1" operator="equal">
      <formula>"Very Low"</formula>
    </cfRule>
  </conditionalFormatting>
  <conditionalFormatting sqref="N5:P126">
    <cfRule type="cellIs" dxfId="460" priority="6" stopIfTrue="1" operator="between">
      <formula>5</formula>
      <formula>5.9</formula>
    </cfRule>
    <cfRule type="cellIs" dxfId="459" priority="7" stopIfTrue="1" operator="between">
      <formula>4</formula>
      <formula>4.9</formula>
    </cfRule>
    <cfRule type="cellIs" dxfId="458" priority="8" stopIfTrue="1" operator="between">
      <formula>3</formula>
      <formula>3.9</formula>
    </cfRule>
    <cfRule type="cellIs" dxfId="457" priority="9" stopIfTrue="1" operator="between">
      <formula>2</formula>
      <formula>2.9</formula>
    </cfRule>
    <cfRule type="cellIs" dxfId="456" priority="10" stopIfTrue="1" operator="between">
      <formula>0</formula>
      <formula>1.9</formula>
    </cfRule>
  </conditionalFormatting>
  <conditionalFormatting sqref="J5:J126">
    <cfRule type="cellIs" dxfId="455" priority="1" stopIfTrue="1" operator="equal">
      <formula>"Very Low"</formula>
    </cfRule>
    <cfRule type="cellIs" dxfId="454" priority="2" stopIfTrue="1" operator="equal">
      <formula>"Low"</formula>
    </cfRule>
    <cfRule type="cellIs" dxfId="453" priority="3" stopIfTrue="1" operator="equal">
      <formula>"Medium"</formula>
    </cfRule>
    <cfRule type="cellIs" dxfId="452" priority="4" stopIfTrue="1" operator="equal">
      <formula>"High"</formula>
    </cfRule>
    <cfRule type="cellIs" dxfId="451" priority="5" stopIfTrue="1" operator="equal">
      <formula>"Very High"</formula>
    </cfRule>
  </conditionalFormatting>
  <pageMargins left="0.70866141732283472" right="0.70866141732283472" top="0.74803149606299213" bottom="0.74803149606299213" header="0.31496062992125978" footer="0.31496062992125978"/>
  <pageSetup paperSize="8" scale="69" orientation="landscape" horizontalDpi="1200" verticalDpi="1200" r:id="rId1"/>
  <drawing r:id="rId2"/>
  <picture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pageSetUpPr fitToPage="1"/>
  </sheetPr>
  <dimension ref="A1:U79"/>
  <sheetViews>
    <sheetView workbookViewId="0"/>
  </sheetViews>
  <sheetFormatPr defaultColWidth="8.5546875" defaultRowHeight="14.4" x14ac:dyDescent="0.3"/>
  <cols>
    <col min="1" max="1" width="43.5546875" style="211" bestFit="1" customWidth="1"/>
    <col min="2" max="2" width="9.44140625" style="211" customWidth="1"/>
    <col min="3" max="3" width="17.5546875" style="211" customWidth="1"/>
    <col min="4" max="4" width="9.44140625" style="211" customWidth="1"/>
    <col min="5" max="5" width="27.44140625" style="211" bestFit="1" customWidth="1"/>
    <col min="6" max="7" width="9.44140625" style="211" customWidth="1"/>
    <col min="8" max="8" width="9.5546875" style="211" customWidth="1"/>
    <col min="9" max="9" width="13.5546875" style="211" customWidth="1"/>
    <col min="10" max="10" width="9.5546875" style="211" customWidth="1"/>
    <col min="11" max="20" width="9.44140625" style="211" customWidth="1"/>
    <col min="21" max="21" width="11.44140625" style="211" bestFit="1" customWidth="1"/>
    <col min="22" max="22" width="8.5546875" style="211" customWidth="1"/>
    <col min="23" max="16384" width="8.5546875" style="211"/>
  </cols>
  <sheetData>
    <row r="1" spans="1:21" ht="22.65" customHeight="1" x14ac:dyDescent="0.4">
      <c r="A1" s="127" t="str">
        <f>"INFORM Severity Index - all countries. Release: "&amp;About!$A$5&amp;""</f>
        <v>INFORM Severity Index - all countries. Release: May 2021</v>
      </c>
      <c r="B1" s="48"/>
      <c r="C1" s="48"/>
      <c r="D1" s="48"/>
      <c r="E1" s="48"/>
      <c r="F1" s="48"/>
      <c r="G1" s="48"/>
      <c r="H1" s="48"/>
      <c r="I1" s="48"/>
      <c r="J1" s="48"/>
      <c r="K1" s="48"/>
      <c r="L1" s="48"/>
      <c r="M1" s="48"/>
      <c r="N1" s="48"/>
      <c r="O1" s="48"/>
      <c r="P1" s="48"/>
      <c r="Q1" s="48"/>
      <c r="R1" s="48"/>
      <c r="S1" s="48"/>
      <c r="T1" s="48"/>
      <c r="U1" s="48"/>
    </row>
    <row r="2" spans="1:21" ht="96" customHeight="1" thickBot="1" x14ac:dyDescent="0.35">
      <c r="A2" s="11" t="s">
        <v>7134</v>
      </c>
      <c r="B2" s="11" t="s">
        <v>7136</v>
      </c>
      <c r="C2" s="11" t="s">
        <v>7137</v>
      </c>
      <c r="D2" s="5" t="s">
        <v>7138</v>
      </c>
      <c r="E2" s="11" t="s">
        <v>7139</v>
      </c>
      <c r="F2" s="71" t="s">
        <v>7140</v>
      </c>
      <c r="G2" s="72" t="s">
        <v>7141</v>
      </c>
      <c r="H2" s="71" t="s">
        <v>7141</v>
      </c>
      <c r="I2" s="73" t="s">
        <v>7142</v>
      </c>
      <c r="J2" s="73" t="s">
        <v>5</v>
      </c>
      <c r="K2" s="75" t="s">
        <v>7143</v>
      </c>
      <c r="L2" s="74" t="s">
        <v>7159</v>
      </c>
      <c r="M2" s="74" t="s">
        <v>7160</v>
      </c>
      <c r="N2" s="49" t="s">
        <v>7146</v>
      </c>
      <c r="O2" s="76" t="s">
        <v>7147</v>
      </c>
      <c r="P2" s="76" t="s">
        <v>7148</v>
      </c>
      <c r="Q2" s="77" t="s">
        <v>7149</v>
      </c>
      <c r="R2" s="78" t="s">
        <v>7150</v>
      </c>
      <c r="S2" s="78" t="s">
        <v>7151</v>
      </c>
      <c r="T2" s="52" t="s">
        <v>7152</v>
      </c>
      <c r="U2" s="126" t="s">
        <v>7153</v>
      </c>
    </row>
    <row r="3" spans="1:21" ht="16.95" hidden="1" customHeight="1" thickTop="1" x14ac:dyDescent="0.35">
      <c r="A3" s="46" t="s">
        <v>7154</v>
      </c>
      <c r="B3" s="46"/>
      <c r="C3" s="46"/>
      <c r="D3" s="46"/>
      <c r="E3" s="46"/>
      <c r="F3" s="41"/>
      <c r="G3" s="41"/>
      <c r="H3" s="41"/>
      <c r="I3" s="68"/>
      <c r="J3" s="41"/>
      <c r="K3" s="40"/>
      <c r="L3" s="39"/>
      <c r="M3" s="39"/>
      <c r="N3" s="40"/>
      <c r="O3" s="41"/>
      <c r="P3" s="41"/>
      <c r="Q3" s="40"/>
      <c r="R3" s="39"/>
      <c r="S3" s="39"/>
      <c r="T3" s="1"/>
      <c r="U3" s="110"/>
    </row>
    <row r="4" spans="1:21" ht="16.95" customHeight="1" thickTop="1" x14ac:dyDescent="0.35">
      <c r="A4" s="12" t="s">
        <v>7155</v>
      </c>
      <c r="B4" s="12"/>
      <c r="C4" s="12"/>
      <c r="D4" s="6" t="s">
        <v>7155</v>
      </c>
      <c r="E4" s="12"/>
      <c r="F4" s="34" t="s">
        <v>7156</v>
      </c>
      <c r="G4" s="34" t="s">
        <v>7156</v>
      </c>
      <c r="H4" s="34" t="s">
        <v>7157</v>
      </c>
      <c r="I4" s="34" t="s">
        <v>7158</v>
      </c>
      <c r="J4" s="34" t="s">
        <v>7157</v>
      </c>
      <c r="K4" s="34" t="s">
        <v>7156</v>
      </c>
      <c r="L4" s="34" t="s">
        <v>7156</v>
      </c>
      <c r="M4" s="34" t="s">
        <v>7156</v>
      </c>
      <c r="N4" s="34" t="s">
        <v>7156</v>
      </c>
      <c r="O4" s="34" t="s">
        <v>7156</v>
      </c>
      <c r="P4" s="34" t="s">
        <v>7156</v>
      </c>
      <c r="Q4" s="34" t="s">
        <v>7156</v>
      </c>
      <c r="R4" s="34" t="s">
        <v>7156</v>
      </c>
      <c r="S4" s="34" t="s">
        <v>7156</v>
      </c>
      <c r="T4" s="1"/>
      <c r="U4" s="110"/>
    </row>
    <row r="5" spans="1:21" x14ac:dyDescent="0.3">
      <c r="A5" s="135" t="str">
        <f t="array" ref="A5">IFERROR(INDEX(Lists!$B$2:$B$153,SMALL(IF(Lists!$H$2:$H$153="Yes",ROW(Lists!$B$2:$B$153)),ROW(1:1))-1,1),"")</f>
        <v>Complex crisis in Afghanistan</v>
      </c>
      <c r="B5" s="136" t="str">
        <f>VLOOKUP(A5,Lists!$B$2:$G$153,2,FALSE)</f>
        <v>AFG001</v>
      </c>
      <c r="C5" s="136" t="str">
        <f>VLOOKUP(B5,'INFORM Severity - hidden'!$C$5:$D$160,2,FALSE)</f>
        <v>Afghanistan</v>
      </c>
      <c r="D5" s="136" t="str">
        <f>VLOOKUP(A5,Lists!$B$2:$G$153,3,FALSE)</f>
        <v>AFG</v>
      </c>
      <c r="E5" s="136" t="str">
        <f>VLOOKUP(A5,Lists!$B$2:$G$153,5,FALSE)</f>
        <v>Complex crisis</v>
      </c>
      <c r="F5" s="236">
        <f t="shared" ref="F5:F36" si="0">IF(OR(N5="x",K5="x"),"x",ROUND((5-GEOMEAN(((5-K5)/5*4+1),((5-N5)/5*4+1),((5-N5)/5*4+1)))/4*3.5+Q5*0.3,1))</f>
        <v>4.5999999999999996</v>
      </c>
      <c r="G5" s="142">
        <f t="shared" ref="G5:G36" si="1">IF(F5="x","x",ROUNDUP(F5,0))</f>
        <v>5</v>
      </c>
      <c r="H5" s="142" t="str">
        <f t="shared" ref="H5:H36" si="2">IF(N5="x","x",IF(K5="x","x",(IF(G5=5,"Very High",IF(G5=4,"High",IF(G5=3,"Medium",IF(G5=2,"Low","Very Low")))))))</f>
        <v>Very High</v>
      </c>
      <c r="I5" s="237" t="str">
        <f>INDEX(Trends!$D$3:$D$404,MATCH(B5,Trends!$C$3:$C$404,0))</f>
        <v>Stable</v>
      </c>
      <c r="J5" s="142" t="str">
        <f>VLOOKUP($B5,Reliability!$A$3:$I$170,9,FALSE)</f>
        <v>High</v>
      </c>
      <c r="K5" s="238">
        <f t="shared" ref="K5:K36" si="3">IF(OR(M5="x",L5="x"),"x",ROUND((5-GEOMEAN(((5-L5)/5*4+1),((5-M5)/5*4+1),((5-M5)/5*4+1)))/4*5,1))</f>
        <v>5</v>
      </c>
      <c r="L5" s="238">
        <f>VLOOKUP($B5,'Impact of the crisis'!$C$6:$N$170,12,FALSE)</f>
        <v>4.9000000000000004</v>
      </c>
      <c r="M5" s="238">
        <f>VLOOKUP($B5,'Impact of the crisis'!$C$6:$AB$170,26,FALSE)</f>
        <v>5</v>
      </c>
      <c r="N5" s="238">
        <f>VLOOKUP($B5,'Conditions of people affected'!$C$6:$R$170,16,FALSE)</f>
        <v>4.5</v>
      </c>
      <c r="O5" s="238">
        <f>VLOOKUP($B5,'Conditions of people affected'!$C$6:$R$170,9,FALSE)</f>
        <v>5</v>
      </c>
      <c r="P5" s="238">
        <f>VLOOKUP($B5,'Conditions of people affected'!$C$6:$R$170,15,FALSE)</f>
        <v>4</v>
      </c>
      <c r="Q5" s="238">
        <f t="shared" ref="Q5:Q36" si="4">IF(OR(S5="x",R5="x"),R5,ROUND((5-GEOMEAN(((5-R5)/5*4+1),((5-S5)/5*4+1)))/4*5,1))</f>
        <v>4.3</v>
      </c>
      <c r="R5" s="238">
        <f>VLOOKUP($B5,'Complexity of the crisis'!$C$6:$AN$170,22,FALSE)</f>
        <v>4</v>
      </c>
      <c r="S5" s="239">
        <f>VLOOKUP($B5,'Complexity of the crisis'!$C$6:$AN$170,38,FALSE)</f>
        <v>4.5</v>
      </c>
      <c r="T5" s="141" t="str">
        <f>VLOOKUP(B5,Lists!$C$3:$E$163,3,FALSE)</f>
        <v>Asia</v>
      </c>
      <c r="U5" s="151" t="str">
        <f>VLOOKUP(B5,'INFORM Severity - hidden'!$C$5:$V$170,20,FALSE)</f>
        <v>2021-04-28</v>
      </c>
    </row>
    <row r="6" spans="1:21" x14ac:dyDescent="0.3">
      <c r="A6" s="137" t="str">
        <f t="array" ref="A6">IFERROR(INDEX(Lists!$B$2:$B$153,SMALL(IF(Lists!$H$2:$H$153="Yes",ROW(Lists!$B$2:$B$153)),ROW(2:2))-1,1),"")</f>
        <v>Nagorno-Karabakh Conflict in Armenia</v>
      </c>
      <c r="B6" s="138" t="str">
        <f>VLOOKUP(A6,Lists!$B$2:$G$153,2,FALSE)</f>
        <v>ARM002</v>
      </c>
      <c r="C6" s="138" t="str">
        <f>VLOOKUP(B6,'INFORM Severity - hidden'!$C$5:$D$160,2,FALSE)</f>
        <v>Armenia</v>
      </c>
      <c r="D6" s="138" t="str">
        <f>VLOOKUP(A6,Lists!$B$2:$G$153,3,FALSE)</f>
        <v>ARM</v>
      </c>
      <c r="E6" s="138" t="str">
        <f>VLOOKUP(A6,Lists!$B$2:$G$153,5,FALSE)</f>
        <v>Conflict</v>
      </c>
      <c r="F6" s="236">
        <f t="shared" si="0"/>
        <v>1.7</v>
      </c>
      <c r="G6" s="142">
        <f t="shared" si="1"/>
        <v>2</v>
      </c>
      <c r="H6" s="142" t="str">
        <f t="shared" si="2"/>
        <v>Low</v>
      </c>
      <c r="I6" s="237" t="str">
        <f>INDEX(Trends!$D$3:$D$404,MATCH(B6,Trends!$C$3:$C$404,0))</f>
        <v>Stable</v>
      </c>
      <c r="J6" s="142" t="str">
        <f>VLOOKUP($B6,Reliability!$A$3:$I$170,9,FALSE)</f>
        <v>High</v>
      </c>
      <c r="K6" s="238">
        <f t="shared" si="3"/>
        <v>2.2999999999999998</v>
      </c>
      <c r="L6" s="238">
        <f>VLOOKUP($B6,'Impact of the crisis'!$C$6:$N$170,12,FALSE)</f>
        <v>3.5</v>
      </c>
      <c r="M6" s="238">
        <f>VLOOKUP($B6,'Impact of the crisis'!$C$6:$AB$170,26,FALSE)</f>
        <v>1.6</v>
      </c>
      <c r="N6" s="238">
        <f>VLOOKUP($B6,'Conditions of people affected'!$C$6:$R$170,16,FALSE)</f>
        <v>1.2</v>
      </c>
      <c r="O6" s="238">
        <f>VLOOKUP($B6,'Conditions of people affected'!$C$6:$R$170,9,FALSE)</f>
        <v>1.4</v>
      </c>
      <c r="P6" s="238">
        <f>VLOOKUP($B6,'Conditions of people affected'!$C$6:$R$170,15,FALSE)</f>
        <v>1</v>
      </c>
      <c r="Q6" s="238">
        <f t="shared" si="4"/>
        <v>1.8</v>
      </c>
      <c r="R6" s="238">
        <f>VLOOKUP($B6,'Complexity of the crisis'!$C$6:$AN$170,22,FALSE)</f>
        <v>2</v>
      </c>
      <c r="S6" s="239">
        <f>VLOOKUP($B6,'Complexity of the crisis'!$C$6:$AN$170,38,FALSE)</f>
        <v>1.5</v>
      </c>
      <c r="T6" s="141" t="str">
        <f>VLOOKUP(B6,Lists!$C$3:$E$163,3,FALSE)</f>
        <v>Middle east</v>
      </c>
      <c r="U6" s="151" t="str">
        <f>VLOOKUP(B6,'INFORM Severity - hidden'!$C$5:$V$170,20,FALSE)</f>
        <v>2021-04-26</v>
      </c>
    </row>
    <row r="7" spans="1:21" x14ac:dyDescent="0.3">
      <c r="A7" s="137" t="str">
        <f t="array" ref="A7">IFERROR(INDEX(Lists!$B$2:$B$153,SMALL(IF(Lists!$H$2:$H$153="Yes",ROW(Lists!$B$2:$B$153)),ROW(3:3))-1,1),"")</f>
        <v>Nagorno-Karabakh conflict in Azerbaijan</v>
      </c>
      <c r="B7" s="138" t="str">
        <f>VLOOKUP(A7,Lists!$B$2:$G$153,2,FALSE)</f>
        <v>AZE002</v>
      </c>
      <c r="C7" s="138" t="str">
        <f>VLOOKUP(B7,'INFORM Severity - hidden'!$C$5:$D$160,2,FALSE)</f>
        <v>Azerbaijan</v>
      </c>
      <c r="D7" s="138" t="str">
        <f>VLOOKUP(A7,Lists!$B$2:$G$153,3,FALSE)</f>
        <v>AZE</v>
      </c>
      <c r="E7" s="138" t="str">
        <f>VLOOKUP(A7,Lists!$B$2:$G$153,5,FALSE)</f>
        <v>Conflict</v>
      </c>
      <c r="F7" s="236" t="str">
        <f t="shared" si="0"/>
        <v>x</v>
      </c>
      <c r="G7" s="142" t="str">
        <f t="shared" si="1"/>
        <v>x</v>
      </c>
      <c r="H7" s="142" t="str">
        <f t="shared" si="2"/>
        <v>x</v>
      </c>
      <c r="I7" s="237" t="str">
        <f>INDEX(Trends!$D$3:$D$404,MATCH(B7,Trends!$C$3:$C$404,0))</f>
        <v>-</v>
      </c>
      <c r="J7" s="142" t="str">
        <f>VLOOKUP($B7,Reliability!$A$3:$I$170,9,FALSE)</f>
        <v>Medium</v>
      </c>
      <c r="K7" s="238">
        <f t="shared" si="3"/>
        <v>3.1</v>
      </c>
      <c r="L7" s="238">
        <f>VLOOKUP($B7,'Impact of the crisis'!$C$6:$N$170,12,FALSE)</f>
        <v>2.5</v>
      </c>
      <c r="M7" s="238">
        <f>VLOOKUP($B7,'Impact of the crisis'!$C$6:$AB$170,26,FALSE)</f>
        <v>3.4</v>
      </c>
      <c r="N7" s="238" t="str">
        <f>VLOOKUP($B7,'Conditions of people affected'!$C$6:$R$170,16,FALSE)</f>
        <v>x</v>
      </c>
      <c r="O7" s="238" t="str">
        <f>VLOOKUP($B7,'Conditions of people affected'!$C$6:$R$170,9,FALSE)</f>
        <v>x</v>
      </c>
      <c r="P7" s="238" t="str">
        <f>VLOOKUP($B7,'Conditions of people affected'!$C$6:$R$170,15,FALSE)</f>
        <v>x</v>
      </c>
      <c r="Q7" s="238">
        <f t="shared" si="4"/>
        <v>3</v>
      </c>
      <c r="R7" s="238">
        <f>VLOOKUP($B7,'Complexity of the crisis'!$C$6:$AN$170,22,FALSE)</f>
        <v>2.9</v>
      </c>
      <c r="S7" s="239">
        <f>VLOOKUP($B7,'Complexity of the crisis'!$C$6:$AN$170,38,FALSE)</f>
        <v>3</v>
      </c>
      <c r="T7" s="141" t="str">
        <f>VLOOKUP(B7,Lists!$C$3:$E$163,3,FALSE)</f>
        <v>Middle east</v>
      </c>
      <c r="U7" s="151" t="str">
        <f>VLOOKUP(B7,'INFORM Severity - hidden'!$C$5:$V$170,20,FALSE)</f>
        <v>2021-03-14</v>
      </c>
    </row>
    <row r="8" spans="1:21" x14ac:dyDescent="0.3">
      <c r="A8" s="137" t="str">
        <f t="array" ref="A8">IFERROR(INDEX(Lists!$B$2:$B$153,SMALL(IF(Lists!$H$2:$H$153="Yes",ROW(Lists!$B$2:$B$153)),ROW(4:4))-1,1),"")</f>
        <v>Complex in Burundi</v>
      </c>
      <c r="B8" s="138" t="str">
        <f>VLOOKUP(A8,Lists!$B$2:$G$153,2,FALSE)</f>
        <v>BDI001</v>
      </c>
      <c r="C8" s="138" t="str">
        <f>VLOOKUP(B8,'INFORM Severity - hidden'!$C$5:$D$160,2,FALSE)</f>
        <v>Burundi</v>
      </c>
      <c r="D8" s="138" t="str">
        <f>VLOOKUP(A8,Lists!$B$2:$G$153,3,FALSE)</f>
        <v>BDI</v>
      </c>
      <c r="E8" s="138" t="str">
        <f>VLOOKUP(A8,Lists!$B$2:$G$153,5,FALSE)</f>
        <v>Complex crisis</v>
      </c>
      <c r="F8" s="236">
        <f t="shared" si="0"/>
        <v>3.8</v>
      </c>
      <c r="G8" s="142">
        <f t="shared" si="1"/>
        <v>4</v>
      </c>
      <c r="H8" s="142" t="str">
        <f t="shared" si="2"/>
        <v>High</v>
      </c>
      <c r="I8" s="237" t="str">
        <f>INDEX(Trends!$D$3:$D$404,MATCH(B8,Trends!$C$3:$C$404,0))</f>
        <v>Increasing</v>
      </c>
      <c r="J8" s="142" t="str">
        <f>VLOOKUP($B8,Reliability!$A$3:$I$170,9,FALSE)</f>
        <v>High</v>
      </c>
      <c r="K8" s="238">
        <f t="shared" si="3"/>
        <v>3.9</v>
      </c>
      <c r="L8" s="238">
        <f>VLOOKUP($B8,'Impact of the crisis'!$C$6:$N$170,12,FALSE)</f>
        <v>4</v>
      </c>
      <c r="M8" s="238">
        <f>VLOOKUP($B8,'Impact of the crisis'!$C$6:$AB$170,26,FALSE)</f>
        <v>3.8</v>
      </c>
      <c r="N8" s="238">
        <f>VLOOKUP($B8,'Conditions of people affected'!$C$6:$R$170,16,FALSE)</f>
        <v>4</v>
      </c>
      <c r="O8" s="238">
        <f>VLOOKUP($B8,'Conditions of people affected'!$C$6:$R$170,9,FALSE)</f>
        <v>4</v>
      </c>
      <c r="P8" s="238">
        <f>VLOOKUP($B8,'Conditions of people affected'!$C$6:$R$170,15,FALSE)</f>
        <v>4</v>
      </c>
      <c r="Q8" s="238">
        <f t="shared" si="4"/>
        <v>3.3</v>
      </c>
      <c r="R8" s="238">
        <f>VLOOKUP($B8,'Complexity of the crisis'!$C$6:$AN$170,22,FALSE)</f>
        <v>3.1</v>
      </c>
      <c r="S8" s="239">
        <f>VLOOKUP($B8,'Complexity of the crisis'!$C$6:$AN$170,38,FALSE)</f>
        <v>3.5</v>
      </c>
      <c r="T8" s="141" t="str">
        <f>VLOOKUP(B8,Lists!$C$3:$E$163,3,FALSE)</f>
        <v>Africa</v>
      </c>
      <c r="U8" s="151" t="str">
        <f>VLOOKUP(B8,'INFORM Severity - hidden'!$C$5:$V$170,20,FALSE)</f>
        <v>2021-03-24</v>
      </c>
    </row>
    <row r="9" spans="1:21" x14ac:dyDescent="0.3">
      <c r="A9" s="137" t="str">
        <f t="array" ref="A9">IFERROR(INDEX(Lists!$B$2:$B$153,SMALL(IF(Lists!$H$2:$H$153="Yes",ROW(Lists!$B$2:$B$153)),ROW(5:5))-1,1),"")</f>
        <v>Conflict in Burkina Faso</v>
      </c>
      <c r="B9" s="138" t="str">
        <f>VLOOKUP(A9,Lists!$B$2:$G$153,2,FALSE)</f>
        <v>BFA002</v>
      </c>
      <c r="C9" s="138" t="str">
        <f>VLOOKUP(B9,'INFORM Severity - hidden'!$C$5:$D$160,2,FALSE)</f>
        <v>Burkina Faso</v>
      </c>
      <c r="D9" s="138" t="str">
        <f>VLOOKUP(A9,Lists!$B$2:$G$153,3,FALSE)</f>
        <v>BFA</v>
      </c>
      <c r="E9" s="138" t="str">
        <f>VLOOKUP(A9,Lists!$B$2:$G$153,5,FALSE)</f>
        <v>Conflict</v>
      </c>
      <c r="F9" s="236">
        <f t="shared" si="0"/>
        <v>3.9</v>
      </c>
      <c r="G9" s="142">
        <f t="shared" si="1"/>
        <v>4</v>
      </c>
      <c r="H9" s="142" t="str">
        <f t="shared" si="2"/>
        <v>High</v>
      </c>
      <c r="I9" s="237" t="str">
        <f>INDEX(Trends!$D$3:$D$404,MATCH(B9,Trends!$C$3:$C$404,0))</f>
        <v>Stable</v>
      </c>
      <c r="J9" s="142" t="str">
        <f>VLOOKUP($B9,Reliability!$A$3:$I$170,9,FALSE)</f>
        <v>High</v>
      </c>
      <c r="K9" s="238">
        <f t="shared" si="3"/>
        <v>3.8</v>
      </c>
      <c r="L9" s="238">
        <f>VLOOKUP($B9,'Impact of the crisis'!$C$6:$N$170,12,FALSE)</f>
        <v>2.9</v>
      </c>
      <c r="M9" s="238">
        <f>VLOOKUP($B9,'Impact of the crisis'!$C$6:$AB$170,26,FALSE)</f>
        <v>4.0999999999999996</v>
      </c>
      <c r="N9" s="238">
        <f>VLOOKUP($B9,'Conditions of people affected'!$C$6:$R$170,16,FALSE)</f>
        <v>4.45</v>
      </c>
      <c r="O9" s="238">
        <f>VLOOKUP($B9,'Conditions of people affected'!$C$6:$R$170,9,FALSE)</f>
        <v>3.9</v>
      </c>
      <c r="P9" s="238">
        <f>VLOOKUP($B9,'Conditions of people affected'!$C$6:$R$170,15,FALSE)</f>
        <v>5</v>
      </c>
      <c r="Q9" s="238">
        <f t="shared" si="4"/>
        <v>3.1</v>
      </c>
      <c r="R9" s="238">
        <f>VLOOKUP($B9,'Complexity of the crisis'!$C$6:$AN$170,22,FALSE)</f>
        <v>2.7</v>
      </c>
      <c r="S9" s="239">
        <f>VLOOKUP($B9,'Complexity of the crisis'!$C$6:$AN$170,38,FALSE)</f>
        <v>3.5</v>
      </c>
      <c r="T9" s="141" t="str">
        <f>VLOOKUP(B9,Lists!$C$3:$E$163,3,FALSE)</f>
        <v>Africa</v>
      </c>
      <c r="U9" s="151" t="str">
        <f>VLOOKUP(B9,'INFORM Severity - hidden'!$C$5:$V$170,20,FALSE)</f>
        <v>2021-03-23</v>
      </c>
    </row>
    <row r="10" spans="1:21" x14ac:dyDescent="0.3">
      <c r="A10" s="137" t="str">
        <f t="array" ref="A10">IFERROR(INDEX(Lists!$B$2:$B$153,SMALL(IF(Lists!$H$2:$H$153="Yes",ROW(Lists!$B$2:$B$153)),ROW(6:6))-1,1),"")</f>
        <v>Rohingya refugee crisis</v>
      </c>
      <c r="B10" s="138" t="str">
        <f>VLOOKUP(A10,Lists!$B$2:$G$153,2,FALSE)</f>
        <v>BGD002</v>
      </c>
      <c r="C10" s="138" t="str">
        <f>VLOOKUP(B10,'INFORM Severity - hidden'!$C$5:$D$160,2,FALSE)</f>
        <v>Bangladesh</v>
      </c>
      <c r="D10" s="138" t="str">
        <f>VLOOKUP(A10,Lists!$B$2:$G$153,3,FALSE)</f>
        <v>BGD</v>
      </c>
      <c r="E10" s="138" t="str">
        <f>VLOOKUP(A10,Lists!$B$2:$G$153,5,FALSE)</f>
        <v>International displacement</v>
      </c>
      <c r="F10" s="236">
        <f t="shared" si="0"/>
        <v>3.2</v>
      </c>
      <c r="G10" s="142">
        <f t="shared" si="1"/>
        <v>4</v>
      </c>
      <c r="H10" s="142" t="str">
        <f t="shared" si="2"/>
        <v>High</v>
      </c>
      <c r="I10" s="237" t="str">
        <f>INDEX(Trends!$D$3:$D$404,MATCH(B10,Trends!$C$3:$C$404,0))</f>
        <v>Stable</v>
      </c>
      <c r="J10" s="142" t="str">
        <f>VLOOKUP($B10,Reliability!$A$3:$I$170,9,FALSE)</f>
        <v>Very High</v>
      </c>
      <c r="K10" s="238">
        <f t="shared" si="3"/>
        <v>2.7</v>
      </c>
      <c r="L10" s="238">
        <f>VLOOKUP($B10,'Impact of the crisis'!$C$6:$N$170,12,FALSE)</f>
        <v>0.1</v>
      </c>
      <c r="M10" s="238">
        <f>VLOOKUP($B10,'Impact of the crisis'!$C$6:$AB$170,26,FALSE)</f>
        <v>3.6</v>
      </c>
      <c r="N10" s="238">
        <f>VLOOKUP($B10,'Conditions of people affected'!$C$6:$R$170,16,FALSE)</f>
        <v>3.6</v>
      </c>
      <c r="O10" s="238">
        <f>VLOOKUP($B10,'Conditions of people affected'!$C$6:$R$170,9,FALSE)</f>
        <v>3.2</v>
      </c>
      <c r="P10" s="238">
        <f>VLOOKUP($B10,'Conditions of people affected'!$C$6:$R$170,15,FALSE)</f>
        <v>4</v>
      </c>
      <c r="Q10" s="238">
        <f t="shared" si="4"/>
        <v>3</v>
      </c>
      <c r="R10" s="238">
        <f>VLOOKUP($B10,'Complexity of the crisis'!$C$6:$AN$170,22,FALSE)</f>
        <v>2.5</v>
      </c>
      <c r="S10" s="239">
        <f>VLOOKUP($B10,'Complexity of the crisis'!$C$6:$AN$170,38,FALSE)</f>
        <v>3.5</v>
      </c>
      <c r="T10" s="141" t="str">
        <f>VLOOKUP(B10,Lists!$C$3:$E$163,3,FALSE)</f>
        <v>Asia</v>
      </c>
      <c r="U10" s="151" t="str">
        <f>VLOOKUP(B10,'INFORM Severity - hidden'!$C$5:$V$170,20,FALSE)</f>
        <v>2021-05-18</v>
      </c>
    </row>
    <row r="11" spans="1:21" x14ac:dyDescent="0.3">
      <c r="A11" s="137" t="str">
        <f t="array" ref="A11">IFERROR(INDEX(Lists!$B$2:$B$153,SMALL(IF(Lists!$H$2:$H$153="Yes",ROW(Lists!$B$2:$B$153)),ROW(7:7))-1,1),"")</f>
        <v>Venezuela displacement in Brazil</v>
      </c>
      <c r="B11" s="138" t="str">
        <f>VLOOKUP(A11,Lists!$B$2:$G$153,2,FALSE)</f>
        <v>BRA002</v>
      </c>
      <c r="C11" s="138" t="str">
        <f>VLOOKUP(B11,'INFORM Severity - hidden'!$C$5:$D$160,2,FALSE)</f>
        <v>Brazil</v>
      </c>
      <c r="D11" s="138" t="str">
        <f>VLOOKUP(A11,Lists!$B$2:$G$153,3,FALSE)</f>
        <v>BRA</v>
      </c>
      <c r="E11" s="138" t="str">
        <f>VLOOKUP(A11,Lists!$B$2:$G$153,5,FALSE)</f>
        <v>International displacement</v>
      </c>
      <c r="F11" s="236">
        <f t="shared" si="0"/>
        <v>2.4</v>
      </c>
      <c r="G11" s="142">
        <f t="shared" si="1"/>
        <v>3</v>
      </c>
      <c r="H11" s="142" t="str">
        <f t="shared" si="2"/>
        <v>Medium</v>
      </c>
      <c r="I11" s="237" t="str">
        <f>INDEX(Trends!$D$3:$D$404,MATCH(B11,Trends!$C$3:$C$404,0))</f>
        <v>Stable</v>
      </c>
      <c r="J11" s="142" t="str">
        <f>VLOOKUP($B11,Reliability!$A$3:$I$170,9,FALSE)</f>
        <v>Medium</v>
      </c>
      <c r="K11" s="238">
        <f t="shared" si="3"/>
        <v>2.2999999999999998</v>
      </c>
      <c r="L11" s="238">
        <f>VLOOKUP($B11,'Impact of the crisis'!$C$6:$N$170,12,FALSE)</f>
        <v>1.2</v>
      </c>
      <c r="M11" s="238">
        <f>VLOOKUP($B11,'Impact of the crisis'!$C$6:$AB$170,26,FALSE)</f>
        <v>2.8</v>
      </c>
      <c r="N11" s="238">
        <f>VLOOKUP($B11,'Conditions of people affected'!$C$6:$R$170,16,FALSE)</f>
        <v>2.9</v>
      </c>
      <c r="O11" s="238">
        <f>VLOOKUP($B11,'Conditions of people affected'!$C$6:$R$170,9,FALSE)</f>
        <v>2.8</v>
      </c>
      <c r="P11" s="238">
        <f>VLOOKUP($B11,'Conditions of people affected'!$C$6:$R$170,15,FALSE)</f>
        <v>3</v>
      </c>
      <c r="Q11" s="238">
        <f t="shared" si="4"/>
        <v>1.6</v>
      </c>
      <c r="R11" s="238">
        <f>VLOOKUP($B11,'Complexity of the crisis'!$C$6:$AN$170,22,FALSE)</f>
        <v>2.2000000000000002</v>
      </c>
      <c r="S11" s="239">
        <f>VLOOKUP($B11,'Complexity of the crisis'!$C$6:$AN$170,38,FALSE)</f>
        <v>1</v>
      </c>
      <c r="T11" s="141" t="str">
        <f>VLOOKUP(B11,Lists!$C$3:$E$163,3,FALSE)</f>
        <v>Americas</v>
      </c>
      <c r="U11" s="151" t="str">
        <f>VLOOKUP(B11,'INFORM Severity - hidden'!$C$5:$V$170,20,FALSE)</f>
        <v>2021-01-29</v>
      </c>
    </row>
    <row r="12" spans="1:21" x14ac:dyDescent="0.3">
      <c r="A12" s="137" t="str">
        <f t="array" ref="A12">IFERROR(INDEX(Lists!$B$2:$B$153,SMALL(IF(Lists!$H$2:$H$153="Yes",ROW(Lists!$B$2:$B$153)),ROW(8:8))-1,1),"")</f>
        <v>Complex crisis in CAR</v>
      </c>
      <c r="B12" s="138" t="str">
        <f>VLOOKUP(A12,Lists!$B$2:$G$153,2,FALSE)</f>
        <v>CAF001</v>
      </c>
      <c r="C12" s="138" t="str">
        <f>VLOOKUP(B12,'INFORM Severity - hidden'!$C$5:$D$160,2,FALSE)</f>
        <v>CAR</v>
      </c>
      <c r="D12" s="138" t="str">
        <f>VLOOKUP(A12,Lists!$B$2:$G$153,3,FALSE)</f>
        <v>CAF</v>
      </c>
      <c r="E12" s="138" t="str">
        <f>VLOOKUP(A12,Lists!$B$2:$G$153,5,FALSE)</f>
        <v>Complex crisis</v>
      </c>
      <c r="F12" s="236">
        <f t="shared" si="0"/>
        <v>4.0999999999999996</v>
      </c>
      <c r="G12" s="142">
        <f t="shared" si="1"/>
        <v>5</v>
      </c>
      <c r="H12" s="142" t="str">
        <f t="shared" si="2"/>
        <v>Very High</v>
      </c>
      <c r="I12" s="237" t="str">
        <f>INDEX(Trends!$D$3:$D$404,MATCH(B12,Trends!$C$3:$C$404,0))</f>
        <v>Increasing</v>
      </c>
      <c r="J12" s="142" t="str">
        <f>VLOOKUP($B12,Reliability!$A$3:$I$170,9,FALSE)</f>
        <v>Medium</v>
      </c>
      <c r="K12" s="238">
        <f t="shared" si="3"/>
        <v>4.3</v>
      </c>
      <c r="L12" s="238">
        <f>VLOOKUP($B12,'Impact of the crisis'!$C$6:$N$170,12,FALSE)</f>
        <v>4.3</v>
      </c>
      <c r="M12" s="238">
        <f>VLOOKUP($B12,'Impact of the crisis'!$C$6:$AB$170,26,FALSE)</f>
        <v>4.3</v>
      </c>
      <c r="N12" s="238">
        <f>VLOOKUP($B12,'Conditions of people affected'!$C$6:$R$170,16,FALSE)</f>
        <v>4.05</v>
      </c>
      <c r="O12" s="238">
        <f>VLOOKUP($B12,'Conditions of people affected'!$C$6:$R$170,9,FALSE)</f>
        <v>4.0999999999999996</v>
      </c>
      <c r="P12" s="238">
        <f>VLOOKUP($B12,'Conditions of people affected'!$C$6:$R$170,15,FALSE)</f>
        <v>4</v>
      </c>
      <c r="Q12" s="238">
        <f t="shared" si="4"/>
        <v>3.9</v>
      </c>
      <c r="R12" s="238">
        <f>VLOOKUP($B12,'Complexity of the crisis'!$C$6:$AN$170,22,FALSE)</f>
        <v>3.8</v>
      </c>
      <c r="S12" s="239">
        <f>VLOOKUP($B12,'Complexity of the crisis'!$C$6:$AN$170,38,FALSE)</f>
        <v>4</v>
      </c>
      <c r="T12" s="141" t="str">
        <f>VLOOKUP(B12,Lists!$C$3:$E$163,3,FALSE)</f>
        <v>Africa</v>
      </c>
      <c r="U12" s="151" t="str">
        <f>VLOOKUP(B12,'INFORM Severity - hidden'!$C$5:$V$170,20,FALSE)</f>
        <v>2021-03-26</v>
      </c>
    </row>
    <row r="13" spans="1:21" x14ac:dyDescent="0.3">
      <c r="A13" s="137" t="str">
        <f t="array" ref="A13">IFERROR(INDEX(Lists!$B$2:$B$153,SMALL(IF(Lists!$H$2:$H$153="Yes",ROW(Lists!$B$2:$B$153)),ROW(9:9))-1,1),"")</f>
        <v>Multiple crises in Cameroon</v>
      </c>
      <c r="B13" s="138" t="str">
        <f>VLOOKUP(A13,Lists!$B$2:$G$153,2,FALSE)</f>
        <v>CMR001</v>
      </c>
      <c r="C13" s="138" t="str">
        <f>VLOOKUP(B13,'INFORM Severity - hidden'!$C$5:$D$160,2,FALSE)</f>
        <v>Cameroon</v>
      </c>
      <c r="D13" s="138" t="str">
        <f>VLOOKUP(A13,Lists!$B$2:$G$153,3,FALSE)</f>
        <v>CMR</v>
      </c>
      <c r="E13" s="138" t="str">
        <f>VLOOKUP(A13,Lists!$B$2:$G$153,5,FALSE)</f>
        <v>Multiple crises country</v>
      </c>
      <c r="F13" s="236">
        <f t="shared" si="0"/>
        <v>4.0999999999999996</v>
      </c>
      <c r="G13" s="142">
        <f t="shared" si="1"/>
        <v>5</v>
      </c>
      <c r="H13" s="142" t="str">
        <f t="shared" si="2"/>
        <v>Very High</v>
      </c>
      <c r="I13" s="237" t="str">
        <f>INDEX(Trends!$D$3:$D$404,MATCH(B13,Trends!$C$3:$C$404,0))</f>
        <v>Increasing</v>
      </c>
      <c r="J13" s="142" t="str">
        <f>VLOOKUP($B13,Reliability!$A$3:$I$170,9,FALSE)</f>
        <v>Very High</v>
      </c>
      <c r="K13" s="238">
        <f t="shared" si="3"/>
        <v>4.0999999999999996</v>
      </c>
      <c r="L13" s="238">
        <f>VLOOKUP($B13,'Impact of the crisis'!$C$6:$N$170,12,FALSE)</f>
        <v>4.7</v>
      </c>
      <c r="M13" s="238">
        <f>VLOOKUP($B13,'Impact of the crisis'!$C$6:$AB$170,26,FALSE)</f>
        <v>3.7</v>
      </c>
      <c r="N13" s="238">
        <f>VLOOKUP($B13,'Conditions of people affected'!$C$6:$R$170,16,FALSE)</f>
        <v>4.1500000000000004</v>
      </c>
      <c r="O13" s="238">
        <f>VLOOKUP($B13,'Conditions of people affected'!$C$6:$R$170,9,FALSE)</f>
        <v>4.3</v>
      </c>
      <c r="P13" s="238">
        <f>VLOOKUP($B13,'Conditions of people affected'!$C$6:$R$170,15,FALSE)</f>
        <v>4</v>
      </c>
      <c r="Q13" s="238">
        <f t="shared" si="4"/>
        <v>4.0999999999999996</v>
      </c>
      <c r="R13" s="238">
        <f>VLOOKUP($B13,'Complexity of the crisis'!$C$6:$AN$170,22,FALSE)</f>
        <v>3.5</v>
      </c>
      <c r="S13" s="239">
        <f>VLOOKUP($B13,'Complexity of the crisis'!$C$6:$AN$170,38,FALSE)</f>
        <v>4.5</v>
      </c>
      <c r="T13" s="141" t="str">
        <f>VLOOKUP(B13,Lists!$C$3:$E$163,3,FALSE)</f>
        <v>Africa</v>
      </c>
      <c r="U13" s="151" t="str">
        <f>VLOOKUP(B13,'INFORM Severity - hidden'!$C$5:$V$170,20,FALSE)</f>
        <v>2021-05-31</v>
      </c>
    </row>
    <row r="14" spans="1:21" x14ac:dyDescent="0.3">
      <c r="A14" s="137" t="str">
        <f t="array" ref="A14">IFERROR(INDEX(Lists!$B$2:$B$153,SMALL(IF(Lists!$H$2:$H$153="Yes",ROW(Lists!$B$2:$B$153)),ROW(10:10))-1,1),"")</f>
        <v>Complex crisis in DRC</v>
      </c>
      <c r="B14" s="138" t="str">
        <f>VLOOKUP(A14,Lists!$B$2:$G$153,2,FALSE)</f>
        <v>COD001</v>
      </c>
      <c r="C14" s="138" t="str">
        <f>VLOOKUP(B14,'INFORM Severity - hidden'!$C$5:$D$160,2,FALSE)</f>
        <v>DRC</v>
      </c>
      <c r="D14" s="138" t="str">
        <f>VLOOKUP(A14,Lists!$B$2:$G$153,3,FALSE)</f>
        <v>COD</v>
      </c>
      <c r="E14" s="138" t="str">
        <f>VLOOKUP(A14,Lists!$B$2:$G$153,5,FALSE)</f>
        <v>Complex crisis</v>
      </c>
      <c r="F14" s="236">
        <f t="shared" si="0"/>
        <v>4.5</v>
      </c>
      <c r="G14" s="142">
        <f t="shared" si="1"/>
        <v>5</v>
      </c>
      <c r="H14" s="142" t="str">
        <f t="shared" si="2"/>
        <v>Very High</v>
      </c>
      <c r="I14" s="237" t="str">
        <f>INDEX(Trends!$D$3:$D$404,MATCH(B14,Trends!$C$3:$C$404,0))</f>
        <v>Stable</v>
      </c>
      <c r="J14" s="142" t="str">
        <f>VLOOKUP($B14,Reliability!$A$3:$I$170,9,FALSE)</f>
        <v>High</v>
      </c>
      <c r="K14" s="238">
        <f t="shared" si="3"/>
        <v>4.5</v>
      </c>
      <c r="L14" s="238">
        <f>VLOOKUP($B14,'Impact of the crisis'!$C$6:$N$170,12,FALSE)</f>
        <v>5</v>
      </c>
      <c r="M14" s="238">
        <f>VLOOKUP($B14,'Impact of the crisis'!$C$6:$AB$170,26,FALSE)</f>
        <v>4.0999999999999996</v>
      </c>
      <c r="N14" s="238">
        <f>VLOOKUP($B14,'Conditions of people affected'!$C$6:$R$170,16,FALSE)</f>
        <v>4.5</v>
      </c>
      <c r="O14" s="238">
        <f>VLOOKUP($B14,'Conditions of people affected'!$C$6:$R$170,9,FALSE)</f>
        <v>5</v>
      </c>
      <c r="P14" s="238">
        <f>VLOOKUP($B14,'Conditions of people affected'!$C$6:$R$170,15,FALSE)</f>
        <v>4</v>
      </c>
      <c r="Q14" s="238">
        <f t="shared" si="4"/>
        <v>4.4000000000000004</v>
      </c>
      <c r="R14" s="238">
        <f>VLOOKUP($B14,'Complexity of the crisis'!$C$6:$AN$170,22,FALSE)</f>
        <v>4.3</v>
      </c>
      <c r="S14" s="239">
        <f>VLOOKUP($B14,'Complexity of the crisis'!$C$6:$AN$170,38,FALSE)</f>
        <v>4.5</v>
      </c>
      <c r="T14" s="141" t="str">
        <f>VLOOKUP(B14,Lists!$C$3:$E$163,3,FALSE)</f>
        <v>Africa</v>
      </c>
      <c r="U14" s="151" t="str">
        <f>VLOOKUP(B14,'INFORM Severity - hidden'!$C$5:$V$170,20,FALSE)</f>
        <v>2021-03-26</v>
      </c>
    </row>
    <row r="15" spans="1:21" x14ac:dyDescent="0.3">
      <c r="A15" s="137" t="str">
        <f t="array" ref="A15">IFERROR(INDEX(Lists!$B$2:$B$153,SMALL(IF(Lists!$H$2:$H$153="Yes",ROW(Lists!$B$2:$B$153)),ROW(11:11))-1,1),"")</f>
        <v>Complex crisis in Congo</v>
      </c>
      <c r="B15" s="138" t="str">
        <f>VLOOKUP(A15,Lists!$B$2:$G$153,2,FALSE)</f>
        <v>COG001</v>
      </c>
      <c r="C15" s="138" t="str">
        <f>VLOOKUP(B15,'INFORM Severity - hidden'!$C$5:$D$160,2,FALSE)</f>
        <v>Congo</v>
      </c>
      <c r="D15" s="138" t="str">
        <f>VLOOKUP(A15,Lists!$B$2:$G$153,3,FALSE)</f>
        <v>COG</v>
      </c>
      <c r="E15" s="138" t="str">
        <f>VLOOKUP(A15,Lists!$B$2:$G$153,5,FALSE)</f>
        <v>Complex crisis</v>
      </c>
      <c r="F15" s="236">
        <f t="shared" si="0"/>
        <v>3.2</v>
      </c>
      <c r="G15" s="142">
        <f t="shared" si="1"/>
        <v>4</v>
      </c>
      <c r="H15" s="142" t="str">
        <f t="shared" si="2"/>
        <v>High</v>
      </c>
      <c r="I15" s="237" t="str">
        <f>INDEX(Trends!$D$3:$D$404,MATCH(B15,Trends!$C$3:$C$404,0))</f>
        <v>Stable</v>
      </c>
      <c r="J15" s="142" t="str">
        <f>VLOOKUP($B15,Reliability!$A$3:$I$170,9,FALSE)</f>
        <v>Medium</v>
      </c>
      <c r="K15" s="238">
        <f t="shared" si="3"/>
        <v>3.6</v>
      </c>
      <c r="L15" s="238">
        <f>VLOOKUP($B15,'Impact of the crisis'!$C$6:$N$170,12,FALSE)</f>
        <v>4.2</v>
      </c>
      <c r="M15" s="238">
        <f>VLOOKUP($B15,'Impact of the crisis'!$C$6:$AB$170,26,FALSE)</f>
        <v>3.3</v>
      </c>
      <c r="N15" s="238">
        <f>VLOOKUP($B15,'Conditions of people affected'!$C$6:$R$170,16,FALSE)</f>
        <v>3.25</v>
      </c>
      <c r="O15" s="238">
        <f>VLOOKUP($B15,'Conditions of people affected'!$C$6:$R$170,9,FALSE)</f>
        <v>3.5</v>
      </c>
      <c r="P15" s="238">
        <f>VLOOKUP($B15,'Conditions of people affected'!$C$6:$R$170,15,FALSE)</f>
        <v>3</v>
      </c>
      <c r="Q15" s="238">
        <f t="shared" si="4"/>
        <v>2.7</v>
      </c>
      <c r="R15" s="238">
        <f>VLOOKUP($B15,'Complexity of the crisis'!$C$6:$AN$170,22,FALSE)</f>
        <v>2.8</v>
      </c>
      <c r="S15" s="239">
        <f>VLOOKUP($B15,'Complexity of the crisis'!$C$6:$AN$170,38,FALSE)</f>
        <v>2.5</v>
      </c>
      <c r="T15" s="141" t="str">
        <f>VLOOKUP(B15,Lists!$C$3:$E$163,3,FALSE)</f>
        <v>Africa</v>
      </c>
      <c r="U15" s="151" t="str">
        <f>VLOOKUP(B15,'INFORM Severity - hidden'!$C$5:$V$170,20,FALSE)</f>
        <v>2021-01-07</v>
      </c>
    </row>
    <row r="16" spans="1:21" x14ac:dyDescent="0.3">
      <c r="A16" s="137" t="str">
        <f t="array" ref="A16">IFERROR(INDEX(Lists!$B$2:$B$153,SMALL(IF(Lists!$H$2:$H$153="Yes",ROW(Lists!$B$2:$B$153)),ROW(12:12))-1,1),"")</f>
        <v>Complex crisis in Colombia</v>
      </c>
      <c r="B16" s="138" t="str">
        <f>VLOOKUP(A16,Lists!$B$2:$G$153,2,FALSE)</f>
        <v>COL001</v>
      </c>
      <c r="C16" s="138" t="str">
        <f>VLOOKUP(B16,'INFORM Severity - hidden'!$C$5:$D$160,2,FALSE)</f>
        <v>Colombia</v>
      </c>
      <c r="D16" s="138" t="str">
        <f>VLOOKUP(A16,Lists!$B$2:$G$153,3,FALSE)</f>
        <v>COL</v>
      </c>
      <c r="E16" s="138" t="str">
        <f>VLOOKUP(A16,Lists!$B$2:$G$153,5,FALSE)</f>
        <v>Complex crisis</v>
      </c>
      <c r="F16" s="236">
        <f t="shared" si="0"/>
        <v>3.7</v>
      </c>
      <c r="G16" s="142">
        <f t="shared" si="1"/>
        <v>4</v>
      </c>
      <c r="H16" s="142" t="str">
        <f t="shared" si="2"/>
        <v>High</v>
      </c>
      <c r="I16" s="237" t="str">
        <f>INDEX(Trends!$D$3:$D$404,MATCH(B16,Trends!$C$3:$C$404,0))</f>
        <v>Decreasing</v>
      </c>
      <c r="J16" s="142" t="str">
        <f>VLOOKUP($B16,Reliability!$A$3:$I$170,9,FALSE)</f>
        <v>High</v>
      </c>
      <c r="K16" s="238">
        <f t="shared" si="3"/>
        <v>4.2</v>
      </c>
      <c r="L16" s="238">
        <f>VLOOKUP($B16,'Impact of the crisis'!$C$6:$N$170,12,FALSE)</f>
        <v>5</v>
      </c>
      <c r="M16" s="238">
        <f>VLOOKUP($B16,'Impact of the crisis'!$C$6:$AB$170,26,FALSE)</f>
        <v>3.6</v>
      </c>
      <c r="N16" s="238">
        <f>VLOOKUP($B16,'Conditions of people affected'!$C$6:$R$170,16,FALSE)</f>
        <v>3.65</v>
      </c>
      <c r="O16" s="238">
        <f>VLOOKUP($B16,'Conditions of people affected'!$C$6:$R$170,9,FALSE)</f>
        <v>4.3</v>
      </c>
      <c r="P16" s="238">
        <f>VLOOKUP($B16,'Conditions of people affected'!$C$6:$R$170,15,FALSE)</f>
        <v>3</v>
      </c>
      <c r="Q16" s="238">
        <f t="shared" si="4"/>
        <v>3.5</v>
      </c>
      <c r="R16" s="238">
        <f>VLOOKUP($B16,'Complexity of the crisis'!$C$6:$AN$170,22,FALSE)</f>
        <v>2.9</v>
      </c>
      <c r="S16" s="239">
        <f>VLOOKUP($B16,'Complexity of the crisis'!$C$6:$AN$170,38,FALSE)</f>
        <v>4</v>
      </c>
      <c r="T16" s="141" t="str">
        <f>VLOOKUP(B16,Lists!$C$3:$E$163,3,FALSE)</f>
        <v>Americas</v>
      </c>
      <c r="U16" s="151" t="str">
        <f>VLOOKUP(B16,'INFORM Severity - hidden'!$C$5:$V$170,20,FALSE)</f>
        <v>2021-05-19</v>
      </c>
    </row>
    <row r="17" spans="1:21" x14ac:dyDescent="0.3">
      <c r="A17" s="137" t="str">
        <f t="array" ref="A17">IFERROR(INDEX(Lists!$B$2:$B$153,SMALL(IF(Lists!$H$2:$H$153="Yes",ROW(Lists!$B$2:$B$153)),ROW(13:13))-1,1),"")</f>
        <v>Nicaraguan refugees in Costa Rica</v>
      </c>
      <c r="B17" s="138" t="str">
        <f>VLOOKUP(A17,Lists!$B$2:$G$153,2,FALSE)</f>
        <v>CRI002</v>
      </c>
      <c r="C17" s="138" t="str">
        <f>VLOOKUP(B17,'INFORM Severity - hidden'!$C$5:$D$160,2,FALSE)</f>
        <v>Costa Rica</v>
      </c>
      <c r="D17" s="138" t="str">
        <f>VLOOKUP(A17,Lists!$B$2:$G$153,3,FALSE)</f>
        <v>CRI</v>
      </c>
      <c r="E17" s="138" t="str">
        <f>VLOOKUP(A17,Lists!$B$2:$G$153,5,FALSE)</f>
        <v>International displacement</v>
      </c>
      <c r="F17" s="236">
        <f t="shared" si="0"/>
        <v>1.1000000000000001</v>
      </c>
      <c r="G17" s="142">
        <f t="shared" si="1"/>
        <v>2</v>
      </c>
      <c r="H17" s="142" t="str">
        <f t="shared" si="2"/>
        <v>Low</v>
      </c>
      <c r="I17" s="237" t="str">
        <f>INDEX(Trends!$D$3:$D$404,MATCH(B17,Trends!$C$3:$C$404,0))</f>
        <v>Stable</v>
      </c>
      <c r="J17" s="142" t="str">
        <f>VLOOKUP($B17,Reliability!$A$3:$I$170,9,FALSE)</f>
        <v>Medium</v>
      </c>
      <c r="K17" s="238">
        <f t="shared" si="3"/>
        <v>1.3</v>
      </c>
      <c r="L17" s="238">
        <f>VLOOKUP($B17,'Impact of the crisis'!$C$6:$N$170,12,FALSE)</f>
        <v>1</v>
      </c>
      <c r="M17" s="238">
        <f>VLOOKUP($B17,'Impact of the crisis'!$C$6:$AB$170,26,FALSE)</f>
        <v>1.5</v>
      </c>
      <c r="N17" s="238">
        <f>VLOOKUP($B17,'Conditions of people affected'!$C$6:$R$170,16,FALSE)</f>
        <v>1.05</v>
      </c>
      <c r="O17" s="238">
        <f>VLOOKUP($B17,'Conditions of people affected'!$C$6:$R$170,9,FALSE)</f>
        <v>1.1000000000000001</v>
      </c>
      <c r="P17" s="238">
        <f>VLOOKUP($B17,'Conditions of people affected'!$C$6:$R$170,15,FALSE)</f>
        <v>1</v>
      </c>
      <c r="Q17" s="238">
        <f t="shared" si="4"/>
        <v>1</v>
      </c>
      <c r="R17" s="238">
        <f>VLOOKUP($B17,'Complexity of the crisis'!$C$6:$AN$170,22,FALSE)</f>
        <v>0.9</v>
      </c>
      <c r="S17" s="239">
        <f>VLOOKUP($B17,'Complexity of the crisis'!$C$6:$AN$170,38,FALSE)</f>
        <v>1</v>
      </c>
      <c r="T17" s="141" t="str">
        <f>VLOOKUP(B17,Lists!$C$3:$E$163,3,FALSE)</f>
        <v>Americas</v>
      </c>
      <c r="U17" s="151" t="str">
        <f>VLOOKUP(B17,'INFORM Severity - hidden'!$C$5:$V$170,20,FALSE)</f>
        <v>2021-01-28</v>
      </c>
    </row>
    <row r="18" spans="1:21" x14ac:dyDescent="0.3">
      <c r="A18" s="137" t="str">
        <f t="array" ref="A18">IFERROR(INDEX(Lists!$B$2:$B$153,SMALL(IF(Lists!$H$2:$H$153="Yes",ROW(Lists!$B$2:$B$153)),ROW(14:14))-1,1),"")</f>
        <v>Multiple crises in Djibouti</v>
      </c>
      <c r="B18" s="138" t="str">
        <f>VLOOKUP(A18,Lists!$B$2:$G$153,2,FALSE)</f>
        <v>DJI001</v>
      </c>
      <c r="C18" s="138" t="str">
        <f>VLOOKUP(B18,'INFORM Severity - hidden'!$C$5:$D$160,2,FALSE)</f>
        <v>Djibouti</v>
      </c>
      <c r="D18" s="138" t="str">
        <f>VLOOKUP(A18,Lists!$B$2:$G$153,3,FALSE)</f>
        <v>DJI</v>
      </c>
      <c r="E18" s="138" t="str">
        <f>VLOOKUP(A18,Lists!$B$2:$G$153,5,FALSE)</f>
        <v>Multiple crises country</v>
      </c>
      <c r="F18" s="236">
        <f t="shared" si="0"/>
        <v>2.7</v>
      </c>
      <c r="G18" s="142">
        <f t="shared" si="1"/>
        <v>3</v>
      </c>
      <c r="H18" s="142" t="str">
        <f t="shared" si="2"/>
        <v>Medium</v>
      </c>
      <c r="I18" s="237" t="str">
        <f>INDEX(Trends!$D$3:$D$404,MATCH(B18,Trends!$C$3:$C$404,0))</f>
        <v>Decreasing</v>
      </c>
      <c r="J18" s="142" t="str">
        <f>VLOOKUP($B18,Reliability!$A$3:$I$170,9,FALSE)</f>
        <v>Medium</v>
      </c>
      <c r="K18" s="238">
        <f t="shared" si="3"/>
        <v>2.2000000000000002</v>
      </c>
      <c r="L18" s="238">
        <f>VLOOKUP($B18,'Impact of the crisis'!$C$6:$N$170,12,FALSE)</f>
        <v>3.1</v>
      </c>
      <c r="M18" s="238">
        <f>VLOOKUP($B18,'Impact of the crisis'!$C$6:$AB$170,26,FALSE)</f>
        <v>1.6</v>
      </c>
      <c r="N18" s="238">
        <f>VLOOKUP($B18,'Conditions of people affected'!$C$6:$R$170,16,FALSE)</f>
        <v>2.65</v>
      </c>
      <c r="O18" s="238">
        <f>VLOOKUP($B18,'Conditions of people affected'!$C$6:$R$170,9,FALSE)</f>
        <v>2.2999999999999998</v>
      </c>
      <c r="P18" s="238">
        <f>VLOOKUP($B18,'Conditions of people affected'!$C$6:$R$170,15,FALSE)</f>
        <v>3</v>
      </c>
      <c r="Q18" s="238">
        <f t="shared" si="4"/>
        <v>3.2</v>
      </c>
      <c r="R18" s="238">
        <f>VLOOKUP($B18,'Complexity of the crisis'!$C$6:$AN$170,22,FALSE)</f>
        <v>2.8</v>
      </c>
      <c r="S18" s="239">
        <f>VLOOKUP($B18,'Complexity of the crisis'!$C$6:$AN$170,38,FALSE)</f>
        <v>3.5</v>
      </c>
      <c r="T18" s="141" t="str">
        <f>VLOOKUP(B18,Lists!$C$3:$E$163,3,FALSE)</f>
        <v>Africa</v>
      </c>
      <c r="U18" s="151" t="str">
        <f>VLOOKUP(B18,'INFORM Severity - hidden'!$C$5:$V$170,20,FALSE)</f>
        <v>2021-02-11</v>
      </c>
    </row>
    <row r="19" spans="1:21" x14ac:dyDescent="0.3">
      <c r="A19" s="137" t="str">
        <f t="array" ref="A19">IFERROR(INDEX(Lists!$B$2:$B$153,SMALL(IF(Lists!$H$2:$H$153="Yes",ROW(Lists!$B$2:$B$153)),ROW(15:15))-1,1),"")</f>
        <v>Multiple crises in Algeria</v>
      </c>
      <c r="B19" s="138" t="str">
        <f>VLOOKUP(A19,Lists!$B$2:$G$153,2,FALSE)</f>
        <v>DZA004</v>
      </c>
      <c r="C19" s="138" t="str">
        <f>VLOOKUP(B19,'INFORM Severity - hidden'!$C$5:$D$160,2,FALSE)</f>
        <v>Algeria</v>
      </c>
      <c r="D19" s="138" t="str">
        <f>VLOOKUP(A19,Lists!$B$2:$G$153,3,FALSE)</f>
        <v>DZA</v>
      </c>
      <c r="E19" s="138" t="str">
        <f>VLOOKUP(A19,Lists!$B$2:$G$153,5,FALSE)</f>
        <v>Multiple crises country</v>
      </c>
      <c r="F19" s="236" t="str">
        <f t="shared" si="0"/>
        <v>x</v>
      </c>
      <c r="G19" s="142" t="str">
        <f t="shared" si="1"/>
        <v>x</v>
      </c>
      <c r="H19" s="142" t="str">
        <f t="shared" si="2"/>
        <v>x</v>
      </c>
      <c r="I19" s="237" t="str">
        <f>INDEX(Trends!$D$3:$D$404,MATCH(B19,Trends!$C$3:$C$404,0))</f>
        <v>-</v>
      </c>
      <c r="J19" s="142" t="str">
        <f>VLOOKUP($B19,Reliability!$A$3:$I$170,9,FALSE)</f>
        <v>Very Low</v>
      </c>
      <c r="K19" s="238">
        <f t="shared" si="3"/>
        <v>4.4000000000000004</v>
      </c>
      <c r="L19" s="238">
        <f>VLOOKUP($B19,'Impact of the crisis'!$C$6:$N$170,12,FALSE)</f>
        <v>5</v>
      </c>
      <c r="M19" s="238">
        <f>VLOOKUP($B19,'Impact of the crisis'!$C$6:$AB$170,26,FALSE)</f>
        <v>4</v>
      </c>
      <c r="N19" s="238" t="str">
        <f>VLOOKUP($B19,'Conditions of people affected'!$C$6:$R$170,16,FALSE)</f>
        <v>x</v>
      </c>
      <c r="O19" s="238" t="str">
        <f>VLOOKUP($B19,'Conditions of people affected'!$C$6:$R$170,9,FALSE)</f>
        <v>x</v>
      </c>
      <c r="P19" s="238" t="str">
        <f>VLOOKUP($B19,'Conditions of people affected'!$C$6:$R$170,15,FALSE)</f>
        <v>x</v>
      </c>
      <c r="Q19" s="238">
        <f t="shared" si="4"/>
        <v>2.5</v>
      </c>
      <c r="R19" s="238">
        <f>VLOOKUP($B19,'Complexity of the crisis'!$C$6:$AN$170,22,FALSE)</f>
        <v>3</v>
      </c>
      <c r="S19" s="239">
        <f>VLOOKUP($B19,'Complexity of the crisis'!$C$6:$AN$170,38,FALSE)</f>
        <v>2</v>
      </c>
      <c r="T19" s="141" t="str">
        <f>VLOOKUP(B19,Lists!$C$3:$E$163,3,FALSE)</f>
        <v>Africa</v>
      </c>
      <c r="U19" s="151" t="str">
        <f>VLOOKUP(B19,'INFORM Severity - hidden'!$C$5:$V$170,20,FALSE)</f>
        <v>2020-11-27</v>
      </c>
    </row>
    <row r="20" spans="1:21" x14ac:dyDescent="0.3">
      <c r="A20" s="137" t="str">
        <f t="array" ref="A20">IFERROR(INDEX(Lists!$B$2:$B$153,SMALL(IF(Lists!$H$2:$H$153="Yes",ROW(Lists!$B$2:$B$153)),ROW(16:16))-1,1),"")</f>
        <v>Venezuela displacement in Ecuador</v>
      </c>
      <c r="B20" s="138" t="str">
        <f>VLOOKUP(A20,Lists!$B$2:$G$153,2,FALSE)</f>
        <v>ECU002</v>
      </c>
      <c r="C20" s="138" t="str">
        <f>VLOOKUP(B20,'INFORM Severity - hidden'!$C$5:$D$160,2,FALSE)</f>
        <v>Ecuador</v>
      </c>
      <c r="D20" s="138" t="str">
        <f>VLOOKUP(A20,Lists!$B$2:$G$153,3,FALSE)</f>
        <v>ECU</v>
      </c>
      <c r="E20" s="138" t="str">
        <f>VLOOKUP(A20,Lists!$B$2:$G$153,5,FALSE)</f>
        <v>International displacement</v>
      </c>
      <c r="F20" s="236">
        <f t="shared" si="0"/>
        <v>2.2999999999999998</v>
      </c>
      <c r="G20" s="142">
        <f t="shared" si="1"/>
        <v>3</v>
      </c>
      <c r="H20" s="142" t="str">
        <f t="shared" si="2"/>
        <v>Medium</v>
      </c>
      <c r="I20" s="237" t="str">
        <f>INDEX(Trends!$D$3:$D$404,MATCH(B20,Trends!$C$3:$C$404,0))</f>
        <v>Stable</v>
      </c>
      <c r="J20" s="142" t="str">
        <f>VLOOKUP($B20,Reliability!$A$3:$I$170,9,FALSE)</f>
        <v>Medium</v>
      </c>
      <c r="K20" s="238">
        <f t="shared" si="3"/>
        <v>1.9</v>
      </c>
      <c r="L20" s="238">
        <f>VLOOKUP($B20,'Impact of the crisis'!$C$6:$N$170,12,FALSE)</f>
        <v>1.4</v>
      </c>
      <c r="M20" s="238">
        <f>VLOOKUP($B20,'Impact of the crisis'!$C$6:$AB$170,26,FALSE)</f>
        <v>2.2000000000000002</v>
      </c>
      <c r="N20" s="238">
        <f>VLOOKUP($B20,'Conditions of people affected'!$C$6:$R$170,16,FALSE)</f>
        <v>2.85</v>
      </c>
      <c r="O20" s="238">
        <f>VLOOKUP($B20,'Conditions of people affected'!$C$6:$R$170,9,FALSE)</f>
        <v>2.7</v>
      </c>
      <c r="P20" s="238">
        <f>VLOOKUP($B20,'Conditions of people affected'!$C$6:$R$170,15,FALSE)</f>
        <v>3</v>
      </c>
      <c r="Q20" s="238">
        <f t="shared" si="4"/>
        <v>1.8</v>
      </c>
      <c r="R20" s="238">
        <f>VLOOKUP($B20,'Complexity of the crisis'!$C$6:$AN$170,22,FALSE)</f>
        <v>2.1</v>
      </c>
      <c r="S20" s="239">
        <f>VLOOKUP($B20,'Complexity of the crisis'!$C$6:$AN$170,38,FALSE)</f>
        <v>1.5</v>
      </c>
      <c r="T20" s="141" t="str">
        <f>VLOOKUP(B20,Lists!$C$3:$E$163,3,FALSE)</f>
        <v>Americas</v>
      </c>
      <c r="U20" s="151" t="str">
        <f>VLOOKUP(B20,'INFORM Severity - hidden'!$C$5:$V$170,20,FALSE)</f>
        <v>2021-01-29</v>
      </c>
    </row>
    <row r="21" spans="1:21" x14ac:dyDescent="0.3">
      <c r="A21" s="137" t="str">
        <f t="array" ref="A21">IFERROR(INDEX(Lists!$B$2:$B$153,SMALL(IF(Lists!$H$2:$H$153="Yes",ROW(Lists!$B$2:$B$153)),ROW(17:17))-1,1),"")</f>
        <v>Syrian Refugee Crisis in Egypt</v>
      </c>
      <c r="B21" s="138" t="str">
        <f>VLOOKUP(A21,Lists!$B$2:$G$153,2,FALSE)</f>
        <v>EGY002</v>
      </c>
      <c r="C21" s="138" t="str">
        <f>VLOOKUP(B21,'INFORM Severity - hidden'!$C$5:$D$160,2,FALSE)</f>
        <v>Egypt</v>
      </c>
      <c r="D21" s="138" t="str">
        <f>VLOOKUP(A21,Lists!$B$2:$G$153,3,FALSE)</f>
        <v>EGY</v>
      </c>
      <c r="E21" s="138" t="str">
        <f>VLOOKUP(A21,Lists!$B$2:$G$153,5,FALSE)</f>
        <v>International displacement</v>
      </c>
      <c r="F21" s="236">
        <f t="shared" si="0"/>
        <v>2.4</v>
      </c>
      <c r="G21" s="142">
        <f t="shared" si="1"/>
        <v>3</v>
      </c>
      <c r="H21" s="142" t="str">
        <f t="shared" si="2"/>
        <v>Medium</v>
      </c>
      <c r="I21" s="237" t="str">
        <f>INDEX(Trends!$D$3:$D$404,MATCH(B21,Trends!$C$3:$C$404,0))</f>
        <v>Decreasing</v>
      </c>
      <c r="J21" s="142" t="str">
        <f>VLOOKUP($B21,Reliability!$A$3:$I$170,9,FALSE)</f>
        <v>High</v>
      </c>
      <c r="K21" s="238">
        <f t="shared" si="3"/>
        <v>2.2999999999999998</v>
      </c>
      <c r="L21" s="238">
        <f>VLOOKUP($B21,'Impact of the crisis'!$C$6:$N$170,12,FALSE)</f>
        <v>2.4</v>
      </c>
      <c r="M21" s="238">
        <f>VLOOKUP($B21,'Impact of the crisis'!$C$6:$AB$170,26,FALSE)</f>
        <v>2.2999999999999998</v>
      </c>
      <c r="N21" s="238">
        <f>VLOOKUP($B21,'Conditions of people affected'!$C$6:$R$170,16,FALSE)</f>
        <v>2.4</v>
      </c>
      <c r="O21" s="238">
        <f>VLOOKUP($B21,'Conditions of people affected'!$C$6:$R$170,9,FALSE)</f>
        <v>2.8</v>
      </c>
      <c r="P21" s="238">
        <f>VLOOKUP($B21,'Conditions of people affected'!$C$6:$R$170,15,FALSE)</f>
        <v>2</v>
      </c>
      <c r="Q21" s="238">
        <f t="shared" si="4"/>
        <v>2.6</v>
      </c>
      <c r="R21" s="238">
        <f>VLOOKUP($B21,'Complexity of the crisis'!$C$6:$AN$170,22,FALSE)</f>
        <v>3.2</v>
      </c>
      <c r="S21" s="239">
        <f>VLOOKUP($B21,'Complexity of the crisis'!$C$6:$AN$170,38,FALSE)</f>
        <v>2</v>
      </c>
      <c r="T21" s="141" t="str">
        <f>VLOOKUP(B21,Lists!$C$3:$E$163,3,FALSE)</f>
        <v>Africa</v>
      </c>
      <c r="U21" s="151" t="str">
        <f>VLOOKUP(B21,'INFORM Severity - hidden'!$C$5:$V$170,20,FALSE)</f>
        <v>2021-04-29</v>
      </c>
    </row>
    <row r="22" spans="1:21" x14ac:dyDescent="0.3">
      <c r="A22" s="137" t="str">
        <f t="array" ref="A22">IFERROR(INDEX(Lists!$B$2:$B$153,SMALL(IF(Lists!$H$2:$H$153="Yes",ROW(Lists!$B$2:$B$153)),ROW(18:18))-1,1),"")</f>
        <v>Complex crisis in Eritrea</v>
      </c>
      <c r="B22" s="138" t="str">
        <f>VLOOKUP(A22,Lists!$B$2:$G$153,2,FALSE)</f>
        <v>ERI001</v>
      </c>
      <c r="C22" s="138" t="str">
        <f>VLOOKUP(B22,'INFORM Severity - hidden'!$C$5:$D$160,2,FALSE)</f>
        <v>Eritrea</v>
      </c>
      <c r="D22" s="138" t="str">
        <f>VLOOKUP(A22,Lists!$B$2:$G$153,3,FALSE)</f>
        <v>ERI</v>
      </c>
      <c r="E22" s="138" t="str">
        <f>VLOOKUP(A22,Lists!$B$2:$G$153,5,FALSE)</f>
        <v>Complex crisis</v>
      </c>
      <c r="F22" s="236">
        <f t="shared" si="0"/>
        <v>3.7</v>
      </c>
      <c r="G22" s="142">
        <f t="shared" si="1"/>
        <v>4</v>
      </c>
      <c r="H22" s="142" t="str">
        <f t="shared" si="2"/>
        <v>High</v>
      </c>
      <c r="I22" s="237" t="str">
        <f>INDEX(Trends!$D$3:$D$404,MATCH(B22,Trends!$C$3:$C$404,0))</f>
        <v>Stable</v>
      </c>
      <c r="J22" s="142" t="str">
        <f>VLOOKUP($B22,Reliability!$A$3:$I$170,9,FALSE)</f>
        <v>Medium</v>
      </c>
      <c r="K22" s="238">
        <f t="shared" si="3"/>
        <v>3.4</v>
      </c>
      <c r="L22" s="238">
        <f>VLOOKUP($B22,'Impact of the crisis'!$C$6:$N$170,12,FALSE)</f>
        <v>3.8</v>
      </c>
      <c r="M22" s="238">
        <f>VLOOKUP($B22,'Impact of the crisis'!$C$6:$AB$170,26,FALSE)</f>
        <v>3.1</v>
      </c>
      <c r="N22" s="238">
        <f>VLOOKUP($B22,'Conditions of people affected'!$C$6:$R$170,16,FALSE)</f>
        <v>3.5</v>
      </c>
      <c r="O22" s="238">
        <f>VLOOKUP($B22,'Conditions of people affected'!$C$6:$R$170,9,FALSE)</f>
        <v>4</v>
      </c>
      <c r="P22" s="238">
        <f>VLOOKUP($B22,'Conditions of people affected'!$C$6:$R$170,15,FALSE)</f>
        <v>3</v>
      </c>
      <c r="Q22" s="238">
        <f t="shared" si="4"/>
        <v>4.0999999999999996</v>
      </c>
      <c r="R22" s="238">
        <f>VLOOKUP($B22,'Complexity of the crisis'!$C$6:$AN$170,22,FALSE)</f>
        <v>2.6</v>
      </c>
      <c r="S22" s="239">
        <f>VLOOKUP($B22,'Complexity of the crisis'!$C$6:$AN$170,38,FALSE)</f>
        <v>5</v>
      </c>
      <c r="T22" s="141" t="str">
        <f>VLOOKUP(B22,Lists!$C$3:$E$163,3,FALSE)</f>
        <v>Africa</v>
      </c>
      <c r="U22" s="151" t="str">
        <f>VLOOKUP(B22,'INFORM Severity - hidden'!$C$5:$V$170,20,FALSE)</f>
        <v>2021-01-29</v>
      </c>
    </row>
    <row r="23" spans="1:21" x14ac:dyDescent="0.3">
      <c r="A23" s="137" t="str">
        <f t="array" ref="A23">IFERROR(INDEX(Lists!$B$2:$B$153,SMALL(IF(Lists!$H$2:$H$153="Yes",ROW(Lists!$B$2:$B$153)),ROW(19:19))-1,1),"")</f>
        <v>Mixed migration flows in spain</v>
      </c>
      <c r="B23" s="138" t="str">
        <f>VLOOKUP(A23,Lists!$B$2:$G$153,2,FALSE)</f>
        <v>ESP002</v>
      </c>
      <c r="C23" s="138" t="str">
        <f>VLOOKUP(B23,'INFORM Severity - hidden'!$C$5:$D$160,2,FALSE)</f>
        <v>Spain</v>
      </c>
      <c r="D23" s="138" t="str">
        <f>VLOOKUP(A23,Lists!$B$2:$G$153,3,FALSE)</f>
        <v>ESP</v>
      </c>
      <c r="E23" s="138" t="str">
        <f>VLOOKUP(A23,Lists!$B$2:$G$153,5,FALSE)</f>
        <v>International displacement</v>
      </c>
      <c r="F23" s="236">
        <f t="shared" si="0"/>
        <v>1.5</v>
      </c>
      <c r="G23" s="142">
        <f t="shared" si="1"/>
        <v>2</v>
      </c>
      <c r="H23" s="142" t="str">
        <f t="shared" si="2"/>
        <v>Low</v>
      </c>
      <c r="I23" s="237" t="str">
        <f>INDEX(Trends!$D$3:$D$404,MATCH(B23,Trends!$C$3:$C$404,0))</f>
        <v>Stable</v>
      </c>
      <c r="J23" s="142" t="str">
        <f>VLOOKUP($B23,Reliability!$A$3:$I$170,9,FALSE)</f>
        <v>Medium</v>
      </c>
      <c r="K23" s="238">
        <f t="shared" si="3"/>
        <v>2.4</v>
      </c>
      <c r="L23" s="238">
        <f>VLOOKUP($B23,'Impact of the crisis'!$C$6:$N$170,12,FALSE)</f>
        <v>2.2000000000000002</v>
      </c>
      <c r="M23" s="238">
        <f>VLOOKUP($B23,'Impact of the crisis'!$C$6:$AB$170,26,FALSE)</f>
        <v>2.5</v>
      </c>
      <c r="N23" s="238">
        <f>VLOOKUP($B23,'Conditions of people affected'!$C$6:$R$170,16,FALSE)</f>
        <v>1</v>
      </c>
      <c r="O23" s="238">
        <f>VLOOKUP($B23,'Conditions of people affected'!$C$6:$R$170,9,FALSE)</f>
        <v>1</v>
      </c>
      <c r="P23" s="238">
        <f>VLOOKUP($B23,'Conditions of people affected'!$C$6:$R$170,15,FALSE)</f>
        <v>1</v>
      </c>
      <c r="Q23" s="238">
        <f t="shared" si="4"/>
        <v>1.5</v>
      </c>
      <c r="R23" s="238">
        <f>VLOOKUP($B23,'Complexity of the crisis'!$C$6:$AN$170,22,FALSE)</f>
        <v>2</v>
      </c>
      <c r="S23" s="239">
        <f>VLOOKUP($B23,'Complexity of the crisis'!$C$6:$AN$170,38,FALSE)</f>
        <v>1</v>
      </c>
      <c r="T23" s="141" t="str">
        <f>VLOOKUP(B23,Lists!$C$3:$E$163,3,FALSE)</f>
        <v>Europe</v>
      </c>
      <c r="U23" s="151" t="str">
        <f>VLOOKUP(B23,'INFORM Severity - hidden'!$C$5:$V$170,20,FALSE)</f>
        <v>2021-01-28</v>
      </c>
    </row>
    <row r="24" spans="1:21" x14ac:dyDescent="0.3">
      <c r="A24" s="137" t="str">
        <f t="array" ref="A24">IFERROR(INDEX(Lists!$B$2:$B$153,SMALL(IF(Lists!$H$2:$H$153="Yes",ROW(Lists!$B$2:$B$153)),ROW(20:20))-1,1),"")</f>
        <v>Complex crisis in Ethiopia</v>
      </c>
      <c r="B24" s="138" t="str">
        <f>VLOOKUP(A24,Lists!$B$2:$G$153,2,FALSE)</f>
        <v>ETH001</v>
      </c>
      <c r="C24" s="138" t="str">
        <f>VLOOKUP(B24,'INFORM Severity - hidden'!$C$5:$D$160,2,FALSE)</f>
        <v>Ethiopia</v>
      </c>
      <c r="D24" s="138" t="str">
        <f>VLOOKUP(A24,Lists!$B$2:$G$153,3,FALSE)</f>
        <v>ETH</v>
      </c>
      <c r="E24" s="138" t="str">
        <f>VLOOKUP(A24,Lists!$B$2:$G$153,5,FALSE)</f>
        <v>Complex crisis</v>
      </c>
      <c r="F24" s="236">
        <f t="shared" si="0"/>
        <v>4.5</v>
      </c>
      <c r="G24" s="142">
        <f t="shared" si="1"/>
        <v>5</v>
      </c>
      <c r="H24" s="142" t="str">
        <f t="shared" si="2"/>
        <v>Very High</v>
      </c>
      <c r="I24" s="237" t="str">
        <f>INDEX(Trends!$D$3:$D$404,MATCH(B24,Trends!$C$3:$C$404,0))</f>
        <v>Increasing</v>
      </c>
      <c r="J24" s="142" t="str">
        <f>VLOOKUP($B24,Reliability!$A$3:$I$170,9,FALSE)</f>
        <v>High</v>
      </c>
      <c r="K24" s="238">
        <f t="shared" si="3"/>
        <v>4.5999999999999996</v>
      </c>
      <c r="L24" s="238">
        <f>VLOOKUP($B24,'Impact of the crisis'!$C$6:$N$170,12,FALSE)</f>
        <v>5</v>
      </c>
      <c r="M24" s="238">
        <f>VLOOKUP($B24,'Impact of the crisis'!$C$6:$AB$170,26,FALSE)</f>
        <v>4.3</v>
      </c>
      <c r="N24" s="238">
        <f>VLOOKUP($B24,'Conditions of people affected'!$C$6:$R$170,16,FALSE)</f>
        <v>5</v>
      </c>
      <c r="O24" s="238">
        <f>VLOOKUP($B24,'Conditions of people affected'!$C$6:$R$170,9,FALSE)</f>
        <v>5</v>
      </c>
      <c r="P24" s="238">
        <f>VLOOKUP($B24,'Conditions of people affected'!$C$6:$R$170,15,FALSE)</f>
        <v>5</v>
      </c>
      <c r="Q24" s="238">
        <f t="shared" si="4"/>
        <v>3.7</v>
      </c>
      <c r="R24" s="238">
        <f>VLOOKUP($B24,'Complexity of the crisis'!$C$6:$AN$170,22,FALSE)</f>
        <v>3.4</v>
      </c>
      <c r="S24" s="239">
        <f>VLOOKUP($B24,'Complexity of the crisis'!$C$6:$AN$170,38,FALSE)</f>
        <v>4</v>
      </c>
      <c r="T24" s="141" t="str">
        <f>VLOOKUP(B24,Lists!$C$3:$E$163,3,FALSE)</f>
        <v>Africa</v>
      </c>
      <c r="U24" s="151" t="str">
        <f>VLOOKUP(B24,'INFORM Severity - hidden'!$C$5:$V$170,20,FALSE)</f>
        <v>2021-03-24</v>
      </c>
    </row>
    <row r="25" spans="1:21" x14ac:dyDescent="0.3">
      <c r="A25" s="137" t="str">
        <f t="array" ref="A25">IFERROR(INDEX(Lists!$B$2:$B$153,SMALL(IF(Lists!$H$2:$H$153="Yes",ROW(Lists!$B$2:$B$153)),ROW(21:21))-1,1),"")</f>
        <v>Mixed migration flows in Greece</v>
      </c>
      <c r="B25" s="138" t="str">
        <f>VLOOKUP(A25,Lists!$B$2:$G$153,2,FALSE)</f>
        <v>GRC002</v>
      </c>
      <c r="C25" s="138" t="str">
        <f>VLOOKUP(B25,'INFORM Severity - hidden'!$C$5:$D$160,2,FALSE)</f>
        <v>Greece</v>
      </c>
      <c r="D25" s="138" t="str">
        <f>VLOOKUP(A25,Lists!$B$2:$G$153,3,FALSE)</f>
        <v>GRC</v>
      </c>
      <c r="E25" s="138" t="str">
        <f>VLOOKUP(A25,Lists!$B$2:$G$153,5,FALSE)</f>
        <v>International displacement</v>
      </c>
      <c r="F25" s="236">
        <f t="shared" si="0"/>
        <v>1.5</v>
      </c>
      <c r="G25" s="142">
        <f t="shared" si="1"/>
        <v>2</v>
      </c>
      <c r="H25" s="142" t="str">
        <f t="shared" si="2"/>
        <v>Low</v>
      </c>
      <c r="I25" s="237" t="str">
        <f>INDEX(Trends!$D$3:$D$404,MATCH(B25,Trends!$C$3:$C$404,0))</f>
        <v>Decreasing</v>
      </c>
      <c r="J25" s="142" t="str">
        <f>VLOOKUP($B25,Reliability!$A$3:$I$170,9,FALSE)</f>
        <v>High</v>
      </c>
      <c r="K25" s="238">
        <f t="shared" si="3"/>
        <v>2</v>
      </c>
      <c r="L25" s="238">
        <f>VLOOKUP($B25,'Impact of the crisis'!$C$6:$N$170,12,FALSE)</f>
        <v>0.3</v>
      </c>
      <c r="M25" s="238">
        <f>VLOOKUP($B25,'Impact of the crisis'!$C$6:$AB$170,26,FALSE)</f>
        <v>2.7</v>
      </c>
      <c r="N25" s="238">
        <f>VLOOKUP($B25,'Conditions of people affected'!$C$6:$R$170,16,FALSE)</f>
        <v>1.2</v>
      </c>
      <c r="O25" s="238">
        <f>VLOOKUP($B25,'Conditions of people affected'!$C$6:$R$170,9,FALSE)</f>
        <v>0.4</v>
      </c>
      <c r="P25" s="238">
        <f>VLOOKUP($B25,'Conditions of people affected'!$C$6:$R$170,15,FALSE)</f>
        <v>2</v>
      </c>
      <c r="Q25" s="238">
        <f t="shared" si="4"/>
        <v>1.7</v>
      </c>
      <c r="R25" s="238">
        <f>VLOOKUP($B25,'Complexity of the crisis'!$C$6:$AN$170,22,FALSE)</f>
        <v>1.8</v>
      </c>
      <c r="S25" s="239">
        <f>VLOOKUP($B25,'Complexity of the crisis'!$C$6:$AN$170,38,FALSE)</f>
        <v>1.5</v>
      </c>
      <c r="T25" s="141" t="str">
        <f>VLOOKUP(B25,Lists!$C$3:$E$163,3,FALSE)</f>
        <v>Europe</v>
      </c>
      <c r="U25" s="151" t="str">
        <f>VLOOKUP(B25,'INFORM Severity - hidden'!$C$5:$V$170,20,FALSE)</f>
        <v>2021-04-28</v>
      </c>
    </row>
    <row r="26" spans="1:21" x14ac:dyDescent="0.3">
      <c r="A26" s="137" t="str">
        <f t="array" ref="A26">IFERROR(INDEX(Lists!$B$2:$B$153,SMALL(IF(Lists!$H$2:$H$153="Yes",ROW(Lists!$B$2:$B$153)),ROW(22:22))-1,1),"")</f>
        <v>Complex crisis in Guatemala</v>
      </c>
      <c r="B26" s="138" t="str">
        <f>VLOOKUP(A26,Lists!$B$2:$G$153,2,FALSE)</f>
        <v>GTM001</v>
      </c>
      <c r="C26" s="138" t="str">
        <f>VLOOKUP(B26,'INFORM Severity - hidden'!$C$5:$D$160,2,FALSE)</f>
        <v>Guatemala</v>
      </c>
      <c r="D26" s="138" t="str">
        <f>VLOOKUP(A26,Lists!$B$2:$G$153,3,FALSE)</f>
        <v>GTM</v>
      </c>
      <c r="E26" s="138" t="str">
        <f>VLOOKUP(A26,Lists!$B$2:$G$153,5,FALSE)</f>
        <v>Complex crisis</v>
      </c>
      <c r="F26" s="236">
        <f t="shared" si="0"/>
        <v>3.4</v>
      </c>
      <c r="G26" s="142">
        <f t="shared" si="1"/>
        <v>4</v>
      </c>
      <c r="H26" s="142" t="str">
        <f t="shared" si="2"/>
        <v>High</v>
      </c>
      <c r="I26" s="237" t="str">
        <f>INDEX(Trends!$D$3:$D$404,MATCH(B26,Trends!$C$3:$C$404,0))</f>
        <v>Stable</v>
      </c>
      <c r="J26" s="142" t="str">
        <f>VLOOKUP($B26,Reliability!$A$3:$I$170,9,FALSE)</f>
        <v>High</v>
      </c>
      <c r="K26" s="238">
        <f t="shared" si="3"/>
        <v>3.7</v>
      </c>
      <c r="L26" s="238">
        <f>VLOOKUP($B26,'Impact of the crisis'!$C$6:$N$170,12,FALSE)</f>
        <v>4.3</v>
      </c>
      <c r="M26" s="238">
        <f>VLOOKUP($B26,'Impact of the crisis'!$C$6:$AB$170,26,FALSE)</f>
        <v>3.4</v>
      </c>
      <c r="N26" s="238">
        <f>VLOOKUP($B26,'Conditions of people affected'!$C$6:$R$170,16,FALSE)</f>
        <v>3.6</v>
      </c>
      <c r="O26" s="238">
        <f>VLOOKUP($B26,'Conditions of people affected'!$C$6:$R$170,9,FALSE)</f>
        <v>4.2</v>
      </c>
      <c r="P26" s="238">
        <f>VLOOKUP($B26,'Conditions of people affected'!$C$6:$R$170,15,FALSE)</f>
        <v>3</v>
      </c>
      <c r="Q26" s="238">
        <f t="shared" si="4"/>
        <v>2.9</v>
      </c>
      <c r="R26" s="238">
        <f>VLOOKUP($B26,'Complexity of the crisis'!$C$6:$AN$170,22,FALSE)</f>
        <v>3.3</v>
      </c>
      <c r="S26" s="239">
        <f>VLOOKUP($B26,'Complexity of the crisis'!$C$6:$AN$170,38,FALSE)</f>
        <v>2.5</v>
      </c>
      <c r="T26" s="141" t="str">
        <f>VLOOKUP(B26,Lists!$C$3:$E$163,3,FALSE)</f>
        <v>Americas</v>
      </c>
      <c r="U26" s="151" t="str">
        <f>VLOOKUP(B26,'INFORM Severity - hidden'!$C$5:$V$170,20,FALSE)</f>
        <v>2021-01-28</v>
      </c>
    </row>
    <row r="27" spans="1:21" x14ac:dyDescent="0.3">
      <c r="A27" s="137" t="str">
        <f t="array" ref="A27">IFERROR(INDEX(Lists!$B$2:$B$153,SMALL(IF(Lists!$H$2:$H$153="Yes",ROW(Lists!$B$2:$B$153)),ROW(23:23))-1,1),"")</f>
        <v>Complex crisis in Honduras</v>
      </c>
      <c r="B27" s="138" t="str">
        <f>VLOOKUP(A27,Lists!$B$2:$G$153,2,FALSE)</f>
        <v>HND001</v>
      </c>
      <c r="C27" s="138" t="str">
        <f>VLOOKUP(B27,'INFORM Severity - hidden'!$C$5:$D$160,2,FALSE)</f>
        <v>Honduras</v>
      </c>
      <c r="D27" s="138" t="str">
        <f>VLOOKUP(A27,Lists!$B$2:$G$153,3,FALSE)</f>
        <v>HND</v>
      </c>
      <c r="E27" s="138" t="str">
        <f>VLOOKUP(A27,Lists!$B$2:$G$153,5,FALSE)</f>
        <v>Complex crisis</v>
      </c>
      <c r="F27" s="236">
        <f t="shared" si="0"/>
        <v>3.2</v>
      </c>
      <c r="G27" s="142">
        <f t="shared" si="1"/>
        <v>4</v>
      </c>
      <c r="H27" s="142" t="str">
        <f t="shared" si="2"/>
        <v>High</v>
      </c>
      <c r="I27" s="237" t="str">
        <f>INDEX(Trends!$D$3:$D$404,MATCH(B27,Trends!$C$3:$C$404,0))</f>
        <v>Stable</v>
      </c>
      <c r="J27" s="142" t="str">
        <f>VLOOKUP($B27,Reliability!$A$3:$I$170,9,FALSE)</f>
        <v>High</v>
      </c>
      <c r="K27" s="238">
        <f t="shared" si="3"/>
        <v>3.7</v>
      </c>
      <c r="L27" s="238">
        <f>VLOOKUP($B27,'Impact of the crisis'!$C$6:$N$170,12,FALSE)</f>
        <v>4.2</v>
      </c>
      <c r="M27" s="238">
        <f>VLOOKUP($B27,'Impact of the crisis'!$C$6:$AB$170,26,FALSE)</f>
        <v>3.4</v>
      </c>
      <c r="N27" s="238">
        <f>VLOOKUP($B27,'Conditions of people affected'!$C$6:$R$170,16,FALSE)</f>
        <v>3.25</v>
      </c>
      <c r="O27" s="238">
        <f>VLOOKUP($B27,'Conditions of people affected'!$C$6:$R$170,9,FALSE)</f>
        <v>3.5</v>
      </c>
      <c r="P27" s="238">
        <f>VLOOKUP($B27,'Conditions of people affected'!$C$6:$R$170,15,FALSE)</f>
        <v>3</v>
      </c>
      <c r="Q27" s="238">
        <f t="shared" si="4"/>
        <v>2.8</v>
      </c>
      <c r="R27" s="238">
        <f>VLOOKUP($B27,'Complexity of the crisis'!$C$6:$AN$170,22,FALSE)</f>
        <v>3.1</v>
      </c>
      <c r="S27" s="239">
        <f>VLOOKUP($B27,'Complexity of the crisis'!$C$6:$AN$170,38,FALSE)</f>
        <v>2.5</v>
      </c>
      <c r="T27" s="141" t="str">
        <f>VLOOKUP(B27,Lists!$C$3:$E$163,3,FALSE)</f>
        <v>Americas</v>
      </c>
      <c r="U27" s="151" t="str">
        <f>VLOOKUP(B27,'INFORM Severity - hidden'!$C$5:$V$170,20,FALSE)</f>
        <v>2021-01-28</v>
      </c>
    </row>
    <row r="28" spans="1:21" x14ac:dyDescent="0.3">
      <c r="A28" s="137" t="str">
        <f t="array" ref="A28">IFERROR(INDEX(Lists!$B$2:$B$153,SMALL(IF(Lists!$H$2:$H$153="Yes",ROW(Lists!$B$2:$B$153)),ROW(24:24))-1,1),"")</f>
        <v>Complex crisis in Haiti</v>
      </c>
      <c r="B28" s="138" t="str">
        <f>VLOOKUP(A28,Lists!$B$2:$G$153,2,FALSE)</f>
        <v>HTI001</v>
      </c>
      <c r="C28" s="138" t="str">
        <f>VLOOKUP(B28,'INFORM Severity - hidden'!$C$5:$D$160,2,FALSE)</f>
        <v>Haiti</v>
      </c>
      <c r="D28" s="138" t="str">
        <f>VLOOKUP(A28,Lists!$B$2:$G$153,3,FALSE)</f>
        <v>HTI</v>
      </c>
      <c r="E28" s="138" t="str">
        <f>VLOOKUP(A28,Lists!$B$2:$G$153,5,FALSE)</f>
        <v>Complex crisis</v>
      </c>
      <c r="F28" s="236">
        <f t="shared" si="0"/>
        <v>3.8</v>
      </c>
      <c r="G28" s="142">
        <f t="shared" si="1"/>
        <v>4</v>
      </c>
      <c r="H28" s="142" t="str">
        <f t="shared" si="2"/>
        <v>High</v>
      </c>
      <c r="I28" s="237" t="str">
        <f>INDEX(Trends!$D$3:$D$404,MATCH(B28,Trends!$C$3:$C$404,0))</f>
        <v>Increasing</v>
      </c>
      <c r="J28" s="142" t="str">
        <f>VLOOKUP($B28,Reliability!$A$3:$I$170,9,FALSE)</f>
        <v>High</v>
      </c>
      <c r="K28" s="238">
        <f t="shared" si="3"/>
        <v>3.2</v>
      </c>
      <c r="L28" s="238">
        <f>VLOOKUP($B28,'Impact of the crisis'!$C$6:$N$170,12,FALSE)</f>
        <v>4</v>
      </c>
      <c r="M28" s="238">
        <f>VLOOKUP($B28,'Impact of the crisis'!$C$6:$AB$170,26,FALSE)</f>
        <v>2.7</v>
      </c>
      <c r="N28" s="238">
        <f>VLOOKUP($B28,'Conditions of people affected'!$C$6:$R$170,16,FALSE)</f>
        <v>4.7</v>
      </c>
      <c r="O28" s="238">
        <f>VLOOKUP($B28,'Conditions of people affected'!$C$6:$R$170,9,FALSE)</f>
        <v>4.4000000000000004</v>
      </c>
      <c r="P28" s="238">
        <f>VLOOKUP($B28,'Conditions of people affected'!$C$6:$R$170,15,FALSE)</f>
        <v>5</v>
      </c>
      <c r="Q28" s="238">
        <f t="shared" si="4"/>
        <v>2.5</v>
      </c>
      <c r="R28" s="238">
        <f>VLOOKUP($B28,'Complexity of the crisis'!$C$6:$AN$170,22,FALSE)</f>
        <v>2.9</v>
      </c>
      <c r="S28" s="239">
        <f>VLOOKUP($B28,'Complexity of the crisis'!$C$6:$AN$170,38,FALSE)</f>
        <v>2</v>
      </c>
      <c r="T28" s="141" t="str">
        <f>VLOOKUP(B28,Lists!$C$3:$E$163,3,FALSE)</f>
        <v>Americas</v>
      </c>
      <c r="U28" s="151" t="str">
        <f>VLOOKUP(B28,'INFORM Severity - hidden'!$C$5:$V$170,20,FALSE)</f>
        <v>2021-03-28</v>
      </c>
    </row>
    <row r="29" spans="1:21" x14ac:dyDescent="0.3">
      <c r="A29" s="137" t="str">
        <f t="array" ref="A29">IFERROR(INDEX(Lists!$B$2:$B$153,SMALL(IF(Lists!$H$2:$H$153="Yes",ROW(Lists!$B$2:$B$153)),ROW(25:25))-1,1),"")</f>
        <v>Papua Conflict</v>
      </c>
      <c r="B29" s="138" t="str">
        <f>VLOOKUP(A29,Lists!$B$2:$G$153,2,FALSE)</f>
        <v>IDN002</v>
      </c>
      <c r="C29" s="138" t="str">
        <f>VLOOKUP(B29,'INFORM Severity - hidden'!$C$5:$D$160,2,FALSE)</f>
        <v>Indonesia</v>
      </c>
      <c r="D29" s="138" t="str">
        <f>VLOOKUP(A29,Lists!$B$2:$G$153,3,FALSE)</f>
        <v>IDN</v>
      </c>
      <c r="E29" s="138" t="str">
        <f>VLOOKUP(A29,Lists!$B$2:$G$153,5,FALSE)</f>
        <v>Conflict</v>
      </c>
      <c r="F29" s="236" t="str">
        <f t="shared" si="0"/>
        <v>x</v>
      </c>
      <c r="G29" s="142" t="str">
        <f t="shared" si="1"/>
        <v>x</v>
      </c>
      <c r="H29" s="142" t="str">
        <f t="shared" si="2"/>
        <v>x</v>
      </c>
      <c r="I29" s="237" t="str">
        <f>INDEX(Trends!$D$3:$D$404,MATCH(B29,Trends!$C$3:$C$404,0))</f>
        <v>-</v>
      </c>
      <c r="J29" s="142" t="str">
        <f>VLOOKUP($B29,Reliability!$A$3:$I$170,9,FALSE)</f>
        <v>Very Low</v>
      </c>
      <c r="K29" s="238">
        <f t="shared" si="3"/>
        <v>2.7</v>
      </c>
      <c r="L29" s="238">
        <f>VLOOKUP($B29,'Impact of the crisis'!$C$6:$N$170,12,FALSE)</f>
        <v>1.9</v>
      </c>
      <c r="M29" s="238">
        <f>VLOOKUP($B29,'Impact of the crisis'!$C$6:$AB$170,26,FALSE)</f>
        <v>3</v>
      </c>
      <c r="N29" s="238" t="str">
        <f>VLOOKUP($B29,'Conditions of people affected'!$C$6:$R$170,16,FALSE)</f>
        <v>x</v>
      </c>
      <c r="O29" s="238" t="str">
        <f>VLOOKUP($B29,'Conditions of people affected'!$C$6:$R$170,9,FALSE)</f>
        <v>x</v>
      </c>
      <c r="P29" s="238" t="str">
        <f>VLOOKUP($B29,'Conditions of people affected'!$C$6:$R$170,15,FALSE)</f>
        <v>x</v>
      </c>
      <c r="Q29" s="238">
        <f t="shared" si="4"/>
        <v>2.9</v>
      </c>
      <c r="R29" s="238">
        <f>VLOOKUP($B29,'Complexity of the crisis'!$C$6:$AN$170,22,FALSE)</f>
        <v>2.8</v>
      </c>
      <c r="S29" s="239">
        <f>VLOOKUP($B29,'Complexity of the crisis'!$C$6:$AN$170,38,FALSE)</f>
        <v>3</v>
      </c>
      <c r="T29" s="141" t="str">
        <f>VLOOKUP(B29,Lists!$C$3:$E$163,3,FALSE)</f>
        <v>Asia</v>
      </c>
      <c r="U29" s="151" t="str">
        <f>VLOOKUP(B29,'INFORM Severity - hidden'!$C$5:$V$170,20,FALSE)</f>
        <v>2021-03-23</v>
      </c>
    </row>
    <row r="30" spans="1:21" x14ac:dyDescent="0.3">
      <c r="A30" s="137" t="str">
        <f t="array" ref="A30">IFERROR(INDEX(Lists!$B$2:$B$153,SMALL(IF(Lists!$H$2:$H$153="Yes",ROW(Lists!$B$2:$B$153)),ROW(26:26))-1,1),"")</f>
        <v>Conflict in Jammu and Kashmir</v>
      </c>
      <c r="B30" s="138" t="str">
        <f>VLOOKUP(A30,Lists!$B$2:$G$153,2,FALSE)</f>
        <v>IND002</v>
      </c>
      <c r="C30" s="138" t="str">
        <f>VLOOKUP(B30,'INFORM Severity - hidden'!$C$5:$D$160,2,FALSE)</f>
        <v>India</v>
      </c>
      <c r="D30" s="138" t="str">
        <f>VLOOKUP(A30,Lists!$B$2:$G$153,3,FALSE)</f>
        <v>IND</v>
      </c>
      <c r="E30" s="138" t="str">
        <f>VLOOKUP(A30,Lists!$B$2:$G$153,5,FALSE)</f>
        <v>Conflict</v>
      </c>
      <c r="F30" s="236" t="str">
        <f t="shared" si="0"/>
        <v>x</v>
      </c>
      <c r="G30" s="142" t="str">
        <f t="shared" si="1"/>
        <v>x</v>
      </c>
      <c r="H30" s="142" t="str">
        <f t="shared" si="2"/>
        <v>x</v>
      </c>
      <c r="I30" s="237" t="str">
        <f>INDEX(Trends!$D$3:$D$404,MATCH(B30,Trends!$C$3:$C$404,0))</f>
        <v>-</v>
      </c>
      <c r="J30" s="142" t="str">
        <f>VLOOKUP($B30,Reliability!$A$3:$I$170,9,FALSE)</f>
        <v>Low</v>
      </c>
      <c r="K30" s="238">
        <f t="shared" si="3"/>
        <v>2.6</v>
      </c>
      <c r="L30" s="238">
        <f>VLOOKUP($B30,'Impact of the crisis'!$C$6:$N$170,12,FALSE)</f>
        <v>2</v>
      </c>
      <c r="M30" s="238">
        <f>VLOOKUP($B30,'Impact of the crisis'!$C$6:$AB$170,26,FALSE)</f>
        <v>2.9</v>
      </c>
      <c r="N30" s="238" t="str">
        <f>VLOOKUP($B30,'Conditions of people affected'!$C$6:$R$170,16,FALSE)</f>
        <v>x</v>
      </c>
      <c r="O30" s="238" t="str">
        <f>VLOOKUP($B30,'Conditions of people affected'!$C$6:$R$170,9,FALSE)</f>
        <v>x</v>
      </c>
      <c r="P30" s="238" t="str">
        <f>VLOOKUP($B30,'Conditions of people affected'!$C$6:$R$170,15,FALSE)</f>
        <v>x</v>
      </c>
      <c r="Q30" s="238">
        <f t="shared" si="4"/>
        <v>2.8</v>
      </c>
      <c r="R30" s="238">
        <f>VLOOKUP($B30,'Complexity of the crisis'!$C$6:$AN$170,22,FALSE)</f>
        <v>2.6</v>
      </c>
      <c r="S30" s="239">
        <f>VLOOKUP($B30,'Complexity of the crisis'!$C$6:$AN$170,38,FALSE)</f>
        <v>3</v>
      </c>
      <c r="T30" s="141" t="str">
        <f>VLOOKUP(B30,Lists!$C$3:$E$163,3,FALSE)</f>
        <v>Asia</v>
      </c>
      <c r="U30" s="151" t="str">
        <f>VLOOKUP(B30,'INFORM Severity - hidden'!$C$5:$V$170,20,FALSE)</f>
        <v>2021-03-23</v>
      </c>
    </row>
    <row r="31" spans="1:21" x14ac:dyDescent="0.3">
      <c r="A31" s="137" t="str">
        <f t="array" ref="A31">IFERROR(INDEX(Lists!$B$2:$B$153,SMALL(IF(Lists!$H$2:$H$153="Yes",ROW(Lists!$B$2:$B$153)),ROW(27:27))-1,1),"")</f>
        <v>Afghan Refugees in Iran</v>
      </c>
      <c r="B31" s="138" t="str">
        <f>VLOOKUP(A31,Lists!$B$2:$G$153,2,FALSE)</f>
        <v>IRN004</v>
      </c>
      <c r="C31" s="138" t="str">
        <f>VLOOKUP(B31,'INFORM Severity - hidden'!$C$5:$D$160,2,FALSE)</f>
        <v>Iran</v>
      </c>
      <c r="D31" s="138" t="str">
        <f>VLOOKUP(A31,Lists!$B$2:$G$153,3,FALSE)</f>
        <v>IRN</v>
      </c>
      <c r="E31" s="138" t="str">
        <f>VLOOKUP(A31,Lists!$B$2:$G$153,5,FALSE)</f>
        <v>International displacement</v>
      </c>
      <c r="F31" s="236">
        <f t="shared" si="0"/>
        <v>3.4</v>
      </c>
      <c r="G31" s="142">
        <f t="shared" si="1"/>
        <v>4</v>
      </c>
      <c r="H31" s="142" t="str">
        <f t="shared" si="2"/>
        <v>High</v>
      </c>
      <c r="I31" s="237" t="str">
        <f>INDEX(Trends!$D$3:$D$404,MATCH(B31,Trends!$C$3:$C$404,0))</f>
        <v>Stable</v>
      </c>
      <c r="J31" s="142" t="str">
        <f>VLOOKUP($B31,Reliability!$A$3:$I$170,9,FALSE)</f>
        <v>High</v>
      </c>
      <c r="K31" s="238">
        <f t="shared" si="3"/>
        <v>2.8</v>
      </c>
      <c r="L31" s="238">
        <f>VLOOKUP($B31,'Impact of the crisis'!$C$6:$N$170,12,FALSE)</f>
        <v>2.7</v>
      </c>
      <c r="M31" s="238">
        <f>VLOOKUP($B31,'Impact of the crisis'!$C$6:$AB$170,26,FALSE)</f>
        <v>2.8</v>
      </c>
      <c r="N31" s="238">
        <f>VLOOKUP($B31,'Conditions of people affected'!$C$6:$R$170,16,FALSE)</f>
        <v>4.05</v>
      </c>
      <c r="O31" s="238">
        <f>VLOOKUP($B31,'Conditions of people affected'!$C$6:$R$170,9,FALSE)</f>
        <v>4.0999999999999996</v>
      </c>
      <c r="P31" s="238">
        <f>VLOOKUP($B31,'Conditions of people affected'!$C$6:$R$170,15,FALSE)</f>
        <v>4</v>
      </c>
      <c r="Q31" s="238">
        <f t="shared" si="4"/>
        <v>2.7</v>
      </c>
      <c r="R31" s="238">
        <f>VLOOKUP($B31,'Complexity of the crisis'!$C$6:$AN$170,22,FALSE)</f>
        <v>2.8</v>
      </c>
      <c r="S31" s="239">
        <f>VLOOKUP($B31,'Complexity of the crisis'!$C$6:$AN$170,38,FALSE)</f>
        <v>2.5</v>
      </c>
      <c r="T31" s="141" t="str">
        <f>VLOOKUP(B31,Lists!$C$3:$E$163,3,FALSE)</f>
        <v>Middle east</v>
      </c>
      <c r="U31" s="151" t="str">
        <f>VLOOKUP(B31,'INFORM Severity - hidden'!$C$5:$V$170,20,FALSE)</f>
        <v>2021-03-15</v>
      </c>
    </row>
    <row r="32" spans="1:21" x14ac:dyDescent="0.3">
      <c r="A32" s="137" t="str">
        <f t="array" ref="A32">IFERROR(INDEX(Lists!$B$2:$B$153,SMALL(IF(Lists!$H$2:$H$153="Yes",ROW(Lists!$B$2:$B$153)),ROW(28:28))-1,1),"")</f>
        <v>Multiple crises in Iraq</v>
      </c>
      <c r="B32" s="138" t="str">
        <f>VLOOKUP(A32,Lists!$B$2:$G$153,2,FALSE)</f>
        <v>IRQ001</v>
      </c>
      <c r="C32" s="138" t="str">
        <f>VLOOKUP(B32,'INFORM Severity - hidden'!$C$5:$D$160,2,FALSE)</f>
        <v>Iraq</v>
      </c>
      <c r="D32" s="138" t="str">
        <f>VLOOKUP(A32,Lists!$B$2:$G$153,3,FALSE)</f>
        <v>IRQ</v>
      </c>
      <c r="E32" s="138" t="str">
        <f>VLOOKUP(A32,Lists!$B$2:$G$153,5,FALSE)</f>
        <v>Multiple crises country</v>
      </c>
      <c r="F32" s="236">
        <f t="shared" si="0"/>
        <v>4.2</v>
      </c>
      <c r="G32" s="142">
        <f t="shared" si="1"/>
        <v>5</v>
      </c>
      <c r="H32" s="142" t="str">
        <f t="shared" si="2"/>
        <v>Very High</v>
      </c>
      <c r="I32" s="237" t="str">
        <f>INDEX(Trends!$D$3:$D$404,MATCH(B32,Trends!$C$3:$C$404,0))</f>
        <v>Increasing</v>
      </c>
      <c r="J32" s="142" t="str">
        <f>VLOOKUP($B32,Reliability!$A$3:$I$170,9,FALSE)</f>
        <v>High</v>
      </c>
      <c r="K32" s="238">
        <f t="shared" si="3"/>
        <v>4.3</v>
      </c>
      <c r="L32" s="238">
        <f>VLOOKUP($B32,'Impact of the crisis'!$C$6:$N$170,12,FALSE)</f>
        <v>4.9000000000000004</v>
      </c>
      <c r="M32" s="238">
        <f>VLOOKUP($B32,'Impact of the crisis'!$C$6:$AB$170,26,FALSE)</f>
        <v>3.9</v>
      </c>
      <c r="N32" s="238">
        <f>VLOOKUP($B32,'Conditions of people affected'!$C$6:$R$170,16,FALSE)</f>
        <v>4.2</v>
      </c>
      <c r="O32" s="238">
        <f>VLOOKUP($B32,'Conditions of people affected'!$C$6:$R$170,9,FALSE)</f>
        <v>4.4000000000000004</v>
      </c>
      <c r="P32" s="238">
        <f>VLOOKUP($B32,'Conditions of people affected'!$C$6:$R$170,15,FALSE)</f>
        <v>4</v>
      </c>
      <c r="Q32" s="238">
        <f t="shared" si="4"/>
        <v>4</v>
      </c>
      <c r="R32" s="238">
        <f>VLOOKUP($B32,'Complexity of the crisis'!$C$6:$AN$170,22,FALSE)</f>
        <v>3.4</v>
      </c>
      <c r="S32" s="239">
        <f>VLOOKUP($B32,'Complexity of the crisis'!$C$6:$AN$170,38,FALSE)</f>
        <v>4.5</v>
      </c>
      <c r="T32" s="141" t="str">
        <f>VLOOKUP(B32,Lists!$C$3:$E$163,3,FALSE)</f>
        <v>Middle east</v>
      </c>
      <c r="U32" s="151" t="str">
        <f>VLOOKUP(B32,'INFORM Severity - hidden'!$C$5:$V$170,20,FALSE)</f>
        <v>2021-04-28</v>
      </c>
    </row>
    <row r="33" spans="1:21" x14ac:dyDescent="0.3">
      <c r="A33" s="137" t="str">
        <f t="array" ref="A33">IFERROR(INDEX(Lists!$B$2:$B$153,SMALL(IF(Lists!$H$2:$H$153="Yes",ROW(Lists!$B$2:$B$153)),ROW(29:29))-1,1),"")</f>
        <v>Mixed migration flows in Italy</v>
      </c>
      <c r="B33" s="138" t="str">
        <f>VLOOKUP(A33,Lists!$B$2:$G$153,2,FALSE)</f>
        <v>ITA002</v>
      </c>
      <c r="C33" s="138" t="str">
        <f>VLOOKUP(B33,'INFORM Severity - hidden'!$C$5:$D$160,2,FALSE)</f>
        <v>Italy</v>
      </c>
      <c r="D33" s="138" t="str">
        <f>VLOOKUP(A33,Lists!$B$2:$G$153,3,FALSE)</f>
        <v>ITA</v>
      </c>
      <c r="E33" s="138" t="str">
        <f>VLOOKUP(A33,Lists!$B$2:$G$153,5,FALSE)</f>
        <v>International displacement</v>
      </c>
      <c r="F33" s="236" t="str">
        <f t="shared" si="0"/>
        <v>x</v>
      </c>
      <c r="G33" s="142" t="str">
        <f t="shared" si="1"/>
        <v>x</v>
      </c>
      <c r="H33" s="142" t="str">
        <f t="shared" si="2"/>
        <v>x</v>
      </c>
      <c r="I33" s="237" t="str">
        <f>INDEX(Trends!$D$3:$D$404,MATCH(B33,Trends!$C$3:$C$404,0))</f>
        <v>-</v>
      </c>
      <c r="J33" s="142" t="str">
        <f>VLOOKUP($B33,Reliability!$A$3:$I$170,9,FALSE)</f>
        <v>Low</v>
      </c>
      <c r="K33" s="238">
        <f t="shared" si="3"/>
        <v>2.9</v>
      </c>
      <c r="L33" s="238">
        <f>VLOOKUP($B33,'Impact of the crisis'!$C$6:$N$170,12,FALSE)</f>
        <v>1.7</v>
      </c>
      <c r="M33" s="238">
        <f>VLOOKUP($B33,'Impact of the crisis'!$C$6:$AB$170,26,FALSE)</f>
        <v>3.4</v>
      </c>
      <c r="N33" s="238" t="str">
        <f>VLOOKUP($B33,'Conditions of people affected'!$C$6:$R$170,16,FALSE)</f>
        <v>x</v>
      </c>
      <c r="O33" s="238" t="str">
        <f>VLOOKUP($B33,'Conditions of people affected'!$C$6:$R$170,9,FALSE)</f>
        <v>x</v>
      </c>
      <c r="P33" s="238" t="str">
        <f>VLOOKUP($B33,'Conditions of people affected'!$C$6:$R$170,15,FALSE)</f>
        <v>x</v>
      </c>
      <c r="Q33" s="238">
        <f t="shared" si="4"/>
        <v>1.5</v>
      </c>
      <c r="R33" s="238">
        <f>VLOOKUP($B33,'Complexity of the crisis'!$C$6:$AN$170,22,FALSE)</f>
        <v>1.4</v>
      </c>
      <c r="S33" s="239">
        <f>VLOOKUP($B33,'Complexity of the crisis'!$C$6:$AN$170,38,FALSE)</f>
        <v>1.5</v>
      </c>
      <c r="T33" s="141" t="str">
        <f>VLOOKUP(B33,Lists!$C$3:$E$163,3,FALSE)</f>
        <v>Europe</v>
      </c>
      <c r="U33" s="151" t="str">
        <f>VLOOKUP(B33,'INFORM Severity - hidden'!$C$5:$V$170,20,FALSE)</f>
        <v>2019-04-17</v>
      </c>
    </row>
    <row r="34" spans="1:21" x14ac:dyDescent="0.3">
      <c r="A34" s="137" t="str">
        <f t="array" ref="A34">IFERROR(INDEX(Lists!$B$2:$B$153,SMALL(IF(Lists!$H$2:$H$153="Yes",ROW(Lists!$B$2:$B$153)),ROW(30:30))-1,1),"")</f>
        <v>Syrian refugees in Jordan</v>
      </c>
      <c r="B34" s="138" t="str">
        <f>VLOOKUP(A34,Lists!$B$2:$G$153,2,FALSE)</f>
        <v>JOR002</v>
      </c>
      <c r="C34" s="138" t="str">
        <f>VLOOKUP(B34,'INFORM Severity - hidden'!$C$5:$D$160,2,FALSE)</f>
        <v>Jordan</v>
      </c>
      <c r="D34" s="138" t="str">
        <f>VLOOKUP(A34,Lists!$B$2:$G$153,3,FALSE)</f>
        <v>JOR</v>
      </c>
      <c r="E34" s="138" t="str">
        <f>VLOOKUP(A34,Lists!$B$2:$G$153,5,FALSE)</f>
        <v>International displacement</v>
      </c>
      <c r="F34" s="236">
        <f t="shared" si="0"/>
        <v>3.2</v>
      </c>
      <c r="G34" s="142">
        <f t="shared" si="1"/>
        <v>4</v>
      </c>
      <c r="H34" s="142" t="str">
        <f t="shared" si="2"/>
        <v>High</v>
      </c>
      <c r="I34" s="237" t="str">
        <f>INDEX(Trends!$D$3:$D$404,MATCH(B34,Trends!$C$3:$C$404,0))</f>
        <v>Increasing</v>
      </c>
      <c r="J34" s="142" t="str">
        <f>VLOOKUP($B34,Reliability!$A$3:$I$170,9,FALSE)</f>
        <v>High</v>
      </c>
      <c r="K34" s="238">
        <f t="shared" si="3"/>
        <v>2.8</v>
      </c>
      <c r="L34" s="238">
        <f>VLOOKUP($B34,'Impact of the crisis'!$C$6:$N$170,12,FALSE)</f>
        <v>3</v>
      </c>
      <c r="M34" s="238">
        <f>VLOOKUP($B34,'Impact of the crisis'!$C$6:$AB$170,26,FALSE)</f>
        <v>2.7</v>
      </c>
      <c r="N34" s="238">
        <f>VLOOKUP($B34,'Conditions of people affected'!$C$6:$R$170,16,FALSE)</f>
        <v>3.75</v>
      </c>
      <c r="O34" s="238">
        <f>VLOOKUP($B34,'Conditions of people affected'!$C$6:$R$170,9,FALSE)</f>
        <v>3.5</v>
      </c>
      <c r="P34" s="238">
        <f>VLOOKUP($B34,'Conditions of people affected'!$C$6:$R$170,15,FALSE)</f>
        <v>4</v>
      </c>
      <c r="Q34" s="238">
        <f t="shared" si="4"/>
        <v>2.5</v>
      </c>
      <c r="R34" s="238">
        <f>VLOOKUP($B34,'Complexity of the crisis'!$C$6:$AN$170,22,FALSE)</f>
        <v>2.5</v>
      </c>
      <c r="S34" s="239">
        <f>VLOOKUP($B34,'Complexity of the crisis'!$C$6:$AN$170,38,FALSE)</f>
        <v>2.5</v>
      </c>
      <c r="T34" s="141" t="str">
        <f>VLOOKUP(B34,Lists!$C$3:$E$163,3,FALSE)</f>
        <v>Middle east</v>
      </c>
      <c r="U34" s="151" t="str">
        <f>VLOOKUP(B34,'INFORM Severity - hidden'!$C$5:$V$170,20,FALSE)</f>
        <v>2021-04-28</v>
      </c>
    </row>
    <row r="35" spans="1:21" x14ac:dyDescent="0.3">
      <c r="A35" s="137" t="str">
        <f t="array" ref="A35">IFERROR(INDEX(Lists!$B$2:$B$153,SMALL(IF(Lists!$H$2:$H$153="Yes",ROW(Lists!$B$2:$B$153)),ROW(31:31))-1,1),"")</f>
        <v>Refugee situation in Kenya</v>
      </c>
      <c r="B35" s="138" t="str">
        <f>VLOOKUP(A35,Lists!$B$2:$G$153,2,FALSE)</f>
        <v>KEN002</v>
      </c>
      <c r="C35" s="138" t="str">
        <f>VLOOKUP(B35,'INFORM Severity - hidden'!$C$5:$D$160,2,FALSE)</f>
        <v>Kenya</v>
      </c>
      <c r="D35" s="138" t="str">
        <f>VLOOKUP(A35,Lists!$B$2:$G$153,3,FALSE)</f>
        <v>KEN</v>
      </c>
      <c r="E35" s="138" t="str">
        <f>VLOOKUP(A35,Lists!$B$2:$G$153,5,FALSE)</f>
        <v>International displacement</v>
      </c>
      <c r="F35" s="236">
        <f t="shared" si="0"/>
        <v>2.7</v>
      </c>
      <c r="G35" s="142">
        <f t="shared" si="1"/>
        <v>3</v>
      </c>
      <c r="H35" s="142" t="str">
        <f t="shared" si="2"/>
        <v>Medium</v>
      </c>
      <c r="I35" s="237" t="str">
        <f>INDEX(Trends!$D$3:$D$404,MATCH(B35,Trends!$C$3:$C$404,0))</f>
        <v>Stable</v>
      </c>
      <c r="J35" s="142" t="str">
        <f>VLOOKUP($B35,Reliability!$A$3:$I$170,9,FALSE)</f>
        <v>Medium</v>
      </c>
      <c r="K35" s="238">
        <f t="shared" si="3"/>
        <v>2.9</v>
      </c>
      <c r="L35" s="238">
        <f>VLOOKUP($B35,'Impact of the crisis'!$C$6:$N$170,12,FALSE)</f>
        <v>1.9</v>
      </c>
      <c r="M35" s="238">
        <f>VLOOKUP($B35,'Impact of the crisis'!$C$6:$AB$170,26,FALSE)</f>
        <v>3.3</v>
      </c>
      <c r="N35" s="238">
        <f>VLOOKUP($B35,'Conditions of people affected'!$C$6:$R$170,16,FALSE)</f>
        <v>2.95</v>
      </c>
      <c r="O35" s="238">
        <f>VLOOKUP($B35,'Conditions of people affected'!$C$6:$R$170,9,FALSE)</f>
        <v>2.9</v>
      </c>
      <c r="P35" s="238">
        <f>VLOOKUP($B35,'Conditions of people affected'!$C$6:$R$170,15,FALSE)</f>
        <v>3</v>
      </c>
      <c r="Q35" s="238">
        <f t="shared" si="4"/>
        <v>2.1</v>
      </c>
      <c r="R35" s="238">
        <f>VLOOKUP($B35,'Complexity of the crisis'!$C$6:$AN$170,22,FALSE)</f>
        <v>2.9</v>
      </c>
      <c r="S35" s="239">
        <f>VLOOKUP($B35,'Complexity of the crisis'!$C$6:$AN$170,38,FALSE)</f>
        <v>1</v>
      </c>
      <c r="T35" s="141" t="str">
        <f>VLOOKUP(B35,Lists!$C$3:$E$163,3,FALSE)</f>
        <v>Africa</v>
      </c>
      <c r="U35" s="151" t="str">
        <f>VLOOKUP(B35,'INFORM Severity - hidden'!$C$5:$V$170,20,FALSE)</f>
        <v>2021-02-26</v>
      </c>
    </row>
    <row r="36" spans="1:21" x14ac:dyDescent="0.3">
      <c r="A36" s="137" t="str">
        <f t="array" ref="A36">IFERROR(INDEX(Lists!$B$2:$B$153,SMALL(IF(Lists!$H$2:$H$153="Yes",ROW(Lists!$B$2:$B$153)),ROW(32:32))-1,1),"")</f>
        <v>Socioeconomic crisis in Lebanon</v>
      </c>
      <c r="B36" s="138" t="str">
        <f>VLOOKUP(A36,Lists!$B$2:$G$153,2,FALSE)</f>
        <v>LBN004</v>
      </c>
      <c r="C36" s="138" t="str">
        <f>VLOOKUP(B36,'INFORM Severity - hidden'!$C$5:$D$160,2,FALSE)</f>
        <v>Lebanon</v>
      </c>
      <c r="D36" s="138" t="str">
        <f>VLOOKUP(A36,Lists!$B$2:$G$153,3,FALSE)</f>
        <v>LBN</v>
      </c>
      <c r="E36" s="138" t="str">
        <f>VLOOKUP(A36,Lists!$B$2:$G$153,5,FALSE)</f>
        <v>Political and economic crisis</v>
      </c>
      <c r="F36" s="236">
        <f t="shared" si="0"/>
        <v>3.7</v>
      </c>
      <c r="G36" s="142">
        <f t="shared" si="1"/>
        <v>4</v>
      </c>
      <c r="H36" s="142" t="str">
        <f t="shared" si="2"/>
        <v>High</v>
      </c>
      <c r="I36" s="237" t="str">
        <f>INDEX(Trends!$D$3:$D$404,MATCH(B36,Trends!$C$3:$C$404,0))</f>
        <v>Increasing</v>
      </c>
      <c r="J36" s="142" t="str">
        <f>VLOOKUP($B36,Reliability!$A$3:$I$170,9,FALSE)</f>
        <v>High</v>
      </c>
      <c r="K36" s="238">
        <f t="shared" si="3"/>
        <v>3.3</v>
      </c>
      <c r="L36" s="238">
        <f>VLOOKUP($B36,'Impact of the crisis'!$C$6:$N$170,12,FALSE)</f>
        <v>3.6</v>
      </c>
      <c r="M36" s="238">
        <f>VLOOKUP($B36,'Impact of the crisis'!$C$6:$AB$170,26,FALSE)</f>
        <v>3.1</v>
      </c>
      <c r="N36" s="238">
        <f>VLOOKUP($B36,'Conditions of people affected'!$C$6:$R$170,16,FALSE)</f>
        <v>4.25</v>
      </c>
      <c r="O36" s="238">
        <f>VLOOKUP($B36,'Conditions of people affected'!$C$6:$R$170,9,FALSE)</f>
        <v>4.5</v>
      </c>
      <c r="P36" s="238">
        <f>VLOOKUP($B36,'Conditions of people affected'!$C$6:$R$170,15,FALSE)</f>
        <v>4</v>
      </c>
      <c r="Q36" s="238">
        <f t="shared" si="4"/>
        <v>2.9</v>
      </c>
      <c r="R36" s="238">
        <f>VLOOKUP($B36,'Complexity of the crisis'!$C$6:$AN$170,22,FALSE)</f>
        <v>2.8</v>
      </c>
      <c r="S36" s="239">
        <f>VLOOKUP($B36,'Complexity of the crisis'!$C$6:$AN$170,38,FALSE)</f>
        <v>3</v>
      </c>
      <c r="T36" s="141" t="str">
        <f>VLOOKUP(B36,Lists!$C$3:$E$163,3,FALSE)</f>
        <v>Middle east</v>
      </c>
      <c r="U36" s="151" t="str">
        <f>VLOOKUP(B36,'INFORM Severity - hidden'!$C$5:$V$170,20,FALSE)</f>
        <v>2021-04-28</v>
      </c>
    </row>
    <row r="37" spans="1:21" x14ac:dyDescent="0.3">
      <c r="A37" s="137" t="str">
        <f t="array" ref="A37">IFERROR(INDEX(Lists!$B$2:$B$153,SMALL(IF(Lists!$H$2:$H$153="Yes",ROW(Lists!$B$2:$B$153)),ROW(33:33))-1,1),"")</f>
        <v>Complex crisis in Libya</v>
      </c>
      <c r="B37" s="138" t="str">
        <f>VLOOKUP(A37,Lists!$B$2:$G$153,2,FALSE)</f>
        <v>LBY001</v>
      </c>
      <c r="C37" s="138" t="str">
        <f>VLOOKUP(B37,'INFORM Severity - hidden'!$C$5:$D$160,2,FALSE)</f>
        <v>Libya</v>
      </c>
      <c r="D37" s="138" t="str">
        <f>VLOOKUP(A37,Lists!$B$2:$G$153,3,FALSE)</f>
        <v>LBY</v>
      </c>
      <c r="E37" s="138" t="str">
        <f>VLOOKUP(A37,Lists!$B$2:$G$153,5,FALSE)</f>
        <v>Multiple crises country</v>
      </c>
      <c r="F37" s="236">
        <f t="shared" ref="F37:F68" si="5">IF(OR(N37="x",K37="x"),"x",ROUND((5-GEOMEAN(((5-K37)/5*4+1),((5-N37)/5*4+1),((5-N37)/5*4+1)))/4*3.5+Q37*0.3,1))</f>
        <v>4</v>
      </c>
      <c r="G37" s="142">
        <f t="shared" ref="G37:G68" si="6">IF(F37="x","x",ROUNDUP(F37,0))</f>
        <v>4</v>
      </c>
      <c r="H37" s="142" t="str">
        <f t="shared" ref="H37:H68" si="7">IF(N37="x","x",IF(K37="x","x",(IF(G37=5,"Very High",IF(G37=4,"High",IF(G37=3,"Medium",IF(G37=2,"Low","Very Low")))))))</f>
        <v>High</v>
      </c>
      <c r="I37" s="237" t="str">
        <f>INDEX(Trends!$D$3:$D$404,MATCH(B37,Trends!$C$3:$C$404,0))</f>
        <v>Decreasing</v>
      </c>
      <c r="J37" s="142" t="str">
        <f>VLOOKUP($B37,Reliability!$A$3:$I$170,9,FALSE)</f>
        <v>High</v>
      </c>
      <c r="K37" s="238">
        <f t="shared" ref="K37:K68" si="8">IF(OR(M37="x",L37="x"),"x",ROUND((5-GEOMEAN(((5-L37)/5*4+1),((5-M37)/5*4+1),((5-M37)/5*4+1)))/4*5,1))</f>
        <v>4</v>
      </c>
      <c r="L37" s="238">
        <f>VLOOKUP($B37,'Impact of the crisis'!$C$6:$N$170,12,FALSE)</f>
        <v>4.5999999999999996</v>
      </c>
      <c r="M37" s="238">
        <f>VLOOKUP($B37,'Impact of the crisis'!$C$6:$AB$170,26,FALSE)</f>
        <v>3.7</v>
      </c>
      <c r="N37" s="238">
        <f>VLOOKUP($B37,'Conditions of people affected'!$C$6:$R$170,16,FALSE)</f>
        <v>3.75</v>
      </c>
      <c r="O37" s="238">
        <f>VLOOKUP($B37,'Conditions of people affected'!$C$6:$R$170,9,FALSE)</f>
        <v>3.5</v>
      </c>
      <c r="P37" s="238">
        <f>VLOOKUP($B37,'Conditions of people affected'!$C$6:$R$170,15,FALSE)</f>
        <v>4</v>
      </c>
      <c r="Q37" s="238">
        <f t="shared" ref="Q37:Q68" si="9">IF(OR(S37="x",R37="x"),R37,ROUND((5-GEOMEAN(((5-R37)/5*4+1),((5-S37)/5*4+1)))/4*5,1))</f>
        <v>4.4000000000000004</v>
      </c>
      <c r="R37" s="238">
        <f>VLOOKUP($B37,'Complexity of the crisis'!$C$6:$AN$170,22,FALSE)</f>
        <v>3.6</v>
      </c>
      <c r="S37" s="239">
        <f>VLOOKUP($B37,'Complexity of the crisis'!$C$6:$AN$170,38,FALSE)</f>
        <v>5</v>
      </c>
      <c r="T37" s="141" t="str">
        <f>VLOOKUP(B37,Lists!$C$3:$E$163,3,FALSE)</f>
        <v>Africa</v>
      </c>
      <c r="U37" s="151" t="str">
        <f>VLOOKUP(B37,'INFORM Severity - hidden'!$C$5:$V$170,20,FALSE)</f>
        <v>2021-04-26</v>
      </c>
    </row>
    <row r="38" spans="1:21" x14ac:dyDescent="0.3">
      <c r="A38" s="137" t="str">
        <f t="array" ref="A38">IFERROR(INDEX(Lists!$B$2:$B$153,SMALL(IF(Lists!$H$2:$H$153="Yes",ROW(Lists!$B$2:$B$153)),ROW(34:34))-1,1),"")</f>
        <v>Drought in Lesotho</v>
      </c>
      <c r="B38" s="138" t="str">
        <f>VLOOKUP(A38,Lists!$B$2:$G$153,2,FALSE)</f>
        <v>LSO002</v>
      </c>
      <c r="C38" s="138" t="str">
        <f>VLOOKUP(B38,'INFORM Severity - hidden'!$C$5:$D$160,2,FALSE)</f>
        <v>Lesotho</v>
      </c>
      <c r="D38" s="138" t="str">
        <f>VLOOKUP(A38,Lists!$B$2:$G$153,3,FALSE)</f>
        <v>LSO</v>
      </c>
      <c r="E38" s="138" t="str">
        <f>VLOOKUP(A38,Lists!$B$2:$G$153,5,FALSE)</f>
        <v>Drought</v>
      </c>
      <c r="F38" s="236">
        <f t="shared" si="5"/>
        <v>2.5</v>
      </c>
      <c r="G38" s="142">
        <f t="shared" si="6"/>
        <v>3</v>
      </c>
      <c r="H38" s="142" t="str">
        <f t="shared" si="7"/>
        <v>Medium</v>
      </c>
      <c r="I38" s="237" t="str">
        <f>INDEX(Trends!$D$3:$D$404,MATCH(B38,Trends!$C$3:$C$404,0))</f>
        <v>Stable</v>
      </c>
      <c r="J38" s="142" t="str">
        <f>VLOOKUP($B38,Reliability!$A$3:$I$170,9,FALSE)</f>
        <v>Medium</v>
      </c>
      <c r="K38" s="238">
        <f t="shared" si="8"/>
        <v>2.2000000000000002</v>
      </c>
      <c r="L38" s="238">
        <f>VLOOKUP($B38,'Impact of the crisis'!$C$6:$N$170,12,FALSE)</f>
        <v>3</v>
      </c>
      <c r="M38" s="238">
        <f>VLOOKUP($B38,'Impact of the crisis'!$C$6:$AB$170,26,FALSE)</f>
        <v>1.8</v>
      </c>
      <c r="N38" s="238">
        <f>VLOOKUP($B38,'Conditions of people affected'!$C$6:$R$170,16,FALSE)</f>
        <v>3.45</v>
      </c>
      <c r="O38" s="238">
        <f>VLOOKUP($B38,'Conditions of people affected'!$C$6:$R$170,9,FALSE)</f>
        <v>2.9</v>
      </c>
      <c r="P38" s="238">
        <f>VLOOKUP($B38,'Conditions of people affected'!$C$6:$R$170,15,FALSE)</f>
        <v>4</v>
      </c>
      <c r="Q38" s="238">
        <f t="shared" si="9"/>
        <v>1.2</v>
      </c>
      <c r="R38" s="238">
        <f>VLOOKUP($B38,'Complexity of the crisis'!$C$6:$AN$170,22,FALSE)</f>
        <v>1.4</v>
      </c>
      <c r="S38" s="239">
        <f>VLOOKUP($B38,'Complexity of the crisis'!$C$6:$AN$170,38,FALSE)</f>
        <v>1</v>
      </c>
      <c r="T38" s="141" t="str">
        <f>VLOOKUP(B38,Lists!$C$3:$E$163,3,FALSE)</f>
        <v>Africa</v>
      </c>
      <c r="U38" s="151" t="str">
        <f>VLOOKUP(B38,'INFORM Severity - hidden'!$C$5:$V$170,20,FALSE)</f>
        <v>2020-11-26</v>
      </c>
    </row>
    <row r="39" spans="1:21" x14ac:dyDescent="0.3">
      <c r="A39" s="137" t="str">
        <f t="array" ref="A39">IFERROR(INDEX(Lists!$B$2:$B$153,SMALL(IF(Lists!$H$2:$H$153="Yes",ROW(Lists!$B$2:$B$153)),ROW(35:35))-1,1),"")</f>
        <v>Mixed migration flows in Morocco</v>
      </c>
      <c r="B39" s="138" t="str">
        <f>VLOOKUP(A39,Lists!$B$2:$G$153,2,FALSE)</f>
        <v>MAR002</v>
      </c>
      <c r="C39" s="138" t="str">
        <f>VLOOKUP(B39,'INFORM Severity - hidden'!$C$5:$D$160,2,FALSE)</f>
        <v>Morocco</v>
      </c>
      <c r="D39" s="138" t="str">
        <f>VLOOKUP(A39,Lists!$B$2:$G$153,3,FALSE)</f>
        <v>MAR</v>
      </c>
      <c r="E39" s="138" t="str">
        <f>VLOOKUP(A39,Lists!$B$2:$G$153,5,FALSE)</f>
        <v>International displacement</v>
      </c>
      <c r="F39" s="236" t="str">
        <f t="shared" si="5"/>
        <v>x</v>
      </c>
      <c r="G39" s="142" t="str">
        <f t="shared" si="6"/>
        <v>x</v>
      </c>
      <c r="H39" s="142" t="str">
        <f t="shared" si="7"/>
        <v>x</v>
      </c>
      <c r="I39" s="237" t="str">
        <f>INDEX(Trends!$D$3:$D$404,MATCH(B39,Trends!$C$3:$C$404,0))</f>
        <v>-</v>
      </c>
      <c r="J39" s="142" t="str">
        <f>VLOOKUP($B39,Reliability!$A$3:$I$170,9,FALSE)</f>
        <v>Very Low</v>
      </c>
      <c r="K39" s="238">
        <f t="shared" si="8"/>
        <v>3.9</v>
      </c>
      <c r="L39" s="238">
        <f>VLOOKUP($B39,'Impact of the crisis'!$C$6:$N$170,12,FALSE)</f>
        <v>4.8</v>
      </c>
      <c r="M39" s="238">
        <f>VLOOKUP($B39,'Impact of the crisis'!$C$6:$AB$170,26,FALSE)</f>
        <v>3.2</v>
      </c>
      <c r="N39" s="238" t="str">
        <f>VLOOKUP($B39,'Conditions of people affected'!$C$6:$R$170,16,FALSE)</f>
        <v>x</v>
      </c>
      <c r="O39" s="238" t="str">
        <f>VLOOKUP($B39,'Conditions of people affected'!$C$6:$R$170,9,FALSE)</f>
        <v>x</v>
      </c>
      <c r="P39" s="238" t="str">
        <f>VLOOKUP($B39,'Conditions of people affected'!$C$6:$R$170,15,FALSE)</f>
        <v>x</v>
      </c>
      <c r="Q39" s="238">
        <f t="shared" si="9"/>
        <v>2.2000000000000002</v>
      </c>
      <c r="R39" s="238">
        <f>VLOOKUP($B39,'Complexity of the crisis'!$C$6:$AN$170,22,FALSE)</f>
        <v>3.1</v>
      </c>
      <c r="S39" s="239">
        <f>VLOOKUP($B39,'Complexity of the crisis'!$C$6:$AN$170,38,FALSE)</f>
        <v>1</v>
      </c>
      <c r="T39" s="141" t="str">
        <f>VLOOKUP(B39,Lists!$C$3:$E$163,3,FALSE)</f>
        <v>Africa</v>
      </c>
      <c r="U39" s="151" t="str">
        <f>VLOOKUP(B39,'INFORM Severity - hidden'!$C$5:$V$170,20,FALSE)</f>
        <v>2021-03-31</v>
      </c>
    </row>
    <row r="40" spans="1:21" x14ac:dyDescent="0.3">
      <c r="A40" s="137" t="str">
        <f t="array" ref="A40">IFERROR(INDEX(Lists!$B$2:$B$153,SMALL(IF(Lists!$H$2:$H$153="Yes",ROW(Lists!$B$2:$B$153)),ROW(36:36))-1,1),"")</f>
        <v>Drought in Madagascar</v>
      </c>
      <c r="B40" s="138" t="str">
        <f>VLOOKUP(A40,Lists!$B$2:$G$153,2,FALSE)</f>
        <v>MDG002</v>
      </c>
      <c r="C40" s="138" t="str">
        <f>VLOOKUP(B40,'INFORM Severity - hidden'!$C$5:$D$160,2,FALSE)</f>
        <v>Madagascar</v>
      </c>
      <c r="D40" s="138" t="str">
        <f>VLOOKUP(A40,Lists!$B$2:$G$153,3,FALSE)</f>
        <v>MDG</v>
      </c>
      <c r="E40" s="138" t="str">
        <f>VLOOKUP(A40,Lists!$B$2:$G$153,5,FALSE)</f>
        <v>Drought</v>
      </c>
      <c r="F40" s="236">
        <f t="shared" si="5"/>
        <v>3</v>
      </c>
      <c r="G40" s="142">
        <f t="shared" si="6"/>
        <v>3</v>
      </c>
      <c r="H40" s="142" t="str">
        <f t="shared" si="7"/>
        <v>Medium</v>
      </c>
      <c r="I40" s="237" t="str">
        <f>INDEX(Trends!$D$3:$D$404,MATCH(B40,Trends!$C$3:$C$404,0))</f>
        <v>Increasing</v>
      </c>
      <c r="J40" s="142" t="str">
        <f>VLOOKUP($B40,Reliability!$A$3:$I$170,9,FALSE)</f>
        <v>Medium</v>
      </c>
      <c r="K40" s="238">
        <f t="shared" si="8"/>
        <v>3</v>
      </c>
      <c r="L40" s="238">
        <f>VLOOKUP($B40,'Impact of the crisis'!$C$6:$N$170,12,FALSE)</f>
        <v>1.6</v>
      </c>
      <c r="M40" s="238">
        <f>VLOOKUP($B40,'Impact of the crisis'!$C$6:$AB$170,26,FALSE)</f>
        <v>3.55</v>
      </c>
      <c r="N40" s="238">
        <f>VLOOKUP($B40,'Conditions of people affected'!$C$6:$R$170,16,FALSE)</f>
        <v>3.8</v>
      </c>
      <c r="O40" s="238">
        <f>VLOOKUP($B40,'Conditions of people affected'!$C$6:$R$170,9,FALSE)</f>
        <v>3.6</v>
      </c>
      <c r="P40" s="238">
        <f>VLOOKUP($B40,'Conditions of people affected'!$C$6:$R$170,15,FALSE)</f>
        <v>4</v>
      </c>
      <c r="Q40" s="238">
        <f t="shared" si="9"/>
        <v>1.7</v>
      </c>
      <c r="R40" s="238">
        <f>VLOOKUP($B40,'Complexity of the crisis'!$C$6:$AN$170,22,FALSE)</f>
        <v>2.2999999999999998</v>
      </c>
      <c r="S40" s="239">
        <f>VLOOKUP($B40,'Complexity of the crisis'!$C$6:$AN$170,38,FALSE)</f>
        <v>1</v>
      </c>
      <c r="T40" s="141" t="str">
        <f>VLOOKUP(B40,Lists!$C$3:$E$163,3,FALSE)</f>
        <v>Africa</v>
      </c>
      <c r="U40" s="151" t="str">
        <f>VLOOKUP(B40,'INFORM Severity - hidden'!$C$5:$V$170,20,FALSE)</f>
        <v>2021-01-29</v>
      </c>
    </row>
    <row r="41" spans="1:21" x14ac:dyDescent="0.3">
      <c r="A41" s="137" t="str">
        <f t="array" ref="A41">IFERROR(INDEX(Lists!$B$2:$B$153,SMALL(IF(Lists!$H$2:$H$153="Yes",ROW(Lists!$B$2:$B$153)),ROW(37:37))-1,1),"")</f>
        <v>Multiple crisis in Mexico</v>
      </c>
      <c r="B41" s="138" t="str">
        <f>VLOOKUP(A41,Lists!$B$2:$G$153,2,FALSE)</f>
        <v>MEX001</v>
      </c>
      <c r="C41" s="138" t="str">
        <f>VLOOKUP(B41,'INFORM Severity - hidden'!$C$5:$D$160,2,FALSE)</f>
        <v>Mexico</v>
      </c>
      <c r="D41" s="138" t="str">
        <f>VLOOKUP(A41,Lists!$B$2:$G$153,3,FALSE)</f>
        <v>MEX</v>
      </c>
      <c r="E41" s="138" t="str">
        <f>VLOOKUP(A41,Lists!$B$2:$G$153,5,FALSE)</f>
        <v>Multiple crises country</v>
      </c>
      <c r="F41" s="236" t="str">
        <f t="shared" si="5"/>
        <v>x</v>
      </c>
      <c r="G41" s="142" t="str">
        <f t="shared" si="6"/>
        <v>x</v>
      </c>
      <c r="H41" s="142" t="str">
        <f t="shared" si="7"/>
        <v>x</v>
      </c>
      <c r="I41" s="237" t="str">
        <f>INDEX(Trends!$D$3:$D$404,MATCH(B41,Trends!$C$3:$C$404,0))</f>
        <v>-</v>
      </c>
      <c r="J41" s="142" t="str">
        <f>VLOOKUP($B41,Reliability!$A$3:$I$170,9,FALSE)</f>
        <v>Very Low</v>
      </c>
      <c r="K41" s="238">
        <f t="shared" si="8"/>
        <v>4.5999999999999996</v>
      </c>
      <c r="L41" s="238">
        <f>VLOOKUP($B41,'Impact of the crisis'!$C$6:$N$170,12,FALSE)</f>
        <v>4.5999999999999996</v>
      </c>
      <c r="M41" s="238">
        <f>VLOOKUP($B41,'Impact of the crisis'!$C$6:$AB$170,26,FALSE)</f>
        <v>4.5999999999999996</v>
      </c>
      <c r="N41" s="238" t="str">
        <f>VLOOKUP($B41,'Conditions of people affected'!$C$6:$R$170,16,FALSE)</f>
        <v>x</v>
      </c>
      <c r="O41" s="238" t="str">
        <f>VLOOKUP($B41,'Conditions of people affected'!$C$6:$R$170,9,FALSE)</f>
        <v>x</v>
      </c>
      <c r="P41" s="238" t="str">
        <f>VLOOKUP($B41,'Conditions of people affected'!$C$6:$R$170,15,FALSE)</f>
        <v>x</v>
      </c>
      <c r="Q41" s="238">
        <f t="shared" si="9"/>
        <v>3.1</v>
      </c>
      <c r="R41" s="238">
        <f>VLOOKUP($B41,'Complexity of the crisis'!$C$6:$AN$170,22,FALSE)</f>
        <v>3.2</v>
      </c>
      <c r="S41" s="239">
        <f>VLOOKUP($B41,'Complexity of the crisis'!$C$6:$AN$170,38,FALSE)</f>
        <v>3</v>
      </c>
      <c r="T41" s="141" t="str">
        <f>VLOOKUP(B41,Lists!$C$3:$E$163,3,FALSE)</f>
        <v>Americas</v>
      </c>
      <c r="U41" s="151" t="str">
        <f>VLOOKUP(B41,'INFORM Severity - hidden'!$C$5:$V$170,20,FALSE)</f>
        <v>2021-01-28</v>
      </c>
    </row>
    <row r="42" spans="1:21" x14ac:dyDescent="0.3">
      <c r="A42" s="137" t="str">
        <f t="array" ref="A42">IFERROR(INDEX(Lists!$B$2:$B$153,SMALL(IF(Lists!$H$2:$H$153="Yes",ROW(Lists!$B$2:$B$153)),ROW(38:38))-1,1),"")</f>
        <v>Complex crisis in Mali</v>
      </c>
      <c r="B42" s="138" t="str">
        <f>VLOOKUP(A42,Lists!$B$2:$G$153,2,FALSE)</f>
        <v>MLI001</v>
      </c>
      <c r="C42" s="138" t="str">
        <f>VLOOKUP(B42,'INFORM Severity - hidden'!$C$5:$D$160,2,FALSE)</f>
        <v>Mali</v>
      </c>
      <c r="D42" s="138" t="str">
        <f>VLOOKUP(A42,Lists!$B$2:$G$153,3,FALSE)</f>
        <v>MLI</v>
      </c>
      <c r="E42" s="138" t="str">
        <f>VLOOKUP(A42,Lists!$B$2:$G$153,5,FALSE)</f>
        <v>Complex crisis</v>
      </c>
      <c r="F42" s="236">
        <f t="shared" si="5"/>
        <v>4.0999999999999996</v>
      </c>
      <c r="G42" s="142">
        <f t="shared" si="6"/>
        <v>5</v>
      </c>
      <c r="H42" s="142" t="str">
        <f t="shared" si="7"/>
        <v>Very High</v>
      </c>
      <c r="I42" s="237" t="str">
        <f>INDEX(Trends!$D$3:$D$404,MATCH(B42,Trends!$C$3:$C$404,0))</f>
        <v>Increasing</v>
      </c>
      <c r="J42" s="142" t="str">
        <f>VLOOKUP($B42,Reliability!$A$3:$I$170,9,FALSE)</f>
        <v>High</v>
      </c>
      <c r="K42" s="238">
        <f t="shared" si="8"/>
        <v>4.0999999999999996</v>
      </c>
      <c r="L42" s="238">
        <f>VLOOKUP($B42,'Impact of the crisis'!$C$6:$N$170,12,FALSE)</f>
        <v>4.9000000000000004</v>
      </c>
      <c r="M42" s="238">
        <f>VLOOKUP($B42,'Impact of the crisis'!$C$6:$AB$170,26,FALSE)</f>
        <v>3.6</v>
      </c>
      <c r="N42" s="238">
        <f>VLOOKUP($B42,'Conditions of people affected'!$C$6:$R$170,16,FALSE)</f>
        <v>4.3</v>
      </c>
      <c r="O42" s="238">
        <f>VLOOKUP($B42,'Conditions of people affected'!$C$6:$R$170,9,FALSE)</f>
        <v>4.5999999999999996</v>
      </c>
      <c r="P42" s="238">
        <f>VLOOKUP($B42,'Conditions of people affected'!$C$6:$R$170,15,FALSE)</f>
        <v>4</v>
      </c>
      <c r="Q42" s="238">
        <f t="shared" si="9"/>
        <v>3.9</v>
      </c>
      <c r="R42" s="238">
        <f>VLOOKUP($B42,'Complexity of the crisis'!$C$6:$AN$170,22,FALSE)</f>
        <v>3.1</v>
      </c>
      <c r="S42" s="239">
        <f>VLOOKUP($B42,'Complexity of the crisis'!$C$6:$AN$170,38,FALSE)</f>
        <v>4.5</v>
      </c>
      <c r="T42" s="141" t="str">
        <f>VLOOKUP(B42,Lists!$C$3:$E$163,3,FALSE)</f>
        <v>Africa</v>
      </c>
      <c r="U42" s="151" t="str">
        <f>VLOOKUP(B42,'INFORM Severity - hidden'!$C$5:$V$170,20,FALSE)</f>
        <v>2021-03-26</v>
      </c>
    </row>
    <row r="43" spans="1:21" x14ac:dyDescent="0.3">
      <c r="A43" s="137" t="str">
        <f t="array" ref="A43">IFERROR(INDEX(Lists!$B$2:$B$153,SMALL(IF(Lists!$H$2:$H$153="Yes",ROW(Lists!$B$2:$B$153)),ROW(39:39))-1,1),"")</f>
        <v>Multiple crises in Myanmar</v>
      </c>
      <c r="B43" s="138" t="str">
        <f>VLOOKUP(A43,Lists!$B$2:$G$153,2,FALSE)</f>
        <v>MMR001</v>
      </c>
      <c r="C43" s="138" t="str">
        <f>VLOOKUP(B43,'INFORM Severity - hidden'!$C$5:$D$160,2,FALSE)</f>
        <v>Myanmar</v>
      </c>
      <c r="D43" s="138" t="str">
        <f>VLOOKUP(A43,Lists!$B$2:$G$153,3,FALSE)</f>
        <v>MMR</v>
      </c>
      <c r="E43" s="138" t="str">
        <f>VLOOKUP(A43,Lists!$B$2:$G$153,5,FALSE)</f>
        <v>Multiple crises country</v>
      </c>
      <c r="F43" s="236">
        <f t="shared" si="5"/>
        <v>3.7</v>
      </c>
      <c r="G43" s="142">
        <f t="shared" si="6"/>
        <v>4</v>
      </c>
      <c r="H43" s="142" t="str">
        <f t="shared" si="7"/>
        <v>High</v>
      </c>
      <c r="I43" s="237" t="str">
        <f>INDEX(Trends!$D$3:$D$404,MATCH(B43,Trends!$C$3:$C$404,0))</f>
        <v>Increasing</v>
      </c>
      <c r="J43" s="142" t="str">
        <f>VLOOKUP($B43,Reliability!$A$3:$I$170,9,FALSE)</f>
        <v>High</v>
      </c>
      <c r="K43" s="238">
        <f t="shared" si="8"/>
        <v>3.3</v>
      </c>
      <c r="L43" s="238">
        <f>VLOOKUP($B43,'Impact of the crisis'!$C$6:$N$170,12,FALSE)</f>
        <v>2.7</v>
      </c>
      <c r="M43" s="238">
        <f>VLOOKUP($B43,'Impact of the crisis'!$C$6:$AB$170,26,FALSE)</f>
        <v>3.5</v>
      </c>
      <c r="N43" s="238">
        <f>VLOOKUP($B43,'Conditions of people affected'!$C$6:$R$170,16,FALSE)</f>
        <v>3.85</v>
      </c>
      <c r="O43" s="238">
        <f>VLOOKUP($B43,'Conditions of people affected'!$C$6:$R$170,9,FALSE)</f>
        <v>3.7</v>
      </c>
      <c r="P43" s="238">
        <f>VLOOKUP($B43,'Conditions of people affected'!$C$6:$R$170,15,FALSE)</f>
        <v>4</v>
      </c>
      <c r="Q43" s="238">
        <f t="shared" si="9"/>
        <v>3.7</v>
      </c>
      <c r="R43" s="238">
        <f>VLOOKUP($B43,'Complexity of the crisis'!$C$6:$AN$170,22,FALSE)</f>
        <v>3.4</v>
      </c>
      <c r="S43" s="239">
        <f>VLOOKUP($B43,'Complexity of the crisis'!$C$6:$AN$170,38,FALSE)</f>
        <v>4</v>
      </c>
      <c r="T43" s="141" t="str">
        <f>VLOOKUP(B43,Lists!$C$3:$E$163,3,FALSE)</f>
        <v>Asia</v>
      </c>
      <c r="U43" s="151" t="str">
        <f>VLOOKUP(B43,'INFORM Severity - hidden'!$C$5:$V$170,20,FALSE)</f>
        <v>2021-03-23</v>
      </c>
    </row>
    <row r="44" spans="1:21" x14ac:dyDescent="0.3">
      <c r="A44" s="137" t="str">
        <f t="array" ref="A44">IFERROR(INDEX(Lists!$B$2:$B$153,SMALL(IF(Lists!$H$2:$H$153="Yes",ROW(Lists!$B$2:$B$153)),ROW(40:40))-1,1),"")</f>
        <v>Complex crisis in Mozambique</v>
      </c>
      <c r="B44" s="138" t="str">
        <f>VLOOKUP(A44,Lists!$B$2:$G$153,2,FALSE)</f>
        <v>MOZ001</v>
      </c>
      <c r="C44" s="138" t="str">
        <f>VLOOKUP(B44,'INFORM Severity - hidden'!$C$5:$D$160,2,FALSE)</f>
        <v>Mozambique</v>
      </c>
      <c r="D44" s="138" t="str">
        <f>VLOOKUP(A44,Lists!$B$2:$G$153,3,FALSE)</f>
        <v>MOZ</v>
      </c>
      <c r="E44" s="138" t="str">
        <f>VLOOKUP(A44,Lists!$B$2:$G$153,5,FALSE)</f>
        <v>Complex crisis</v>
      </c>
      <c r="F44" s="236">
        <f t="shared" si="5"/>
        <v>3.6</v>
      </c>
      <c r="G44" s="142">
        <f t="shared" si="6"/>
        <v>4</v>
      </c>
      <c r="H44" s="142" t="str">
        <f t="shared" si="7"/>
        <v>High</v>
      </c>
      <c r="I44" s="237" t="str">
        <f>INDEX(Trends!$D$3:$D$404,MATCH(B44,Trends!$C$3:$C$404,0))</f>
        <v>Increasing</v>
      </c>
      <c r="J44" s="142" t="str">
        <f>VLOOKUP($B44,Reliability!$A$3:$I$170,9,FALSE)</f>
        <v>High</v>
      </c>
      <c r="K44" s="238">
        <f t="shared" si="8"/>
        <v>4</v>
      </c>
      <c r="L44" s="238">
        <f>VLOOKUP($B44,'Impact of the crisis'!$C$6:$N$170,12,FALSE)</f>
        <v>4.5</v>
      </c>
      <c r="M44" s="238">
        <f>VLOOKUP($B44,'Impact of the crisis'!$C$6:$AB$170,26,FALSE)</f>
        <v>3.7</v>
      </c>
      <c r="N44" s="238">
        <f>VLOOKUP($B44,'Conditions of people affected'!$C$6:$R$170,16,FALSE)</f>
        <v>3.5</v>
      </c>
      <c r="O44" s="238">
        <f>VLOOKUP($B44,'Conditions of people affected'!$C$6:$R$170,9,FALSE)</f>
        <v>4</v>
      </c>
      <c r="P44" s="238">
        <f>VLOOKUP($B44,'Conditions of people affected'!$C$6:$R$170,15,FALSE)</f>
        <v>3</v>
      </c>
      <c r="Q44" s="238">
        <f t="shared" si="9"/>
        <v>3.3</v>
      </c>
      <c r="R44" s="238">
        <f>VLOOKUP($B44,'Complexity of the crisis'!$C$6:$AN$170,22,FALSE)</f>
        <v>3.5</v>
      </c>
      <c r="S44" s="239">
        <f>VLOOKUP($B44,'Complexity of the crisis'!$C$6:$AN$170,38,FALSE)</f>
        <v>3</v>
      </c>
      <c r="T44" s="141" t="str">
        <f>VLOOKUP(B44,Lists!$C$3:$E$163,3,FALSE)</f>
        <v>Africa</v>
      </c>
      <c r="U44" s="151" t="str">
        <f>VLOOKUP(B44,'INFORM Severity - hidden'!$C$5:$V$170,20,FALSE)</f>
        <v>2021-02-26</v>
      </c>
    </row>
    <row r="45" spans="1:21" x14ac:dyDescent="0.3">
      <c r="A45" s="137" t="str">
        <f t="array" ref="A45">IFERROR(INDEX(Lists!$B$2:$B$153,SMALL(IF(Lists!$H$2:$H$153="Yes",ROW(Lists!$B$2:$B$153)),ROW(41:41))-1,1),"")</f>
        <v>Food Security in Mauritania</v>
      </c>
      <c r="B45" s="138" t="str">
        <f>VLOOKUP(A45,Lists!$B$2:$G$153,2,FALSE)</f>
        <v>MRT003</v>
      </c>
      <c r="C45" s="138" t="str">
        <f>VLOOKUP(B45,'INFORM Severity - hidden'!$C$5:$D$160,2,FALSE)</f>
        <v>Mauritania</v>
      </c>
      <c r="D45" s="138" t="str">
        <f>VLOOKUP(A45,Lists!$B$2:$G$153,3,FALSE)</f>
        <v>MRT</v>
      </c>
      <c r="E45" s="138" t="str">
        <f>VLOOKUP(A45,Lists!$B$2:$G$153,5,FALSE)</f>
        <v>Drought</v>
      </c>
      <c r="F45" s="236">
        <f t="shared" si="5"/>
        <v>2.8</v>
      </c>
      <c r="G45" s="142">
        <f t="shared" si="6"/>
        <v>3</v>
      </c>
      <c r="H45" s="142" t="str">
        <f t="shared" si="7"/>
        <v>Medium</v>
      </c>
      <c r="I45" s="237" t="str">
        <f>INDEX(Trends!$D$3:$D$404,MATCH(B45,Trends!$C$3:$C$404,0))</f>
        <v>Stable</v>
      </c>
      <c r="J45" s="142" t="str">
        <f>VLOOKUP($B45,Reliability!$A$3:$I$170,9,FALSE)</f>
        <v>Low</v>
      </c>
      <c r="K45" s="238">
        <f t="shared" si="8"/>
        <v>3.2</v>
      </c>
      <c r="L45" s="238">
        <f>VLOOKUP($B45,'Impact of the crisis'!$C$6:$N$170,12,FALSE)</f>
        <v>4.4000000000000004</v>
      </c>
      <c r="M45" s="238">
        <f>VLOOKUP($B45,'Impact of the crisis'!$C$6:$AB$170,26,FALSE)</f>
        <v>2.2999999999999998</v>
      </c>
      <c r="N45" s="238">
        <f>VLOOKUP($B45,'Conditions of people affected'!$C$6:$R$170,16,FALSE)</f>
        <v>2.9</v>
      </c>
      <c r="O45" s="238">
        <f>VLOOKUP($B45,'Conditions of people affected'!$C$6:$R$170,9,FALSE)</f>
        <v>2.8</v>
      </c>
      <c r="P45" s="238">
        <f>VLOOKUP($B45,'Conditions of people affected'!$C$6:$R$170,15,FALSE)</f>
        <v>3</v>
      </c>
      <c r="Q45" s="238">
        <f t="shared" si="9"/>
        <v>2.2999999999999998</v>
      </c>
      <c r="R45" s="238">
        <f>VLOOKUP($B45,'Complexity of the crisis'!$C$6:$AN$170,22,FALSE)</f>
        <v>2.6</v>
      </c>
      <c r="S45" s="239">
        <f>VLOOKUP($B45,'Complexity of the crisis'!$C$6:$AN$170,38,FALSE)</f>
        <v>2</v>
      </c>
      <c r="T45" s="141" t="str">
        <f>VLOOKUP(B45,Lists!$C$3:$E$163,3,FALSE)</f>
        <v>Africa</v>
      </c>
      <c r="U45" s="151" t="str">
        <f>VLOOKUP(B45,'INFORM Severity - hidden'!$C$5:$V$170,20,FALSE)</f>
        <v>2021-02-11</v>
      </c>
    </row>
    <row r="46" spans="1:21" x14ac:dyDescent="0.3">
      <c r="A46" s="137" t="str">
        <f t="array" ref="A46">IFERROR(INDEX(Lists!$B$2:$B$153,SMALL(IF(Lists!$H$2:$H$153="Yes",ROW(Lists!$B$2:$B$153)),ROW(42:42))-1,1),"")</f>
        <v>Complex crisis in Malawi</v>
      </c>
      <c r="B46" s="138" t="str">
        <f>VLOOKUP(A46,Lists!$B$2:$G$153,2,FALSE)</f>
        <v>MWI002</v>
      </c>
      <c r="C46" s="138" t="str">
        <f>VLOOKUP(B46,'INFORM Severity - hidden'!$C$5:$D$160,2,FALSE)</f>
        <v>Malawi</v>
      </c>
      <c r="D46" s="138" t="str">
        <f>VLOOKUP(A46,Lists!$B$2:$G$153,3,FALSE)</f>
        <v>MWI</v>
      </c>
      <c r="E46" s="138" t="str">
        <f>VLOOKUP(A46,Lists!$B$2:$G$153,5,FALSE)</f>
        <v>Complex crisis</v>
      </c>
      <c r="F46" s="236">
        <f t="shared" si="5"/>
        <v>2.8</v>
      </c>
      <c r="G46" s="142">
        <f t="shared" si="6"/>
        <v>3</v>
      </c>
      <c r="H46" s="142" t="str">
        <f t="shared" si="7"/>
        <v>Medium</v>
      </c>
      <c r="I46" s="237" t="str">
        <f>INDEX(Trends!$D$3:$D$404,MATCH(B46,Trends!$C$3:$C$404,0))</f>
        <v>Stable</v>
      </c>
      <c r="J46" s="142" t="str">
        <f>VLOOKUP($B46,Reliability!$A$3:$I$170,9,FALSE)</f>
        <v>Medium</v>
      </c>
      <c r="K46" s="238">
        <f t="shared" si="8"/>
        <v>3.1</v>
      </c>
      <c r="L46" s="238">
        <f>VLOOKUP($B46,'Impact of the crisis'!$C$6:$N$170,12,FALSE)</f>
        <v>4.3</v>
      </c>
      <c r="M46" s="238">
        <f>VLOOKUP($B46,'Impact of the crisis'!$C$6:$AB$170,26,FALSE)</f>
        <v>2.2000000000000002</v>
      </c>
      <c r="N46" s="238">
        <f>VLOOKUP($B46,'Conditions of people affected'!$C$6:$R$170,16,FALSE)</f>
        <v>3.5</v>
      </c>
      <c r="O46" s="238">
        <f>VLOOKUP($B46,'Conditions of people affected'!$C$6:$R$170,9,FALSE)</f>
        <v>4</v>
      </c>
      <c r="P46" s="238">
        <f>VLOOKUP($B46,'Conditions of people affected'!$C$6:$R$170,15,FALSE)</f>
        <v>3</v>
      </c>
      <c r="Q46" s="238">
        <f t="shared" si="9"/>
        <v>1.5</v>
      </c>
      <c r="R46" s="238">
        <f>VLOOKUP($B46,'Complexity of the crisis'!$C$6:$AN$170,22,FALSE)</f>
        <v>2</v>
      </c>
      <c r="S46" s="239">
        <f>VLOOKUP($B46,'Complexity of the crisis'!$C$6:$AN$170,38,FALSE)</f>
        <v>1</v>
      </c>
      <c r="T46" s="141" t="str">
        <f>VLOOKUP(B46,Lists!$C$3:$E$163,3,FALSE)</f>
        <v>Africa</v>
      </c>
      <c r="U46" s="151" t="str">
        <f>VLOOKUP(B46,'INFORM Severity - hidden'!$C$5:$V$170,20,FALSE)</f>
        <v>2021-01-29</v>
      </c>
    </row>
    <row r="47" spans="1:21" x14ac:dyDescent="0.3">
      <c r="A47" s="137" t="str">
        <f t="array" ref="A47">IFERROR(INDEX(Lists!$B$2:$B$153,SMALL(IF(Lists!$H$2:$H$153="Yes",ROW(Lists!$B$2:$B$153)),ROW(43:43))-1,1),"")</f>
        <v>International Refugees in Malaysia</v>
      </c>
      <c r="B47" s="138" t="str">
        <f>VLOOKUP(A47,Lists!$B$2:$G$153,2,FALSE)</f>
        <v>MYS001</v>
      </c>
      <c r="C47" s="138" t="str">
        <f>VLOOKUP(B47,'INFORM Severity - hidden'!$C$5:$D$160,2,FALSE)</f>
        <v>Malaysia</v>
      </c>
      <c r="D47" s="138" t="str">
        <f>VLOOKUP(A47,Lists!$B$2:$G$153,3,FALSE)</f>
        <v>MYS</v>
      </c>
      <c r="E47" s="138" t="str">
        <f>VLOOKUP(A47,Lists!$B$2:$G$153,5,FALSE)</f>
        <v>International displacement</v>
      </c>
      <c r="F47" s="236">
        <f t="shared" si="5"/>
        <v>1.6</v>
      </c>
      <c r="G47" s="142">
        <f t="shared" si="6"/>
        <v>2</v>
      </c>
      <c r="H47" s="142" t="str">
        <f t="shared" si="7"/>
        <v>Low</v>
      </c>
      <c r="I47" s="237" t="str">
        <f>INDEX(Trends!$D$3:$D$404,MATCH(B47,Trends!$C$3:$C$404,0))</f>
        <v>-</v>
      </c>
      <c r="J47" s="142" t="str">
        <f>VLOOKUP($B47,Reliability!$A$3:$I$170,9,FALSE)</f>
        <v>High</v>
      </c>
      <c r="K47" s="238">
        <f t="shared" si="8"/>
        <v>1.5</v>
      </c>
      <c r="L47" s="238">
        <f>VLOOKUP($B47,'Impact of the crisis'!$C$6:$N$170,12,FALSE)</f>
        <v>1</v>
      </c>
      <c r="M47" s="238">
        <f>VLOOKUP($B47,'Impact of the crisis'!$C$6:$AB$170,26,FALSE)</f>
        <v>1.8</v>
      </c>
      <c r="N47" s="238">
        <f>VLOOKUP($B47,'Conditions of people affected'!$C$6:$R$170,16,FALSE)</f>
        <v>1.55</v>
      </c>
      <c r="O47" s="238">
        <f>VLOOKUP($B47,'Conditions of people affected'!$C$6:$R$170,9,FALSE)</f>
        <v>2.1</v>
      </c>
      <c r="P47" s="238">
        <f>VLOOKUP($B47,'Conditions of people affected'!$C$6:$R$170,15,FALSE)</f>
        <v>1</v>
      </c>
      <c r="Q47" s="238">
        <f t="shared" si="9"/>
        <v>1.9</v>
      </c>
      <c r="R47" s="238">
        <f>VLOOKUP($B47,'Complexity of the crisis'!$C$6:$AN$170,22,FALSE)</f>
        <v>1.7</v>
      </c>
      <c r="S47" s="239">
        <f>VLOOKUP($B47,'Complexity of the crisis'!$C$6:$AN$170,38,FALSE)</f>
        <v>2</v>
      </c>
      <c r="T47" s="141" t="str">
        <f>VLOOKUP(B47,Lists!$C$3:$E$163,3,FALSE)</f>
        <v>Asia</v>
      </c>
      <c r="U47" s="151" t="str">
        <f>VLOOKUP(B47,'INFORM Severity - hidden'!$C$5:$V$170,20,FALSE)</f>
        <v>2021-03-29</v>
      </c>
    </row>
    <row r="48" spans="1:21" x14ac:dyDescent="0.3">
      <c r="A48" s="137" t="str">
        <f t="array" ref="A48">IFERROR(INDEX(Lists!$B$2:$B$153,SMALL(IF(Lists!$H$2:$H$153="Yes",ROW(Lists!$B$2:$B$153)),ROW(44:44))-1,1),"")</f>
        <v>Food Security Crisis in Namibia</v>
      </c>
      <c r="B48" s="138" t="str">
        <f>VLOOKUP(A48,Lists!$B$2:$G$153,2,FALSE)</f>
        <v>NAM002</v>
      </c>
      <c r="C48" s="138" t="str">
        <f>VLOOKUP(B48,'INFORM Severity - hidden'!$C$5:$D$160,2,FALSE)</f>
        <v>Namibia</v>
      </c>
      <c r="D48" s="138" t="str">
        <f>VLOOKUP(A48,Lists!$B$2:$G$153,3,FALSE)</f>
        <v>NAM</v>
      </c>
      <c r="E48" s="138" t="str">
        <f>VLOOKUP(A48,Lists!$B$2:$G$153,5,FALSE)</f>
        <v>Food Security</v>
      </c>
      <c r="F48" s="236">
        <f t="shared" si="5"/>
        <v>2.1</v>
      </c>
      <c r="G48" s="142">
        <f t="shared" si="6"/>
        <v>3</v>
      </c>
      <c r="H48" s="142" t="str">
        <f t="shared" si="7"/>
        <v>Medium</v>
      </c>
      <c r="I48" s="237" t="str">
        <f>INDEX(Trends!$D$3:$D$404,MATCH(B48,Trends!$C$3:$C$404,0))</f>
        <v>Stable</v>
      </c>
      <c r="J48" s="142" t="str">
        <f>VLOOKUP($B48,Reliability!$A$3:$I$170,9,FALSE)</f>
        <v>Low</v>
      </c>
      <c r="K48" s="238">
        <f t="shared" si="8"/>
        <v>1.5</v>
      </c>
      <c r="L48" s="238">
        <f>VLOOKUP($B48,'Impact of the crisis'!$C$6:$N$170,12,FALSE)</f>
        <v>1.6</v>
      </c>
      <c r="M48" s="238">
        <f>VLOOKUP($B48,'Impact of the crisis'!$C$6:$AB$170,26,FALSE)</f>
        <v>1.4</v>
      </c>
      <c r="N48" s="238">
        <f>VLOOKUP($B48,'Conditions of people affected'!$C$6:$R$170,16,FALSE)</f>
        <v>2.85</v>
      </c>
      <c r="O48" s="238">
        <f>VLOOKUP($B48,'Conditions of people affected'!$C$6:$R$170,9,FALSE)</f>
        <v>2.7</v>
      </c>
      <c r="P48" s="238">
        <f>VLOOKUP($B48,'Conditions of people affected'!$C$6:$R$170,15,FALSE)</f>
        <v>3</v>
      </c>
      <c r="Q48" s="238">
        <f t="shared" si="9"/>
        <v>1.3</v>
      </c>
      <c r="R48" s="238">
        <f>VLOOKUP($B48,'Complexity of the crisis'!$C$6:$AN$170,22,FALSE)</f>
        <v>1.5</v>
      </c>
      <c r="S48" s="239">
        <f>VLOOKUP($B48,'Complexity of the crisis'!$C$6:$AN$170,38,FALSE)</f>
        <v>1</v>
      </c>
      <c r="T48" s="141" t="str">
        <f>VLOOKUP(B48,Lists!$C$3:$E$163,3,FALSE)</f>
        <v>Africa</v>
      </c>
      <c r="U48" s="151" t="str">
        <f>VLOOKUP(B48,'INFORM Severity - hidden'!$C$5:$V$170,20,FALSE)</f>
        <v>2020-11-26</v>
      </c>
    </row>
    <row r="49" spans="1:21" x14ac:dyDescent="0.3">
      <c r="A49" s="137" t="str">
        <f t="array" ref="A49">IFERROR(INDEX(Lists!$B$2:$B$153,SMALL(IF(Lists!$H$2:$H$153="Yes",ROW(Lists!$B$2:$B$153)),ROW(45:45))-1,1),"")</f>
        <v>Multiple crises in Niger</v>
      </c>
      <c r="B49" s="138" t="str">
        <f>VLOOKUP(A49,Lists!$B$2:$G$153,2,FALSE)</f>
        <v>NER001</v>
      </c>
      <c r="C49" s="138" t="str">
        <f>VLOOKUP(B49,'INFORM Severity - hidden'!$C$5:$D$160,2,FALSE)</f>
        <v>Niger</v>
      </c>
      <c r="D49" s="138" t="str">
        <f>VLOOKUP(A49,Lists!$B$2:$G$153,3,FALSE)</f>
        <v>NER</v>
      </c>
      <c r="E49" s="138" t="str">
        <f>VLOOKUP(A49,Lists!$B$2:$G$153,5,FALSE)</f>
        <v>Multiple crises country</v>
      </c>
      <c r="F49" s="236">
        <f t="shared" si="5"/>
        <v>3.7</v>
      </c>
      <c r="G49" s="142">
        <f t="shared" si="6"/>
        <v>4</v>
      </c>
      <c r="H49" s="142" t="str">
        <f t="shared" si="7"/>
        <v>High</v>
      </c>
      <c r="I49" s="237" t="str">
        <f>INDEX(Trends!$D$3:$D$404,MATCH(B49,Trends!$C$3:$C$404,0))</f>
        <v>Stable</v>
      </c>
      <c r="J49" s="142" t="str">
        <f>VLOOKUP($B49,Reliability!$A$3:$I$170,9,FALSE)</f>
        <v>High</v>
      </c>
      <c r="K49" s="238">
        <f t="shared" si="8"/>
        <v>4.0999999999999996</v>
      </c>
      <c r="L49" s="238">
        <f>VLOOKUP($B49,'Impact of the crisis'!$C$6:$N$170,12,FALSE)</f>
        <v>4.9000000000000004</v>
      </c>
      <c r="M49" s="238">
        <f>VLOOKUP($B49,'Impact of the crisis'!$C$6:$AB$170,26,FALSE)</f>
        <v>3.6</v>
      </c>
      <c r="N49" s="238">
        <f>VLOOKUP($B49,'Conditions of people affected'!$C$6:$R$170,16,FALSE)</f>
        <v>3.65</v>
      </c>
      <c r="O49" s="238">
        <f>VLOOKUP($B49,'Conditions of people affected'!$C$6:$R$170,9,FALSE)</f>
        <v>4.3</v>
      </c>
      <c r="P49" s="238">
        <f>VLOOKUP($B49,'Conditions of people affected'!$C$6:$R$170,15,FALSE)</f>
        <v>3</v>
      </c>
      <c r="Q49" s="238">
        <f t="shared" si="9"/>
        <v>3.4</v>
      </c>
      <c r="R49" s="238">
        <f>VLOOKUP($B49,'Complexity of the crisis'!$C$6:$AN$170,22,FALSE)</f>
        <v>2.6</v>
      </c>
      <c r="S49" s="239">
        <f>VLOOKUP($B49,'Complexity of the crisis'!$C$6:$AN$170,38,FALSE)</f>
        <v>4</v>
      </c>
      <c r="T49" s="141" t="str">
        <f>VLOOKUP(B49,Lists!$C$3:$E$163,3,FALSE)</f>
        <v>Africa</v>
      </c>
      <c r="U49" s="151" t="str">
        <f>VLOOKUP(B49,'INFORM Severity - hidden'!$C$5:$V$170,20,FALSE)</f>
        <v>2021-03-26</v>
      </c>
    </row>
    <row r="50" spans="1:21" x14ac:dyDescent="0.3">
      <c r="A50" s="137" t="str">
        <f t="array" ref="A50">IFERROR(INDEX(Lists!$B$2:$B$153,SMALL(IF(Lists!$H$2:$H$153="Yes",ROW(Lists!$B$2:$B$153)),ROW(46:46))-1,1),"")</f>
        <v>Complex crisis in Nigeria</v>
      </c>
      <c r="B50" s="138" t="str">
        <f>VLOOKUP(A50,Lists!$B$2:$G$153,2,FALSE)</f>
        <v>NGA001</v>
      </c>
      <c r="C50" s="138" t="str">
        <f>VLOOKUP(B50,'INFORM Severity - hidden'!$C$5:$D$160,2,FALSE)</f>
        <v>Nigeria</v>
      </c>
      <c r="D50" s="138" t="str">
        <f>VLOOKUP(A50,Lists!$B$2:$G$153,3,FALSE)</f>
        <v>NGA</v>
      </c>
      <c r="E50" s="138" t="str">
        <f>VLOOKUP(A50,Lists!$B$2:$G$153,5,FALSE)</f>
        <v>Complex crisis</v>
      </c>
      <c r="F50" s="236">
        <f t="shared" si="5"/>
        <v>4.0999999999999996</v>
      </c>
      <c r="G50" s="142">
        <f t="shared" si="6"/>
        <v>5</v>
      </c>
      <c r="H50" s="142" t="str">
        <f t="shared" si="7"/>
        <v>Very High</v>
      </c>
      <c r="I50" s="237" t="str">
        <f>INDEX(Trends!$D$3:$D$404,MATCH(B50,Trends!$C$3:$C$404,0))</f>
        <v>Increasing</v>
      </c>
      <c r="J50" s="142" t="str">
        <f>VLOOKUP($B50,Reliability!$A$3:$I$170,9,FALSE)</f>
        <v>High</v>
      </c>
      <c r="K50" s="238">
        <f t="shared" si="8"/>
        <v>4.0999999999999996</v>
      </c>
      <c r="L50" s="238">
        <f>VLOOKUP($B50,'Impact of the crisis'!$C$6:$N$170,12,FALSE)</f>
        <v>4.3</v>
      </c>
      <c r="M50" s="238">
        <f>VLOOKUP($B50,'Impact of the crisis'!$C$6:$AB$170,26,FALSE)</f>
        <v>4</v>
      </c>
      <c r="N50" s="238">
        <f>VLOOKUP($B50,'Conditions of people affected'!$C$6:$R$170,16,FALSE)</f>
        <v>4</v>
      </c>
      <c r="O50" s="238">
        <f>VLOOKUP($B50,'Conditions of people affected'!$C$6:$R$170,9,FALSE)</f>
        <v>5</v>
      </c>
      <c r="P50" s="238">
        <f>VLOOKUP($B50,'Conditions of people affected'!$C$6:$R$170,15,FALSE)</f>
        <v>3</v>
      </c>
      <c r="Q50" s="238">
        <f t="shared" si="9"/>
        <v>4.0999999999999996</v>
      </c>
      <c r="R50" s="238">
        <f>VLOOKUP($B50,'Complexity of the crisis'!$C$6:$AN$170,22,FALSE)</f>
        <v>3.5</v>
      </c>
      <c r="S50" s="239">
        <f>VLOOKUP($B50,'Complexity of the crisis'!$C$6:$AN$170,38,FALSE)</f>
        <v>4.5</v>
      </c>
      <c r="T50" s="141" t="str">
        <f>VLOOKUP(B50,Lists!$C$3:$E$163,3,FALSE)</f>
        <v>Africa</v>
      </c>
      <c r="U50" s="151" t="str">
        <f>VLOOKUP(B50,'INFORM Severity - hidden'!$C$5:$V$170,20,FALSE)</f>
        <v>2021-03-26</v>
      </c>
    </row>
    <row r="51" spans="1:21" x14ac:dyDescent="0.3">
      <c r="A51" s="137" t="str">
        <f t="array" ref="A51">IFERROR(INDEX(Lists!$B$2:$B$153,SMALL(IF(Lists!$H$2:$H$153="Yes",ROW(Lists!$B$2:$B$153)),ROW(47:47))-1,1),"")</f>
        <v>Socioeconomic crisis in Nicaragua</v>
      </c>
      <c r="B51" s="138" t="str">
        <f>VLOOKUP(A51,Lists!$B$2:$G$153,2,FALSE)</f>
        <v>NIC001</v>
      </c>
      <c r="C51" s="138" t="str">
        <f>VLOOKUP(B51,'INFORM Severity - hidden'!$C$5:$D$160,2,FALSE)</f>
        <v>Nicaragua</v>
      </c>
      <c r="D51" s="138" t="str">
        <f>VLOOKUP(A51,Lists!$B$2:$G$153,3,FALSE)</f>
        <v>NIC</v>
      </c>
      <c r="E51" s="138" t="str">
        <f>VLOOKUP(A51,Lists!$B$2:$G$153,5,FALSE)</f>
        <v>Political and economic crisis</v>
      </c>
      <c r="F51" s="236" t="str">
        <f t="shared" si="5"/>
        <v>x</v>
      </c>
      <c r="G51" s="142" t="str">
        <f t="shared" si="6"/>
        <v>x</v>
      </c>
      <c r="H51" s="142" t="str">
        <f t="shared" si="7"/>
        <v>x</v>
      </c>
      <c r="I51" s="237" t="str">
        <f>INDEX(Trends!$D$3:$D$404,MATCH(B51,Trends!$C$3:$C$404,0))</f>
        <v>-</v>
      </c>
      <c r="J51" s="142" t="str">
        <f>VLOOKUP($B51,Reliability!$A$3:$I$170,9,FALSE)</f>
        <v>Low</v>
      </c>
      <c r="K51" s="238">
        <f t="shared" si="8"/>
        <v>2.9</v>
      </c>
      <c r="L51" s="238">
        <f>VLOOKUP($B51,'Impact of the crisis'!$C$6:$N$170,12,FALSE)</f>
        <v>4.0999999999999996</v>
      </c>
      <c r="M51" s="238">
        <f>VLOOKUP($B51,'Impact of the crisis'!$C$6:$AB$170,26,FALSE)</f>
        <v>2</v>
      </c>
      <c r="N51" s="238" t="str">
        <f>VLOOKUP($B51,'Conditions of people affected'!$C$6:$R$170,16,FALSE)</f>
        <v>x</v>
      </c>
      <c r="O51" s="238" t="str">
        <f>VLOOKUP($B51,'Conditions of people affected'!$C$6:$R$170,9,FALSE)</f>
        <v>x</v>
      </c>
      <c r="P51" s="238" t="str">
        <f>VLOOKUP($B51,'Conditions of people affected'!$C$6:$R$170,15,FALSE)</f>
        <v>x</v>
      </c>
      <c r="Q51" s="238">
        <f t="shared" si="9"/>
        <v>2.2999999999999998</v>
      </c>
      <c r="R51" s="238">
        <f>VLOOKUP($B51,'Complexity of the crisis'!$C$6:$AN$170,22,FALSE)</f>
        <v>2.9</v>
      </c>
      <c r="S51" s="239">
        <f>VLOOKUP($B51,'Complexity of the crisis'!$C$6:$AN$170,38,FALSE)</f>
        <v>1.5</v>
      </c>
      <c r="T51" s="141" t="str">
        <f>VLOOKUP(B51,Lists!$C$3:$E$163,3,FALSE)</f>
        <v>Americas</v>
      </c>
      <c r="U51" s="151" t="str">
        <f>VLOOKUP(B51,'INFORM Severity - hidden'!$C$5:$V$170,20,FALSE)</f>
        <v>2021-01-28</v>
      </c>
    </row>
    <row r="52" spans="1:21" x14ac:dyDescent="0.3">
      <c r="A52" s="137" t="str">
        <f t="array" ref="A52">IFERROR(INDEX(Lists!$B$2:$B$153,SMALL(IF(Lists!$H$2:$H$153="Yes",ROW(Lists!$B$2:$B$153)),ROW(48:48))-1,1),"")</f>
        <v>Complex crisis in Pakistan</v>
      </c>
      <c r="B52" s="138" t="str">
        <f>VLOOKUP(A52,Lists!$B$2:$G$153,2,FALSE)</f>
        <v>PAK001</v>
      </c>
      <c r="C52" s="138" t="str">
        <f>VLOOKUP(B52,'INFORM Severity - hidden'!$C$5:$D$160,2,FALSE)</f>
        <v>Pakistan</v>
      </c>
      <c r="D52" s="138" t="str">
        <f>VLOOKUP(A52,Lists!$B$2:$G$153,3,FALSE)</f>
        <v>PAK</v>
      </c>
      <c r="E52" s="138" t="str">
        <f>VLOOKUP(A52,Lists!$B$2:$G$153,5,FALSE)</f>
        <v>Complex crisis</v>
      </c>
      <c r="F52" s="236">
        <f t="shared" si="5"/>
        <v>3.8</v>
      </c>
      <c r="G52" s="142">
        <f t="shared" si="6"/>
        <v>4</v>
      </c>
      <c r="H52" s="142" t="str">
        <f t="shared" si="7"/>
        <v>High</v>
      </c>
      <c r="I52" s="237" t="str">
        <f>INDEX(Trends!$D$3:$D$404,MATCH(B52,Trends!$C$3:$C$404,0))</f>
        <v>Increasing</v>
      </c>
      <c r="J52" s="142" t="str">
        <f>VLOOKUP($B52,Reliability!$A$3:$I$170,9,FALSE)</f>
        <v>High</v>
      </c>
      <c r="K52" s="238">
        <f t="shared" si="8"/>
        <v>4.4000000000000004</v>
      </c>
      <c r="L52" s="238">
        <f>VLOOKUP($B52,'Impact of the crisis'!$C$6:$N$170,12,FALSE)</f>
        <v>5</v>
      </c>
      <c r="M52" s="238">
        <f>VLOOKUP($B52,'Impact of the crisis'!$C$6:$AB$170,26,FALSE)</f>
        <v>4</v>
      </c>
      <c r="N52" s="238">
        <f>VLOOKUP($B52,'Conditions of people affected'!$C$6:$R$170,16,FALSE)</f>
        <v>3.5</v>
      </c>
      <c r="O52" s="238">
        <f>VLOOKUP($B52,'Conditions of people affected'!$C$6:$R$170,9,FALSE)</f>
        <v>5</v>
      </c>
      <c r="P52" s="238">
        <f>VLOOKUP($B52,'Conditions of people affected'!$C$6:$R$170,15,FALSE)</f>
        <v>2</v>
      </c>
      <c r="Q52" s="238">
        <f t="shared" si="9"/>
        <v>3.6</v>
      </c>
      <c r="R52" s="238">
        <f>VLOOKUP($B52,'Complexity of the crisis'!$C$6:$AN$170,22,FALSE)</f>
        <v>3.2</v>
      </c>
      <c r="S52" s="239">
        <f>VLOOKUP($B52,'Complexity of the crisis'!$C$6:$AN$170,38,FALSE)</f>
        <v>4</v>
      </c>
      <c r="T52" s="141" t="str">
        <f>VLOOKUP(B52,Lists!$C$3:$E$163,3,FALSE)</f>
        <v>Asia</v>
      </c>
      <c r="U52" s="151" t="str">
        <f>VLOOKUP(B52,'INFORM Severity - hidden'!$C$5:$V$170,20,FALSE)</f>
        <v>2021-05-30</v>
      </c>
    </row>
    <row r="53" spans="1:21" x14ac:dyDescent="0.3">
      <c r="A53" s="137" t="str">
        <f t="array" ref="A53">IFERROR(INDEX(Lists!$B$2:$B$153,SMALL(IF(Lists!$H$2:$H$153="Yes",ROW(Lists!$B$2:$B$153)),ROW(49:49))-1,1),"")</f>
        <v>Venezuela displacement in Peru</v>
      </c>
      <c r="B53" s="138" t="str">
        <f>VLOOKUP(A53,Lists!$B$2:$G$153,2,FALSE)</f>
        <v>PER002</v>
      </c>
      <c r="C53" s="138" t="str">
        <f>VLOOKUP(B53,'INFORM Severity - hidden'!$C$5:$D$160,2,FALSE)</f>
        <v>Peru</v>
      </c>
      <c r="D53" s="138" t="str">
        <f>VLOOKUP(A53,Lists!$B$2:$G$153,3,FALSE)</f>
        <v>PER</v>
      </c>
      <c r="E53" s="138" t="str">
        <f>VLOOKUP(A53,Lists!$B$2:$G$153,5,FALSE)</f>
        <v>International displacement</v>
      </c>
      <c r="F53" s="236">
        <f t="shared" si="5"/>
        <v>2.7</v>
      </c>
      <c r="G53" s="142">
        <f t="shared" si="6"/>
        <v>3</v>
      </c>
      <c r="H53" s="142" t="str">
        <f t="shared" si="7"/>
        <v>Medium</v>
      </c>
      <c r="I53" s="237" t="str">
        <f>INDEX(Trends!$D$3:$D$404,MATCH(B53,Trends!$C$3:$C$404,0))</f>
        <v>Stable</v>
      </c>
      <c r="J53" s="142" t="str">
        <f>VLOOKUP($B53,Reliability!$A$3:$I$170,9,FALSE)</f>
        <v>Medium</v>
      </c>
      <c r="K53" s="238">
        <f t="shared" si="8"/>
        <v>2.6</v>
      </c>
      <c r="L53" s="238">
        <f>VLOOKUP($B53,'Impact of the crisis'!$C$6:$N$170,12,FALSE)</f>
        <v>2.8</v>
      </c>
      <c r="M53" s="238">
        <f>VLOOKUP($B53,'Impact of the crisis'!$C$6:$AB$170,26,FALSE)</f>
        <v>2.5</v>
      </c>
      <c r="N53" s="238">
        <f>VLOOKUP($B53,'Conditions of people affected'!$C$6:$R$170,16,FALSE)</f>
        <v>3.25</v>
      </c>
      <c r="O53" s="238">
        <f>VLOOKUP($B53,'Conditions of people affected'!$C$6:$R$170,9,FALSE)</f>
        <v>3.5</v>
      </c>
      <c r="P53" s="238">
        <f>VLOOKUP($B53,'Conditions of people affected'!$C$6:$R$170,15,FALSE)</f>
        <v>3</v>
      </c>
      <c r="Q53" s="238">
        <f t="shared" si="9"/>
        <v>1.9</v>
      </c>
      <c r="R53" s="238">
        <f>VLOOKUP($B53,'Complexity of the crisis'!$C$6:$AN$170,22,FALSE)</f>
        <v>2.2999999999999998</v>
      </c>
      <c r="S53" s="239">
        <f>VLOOKUP($B53,'Complexity of the crisis'!$C$6:$AN$170,38,FALSE)</f>
        <v>1.5</v>
      </c>
      <c r="T53" s="141" t="str">
        <f>VLOOKUP(B53,Lists!$C$3:$E$163,3,FALSE)</f>
        <v>Americas</v>
      </c>
      <c r="U53" s="151" t="str">
        <f>VLOOKUP(B53,'INFORM Severity - hidden'!$C$5:$V$170,20,FALSE)</f>
        <v>2021-01-29</v>
      </c>
    </row>
    <row r="54" spans="1:21" x14ac:dyDescent="0.3">
      <c r="A54" s="137" t="str">
        <f t="array" ref="A54">IFERROR(INDEX(Lists!$B$2:$B$153,SMALL(IF(Lists!$H$2:$H$153="Yes",ROW(Lists!$B$2:$B$153)),ROW(50:50))-1,1),"")</f>
        <v>Mindanao conflict</v>
      </c>
      <c r="B54" s="138" t="str">
        <f>VLOOKUP(A54,Lists!$B$2:$G$153,2,FALSE)</f>
        <v>PHL003</v>
      </c>
      <c r="C54" s="138" t="str">
        <f>VLOOKUP(B54,'INFORM Severity - hidden'!$C$5:$D$160,2,FALSE)</f>
        <v>Philippines</v>
      </c>
      <c r="D54" s="138" t="str">
        <f>VLOOKUP(A54,Lists!$B$2:$G$153,3,FALSE)</f>
        <v>PHL</v>
      </c>
      <c r="E54" s="138" t="str">
        <f>VLOOKUP(A54,Lists!$B$2:$G$153,5,FALSE)</f>
        <v>Conflict</v>
      </c>
      <c r="F54" s="236">
        <f t="shared" si="5"/>
        <v>2.4</v>
      </c>
      <c r="G54" s="142">
        <f t="shared" si="6"/>
        <v>3</v>
      </c>
      <c r="H54" s="142" t="str">
        <f t="shared" si="7"/>
        <v>Medium</v>
      </c>
      <c r="I54" s="237" t="str">
        <f>INDEX(Trends!$D$3:$D$404,MATCH(B54,Trends!$C$3:$C$404,0))</f>
        <v>Increasing</v>
      </c>
      <c r="J54" s="142" t="str">
        <f>VLOOKUP($B54,Reliability!$A$3:$I$170,9,FALSE)</f>
        <v>High</v>
      </c>
      <c r="K54" s="238">
        <f t="shared" si="8"/>
        <v>3</v>
      </c>
      <c r="L54" s="238">
        <f>VLOOKUP($B54,'Impact of the crisis'!$C$6:$N$170,12,FALSE)</f>
        <v>2.9</v>
      </c>
      <c r="M54" s="238">
        <f>VLOOKUP($B54,'Impact of the crisis'!$C$6:$AB$170,26,FALSE)</f>
        <v>3</v>
      </c>
      <c r="N54" s="238">
        <f>VLOOKUP($B54,'Conditions of people affected'!$C$6:$R$170,16,FALSE)</f>
        <v>1.75</v>
      </c>
      <c r="O54" s="238">
        <f>VLOOKUP($B54,'Conditions of people affected'!$C$6:$R$170,9,FALSE)</f>
        <v>2.5</v>
      </c>
      <c r="P54" s="238">
        <f>VLOOKUP($B54,'Conditions of people affected'!$C$6:$R$170,15,FALSE)</f>
        <v>1</v>
      </c>
      <c r="Q54" s="238">
        <f t="shared" si="9"/>
        <v>3</v>
      </c>
      <c r="R54" s="238">
        <f>VLOOKUP($B54,'Complexity of the crisis'!$C$6:$AN$170,22,FALSE)</f>
        <v>2.9</v>
      </c>
      <c r="S54" s="239">
        <f>VLOOKUP($B54,'Complexity of the crisis'!$C$6:$AN$170,38,FALSE)</f>
        <v>3</v>
      </c>
      <c r="T54" s="141" t="str">
        <f>VLOOKUP(B54,Lists!$C$3:$E$163,3,FALSE)</f>
        <v>Asia</v>
      </c>
      <c r="U54" s="151" t="str">
        <f>VLOOKUP(B54,'INFORM Severity - hidden'!$C$5:$V$170,20,FALSE)</f>
        <v>2021-05-30</v>
      </c>
    </row>
    <row r="55" spans="1:21" x14ac:dyDescent="0.3">
      <c r="A55" s="137" t="str">
        <f t="array" ref="A55">IFERROR(INDEX(Lists!$B$2:$B$153,SMALL(IF(Lists!$H$2:$H$153="Yes",ROW(Lists!$B$2:$B$153)),ROW(51:51))-1,1),"")</f>
        <v>Complex crisis in DPRK</v>
      </c>
      <c r="B55" s="138" t="str">
        <f>VLOOKUP(A55,Lists!$B$2:$G$153,2,FALSE)</f>
        <v>PRK001</v>
      </c>
      <c r="C55" s="138" t="str">
        <f>VLOOKUP(B55,'INFORM Severity - hidden'!$C$5:$D$160,2,FALSE)</f>
        <v>DPRK</v>
      </c>
      <c r="D55" s="138" t="str">
        <f>VLOOKUP(A55,Lists!$B$2:$G$153,3,FALSE)</f>
        <v>PRK</v>
      </c>
      <c r="E55" s="138" t="str">
        <f>VLOOKUP(A55,Lists!$B$2:$G$153,5,FALSE)</f>
        <v>Complex crisis</v>
      </c>
      <c r="F55" s="236">
        <f t="shared" si="5"/>
        <v>3.8</v>
      </c>
      <c r="G55" s="142">
        <f t="shared" si="6"/>
        <v>4</v>
      </c>
      <c r="H55" s="142" t="str">
        <f t="shared" si="7"/>
        <v>High</v>
      </c>
      <c r="I55" s="237" t="str">
        <f>INDEX(Trends!$D$3:$D$404,MATCH(B55,Trends!$C$3:$C$404,0))</f>
        <v>Increasing</v>
      </c>
      <c r="J55" s="142" t="str">
        <f>VLOOKUP($B55,Reliability!$A$3:$I$170,9,FALSE)</f>
        <v>Medium</v>
      </c>
      <c r="K55" s="238">
        <f t="shared" si="8"/>
        <v>3.9</v>
      </c>
      <c r="L55" s="238">
        <f>VLOOKUP($B55,'Impact of the crisis'!$C$6:$N$170,12,FALSE)</f>
        <v>4.5999999999999996</v>
      </c>
      <c r="M55" s="238">
        <f>VLOOKUP($B55,'Impact of the crisis'!$C$6:$AB$170,26,FALSE)</f>
        <v>3.5</v>
      </c>
      <c r="N55" s="238">
        <f>VLOOKUP($B55,'Conditions of people affected'!$C$6:$R$170,16,FALSE)</f>
        <v>4.5</v>
      </c>
      <c r="O55" s="238">
        <f>VLOOKUP($B55,'Conditions of people affected'!$C$6:$R$170,9,FALSE)</f>
        <v>5</v>
      </c>
      <c r="P55" s="238">
        <f>VLOOKUP($B55,'Conditions of people affected'!$C$6:$R$170,15,FALSE)</f>
        <v>4</v>
      </c>
      <c r="Q55" s="238">
        <f t="shared" si="9"/>
        <v>2.5</v>
      </c>
      <c r="R55" s="238">
        <f>VLOOKUP($B55,'Complexity of the crisis'!$C$6:$AN$170,22,FALSE)</f>
        <v>2.9</v>
      </c>
      <c r="S55" s="239">
        <f>VLOOKUP($B55,'Complexity of the crisis'!$C$6:$AN$170,38,FALSE)</f>
        <v>2</v>
      </c>
      <c r="T55" s="141" t="str">
        <f>VLOOKUP(B55,Lists!$C$3:$E$163,3,FALSE)</f>
        <v>Asia</v>
      </c>
      <c r="U55" s="151" t="str">
        <f>VLOOKUP(B55,'INFORM Severity - hidden'!$C$5:$V$170,20,FALSE)</f>
        <v>2021-03-23</v>
      </c>
    </row>
    <row r="56" spans="1:21" x14ac:dyDescent="0.3">
      <c r="A56" s="137" t="str">
        <f t="array" ref="A56">IFERROR(INDEX(Lists!$B$2:$B$153,SMALL(IF(Lists!$H$2:$H$153="Yes",ROW(Lists!$B$2:$B$153)),ROW(52:52))-1,1),"")</f>
        <v>Conflict in Palestine</v>
      </c>
      <c r="B56" s="138" t="str">
        <f>VLOOKUP(A56,Lists!$B$2:$G$153,2,FALSE)</f>
        <v>PSE002</v>
      </c>
      <c r="C56" s="138" t="str">
        <f>VLOOKUP(B56,'INFORM Severity - hidden'!$C$5:$D$160,2,FALSE)</f>
        <v>Palestine</v>
      </c>
      <c r="D56" s="138" t="str">
        <f>VLOOKUP(A56,Lists!$B$2:$G$153,3,FALSE)</f>
        <v>PSE</v>
      </c>
      <c r="E56" s="138" t="str">
        <f>VLOOKUP(A56,Lists!$B$2:$G$153,5,FALSE)</f>
        <v>Conflict</v>
      </c>
      <c r="F56" s="236">
        <f t="shared" si="5"/>
        <v>4</v>
      </c>
      <c r="G56" s="142">
        <f t="shared" si="6"/>
        <v>4</v>
      </c>
      <c r="H56" s="142" t="str">
        <f t="shared" si="7"/>
        <v>High</v>
      </c>
      <c r="I56" s="237" t="str">
        <f>INDEX(Trends!$D$3:$D$404,MATCH(B56,Trends!$C$3:$C$404,0))</f>
        <v>Increasing</v>
      </c>
      <c r="J56" s="142" t="str">
        <f>VLOOKUP($B56,Reliability!$A$3:$I$170,9,FALSE)</f>
        <v>High</v>
      </c>
      <c r="K56" s="238">
        <f t="shared" si="8"/>
        <v>3.8</v>
      </c>
      <c r="L56" s="238">
        <f>VLOOKUP($B56,'Impact of the crisis'!$C$6:$N$170,12,FALSE)</f>
        <v>3.4</v>
      </c>
      <c r="M56" s="238">
        <f>VLOOKUP($B56,'Impact of the crisis'!$C$6:$AB$170,26,FALSE)</f>
        <v>4</v>
      </c>
      <c r="N56" s="238">
        <f>VLOOKUP($B56,'Conditions of people affected'!$C$6:$R$170,16,FALSE)</f>
        <v>4.5</v>
      </c>
      <c r="O56" s="238">
        <f>VLOOKUP($B56,'Conditions of people affected'!$C$6:$R$170,9,FALSE)</f>
        <v>4</v>
      </c>
      <c r="P56" s="238">
        <f>VLOOKUP($B56,'Conditions of people affected'!$C$6:$R$170,15,FALSE)</f>
        <v>5</v>
      </c>
      <c r="Q56" s="238">
        <f t="shared" si="9"/>
        <v>3.2</v>
      </c>
      <c r="R56" s="238">
        <f>VLOOKUP($B56,'Complexity of the crisis'!$C$6:$AN$170,22,FALSE)</f>
        <v>2.2000000000000002</v>
      </c>
      <c r="S56" s="239">
        <f>VLOOKUP($B56,'Complexity of the crisis'!$C$6:$AN$170,38,FALSE)</f>
        <v>4</v>
      </c>
      <c r="T56" s="141" t="str">
        <f>VLOOKUP(B56,Lists!$C$3:$E$163,3,FALSE)</f>
        <v>Middle east</v>
      </c>
      <c r="U56" s="151" t="str">
        <f>VLOOKUP(B56,'INFORM Severity - hidden'!$C$5:$V$170,20,FALSE)</f>
        <v>2021-04-28</v>
      </c>
    </row>
    <row r="57" spans="1:21" x14ac:dyDescent="0.3">
      <c r="A57" s="137" t="str">
        <f t="array" ref="A57">IFERROR(INDEX(Lists!$B$2:$B$153,SMALL(IF(Lists!$H$2:$H$153="Yes",ROW(Lists!$B$2:$B$153)),ROW(53:53))-1,1),"")</f>
        <v>Burundi and DRC refugees in Rwanda</v>
      </c>
      <c r="B57" s="138" t="str">
        <f>VLOOKUP(A57,Lists!$B$2:$G$153,2,FALSE)</f>
        <v>RWA002</v>
      </c>
      <c r="C57" s="138" t="str">
        <f>VLOOKUP(B57,'INFORM Severity - hidden'!$C$5:$D$160,2,FALSE)</f>
        <v>Rwanda</v>
      </c>
      <c r="D57" s="138" t="str">
        <f>VLOOKUP(A57,Lists!$B$2:$G$153,3,FALSE)</f>
        <v>RWA</v>
      </c>
      <c r="E57" s="138" t="str">
        <f>VLOOKUP(A57,Lists!$B$2:$G$153,5,FALSE)</f>
        <v>International displacement</v>
      </c>
      <c r="F57" s="236">
        <f t="shared" si="5"/>
        <v>1.9</v>
      </c>
      <c r="G57" s="142">
        <f t="shared" si="6"/>
        <v>2</v>
      </c>
      <c r="H57" s="142" t="str">
        <f t="shared" si="7"/>
        <v>Low</v>
      </c>
      <c r="I57" s="237" t="str">
        <f>INDEX(Trends!$D$3:$D$404,MATCH(B57,Trends!$C$3:$C$404,0))</f>
        <v>Stable</v>
      </c>
      <c r="J57" s="142" t="str">
        <f>VLOOKUP($B57,Reliability!$A$3:$I$170,9,FALSE)</f>
        <v>Medium</v>
      </c>
      <c r="K57" s="238">
        <f t="shared" si="8"/>
        <v>2.6</v>
      </c>
      <c r="L57" s="238">
        <f>VLOOKUP($B57,'Impact of the crisis'!$C$6:$N$170,12,FALSE)</f>
        <v>2.1</v>
      </c>
      <c r="M57" s="238">
        <f>VLOOKUP($B57,'Impact of the crisis'!$C$6:$AB$170,26,FALSE)</f>
        <v>2.8</v>
      </c>
      <c r="N57" s="238">
        <f>VLOOKUP($B57,'Conditions of people affected'!$C$6:$R$170,16,FALSE)</f>
        <v>1.45</v>
      </c>
      <c r="O57" s="238">
        <f>VLOOKUP($B57,'Conditions of people affected'!$C$6:$R$170,9,FALSE)</f>
        <v>1.9</v>
      </c>
      <c r="P57" s="238">
        <f>VLOOKUP($B57,'Conditions of people affected'!$C$6:$R$170,15,FALSE)</f>
        <v>1</v>
      </c>
      <c r="Q57" s="238">
        <f t="shared" si="9"/>
        <v>2.1</v>
      </c>
      <c r="R57" s="238">
        <f>VLOOKUP($B57,'Complexity of the crisis'!$C$6:$AN$170,22,FALSE)</f>
        <v>2.6</v>
      </c>
      <c r="S57" s="239">
        <f>VLOOKUP($B57,'Complexity of the crisis'!$C$6:$AN$170,38,FALSE)</f>
        <v>1.5</v>
      </c>
      <c r="T57" s="141" t="str">
        <f>VLOOKUP(B57,Lists!$C$3:$E$163,3,FALSE)</f>
        <v>Africa</v>
      </c>
      <c r="U57" s="151" t="str">
        <f>VLOOKUP(B57,'INFORM Severity - hidden'!$C$5:$V$170,20,FALSE)</f>
        <v>2021-01-29</v>
      </c>
    </row>
    <row r="58" spans="1:21" x14ac:dyDescent="0.3">
      <c r="A58" s="137" t="str">
        <f t="array" ref="A58">IFERROR(INDEX(Lists!$B$2:$B$153,SMALL(IF(Lists!$H$2:$H$153="Yes",ROW(Lists!$B$2:$B$153)),ROW(54:54))-1,1),"")</f>
        <v>Complex crisis in Sudan</v>
      </c>
      <c r="B58" s="138" t="str">
        <f>VLOOKUP(A58,Lists!$B$2:$G$153,2,FALSE)</f>
        <v>SDN001</v>
      </c>
      <c r="C58" s="138" t="str">
        <f>VLOOKUP(B58,'INFORM Severity - hidden'!$C$5:$D$160,2,FALSE)</f>
        <v>Sudan</v>
      </c>
      <c r="D58" s="138" t="str">
        <f>VLOOKUP(A58,Lists!$B$2:$G$153,3,FALSE)</f>
        <v>SDN</v>
      </c>
      <c r="E58" s="138" t="str">
        <f>VLOOKUP(A58,Lists!$B$2:$G$153,5,FALSE)</f>
        <v>Multiple crises country</v>
      </c>
      <c r="F58" s="236">
        <f t="shared" si="5"/>
        <v>4.2</v>
      </c>
      <c r="G58" s="142">
        <f t="shared" si="6"/>
        <v>5</v>
      </c>
      <c r="H58" s="142" t="str">
        <f t="shared" si="7"/>
        <v>Very High</v>
      </c>
      <c r="I58" s="237" t="str">
        <f>INDEX(Trends!$D$3:$D$404,MATCH(B58,Trends!$C$3:$C$404,0))</f>
        <v>Decreasing</v>
      </c>
      <c r="J58" s="142" t="str">
        <f>VLOOKUP($B58,Reliability!$A$3:$I$170,9,FALSE)</f>
        <v>Medium</v>
      </c>
      <c r="K58" s="238">
        <f t="shared" si="8"/>
        <v>4.0999999999999996</v>
      </c>
      <c r="L58" s="238">
        <f>VLOOKUP($B58,'Impact of the crisis'!$C$6:$N$170,12,FALSE)</f>
        <v>4.8</v>
      </c>
      <c r="M58" s="238">
        <f>VLOOKUP($B58,'Impact of the crisis'!$C$6:$AB$170,26,FALSE)</f>
        <v>3.7</v>
      </c>
      <c r="N58" s="238">
        <f>VLOOKUP($B58,'Conditions of people affected'!$C$6:$R$170,16,FALSE)</f>
        <v>4.5</v>
      </c>
      <c r="O58" s="238">
        <f>VLOOKUP($B58,'Conditions of people affected'!$C$6:$R$170,9,FALSE)</f>
        <v>5</v>
      </c>
      <c r="P58" s="238">
        <f>VLOOKUP($B58,'Conditions of people affected'!$C$6:$R$170,15,FALSE)</f>
        <v>4</v>
      </c>
      <c r="Q58" s="238">
        <f t="shared" si="9"/>
        <v>3.7</v>
      </c>
      <c r="R58" s="238">
        <f>VLOOKUP($B58,'Complexity of the crisis'!$C$6:$AN$170,22,FALSE)</f>
        <v>3.3</v>
      </c>
      <c r="S58" s="239">
        <f>VLOOKUP($B58,'Complexity of the crisis'!$C$6:$AN$170,38,FALSE)</f>
        <v>4</v>
      </c>
      <c r="T58" s="141" t="str">
        <f>VLOOKUP(B58,Lists!$C$3:$E$163,3,FALSE)</f>
        <v>Africa</v>
      </c>
      <c r="U58" s="151" t="str">
        <f>VLOOKUP(B58,'INFORM Severity - hidden'!$C$5:$V$170,20,FALSE)</f>
        <v>2021-04-30</v>
      </c>
    </row>
    <row r="59" spans="1:21" x14ac:dyDescent="0.3">
      <c r="A59" s="137" t="str">
        <f t="array" ref="A59">IFERROR(INDEX(Lists!$B$2:$B$153,SMALL(IF(Lists!$H$2:$H$153="Yes",ROW(Lists!$B$2:$B$153)),ROW(55:55))-1,1),"")</f>
        <v>Drought in Senegal</v>
      </c>
      <c r="B59" s="138" t="str">
        <f>VLOOKUP(A59,Lists!$B$2:$G$153,2,FALSE)</f>
        <v>SEN002</v>
      </c>
      <c r="C59" s="138" t="str">
        <f>VLOOKUP(B59,'INFORM Severity - hidden'!$C$5:$D$160,2,FALSE)</f>
        <v>Senegal</v>
      </c>
      <c r="D59" s="138" t="str">
        <f>VLOOKUP(A59,Lists!$B$2:$G$153,3,FALSE)</f>
        <v>SEN</v>
      </c>
      <c r="E59" s="138" t="str">
        <f>VLOOKUP(A59,Lists!$B$2:$G$153,5,FALSE)</f>
        <v>Drought</v>
      </c>
      <c r="F59" s="236">
        <f t="shared" si="5"/>
        <v>2.4</v>
      </c>
      <c r="G59" s="142">
        <f t="shared" si="6"/>
        <v>3</v>
      </c>
      <c r="H59" s="142" t="str">
        <f t="shared" si="7"/>
        <v>Medium</v>
      </c>
      <c r="I59" s="237" t="str">
        <f>INDEX(Trends!$D$3:$D$404,MATCH(B59,Trends!$C$3:$C$404,0))</f>
        <v>Stable</v>
      </c>
      <c r="J59" s="142" t="str">
        <f>VLOOKUP($B59,Reliability!$A$3:$I$170,9,FALSE)</f>
        <v>Medium</v>
      </c>
      <c r="K59" s="238">
        <f t="shared" si="8"/>
        <v>2.7</v>
      </c>
      <c r="L59" s="238">
        <f>VLOOKUP($B59,'Impact of the crisis'!$C$6:$N$170,12,FALSE)</f>
        <v>4.5</v>
      </c>
      <c r="M59" s="238">
        <f>VLOOKUP($B59,'Impact of the crisis'!$C$6:$AB$170,26,FALSE)</f>
        <v>1.2</v>
      </c>
      <c r="N59" s="238">
        <f>VLOOKUP($B59,'Conditions of people affected'!$C$6:$R$170,16,FALSE)</f>
        <v>2.4</v>
      </c>
      <c r="O59" s="238">
        <f>VLOOKUP($B59,'Conditions of people affected'!$C$6:$R$170,9,FALSE)</f>
        <v>2.8</v>
      </c>
      <c r="P59" s="238">
        <f>VLOOKUP($B59,'Conditions of people affected'!$C$6:$R$170,15,FALSE)</f>
        <v>2</v>
      </c>
      <c r="Q59" s="238">
        <f t="shared" si="9"/>
        <v>2.2000000000000002</v>
      </c>
      <c r="R59" s="238">
        <f>VLOOKUP($B59,'Complexity of the crisis'!$C$6:$AN$170,22,FALSE)</f>
        <v>1.8</v>
      </c>
      <c r="S59" s="239">
        <f>VLOOKUP($B59,'Complexity of the crisis'!$C$6:$AN$170,38,FALSE)</f>
        <v>2.5</v>
      </c>
      <c r="T59" s="141" t="str">
        <f>VLOOKUP(B59,Lists!$C$3:$E$163,3,FALSE)</f>
        <v>Africa</v>
      </c>
      <c r="U59" s="151" t="str">
        <f>VLOOKUP(B59,'INFORM Severity - hidden'!$C$5:$V$170,20,FALSE)</f>
        <v>2021-01-29</v>
      </c>
    </row>
    <row r="60" spans="1:21" x14ac:dyDescent="0.3">
      <c r="A60" s="137" t="str">
        <f t="array" ref="A60">IFERROR(INDEX(Lists!$B$2:$B$153,SMALL(IF(Lists!$H$2:$H$153="Yes",ROW(Lists!$B$2:$B$153)),ROW(56:56))-1,1),"")</f>
        <v>Complex crisis in El Salvador</v>
      </c>
      <c r="B60" s="138" t="str">
        <f>VLOOKUP(A60,Lists!$B$2:$G$153,2,FALSE)</f>
        <v>SLV001</v>
      </c>
      <c r="C60" s="138" t="str">
        <f>VLOOKUP(B60,'INFORM Severity - hidden'!$C$5:$D$160,2,FALSE)</f>
        <v>El Salvador</v>
      </c>
      <c r="D60" s="138" t="str">
        <f>VLOOKUP(A60,Lists!$B$2:$G$153,3,FALSE)</f>
        <v>SLV</v>
      </c>
      <c r="E60" s="138" t="str">
        <f>VLOOKUP(A60,Lists!$B$2:$G$153,5,FALSE)</f>
        <v>Complex crisis</v>
      </c>
      <c r="F60" s="236">
        <f t="shared" si="5"/>
        <v>3</v>
      </c>
      <c r="G60" s="142">
        <f t="shared" si="6"/>
        <v>3</v>
      </c>
      <c r="H60" s="142" t="str">
        <f t="shared" si="7"/>
        <v>Medium</v>
      </c>
      <c r="I60" s="237" t="str">
        <f>INDEX(Trends!$D$3:$D$404,MATCH(B60,Trends!$C$3:$C$404,0))</f>
        <v>Stable</v>
      </c>
      <c r="J60" s="142" t="str">
        <f>VLOOKUP($B60,Reliability!$A$3:$I$170,9,FALSE)</f>
        <v>High</v>
      </c>
      <c r="K60" s="238">
        <f t="shared" si="8"/>
        <v>3.6</v>
      </c>
      <c r="L60" s="238">
        <f>VLOOKUP($B60,'Impact of the crisis'!$C$6:$N$170,12,FALSE)</f>
        <v>3.8</v>
      </c>
      <c r="M60" s="238">
        <f>VLOOKUP($B60,'Impact of the crisis'!$C$6:$AB$170,26,FALSE)</f>
        <v>3.5</v>
      </c>
      <c r="N60" s="238">
        <f>VLOOKUP($B60,'Conditions of people affected'!$C$6:$R$170,16,FALSE)</f>
        <v>3</v>
      </c>
      <c r="O60" s="238">
        <f>VLOOKUP($B60,'Conditions of people affected'!$C$6:$R$170,9,FALSE)</f>
        <v>3</v>
      </c>
      <c r="P60" s="238">
        <f>VLOOKUP($B60,'Conditions of people affected'!$C$6:$R$170,15,FALSE)</f>
        <v>3</v>
      </c>
      <c r="Q60" s="238">
        <f t="shared" si="9"/>
        <v>2.5</v>
      </c>
      <c r="R60" s="238">
        <f>VLOOKUP($B60,'Complexity of the crisis'!$C$6:$AN$170,22,FALSE)</f>
        <v>2.4</v>
      </c>
      <c r="S60" s="239">
        <f>VLOOKUP($B60,'Complexity of the crisis'!$C$6:$AN$170,38,FALSE)</f>
        <v>2.5</v>
      </c>
      <c r="T60" s="141" t="str">
        <f>VLOOKUP(B60,Lists!$C$3:$E$163,3,FALSE)</f>
        <v>Americas</v>
      </c>
      <c r="U60" s="151" t="str">
        <f>VLOOKUP(B60,'INFORM Severity - hidden'!$C$5:$V$170,20,FALSE)</f>
        <v>2021-01-28</v>
      </c>
    </row>
    <row r="61" spans="1:21" x14ac:dyDescent="0.3">
      <c r="A61" s="137" t="str">
        <f t="array" ref="A61">IFERROR(INDEX(Lists!$B$2:$B$153,SMALL(IF(Lists!$H$2:$H$153="Yes",ROW(Lists!$B$2:$B$153)),ROW(57:57))-1,1),"")</f>
        <v>Complex crisis in Somalia</v>
      </c>
      <c r="B61" s="138" t="str">
        <f>VLOOKUP(A61,Lists!$B$2:$G$153,2,FALSE)</f>
        <v>SOM001</v>
      </c>
      <c r="C61" s="138" t="str">
        <f>VLOOKUP(B61,'INFORM Severity - hidden'!$C$5:$D$160,2,FALSE)</f>
        <v>Somalia</v>
      </c>
      <c r="D61" s="138" t="str">
        <f>VLOOKUP(A61,Lists!$B$2:$G$153,3,FALSE)</f>
        <v>SOM</v>
      </c>
      <c r="E61" s="138" t="str">
        <f>VLOOKUP(A61,Lists!$B$2:$G$153,5,FALSE)</f>
        <v>Complex crisis</v>
      </c>
      <c r="F61" s="236">
        <f t="shared" si="5"/>
        <v>4.4000000000000004</v>
      </c>
      <c r="G61" s="142">
        <f t="shared" si="6"/>
        <v>5</v>
      </c>
      <c r="H61" s="142" t="str">
        <f t="shared" si="7"/>
        <v>Very High</v>
      </c>
      <c r="I61" s="237" t="str">
        <f>INDEX(Trends!$D$3:$D$404,MATCH(B61,Trends!$C$3:$C$404,0))</f>
        <v>Increasing</v>
      </c>
      <c r="J61" s="142" t="str">
        <f>VLOOKUP($B61,Reliability!$A$3:$I$170,9,FALSE)</f>
        <v>High</v>
      </c>
      <c r="K61" s="238">
        <f t="shared" si="8"/>
        <v>4.7</v>
      </c>
      <c r="L61" s="238">
        <f>VLOOKUP($B61,'Impact of the crisis'!$C$6:$N$170,12,FALSE)</f>
        <v>4.5999999999999996</v>
      </c>
      <c r="M61" s="238">
        <f>VLOOKUP($B61,'Impact of the crisis'!$C$6:$AB$170,26,FALSE)</f>
        <v>4.8</v>
      </c>
      <c r="N61" s="238">
        <f>VLOOKUP($B61,'Conditions of people affected'!$C$6:$R$170,16,FALSE)</f>
        <v>4.3</v>
      </c>
      <c r="O61" s="238">
        <f>VLOOKUP($B61,'Conditions of people affected'!$C$6:$R$170,9,FALSE)</f>
        <v>4.5999999999999996</v>
      </c>
      <c r="P61" s="238">
        <f>VLOOKUP($B61,'Conditions of people affected'!$C$6:$R$170,15,FALSE)</f>
        <v>4</v>
      </c>
      <c r="Q61" s="238">
        <f t="shared" si="9"/>
        <v>4.2</v>
      </c>
      <c r="R61" s="238">
        <f>VLOOKUP($B61,'Complexity of the crisis'!$C$6:$AN$170,22,FALSE)</f>
        <v>3.9</v>
      </c>
      <c r="S61" s="239">
        <f>VLOOKUP($B61,'Complexity of the crisis'!$C$6:$AN$170,38,FALSE)</f>
        <v>4.5</v>
      </c>
      <c r="T61" s="141" t="str">
        <f>VLOOKUP(B61,Lists!$C$3:$E$163,3,FALSE)</f>
        <v>Africa</v>
      </c>
      <c r="U61" s="151" t="str">
        <f>VLOOKUP(B61,'INFORM Severity - hidden'!$C$5:$V$170,20,FALSE)</f>
        <v>2021-03-24</v>
      </c>
    </row>
    <row r="62" spans="1:21" x14ac:dyDescent="0.3">
      <c r="A62" s="137" t="str">
        <f t="array" ref="A62">IFERROR(INDEX(Lists!$B$2:$B$153,SMALL(IF(Lists!$H$2:$H$153="Yes",ROW(Lists!$B$2:$B$153)),ROW(58:58))-1,1),"")</f>
        <v>Complex crisis in South Sudan</v>
      </c>
      <c r="B62" s="138" t="str">
        <f>VLOOKUP(A62,Lists!$B$2:$G$153,2,FALSE)</f>
        <v>SSD001</v>
      </c>
      <c r="C62" s="138" t="str">
        <f>VLOOKUP(B62,'INFORM Severity - hidden'!$C$5:$D$160,2,FALSE)</f>
        <v>South Sudan</v>
      </c>
      <c r="D62" s="138" t="str">
        <f>VLOOKUP(A62,Lists!$B$2:$G$153,3,FALSE)</f>
        <v>SSD</v>
      </c>
      <c r="E62" s="138" t="str">
        <f>VLOOKUP(A62,Lists!$B$2:$G$153,5,FALSE)</f>
        <v>Complex crisis</v>
      </c>
      <c r="F62" s="236">
        <f t="shared" si="5"/>
        <v>4.3</v>
      </c>
      <c r="G62" s="142">
        <f t="shared" si="6"/>
        <v>5</v>
      </c>
      <c r="H62" s="142" t="str">
        <f t="shared" si="7"/>
        <v>Very High</v>
      </c>
      <c r="I62" s="237" t="str">
        <f>INDEX(Trends!$D$3:$D$404,MATCH(B62,Trends!$C$3:$C$404,0))</f>
        <v>Increasing</v>
      </c>
      <c r="J62" s="142" t="str">
        <f>VLOOKUP($B62,Reliability!$A$3:$I$170,9,FALSE)</f>
        <v>High</v>
      </c>
      <c r="K62" s="238">
        <f t="shared" si="8"/>
        <v>4.7</v>
      </c>
      <c r="L62" s="238">
        <f>VLOOKUP($B62,'Impact of the crisis'!$C$6:$N$170,12,FALSE)</f>
        <v>4.5999999999999996</v>
      </c>
      <c r="M62" s="238">
        <f>VLOOKUP($B62,'Impact of the crisis'!$C$6:$AB$170,26,FALSE)</f>
        <v>4.7</v>
      </c>
      <c r="N62" s="238">
        <f>VLOOKUP($B62,'Conditions of people affected'!$C$6:$R$170,16,FALSE)</f>
        <v>4.45</v>
      </c>
      <c r="O62" s="238">
        <f>VLOOKUP($B62,'Conditions of people affected'!$C$6:$R$170,9,FALSE)</f>
        <v>4.9000000000000004</v>
      </c>
      <c r="P62" s="238">
        <f>VLOOKUP($B62,'Conditions of people affected'!$C$6:$R$170,15,FALSE)</f>
        <v>4</v>
      </c>
      <c r="Q62" s="238">
        <f t="shared" si="9"/>
        <v>3.6</v>
      </c>
      <c r="R62" s="238">
        <f>VLOOKUP($B62,'Complexity of the crisis'!$C$6:$AN$170,22,FALSE)</f>
        <v>3.7</v>
      </c>
      <c r="S62" s="239">
        <f>VLOOKUP($B62,'Complexity of the crisis'!$C$6:$AN$170,38,FALSE)</f>
        <v>3.5</v>
      </c>
      <c r="T62" s="141" t="str">
        <f>VLOOKUP(B62,Lists!$C$3:$E$163,3,FALSE)</f>
        <v>Africa</v>
      </c>
      <c r="U62" s="151" t="str">
        <f>VLOOKUP(B62,'INFORM Severity - hidden'!$C$5:$V$170,20,FALSE)</f>
        <v>2021-02-22</v>
      </c>
    </row>
    <row r="63" spans="1:21" x14ac:dyDescent="0.3">
      <c r="A63" s="137" t="str">
        <f t="array" ref="A63">IFERROR(INDEX(Lists!$B$2:$B$153,SMALL(IF(Lists!$H$2:$H$153="Yes",ROW(Lists!$B$2:$B$153)),ROW(59:59))-1,1),"")</f>
        <v>Food Security Crisis in Eswatini</v>
      </c>
      <c r="B63" s="138" t="str">
        <f>VLOOKUP(A63,Lists!$B$2:$G$153,2,FALSE)</f>
        <v>SWZ001</v>
      </c>
      <c r="C63" s="138" t="str">
        <f>VLOOKUP(B63,'INFORM Severity - hidden'!$C$5:$D$160,2,FALSE)</f>
        <v>Eswatini</v>
      </c>
      <c r="D63" s="138" t="str">
        <f>VLOOKUP(A63,Lists!$B$2:$G$153,3,FALSE)</f>
        <v>SWZ</v>
      </c>
      <c r="E63" s="138" t="str">
        <f>VLOOKUP(A63,Lists!$B$2:$G$153,5,FALSE)</f>
        <v>Food Security</v>
      </c>
      <c r="F63" s="236">
        <f t="shared" si="5"/>
        <v>2.7</v>
      </c>
      <c r="G63" s="142">
        <f t="shared" si="6"/>
        <v>3</v>
      </c>
      <c r="H63" s="142" t="str">
        <f t="shared" si="7"/>
        <v>Medium</v>
      </c>
      <c r="I63" s="237" t="str">
        <f>INDEX(Trends!$D$3:$D$404,MATCH(B63,Trends!$C$3:$C$404,0))</f>
        <v>Stable</v>
      </c>
      <c r="J63" s="142" t="str">
        <f>VLOOKUP($B63,Reliability!$A$3:$I$170,9,FALSE)</f>
        <v>Low</v>
      </c>
      <c r="K63" s="238">
        <f t="shared" si="8"/>
        <v>2.2000000000000002</v>
      </c>
      <c r="L63" s="238">
        <f>VLOOKUP($B63,'Impact of the crisis'!$C$6:$N$170,12,FALSE)</f>
        <v>3.1</v>
      </c>
      <c r="M63" s="238">
        <f>VLOOKUP($B63,'Impact of the crisis'!$C$6:$AB$170,26,FALSE)</f>
        <v>1.6</v>
      </c>
      <c r="N63" s="238">
        <f>VLOOKUP($B63,'Conditions of people affected'!$C$6:$R$170,16,FALSE)</f>
        <v>3.3</v>
      </c>
      <c r="O63" s="238">
        <f>VLOOKUP($B63,'Conditions of people affected'!$C$6:$R$170,9,FALSE)</f>
        <v>2.6</v>
      </c>
      <c r="P63" s="238">
        <f>VLOOKUP($B63,'Conditions of people affected'!$C$6:$R$170,15,FALSE)</f>
        <v>4</v>
      </c>
      <c r="Q63" s="238">
        <f t="shared" si="9"/>
        <v>2.1</v>
      </c>
      <c r="R63" s="238">
        <f>VLOOKUP($B63,'Complexity of the crisis'!$C$6:$AN$170,22,FALSE)</f>
        <v>3</v>
      </c>
      <c r="S63" s="239">
        <f>VLOOKUP($B63,'Complexity of the crisis'!$C$6:$AN$170,38,FALSE)</f>
        <v>1</v>
      </c>
      <c r="T63" s="141" t="str">
        <f>VLOOKUP(B63,Lists!$C$3:$E$163,3,FALSE)</f>
        <v>Africa</v>
      </c>
      <c r="U63" s="151" t="str">
        <f>VLOOKUP(B63,'INFORM Severity - hidden'!$C$5:$V$170,20,FALSE)</f>
        <v>2021-02-25</v>
      </c>
    </row>
    <row r="64" spans="1:21" x14ac:dyDescent="0.3">
      <c r="A64" s="137" t="str">
        <f t="array" ref="A64">IFERROR(INDEX(Lists!$B$2:$B$153,SMALL(IF(Lists!$H$2:$H$153="Yes",ROW(Lists!$B$2:$B$153)),ROW(60:60))-1,1),"")</f>
        <v>Syrian conflict</v>
      </c>
      <c r="B64" s="138" t="str">
        <f>VLOOKUP(A64,Lists!$B$2:$G$153,2,FALSE)</f>
        <v>SYR001</v>
      </c>
      <c r="C64" s="138" t="str">
        <f>VLOOKUP(B64,'INFORM Severity - hidden'!$C$5:$D$160,2,FALSE)</f>
        <v>Syria</v>
      </c>
      <c r="D64" s="138" t="str">
        <f>VLOOKUP(A64,Lists!$B$2:$G$153,3,FALSE)</f>
        <v>SYR</v>
      </c>
      <c r="E64" s="138" t="str">
        <f>VLOOKUP(A64,Lists!$B$2:$G$153,5,FALSE)</f>
        <v>Complex crisis</v>
      </c>
      <c r="F64" s="236">
        <f t="shared" si="5"/>
        <v>4.9000000000000004</v>
      </c>
      <c r="G64" s="142">
        <f t="shared" si="6"/>
        <v>5</v>
      </c>
      <c r="H64" s="142" t="str">
        <f t="shared" si="7"/>
        <v>Very High</v>
      </c>
      <c r="I64" s="237" t="str">
        <f>INDEX(Trends!$D$3:$D$404,MATCH(B64,Trends!$C$3:$C$404,0))</f>
        <v>Increasing</v>
      </c>
      <c r="J64" s="142" t="str">
        <f>VLOOKUP($B64,Reliability!$A$3:$I$170,9,FALSE)</f>
        <v>High</v>
      </c>
      <c r="K64" s="238">
        <f t="shared" si="8"/>
        <v>4.8</v>
      </c>
      <c r="L64" s="238">
        <f>VLOOKUP($B64,'Impact of the crisis'!$C$6:$N$170,12,FALSE)</f>
        <v>4.5</v>
      </c>
      <c r="M64" s="238">
        <f>VLOOKUP($B64,'Impact of the crisis'!$C$6:$AB$170,26,FALSE)</f>
        <v>4.9000000000000004</v>
      </c>
      <c r="N64" s="238">
        <f>VLOOKUP($B64,'Conditions of people affected'!$C$6:$R$170,16,FALSE)</f>
        <v>5</v>
      </c>
      <c r="O64" s="238">
        <f>VLOOKUP($B64,'Conditions of people affected'!$C$6:$R$170,9,FALSE)</f>
        <v>5</v>
      </c>
      <c r="P64" s="238">
        <f>VLOOKUP($B64,'Conditions of people affected'!$C$6:$R$170,15,FALSE)</f>
        <v>5</v>
      </c>
      <c r="Q64" s="238">
        <f t="shared" si="9"/>
        <v>4.8</v>
      </c>
      <c r="R64" s="238">
        <f>VLOOKUP($B64,'Complexity of the crisis'!$C$6:$AN$170,22,FALSE)</f>
        <v>4.5</v>
      </c>
      <c r="S64" s="239">
        <f>VLOOKUP($B64,'Complexity of the crisis'!$C$6:$AN$170,38,FALSE)</f>
        <v>5</v>
      </c>
      <c r="T64" s="141" t="str">
        <f>VLOOKUP(B64,Lists!$C$3:$E$163,3,FALSE)</f>
        <v>Middle east</v>
      </c>
      <c r="U64" s="151" t="str">
        <f>VLOOKUP(B64,'INFORM Severity - hidden'!$C$5:$V$170,20,FALSE)</f>
        <v>2021-04-28</v>
      </c>
    </row>
    <row r="65" spans="1:21" x14ac:dyDescent="0.3">
      <c r="A65" s="137" t="str">
        <f t="array" ref="A65">IFERROR(INDEX(Lists!$B$2:$B$153,SMALL(IF(Lists!$H$2:$H$153="Yes",ROW(Lists!$B$2:$B$153)),ROW(61:61))-1,1),"")</f>
        <v>Complex crisis in Chad</v>
      </c>
      <c r="B65" s="138" t="str">
        <f>VLOOKUP(A65,Lists!$B$2:$G$153,2,FALSE)</f>
        <v>TCD001</v>
      </c>
      <c r="C65" s="138" t="str">
        <f>VLOOKUP(B65,'INFORM Severity - hidden'!$C$5:$D$160,2,FALSE)</f>
        <v>Chad</v>
      </c>
      <c r="D65" s="138" t="str">
        <f>VLOOKUP(A65,Lists!$B$2:$G$153,3,FALSE)</f>
        <v>TCD</v>
      </c>
      <c r="E65" s="138" t="str">
        <f>VLOOKUP(A65,Lists!$B$2:$G$153,5,FALSE)</f>
        <v>Multiple crises country</v>
      </c>
      <c r="F65" s="236">
        <f t="shared" si="5"/>
        <v>4.0999999999999996</v>
      </c>
      <c r="G65" s="142">
        <f t="shared" si="6"/>
        <v>5</v>
      </c>
      <c r="H65" s="142" t="str">
        <f t="shared" si="7"/>
        <v>Very High</v>
      </c>
      <c r="I65" s="237" t="str">
        <f>INDEX(Trends!$D$3:$D$404,MATCH(B65,Trends!$C$3:$C$404,0))</f>
        <v>Stable</v>
      </c>
      <c r="J65" s="142" t="str">
        <f>VLOOKUP($B65,Reliability!$A$3:$I$170,9,FALSE)</f>
        <v>High</v>
      </c>
      <c r="K65" s="238">
        <f t="shared" si="8"/>
        <v>3.9</v>
      </c>
      <c r="L65" s="238">
        <f>VLOOKUP($B65,'Impact of the crisis'!$C$6:$N$170,12,FALSE)</f>
        <v>4.8</v>
      </c>
      <c r="M65" s="238">
        <f>VLOOKUP($B65,'Impact of the crisis'!$C$6:$AB$170,26,FALSE)</f>
        <v>3.3</v>
      </c>
      <c r="N65" s="238">
        <f>VLOOKUP($B65,'Conditions of people affected'!$C$6:$R$170,16,FALSE)</f>
        <v>4.3499999999999996</v>
      </c>
      <c r="O65" s="238">
        <f>VLOOKUP($B65,'Conditions of people affected'!$C$6:$R$170,9,FALSE)</f>
        <v>4.7</v>
      </c>
      <c r="P65" s="238">
        <f>VLOOKUP($B65,'Conditions of people affected'!$C$6:$R$170,15,FALSE)</f>
        <v>4</v>
      </c>
      <c r="Q65" s="238">
        <f t="shared" si="9"/>
        <v>3.7</v>
      </c>
      <c r="R65" s="238">
        <f>VLOOKUP($B65,'Complexity of the crisis'!$C$6:$AN$170,22,FALSE)</f>
        <v>3.4</v>
      </c>
      <c r="S65" s="239">
        <f>VLOOKUP($B65,'Complexity of the crisis'!$C$6:$AN$170,38,FALSE)</f>
        <v>4</v>
      </c>
      <c r="T65" s="141" t="str">
        <f>VLOOKUP(B65,Lists!$C$3:$E$163,3,FALSE)</f>
        <v>Africa</v>
      </c>
      <c r="U65" s="151" t="str">
        <f>VLOOKUP(B65,'INFORM Severity - hidden'!$C$5:$V$170,20,FALSE)</f>
        <v>2021-03-26</v>
      </c>
    </row>
    <row r="66" spans="1:21" x14ac:dyDescent="0.3">
      <c r="A66" s="137" t="str">
        <f t="array" ref="A66">IFERROR(INDEX(Lists!$B$2:$B$153,SMALL(IF(Lists!$H$2:$H$153="Yes",ROW(Lists!$B$2:$B$153)),ROW(62:62))-1,1),"")</f>
        <v>Multiple situations in Thailand</v>
      </c>
      <c r="B66" s="138" t="str">
        <f>VLOOKUP(A66,Lists!$B$2:$G$153,2,FALSE)</f>
        <v>THA001</v>
      </c>
      <c r="C66" s="138" t="str">
        <f>VLOOKUP(B66,'INFORM Severity - hidden'!$C$5:$D$160,2,FALSE)</f>
        <v>Thailand</v>
      </c>
      <c r="D66" s="138" t="str">
        <f>VLOOKUP(A66,Lists!$B$2:$G$153,3,FALSE)</f>
        <v>THA</v>
      </c>
      <c r="E66" s="138" t="str">
        <f>VLOOKUP(A66,Lists!$B$2:$G$153,5,FALSE)</f>
        <v>Multiple crises country</v>
      </c>
      <c r="F66" s="236">
        <f t="shared" si="5"/>
        <v>2</v>
      </c>
      <c r="G66" s="142">
        <f t="shared" si="6"/>
        <v>2</v>
      </c>
      <c r="H66" s="142" t="str">
        <f t="shared" si="7"/>
        <v>Low</v>
      </c>
      <c r="I66" s="237" t="str">
        <f>INDEX(Trends!$D$3:$D$404,MATCH(B66,Trends!$C$3:$C$404,0))</f>
        <v>Stable</v>
      </c>
      <c r="J66" s="142" t="str">
        <f>VLOOKUP($B66,Reliability!$A$3:$I$170,9,FALSE)</f>
        <v>High</v>
      </c>
      <c r="K66" s="238">
        <f t="shared" si="8"/>
        <v>2.7</v>
      </c>
      <c r="L66" s="238">
        <f>VLOOKUP($B66,'Impact of the crisis'!$C$6:$N$170,12,FALSE)</f>
        <v>1.2</v>
      </c>
      <c r="M66" s="238">
        <f>VLOOKUP($B66,'Impact of the crisis'!$C$6:$AB$170,26,FALSE)</f>
        <v>3.3</v>
      </c>
      <c r="N66" s="238">
        <f>VLOOKUP($B66,'Conditions of people affected'!$C$6:$R$170,16,FALSE)</f>
        <v>1.3</v>
      </c>
      <c r="O66" s="238">
        <f>VLOOKUP($B66,'Conditions of people affected'!$C$6:$R$170,9,FALSE)</f>
        <v>1.6</v>
      </c>
      <c r="P66" s="238">
        <f>VLOOKUP($B66,'Conditions of people affected'!$C$6:$R$170,15,FALSE)</f>
        <v>1</v>
      </c>
      <c r="Q66" s="238">
        <f t="shared" si="9"/>
        <v>2.2999999999999998</v>
      </c>
      <c r="R66" s="238">
        <f>VLOOKUP($B66,'Complexity of the crisis'!$C$6:$AN$170,22,FALSE)</f>
        <v>2.6</v>
      </c>
      <c r="S66" s="239">
        <f>VLOOKUP($B66,'Complexity of the crisis'!$C$6:$AN$170,38,FALSE)</f>
        <v>2</v>
      </c>
      <c r="T66" s="141" t="str">
        <f>VLOOKUP(B66,Lists!$C$3:$E$163,3,FALSE)</f>
        <v>Asia</v>
      </c>
      <c r="U66" s="151" t="str">
        <f>VLOOKUP(B66,'INFORM Severity - hidden'!$C$5:$V$170,20,FALSE)</f>
        <v>2021-02-23</v>
      </c>
    </row>
    <row r="67" spans="1:21" x14ac:dyDescent="0.3">
      <c r="A67" s="139" t="str">
        <f t="array" ref="A67">IFERROR(INDEX(Lists!$B$2:$B$153,SMALL(IF(Lists!$H$2:$H$153="Yes",ROW(Lists!$B$2:$B$153)),ROW(63:63))-1,1),"")</f>
        <v>Tropical Cyclone Seroja</v>
      </c>
      <c r="B67" s="140" t="str">
        <f>VLOOKUP(A67,Lists!$B$2:$G$153,2,FALSE)</f>
        <v>TLS002</v>
      </c>
      <c r="C67" s="140" t="str">
        <f>VLOOKUP(B67,'INFORM Severity - hidden'!$C$5:$D$160,2,FALSE)</f>
        <v>Timor Leste</v>
      </c>
      <c r="D67" s="140" t="str">
        <f>VLOOKUP(A67,Lists!$B$2:$G$153,3,FALSE)</f>
        <v>TLS</v>
      </c>
      <c r="E67" s="140" t="str">
        <f>VLOOKUP(A67,Lists!$B$2:$G$153,5,FALSE)</f>
        <v>Tropical cyclone</v>
      </c>
      <c r="F67" s="236">
        <f t="shared" si="5"/>
        <v>1.3</v>
      </c>
      <c r="G67" s="142">
        <f t="shared" si="6"/>
        <v>2</v>
      </c>
      <c r="H67" s="142" t="str">
        <f t="shared" si="7"/>
        <v>Low</v>
      </c>
      <c r="I67" s="237" t="str">
        <f>INDEX(Trends!$D$3:$D$404,MATCH(B67,Trends!$C$3:$C$404,0))</f>
        <v>-</v>
      </c>
      <c r="J67" s="142" t="str">
        <f>VLOOKUP($B67,Reliability!$A$3:$I$170,9,FALSE)</f>
        <v>Very High</v>
      </c>
      <c r="K67" s="238">
        <f t="shared" si="8"/>
        <v>2.2000000000000002</v>
      </c>
      <c r="L67" s="238">
        <f>VLOOKUP($B67,'Impact of the crisis'!$C$6:$N$170,12,FALSE)</f>
        <v>3.1</v>
      </c>
      <c r="M67" s="238">
        <f>VLOOKUP($B67,'Impact of the crisis'!$C$6:$AB$170,26,FALSE)</f>
        <v>1.6</v>
      </c>
      <c r="N67" s="238">
        <f>VLOOKUP($B67,'Conditions of people affected'!$C$6:$R$170,16,FALSE)</f>
        <v>0.5</v>
      </c>
      <c r="O67" s="238">
        <f>VLOOKUP($B67,'Conditions of people affected'!$C$6:$R$170,9,FALSE)</f>
        <v>0</v>
      </c>
      <c r="P67" s="238">
        <f>VLOOKUP($B67,'Conditions of people affected'!$C$6:$R$170,15,FALSE)</f>
        <v>1</v>
      </c>
      <c r="Q67" s="238">
        <f t="shared" si="9"/>
        <v>1.7</v>
      </c>
      <c r="R67" s="238">
        <f>VLOOKUP($B67,'Complexity of the crisis'!$C$6:$AN$170,22,FALSE)</f>
        <v>1.3</v>
      </c>
      <c r="S67" s="239">
        <f>VLOOKUP($B67,'Complexity of the crisis'!$C$6:$AN$170,38,FALSE)</f>
        <v>2</v>
      </c>
      <c r="T67" s="141" t="str">
        <f>VLOOKUP(B67,Lists!$C$3:$E$163,3,FALSE)</f>
        <v>Asia</v>
      </c>
      <c r="U67" s="151" t="str">
        <f>VLOOKUP(B67,'INFORM Severity - hidden'!$C$5:$V$170,20,FALSE)</f>
        <v>2021-05-27</v>
      </c>
    </row>
    <row r="68" spans="1:21" x14ac:dyDescent="0.3">
      <c r="A68" s="139" t="str">
        <f t="array" ref="A68">IFERROR(INDEX(Lists!$B$2:$B$153,SMALL(IF(Lists!$H$2:$H$153="Yes",ROW(Lists!$B$2:$B$153)),ROW(64:64))-1,1),"")</f>
        <v>Venezuelan refugees in Trinidad and Tobago</v>
      </c>
      <c r="B68" s="140" t="str">
        <f>VLOOKUP(A68,Lists!$B$2:$G$153,2,FALSE)</f>
        <v>TTO002</v>
      </c>
      <c r="C68" s="140" t="str">
        <f>VLOOKUP(B68,'INFORM Severity - hidden'!$C$5:$D$160,2,FALSE)</f>
        <v>Trinidad and Tobago</v>
      </c>
      <c r="D68" s="140" t="str">
        <f>VLOOKUP(A68,Lists!$B$2:$G$153,3,FALSE)</f>
        <v>TTO</v>
      </c>
      <c r="E68" s="140" t="str">
        <f>VLOOKUP(A68,Lists!$B$2:$G$153,5,FALSE)</f>
        <v>International displacement</v>
      </c>
      <c r="F68" s="236">
        <f t="shared" si="5"/>
        <v>1.8</v>
      </c>
      <c r="G68" s="142">
        <f t="shared" si="6"/>
        <v>2</v>
      </c>
      <c r="H68" s="142" t="str">
        <f t="shared" si="7"/>
        <v>Low</v>
      </c>
      <c r="I68" s="237" t="str">
        <f>INDEX(Trends!$D$3:$D$404,MATCH(B68,Trends!$C$3:$C$404,0))</f>
        <v>Stable</v>
      </c>
      <c r="J68" s="142" t="str">
        <f>VLOOKUP($B68,Reliability!$A$3:$I$170,9,FALSE)</f>
        <v>Medium</v>
      </c>
      <c r="K68" s="238">
        <f t="shared" si="8"/>
        <v>2.6</v>
      </c>
      <c r="L68" s="238">
        <f>VLOOKUP($B68,'Impact of the crisis'!$C$6:$N$170,12,FALSE)</f>
        <v>2.9</v>
      </c>
      <c r="M68" s="238">
        <f>VLOOKUP($B68,'Impact of the crisis'!$C$6:$AB$170,26,FALSE)</f>
        <v>2.4</v>
      </c>
      <c r="N68" s="238">
        <f>VLOOKUP($B68,'Conditions of people affected'!$C$6:$R$170,16,FALSE)</f>
        <v>1.1499999999999999</v>
      </c>
      <c r="O68" s="238">
        <f>VLOOKUP($B68,'Conditions of people affected'!$C$6:$R$170,9,FALSE)</f>
        <v>1.3</v>
      </c>
      <c r="P68" s="238">
        <f>VLOOKUP($B68,'Conditions of people affected'!$C$6:$R$170,15,FALSE)</f>
        <v>1</v>
      </c>
      <c r="Q68" s="238">
        <f t="shared" si="9"/>
        <v>2</v>
      </c>
      <c r="R68" s="238">
        <f>VLOOKUP($B68,'Complexity of the crisis'!$C$6:$AN$170,22,FALSE)</f>
        <v>1.9</v>
      </c>
      <c r="S68" s="239">
        <f>VLOOKUP($B68,'Complexity of the crisis'!$C$6:$AN$170,38,FALSE)</f>
        <v>2</v>
      </c>
      <c r="T68" s="141" t="str">
        <f>VLOOKUP(B68,Lists!$C$3:$E$163,3,FALSE)</f>
        <v>Americas</v>
      </c>
      <c r="U68" s="151" t="str">
        <f>VLOOKUP(B68,'INFORM Severity - hidden'!$C$5:$V$170,20,FALSE)</f>
        <v>2020-11-29</v>
      </c>
    </row>
    <row r="69" spans="1:21" x14ac:dyDescent="0.3">
      <c r="A69" s="139" t="str">
        <f t="array" ref="A69">IFERROR(INDEX(Lists!$B$2:$B$153,SMALL(IF(Lists!$H$2:$H$153="Yes",ROW(Lists!$B$2:$B$153)),ROW(65:65))-1,1),"")</f>
        <v>Mixed migration flows in Tunisia</v>
      </c>
      <c r="B69" s="140" t="str">
        <f>VLOOKUP(A69,Lists!$B$2:$G$153,2,FALSE)</f>
        <v>TUN002</v>
      </c>
      <c r="C69" s="140" t="str">
        <f>VLOOKUP(B69,'INFORM Severity - hidden'!$C$5:$D$160,2,FALSE)</f>
        <v>Tunisia</v>
      </c>
      <c r="D69" s="140" t="str">
        <f>VLOOKUP(A69,Lists!$B$2:$G$153,3,FALSE)</f>
        <v>TUN</v>
      </c>
      <c r="E69" s="140" t="str">
        <f>VLOOKUP(A69,Lists!$B$2:$G$153,5,FALSE)</f>
        <v>International displacement</v>
      </c>
      <c r="F69" s="236" t="str">
        <f t="shared" ref="F69:F78" si="10">IF(OR(N69="x",K69="x"),"x",ROUND((5-GEOMEAN(((5-K69)/5*4+1),((5-N69)/5*4+1),((5-N69)/5*4+1)))/4*3.5+Q69*0.3,1))</f>
        <v>x</v>
      </c>
      <c r="G69" s="142" t="str">
        <f t="shared" ref="G69:G78" si="11">IF(F69="x","x",ROUNDUP(F69,0))</f>
        <v>x</v>
      </c>
      <c r="H69" s="142" t="str">
        <f t="shared" ref="H69:H78" si="12">IF(N69="x","x",IF(K69="x","x",(IF(G69=5,"Very High",IF(G69=4,"High",IF(G69=3,"Medium",IF(G69=2,"Low","Very Low")))))))</f>
        <v>x</v>
      </c>
      <c r="I69" s="237" t="str">
        <f>INDEX(Trends!$D$3:$D$404,MATCH(B69,Trends!$C$3:$C$404,0))</f>
        <v>-</v>
      </c>
      <c r="J69" s="142" t="str">
        <f>VLOOKUP($B69,Reliability!$A$3:$I$170,9,FALSE)</f>
        <v>Low</v>
      </c>
      <c r="K69" s="238">
        <f t="shared" ref="K69:K78" si="13">IF(OR(M69="x",L69="x"),"x",ROUND((5-GEOMEAN(((5-L69)/5*4+1),((5-M69)/5*4+1),((5-M69)/5*4+1)))/4*5,1))</f>
        <v>4</v>
      </c>
      <c r="L69" s="238">
        <f>VLOOKUP($B69,'Impact of the crisis'!$C$6:$N$170,12,FALSE)</f>
        <v>4.3</v>
      </c>
      <c r="M69" s="238">
        <f>VLOOKUP($B69,'Impact of the crisis'!$C$6:$AB$170,26,FALSE)</f>
        <v>3.9</v>
      </c>
      <c r="N69" s="238" t="str">
        <f>VLOOKUP($B69,'Conditions of people affected'!$C$6:$R$170,16,FALSE)</f>
        <v>x</v>
      </c>
      <c r="O69" s="238" t="str">
        <f>VLOOKUP($B69,'Conditions of people affected'!$C$6:$R$170,9,FALSE)</f>
        <v>x</v>
      </c>
      <c r="P69" s="238" t="str">
        <f>VLOOKUP($B69,'Conditions of people affected'!$C$6:$R$170,15,FALSE)</f>
        <v>x</v>
      </c>
      <c r="Q69" s="238">
        <f t="shared" ref="Q69:Q78" si="14">IF(OR(S69="x",R69="x"),R69,ROUND((5-GEOMEAN(((5-R69)/5*4+1),((5-S69)/5*4+1)))/4*5,1))</f>
        <v>1.7</v>
      </c>
      <c r="R69" s="238">
        <f>VLOOKUP($B69,'Complexity of the crisis'!$C$6:$AN$170,22,FALSE)</f>
        <v>2.2999999999999998</v>
      </c>
      <c r="S69" s="239">
        <f>VLOOKUP($B69,'Complexity of the crisis'!$C$6:$AN$170,38,FALSE)</f>
        <v>1</v>
      </c>
      <c r="T69" s="141" t="str">
        <f>VLOOKUP(B69,Lists!$C$3:$E$163,3,FALSE)</f>
        <v>Africa</v>
      </c>
      <c r="U69" s="151" t="str">
        <f>VLOOKUP(B69,'INFORM Severity - hidden'!$C$5:$V$170,20,FALSE)</f>
        <v>2020-11-27</v>
      </c>
    </row>
    <row r="70" spans="1:21" x14ac:dyDescent="0.3">
      <c r="A70" s="139" t="str">
        <f t="array" ref="A70">IFERROR(INDEX(Lists!$B$2:$B$153,SMALL(IF(Lists!$H$2:$H$153="Yes",ROW(Lists!$B$2:$B$153)),ROW(66:66))-1,1),"")</f>
        <v>Complex situation in Turkey</v>
      </c>
      <c r="B70" s="140" t="str">
        <f>VLOOKUP(A70,Lists!$B$2:$G$153,2,FALSE)</f>
        <v>TUR001</v>
      </c>
      <c r="C70" s="140" t="str">
        <f>VLOOKUP(B70,'INFORM Severity - hidden'!$C$5:$D$160,2,FALSE)</f>
        <v>Turkey</v>
      </c>
      <c r="D70" s="140" t="str">
        <f>VLOOKUP(A70,Lists!$B$2:$G$153,3,FALSE)</f>
        <v>TUR</v>
      </c>
      <c r="E70" s="140" t="str">
        <f>VLOOKUP(A70,Lists!$B$2:$G$153,5,FALSE)</f>
        <v>Multiple crises country</v>
      </c>
      <c r="F70" s="236">
        <f t="shared" si="10"/>
        <v>3.2</v>
      </c>
      <c r="G70" s="142">
        <f t="shared" si="11"/>
        <v>4</v>
      </c>
      <c r="H70" s="142" t="str">
        <f t="shared" si="12"/>
        <v>High</v>
      </c>
      <c r="I70" s="237" t="str">
        <f>INDEX(Trends!$D$3:$D$404,MATCH(B70,Trends!$C$3:$C$404,0))</f>
        <v>Stable</v>
      </c>
      <c r="J70" s="142" t="str">
        <f>VLOOKUP($B70,Reliability!$A$3:$I$170,9,FALSE)</f>
        <v>High</v>
      </c>
      <c r="K70" s="238">
        <f t="shared" si="13"/>
        <v>3.4</v>
      </c>
      <c r="L70" s="238">
        <f>VLOOKUP($B70,'Impact of the crisis'!$C$6:$N$170,12,FALSE)</f>
        <v>3.8</v>
      </c>
      <c r="M70" s="238">
        <f>VLOOKUP($B70,'Impact of the crisis'!$C$6:$AB$170,26,FALSE)</f>
        <v>3.1</v>
      </c>
      <c r="N70" s="238">
        <f>VLOOKUP($B70,'Conditions of people affected'!$C$6:$R$170,16,FALSE)</f>
        <v>2.95</v>
      </c>
      <c r="O70" s="238">
        <f>VLOOKUP($B70,'Conditions of people affected'!$C$6:$R$170,9,FALSE)</f>
        <v>3.9</v>
      </c>
      <c r="P70" s="238">
        <f>VLOOKUP($B70,'Conditions of people affected'!$C$6:$R$170,15,FALSE)</f>
        <v>2</v>
      </c>
      <c r="Q70" s="238">
        <f t="shared" si="14"/>
        <v>3.4</v>
      </c>
      <c r="R70" s="238">
        <f>VLOOKUP($B70,'Complexity of the crisis'!$C$6:$AN$170,22,FALSE)</f>
        <v>3.3</v>
      </c>
      <c r="S70" s="239">
        <f>VLOOKUP($B70,'Complexity of the crisis'!$C$6:$AN$170,38,FALSE)</f>
        <v>3.5</v>
      </c>
      <c r="T70" s="141" t="str">
        <f>VLOOKUP(B70,Lists!$C$3:$E$163,3,FALSE)</f>
        <v>Middle east</v>
      </c>
      <c r="U70" s="151" t="str">
        <f>VLOOKUP(B70,'INFORM Severity - hidden'!$C$5:$V$170,20,FALSE)</f>
        <v>2021-04-28</v>
      </c>
    </row>
    <row r="71" spans="1:21" x14ac:dyDescent="0.3">
      <c r="A71" s="139" t="str">
        <f t="array" ref="A71">IFERROR(INDEX(Lists!$B$2:$B$153,SMALL(IF(Lists!$H$2:$H$153="Yes",ROW(Lists!$B$2:$B$153)),ROW(67:67))-1,1),"")</f>
        <v>International Displacement in Tanzania</v>
      </c>
      <c r="B71" s="140" t="str">
        <f>VLOOKUP(A71,Lists!$B$2:$G$153,2,FALSE)</f>
        <v>TZA002</v>
      </c>
      <c r="C71" s="140" t="str">
        <f>VLOOKUP(B71,'INFORM Severity - hidden'!$C$5:$D$160,2,FALSE)</f>
        <v>Tanzania</v>
      </c>
      <c r="D71" s="140" t="str">
        <f>VLOOKUP(A71,Lists!$B$2:$G$153,3,FALSE)</f>
        <v>TZA</v>
      </c>
      <c r="E71" s="140" t="str">
        <f>VLOOKUP(A71,Lists!$B$2:$G$153,5,FALSE)</f>
        <v>International displacement</v>
      </c>
      <c r="F71" s="236">
        <f t="shared" si="10"/>
        <v>1.7</v>
      </c>
      <c r="G71" s="142">
        <f t="shared" si="11"/>
        <v>2</v>
      </c>
      <c r="H71" s="142" t="str">
        <f t="shared" si="12"/>
        <v>Low</v>
      </c>
      <c r="I71" s="237" t="str">
        <f>INDEX(Trends!$D$3:$D$404,MATCH(B71,Trends!$C$3:$C$404,0))</f>
        <v>Stable</v>
      </c>
      <c r="J71" s="142" t="str">
        <f>VLOOKUP($B71,Reliability!$A$3:$I$170,9,FALSE)</f>
        <v>High</v>
      </c>
      <c r="K71" s="238">
        <f t="shared" si="13"/>
        <v>2</v>
      </c>
      <c r="L71" s="238">
        <f>VLOOKUP($B71,'Impact of the crisis'!$C$6:$N$170,12,FALSE)</f>
        <v>2.2999999999999998</v>
      </c>
      <c r="M71" s="238">
        <f>VLOOKUP($B71,'Impact of the crisis'!$C$6:$AB$170,26,FALSE)</f>
        <v>1.9</v>
      </c>
      <c r="N71" s="238">
        <f>VLOOKUP($B71,'Conditions of people affected'!$C$6:$R$170,16,FALSE)</f>
        <v>1.7</v>
      </c>
      <c r="O71" s="238">
        <f>VLOOKUP($B71,'Conditions of people affected'!$C$6:$R$170,9,FALSE)</f>
        <v>2.4</v>
      </c>
      <c r="P71" s="238">
        <f>VLOOKUP($B71,'Conditions of people affected'!$C$6:$R$170,15,FALSE)</f>
        <v>1</v>
      </c>
      <c r="Q71" s="238">
        <f t="shared" si="14"/>
        <v>1.6</v>
      </c>
      <c r="R71" s="238">
        <f>VLOOKUP($B71,'Complexity of the crisis'!$C$6:$AN$170,22,FALSE)</f>
        <v>1.7</v>
      </c>
      <c r="S71" s="239">
        <f>VLOOKUP($B71,'Complexity of the crisis'!$C$6:$AN$170,38,FALSE)</f>
        <v>1.5</v>
      </c>
      <c r="T71" s="141" t="str">
        <f>VLOOKUP(B71,Lists!$C$3:$E$163,3,FALSE)</f>
        <v>Africa</v>
      </c>
      <c r="U71" s="151" t="str">
        <f>VLOOKUP(B71,'INFORM Severity - hidden'!$C$5:$V$170,20,FALSE)</f>
        <v>2021-01-29</v>
      </c>
    </row>
    <row r="72" spans="1:21" x14ac:dyDescent="0.3">
      <c r="A72" s="139" t="str">
        <f t="array" ref="A72">IFERROR(INDEX(Lists!$B$2:$B$153,SMALL(IF(Lists!$H$2:$H$153="Yes",ROW(Lists!$B$2:$B$153)),ROW(68:68))-1,1),"")</f>
        <v>Multiple crises in Uganda</v>
      </c>
      <c r="B72" s="140" t="str">
        <f>VLOOKUP(A72,Lists!$B$2:$G$153,2,FALSE)</f>
        <v>UGA001</v>
      </c>
      <c r="C72" s="140" t="str">
        <f>VLOOKUP(B72,'INFORM Severity - hidden'!$C$5:$D$160,2,FALSE)</f>
        <v>Uganda</v>
      </c>
      <c r="D72" s="140" t="str">
        <f>VLOOKUP(A72,Lists!$B$2:$G$153,3,FALSE)</f>
        <v>UGA</v>
      </c>
      <c r="E72" s="140" t="str">
        <f>VLOOKUP(A72,Lists!$B$2:$G$153,5,FALSE)</f>
        <v>Multiple crises country</v>
      </c>
      <c r="F72" s="236">
        <f t="shared" si="10"/>
        <v>3.1</v>
      </c>
      <c r="G72" s="142">
        <f t="shared" si="11"/>
        <v>4</v>
      </c>
      <c r="H72" s="142" t="str">
        <f t="shared" si="12"/>
        <v>High</v>
      </c>
      <c r="I72" s="237" t="str">
        <f>INDEX(Trends!$D$3:$D$404,MATCH(B72,Trends!$C$3:$C$404,0))</f>
        <v>Stable</v>
      </c>
      <c r="J72" s="142" t="str">
        <f>VLOOKUP($B72,Reliability!$A$3:$I$170,9,FALSE)</f>
        <v>High</v>
      </c>
      <c r="K72" s="238">
        <f t="shared" si="13"/>
        <v>3.1</v>
      </c>
      <c r="L72" s="238">
        <f>VLOOKUP($B72,'Impact of the crisis'!$C$6:$N$170,12,FALSE)</f>
        <v>2.9</v>
      </c>
      <c r="M72" s="238">
        <f>VLOOKUP($B72,'Impact of the crisis'!$C$6:$AB$170,26,FALSE)</f>
        <v>3.2</v>
      </c>
      <c r="N72" s="238">
        <f>VLOOKUP($B72,'Conditions of people affected'!$C$6:$R$170,16,FALSE)</f>
        <v>3.3</v>
      </c>
      <c r="O72" s="238">
        <f>VLOOKUP($B72,'Conditions of people affected'!$C$6:$R$170,9,FALSE)</f>
        <v>3.6</v>
      </c>
      <c r="P72" s="238">
        <f>VLOOKUP($B72,'Conditions of people affected'!$C$6:$R$170,15,FALSE)</f>
        <v>3</v>
      </c>
      <c r="Q72" s="238">
        <f t="shared" si="14"/>
        <v>2.8</v>
      </c>
      <c r="R72" s="238">
        <f>VLOOKUP($B72,'Complexity of the crisis'!$C$6:$AN$170,22,FALSE)</f>
        <v>3</v>
      </c>
      <c r="S72" s="239">
        <f>VLOOKUP($B72,'Complexity of the crisis'!$C$6:$AN$170,38,FALSE)</f>
        <v>2.5</v>
      </c>
      <c r="T72" s="141" t="str">
        <f>VLOOKUP(B72,Lists!$C$3:$E$163,3,FALSE)</f>
        <v>Africa</v>
      </c>
      <c r="U72" s="151" t="str">
        <f>VLOOKUP(B72,'INFORM Severity - hidden'!$C$5:$V$170,20,FALSE)</f>
        <v>2020-11-29</v>
      </c>
    </row>
    <row r="73" spans="1:21" x14ac:dyDescent="0.3">
      <c r="A73" s="139" t="str">
        <f t="array" ref="A73">IFERROR(INDEX(Lists!$B$2:$B$153,SMALL(IF(Lists!$H$2:$H$153="Yes",ROW(Lists!$B$2:$B$153)),ROW(69:69))-1,1),"")</f>
        <v>Conflict in Ukraine</v>
      </c>
      <c r="B73" s="140" t="str">
        <f>VLOOKUP(A73,Lists!$B$2:$G$153,2,FALSE)</f>
        <v>UKR002</v>
      </c>
      <c r="C73" s="140" t="str">
        <f>VLOOKUP(B73,'INFORM Severity - hidden'!$C$5:$D$160,2,FALSE)</f>
        <v>Ukraine</v>
      </c>
      <c r="D73" s="140" t="str">
        <f>VLOOKUP(A73,Lists!$B$2:$G$153,3,FALSE)</f>
        <v>UKR</v>
      </c>
      <c r="E73" s="140" t="str">
        <f>VLOOKUP(A73,Lists!$B$2:$G$153,5,FALSE)</f>
        <v>Conflict</v>
      </c>
      <c r="F73" s="236">
        <f t="shared" si="10"/>
        <v>3.5</v>
      </c>
      <c r="G73" s="142">
        <f t="shared" si="11"/>
        <v>4</v>
      </c>
      <c r="H73" s="142" t="str">
        <f t="shared" si="12"/>
        <v>High</v>
      </c>
      <c r="I73" s="237" t="str">
        <f>INDEX(Trends!$D$3:$D$404,MATCH(B73,Trends!$C$3:$C$404,0))</f>
        <v>Stable</v>
      </c>
      <c r="J73" s="142" t="str">
        <f>VLOOKUP($B73,Reliability!$A$3:$I$170,9,FALSE)</f>
        <v>High</v>
      </c>
      <c r="K73" s="238">
        <f t="shared" si="13"/>
        <v>3.2</v>
      </c>
      <c r="L73" s="238">
        <f>VLOOKUP($B73,'Impact of the crisis'!$C$6:$N$170,12,FALSE)</f>
        <v>1.7</v>
      </c>
      <c r="M73" s="238">
        <f>VLOOKUP($B73,'Impact of the crisis'!$C$6:$AB$170,26,FALSE)</f>
        <v>3.7</v>
      </c>
      <c r="N73" s="238">
        <f>VLOOKUP($B73,'Conditions of people affected'!$C$6:$R$170,16,FALSE)</f>
        <v>4.0999999999999996</v>
      </c>
      <c r="O73" s="238">
        <f>VLOOKUP($B73,'Conditions of people affected'!$C$6:$R$170,9,FALSE)</f>
        <v>4.2</v>
      </c>
      <c r="P73" s="238">
        <f>VLOOKUP($B73,'Conditions of people affected'!$C$6:$R$170,15,FALSE)</f>
        <v>4</v>
      </c>
      <c r="Q73" s="238">
        <f t="shared" si="14"/>
        <v>2.7</v>
      </c>
      <c r="R73" s="238">
        <f>VLOOKUP($B73,'Complexity of the crisis'!$C$6:$AN$170,22,FALSE)</f>
        <v>2.2999999999999998</v>
      </c>
      <c r="S73" s="239">
        <f>VLOOKUP($B73,'Complexity of the crisis'!$C$6:$AN$170,38,FALSE)</f>
        <v>3</v>
      </c>
      <c r="T73" s="141" t="str">
        <f>VLOOKUP(B73,Lists!$C$3:$E$163,3,FALSE)</f>
        <v>Europe</v>
      </c>
      <c r="U73" s="151" t="str">
        <f>VLOOKUP(B73,'INFORM Severity - hidden'!$C$5:$V$170,20,FALSE)</f>
        <v>2021-03-31</v>
      </c>
    </row>
    <row r="74" spans="1:21" x14ac:dyDescent="0.3">
      <c r="A74" s="139" t="str">
        <f t="array" ref="A74">IFERROR(INDEX(Lists!$B$2:$B$153,SMALL(IF(Lists!$H$2:$H$153="Yes",ROW(Lists!$B$2:$B$153)),ROW(70:70))-1,1),"")</f>
        <v>La Soufrière Volcano Eruption</v>
      </c>
      <c r="B74" s="140" t="str">
        <f>VLOOKUP(A74,Lists!$B$2:$G$153,2,FALSE)</f>
        <v>VCT002</v>
      </c>
      <c r="C74" s="140" t="str">
        <f>VLOOKUP(B74,'INFORM Severity - hidden'!$C$5:$D$160,2,FALSE)</f>
        <v>St. Vincent and the Grenadines</v>
      </c>
      <c r="D74" s="140" t="str">
        <f>VLOOKUP(A74,Lists!$B$2:$G$153,3,FALSE)</f>
        <v>VCT</v>
      </c>
      <c r="E74" s="140" t="str">
        <f>VLOOKUP(A74,Lists!$B$2:$G$153,5,FALSE)</f>
        <v>Volcano</v>
      </c>
      <c r="F74" s="236">
        <f t="shared" si="10"/>
        <v>1.5</v>
      </c>
      <c r="G74" s="142">
        <f t="shared" si="11"/>
        <v>2</v>
      </c>
      <c r="H74" s="142" t="str">
        <f t="shared" si="12"/>
        <v>Low</v>
      </c>
      <c r="I74" s="237" t="str">
        <f>INDEX(Trends!$D$3:$D$404,MATCH(B74,Trends!$C$3:$C$404,0))</f>
        <v>-</v>
      </c>
      <c r="J74" s="142" t="str">
        <f>VLOOKUP($B74,Reliability!$A$3:$I$170,9,FALSE)</f>
        <v>Very High</v>
      </c>
      <c r="K74" s="238">
        <f t="shared" si="13"/>
        <v>1.5</v>
      </c>
      <c r="L74" s="238">
        <f>VLOOKUP($B74,'Impact of the crisis'!$C$6:$N$170,12,FALSE)</f>
        <v>1.1000000000000001</v>
      </c>
      <c r="M74" s="238">
        <f>VLOOKUP($B74,'Impact of the crisis'!$C$6:$AB$170,26,FALSE)</f>
        <v>1.7</v>
      </c>
      <c r="N74" s="238">
        <f>VLOOKUP($B74,'Conditions of people affected'!$C$6:$R$170,16,FALSE)</f>
        <v>1.6</v>
      </c>
      <c r="O74" s="238">
        <f>VLOOKUP($B74,'Conditions of people affected'!$C$6:$R$170,9,FALSE)</f>
        <v>0.2</v>
      </c>
      <c r="P74" s="238">
        <f>VLOOKUP($B74,'Conditions of people affected'!$C$6:$R$170,15,FALSE)</f>
        <v>3</v>
      </c>
      <c r="Q74" s="238">
        <f t="shared" si="14"/>
        <v>1.4</v>
      </c>
      <c r="R74" s="238">
        <f>VLOOKUP($B74,'Complexity of the crisis'!$C$6:$AN$170,22,FALSE)</f>
        <v>0.7</v>
      </c>
      <c r="S74" s="239">
        <f>VLOOKUP($B74,'Complexity of the crisis'!$C$6:$AN$170,38,FALSE)</f>
        <v>2</v>
      </c>
      <c r="T74" s="141" t="str">
        <f>VLOOKUP(B74,Lists!$C$3:$E$163,3,FALSE)</f>
        <v>Americas</v>
      </c>
      <c r="U74" s="151" t="str">
        <f>VLOOKUP(B74,'INFORM Severity - hidden'!$C$5:$V$170,20,FALSE)</f>
        <v>2021-04-28</v>
      </c>
    </row>
    <row r="75" spans="1:21" x14ac:dyDescent="0.3">
      <c r="A75" s="139" t="str">
        <f t="array" ref="A75">IFERROR(INDEX(Lists!$B$2:$B$153,SMALL(IF(Lists!$H$2:$H$153="Yes",ROW(Lists!$B$2:$B$153)),ROW(71:71))-1,1),"")</f>
        <v>Complex crisis in Venezuela</v>
      </c>
      <c r="B75" s="140" t="str">
        <f>VLOOKUP(A75,Lists!$B$2:$G$153,2,FALSE)</f>
        <v>VEN001</v>
      </c>
      <c r="C75" s="140" t="str">
        <f>VLOOKUP(B75,'INFORM Severity - hidden'!$C$5:$D$160,2,FALSE)</f>
        <v>Venezuela</v>
      </c>
      <c r="D75" s="140" t="str">
        <f>VLOOKUP(A75,Lists!$B$2:$G$153,3,FALSE)</f>
        <v>VEN</v>
      </c>
      <c r="E75" s="140" t="str">
        <f>VLOOKUP(A75,Lists!$B$2:$G$153,5,FALSE)</f>
        <v>Complex crisis</v>
      </c>
      <c r="F75" s="236">
        <f t="shared" si="10"/>
        <v>4.0999999999999996</v>
      </c>
      <c r="G75" s="142">
        <f t="shared" si="11"/>
        <v>5</v>
      </c>
      <c r="H75" s="142" t="str">
        <f t="shared" si="12"/>
        <v>Very High</v>
      </c>
      <c r="I75" s="237" t="str">
        <f>INDEX(Trends!$D$3:$D$404,MATCH(B75,Trends!$C$3:$C$404,0))</f>
        <v>Stable</v>
      </c>
      <c r="J75" s="142" t="str">
        <f>VLOOKUP($B75,Reliability!$A$3:$I$170,9,FALSE)</f>
        <v>Medium</v>
      </c>
      <c r="K75" s="238">
        <f t="shared" si="13"/>
        <v>5</v>
      </c>
      <c r="L75" s="238">
        <f>VLOOKUP($B75,'Impact of the crisis'!$C$6:$N$170,12,FALSE)</f>
        <v>4.9000000000000004</v>
      </c>
      <c r="M75" s="238">
        <f>VLOOKUP($B75,'Impact of the crisis'!$C$6:$AB$170,26,FALSE)</f>
        <v>5</v>
      </c>
      <c r="N75" s="238">
        <f>VLOOKUP($B75,'Conditions of people affected'!$C$6:$R$170,16,FALSE)</f>
        <v>4</v>
      </c>
      <c r="O75" s="238">
        <f>VLOOKUP($B75,'Conditions of people affected'!$C$6:$R$170,9,FALSE)</f>
        <v>5</v>
      </c>
      <c r="P75" s="238">
        <f>VLOOKUP($B75,'Conditions of people affected'!$C$6:$R$170,15,FALSE)</f>
        <v>3</v>
      </c>
      <c r="Q75" s="238">
        <f t="shared" si="14"/>
        <v>3.3</v>
      </c>
      <c r="R75" s="238">
        <f>VLOOKUP($B75,'Complexity of the crisis'!$C$6:$AN$170,22,FALSE)</f>
        <v>3.6</v>
      </c>
      <c r="S75" s="239">
        <f>VLOOKUP($B75,'Complexity of the crisis'!$C$6:$AN$170,38,FALSE)</f>
        <v>3</v>
      </c>
      <c r="T75" s="141" t="str">
        <f>VLOOKUP(B75,Lists!$C$3:$E$163,3,FALSE)</f>
        <v>Americas</v>
      </c>
      <c r="U75" s="151" t="str">
        <f>VLOOKUP(B75,'INFORM Severity - hidden'!$C$5:$V$170,20,FALSE)</f>
        <v>2021-01-28</v>
      </c>
    </row>
    <row r="76" spans="1:21" x14ac:dyDescent="0.3">
      <c r="A76" s="139" t="str">
        <f t="array" ref="A76">IFERROR(INDEX(Lists!$B$2:$B$153,SMALL(IF(Lists!$H$2:$H$153="Yes",ROW(Lists!$B$2:$B$153)),ROW(72:72))-1,1),"")</f>
        <v>Conflict in Yemen</v>
      </c>
      <c r="B76" s="140" t="str">
        <f>VLOOKUP(A76,Lists!$B$2:$G$153,2,FALSE)</f>
        <v>YEM001</v>
      </c>
      <c r="C76" s="140" t="str">
        <f>VLOOKUP(B76,'INFORM Severity - hidden'!$C$5:$D$160,2,FALSE)</f>
        <v>Yemen</v>
      </c>
      <c r="D76" s="140" t="str">
        <f>VLOOKUP(A76,Lists!$B$2:$G$153,3,FALSE)</f>
        <v>YEM</v>
      </c>
      <c r="E76" s="140" t="str">
        <f>VLOOKUP(A76,Lists!$B$2:$G$153,5,FALSE)</f>
        <v>Complex crisis</v>
      </c>
      <c r="F76" s="236">
        <f t="shared" si="10"/>
        <v>4.9000000000000004</v>
      </c>
      <c r="G76" s="142">
        <f t="shared" si="11"/>
        <v>5</v>
      </c>
      <c r="H76" s="142" t="str">
        <f t="shared" si="12"/>
        <v>Very High</v>
      </c>
      <c r="I76" s="237" t="str">
        <f>INDEX(Trends!$D$3:$D$404,MATCH(B76,Trends!$C$3:$C$404,0))</f>
        <v>Increasing</v>
      </c>
      <c r="J76" s="142" t="str">
        <f>VLOOKUP($B76,Reliability!$A$3:$I$170,9,FALSE)</f>
        <v>High</v>
      </c>
      <c r="K76" s="238">
        <f t="shared" si="13"/>
        <v>5</v>
      </c>
      <c r="L76" s="238">
        <f>VLOOKUP($B76,'Impact of the crisis'!$C$6:$N$170,12,FALSE)</f>
        <v>4.9000000000000004</v>
      </c>
      <c r="M76" s="238">
        <f>VLOOKUP($B76,'Impact of the crisis'!$C$6:$AB$170,26,FALSE)</f>
        <v>5</v>
      </c>
      <c r="N76" s="238">
        <f>VLOOKUP($B76,'Conditions of people affected'!$C$6:$R$170,16,FALSE)</f>
        <v>5</v>
      </c>
      <c r="O76" s="238">
        <f>VLOOKUP($B76,'Conditions of people affected'!$C$6:$R$170,9,FALSE)</f>
        <v>5</v>
      </c>
      <c r="P76" s="238">
        <f>VLOOKUP($B76,'Conditions of people affected'!$C$6:$R$170,15,FALSE)</f>
        <v>5</v>
      </c>
      <c r="Q76" s="238">
        <f t="shared" si="14"/>
        <v>4.5</v>
      </c>
      <c r="R76" s="238">
        <f>VLOOKUP($B76,'Complexity of the crisis'!$C$6:$AN$170,22,FALSE)</f>
        <v>3.8</v>
      </c>
      <c r="S76" s="239">
        <f>VLOOKUP($B76,'Complexity of the crisis'!$C$6:$AN$170,38,FALSE)</f>
        <v>5</v>
      </c>
      <c r="T76" s="141" t="str">
        <f>VLOOKUP(B76,Lists!$C$3:$E$163,3,FALSE)</f>
        <v>Middle east</v>
      </c>
      <c r="U76" s="151" t="str">
        <f>VLOOKUP(B76,'INFORM Severity - hidden'!$C$5:$V$170,20,FALSE)</f>
        <v>2021-05-19</v>
      </c>
    </row>
    <row r="77" spans="1:21" x14ac:dyDescent="0.3">
      <c r="A77" s="139" t="str">
        <f t="array" ref="A77">IFERROR(INDEX(Lists!$B$2:$B$153,SMALL(IF(Lists!$H$2:$H$153="Yes",ROW(Lists!$B$2:$B$153)),ROW(73:73))-1,1),"")</f>
        <v>Drought in Zambia</v>
      </c>
      <c r="B77" s="140" t="str">
        <f>VLOOKUP(A77,Lists!$B$2:$G$153,2,FALSE)</f>
        <v>ZMB002</v>
      </c>
      <c r="C77" s="140" t="str">
        <f>VLOOKUP(B77,'INFORM Severity - hidden'!$C$5:$D$160,2,FALSE)</f>
        <v>Zambia</v>
      </c>
      <c r="D77" s="140" t="str">
        <f>VLOOKUP(A77,Lists!$B$2:$G$153,3,FALSE)</f>
        <v>ZMB</v>
      </c>
      <c r="E77" s="140" t="str">
        <f>VLOOKUP(A77,Lists!$B$2:$G$153,5,FALSE)</f>
        <v>Drought</v>
      </c>
      <c r="F77" s="236">
        <f t="shared" si="10"/>
        <v>2.7</v>
      </c>
      <c r="G77" s="142">
        <f t="shared" si="11"/>
        <v>3</v>
      </c>
      <c r="H77" s="142" t="str">
        <f t="shared" si="12"/>
        <v>Medium</v>
      </c>
      <c r="I77" s="237" t="str">
        <f>INDEX(Trends!$D$3:$D$404,MATCH(B77,Trends!$C$3:$C$404,0))</f>
        <v>Stable</v>
      </c>
      <c r="J77" s="142" t="str">
        <f>VLOOKUP($B77,Reliability!$A$3:$I$170,9,FALSE)</f>
        <v>Low</v>
      </c>
      <c r="K77" s="238">
        <f t="shared" si="13"/>
        <v>2.4</v>
      </c>
      <c r="L77" s="238">
        <f>VLOOKUP($B77,'Impact of the crisis'!$C$6:$N$170,12,FALSE)</f>
        <v>3.1</v>
      </c>
      <c r="M77" s="238">
        <f>VLOOKUP($B77,'Impact of the crisis'!$C$6:$AB$170,26,FALSE)</f>
        <v>2</v>
      </c>
      <c r="N77" s="238">
        <f>VLOOKUP($B77,'Conditions of people affected'!$C$6:$R$170,16,FALSE)</f>
        <v>3.35</v>
      </c>
      <c r="O77" s="238">
        <f>VLOOKUP($B77,'Conditions of people affected'!$C$6:$R$170,9,FALSE)</f>
        <v>3.7</v>
      </c>
      <c r="P77" s="238">
        <f>VLOOKUP($B77,'Conditions of people affected'!$C$6:$R$170,15,FALSE)</f>
        <v>3</v>
      </c>
      <c r="Q77" s="238">
        <f t="shared" si="14"/>
        <v>1.7</v>
      </c>
      <c r="R77" s="238">
        <f>VLOOKUP($B77,'Complexity of the crisis'!$C$6:$AN$170,22,FALSE)</f>
        <v>1.8</v>
      </c>
      <c r="S77" s="239">
        <f>VLOOKUP($B77,'Complexity of the crisis'!$C$6:$AN$170,38,FALSE)</f>
        <v>1.5</v>
      </c>
      <c r="T77" s="141" t="str">
        <f>VLOOKUP(B77,Lists!$C$3:$E$163,3,FALSE)</f>
        <v>Africa</v>
      </c>
      <c r="U77" s="151" t="str">
        <f>VLOOKUP(B77,'INFORM Severity - hidden'!$C$5:$V$170,20,FALSE)</f>
        <v>2020-12-17</v>
      </c>
    </row>
    <row r="78" spans="1:21" x14ac:dyDescent="0.3">
      <c r="A78" s="139" t="str">
        <f t="array" ref="A78">IFERROR(INDEX(Lists!$B$2:$B$153,SMALL(IF(Lists!$H$2:$H$153="Yes",ROW(Lists!$B$2:$B$153)),ROW(74:74))-1,1),"")</f>
        <v>Complex crisis in Zimbabwe</v>
      </c>
      <c r="B78" s="140" t="str">
        <f>VLOOKUP(A78,Lists!$B$2:$G$153,2,FALSE)</f>
        <v>ZWE001</v>
      </c>
      <c r="C78" s="140" t="str">
        <f>VLOOKUP(B78,'INFORM Severity - hidden'!$C$5:$D$160,2,FALSE)</f>
        <v>Zimbabwe</v>
      </c>
      <c r="D78" s="140" t="str">
        <f>VLOOKUP(A78,Lists!$B$2:$G$153,3,FALSE)</f>
        <v>ZWE</v>
      </c>
      <c r="E78" s="140" t="str">
        <f>VLOOKUP(A78,Lists!$B$2:$G$153,5,FALSE)</f>
        <v>Complex crisis</v>
      </c>
      <c r="F78" s="236">
        <f t="shared" si="10"/>
        <v>3.5</v>
      </c>
      <c r="G78" s="142">
        <f t="shared" si="11"/>
        <v>4</v>
      </c>
      <c r="H78" s="142" t="str">
        <f t="shared" si="12"/>
        <v>High</v>
      </c>
      <c r="I78" s="237" t="str">
        <f>INDEX(Trends!$D$3:$D$404,MATCH(B78,Trends!$C$3:$C$404,0))</f>
        <v>Stable</v>
      </c>
      <c r="J78" s="142" t="str">
        <f>VLOOKUP($B78,Reliability!$A$3:$I$170,9,FALSE)</f>
        <v>High</v>
      </c>
      <c r="K78" s="238">
        <f t="shared" si="13"/>
        <v>3.2</v>
      </c>
      <c r="L78" s="238">
        <f>VLOOKUP($B78,'Impact of the crisis'!$C$6:$N$170,12,FALSE)</f>
        <v>4.5999999999999996</v>
      </c>
      <c r="M78" s="238">
        <f>VLOOKUP($B78,'Impact of the crisis'!$C$6:$AB$170,26,FALSE)</f>
        <v>2.2000000000000002</v>
      </c>
      <c r="N78" s="238">
        <f>VLOOKUP($B78,'Conditions of people affected'!$C$6:$R$170,16,FALSE)</f>
        <v>3.85</v>
      </c>
      <c r="O78" s="238">
        <f>VLOOKUP($B78,'Conditions of people affected'!$C$6:$R$170,9,FALSE)</f>
        <v>4.7</v>
      </c>
      <c r="P78" s="238">
        <f>VLOOKUP($B78,'Conditions of people affected'!$C$6:$R$170,15,FALSE)</f>
        <v>3</v>
      </c>
      <c r="Q78" s="238">
        <f t="shared" si="14"/>
        <v>3.2</v>
      </c>
      <c r="R78" s="238">
        <f>VLOOKUP($B78,'Complexity of the crisis'!$C$6:$AN$170,22,FALSE)</f>
        <v>2.9</v>
      </c>
      <c r="S78" s="239">
        <f>VLOOKUP($B78,'Complexity of the crisis'!$C$6:$AN$170,38,FALSE)</f>
        <v>3.5</v>
      </c>
      <c r="T78" s="141" t="str">
        <f>VLOOKUP(B78,Lists!$C$3:$E$163,3,FALSE)</f>
        <v>Africa</v>
      </c>
      <c r="U78" s="151" t="str">
        <f>VLOOKUP(B78,'INFORM Severity - hidden'!$C$5:$V$170,20,FALSE)</f>
        <v>2021-03-26</v>
      </c>
    </row>
    <row r="79" spans="1:21" x14ac:dyDescent="0.3">
      <c r="J79"/>
      <c r="K79"/>
      <c r="L79"/>
      <c r="M79"/>
      <c r="N79"/>
      <c r="O79"/>
      <c r="P79"/>
      <c r="Q79"/>
      <c r="R79"/>
      <c r="S79"/>
      <c r="T79"/>
      <c r="U79"/>
    </row>
  </sheetData>
  <autoFilter ref="A4:T143" xr:uid="{00000000-0009-0000-0000-000004000000}"/>
  <conditionalFormatting sqref="K5:K78">
    <cfRule type="cellIs" dxfId="450" priority="64" stopIfTrue="1" operator="between">
      <formula>4</formula>
      <formula>5</formula>
    </cfRule>
    <cfRule type="cellIs" dxfId="449" priority="70" stopIfTrue="1" operator="between">
      <formula>3</formula>
      <formula>4</formula>
    </cfRule>
    <cfRule type="cellIs" dxfId="448" priority="71" stopIfTrue="1" operator="between">
      <formula>2</formula>
      <formula>3</formula>
    </cfRule>
    <cfRule type="cellIs" dxfId="447" priority="72" stopIfTrue="1" operator="between">
      <formula>1</formula>
      <formula>2</formula>
    </cfRule>
    <cfRule type="cellIs" dxfId="446" priority="73" stopIfTrue="1" operator="between">
      <formula>0</formula>
      <formula>1</formula>
    </cfRule>
  </conditionalFormatting>
  <conditionalFormatting sqref="L5:M78">
    <cfRule type="cellIs" dxfId="445" priority="65" stopIfTrue="1" operator="between">
      <formula>4</formula>
      <formula>5</formula>
    </cfRule>
    <cfRule type="cellIs" dxfId="444" priority="66" stopIfTrue="1" operator="between">
      <formula>3</formula>
      <formula>4</formula>
    </cfRule>
    <cfRule type="cellIs" dxfId="443" priority="67" stopIfTrue="1" operator="between">
      <formula>2</formula>
      <formula>3</formula>
    </cfRule>
    <cfRule type="cellIs" dxfId="442" priority="68" stopIfTrue="1" operator="between">
      <formula>1</formula>
      <formula>2</formula>
    </cfRule>
    <cfRule type="cellIs" dxfId="441" priority="69" stopIfTrue="1" operator="between">
      <formula>0</formula>
      <formula>1</formula>
    </cfRule>
  </conditionalFormatting>
  <conditionalFormatting sqref="O5:P78">
    <cfRule type="cellIs" dxfId="440" priority="54" stopIfTrue="1" operator="between">
      <formula>7.1</formula>
      <formula>10</formula>
    </cfRule>
    <cfRule type="cellIs" dxfId="439" priority="55" stopIfTrue="1" operator="between">
      <formula>5.4</formula>
      <formula>7</formula>
    </cfRule>
    <cfRule type="cellIs" dxfId="438" priority="56" stopIfTrue="1" operator="between">
      <formula>3.5</formula>
      <formula>5.3</formula>
    </cfRule>
    <cfRule type="cellIs" dxfId="437" priority="57" stopIfTrue="1" operator="between">
      <formula>1.8</formula>
      <formula>3.4</formula>
    </cfRule>
    <cfRule type="cellIs" dxfId="436" priority="58" stopIfTrue="1" operator="between">
      <formula>0</formula>
      <formula>1.7</formula>
    </cfRule>
  </conditionalFormatting>
  <conditionalFormatting sqref="S5:S78">
    <cfRule type="cellIs" dxfId="435" priority="49" stopIfTrue="1" operator="between">
      <formula>4</formula>
      <formula>5</formula>
    </cfRule>
    <cfRule type="cellIs" dxfId="434" priority="50" stopIfTrue="1" operator="between">
      <formula>3</formula>
      <formula>4</formula>
    </cfRule>
    <cfRule type="cellIs" dxfId="433" priority="51" stopIfTrue="1" operator="between">
      <formula>2</formula>
      <formula>3</formula>
    </cfRule>
    <cfRule type="cellIs" dxfId="432" priority="52" stopIfTrue="1" operator="between">
      <formula>1</formula>
      <formula>2</formula>
    </cfRule>
    <cfRule type="cellIs" dxfId="431" priority="53" stopIfTrue="1" operator="between">
      <formula>0</formula>
      <formula>1</formula>
    </cfRule>
  </conditionalFormatting>
  <conditionalFormatting sqref="Q5:Q78">
    <cfRule type="cellIs" dxfId="430" priority="34" stopIfTrue="1" operator="between">
      <formula>4</formula>
      <formula>5</formula>
    </cfRule>
    <cfRule type="cellIs" dxfId="429" priority="35" stopIfTrue="1" operator="between">
      <formula>3</formula>
      <formula>4</formula>
    </cfRule>
    <cfRule type="cellIs" dxfId="428" priority="36" stopIfTrue="1" operator="between">
      <formula>2</formula>
      <formula>3</formula>
    </cfRule>
    <cfRule type="cellIs" dxfId="427" priority="37" stopIfTrue="1" operator="between">
      <formula>1</formula>
      <formula>2</formula>
    </cfRule>
    <cfRule type="cellIs" dxfId="426" priority="38" stopIfTrue="1" operator="between">
      <formula>0</formula>
      <formula>1</formula>
    </cfRule>
  </conditionalFormatting>
  <conditionalFormatting sqref="I5:I79">
    <cfRule type="cellIs" dxfId="425" priority="26" operator="equal">
      <formula>"Increasing"</formula>
    </cfRule>
    <cfRule type="cellIs" dxfId="424" priority="27" operator="equal">
      <formula>"Stable"</formula>
    </cfRule>
    <cfRule type="cellIs" dxfId="423" priority="28" operator="equal">
      <formula>"Decreasing"</formula>
    </cfRule>
  </conditionalFormatting>
  <conditionalFormatting sqref="R5:S78">
    <cfRule type="cellIs" dxfId="422" priority="44" stopIfTrue="1" operator="between">
      <formula>4</formula>
      <formula>5</formula>
    </cfRule>
    <cfRule type="cellIs" dxfId="421" priority="45" stopIfTrue="1" operator="between">
      <formula>3</formula>
      <formula>4</formula>
    </cfRule>
    <cfRule type="cellIs" dxfId="420" priority="46" stopIfTrue="1" operator="between">
      <formula>2</formula>
      <formula>3</formula>
    </cfRule>
    <cfRule type="cellIs" dxfId="419" priority="47" stopIfTrue="1" operator="between">
      <formula>1</formula>
      <formula>2</formula>
    </cfRule>
    <cfRule type="cellIs" dxfId="418" priority="48" stopIfTrue="1" operator="between">
      <formula>0</formula>
      <formula>1</formula>
    </cfRule>
  </conditionalFormatting>
  <conditionalFormatting sqref="G5:G79">
    <cfRule type="cellIs" dxfId="417" priority="16" stopIfTrue="1" operator="equal">
      <formula>5</formula>
    </cfRule>
    <cfRule type="cellIs" dxfId="416" priority="17" stopIfTrue="1" operator="equal">
      <formula>4</formula>
    </cfRule>
    <cfRule type="cellIs" dxfId="415" priority="18" stopIfTrue="1" operator="equal">
      <formula>3</formula>
    </cfRule>
    <cfRule type="cellIs" dxfId="414" priority="19" stopIfTrue="1" operator="equal">
      <formula>2</formula>
    </cfRule>
    <cfRule type="cellIs" dxfId="413" priority="20" stopIfTrue="1" operator="equal">
      <formula>1</formula>
    </cfRule>
  </conditionalFormatting>
  <conditionalFormatting sqref="H5:H79">
    <cfRule type="cellIs" dxfId="412" priority="11" stopIfTrue="1" operator="equal">
      <formula>"Very High"</formula>
    </cfRule>
    <cfRule type="cellIs" dxfId="411" priority="12" stopIfTrue="1" operator="equal">
      <formula>"High"</formula>
    </cfRule>
    <cfRule type="cellIs" dxfId="410" priority="13" stopIfTrue="1" operator="equal">
      <formula>"Medium"</formula>
    </cfRule>
    <cfRule type="cellIs" dxfId="409" priority="14" stopIfTrue="1" operator="equal">
      <formula>"Low"</formula>
    </cfRule>
    <cfRule type="cellIs" dxfId="408" priority="15" stopIfTrue="1" operator="equal">
      <formula>"Very Low"</formula>
    </cfRule>
  </conditionalFormatting>
  <conditionalFormatting sqref="N5:N78">
    <cfRule type="cellIs" dxfId="407" priority="6" stopIfTrue="1" operator="between">
      <formula>5</formula>
      <formula>5.9</formula>
    </cfRule>
    <cfRule type="cellIs" dxfId="406" priority="7" stopIfTrue="1" operator="between">
      <formula>4</formula>
      <formula>4.9</formula>
    </cfRule>
    <cfRule type="cellIs" dxfId="405" priority="8" stopIfTrue="1" operator="between">
      <formula>3</formula>
      <formula>3.9</formula>
    </cfRule>
    <cfRule type="cellIs" dxfId="404" priority="9" stopIfTrue="1" operator="between">
      <formula>2</formula>
      <formula>2.9</formula>
    </cfRule>
    <cfRule type="cellIs" dxfId="403" priority="10" stopIfTrue="1" operator="between">
      <formula>0</formula>
      <formula>1.9</formula>
    </cfRule>
  </conditionalFormatting>
  <conditionalFormatting sqref="J5:J78">
    <cfRule type="cellIs" dxfId="402" priority="1" stopIfTrue="1" operator="equal">
      <formula>"Very Low"</formula>
    </cfRule>
    <cfRule type="cellIs" dxfId="401" priority="2" stopIfTrue="1" operator="equal">
      <formula>"Low"</formula>
    </cfRule>
    <cfRule type="cellIs" dxfId="400" priority="3" stopIfTrue="1" operator="equal">
      <formula>"Medium"</formula>
    </cfRule>
    <cfRule type="cellIs" dxfId="399" priority="4" stopIfTrue="1" operator="equal">
      <formula>"High"</formula>
    </cfRule>
    <cfRule type="cellIs" dxfId="398" priority="5" stopIfTrue="1" operator="equal">
      <formula>"Very High"</formula>
    </cfRule>
  </conditionalFormatting>
  <pageMargins left="0.7" right="0.7" top="0.75" bottom="0.75" header="0.3" footer="0.3"/>
  <pageSetup paperSize="8" scale="69" orientation="landscape" r:id="rId1"/>
  <drawing r:id="rId2"/>
  <pictur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B146"/>
  <sheetViews>
    <sheetView topLeftCell="A132" workbookViewId="0">
      <selection activeCell="F141" sqref="F141:AB146"/>
    </sheetView>
  </sheetViews>
  <sheetFormatPr defaultColWidth="9.44140625" defaultRowHeight="14.4" x14ac:dyDescent="0.3"/>
  <cols>
    <col min="1" max="1" width="36" style="211" customWidth="1"/>
    <col min="2" max="2" width="26" style="211" bestFit="1" customWidth="1"/>
    <col min="3" max="3" width="10.44140625" style="211" bestFit="1" customWidth="1"/>
    <col min="4" max="4" width="14.44140625" style="211" customWidth="1"/>
    <col min="5" max="5" width="9.44140625" style="211" customWidth="1"/>
    <col min="6" max="6" width="8.5546875" style="207" customWidth="1"/>
    <col min="7" max="7" width="10.77734375" style="210" customWidth="1"/>
    <col min="8" max="10" width="8.5546875" style="207" customWidth="1"/>
    <col min="11" max="11" width="8.5546875" style="210" customWidth="1"/>
    <col min="12" max="13" width="8.5546875" style="207" customWidth="1"/>
    <col min="14" max="14" width="8.5546875" style="211" customWidth="1"/>
    <col min="15" max="15" width="8.5546875" style="207" customWidth="1"/>
    <col min="16" max="16" width="8.5546875" style="210" customWidth="1"/>
    <col min="17" max="19" width="8.5546875" style="207" customWidth="1"/>
    <col min="20" max="20" width="8.5546875" style="210" customWidth="1"/>
    <col min="21" max="27" width="8.5546875" style="207" customWidth="1"/>
    <col min="28" max="28" width="8.5546875" style="211" customWidth="1"/>
    <col min="29" max="29" width="9.44140625" style="211" customWidth="1"/>
    <col min="30" max="16384" width="9.44140625" style="211"/>
  </cols>
  <sheetData>
    <row r="1" spans="1:28" ht="14.7" customHeight="1" thickBot="1" x14ac:dyDescent="0.35">
      <c r="A1" s="291"/>
      <c r="B1" s="292"/>
      <c r="C1" s="292"/>
      <c r="D1" s="292"/>
      <c r="E1" s="292"/>
      <c r="F1" s="293"/>
      <c r="G1" s="294"/>
      <c r="H1" s="293"/>
      <c r="I1" s="293"/>
      <c r="J1" s="293"/>
      <c r="K1" s="294"/>
      <c r="L1" s="293"/>
      <c r="M1" s="293"/>
      <c r="N1" s="292"/>
      <c r="O1" s="293"/>
      <c r="P1" s="294"/>
      <c r="Q1" s="293"/>
      <c r="R1" s="293"/>
      <c r="S1" s="293"/>
      <c r="T1" s="294"/>
      <c r="U1" s="293"/>
      <c r="V1" s="293"/>
      <c r="W1" s="293"/>
      <c r="X1" s="293"/>
      <c r="Y1" s="293"/>
      <c r="Z1" s="293"/>
      <c r="AA1" s="293"/>
      <c r="AB1" s="292"/>
    </row>
    <row r="2" spans="1:28" ht="111.6" customHeight="1" thickBot="1" x14ac:dyDescent="0.35">
      <c r="A2" s="51"/>
      <c r="B2" s="51"/>
      <c r="C2" s="55"/>
      <c r="D2" s="55"/>
      <c r="E2" s="7"/>
      <c r="F2" s="94" t="s">
        <v>7161</v>
      </c>
      <c r="G2" s="96" t="s">
        <v>7162</v>
      </c>
      <c r="H2" s="94" t="s">
        <v>7163</v>
      </c>
      <c r="I2" s="89" t="s">
        <v>7164</v>
      </c>
      <c r="J2" s="94" t="s">
        <v>7165</v>
      </c>
      <c r="K2" s="96" t="s">
        <v>7166</v>
      </c>
      <c r="L2" s="94" t="s">
        <v>7167</v>
      </c>
      <c r="M2" s="89" t="s">
        <v>7168</v>
      </c>
      <c r="N2" s="88" t="s">
        <v>7159</v>
      </c>
      <c r="O2" s="94" t="s">
        <v>7169</v>
      </c>
      <c r="P2" s="96" t="s">
        <v>7170</v>
      </c>
      <c r="Q2" s="94" t="s">
        <v>7171</v>
      </c>
      <c r="R2" s="89" t="s">
        <v>44</v>
      </c>
      <c r="S2" s="94" t="s">
        <v>7172</v>
      </c>
      <c r="T2" s="96" t="s">
        <v>7173</v>
      </c>
      <c r="U2" s="94" t="s">
        <v>7174</v>
      </c>
      <c r="V2" s="92" t="s">
        <v>806</v>
      </c>
      <c r="W2" s="94" t="s">
        <v>7175</v>
      </c>
      <c r="X2" s="95" t="s">
        <v>7176</v>
      </c>
      <c r="Y2" s="93" t="s">
        <v>7177</v>
      </c>
      <c r="Z2" s="91" t="s">
        <v>7178</v>
      </c>
      <c r="AA2" s="90" t="s">
        <v>7179</v>
      </c>
      <c r="AB2" s="88" t="s">
        <v>7160</v>
      </c>
    </row>
    <row r="3" spans="1:28" x14ac:dyDescent="0.3">
      <c r="A3" s="51"/>
      <c r="B3" s="51"/>
      <c r="C3" s="55"/>
      <c r="D3" s="55"/>
      <c r="E3" s="7" t="s">
        <v>7180</v>
      </c>
      <c r="F3" s="60">
        <v>6</v>
      </c>
      <c r="G3" s="60"/>
      <c r="H3" s="65">
        <v>1</v>
      </c>
      <c r="I3" s="60"/>
      <c r="J3" s="240">
        <v>7.5</v>
      </c>
      <c r="K3" s="62"/>
      <c r="L3" s="65">
        <v>1</v>
      </c>
      <c r="M3" s="60"/>
      <c r="N3" s="63"/>
      <c r="O3" s="240">
        <v>7.5</v>
      </c>
      <c r="P3" s="62"/>
      <c r="Q3" s="65">
        <v>1</v>
      </c>
      <c r="R3" s="60"/>
      <c r="S3" s="240">
        <v>6.5</v>
      </c>
      <c r="T3" s="62"/>
      <c r="U3" s="65">
        <v>0.15</v>
      </c>
      <c r="V3" s="60"/>
      <c r="W3" s="240">
        <v>3.5</v>
      </c>
      <c r="X3" s="61"/>
      <c r="Y3" s="64">
        <v>1E-4</v>
      </c>
      <c r="Z3" s="61"/>
      <c r="AA3" s="60"/>
      <c r="AB3" s="63"/>
    </row>
    <row r="4" spans="1:28" x14ac:dyDescent="0.3">
      <c r="A4" s="51"/>
      <c r="B4" s="51"/>
      <c r="C4" s="55"/>
      <c r="D4" s="55"/>
      <c r="E4" s="7" t="s">
        <v>7181</v>
      </c>
      <c r="F4" s="60">
        <v>3</v>
      </c>
      <c r="G4" s="60"/>
      <c r="H4" s="65">
        <v>0.02</v>
      </c>
      <c r="I4" s="60"/>
      <c r="J4" s="61">
        <v>6</v>
      </c>
      <c r="K4" s="62"/>
      <c r="L4" s="65">
        <v>0.01</v>
      </c>
      <c r="M4" s="60"/>
      <c r="N4" s="63"/>
      <c r="O4" s="240">
        <v>4.5</v>
      </c>
      <c r="P4" s="62"/>
      <c r="Q4" s="65">
        <v>0.01</v>
      </c>
      <c r="R4" s="60"/>
      <c r="S4" s="61">
        <v>3</v>
      </c>
      <c r="T4" s="62"/>
      <c r="U4" s="65">
        <v>0</v>
      </c>
      <c r="V4" s="60"/>
      <c r="W4" s="61">
        <v>0</v>
      </c>
      <c r="X4" s="61"/>
      <c r="Y4" s="65">
        <v>0</v>
      </c>
      <c r="Z4" s="61"/>
      <c r="AA4" s="60"/>
      <c r="AB4" s="63"/>
    </row>
    <row r="5" spans="1:28" x14ac:dyDescent="0.3">
      <c r="A5" s="23" t="s">
        <v>7134</v>
      </c>
      <c r="B5" s="23" t="s">
        <v>7139</v>
      </c>
      <c r="C5" s="23" t="s">
        <v>7136</v>
      </c>
      <c r="D5" s="23" t="s">
        <v>7137</v>
      </c>
      <c r="E5" s="24" t="s">
        <v>7182</v>
      </c>
      <c r="F5" s="25"/>
      <c r="G5" s="26"/>
      <c r="H5" s="25"/>
      <c r="I5" s="27"/>
      <c r="J5" s="25"/>
      <c r="K5" s="26"/>
      <c r="L5" s="25"/>
      <c r="M5" s="27"/>
      <c r="N5" s="28"/>
      <c r="O5" s="25"/>
      <c r="P5" s="26"/>
      <c r="Q5" s="25"/>
      <c r="R5" s="27"/>
      <c r="S5" s="25"/>
      <c r="T5" s="26"/>
      <c r="U5" s="25"/>
      <c r="V5" s="27"/>
      <c r="W5" s="25"/>
      <c r="X5" s="27"/>
      <c r="Y5" s="27"/>
      <c r="Z5" s="25"/>
      <c r="AA5" s="27"/>
      <c r="AB5" s="28"/>
    </row>
    <row r="6" spans="1:28" x14ac:dyDescent="0.3">
      <c r="A6" s="145" t="str">
        <f>'Crisis Indicator Data'!A3</f>
        <v>Complex crisis in Afghanistan</v>
      </c>
      <c r="B6" s="146" t="str">
        <f>'Crisis Indicator Data'!B3</f>
        <v>Complex crisis</v>
      </c>
      <c r="C6" s="146" t="str">
        <f>'Crisis Indicator Data'!C3</f>
        <v>AFG001</v>
      </c>
      <c r="D6" s="146" t="str">
        <f>'Crisis Indicator Data'!D3</f>
        <v>Afghanistan</v>
      </c>
      <c r="E6" s="147" t="str">
        <f>'Crisis Indicator Data'!E3</f>
        <v>AFG</v>
      </c>
      <c r="F6" s="241">
        <f>IF('Crisis Indicator Data'!F3="x","x",IF(LOG('Crisis Indicator Data'!F3)&lt;F$4,0,IF(LOG('Crisis Indicator Data'!F3)&gt;F$3,5,ROUND(5-(F$3-LOG('Crisis Indicator Data'!F3))/(F$3-F$4)*5,1))))</f>
        <v>4.7</v>
      </c>
      <c r="G6" s="143">
        <f>IF('Crisis Indicator Data'!F3="x","x",IF(B6="Regional crisis",('Crisis Indicator Data'!F3/VLOOKUP('Impact of the crisis'!$C6,'Regional Crises'!$B$1:$R$66,4,FALSE)),'Crisis Indicator Data'!F3/VLOOKUP('Impact of the crisis'!$E6,'Country Indicator Data'!$B$4:$P$194,15,FALSE)))</f>
        <v>1.0000107220537329</v>
      </c>
      <c r="H6" s="235">
        <f t="shared" ref="H6:H37" si="0">IF(G6="x","x",IF(G6&lt;H$4,0,IF(G6&gt;H$3,5,ROUND(5-(H$3-G6)/(H$3-H$4)*5,1))))</f>
        <v>5</v>
      </c>
      <c r="I6" s="235">
        <f t="shared" ref="I6:I37" si="1">IF(AND(H6="x",F6="x"),"x",AVERAGE(F6,H6))</f>
        <v>4.8499999999999996</v>
      </c>
      <c r="J6" s="235">
        <f>IF('Crisis Indicator Data'!G3="x","x",IF(LOG('Crisis Indicator Data'!G3)&lt;J$4,0,IF(LOG('Crisis Indicator Data'!G3)&gt;J$3,5,ROUND(5-(J$3-LOG('Crisis Indicator Data'!G3))/(J$3-J$4)*5,1))))</f>
        <v>5</v>
      </c>
      <c r="K6" s="143">
        <f>IF('Crisis Indicator Data'!G3="x","x",IF(B6="Regional crisis",('Crisis Indicator Data'!G3/VLOOKUP('Impact of the crisis'!$C6,'Regional Crises'!$B$1:$R$66,5,FALSE)),'Crisis Indicator Data'!G3/VLOOKUP('Impact of the crisis'!$E6,'Country Indicator Data'!$B$4:$P$194,14,FALSE)))</f>
        <v>1</v>
      </c>
      <c r="L6" s="235">
        <f t="shared" ref="L6:L37" si="2">IF(K6="x","x",IF(K6&lt;L$4,0,IF(K6&gt;L$3,5,ROUND(5-(L$3-K6)/(L$3-L$4)*5,1))))</f>
        <v>5</v>
      </c>
      <c r="M6" s="235">
        <f t="shared" ref="M6:M37" si="3">IF(AND(L6="x",J6="x"),"x",AVERAGE(J6,L6))</f>
        <v>5</v>
      </c>
      <c r="N6" s="235">
        <f t="shared" ref="N6:N37" si="4">IF(AND(M6="x",I6="x"),"x",IF(OR(M6="x",I6="x"),AVERAGE(I6,M6),ROUND((5-GEOMEAN(((5-I6)/5*4+1),((5-M6)/5*4+1)))/4*5,1)))</f>
        <v>4.9000000000000004</v>
      </c>
      <c r="O6" s="235">
        <f>IF('Crisis Indicator Data'!H3="x","x",IF('Crisis Indicator Data'!H3=0,0,IF(LOG('Crisis Indicator Data'!H3)&lt;O$4,0,IF(LOG('Crisis Indicator Data'!H3)&gt;O$3,5,ROUND(5-(O$3-LOG('Crisis Indicator Data'!H3))/(O$3-O$4)*5,1)))))</f>
        <v>5</v>
      </c>
      <c r="P6" s="143">
        <f>IF('Crisis Indicator Data'!H3="x","x",'Crisis Indicator Data'!H3/'Crisis Indicator Data'!G3)</f>
        <v>1</v>
      </c>
      <c r="Q6" s="235">
        <f t="shared" ref="Q6:Q37" si="5">IF(P6="x","x",IF(P6&lt;Q$4,0,IF(P6&gt;Q$3,5,ROUND(5-(Q$3-P6)/(Q$3-Q$4)*5,1))))</f>
        <v>5</v>
      </c>
      <c r="R6" s="235">
        <f t="shared" ref="R6:R37" si="6">IF(AND(Q6="x",O6="x"),"x",AVERAGE(O6,Q6))</f>
        <v>5</v>
      </c>
      <c r="S6" s="235">
        <f>IF('Crisis Indicator Data'!I3="x","x",IF('Crisis Indicator Data'!I3=0,0,IF(LOG('Crisis Indicator Data'!I3)&lt;S$4,0,IF(LOG('Crisis Indicator Data'!I3)&gt;S$3,5,ROUND(5-(S$3-LOG('Crisis Indicator Data'!I3))/(S$3-S$4)*5,1)))))</f>
        <v>5</v>
      </c>
      <c r="T6" s="143">
        <f>IF('Crisis Indicator Data'!H3="x","x",IF('Crisis Indicator Data'!I3="x","x",'Crisis Indicator Data'!I3/'Crisis Indicator Data'!H3))</f>
        <v>0.14265811471531464</v>
      </c>
      <c r="U6" s="235">
        <f t="shared" ref="U6:U37" si="7">IF(T6="x","x",IF(T6&lt;U$4,0,IF(T6&gt;U$3,5,ROUND(5-(U$3-T6)/(U$3-U$4)*5,1))))</f>
        <v>4.8</v>
      </c>
      <c r="V6" s="235">
        <f t="shared" ref="V6:V37" si="8">IF(AND(U6="x",S6="x"),"x",ROUND(AVERAGE(S6,U6),1))</f>
        <v>4.9000000000000004</v>
      </c>
      <c r="W6" s="235">
        <f>IF('Crisis Indicator Data'!L3="x","x",IF('Crisis Indicator Data'!L3=0,0,IF(LOG('Crisis Indicator Data'!L3)&lt;W$4,0,IF(LOG('Crisis Indicator Data'!L3)&gt;W$3,5,ROUND(5-(W$3-LOG('Crisis Indicator Data'!L3))/(W$3-W$4)*5,1)))))</f>
        <v>5</v>
      </c>
      <c r="X6" s="242">
        <f>IF(OR('Crisis Indicator Data'!L3="x",'Crisis Indicator Data'!H3="x"),"x",'Crisis Indicator Data'!L3/'Crisis Indicator Data'!H3)</f>
        <v>3.4233215919247148E-4</v>
      </c>
      <c r="Y6" s="235">
        <f t="shared" ref="Y6:Y37" si="9">IF(X6="x","x",IF(X6&lt;Y$4,0,IF(X6&gt;Y$3,5,ROUND(5-(Y$3-X6)/(Y$3-Y$4)*5,1))))</f>
        <v>5</v>
      </c>
      <c r="Z6" s="235">
        <f t="shared" ref="Z6:Z37" si="10">IF(AND(Y6="x",W6="x"),"x",ROUND(AVERAGE(W6,Y6),1))</f>
        <v>5</v>
      </c>
      <c r="AA6" s="235">
        <f t="shared" ref="AA6:AA37" si="11">IF(AND(V6="x",Z6="x"),"x",IF(OR(V6="x",Z6="x"),AVERAGE(V6,Z6),ROUND((5-GEOMEAN(((5-V6)/5*4+1),((5-Z6)/5*4+1)))/4*5,1)))</f>
        <v>5</v>
      </c>
      <c r="AB6" s="243">
        <f t="shared" ref="AB6:AB37" si="12">IF(AND(R6="x",AA6="x"),"x",IF(OR(R6="x",AA6="x"),AVERAGE(R6,AA6),ROUND((5-GEOMEAN(((5-R6)/5*4+1),((5-AA6)/5*4+1)))/4*5,1)))</f>
        <v>5</v>
      </c>
    </row>
    <row r="7" spans="1:28" x14ac:dyDescent="0.3">
      <c r="A7" s="145" t="str">
        <f>'Crisis Indicator Data'!A4</f>
        <v>Nagorno-Karabakh Conflict in Armenia</v>
      </c>
      <c r="B7" s="146" t="str">
        <f>'Crisis Indicator Data'!B4</f>
        <v>Conflict</v>
      </c>
      <c r="C7" s="146" t="str">
        <f>'Crisis Indicator Data'!C4</f>
        <v>ARM002</v>
      </c>
      <c r="D7" s="146" t="str">
        <f>'Crisis Indicator Data'!D4</f>
        <v>Armenia</v>
      </c>
      <c r="E7" s="147" t="str">
        <f>'Crisis Indicator Data'!E4</f>
        <v>ARM</v>
      </c>
      <c r="F7" s="241">
        <f>IF('Crisis Indicator Data'!F4="x","x",IF(LOG('Crisis Indicator Data'!F4)&lt;F$4,0,IF(LOG('Crisis Indicator Data'!F4)&gt;F$3,5,ROUND(5-(F$3-LOG('Crisis Indicator Data'!F4))/(F$3-F$4)*5,1))))</f>
        <v>2.4</v>
      </c>
      <c r="G7" s="143">
        <f>IF('Crisis Indicator Data'!F4="x","x",IF(B7="Regional crisis",('Crisis Indicator Data'!F4/VLOOKUP('Impact of the crisis'!$C7,'Regional Crises'!$B$1:$R$66,4,FALSE)),'Crisis Indicator Data'!F4/VLOOKUP('Impact of the crisis'!$E7,'Country Indicator Data'!$B$4:$P$194,15,FALSE)))</f>
        <v>0.99062170706006325</v>
      </c>
      <c r="H7" s="235">
        <f t="shared" si="0"/>
        <v>5</v>
      </c>
      <c r="I7" s="235">
        <f t="shared" si="1"/>
        <v>3.7</v>
      </c>
      <c r="J7" s="235">
        <f>IF('Crisis Indicator Data'!G4="x","x",IF(LOG('Crisis Indicator Data'!G4)&lt;J$4,0,IF(LOG('Crisis Indicator Data'!G4)&gt;J$3,5,ROUND(5-(J$3-LOG('Crisis Indicator Data'!G4))/(J$3-J$4)*5,1))))</f>
        <v>1.6</v>
      </c>
      <c r="K7" s="143">
        <f>IF('Crisis Indicator Data'!G4="x","x",IF(B7="Regional crisis",('Crisis Indicator Data'!G4/VLOOKUP('Impact of the crisis'!$C7,'Regional Crises'!$B$1:$R$66,5,FALSE)),'Crisis Indicator Data'!G4/VLOOKUP('Impact of the crisis'!$E7,'Country Indicator Data'!$B$4:$P$194,14,FALSE)))</f>
        <v>1</v>
      </c>
      <c r="L7" s="235">
        <f t="shared" si="2"/>
        <v>5</v>
      </c>
      <c r="M7" s="235">
        <f t="shared" si="3"/>
        <v>3.3</v>
      </c>
      <c r="N7" s="235">
        <f t="shared" si="4"/>
        <v>3.5</v>
      </c>
      <c r="O7" s="235">
        <f>IF('Crisis Indicator Data'!H4="x","x",IF('Crisis Indicator Data'!H4=0,0,IF(LOG('Crisis Indicator Data'!H4)&lt;O$4,0,IF(LOG('Crisis Indicator Data'!H4)&gt;O$3,5,ROUND(5-(O$3-LOG('Crisis Indicator Data'!H4))/(O$3-O$4)*5,1)))))</f>
        <v>0.7</v>
      </c>
      <c r="P7" s="143">
        <f>IF('Crisis Indicator Data'!H4="x","x",'Crisis Indicator Data'!H4/'Crisis Indicator Data'!G4)</f>
        <v>2.7777777777777776E-2</v>
      </c>
      <c r="Q7" s="235">
        <f t="shared" si="5"/>
        <v>0.1</v>
      </c>
      <c r="R7" s="235">
        <f t="shared" si="6"/>
        <v>0.39999999999999997</v>
      </c>
      <c r="S7" s="235">
        <f>IF('Crisis Indicator Data'!I4="x","x",IF('Crisis Indicator Data'!I4=0,0,IF(LOG('Crisis Indicator Data'!I4)&lt;S$4,0,IF(LOG('Crisis Indicator Data'!I4)&gt;S$3,5,ROUND(5-(S$3-LOG('Crisis Indicator Data'!I4))/(S$3-S$4)*5,1)))))</f>
        <v>2.6</v>
      </c>
      <c r="T7" s="143">
        <f>IF('Crisis Indicator Data'!H4="x","x",IF('Crisis Indicator Data'!I4="x","x",'Crisis Indicator Data'!I4/'Crisis Indicator Data'!H4))</f>
        <v>0.7857142857142857</v>
      </c>
      <c r="U7" s="235">
        <f t="shared" si="7"/>
        <v>5</v>
      </c>
      <c r="V7" s="235">
        <f t="shared" si="8"/>
        <v>3.8</v>
      </c>
      <c r="W7" s="235">
        <f>IF('Crisis Indicator Data'!L4="x","x",IF('Crisis Indicator Data'!L4=0,0,IF(LOG('Crisis Indicator Data'!L4)&lt;W$4,0,IF(LOG('Crisis Indicator Data'!L4)&gt;W$3,5,ROUND(5-(W$3-LOG('Crisis Indicator Data'!L4))/(W$3-W$4)*5,1)))))</f>
        <v>0.4</v>
      </c>
      <c r="X7" s="242">
        <f>IF(OR('Crisis Indicator Data'!L4="x",'Crisis Indicator Data'!H4="x"),"x",'Crisis Indicator Data'!L4/'Crisis Indicator Data'!H4)</f>
        <v>2.380952380952381E-5</v>
      </c>
      <c r="Y7" s="235">
        <f t="shared" si="9"/>
        <v>1.2</v>
      </c>
      <c r="Z7" s="235">
        <f t="shared" si="10"/>
        <v>0.8</v>
      </c>
      <c r="AA7" s="235">
        <f t="shared" si="11"/>
        <v>2.6</v>
      </c>
      <c r="AB7" s="243">
        <f t="shared" si="12"/>
        <v>1.6</v>
      </c>
    </row>
    <row r="8" spans="1:28" x14ac:dyDescent="0.3">
      <c r="A8" s="145" t="str">
        <f>'Crisis Indicator Data'!A5</f>
        <v>Nagorno-Karabakh conflict in Azerbaijan</v>
      </c>
      <c r="B8" s="146" t="str">
        <f>'Crisis Indicator Data'!B5</f>
        <v>Conflict</v>
      </c>
      <c r="C8" s="146" t="str">
        <f>'Crisis Indicator Data'!C5</f>
        <v>AZE002</v>
      </c>
      <c r="D8" s="146" t="str">
        <f>'Crisis Indicator Data'!D5</f>
        <v>Azerbaijan</v>
      </c>
      <c r="E8" s="147" t="str">
        <f>'Crisis Indicator Data'!E5</f>
        <v>AZE</v>
      </c>
      <c r="F8" s="241">
        <f>IF('Crisis Indicator Data'!F5="x","x",IF(LOG('Crisis Indicator Data'!F5)&lt;F$4,0,IF(LOG('Crisis Indicator Data'!F5)&gt;F$3,5,ROUND(5-(F$3-LOG('Crisis Indicator Data'!F5))/(F$3-F$4)*5,1))))</f>
        <v>2.5</v>
      </c>
      <c r="G8" s="143">
        <f>IF('Crisis Indicator Data'!F5="x","x",IF(B8="Regional crisis",('Crisis Indicator Data'!F5/VLOOKUP('Impact of the crisis'!$C8,'Regional Crises'!$B$1:$R$66,4,FALSE)),'Crisis Indicator Data'!F5/VLOOKUP('Impact of the crisis'!$E8,'Country Indicator Data'!$B$4:$P$194,15,FALSE)))</f>
        <v>0.38179112783228286</v>
      </c>
      <c r="H8" s="235">
        <f t="shared" si="0"/>
        <v>1.8</v>
      </c>
      <c r="I8" s="235">
        <f t="shared" si="1"/>
        <v>2.15</v>
      </c>
      <c r="J8" s="235">
        <f>IF('Crisis Indicator Data'!G5="x","x",IF(LOG('Crisis Indicator Data'!G5)&lt;J$4,0,IF(LOG('Crisis Indicator Data'!G5)&gt;J$3,5,ROUND(5-(J$3-LOG('Crisis Indicator Data'!G5))/(J$3-J$4)*5,1))))</f>
        <v>2.6</v>
      </c>
      <c r="K8" s="143">
        <f>IF('Crisis Indicator Data'!G5="x","x",IF(B8="Regional crisis",('Crisis Indicator Data'!G5/VLOOKUP('Impact of the crisis'!$C8,'Regional Crises'!$B$1:$R$66,5,FALSE)),'Crisis Indicator Data'!G5/VLOOKUP('Impact of the crisis'!$E8,'Country Indicator Data'!$B$4:$P$194,14,FALSE)))</f>
        <v>0.58745874587458746</v>
      </c>
      <c r="L8" s="235">
        <f t="shared" si="2"/>
        <v>2.9</v>
      </c>
      <c r="M8" s="235">
        <f t="shared" si="3"/>
        <v>2.75</v>
      </c>
      <c r="N8" s="235">
        <f t="shared" si="4"/>
        <v>2.5</v>
      </c>
      <c r="O8" s="235">
        <f>IF('Crisis Indicator Data'!H5="x","x",IF('Crisis Indicator Data'!H5=0,0,IF(LOG('Crisis Indicator Data'!H5)&lt;O$4,0,IF(LOG('Crisis Indicator Data'!H5)&gt;O$3,5,ROUND(5-(O$3-LOG('Crisis Indicator Data'!H5))/(O$3-O$4)*5,1)))))</f>
        <v>3.8</v>
      </c>
      <c r="P8" s="143">
        <f>IF('Crisis Indicator Data'!H5="x","x",'Crisis Indicator Data'!H5/'Crisis Indicator Data'!G5)</f>
        <v>1</v>
      </c>
      <c r="Q8" s="235">
        <f t="shared" si="5"/>
        <v>5</v>
      </c>
      <c r="R8" s="235">
        <f t="shared" si="6"/>
        <v>4.4000000000000004</v>
      </c>
      <c r="S8" s="235">
        <f>IF('Crisis Indicator Data'!I5="x","x",IF('Crisis Indicator Data'!I5=0,0,IF(LOG('Crisis Indicator Data'!I5)&lt;S$4,0,IF(LOG('Crisis Indicator Data'!I5)&gt;S$3,5,ROUND(5-(S$3-LOG('Crisis Indicator Data'!I5))/(S$3-S$4)*5,1)))))</f>
        <v>2.8</v>
      </c>
      <c r="T8" s="143">
        <f>IF('Crisis Indicator Data'!H5="x","x",IF('Crisis Indicator Data'!I5="x","x",'Crisis Indicator Data'!I5/'Crisis Indicator Data'!H5))</f>
        <v>1.5491998638066053E-2</v>
      </c>
      <c r="U8" s="235">
        <f t="shared" si="7"/>
        <v>0.5</v>
      </c>
      <c r="V8" s="235">
        <f t="shared" si="8"/>
        <v>1.7</v>
      </c>
      <c r="W8" s="235">
        <f>IF('Crisis Indicator Data'!L5="x","x",IF('Crisis Indicator Data'!L5=0,0,IF(LOG('Crisis Indicator Data'!L5)&lt;W$4,0,IF(LOG('Crisis Indicator Data'!L5)&gt;W$3,5,ROUND(5-(W$3-LOG('Crisis Indicator Data'!L5))/(W$3-W$4)*5,1)))))</f>
        <v>2.8</v>
      </c>
      <c r="X8" s="242">
        <f>IF(OR('Crisis Indicator Data'!L5="x",'Crisis Indicator Data'!H5="x"),"x",'Crisis Indicator Data'!L5/'Crisis Indicator Data'!H5)</f>
        <v>1.5491998638066055E-5</v>
      </c>
      <c r="Y8" s="235">
        <f t="shared" si="9"/>
        <v>0.8</v>
      </c>
      <c r="Z8" s="235">
        <f t="shared" si="10"/>
        <v>1.8</v>
      </c>
      <c r="AA8" s="235">
        <f t="shared" si="11"/>
        <v>1.8</v>
      </c>
      <c r="AB8" s="243">
        <f t="shared" si="12"/>
        <v>3.4</v>
      </c>
    </row>
    <row r="9" spans="1:28" x14ac:dyDescent="0.3">
      <c r="A9" s="145" t="str">
        <f>'Crisis Indicator Data'!A6</f>
        <v>Complex in Burundi</v>
      </c>
      <c r="B9" s="146" t="str">
        <f>'Crisis Indicator Data'!B6</f>
        <v>Complex crisis</v>
      </c>
      <c r="C9" s="146" t="str">
        <f>'Crisis Indicator Data'!C6</f>
        <v>BDI001</v>
      </c>
      <c r="D9" s="146" t="str">
        <f>'Crisis Indicator Data'!D6</f>
        <v>Burundi</v>
      </c>
      <c r="E9" s="147" t="str">
        <f>'Crisis Indicator Data'!E6</f>
        <v>BDI</v>
      </c>
      <c r="F9" s="241">
        <f>IF('Crisis Indicator Data'!F6="x","x",IF(LOG('Crisis Indicator Data'!F6)&lt;F$4,0,IF(LOG('Crisis Indicator Data'!F6)&gt;F$3,5,ROUND(5-(F$3-LOG('Crisis Indicator Data'!F6))/(F$3-F$4)*5,1))))</f>
        <v>2.2999999999999998</v>
      </c>
      <c r="G9" s="143">
        <f>IF('Crisis Indicator Data'!F6="x","x",IF(B9="Regional crisis",('Crisis Indicator Data'!F6/VLOOKUP('Impact of the crisis'!$C9,'Regional Crises'!$B$1:$R$66,4,FALSE)),'Crisis Indicator Data'!F6/VLOOKUP('Impact of the crisis'!$E9,'Country Indicator Data'!$B$4:$P$194,15,FALSE)))</f>
        <v>1</v>
      </c>
      <c r="H9" s="235">
        <f t="shared" si="0"/>
        <v>5</v>
      </c>
      <c r="I9" s="235">
        <f t="shared" si="1"/>
        <v>3.65</v>
      </c>
      <c r="J9" s="235">
        <f>IF('Crisis Indicator Data'!G6="x","x",IF(LOG('Crisis Indicator Data'!G6)&lt;J$4,0,IF(LOG('Crisis Indicator Data'!G6)&gt;J$3,5,ROUND(5-(J$3-LOG('Crisis Indicator Data'!G6))/(J$3-J$4)*5,1))))</f>
        <v>3.7</v>
      </c>
      <c r="K9" s="143">
        <f>IF('Crisis Indicator Data'!G6="x","x",IF(B9="Regional crisis",('Crisis Indicator Data'!G6/VLOOKUP('Impact of the crisis'!$C9,'Regional Crises'!$B$1:$R$66,5,FALSE)),'Crisis Indicator Data'!G6/VLOOKUP('Impact of the crisis'!$E9,'Country Indicator Data'!$B$4:$P$194,14,FALSE)))</f>
        <v>1</v>
      </c>
      <c r="L9" s="235">
        <f t="shared" si="2"/>
        <v>5</v>
      </c>
      <c r="M9" s="235">
        <f t="shared" si="3"/>
        <v>4.3499999999999996</v>
      </c>
      <c r="N9" s="235">
        <f t="shared" si="4"/>
        <v>4</v>
      </c>
      <c r="O9" s="235">
        <f>IF('Crisis Indicator Data'!H6="x","x",IF('Crisis Indicator Data'!H6=0,0,IF(LOG('Crisis Indicator Data'!H6)&lt;O$4,0,IF(LOG('Crisis Indicator Data'!H6)&gt;O$3,5,ROUND(5-(O$3-LOG('Crisis Indicator Data'!H6))/(O$3-O$4)*5,1)))))</f>
        <v>4.3</v>
      </c>
      <c r="P9" s="143">
        <f>IF('Crisis Indicator Data'!H6="x","x",'Crisis Indicator Data'!H6/'Crisis Indicator Data'!G6)</f>
        <v>1</v>
      </c>
      <c r="Q9" s="235">
        <f t="shared" si="5"/>
        <v>5</v>
      </c>
      <c r="R9" s="235">
        <f t="shared" si="6"/>
        <v>4.6500000000000004</v>
      </c>
      <c r="S9" s="235">
        <f>IF('Crisis Indicator Data'!I6="x","x",IF('Crisis Indicator Data'!I6=0,0,IF(LOG('Crisis Indicator Data'!I6)&lt;S$4,0,IF(LOG('Crisis Indicator Data'!I6)&gt;S$3,5,ROUND(5-(S$3-LOG('Crisis Indicator Data'!I6))/(S$3-S$4)*5,1)))))</f>
        <v>3.7</v>
      </c>
      <c r="T9" s="143">
        <f>IF('Crisis Indicator Data'!H6="x","x",IF('Crisis Indicator Data'!I6="x","x",'Crisis Indicator Data'!I6/'Crisis Indicator Data'!H6))</f>
        <v>3.3015873015873019E-2</v>
      </c>
      <c r="U9" s="235">
        <f t="shared" si="7"/>
        <v>1.1000000000000001</v>
      </c>
      <c r="V9" s="235">
        <f t="shared" si="8"/>
        <v>2.4</v>
      </c>
      <c r="W9" s="235">
        <f>IF('Crisis Indicator Data'!L6="x","x",IF('Crisis Indicator Data'!L6=0,0,IF(LOG('Crisis Indicator Data'!L6)&lt;W$4,0,IF(LOG('Crisis Indicator Data'!L6)&gt;W$3,5,ROUND(5-(W$3-LOG('Crisis Indicator Data'!L6))/(W$3-W$4)*5,1)))))</f>
        <v>3.5</v>
      </c>
      <c r="X9" s="242">
        <f>IF(OR('Crisis Indicator Data'!L6="x",'Crisis Indicator Data'!H6="x"),"x",'Crisis Indicator Data'!L6/'Crisis Indicator Data'!H6)</f>
        <v>2.0793650793650793E-5</v>
      </c>
      <c r="Y9" s="235">
        <f t="shared" si="9"/>
        <v>1</v>
      </c>
      <c r="Z9" s="235">
        <f t="shared" si="10"/>
        <v>2.2999999999999998</v>
      </c>
      <c r="AA9" s="235">
        <f t="shared" si="11"/>
        <v>2.4</v>
      </c>
      <c r="AB9" s="243">
        <f t="shared" si="12"/>
        <v>3.8</v>
      </c>
    </row>
    <row r="10" spans="1:28" x14ac:dyDescent="0.3">
      <c r="A10" s="145" t="str">
        <f>'Crisis Indicator Data'!A7</f>
        <v>Conflict in Burkina Faso</v>
      </c>
      <c r="B10" s="146" t="str">
        <f>'Crisis Indicator Data'!B7</f>
        <v>Conflict</v>
      </c>
      <c r="C10" s="146" t="str">
        <f>'Crisis Indicator Data'!C7</f>
        <v>BFA002</v>
      </c>
      <c r="D10" s="146" t="str">
        <f>'Crisis Indicator Data'!D7</f>
        <v>Burkina Faso</v>
      </c>
      <c r="E10" s="147" t="str">
        <f>'Crisis Indicator Data'!E7</f>
        <v>BFA</v>
      </c>
      <c r="F10" s="241">
        <f>IF('Crisis Indicator Data'!F7="x","x",IF(LOG('Crisis Indicator Data'!F7)&lt;F$4,0,IF(LOG('Crisis Indicator Data'!F7)&gt;F$3,5,ROUND(5-(F$3-LOG('Crisis Indicator Data'!F7))/(F$3-F$4)*5,1))))</f>
        <v>3.6</v>
      </c>
      <c r="G10" s="143">
        <f>IF('Crisis Indicator Data'!F7="x","x",IF(B10="Regional crisis",('Crisis Indicator Data'!F7/VLOOKUP('Impact of the crisis'!$C10,'Regional Crises'!$B$1:$R$66,4,FALSE)),'Crisis Indicator Data'!F7/VLOOKUP('Impact of the crisis'!$E10,'Country Indicator Data'!$B$4:$P$194,15,FALSE)))</f>
        <v>0.55478435672514614</v>
      </c>
      <c r="H10" s="235">
        <f t="shared" si="0"/>
        <v>2.7</v>
      </c>
      <c r="I10" s="235">
        <f t="shared" si="1"/>
        <v>3.1500000000000004</v>
      </c>
      <c r="J10" s="235">
        <f>IF('Crisis Indicator Data'!G7="x","x",IF(LOG('Crisis Indicator Data'!G7)&lt;J$4,0,IF(LOG('Crisis Indicator Data'!G7)&gt;J$3,5,ROUND(5-(J$3-LOG('Crisis Indicator Data'!G7))/(J$3-J$4)*5,1))))</f>
        <v>3.1</v>
      </c>
      <c r="K10" s="143">
        <f>IF('Crisis Indicator Data'!G7="x","x",IF(B10="Regional crisis",('Crisis Indicator Data'!G7/VLOOKUP('Impact of the crisis'!$C10,'Regional Crises'!$B$1:$R$66,5,FALSE)),'Crisis Indicator Data'!G7/VLOOKUP('Impact of the crisis'!$E10,'Country Indicator Data'!$B$4:$P$194,14,FALSE)))</f>
        <v>0.41334279630943932</v>
      </c>
      <c r="L10" s="235">
        <f t="shared" si="2"/>
        <v>2</v>
      </c>
      <c r="M10" s="235">
        <f t="shared" si="3"/>
        <v>2.5499999999999998</v>
      </c>
      <c r="N10" s="235">
        <f t="shared" si="4"/>
        <v>2.9</v>
      </c>
      <c r="O10" s="235">
        <f>IF('Crisis Indicator Data'!H7="x","x",IF('Crisis Indicator Data'!H7=0,0,IF(LOG('Crisis Indicator Data'!H7)&lt;O$4,0,IF(LOG('Crisis Indicator Data'!H7)&gt;O$3,5,ROUND(5-(O$3-LOG('Crisis Indicator Data'!H7))/(O$3-O$4)*5,1)))))</f>
        <v>3.7</v>
      </c>
      <c r="P10" s="143">
        <f>IF('Crisis Indicator Data'!H7="x","x",'Crisis Indicator Data'!H7/'Crisis Indicator Data'!G7)</f>
        <v>0.60405219780219777</v>
      </c>
      <c r="Q10" s="235">
        <f t="shared" si="5"/>
        <v>3</v>
      </c>
      <c r="R10" s="235">
        <f t="shared" si="6"/>
        <v>3.35</v>
      </c>
      <c r="S10" s="235">
        <f>IF('Crisis Indicator Data'!I7="x","x",IF('Crisis Indicator Data'!I7=0,0,IF(LOG('Crisis Indicator Data'!I7)&lt;S$4,0,IF(LOG('Crisis Indicator Data'!I7)&gt;S$3,5,ROUND(5-(S$3-LOG('Crisis Indicator Data'!I7))/(S$3-S$4)*5,1)))))</f>
        <v>4.4000000000000004</v>
      </c>
      <c r="T10" s="143">
        <f>IF('Crisis Indicator Data'!H7="x","x",IF('Crisis Indicator Data'!I7="x","x",'Crisis Indicator Data'!I7/'Crisis Indicator Data'!H7))</f>
        <v>0.21641083949213569</v>
      </c>
      <c r="U10" s="235">
        <f t="shared" si="7"/>
        <v>5</v>
      </c>
      <c r="V10" s="235">
        <f t="shared" si="8"/>
        <v>4.7</v>
      </c>
      <c r="W10" s="235">
        <f>IF('Crisis Indicator Data'!L7="x","x",IF('Crisis Indicator Data'!L7=0,0,IF(LOG('Crisis Indicator Data'!L7)&lt;W$4,0,IF(LOG('Crisis Indicator Data'!L7)&gt;W$3,5,ROUND(5-(W$3-LOG('Crisis Indicator Data'!L7))/(W$3-W$4)*5,1)))))</f>
        <v>3.9</v>
      </c>
      <c r="X10" s="242">
        <f>IF(OR('Crisis Indicator Data'!L7="x",'Crisis Indicator Data'!H7="x"),"x",'Crisis Indicator Data'!L7/'Crisis Indicator Data'!H7)</f>
        <v>1.0725791169224938E-4</v>
      </c>
      <c r="Y10" s="235">
        <f t="shared" si="9"/>
        <v>5</v>
      </c>
      <c r="Z10" s="235">
        <f t="shared" si="10"/>
        <v>4.5</v>
      </c>
      <c r="AA10" s="235">
        <f t="shared" si="11"/>
        <v>4.5999999999999996</v>
      </c>
      <c r="AB10" s="243">
        <f t="shared" si="12"/>
        <v>4.0999999999999996</v>
      </c>
    </row>
    <row r="11" spans="1:28" x14ac:dyDescent="0.3">
      <c r="A11" s="145" t="str">
        <f>'Crisis Indicator Data'!A8</f>
        <v>Rohingya refugee crisis</v>
      </c>
      <c r="B11" s="146" t="str">
        <f>'Crisis Indicator Data'!B8</f>
        <v>International displacement</v>
      </c>
      <c r="C11" s="146" t="str">
        <f>'Crisis Indicator Data'!C8</f>
        <v>BGD002</v>
      </c>
      <c r="D11" s="146" t="str">
        <f>'Crisis Indicator Data'!D8</f>
        <v>Bangladesh</v>
      </c>
      <c r="E11" s="147" t="str">
        <f>'Crisis Indicator Data'!E8</f>
        <v>BGD</v>
      </c>
      <c r="F11" s="241">
        <f>IF('Crisis Indicator Data'!F8="x","x",IF(LOG('Crisis Indicator Data'!F8)&lt;F$4,0,IF(LOG('Crisis Indicator Data'!F8)&gt;F$3,5,ROUND(5-(F$3-LOG('Crisis Indicator Data'!F8))/(F$3-F$4)*5,1))))</f>
        <v>0</v>
      </c>
      <c r="G11" s="143">
        <f>IF('Crisis Indicator Data'!F8="x","x",IF(B11="Regional crisis",('Crisis Indicator Data'!F8/VLOOKUP('Impact of the crisis'!$C11,'Regional Crises'!$B$1:$R$66,4,FALSE)),'Crisis Indicator Data'!F8/VLOOKUP('Impact of the crisis'!$E11,'Country Indicator Data'!$B$4:$P$194,15,FALSE)))</f>
        <v>4.9934700775908425E-3</v>
      </c>
      <c r="H11" s="235">
        <f t="shared" si="0"/>
        <v>0</v>
      </c>
      <c r="I11" s="235">
        <f t="shared" si="1"/>
        <v>0</v>
      </c>
      <c r="J11" s="235">
        <f>IF('Crisis Indicator Data'!G8="x","x",IF(LOG('Crisis Indicator Data'!G8)&lt;J$4,0,IF(LOG('Crisis Indicator Data'!G8)&gt;J$3,5,ROUND(5-(J$3-LOG('Crisis Indicator Data'!G8))/(J$3-J$4)*5,1))))</f>
        <v>0.4</v>
      </c>
      <c r="K11" s="143">
        <f>IF('Crisis Indicator Data'!G8="x","x",IF(B11="Regional crisis",('Crisis Indicator Data'!G8/VLOOKUP('Impact of the crisis'!$C11,'Regional Crises'!$B$1:$R$66,5,FALSE)),'Crisis Indicator Data'!G8/VLOOKUP('Impact of the crisis'!$E11,'Country Indicator Data'!$B$4:$P$194,14,FALSE)))</f>
        <v>9.4694721258126915E-3</v>
      </c>
      <c r="L11" s="235">
        <f t="shared" si="2"/>
        <v>0</v>
      </c>
      <c r="M11" s="235">
        <f t="shared" si="3"/>
        <v>0.2</v>
      </c>
      <c r="N11" s="235">
        <f t="shared" si="4"/>
        <v>0.1</v>
      </c>
      <c r="O11" s="235">
        <f>IF('Crisis Indicator Data'!H8="x","x",IF('Crisis Indicator Data'!H8=0,0,IF(LOG('Crisis Indicator Data'!H8)&lt;O$4,0,IF(LOG('Crisis Indicator Data'!H8)&gt;O$3,5,ROUND(5-(O$3-LOG('Crisis Indicator Data'!H8))/(O$3-O$4)*5,1)))))</f>
        <v>2.7</v>
      </c>
      <c r="P11" s="143">
        <f>IF('Crisis Indicator Data'!H8="x","x",'Crisis Indicator Data'!H8/'Crisis Indicator Data'!G8)</f>
        <v>1</v>
      </c>
      <c r="Q11" s="235">
        <f t="shared" si="5"/>
        <v>5</v>
      </c>
      <c r="R11" s="235">
        <f t="shared" si="6"/>
        <v>3.85</v>
      </c>
      <c r="S11" s="235">
        <f>IF('Crisis Indicator Data'!I8="x","x",IF('Crisis Indicator Data'!I8=0,0,IF(LOG('Crisis Indicator Data'!I8)&lt;S$4,0,IF(LOG('Crisis Indicator Data'!I8)&gt;S$3,5,ROUND(5-(S$3-LOG('Crisis Indicator Data'!I8))/(S$3-S$4)*5,1)))))</f>
        <v>4.2</v>
      </c>
      <c r="T11" s="143">
        <f>IF('Crisis Indicator Data'!H8="x","x",IF('Crisis Indicator Data'!I8="x","x",'Crisis Indicator Data'!I8/'Crisis Indicator Data'!H8))</f>
        <v>0.65191740412979349</v>
      </c>
      <c r="U11" s="235">
        <f t="shared" si="7"/>
        <v>5</v>
      </c>
      <c r="V11" s="235">
        <f t="shared" si="8"/>
        <v>4.5999999999999996</v>
      </c>
      <c r="W11" s="235">
        <f>IF('Crisis Indicator Data'!L8="x","x",IF('Crisis Indicator Data'!L8=0,0,IF(LOG('Crisis Indicator Data'!L8)&lt;W$4,0,IF(LOG('Crisis Indicator Data'!L8)&gt;W$3,5,ROUND(5-(W$3-LOG('Crisis Indicator Data'!L8))/(W$3-W$4)*5,1)))))</f>
        <v>1.7</v>
      </c>
      <c r="X11" s="242">
        <f>IF(OR('Crisis Indicator Data'!L8="x",'Crisis Indicator Data'!H8="x"),"x",'Crisis Indicator Data'!L8/'Crisis Indicator Data'!H8)</f>
        <v>1.1061946902654867E-5</v>
      </c>
      <c r="Y11" s="235">
        <f t="shared" si="9"/>
        <v>0.6</v>
      </c>
      <c r="Z11" s="235">
        <f t="shared" si="10"/>
        <v>1.2</v>
      </c>
      <c r="AA11" s="235">
        <f t="shared" si="11"/>
        <v>3.4</v>
      </c>
      <c r="AB11" s="243">
        <f t="shared" si="12"/>
        <v>3.6</v>
      </c>
    </row>
    <row r="12" spans="1:28" x14ac:dyDescent="0.3">
      <c r="A12" s="145" t="str">
        <f>'Crisis Indicator Data'!A9</f>
        <v>Venezuela displacement in Brazil</v>
      </c>
      <c r="B12" s="146" t="str">
        <f>'Crisis Indicator Data'!B9</f>
        <v>International displacement</v>
      </c>
      <c r="C12" s="146" t="str">
        <f>'Crisis Indicator Data'!C9</f>
        <v>BRA002</v>
      </c>
      <c r="D12" s="146" t="str">
        <f>'Crisis Indicator Data'!D9</f>
        <v>Brazil</v>
      </c>
      <c r="E12" s="147" t="str">
        <f>'Crisis Indicator Data'!E9</f>
        <v>BRA</v>
      </c>
      <c r="F12" s="241">
        <f>IF('Crisis Indicator Data'!F9="x","x",IF(LOG('Crisis Indicator Data'!F9)&lt;F$4,0,IF(LOG('Crisis Indicator Data'!F9)&gt;F$3,5,ROUND(5-(F$3-LOG('Crisis Indicator Data'!F9))/(F$3-F$4)*5,1))))</f>
        <v>3.9</v>
      </c>
      <c r="G12" s="143">
        <f>IF('Crisis Indicator Data'!F9="x","x",IF(B12="Regional crisis",('Crisis Indicator Data'!F9/VLOOKUP('Impact of the crisis'!$C12,'Regional Crises'!$B$1:$R$66,4,FALSE)),'Crisis Indicator Data'!F9/VLOOKUP('Impact of the crisis'!$E12,'Country Indicator Data'!$B$4:$P$194,15,FALSE)))</f>
        <v>2.6833003515136143E-2</v>
      </c>
      <c r="H12" s="235">
        <f t="shared" si="0"/>
        <v>0</v>
      </c>
      <c r="I12" s="235">
        <f t="shared" si="1"/>
        <v>1.95</v>
      </c>
      <c r="J12" s="235">
        <f>IF('Crisis Indicator Data'!G9="x","x",IF(LOG('Crisis Indicator Data'!G9)&lt;J$4,0,IF(LOG('Crisis Indicator Data'!G9)&gt;J$3,5,ROUND(5-(J$3-LOG('Crisis Indicator Data'!G9))/(J$3-J$4)*5,1))))</f>
        <v>0.6</v>
      </c>
      <c r="K12" s="143">
        <f>IF('Crisis Indicator Data'!G9="x","x",IF(B12="Regional crisis",('Crisis Indicator Data'!G9/VLOOKUP('Impact of the crisis'!$C12,'Regional Crises'!$B$1:$R$66,5,FALSE)),'Crisis Indicator Data'!G9/VLOOKUP('Impact of the crisis'!$E12,'Country Indicator Data'!$B$4:$P$194,14,FALSE)))</f>
        <v>7.114067771607494E-3</v>
      </c>
      <c r="L12" s="235">
        <f t="shared" si="2"/>
        <v>0</v>
      </c>
      <c r="M12" s="235">
        <f t="shared" si="3"/>
        <v>0.3</v>
      </c>
      <c r="N12" s="235">
        <f t="shared" si="4"/>
        <v>1.2</v>
      </c>
      <c r="O12" s="235">
        <f>IF('Crisis Indicator Data'!H9="x","x",IF('Crisis Indicator Data'!H9=0,0,IF(LOG('Crisis Indicator Data'!H9)&lt;O$4,0,IF(LOG('Crisis Indicator Data'!H9)&gt;O$3,5,ROUND(5-(O$3-LOG('Crisis Indicator Data'!H9))/(O$3-O$4)*5,1)))))</f>
        <v>2.4</v>
      </c>
      <c r="P12" s="143">
        <f>IF('Crisis Indicator Data'!H9="x","x",'Crisis Indicator Data'!H9/'Crisis Indicator Data'!G9)</f>
        <v>0.59464882943143815</v>
      </c>
      <c r="Q12" s="235">
        <f t="shared" si="5"/>
        <v>3</v>
      </c>
      <c r="R12" s="235">
        <f t="shared" si="6"/>
        <v>2.7</v>
      </c>
      <c r="S12" s="235">
        <f>IF('Crisis Indicator Data'!I9="x","x",IF('Crisis Indicator Data'!I9=0,0,IF(LOG('Crisis Indicator Data'!I9)&lt;S$4,0,IF(LOG('Crisis Indicator Data'!I9)&gt;S$3,5,ROUND(5-(S$3-LOG('Crisis Indicator Data'!I9))/(S$3-S$4)*5,1)))))</f>
        <v>3.8</v>
      </c>
      <c r="T12" s="143">
        <f>IF('Crisis Indicator Data'!H9="x","x",IF('Crisis Indicator Data'!I9="x","x",'Crisis Indicator Data'!I9/'Crisis Indicator Data'!H9))</f>
        <v>0.55118110236220474</v>
      </c>
      <c r="U12" s="235">
        <f t="shared" si="7"/>
        <v>5</v>
      </c>
      <c r="V12" s="235">
        <f t="shared" si="8"/>
        <v>4.4000000000000004</v>
      </c>
      <c r="W12" s="235">
        <f>IF('Crisis Indicator Data'!L9="x","x",IF('Crisis Indicator Data'!L9=0,0,IF(LOG('Crisis Indicator Data'!L9)&lt;W$4,0,IF(LOG('Crisis Indicator Data'!L9)&gt;W$3,5,ROUND(5-(W$3-LOG('Crisis Indicator Data'!L9))/(W$3-W$4)*5,1)))))</f>
        <v>0</v>
      </c>
      <c r="X12" s="242">
        <f>IF(OR('Crisis Indicator Data'!L9="x",'Crisis Indicator Data'!H9="x"),"x",'Crisis Indicator Data'!L9/'Crisis Indicator Data'!H9)</f>
        <v>0</v>
      </c>
      <c r="Y12" s="235">
        <f t="shared" si="9"/>
        <v>0</v>
      </c>
      <c r="Z12" s="235">
        <f t="shared" si="10"/>
        <v>0</v>
      </c>
      <c r="AA12" s="235">
        <f t="shared" si="11"/>
        <v>2.8</v>
      </c>
      <c r="AB12" s="243">
        <f t="shared" si="12"/>
        <v>2.8</v>
      </c>
    </row>
    <row r="13" spans="1:28" x14ac:dyDescent="0.3">
      <c r="A13" s="145" t="str">
        <f>'Crisis Indicator Data'!A10</f>
        <v>Complex crisis in CAR</v>
      </c>
      <c r="B13" s="146" t="str">
        <f>'Crisis Indicator Data'!B10</f>
        <v>Complex crisis</v>
      </c>
      <c r="C13" s="146" t="str">
        <f>'Crisis Indicator Data'!C10</f>
        <v>CAF001</v>
      </c>
      <c r="D13" s="146" t="str">
        <f>'Crisis Indicator Data'!D10</f>
        <v>CAR</v>
      </c>
      <c r="E13" s="147" t="str">
        <f>'Crisis Indicator Data'!E10</f>
        <v>CAF</v>
      </c>
      <c r="F13" s="241">
        <f>IF('Crisis Indicator Data'!F10="x","x",IF(LOG('Crisis Indicator Data'!F10)&lt;F$4,0,IF(LOG('Crisis Indicator Data'!F10)&gt;F$3,5,ROUND(5-(F$3-LOG('Crisis Indicator Data'!F10))/(F$3-F$4)*5,1))))</f>
        <v>4.7</v>
      </c>
      <c r="G13" s="143">
        <f>IF('Crisis Indicator Data'!F10="x","x",IF(B13="Regional crisis",('Crisis Indicator Data'!F10/VLOOKUP('Impact of the crisis'!$C13,'Regional Crises'!$B$1:$R$66,4,FALSE)),'Crisis Indicator Data'!F10/VLOOKUP('Impact of the crisis'!$E13,'Country Indicator Data'!$B$4:$P$194,15,FALSE)))</f>
        <v>1.0000321037593503</v>
      </c>
      <c r="H13" s="235">
        <f t="shared" si="0"/>
        <v>5</v>
      </c>
      <c r="I13" s="235">
        <f t="shared" si="1"/>
        <v>4.8499999999999996</v>
      </c>
      <c r="J13" s="235">
        <f>IF('Crisis Indicator Data'!G10="x","x",IF(LOG('Crisis Indicator Data'!G10)&lt;J$4,0,IF(LOG('Crisis Indicator Data'!G10)&gt;J$3,5,ROUND(5-(J$3-LOG('Crisis Indicator Data'!G10))/(J$3-J$4)*5,1))))</f>
        <v>2.2999999999999998</v>
      </c>
      <c r="K13" s="143">
        <f>IF('Crisis Indicator Data'!G10="x","x",IF(B13="Regional crisis",('Crisis Indicator Data'!G10/VLOOKUP('Impact of the crisis'!$C13,'Regional Crises'!$B$1:$R$66,5,FALSE)),'Crisis Indicator Data'!G10/VLOOKUP('Impact of the crisis'!$E13,'Country Indicator Data'!$B$4:$P$194,14,FALSE)))</f>
        <v>1</v>
      </c>
      <c r="L13" s="235">
        <f t="shared" si="2"/>
        <v>5</v>
      </c>
      <c r="M13" s="235">
        <f t="shared" si="3"/>
        <v>3.65</v>
      </c>
      <c r="N13" s="235">
        <f t="shared" si="4"/>
        <v>4.3</v>
      </c>
      <c r="O13" s="235">
        <f>IF('Crisis Indicator Data'!H10="x","x",IF('Crisis Indicator Data'!H10=0,0,IF(LOG('Crisis Indicator Data'!H10)&lt;O$4,0,IF(LOG('Crisis Indicator Data'!H10)&gt;O$3,5,ROUND(5-(O$3-LOG('Crisis Indicator Data'!H10))/(O$3-O$4)*5,1)))))</f>
        <v>3.7</v>
      </c>
      <c r="P13" s="143">
        <f>IF('Crisis Indicator Data'!H10="x","x",'Crisis Indicator Data'!H10/'Crisis Indicator Data'!G10)</f>
        <v>1</v>
      </c>
      <c r="Q13" s="235">
        <f t="shared" si="5"/>
        <v>5</v>
      </c>
      <c r="R13" s="235">
        <f t="shared" si="6"/>
        <v>4.3499999999999996</v>
      </c>
      <c r="S13" s="235">
        <f>IF('Crisis Indicator Data'!I10="x","x",IF('Crisis Indicator Data'!I10=0,0,IF(LOG('Crisis Indicator Data'!I10)&lt;S$4,0,IF(LOG('Crisis Indicator Data'!I10)&gt;S$3,5,ROUND(5-(S$3-LOG('Crisis Indicator Data'!I10))/(S$3-S$4)*5,1)))))</f>
        <v>4.5999999999999996</v>
      </c>
      <c r="T13" s="143">
        <f>IF('Crisis Indicator Data'!H10="x","x",IF('Crisis Indicator Data'!I10="x","x",'Crisis Indicator Data'!I10/'Crisis Indicator Data'!H10))</f>
        <v>0.32979591836734695</v>
      </c>
      <c r="U13" s="235">
        <f t="shared" si="7"/>
        <v>5</v>
      </c>
      <c r="V13" s="235">
        <f t="shared" si="8"/>
        <v>4.8</v>
      </c>
      <c r="W13" s="235">
        <f>IF('Crisis Indicator Data'!L10="x","x",IF('Crisis Indicator Data'!L10=0,0,IF(LOG('Crisis Indicator Data'!L10)&lt;W$4,0,IF(LOG('Crisis Indicator Data'!L10)&gt;W$3,5,ROUND(5-(W$3-LOG('Crisis Indicator Data'!L10))/(W$3-W$4)*5,1)))))</f>
        <v>3.6</v>
      </c>
      <c r="X13" s="242">
        <f>IF(OR('Crisis Indicator Data'!L10="x",'Crisis Indicator Data'!H10="x"),"x",'Crisis Indicator Data'!L10/'Crisis Indicator Data'!H10)</f>
        <v>6.3265306122448975E-5</v>
      </c>
      <c r="Y13" s="235">
        <f t="shared" si="9"/>
        <v>3.2</v>
      </c>
      <c r="Z13" s="235">
        <f t="shared" si="10"/>
        <v>3.4</v>
      </c>
      <c r="AA13" s="235">
        <f t="shared" si="11"/>
        <v>4.2</v>
      </c>
      <c r="AB13" s="243">
        <f t="shared" si="12"/>
        <v>4.3</v>
      </c>
    </row>
    <row r="14" spans="1:28" x14ac:dyDescent="0.3">
      <c r="A14" s="145" t="str">
        <f>'Crisis Indicator Data'!A11</f>
        <v>Multiple crises in Cameroon</v>
      </c>
      <c r="B14" s="146" t="str">
        <f>'Crisis Indicator Data'!B11</f>
        <v>Multiple crises country</v>
      </c>
      <c r="C14" s="146" t="str">
        <f>'Crisis Indicator Data'!C11</f>
        <v>CMR001</v>
      </c>
      <c r="D14" s="146" t="str">
        <f>'Crisis Indicator Data'!D11</f>
        <v>Cameroon</v>
      </c>
      <c r="E14" s="147" t="str">
        <f>'Crisis Indicator Data'!E11</f>
        <v>CMR</v>
      </c>
      <c r="F14" s="241">
        <f>IF('Crisis Indicator Data'!F11="x","x",IF(LOG('Crisis Indicator Data'!F11)&lt;F$4,0,IF(LOG('Crisis Indicator Data'!F11)&gt;F$3,5,ROUND(5-(F$3-LOG('Crisis Indicator Data'!F11))/(F$3-F$4)*5,1))))</f>
        <v>4.4000000000000004</v>
      </c>
      <c r="G14" s="143">
        <f>IF('Crisis Indicator Data'!F11="x","x",IF(B14="Regional crisis",('Crisis Indicator Data'!F11/VLOOKUP('Impact of the crisis'!$C14,'Regional Crises'!$B$1:$R$66,4,FALSE)),'Crisis Indicator Data'!F11/VLOOKUP('Impact of the crisis'!$E14,'Country Indicator Data'!$B$4:$P$194,15,FALSE)))</f>
        <v>0.93215713651075716</v>
      </c>
      <c r="H14" s="235">
        <f t="shared" si="0"/>
        <v>4.7</v>
      </c>
      <c r="I14" s="235">
        <f t="shared" si="1"/>
        <v>4.5500000000000007</v>
      </c>
      <c r="J14" s="235">
        <f>IF('Crisis Indicator Data'!G11="x","x",IF(LOG('Crisis Indicator Data'!G11)&lt;J$4,0,IF(LOG('Crisis Indicator Data'!G11)&gt;J$3,5,ROUND(5-(J$3-LOG('Crisis Indicator Data'!G11))/(J$3-J$4)*5,1))))</f>
        <v>4.7</v>
      </c>
      <c r="K14" s="143">
        <f>IF('Crisis Indicator Data'!G11="x","x",IF(B14="Regional crisis",('Crisis Indicator Data'!G11/VLOOKUP('Impact of the crisis'!$C14,'Regional Crises'!$B$1:$R$66,5,FALSE)),'Crisis Indicator Data'!G11/VLOOKUP('Impact of the crisis'!$E14,'Country Indicator Data'!$B$4:$P$194,14,FALSE)))</f>
        <v>1</v>
      </c>
      <c r="L14" s="235">
        <f t="shared" si="2"/>
        <v>5</v>
      </c>
      <c r="M14" s="235">
        <f t="shared" si="3"/>
        <v>4.8499999999999996</v>
      </c>
      <c r="N14" s="235">
        <f t="shared" si="4"/>
        <v>4.7</v>
      </c>
      <c r="O14" s="235">
        <f>IF('Crisis Indicator Data'!H11="x","x",IF('Crisis Indicator Data'!H11=0,0,IF(LOG('Crisis Indicator Data'!H11)&lt;O$4,0,IF(LOG('Crisis Indicator Data'!H11)&gt;O$3,5,ROUND(5-(O$3-LOG('Crisis Indicator Data'!H11))/(O$3-O$4)*5,1)))))</f>
        <v>3.6</v>
      </c>
      <c r="P14" s="143">
        <f>IF('Crisis Indicator Data'!H11="x","x",'Crisis Indicator Data'!H11/'Crisis Indicator Data'!G11)</f>
        <v>0.1678389240995517</v>
      </c>
      <c r="Q14" s="235">
        <f t="shared" si="5"/>
        <v>0.8</v>
      </c>
      <c r="R14" s="235">
        <f t="shared" si="6"/>
        <v>2.2000000000000002</v>
      </c>
      <c r="S14" s="235">
        <f>IF('Crisis Indicator Data'!I11="x","x",IF('Crisis Indicator Data'!I11=0,0,IF(LOG('Crisis Indicator Data'!I11)&lt;S$4,0,IF(LOG('Crisis Indicator Data'!I11)&gt;S$3,5,ROUND(5-(S$3-LOG('Crisis Indicator Data'!I11))/(S$3-S$4)*5,1)))))</f>
        <v>4.7</v>
      </c>
      <c r="T14" s="143">
        <f>IF('Crisis Indicator Data'!H11="x","x",IF('Crisis Indicator Data'!I11="x","x",'Crisis Indicator Data'!I11/'Crisis Indicator Data'!H11))</f>
        <v>0.44807736587612251</v>
      </c>
      <c r="U14" s="235">
        <f t="shared" si="7"/>
        <v>5</v>
      </c>
      <c r="V14" s="235">
        <f t="shared" si="8"/>
        <v>4.9000000000000004</v>
      </c>
      <c r="W14" s="235">
        <f>IF('Crisis Indicator Data'!L11="x","x",IF('Crisis Indicator Data'!L11=0,0,IF(LOG('Crisis Indicator Data'!L11)&lt;W$4,0,IF(LOG('Crisis Indicator Data'!L11)&gt;W$3,5,ROUND(5-(W$3-LOG('Crisis Indicator Data'!L11))/(W$3-W$4)*5,1)))))</f>
        <v>3.8</v>
      </c>
      <c r="X14" s="242">
        <f>IF(OR('Crisis Indicator Data'!L11="x",'Crisis Indicator Data'!H11="x"),"x",'Crisis Indicator Data'!L11/'Crisis Indicator Data'!H11)</f>
        <v>1.0453603499884873E-4</v>
      </c>
      <c r="Y14" s="235">
        <f t="shared" si="9"/>
        <v>5</v>
      </c>
      <c r="Z14" s="235">
        <f t="shared" si="10"/>
        <v>4.4000000000000004</v>
      </c>
      <c r="AA14" s="235">
        <f t="shared" si="11"/>
        <v>4.7</v>
      </c>
      <c r="AB14" s="243">
        <f t="shared" si="12"/>
        <v>3.7</v>
      </c>
    </row>
    <row r="15" spans="1:28" x14ac:dyDescent="0.3">
      <c r="A15" s="145" t="str">
        <f>'Crisis Indicator Data'!A12</f>
        <v>Boko Haram in Cameroon</v>
      </c>
      <c r="B15" s="146" t="str">
        <f>'Crisis Indicator Data'!B12</f>
        <v>Conflict</v>
      </c>
      <c r="C15" s="146" t="str">
        <f>'Crisis Indicator Data'!C12</f>
        <v>CMR002</v>
      </c>
      <c r="D15" s="146" t="str">
        <f>'Crisis Indicator Data'!D12</f>
        <v>Cameroon</v>
      </c>
      <c r="E15" s="147" t="str">
        <f>'Crisis Indicator Data'!E12</f>
        <v>CMR</v>
      </c>
      <c r="F15" s="241">
        <f>IF('Crisis Indicator Data'!F12="x","x",IF(LOG('Crisis Indicator Data'!F12)&lt;F$4,0,IF(LOG('Crisis Indicator Data'!F12)&gt;F$3,5,ROUND(5-(F$3-LOG('Crisis Indicator Data'!F12))/(F$3-F$4)*5,1))))</f>
        <v>2.6</v>
      </c>
      <c r="G15" s="143">
        <f>IF('Crisis Indicator Data'!F12="x","x",IF(B15="Regional crisis",('Crisis Indicator Data'!F12/VLOOKUP('Impact of the crisis'!$C15,'Regional Crises'!$B$1:$R$66,4,FALSE)),'Crisis Indicator Data'!F12/VLOOKUP('Impact of the crisis'!$E15,'Country Indicator Data'!$B$4:$P$194,15,FALSE)))</f>
        <v>7.248207146030336E-2</v>
      </c>
      <c r="H15" s="235">
        <f t="shared" si="0"/>
        <v>0.3</v>
      </c>
      <c r="I15" s="235">
        <f t="shared" si="1"/>
        <v>1.45</v>
      </c>
      <c r="J15" s="235">
        <f>IF('Crisis Indicator Data'!G12="x","x",IF(LOG('Crisis Indicator Data'!G12)&lt;J$4,0,IF(LOG('Crisis Indicator Data'!G12)&gt;J$3,5,ROUND(5-(J$3-LOG('Crisis Indicator Data'!G12))/(J$3-J$4)*5,1))))</f>
        <v>2.2000000000000002</v>
      </c>
      <c r="K15" s="143">
        <f>IF('Crisis Indicator Data'!G12="x","x",IF(B15="Regional crisis",('Crisis Indicator Data'!G12/VLOOKUP('Impact of the crisis'!$C15,'Regional Crises'!$B$1:$R$66,5,FALSE)),'Crisis Indicator Data'!G12/VLOOKUP('Impact of the crisis'!$E15,'Country Indicator Data'!$B$4:$P$194,14,FALSE)))</f>
        <v>0.17324934302055958</v>
      </c>
      <c r="L15" s="235">
        <f t="shared" si="2"/>
        <v>0.8</v>
      </c>
      <c r="M15" s="235">
        <f t="shared" si="3"/>
        <v>1.5</v>
      </c>
      <c r="N15" s="235">
        <f t="shared" si="4"/>
        <v>1.5</v>
      </c>
      <c r="O15" s="235">
        <f>IF('Crisis Indicator Data'!H12="x","x",IF('Crisis Indicator Data'!H12=0,0,IF(LOG('Crisis Indicator Data'!H12)&lt;O$4,0,IF(LOG('Crisis Indicator Data'!H12)&gt;O$3,5,ROUND(5-(O$3-LOG('Crisis Indicator Data'!H12))/(O$3-O$4)*5,1)))))</f>
        <v>3</v>
      </c>
      <c r="P15" s="143">
        <f>IF('Crisis Indicator Data'!H12="x","x",'Crisis Indicator Data'!H12/'Crisis Indicator Data'!G12)</f>
        <v>0.44256078518848985</v>
      </c>
      <c r="Q15" s="235">
        <f t="shared" si="5"/>
        <v>2.2000000000000002</v>
      </c>
      <c r="R15" s="235">
        <f t="shared" si="6"/>
        <v>2.6</v>
      </c>
      <c r="S15" s="235">
        <f>IF('Crisis Indicator Data'!I12="x","x",IF('Crisis Indicator Data'!I12=0,0,IF(LOG('Crisis Indicator Data'!I12)&lt;S$4,0,IF(LOG('Crisis Indicator Data'!I12)&gt;S$3,5,ROUND(5-(S$3-LOG('Crisis Indicator Data'!I12))/(S$3-S$4)*5,1)))))</f>
        <v>3.9</v>
      </c>
      <c r="T15" s="143">
        <f>IF('Crisis Indicator Data'!H12="x","x",IF('Crisis Indicator Data'!I12="x","x",'Crisis Indicator Data'!I12/'Crisis Indicator Data'!H12))</f>
        <v>0.28326612903225806</v>
      </c>
      <c r="U15" s="235">
        <f t="shared" si="7"/>
        <v>5</v>
      </c>
      <c r="V15" s="235">
        <f t="shared" si="8"/>
        <v>4.5</v>
      </c>
      <c r="W15" s="235">
        <f>IF('Crisis Indicator Data'!L12="x","x",IF('Crisis Indicator Data'!L12=0,0,IF(LOG('Crisis Indicator Data'!L12)&lt;W$4,0,IF(LOG('Crisis Indicator Data'!L12)&gt;W$3,5,ROUND(5-(W$3-LOG('Crisis Indicator Data'!L12))/(W$3-W$4)*5,1)))))</f>
        <v>3.4</v>
      </c>
      <c r="X15" s="242">
        <f>IF(OR('Crisis Indicator Data'!L12="x",'Crisis Indicator Data'!H12="x"),"x",'Crisis Indicator Data'!L12/'Crisis Indicator Data'!H12)</f>
        <v>1.2298387096774192E-4</v>
      </c>
      <c r="Y15" s="235">
        <f t="shared" si="9"/>
        <v>5</v>
      </c>
      <c r="Z15" s="235">
        <f t="shared" si="10"/>
        <v>4.2</v>
      </c>
      <c r="AA15" s="235">
        <f t="shared" si="11"/>
        <v>4.4000000000000004</v>
      </c>
      <c r="AB15" s="243">
        <f t="shared" si="12"/>
        <v>3.7</v>
      </c>
    </row>
    <row r="16" spans="1:28" x14ac:dyDescent="0.3">
      <c r="A16" s="145" t="str">
        <f>'Crisis Indicator Data'!A13</f>
        <v>Anglophone Crisis in Cameroon</v>
      </c>
      <c r="B16" s="146" t="str">
        <f>'Crisis Indicator Data'!B13</f>
        <v>Conflict</v>
      </c>
      <c r="C16" s="146" t="str">
        <f>'Crisis Indicator Data'!C13</f>
        <v>CMR003</v>
      </c>
      <c r="D16" s="146" t="str">
        <f>'Crisis Indicator Data'!D13</f>
        <v>Cameroon</v>
      </c>
      <c r="E16" s="147" t="str">
        <f>'Crisis Indicator Data'!E13</f>
        <v>CMR</v>
      </c>
      <c r="F16" s="241">
        <f>IF('Crisis Indicator Data'!F13="x","x",IF(LOG('Crisis Indicator Data'!F13)&lt;F$4,0,IF(LOG('Crisis Indicator Data'!F13)&gt;F$3,5,ROUND(5-(F$3-LOG('Crisis Indicator Data'!F13))/(F$3-F$4)*5,1))))</f>
        <v>3.1</v>
      </c>
      <c r="G16" s="143">
        <f>IF('Crisis Indicator Data'!F13="x","x",IF(B16="Regional crisis",('Crisis Indicator Data'!F13/VLOOKUP('Impact of the crisis'!$C16,'Regional Crises'!$B$1:$R$66,4,FALSE)),'Crisis Indicator Data'!F13/VLOOKUP('Impact of the crisis'!$E16,'Country Indicator Data'!$B$4:$P$194,15,FALSE)))</f>
        <v>0.16257324786867214</v>
      </c>
      <c r="H16" s="235">
        <f t="shared" si="0"/>
        <v>0.7</v>
      </c>
      <c r="I16" s="235">
        <f t="shared" si="1"/>
        <v>1.9</v>
      </c>
      <c r="J16" s="235">
        <f>IF('Crisis Indicator Data'!G13="x","x",IF(LOG('Crisis Indicator Data'!G13)&lt;J$4,0,IF(LOG('Crisis Indicator Data'!G13)&gt;J$3,5,ROUND(5-(J$3-LOG('Crisis Indicator Data'!G13))/(J$3-J$4)*5,1))))</f>
        <v>2.2000000000000002</v>
      </c>
      <c r="K16" s="143">
        <f>IF('Crisis Indicator Data'!G13="x","x",IF(B16="Regional crisis",('Crisis Indicator Data'!G13/VLOOKUP('Impact of the crisis'!$C16,'Regional Crises'!$B$1:$R$66,5,FALSE)),'Crisis Indicator Data'!G13/VLOOKUP('Impact of the crisis'!$E16,'Country Indicator Data'!$B$4:$P$194,14,FALSE)))</f>
        <v>0.17297882207450921</v>
      </c>
      <c r="L16" s="235">
        <f t="shared" si="2"/>
        <v>0.8</v>
      </c>
      <c r="M16" s="235">
        <f t="shared" si="3"/>
        <v>1.5</v>
      </c>
      <c r="N16" s="235">
        <f t="shared" si="4"/>
        <v>1.7</v>
      </c>
      <c r="O16" s="235">
        <f>IF('Crisis Indicator Data'!H13="x","x",IF('Crisis Indicator Data'!H13=0,0,IF(LOG('Crisis Indicator Data'!H13)&lt;O$4,0,IF(LOG('Crisis Indicator Data'!H13)&gt;O$3,5,ROUND(5-(O$3-LOG('Crisis Indicator Data'!H13))/(O$3-O$4)*5,1)))))</f>
        <v>3.1</v>
      </c>
      <c r="P16" s="143">
        <f>IF('Crisis Indicator Data'!H13="x","x",'Crisis Indicator Data'!H13/'Crisis Indicator Data'!G13)</f>
        <v>0.54714030384271672</v>
      </c>
      <c r="Q16" s="235">
        <f t="shared" si="5"/>
        <v>2.7</v>
      </c>
      <c r="R16" s="235">
        <f t="shared" si="6"/>
        <v>2.9000000000000004</v>
      </c>
      <c r="S16" s="235">
        <f>IF('Crisis Indicator Data'!I13="x","x",IF('Crisis Indicator Data'!I13=0,0,IF(LOG('Crisis Indicator Data'!I13)&lt;S$4,0,IF(LOG('Crisis Indicator Data'!I13)&gt;S$3,5,ROUND(5-(S$3-LOG('Crisis Indicator Data'!I13))/(S$3-S$4)*5,1)))))</f>
        <v>4.4000000000000004</v>
      </c>
      <c r="T16" s="143">
        <f>IF('Crisis Indicator Data'!H13="x","x",IF('Crisis Indicator Data'!I13="x","x",'Crisis Indicator Data'!I13/'Crisis Indicator Data'!H13))</f>
        <v>0.45610453246222948</v>
      </c>
      <c r="U16" s="235">
        <f t="shared" si="7"/>
        <v>5</v>
      </c>
      <c r="V16" s="235">
        <f t="shared" si="8"/>
        <v>4.7</v>
      </c>
      <c r="W16" s="235">
        <f>IF('Crisis Indicator Data'!L13="x","x",IF('Crisis Indicator Data'!L13=0,0,IF(LOG('Crisis Indicator Data'!L13)&lt;W$4,0,IF(LOG('Crisis Indicator Data'!L13)&gt;W$3,5,ROUND(5-(W$3-LOG('Crisis Indicator Data'!L13))/(W$3-W$4)*5,1)))))</f>
        <v>3.5</v>
      </c>
      <c r="X16" s="242">
        <f>IF(OR('Crisis Indicator Data'!L13="x",'Crisis Indicator Data'!H13="x"),"x",'Crisis Indicator Data'!L13/'Crisis Indicator Data'!H13)</f>
        <v>1.1678236014699878E-4</v>
      </c>
      <c r="Y16" s="235">
        <f t="shared" si="9"/>
        <v>5</v>
      </c>
      <c r="Z16" s="235">
        <f t="shared" si="10"/>
        <v>4.3</v>
      </c>
      <c r="AA16" s="235">
        <f t="shared" si="11"/>
        <v>4.5</v>
      </c>
      <c r="AB16" s="243">
        <f t="shared" si="12"/>
        <v>3.8</v>
      </c>
    </row>
    <row r="17" spans="1:28" x14ac:dyDescent="0.3">
      <c r="A17" s="145" t="str">
        <f>'Crisis Indicator Data'!A14</f>
        <v>CAR refugees in Cameroon</v>
      </c>
      <c r="B17" s="146" t="str">
        <f>'Crisis Indicator Data'!B14</f>
        <v>International displacement</v>
      </c>
      <c r="C17" s="146" t="str">
        <f>'Crisis Indicator Data'!C14</f>
        <v>CMR004</v>
      </c>
      <c r="D17" s="146" t="str">
        <f>'Crisis Indicator Data'!D14</f>
        <v>Cameroon</v>
      </c>
      <c r="E17" s="147" t="str">
        <f>'Crisis Indicator Data'!E14</f>
        <v>CMR</v>
      </c>
      <c r="F17" s="241">
        <f>IF('Crisis Indicator Data'!F14="x","x",IF(LOG('Crisis Indicator Data'!F14)&lt;F$4,0,IF(LOG('Crisis Indicator Data'!F14)&gt;F$3,5,ROUND(5-(F$3-LOG('Crisis Indicator Data'!F14))/(F$3-F$4)*5,1))))</f>
        <v>3.7</v>
      </c>
      <c r="G17" s="143">
        <f>IF('Crisis Indicator Data'!F14="x","x",IF(B17="Regional crisis",('Crisis Indicator Data'!F14/VLOOKUP('Impact of the crisis'!$C17,'Regional Crises'!$B$1:$R$66,4,FALSE)),'Crisis Indicator Data'!F14/VLOOKUP('Impact of the crisis'!$E17,'Country Indicator Data'!$B$4:$P$194,15,FALSE)))</f>
        <v>0.36534661843413507</v>
      </c>
      <c r="H17" s="235">
        <f t="shared" si="0"/>
        <v>1.8</v>
      </c>
      <c r="I17" s="235">
        <f t="shared" si="1"/>
        <v>2.75</v>
      </c>
      <c r="J17" s="235">
        <f>IF('Crisis Indicator Data'!G14="x","x",IF(LOG('Crisis Indicator Data'!G14)&lt;J$4,0,IF(LOG('Crisis Indicator Data'!G14)&gt;J$3,5,ROUND(5-(J$3-LOG('Crisis Indicator Data'!G14))/(J$3-J$4)*5,1))))</f>
        <v>0.6</v>
      </c>
      <c r="K17" s="143">
        <f>IF('Crisis Indicator Data'!G14="x","x",IF(B17="Regional crisis",('Crisis Indicator Data'!G14/VLOOKUP('Impact of the crisis'!$C17,'Regional Crises'!$B$1:$R$66,5,FALSE)),'Crisis Indicator Data'!G14/VLOOKUP('Impact of the crisis'!$E17,'Country Indicator Data'!$B$4:$P$194,14,FALSE)))</f>
        <v>6.0480754366980985E-2</v>
      </c>
      <c r="L17" s="235">
        <f t="shared" si="2"/>
        <v>0.3</v>
      </c>
      <c r="M17" s="235">
        <f t="shared" si="3"/>
        <v>0.44999999999999996</v>
      </c>
      <c r="N17" s="235">
        <f t="shared" si="4"/>
        <v>1.7</v>
      </c>
      <c r="O17" s="235">
        <f>IF('Crisis Indicator Data'!H14="x","x",IF('Crisis Indicator Data'!H14=0,0,IF(LOG('Crisis Indicator Data'!H14)&lt;O$4,0,IF(LOG('Crisis Indicator Data'!H14)&gt;O$3,5,ROUND(5-(O$3-LOG('Crisis Indicator Data'!H14))/(O$3-O$4)*5,1)))))</f>
        <v>1.7</v>
      </c>
      <c r="P17" s="143">
        <f>IF('Crisis Indicator Data'!H14="x","x",'Crisis Indicator Data'!H14/'Crisis Indicator Data'!G14)</f>
        <v>0.20191693290734825</v>
      </c>
      <c r="Q17" s="235">
        <f t="shared" si="5"/>
        <v>1</v>
      </c>
      <c r="R17" s="235">
        <f t="shared" si="6"/>
        <v>1.35</v>
      </c>
      <c r="S17" s="235">
        <f>IF('Crisis Indicator Data'!I14="x","x",IF('Crisis Indicator Data'!I14=0,0,IF(LOG('Crisis Indicator Data'!I14)&lt;S$4,0,IF(LOG('Crisis Indicator Data'!I14)&gt;S$3,5,ROUND(5-(S$3-LOG('Crisis Indicator Data'!I14))/(S$3-S$4)*5,1)))))</f>
        <v>3.6</v>
      </c>
      <c r="T17" s="143">
        <f>IF('Crisis Indicator Data'!H14="x","x",IF('Crisis Indicator Data'!I14="x","x",'Crisis Indicator Data'!I14/'Crisis Indicator Data'!H14))</f>
        <v>1.0126582278481013</v>
      </c>
      <c r="U17" s="235">
        <f t="shared" si="7"/>
        <v>5</v>
      </c>
      <c r="V17" s="235">
        <f t="shared" si="8"/>
        <v>4.3</v>
      </c>
      <c r="W17" s="235" t="str">
        <f>IF('Crisis Indicator Data'!L14="x","x",IF('Crisis Indicator Data'!L14=0,0,IF(LOG('Crisis Indicator Data'!L14)&lt;W$4,0,IF(LOG('Crisis Indicator Data'!L14)&gt;W$3,5,ROUND(5-(W$3-LOG('Crisis Indicator Data'!L14))/(W$3-W$4)*5,1)))))</f>
        <v>x</v>
      </c>
      <c r="X17" s="242" t="str">
        <f>IF(OR('Crisis Indicator Data'!L14="x",'Crisis Indicator Data'!H14="x"),"x",'Crisis Indicator Data'!L14/'Crisis Indicator Data'!H14)</f>
        <v>x</v>
      </c>
      <c r="Y17" s="235" t="str">
        <f t="shared" si="9"/>
        <v>x</v>
      </c>
      <c r="Z17" s="235" t="str">
        <f t="shared" si="10"/>
        <v>x</v>
      </c>
      <c r="AA17" s="235">
        <f t="shared" si="11"/>
        <v>4.3</v>
      </c>
      <c r="AB17" s="243">
        <f t="shared" si="12"/>
        <v>3.2</v>
      </c>
    </row>
    <row r="18" spans="1:28" x14ac:dyDescent="0.3">
      <c r="A18" s="145" t="str">
        <f>'Crisis Indicator Data'!A15</f>
        <v>Complex crisis in DRC</v>
      </c>
      <c r="B18" s="146" t="str">
        <f>'Crisis Indicator Data'!B15</f>
        <v>Complex crisis</v>
      </c>
      <c r="C18" s="146" t="str">
        <f>'Crisis Indicator Data'!C15</f>
        <v>COD001</v>
      </c>
      <c r="D18" s="146" t="str">
        <f>'Crisis Indicator Data'!D15</f>
        <v>DRC</v>
      </c>
      <c r="E18" s="147" t="str">
        <f>'Crisis Indicator Data'!E15</f>
        <v>COD</v>
      </c>
      <c r="F18" s="241">
        <f>IF('Crisis Indicator Data'!F15="x","x",IF(LOG('Crisis Indicator Data'!F15)&lt;F$4,0,IF(LOG('Crisis Indicator Data'!F15)&gt;F$3,5,ROUND(5-(F$3-LOG('Crisis Indicator Data'!F15))/(F$3-F$4)*5,1))))</f>
        <v>5</v>
      </c>
      <c r="G18" s="143">
        <f>IF('Crisis Indicator Data'!F15="x","x",IF(B18="Regional crisis",('Crisis Indicator Data'!F15/VLOOKUP('Impact of the crisis'!$C18,'Regional Crises'!$B$1:$R$66,4,FALSE)),'Crisis Indicator Data'!F15/VLOOKUP('Impact of the crisis'!$E18,'Country Indicator Data'!$B$4:$P$194,15,FALSE)))</f>
        <v>0.99999911779625505</v>
      </c>
      <c r="H18" s="235">
        <f t="shared" si="0"/>
        <v>5</v>
      </c>
      <c r="I18" s="235">
        <f t="shared" si="1"/>
        <v>5</v>
      </c>
      <c r="J18" s="235">
        <f>IF('Crisis Indicator Data'!G15="x","x",IF(LOG('Crisis Indicator Data'!G15)&lt;J$4,0,IF(LOG('Crisis Indicator Data'!G15)&gt;J$3,5,ROUND(5-(J$3-LOG('Crisis Indicator Data'!G15))/(J$3-J$4)*5,1))))</f>
        <v>5</v>
      </c>
      <c r="K18" s="143">
        <f>IF('Crisis Indicator Data'!G15="x","x",IF(B18="Regional crisis",('Crisis Indicator Data'!G15/VLOOKUP('Impact of the crisis'!$C18,'Regional Crises'!$B$1:$R$66,5,FALSE)),'Crisis Indicator Data'!G15/VLOOKUP('Impact of the crisis'!$E18,'Country Indicator Data'!$B$4:$P$194,14,FALSE)))</f>
        <v>1</v>
      </c>
      <c r="L18" s="235">
        <f t="shared" si="2"/>
        <v>5</v>
      </c>
      <c r="M18" s="235">
        <f t="shared" si="3"/>
        <v>5</v>
      </c>
      <c r="N18" s="235">
        <f t="shared" si="4"/>
        <v>5</v>
      </c>
      <c r="O18" s="235">
        <f>IF('Crisis Indicator Data'!H15="x","x",IF('Crisis Indicator Data'!H15=0,0,IF(LOG('Crisis Indicator Data'!H15)&lt;O$4,0,IF(LOG('Crisis Indicator Data'!H15)&gt;O$3,5,ROUND(5-(O$3-LOG('Crisis Indicator Data'!H15))/(O$3-O$4)*5,1)))))</f>
        <v>5</v>
      </c>
      <c r="P18" s="143">
        <f>IF('Crisis Indicator Data'!H15="x","x",'Crisis Indicator Data'!H15/'Crisis Indicator Data'!G15)</f>
        <v>0.48538586570374626</v>
      </c>
      <c r="Q18" s="235">
        <f t="shared" si="5"/>
        <v>2.4</v>
      </c>
      <c r="R18" s="235">
        <f t="shared" si="6"/>
        <v>3.7</v>
      </c>
      <c r="S18" s="235">
        <f>IF('Crisis Indicator Data'!I15="x","x",IF('Crisis Indicator Data'!I15=0,0,IF(LOG('Crisis Indicator Data'!I15)&lt;S$4,0,IF(LOG('Crisis Indicator Data'!I15)&gt;S$3,5,ROUND(5-(S$3-LOG('Crisis Indicator Data'!I15))/(S$3-S$4)*5,1)))))</f>
        <v>5</v>
      </c>
      <c r="T18" s="143">
        <f>IF('Crisis Indicator Data'!H15="x","x",IF('Crisis Indicator Data'!I15="x","x",'Crisis Indicator Data'!I15/'Crisis Indicator Data'!H15))</f>
        <v>0.16115901343493083</v>
      </c>
      <c r="U18" s="235">
        <f t="shared" si="7"/>
        <v>5</v>
      </c>
      <c r="V18" s="235">
        <f t="shared" si="8"/>
        <v>5</v>
      </c>
      <c r="W18" s="235">
        <f>IF('Crisis Indicator Data'!L15="x","x",IF('Crisis Indicator Data'!L15=0,0,IF(LOG('Crisis Indicator Data'!L15)&lt;W$4,0,IF(LOG('Crisis Indicator Data'!L15)&gt;W$3,5,ROUND(5-(W$3-LOG('Crisis Indicator Data'!L15))/(W$3-W$4)*5,1)))))</f>
        <v>4.8</v>
      </c>
      <c r="X18" s="242">
        <f>IF(OR('Crisis Indicator Data'!L15="x",'Crisis Indicator Data'!H15="x"),"x",'Crisis Indicator Data'!L15/'Crisis Indicator Data'!H15)</f>
        <v>4.8927210747944657E-5</v>
      </c>
      <c r="Y18" s="235">
        <f t="shared" si="9"/>
        <v>2.4</v>
      </c>
      <c r="Z18" s="235">
        <f t="shared" si="10"/>
        <v>3.6</v>
      </c>
      <c r="AA18" s="235">
        <f t="shared" si="11"/>
        <v>4.4000000000000004</v>
      </c>
      <c r="AB18" s="243">
        <f t="shared" si="12"/>
        <v>4.0999999999999996</v>
      </c>
    </row>
    <row r="19" spans="1:28" x14ac:dyDescent="0.3">
      <c r="A19" s="145" t="str">
        <f>'Crisis Indicator Data'!A16</f>
        <v>Complex crisis in Congo</v>
      </c>
      <c r="B19" s="146" t="str">
        <f>'Crisis Indicator Data'!B16</f>
        <v>Complex crisis</v>
      </c>
      <c r="C19" s="146" t="str">
        <f>'Crisis Indicator Data'!C16</f>
        <v>COG001</v>
      </c>
      <c r="D19" s="146" t="str">
        <f>'Crisis Indicator Data'!D16</f>
        <v>Congo</v>
      </c>
      <c r="E19" s="147" t="str">
        <f>'Crisis Indicator Data'!E16</f>
        <v>COG</v>
      </c>
      <c r="F19" s="241">
        <f>IF('Crisis Indicator Data'!F16="x","x",IF(LOG('Crisis Indicator Data'!F16)&lt;F$4,0,IF(LOG('Crisis Indicator Data'!F16)&gt;F$3,5,ROUND(5-(F$3-LOG('Crisis Indicator Data'!F16))/(F$3-F$4)*5,1))))</f>
        <v>4.2</v>
      </c>
      <c r="G19" s="143">
        <f>IF('Crisis Indicator Data'!F16="x","x",IF(B19="Regional crisis",('Crisis Indicator Data'!F16/VLOOKUP('Impact of the crisis'!$C19,'Regional Crises'!$B$1:$R$66,4,FALSE)),'Crisis Indicator Data'!F16/VLOOKUP('Impact of the crisis'!$E19,'Country Indicator Data'!$B$4:$P$194,15,FALSE)))</f>
        <v>1</v>
      </c>
      <c r="H19" s="235">
        <f t="shared" si="0"/>
        <v>5</v>
      </c>
      <c r="I19" s="235">
        <f t="shared" si="1"/>
        <v>4.5999999999999996</v>
      </c>
      <c r="J19" s="235">
        <f>IF('Crisis Indicator Data'!G16="x","x",IF(LOG('Crisis Indicator Data'!G16)&lt;J$4,0,IF(LOG('Crisis Indicator Data'!G16)&gt;J$3,5,ROUND(5-(J$3-LOG('Crisis Indicator Data'!G16))/(J$3-J$4)*5,1))))</f>
        <v>2.5</v>
      </c>
      <c r="K19" s="143">
        <f>IF('Crisis Indicator Data'!G16="x","x",IF(B19="Regional crisis",('Crisis Indicator Data'!G16/VLOOKUP('Impact of the crisis'!$C19,'Regional Crises'!$B$1:$R$66,5,FALSE)),'Crisis Indicator Data'!G16/VLOOKUP('Impact of the crisis'!$E19,'Country Indicator Data'!$B$4:$P$194,14,FALSE)))</f>
        <v>1</v>
      </c>
      <c r="L19" s="235">
        <f t="shared" si="2"/>
        <v>5</v>
      </c>
      <c r="M19" s="235">
        <f t="shared" si="3"/>
        <v>3.75</v>
      </c>
      <c r="N19" s="235">
        <f t="shared" si="4"/>
        <v>4.2</v>
      </c>
      <c r="O19" s="235">
        <f>IF('Crisis Indicator Data'!H16="x","x",IF('Crisis Indicator Data'!H16=0,0,IF(LOG('Crisis Indicator Data'!H16)&lt;O$4,0,IF(LOG('Crisis Indicator Data'!H16)&gt;O$3,5,ROUND(5-(O$3-LOG('Crisis Indicator Data'!H16))/(O$3-O$4)*5,1)))))</f>
        <v>2.6</v>
      </c>
      <c r="P19" s="143">
        <f>IF('Crisis Indicator Data'!H16="x","x",'Crisis Indicator Data'!H16/'Crisis Indicator Data'!G16)</f>
        <v>0.21432398642614753</v>
      </c>
      <c r="Q19" s="235">
        <f t="shared" si="5"/>
        <v>1</v>
      </c>
      <c r="R19" s="235">
        <f t="shared" si="6"/>
        <v>1.8</v>
      </c>
      <c r="S19" s="235">
        <f>IF('Crisis Indicator Data'!I16="x","x",IF('Crisis Indicator Data'!I16=0,0,IF(LOG('Crisis Indicator Data'!I16)&lt;S$4,0,IF(LOG('Crisis Indicator Data'!I16)&gt;S$3,5,ROUND(5-(S$3-LOG('Crisis Indicator Data'!I16))/(S$3-S$4)*5,1)))))</f>
        <v>3.5</v>
      </c>
      <c r="T19" s="143">
        <f>IF('Crisis Indicator Data'!H16="x","x",IF('Crisis Indicator Data'!I16="x","x",'Crisis Indicator Data'!I16/'Crisis Indicator Data'!H16))</f>
        <v>0.24583333333333332</v>
      </c>
      <c r="U19" s="235">
        <f t="shared" si="7"/>
        <v>5</v>
      </c>
      <c r="V19" s="235">
        <f t="shared" si="8"/>
        <v>4.3</v>
      </c>
      <c r="W19" s="235" t="str">
        <f>IF('Crisis Indicator Data'!L16="x","x",IF('Crisis Indicator Data'!L16=0,0,IF(LOG('Crisis Indicator Data'!L16)&lt;W$4,0,IF(LOG('Crisis Indicator Data'!L16)&gt;W$3,5,ROUND(5-(W$3-LOG('Crisis Indicator Data'!L16))/(W$3-W$4)*5,1)))))</f>
        <v>x</v>
      </c>
      <c r="X19" s="242" t="str">
        <f>IF(OR('Crisis Indicator Data'!L16="x",'Crisis Indicator Data'!H16="x"),"x",'Crisis Indicator Data'!L16/'Crisis Indicator Data'!H16)</f>
        <v>x</v>
      </c>
      <c r="Y19" s="235" t="str">
        <f t="shared" si="9"/>
        <v>x</v>
      </c>
      <c r="Z19" s="235" t="str">
        <f t="shared" si="10"/>
        <v>x</v>
      </c>
      <c r="AA19" s="235">
        <f t="shared" si="11"/>
        <v>4.3</v>
      </c>
      <c r="AB19" s="243">
        <f t="shared" si="12"/>
        <v>3.3</v>
      </c>
    </row>
    <row r="20" spans="1:28" x14ac:dyDescent="0.3">
      <c r="A20" s="145" t="str">
        <f>'Crisis Indicator Data'!A17</f>
        <v>Complex crisis in Colombia</v>
      </c>
      <c r="B20" s="146" t="str">
        <f>'Crisis Indicator Data'!B17</f>
        <v>Complex crisis</v>
      </c>
      <c r="C20" s="146" t="str">
        <f>'Crisis Indicator Data'!C17</f>
        <v>COL001</v>
      </c>
      <c r="D20" s="146" t="str">
        <f>'Crisis Indicator Data'!D17</f>
        <v>Colombia</v>
      </c>
      <c r="E20" s="147" t="str">
        <f>'Crisis Indicator Data'!E17</f>
        <v>COL</v>
      </c>
      <c r="F20" s="241">
        <f>IF('Crisis Indicator Data'!F17="x","x",IF(LOG('Crisis Indicator Data'!F17)&lt;F$4,0,IF(LOG('Crisis Indicator Data'!F17)&gt;F$3,5,ROUND(5-(F$3-LOG('Crisis Indicator Data'!F17))/(F$3-F$4)*5,1))))</f>
        <v>5</v>
      </c>
      <c r="G20" s="143">
        <f>IF('Crisis Indicator Data'!F17="x","x",IF(B20="Regional crisis",('Crisis Indicator Data'!F17/VLOOKUP('Impact of the crisis'!$C20,'Regional Crises'!$B$1:$R$66,4,FALSE)),'Crisis Indicator Data'!F17/VLOOKUP('Impact of the crisis'!$E20,'Country Indicator Data'!$B$4:$P$194,15,FALSE)))</f>
        <v>1</v>
      </c>
      <c r="H20" s="235">
        <f t="shared" si="0"/>
        <v>5</v>
      </c>
      <c r="I20" s="235">
        <f t="shared" si="1"/>
        <v>5</v>
      </c>
      <c r="J20" s="235">
        <f>IF('Crisis Indicator Data'!G17="x","x",IF(LOG('Crisis Indicator Data'!G17)&lt;J$4,0,IF(LOG('Crisis Indicator Data'!G17)&gt;J$3,5,ROUND(5-(J$3-LOG('Crisis Indicator Data'!G17))/(J$3-J$4)*5,1))))</f>
        <v>5</v>
      </c>
      <c r="K20" s="143">
        <f>IF('Crisis Indicator Data'!G17="x","x",IF(B20="Regional crisis",('Crisis Indicator Data'!G17/VLOOKUP('Impact of the crisis'!$C20,'Regional Crises'!$B$1:$R$66,5,FALSE)),'Crisis Indicator Data'!G17/VLOOKUP('Impact of the crisis'!$E20,'Country Indicator Data'!$B$4:$P$194,14,FALSE)))</f>
        <v>1</v>
      </c>
      <c r="L20" s="235">
        <f t="shared" si="2"/>
        <v>5</v>
      </c>
      <c r="M20" s="235">
        <f t="shared" si="3"/>
        <v>5</v>
      </c>
      <c r="N20" s="235">
        <f t="shared" si="4"/>
        <v>5</v>
      </c>
      <c r="O20" s="235">
        <f>IF('Crisis Indicator Data'!H17="x","x",IF('Crisis Indicator Data'!H17=0,0,IF(LOG('Crisis Indicator Data'!H17)&lt;O$4,0,IF(LOG('Crisis Indicator Data'!H17)&gt;O$3,5,ROUND(5-(O$3-LOG('Crisis Indicator Data'!H17))/(O$3-O$4)*5,1)))))</f>
        <v>3.7</v>
      </c>
      <c r="P20" s="143">
        <f>IF('Crisis Indicator Data'!H17="x","x",'Crisis Indicator Data'!H17/'Crisis Indicator Data'!G17)</f>
        <v>9.8667992047713718E-2</v>
      </c>
      <c r="Q20" s="235">
        <f t="shared" si="5"/>
        <v>0.4</v>
      </c>
      <c r="R20" s="235">
        <f t="shared" si="6"/>
        <v>2.0500000000000003</v>
      </c>
      <c r="S20" s="235">
        <f>IF('Crisis Indicator Data'!I17="x","x",IF('Crisis Indicator Data'!I17=0,0,IF(LOG('Crisis Indicator Data'!I17)&lt;S$4,0,IF(LOG('Crisis Indicator Data'!I17)&gt;S$3,5,ROUND(5-(S$3-LOG('Crisis Indicator Data'!I17))/(S$3-S$4)*5,1)))))</f>
        <v>5</v>
      </c>
      <c r="T20" s="143">
        <f>IF('Crisis Indicator Data'!H17="x","x",IF('Crisis Indicator Data'!I17="x","x",'Crisis Indicator Data'!I17/'Crisis Indicator Data'!H17))</f>
        <v>0.90812008865605476</v>
      </c>
      <c r="U20" s="235">
        <f t="shared" si="7"/>
        <v>5</v>
      </c>
      <c r="V20" s="235">
        <f t="shared" si="8"/>
        <v>5</v>
      </c>
      <c r="W20" s="235">
        <f>IF('Crisis Indicator Data'!L17="x","x",IF('Crisis Indicator Data'!L17=0,0,IF(LOG('Crisis Indicator Data'!L17)&lt;W$4,0,IF(LOG('Crisis Indicator Data'!L17)&gt;W$3,5,ROUND(5-(W$3-LOG('Crisis Indicator Data'!L17))/(W$3-W$4)*5,1)))))</f>
        <v>3.8</v>
      </c>
      <c r="X20" s="242">
        <f>IF(OR('Crisis Indicator Data'!L17="x",'Crisis Indicator Data'!H17="x"),"x",'Crisis Indicator Data'!L17/'Crisis Indicator Data'!H17)</f>
        <v>8.9663509973806171E-5</v>
      </c>
      <c r="Y20" s="235">
        <f t="shared" si="9"/>
        <v>4.5</v>
      </c>
      <c r="Z20" s="235">
        <f t="shared" si="10"/>
        <v>4.2</v>
      </c>
      <c r="AA20" s="235">
        <f t="shared" si="11"/>
        <v>4.5999999999999996</v>
      </c>
      <c r="AB20" s="243">
        <f t="shared" si="12"/>
        <v>3.6</v>
      </c>
    </row>
    <row r="21" spans="1:28" x14ac:dyDescent="0.3">
      <c r="A21" s="145" t="str">
        <f>'Crisis Indicator Data'!A18</f>
        <v>Venezuela displacement in Colombia</v>
      </c>
      <c r="B21" s="146" t="str">
        <f>'Crisis Indicator Data'!B18</f>
        <v>International displacement</v>
      </c>
      <c r="C21" s="146" t="str">
        <f>'Crisis Indicator Data'!C18</f>
        <v>COL002</v>
      </c>
      <c r="D21" s="146" t="str">
        <f>'Crisis Indicator Data'!D18</f>
        <v>Colombia</v>
      </c>
      <c r="E21" s="147" t="str">
        <f>'Crisis Indicator Data'!E18</f>
        <v>COL</v>
      </c>
      <c r="F21" s="241">
        <f>IF('Crisis Indicator Data'!F18="x","x",IF(LOG('Crisis Indicator Data'!F18)&lt;F$4,0,IF(LOG('Crisis Indicator Data'!F18)&gt;F$3,5,ROUND(5-(F$3-LOG('Crisis Indicator Data'!F18))/(F$3-F$4)*5,1))))</f>
        <v>3.4</v>
      </c>
      <c r="G21" s="143">
        <f>IF('Crisis Indicator Data'!F18="x","x",IF(B21="Regional crisis",('Crisis Indicator Data'!F18/VLOOKUP('Impact of the crisis'!$C21,'Regional Crises'!$B$1:$R$66,4,FALSE)),'Crisis Indicator Data'!F18/VLOOKUP('Impact of the crisis'!$E21,'Country Indicator Data'!$B$4:$P$194,15,FALSE)))</f>
        <v>0.10012888688598467</v>
      </c>
      <c r="H21" s="235">
        <f t="shared" si="0"/>
        <v>0.4</v>
      </c>
      <c r="I21" s="235">
        <f t="shared" si="1"/>
        <v>1.9</v>
      </c>
      <c r="J21" s="235">
        <f>IF('Crisis Indicator Data'!G18="x","x",IF(LOG('Crisis Indicator Data'!G18)&lt;J$4,0,IF(LOG('Crisis Indicator Data'!G18)&gt;J$3,5,ROUND(5-(J$3-LOG('Crisis Indicator Data'!G18))/(J$3-J$4)*5,1))))</f>
        <v>4.5</v>
      </c>
      <c r="K21" s="143">
        <f>IF('Crisis Indicator Data'!G18="x","x",IF(B21="Regional crisis",('Crisis Indicator Data'!G18/VLOOKUP('Impact of the crisis'!$C21,'Regional Crises'!$B$1:$R$66,5,FALSE)),'Crisis Indicator Data'!G18/VLOOKUP('Impact of the crisis'!$E21,'Country Indicator Data'!$B$4:$P$194,14,FALSE)))</f>
        <v>0.44123260437375744</v>
      </c>
      <c r="L21" s="235">
        <f t="shared" si="2"/>
        <v>2.2000000000000002</v>
      </c>
      <c r="M21" s="235">
        <f t="shared" si="3"/>
        <v>3.35</v>
      </c>
      <c r="N21" s="235">
        <f t="shared" si="4"/>
        <v>2.7</v>
      </c>
      <c r="O21" s="235">
        <f>IF('Crisis Indicator Data'!H18="x","x",IF('Crisis Indicator Data'!H18=0,0,IF(LOG('Crisis Indicator Data'!H18)&lt;O$4,0,IF(LOG('Crisis Indicator Data'!H18)&gt;O$3,5,ROUND(5-(O$3-LOG('Crisis Indicator Data'!H18))/(O$3-O$4)*5,1)))))</f>
        <v>3.4</v>
      </c>
      <c r="P21" s="143">
        <f>IF('Crisis Indicator Data'!H18="x","x",'Crisis Indicator Data'!H18/'Crisis Indicator Data'!G18)</f>
        <v>0.16225105884473282</v>
      </c>
      <c r="Q21" s="235">
        <f t="shared" si="5"/>
        <v>0.8</v>
      </c>
      <c r="R21" s="235">
        <f t="shared" si="6"/>
        <v>2.1</v>
      </c>
      <c r="S21" s="235">
        <f>IF('Crisis Indicator Data'!I18="x","x",IF('Crisis Indicator Data'!I18=0,0,IF(LOG('Crisis Indicator Data'!I18)&lt;S$4,0,IF(LOG('Crisis Indicator Data'!I18)&gt;S$3,5,ROUND(5-(S$3-LOG('Crisis Indicator Data'!I18))/(S$3-S$4)*5,1)))))</f>
        <v>4.9000000000000004</v>
      </c>
      <c r="T21" s="143">
        <f>IF('Crisis Indicator Data'!H18="x","x",IF('Crisis Indicator Data'!I18="x","x",'Crisis Indicator Data'!I18/'Crisis Indicator Data'!H18))</f>
        <v>0.79394612607608994</v>
      </c>
      <c r="U21" s="235">
        <f t="shared" si="7"/>
        <v>5</v>
      </c>
      <c r="V21" s="235">
        <f t="shared" si="8"/>
        <v>5</v>
      </c>
      <c r="W21" s="235" t="str">
        <f>IF('Crisis Indicator Data'!L18="x","x",IF('Crisis Indicator Data'!L18=0,0,IF(LOG('Crisis Indicator Data'!L18)&lt;W$4,0,IF(LOG('Crisis Indicator Data'!L18)&gt;W$3,5,ROUND(5-(W$3-LOG('Crisis Indicator Data'!L18))/(W$3-W$4)*5,1)))))</f>
        <v>x</v>
      </c>
      <c r="X21" s="242" t="str">
        <f>IF(OR('Crisis Indicator Data'!L18="x",'Crisis Indicator Data'!H18="x"),"x",'Crisis Indicator Data'!L18/'Crisis Indicator Data'!H18)</f>
        <v>x</v>
      </c>
      <c r="Y21" s="235" t="str">
        <f t="shared" si="9"/>
        <v>x</v>
      </c>
      <c r="Z21" s="235" t="str">
        <f t="shared" si="10"/>
        <v>x</v>
      </c>
      <c r="AA21" s="235">
        <f t="shared" si="11"/>
        <v>5</v>
      </c>
      <c r="AB21" s="243">
        <f t="shared" si="12"/>
        <v>4</v>
      </c>
    </row>
    <row r="22" spans="1:28" x14ac:dyDescent="0.3">
      <c r="A22" s="145" t="str">
        <f>'Crisis Indicator Data'!A19</f>
        <v>Nicaraguan refugees in Costa Rica</v>
      </c>
      <c r="B22" s="146" t="str">
        <f>'Crisis Indicator Data'!B19</f>
        <v>International displacement</v>
      </c>
      <c r="C22" s="146" t="str">
        <f>'Crisis Indicator Data'!C19</f>
        <v>CRI002</v>
      </c>
      <c r="D22" s="146" t="str">
        <f>'Crisis Indicator Data'!D19</f>
        <v>Costa Rica</v>
      </c>
      <c r="E22" s="147" t="str">
        <f>'Crisis Indicator Data'!E19</f>
        <v>CRI</v>
      </c>
      <c r="F22" s="241">
        <f>IF('Crisis Indicator Data'!F19="x","x",IF(LOG('Crisis Indicator Data'!F19)&lt;F$4,0,IF(LOG('Crisis Indicator Data'!F19)&gt;F$3,5,ROUND(5-(F$3-LOG('Crisis Indicator Data'!F19))/(F$3-F$4)*5,1))))</f>
        <v>1.2</v>
      </c>
      <c r="G22" s="143">
        <f>IF('Crisis Indicator Data'!F19="x","x",IF(B22="Regional crisis",('Crisis Indicator Data'!F19/VLOOKUP('Impact of the crisis'!$C22,'Regional Crises'!$B$1:$R$66,4,FALSE)),'Crisis Indicator Data'!F19/VLOOKUP('Impact of the crisis'!$E22,'Country Indicator Data'!$B$4:$P$194,15,FALSE)))</f>
        <v>9.7258127692910298E-2</v>
      </c>
      <c r="H22" s="235">
        <f t="shared" si="0"/>
        <v>0.4</v>
      </c>
      <c r="I22" s="235">
        <f t="shared" si="1"/>
        <v>0.8</v>
      </c>
      <c r="J22" s="235">
        <f>IF('Crisis Indicator Data'!G19="x","x",IF(LOG('Crisis Indicator Data'!G19)&lt;J$4,0,IF(LOG('Crisis Indicator Data'!G19)&gt;J$3,5,ROUND(5-(J$3-LOG('Crisis Indicator Data'!G19))/(J$3-J$4)*5,1))))</f>
        <v>0.8</v>
      </c>
      <c r="K22" s="143">
        <f>IF('Crisis Indicator Data'!G19="x","x",IF(B22="Regional crisis",('Crisis Indicator Data'!G19/VLOOKUP('Impact of the crisis'!$C22,'Regional Crises'!$B$1:$R$66,5,FALSE)),'Crisis Indicator Data'!G19/VLOOKUP('Impact of the crisis'!$E22,'Country Indicator Data'!$B$4:$P$194,14,FALSE)))</f>
        <v>0.33288435635943814</v>
      </c>
      <c r="L22" s="235">
        <f t="shared" si="2"/>
        <v>1.6</v>
      </c>
      <c r="M22" s="235">
        <f t="shared" si="3"/>
        <v>1.2000000000000002</v>
      </c>
      <c r="N22" s="235">
        <f t="shared" si="4"/>
        <v>1</v>
      </c>
      <c r="O22" s="235">
        <f>IF('Crisis Indicator Data'!H19="x","x",IF('Crisis Indicator Data'!H19=0,0,IF(LOG('Crisis Indicator Data'!H19)&lt;O$4,0,IF(LOG('Crisis Indicator Data'!H19)&gt;O$3,5,ROUND(5-(O$3-LOG('Crisis Indicator Data'!H19))/(O$3-O$4)*5,1)))))</f>
        <v>0.7</v>
      </c>
      <c r="P22" s="143">
        <f>IF('Crisis Indicator Data'!H19="x","x",'Crisis Indicator Data'!H19/'Crisis Indicator Data'!G19)</f>
        <v>4.971098265895954E-2</v>
      </c>
      <c r="Q22" s="235">
        <f t="shared" si="5"/>
        <v>0.2</v>
      </c>
      <c r="R22" s="235">
        <f t="shared" si="6"/>
        <v>0.44999999999999996</v>
      </c>
      <c r="S22" s="235">
        <f>IF('Crisis Indicator Data'!I19="x","x",IF('Crisis Indicator Data'!I19=0,0,IF(LOG('Crisis Indicator Data'!I19)&lt;S$4,0,IF(LOG('Crisis Indicator Data'!I19)&gt;S$3,5,ROUND(5-(S$3-LOG('Crisis Indicator Data'!I19))/(S$3-S$4)*5,1)))))</f>
        <v>2.8</v>
      </c>
      <c r="T22" s="143">
        <f>IF('Crisis Indicator Data'!H19="x","x",IF('Crisis Indicator Data'!I19="x","x",'Crisis Indicator Data'!I19/'Crisis Indicator Data'!H19))</f>
        <v>1</v>
      </c>
      <c r="U22" s="235">
        <f t="shared" si="7"/>
        <v>5</v>
      </c>
      <c r="V22" s="235">
        <f t="shared" si="8"/>
        <v>3.9</v>
      </c>
      <c r="W22" s="235">
        <f>IF('Crisis Indicator Data'!L19="x","x",IF('Crisis Indicator Data'!L19=0,0,IF(LOG('Crisis Indicator Data'!L19)&lt;W$4,0,IF(LOG('Crisis Indicator Data'!L19)&gt;W$3,5,ROUND(5-(W$3-LOG('Crisis Indicator Data'!L19))/(W$3-W$4)*5,1)))))</f>
        <v>0</v>
      </c>
      <c r="X22" s="242">
        <f>IF(OR('Crisis Indicator Data'!L19="x",'Crisis Indicator Data'!H19="x"),"x",'Crisis Indicator Data'!L19/'Crisis Indicator Data'!H19)</f>
        <v>0</v>
      </c>
      <c r="Y22" s="235">
        <f t="shared" si="9"/>
        <v>0</v>
      </c>
      <c r="Z22" s="235">
        <f t="shared" si="10"/>
        <v>0</v>
      </c>
      <c r="AA22" s="235">
        <f t="shared" si="11"/>
        <v>2.4</v>
      </c>
      <c r="AB22" s="243">
        <f t="shared" si="12"/>
        <v>1.5</v>
      </c>
    </row>
    <row r="23" spans="1:28" x14ac:dyDescent="0.3">
      <c r="A23" s="145" t="str">
        <f>'Crisis Indicator Data'!A20</f>
        <v>Multiple crises in Djibouti</v>
      </c>
      <c r="B23" s="146" t="str">
        <f>'Crisis Indicator Data'!B20</f>
        <v>Multiple crises country</v>
      </c>
      <c r="C23" s="146" t="str">
        <f>'Crisis Indicator Data'!C20</f>
        <v>DJI001</v>
      </c>
      <c r="D23" s="146" t="str">
        <f>'Crisis Indicator Data'!D20</f>
        <v>Djibouti</v>
      </c>
      <c r="E23" s="147" t="str">
        <f>'Crisis Indicator Data'!E20</f>
        <v>DJI</v>
      </c>
      <c r="F23" s="241">
        <f>IF('Crisis Indicator Data'!F20="x","x",IF(LOG('Crisis Indicator Data'!F20)&lt;F$4,0,IF(LOG('Crisis Indicator Data'!F20)&gt;F$3,5,ROUND(5-(F$3-LOG('Crisis Indicator Data'!F20))/(F$3-F$4)*5,1))))</f>
        <v>2.2999999999999998</v>
      </c>
      <c r="G23" s="143">
        <f>IF('Crisis Indicator Data'!F20="x","x",IF(B23="Regional crisis",('Crisis Indicator Data'!F20/VLOOKUP('Impact of the crisis'!$C23,'Regional Crises'!$B$1:$R$66,4,FALSE)),'Crisis Indicator Data'!F20/VLOOKUP('Impact of the crisis'!$E23,'Country Indicator Data'!$B$4:$P$194,15,FALSE)))</f>
        <v>1</v>
      </c>
      <c r="H23" s="235">
        <f t="shared" si="0"/>
        <v>5</v>
      </c>
      <c r="I23" s="235">
        <f t="shared" si="1"/>
        <v>3.65</v>
      </c>
      <c r="J23" s="235">
        <f>IF('Crisis Indicator Data'!G20="x","x",IF(LOG('Crisis Indicator Data'!G20)&lt;J$4,0,IF(LOG('Crisis Indicator Data'!G20)&gt;J$3,5,ROUND(5-(J$3-LOG('Crisis Indicator Data'!G20))/(J$3-J$4)*5,1))))</f>
        <v>0</v>
      </c>
      <c r="K23" s="143">
        <f>IF('Crisis Indicator Data'!G20="x","x",IF(B23="Regional crisis",('Crisis Indicator Data'!G20/VLOOKUP('Impact of the crisis'!$C23,'Regional Crises'!$B$1:$R$66,5,FALSE)),'Crisis Indicator Data'!G20/VLOOKUP('Impact of the crisis'!$E23,'Country Indicator Data'!$B$4:$P$194,14,FALSE)))</f>
        <v>1</v>
      </c>
      <c r="L23" s="235">
        <f t="shared" si="2"/>
        <v>5</v>
      </c>
      <c r="M23" s="235">
        <f t="shared" si="3"/>
        <v>2.5</v>
      </c>
      <c r="N23" s="235">
        <f t="shared" si="4"/>
        <v>3.1</v>
      </c>
      <c r="O23" s="235">
        <f>IF('Crisis Indicator Data'!H20="x","x",IF('Crisis Indicator Data'!H20=0,0,IF(LOG('Crisis Indicator Data'!H20)&lt;O$4,0,IF(LOG('Crisis Indicator Data'!H20)&gt;O$3,5,ROUND(5-(O$3-LOG('Crisis Indicator Data'!H20))/(O$3-O$4)*5,1)))))</f>
        <v>2.1</v>
      </c>
      <c r="P23" s="143">
        <f>IF('Crisis Indicator Data'!H20="x","x",'Crisis Indicator Data'!H20/'Crisis Indicator Data'!G20)</f>
        <v>0.60633036597428291</v>
      </c>
      <c r="Q23" s="235">
        <f t="shared" si="5"/>
        <v>3</v>
      </c>
      <c r="R23" s="235">
        <f t="shared" si="6"/>
        <v>2.5499999999999998</v>
      </c>
      <c r="S23" s="235" t="str">
        <f>IF('Crisis Indicator Data'!I20="x","x",IF('Crisis Indicator Data'!I20=0,0,IF(LOG('Crisis Indicator Data'!I20)&lt;S$4,0,IF(LOG('Crisis Indicator Data'!I20)&gt;S$3,5,ROUND(5-(S$3-LOG('Crisis Indicator Data'!I20))/(S$3-S$4)*5,1)))))</f>
        <v>x</v>
      </c>
      <c r="T23" s="143" t="str">
        <f>IF('Crisis Indicator Data'!H20="x","x",IF('Crisis Indicator Data'!I20="x","x",'Crisis Indicator Data'!I20/'Crisis Indicator Data'!H20))</f>
        <v>x</v>
      </c>
      <c r="U23" s="235" t="str">
        <f t="shared" si="7"/>
        <v>x</v>
      </c>
      <c r="V23" s="235" t="str">
        <f t="shared" si="8"/>
        <v>x</v>
      </c>
      <c r="W23" s="235">
        <f>IF('Crisis Indicator Data'!L20="x","x",IF('Crisis Indicator Data'!L20=0,0,IF(LOG('Crisis Indicator Data'!L20)&lt;W$4,0,IF(LOG('Crisis Indicator Data'!L20)&gt;W$3,5,ROUND(5-(W$3-LOG('Crisis Indicator Data'!L20))/(W$3-W$4)*5,1)))))</f>
        <v>0.4</v>
      </c>
      <c r="X23" s="242">
        <f>IF(OR('Crisis Indicator Data'!L20="x",'Crisis Indicator Data'!H20="x"),"x",'Crisis Indicator Data'!L20/'Crisis Indicator Data'!H20)</f>
        <v>3.2626427406199023E-6</v>
      </c>
      <c r="Y23" s="235">
        <f t="shared" si="9"/>
        <v>0.2</v>
      </c>
      <c r="Z23" s="235">
        <f t="shared" si="10"/>
        <v>0.3</v>
      </c>
      <c r="AA23" s="235">
        <f t="shared" si="11"/>
        <v>0.3</v>
      </c>
      <c r="AB23" s="243">
        <f t="shared" si="12"/>
        <v>1.6</v>
      </c>
    </row>
    <row r="24" spans="1:28" x14ac:dyDescent="0.3">
      <c r="A24" s="145" t="str">
        <f>'Crisis Indicator Data'!A21</f>
        <v>Mixed migration in Djibouti</v>
      </c>
      <c r="B24" s="146" t="str">
        <f>'Crisis Indicator Data'!B21</f>
        <v>International displacement</v>
      </c>
      <c r="C24" s="146" t="str">
        <f>'Crisis Indicator Data'!C21</f>
        <v>DJI002</v>
      </c>
      <c r="D24" s="146" t="str">
        <f>'Crisis Indicator Data'!D21</f>
        <v>Djibouti</v>
      </c>
      <c r="E24" s="147" t="str">
        <f>'Crisis Indicator Data'!E21</f>
        <v>DJI</v>
      </c>
      <c r="F24" s="241">
        <f>IF('Crisis Indicator Data'!F21="x","x",IF(LOG('Crisis Indicator Data'!F21)&lt;F$4,0,IF(LOG('Crisis Indicator Data'!F21)&gt;F$3,5,ROUND(5-(F$3-LOG('Crisis Indicator Data'!F21))/(F$3-F$4)*5,1))))</f>
        <v>2.2999999999999998</v>
      </c>
      <c r="G24" s="143">
        <f>IF('Crisis Indicator Data'!F21="x","x",IF(B24="Regional crisis",('Crisis Indicator Data'!F21/VLOOKUP('Impact of the crisis'!$C24,'Regional Crises'!$B$1:$R$66,4,FALSE)),'Crisis Indicator Data'!F21/VLOOKUP('Impact of the crisis'!$E24,'Country Indicator Data'!$B$4:$P$194,15,FALSE)))</f>
        <v>1</v>
      </c>
      <c r="H24" s="235">
        <f t="shared" si="0"/>
        <v>5</v>
      </c>
      <c r="I24" s="235">
        <f t="shared" si="1"/>
        <v>3.65</v>
      </c>
      <c r="J24" s="235">
        <f>IF('Crisis Indicator Data'!G21="x","x",IF(LOG('Crisis Indicator Data'!G21)&lt;J$4,0,IF(LOG('Crisis Indicator Data'!G21)&gt;J$3,5,ROUND(5-(J$3-LOG('Crisis Indicator Data'!G21))/(J$3-J$4)*5,1))))</f>
        <v>0</v>
      </c>
      <c r="K24" s="143">
        <f>IF('Crisis Indicator Data'!G21="x","x",IF(B24="Regional crisis",('Crisis Indicator Data'!G21/VLOOKUP('Impact of the crisis'!$C24,'Regional Crises'!$B$1:$R$66,5,FALSE)),'Crisis Indicator Data'!G21/VLOOKUP('Impact of the crisis'!$E24,'Country Indicator Data'!$B$4:$P$194,14,FALSE)))</f>
        <v>1</v>
      </c>
      <c r="L24" s="235">
        <f t="shared" si="2"/>
        <v>5</v>
      </c>
      <c r="M24" s="235">
        <f t="shared" si="3"/>
        <v>2.5</v>
      </c>
      <c r="N24" s="235">
        <f t="shared" si="4"/>
        <v>3.1</v>
      </c>
      <c r="O24" s="235">
        <f>IF('Crisis Indicator Data'!H21="x","x",IF('Crisis Indicator Data'!H21=0,0,IF(LOG('Crisis Indicator Data'!H21)&lt;O$4,0,IF(LOG('Crisis Indicator Data'!H21)&gt;O$3,5,ROUND(5-(O$3-LOG('Crisis Indicator Data'!H21))/(O$3-O$4)*5,1)))))</f>
        <v>2.1</v>
      </c>
      <c r="P24" s="143">
        <f>IF('Crisis Indicator Data'!H21="x","x",'Crisis Indicator Data'!H21/'Crisis Indicator Data'!G21)</f>
        <v>0.57665677546983185</v>
      </c>
      <c r="Q24" s="235">
        <f t="shared" si="5"/>
        <v>2.9</v>
      </c>
      <c r="R24" s="235">
        <f t="shared" si="6"/>
        <v>2.5</v>
      </c>
      <c r="S24" s="235">
        <f>IF('Crisis Indicator Data'!I21="x","x",IF('Crisis Indicator Data'!I21=0,0,IF(LOG('Crisis Indicator Data'!I21)&lt;S$4,0,IF(LOG('Crisis Indicator Data'!I21)&gt;S$3,5,ROUND(5-(S$3-LOG('Crisis Indicator Data'!I21))/(S$3-S$4)*5,1)))))</f>
        <v>2.1</v>
      </c>
      <c r="T24" s="143">
        <f>IF('Crisis Indicator Data'!H21="x","x",IF('Crisis Indicator Data'!I21="x","x",'Crisis Indicator Data'!I21/'Crisis Indicator Data'!H21))</f>
        <v>5.1457975986277875E-2</v>
      </c>
      <c r="U24" s="235">
        <f t="shared" si="7"/>
        <v>1.7</v>
      </c>
      <c r="V24" s="235">
        <f t="shared" si="8"/>
        <v>1.9</v>
      </c>
      <c r="W24" s="235">
        <f>IF('Crisis Indicator Data'!L21="x","x",IF('Crisis Indicator Data'!L21=0,0,IF(LOG('Crisis Indicator Data'!L21)&lt;W$4,0,IF(LOG('Crisis Indicator Data'!L21)&gt;W$3,5,ROUND(5-(W$3-LOG('Crisis Indicator Data'!L21))/(W$3-W$4)*5,1)))))</f>
        <v>2</v>
      </c>
      <c r="X24" s="242">
        <f>IF(OR('Crisis Indicator Data'!L21="x",'Crisis Indicator Data'!H21="x"),"x",'Crisis Indicator Data'!L21/'Crisis Indicator Data'!H21)</f>
        <v>4.6312178387650083E-5</v>
      </c>
      <c r="Y24" s="235">
        <f t="shared" si="9"/>
        <v>2.2999999999999998</v>
      </c>
      <c r="Z24" s="235">
        <f t="shared" si="10"/>
        <v>2.2000000000000002</v>
      </c>
      <c r="AA24" s="235">
        <f t="shared" si="11"/>
        <v>2.1</v>
      </c>
      <c r="AB24" s="243">
        <f t="shared" si="12"/>
        <v>2.2999999999999998</v>
      </c>
    </row>
    <row r="25" spans="1:28" x14ac:dyDescent="0.3">
      <c r="A25" s="145" t="str">
        <f>'Crisis Indicator Data'!A22</f>
        <v>Drought in Djibouti</v>
      </c>
      <c r="B25" s="146" t="str">
        <f>'Crisis Indicator Data'!B22</f>
        <v>Drought</v>
      </c>
      <c r="C25" s="146" t="str">
        <f>'Crisis Indicator Data'!C22</f>
        <v>DJI003</v>
      </c>
      <c r="D25" s="146" t="str">
        <f>'Crisis Indicator Data'!D22</f>
        <v>Djibouti</v>
      </c>
      <c r="E25" s="147" t="str">
        <f>'Crisis Indicator Data'!E22</f>
        <v>DJI</v>
      </c>
      <c r="F25" s="241">
        <f>IF('Crisis Indicator Data'!F22="x","x",IF(LOG('Crisis Indicator Data'!F22)&lt;F$4,0,IF(LOG('Crisis Indicator Data'!F22)&gt;F$3,5,ROUND(5-(F$3-LOG('Crisis Indicator Data'!F22))/(F$3-F$4)*5,1))))</f>
        <v>2.2999999999999998</v>
      </c>
      <c r="G25" s="143">
        <f>IF('Crisis Indicator Data'!F22="x","x",IF(B25="Regional crisis",('Crisis Indicator Data'!F22/VLOOKUP('Impact of the crisis'!$C25,'Regional Crises'!$B$1:$R$66,4,FALSE)),'Crisis Indicator Data'!F22/VLOOKUP('Impact of the crisis'!$E25,'Country Indicator Data'!$B$4:$P$194,15,FALSE)))</f>
        <v>1</v>
      </c>
      <c r="H25" s="235">
        <f t="shared" si="0"/>
        <v>5</v>
      </c>
      <c r="I25" s="235">
        <f t="shared" si="1"/>
        <v>3.65</v>
      </c>
      <c r="J25" s="235">
        <f>IF('Crisis Indicator Data'!G22="x","x",IF(LOG('Crisis Indicator Data'!G22)&lt;J$4,0,IF(LOG('Crisis Indicator Data'!G22)&gt;J$3,5,ROUND(5-(J$3-LOG('Crisis Indicator Data'!G22))/(J$3-J$4)*5,1))))</f>
        <v>0</v>
      </c>
      <c r="K25" s="143">
        <f>IF('Crisis Indicator Data'!G22="x","x",IF(B25="Regional crisis",('Crisis Indicator Data'!G22/VLOOKUP('Impact of the crisis'!$C25,'Regional Crises'!$B$1:$R$66,5,FALSE)),'Crisis Indicator Data'!G22/VLOOKUP('Impact of the crisis'!$E25,'Country Indicator Data'!$B$4:$P$194,14,FALSE)))</f>
        <v>1</v>
      </c>
      <c r="L25" s="235">
        <f t="shared" si="2"/>
        <v>5</v>
      </c>
      <c r="M25" s="235">
        <f t="shared" si="3"/>
        <v>2.5</v>
      </c>
      <c r="N25" s="235">
        <f t="shared" si="4"/>
        <v>3.1</v>
      </c>
      <c r="O25" s="235">
        <f>IF('Crisis Indicator Data'!H22="x","x",IF('Crisis Indicator Data'!H22=0,0,IF(LOG('Crisis Indicator Data'!H22)&lt;O$4,0,IF(LOG('Crisis Indicator Data'!H22)&gt;O$3,5,ROUND(5-(O$3-LOG('Crisis Indicator Data'!H22))/(O$3-O$4)*5,1)))))</f>
        <v>2.1</v>
      </c>
      <c r="P25" s="143">
        <f>IF('Crisis Indicator Data'!H22="x","x",'Crisis Indicator Data'!H22/'Crisis Indicator Data'!G22)</f>
        <v>0.57665677546983185</v>
      </c>
      <c r="Q25" s="235">
        <f t="shared" si="5"/>
        <v>2.9</v>
      </c>
      <c r="R25" s="235">
        <f t="shared" si="6"/>
        <v>2.5</v>
      </c>
      <c r="S25" s="235" t="str">
        <f>IF('Crisis Indicator Data'!I22="x","x",IF('Crisis Indicator Data'!I22=0,0,IF(LOG('Crisis Indicator Data'!I22)&lt;S$4,0,IF(LOG('Crisis Indicator Data'!I22)&gt;S$3,5,ROUND(5-(S$3-LOG('Crisis Indicator Data'!I22))/(S$3-S$4)*5,1)))))</f>
        <v>x</v>
      </c>
      <c r="T25" s="143" t="str">
        <f>IF('Crisis Indicator Data'!H22="x","x",IF('Crisis Indicator Data'!I22="x","x",'Crisis Indicator Data'!I22/'Crisis Indicator Data'!H22))</f>
        <v>x</v>
      </c>
      <c r="U25" s="235" t="str">
        <f t="shared" si="7"/>
        <v>x</v>
      </c>
      <c r="V25" s="235" t="str">
        <f t="shared" si="8"/>
        <v>x</v>
      </c>
      <c r="W25" s="235" t="str">
        <f>IF('Crisis Indicator Data'!L22="x","x",IF('Crisis Indicator Data'!L22=0,0,IF(LOG('Crisis Indicator Data'!L22)&lt;W$4,0,IF(LOG('Crisis Indicator Data'!L22)&gt;W$3,5,ROUND(5-(W$3-LOG('Crisis Indicator Data'!L22))/(W$3-W$4)*5,1)))))</f>
        <v>x</v>
      </c>
      <c r="X25" s="242" t="str">
        <f>IF(OR('Crisis Indicator Data'!L22="x",'Crisis Indicator Data'!H22="x"),"x",'Crisis Indicator Data'!L22/'Crisis Indicator Data'!H22)</f>
        <v>x</v>
      </c>
      <c r="Y25" s="235" t="str">
        <f t="shared" si="9"/>
        <v>x</v>
      </c>
      <c r="Z25" s="235" t="str">
        <f t="shared" si="10"/>
        <v>x</v>
      </c>
      <c r="AA25" s="235" t="str">
        <f t="shared" si="11"/>
        <v>x</v>
      </c>
      <c r="AB25" s="243">
        <f t="shared" si="12"/>
        <v>2.5</v>
      </c>
    </row>
    <row r="26" spans="1:28" x14ac:dyDescent="0.3">
      <c r="A26" s="145" t="str">
        <f>'Crisis Indicator Data'!A23</f>
        <v>Mixed migration flows in Algeria</v>
      </c>
      <c r="B26" s="146" t="str">
        <f>'Crisis Indicator Data'!B23</f>
        <v>International displacement</v>
      </c>
      <c r="C26" s="146" t="str">
        <f>'Crisis Indicator Data'!C23</f>
        <v>DZA002</v>
      </c>
      <c r="D26" s="146" t="str">
        <f>'Crisis Indicator Data'!D23</f>
        <v>Algeria</v>
      </c>
      <c r="E26" s="147" t="str">
        <f>'Crisis Indicator Data'!E23</f>
        <v>DZA</v>
      </c>
      <c r="F26" s="241">
        <f>IF('Crisis Indicator Data'!F23="x","x",IF(LOG('Crisis Indicator Data'!F23)&lt;F$4,0,IF(LOG('Crisis Indicator Data'!F23)&gt;F$3,5,ROUND(5-(F$3-LOG('Crisis Indicator Data'!F23))/(F$3-F$4)*5,1))))</f>
        <v>5</v>
      </c>
      <c r="G26" s="143">
        <f>IF('Crisis Indicator Data'!F23="x","x",IF(B26="Regional crisis",('Crisis Indicator Data'!F23/VLOOKUP('Impact of the crisis'!$C26,'Regional Crises'!$B$1:$R$66,4,FALSE)),'Crisis Indicator Data'!F23/VLOOKUP('Impact of the crisis'!$E26,'Country Indicator Data'!$B$4:$P$194,15,FALSE)))</f>
        <v>0.99968888304815684</v>
      </c>
      <c r="H26" s="235">
        <f t="shared" si="0"/>
        <v>5</v>
      </c>
      <c r="I26" s="235">
        <f t="shared" si="1"/>
        <v>5</v>
      </c>
      <c r="J26" s="235">
        <f>IF('Crisis Indicator Data'!G23="x","x",IF(LOG('Crisis Indicator Data'!G23)&lt;J$4,0,IF(LOG('Crisis Indicator Data'!G23)&gt;J$3,5,ROUND(5-(J$3-LOG('Crisis Indicator Data'!G23))/(J$3-J$4)*5,1))))</f>
        <v>5</v>
      </c>
      <c r="K26" s="143">
        <f>IF('Crisis Indicator Data'!G23="x","x",IF(B26="Regional crisis",('Crisis Indicator Data'!G23/VLOOKUP('Impact of the crisis'!$C26,'Regional Crises'!$B$1:$R$66,5,FALSE)),'Crisis Indicator Data'!G23/VLOOKUP('Impact of the crisis'!$E26,'Country Indicator Data'!$B$4:$P$194,14,FALSE)))</f>
        <v>1</v>
      </c>
      <c r="L26" s="235">
        <f t="shared" si="2"/>
        <v>5</v>
      </c>
      <c r="M26" s="235">
        <f t="shared" si="3"/>
        <v>5</v>
      </c>
      <c r="N26" s="235">
        <f t="shared" si="4"/>
        <v>5</v>
      </c>
      <c r="O26" s="235" t="str">
        <f>IF('Crisis Indicator Data'!H23="x","x",IF('Crisis Indicator Data'!H23=0,0,IF(LOG('Crisis Indicator Data'!H23)&lt;O$4,0,IF(LOG('Crisis Indicator Data'!H23)&gt;O$3,5,ROUND(5-(O$3-LOG('Crisis Indicator Data'!H23))/(O$3-O$4)*5,1)))))</f>
        <v>x</v>
      </c>
      <c r="P26" s="143" t="str">
        <f>IF('Crisis Indicator Data'!H23="x","x",'Crisis Indicator Data'!H23/'Crisis Indicator Data'!G23)</f>
        <v>x</v>
      </c>
      <c r="Q26" s="235" t="str">
        <f t="shared" si="5"/>
        <v>x</v>
      </c>
      <c r="R26" s="235" t="str">
        <f t="shared" si="6"/>
        <v>x</v>
      </c>
      <c r="S26" s="235" t="str">
        <f>IF('Crisis Indicator Data'!I23="x","x",IF('Crisis Indicator Data'!I23=0,0,IF(LOG('Crisis Indicator Data'!I23)&lt;S$4,0,IF(LOG('Crisis Indicator Data'!I23)&gt;S$3,5,ROUND(5-(S$3-LOG('Crisis Indicator Data'!I23))/(S$3-S$4)*5,1)))))</f>
        <v>x</v>
      </c>
      <c r="T26" s="143" t="str">
        <f>IF('Crisis Indicator Data'!H23="x","x",IF('Crisis Indicator Data'!I23="x","x",'Crisis Indicator Data'!I23/'Crisis Indicator Data'!H23))</f>
        <v>x</v>
      </c>
      <c r="U26" s="235" t="str">
        <f t="shared" si="7"/>
        <v>x</v>
      </c>
      <c r="V26" s="235" t="str">
        <f t="shared" si="8"/>
        <v>x</v>
      </c>
      <c r="W26" s="235">
        <f>IF('Crisis Indicator Data'!L23="x","x",IF('Crisis Indicator Data'!L23=0,0,IF(LOG('Crisis Indicator Data'!L23)&lt;W$4,0,IF(LOG('Crisis Indicator Data'!L23)&gt;W$3,5,ROUND(5-(W$3-LOG('Crisis Indicator Data'!L23))/(W$3-W$4)*5,1)))))</f>
        <v>4</v>
      </c>
      <c r="X26" s="242" t="str">
        <f>IF(OR('Crisis Indicator Data'!L23="x",'Crisis Indicator Data'!H23="x"),"x",'Crisis Indicator Data'!L23/'Crisis Indicator Data'!H23)</f>
        <v>x</v>
      </c>
      <c r="Y26" s="235" t="str">
        <f t="shared" si="9"/>
        <v>x</v>
      </c>
      <c r="Z26" s="235">
        <f t="shared" si="10"/>
        <v>4</v>
      </c>
      <c r="AA26" s="235">
        <f t="shared" si="11"/>
        <v>4</v>
      </c>
      <c r="AB26" s="243">
        <f t="shared" si="12"/>
        <v>4</v>
      </c>
    </row>
    <row r="27" spans="1:28" x14ac:dyDescent="0.3">
      <c r="A27" s="145" t="str">
        <f>'Crisis Indicator Data'!A24</f>
        <v>Sahrawi refugees in Algeria</v>
      </c>
      <c r="B27" s="146" t="str">
        <f>'Crisis Indicator Data'!B24</f>
        <v>International displacement</v>
      </c>
      <c r="C27" s="146" t="str">
        <f>'Crisis Indicator Data'!C24</f>
        <v>DZA003</v>
      </c>
      <c r="D27" s="146" t="str">
        <f>'Crisis Indicator Data'!D24</f>
        <v>Algeria</v>
      </c>
      <c r="E27" s="147" t="str">
        <f>'Crisis Indicator Data'!E24</f>
        <v>DZA</v>
      </c>
      <c r="F27" s="241">
        <f>IF('Crisis Indicator Data'!F24="x","x",IF(LOG('Crisis Indicator Data'!F24)&lt;F$4,0,IF(LOG('Crisis Indicator Data'!F24)&gt;F$3,5,ROUND(5-(F$3-LOG('Crisis Indicator Data'!F24))/(F$3-F$4)*5,1))))</f>
        <v>3.7</v>
      </c>
      <c r="G27" s="143">
        <f>IF('Crisis Indicator Data'!F24="x","x",IF(B27="Regional crisis",('Crisis Indicator Data'!F24/VLOOKUP('Impact of the crisis'!$C27,'Regional Crises'!$B$1:$R$66,4,FALSE)),'Crisis Indicator Data'!F24/VLOOKUP('Impact of the crisis'!$E27,'Country Indicator Data'!$B$4:$P$194,15,FALSE)))</f>
        <v>6.6757888452186873E-2</v>
      </c>
      <c r="H27" s="235">
        <f t="shared" si="0"/>
        <v>0.2</v>
      </c>
      <c r="I27" s="235">
        <f t="shared" si="1"/>
        <v>1.9500000000000002</v>
      </c>
      <c r="J27" s="235">
        <f>IF('Crisis Indicator Data'!G24="x","x",IF(LOG('Crisis Indicator Data'!G24)&lt;J$4,0,IF(LOG('Crisis Indicator Data'!G24)&gt;J$3,5,ROUND(5-(J$3-LOG('Crisis Indicator Data'!G24))/(J$3-J$4)*5,1))))</f>
        <v>0</v>
      </c>
      <c r="K27" s="143">
        <f>IF('Crisis Indicator Data'!G24="x","x",IF(B27="Regional crisis",('Crisis Indicator Data'!G24/VLOOKUP('Impact of the crisis'!$C27,'Regional Crises'!$B$1:$R$66,5,FALSE)),'Crisis Indicator Data'!G24/VLOOKUP('Impact of the crisis'!$E27,'Country Indicator Data'!$B$4:$P$194,14,FALSE)))</f>
        <v>5.1740139211136887E-3</v>
      </c>
      <c r="L27" s="235">
        <f t="shared" si="2"/>
        <v>0</v>
      </c>
      <c r="M27" s="235">
        <f t="shared" si="3"/>
        <v>0</v>
      </c>
      <c r="N27" s="235">
        <f t="shared" si="4"/>
        <v>1.1000000000000001</v>
      </c>
      <c r="O27" s="235">
        <f>IF('Crisis Indicator Data'!H24="x","x",IF('Crisis Indicator Data'!H24=0,0,IF(LOG('Crisis Indicator Data'!H24)&lt;O$4,0,IF(LOG('Crisis Indicator Data'!H24)&gt;O$3,5,ROUND(5-(O$3-LOG('Crisis Indicator Data'!H24))/(O$3-O$4)*5,1)))))</f>
        <v>1.2</v>
      </c>
      <c r="P27" s="143">
        <f>IF('Crisis Indicator Data'!H24="x","x",'Crisis Indicator Data'!H24/'Crisis Indicator Data'!G24)</f>
        <v>0.78026905829596416</v>
      </c>
      <c r="Q27" s="235">
        <f t="shared" si="5"/>
        <v>3.9</v>
      </c>
      <c r="R27" s="235">
        <f t="shared" si="6"/>
        <v>2.5499999999999998</v>
      </c>
      <c r="S27" s="235">
        <f>IF('Crisis Indicator Data'!I24="x","x",IF('Crisis Indicator Data'!I24=0,0,IF(LOG('Crisis Indicator Data'!I24)&lt;S$4,0,IF(LOG('Crisis Indicator Data'!I24)&gt;S$3,5,ROUND(5-(S$3-LOG('Crisis Indicator Data'!I24))/(S$3-S$4)*5,1)))))</f>
        <v>3.2</v>
      </c>
      <c r="T27" s="143">
        <f>IF('Crisis Indicator Data'!H24="x","x",IF('Crisis Indicator Data'!I24="x","x",'Crisis Indicator Data'!I24/'Crisis Indicator Data'!H24))</f>
        <v>1</v>
      </c>
      <c r="U27" s="235">
        <f t="shared" si="7"/>
        <v>5</v>
      </c>
      <c r="V27" s="235">
        <f t="shared" si="8"/>
        <v>4.0999999999999996</v>
      </c>
      <c r="W27" s="235">
        <f>IF('Crisis Indicator Data'!L24="x","x",IF('Crisis Indicator Data'!L24=0,0,IF(LOG('Crisis Indicator Data'!L24)&lt;W$4,0,IF(LOG('Crisis Indicator Data'!L24)&gt;W$3,5,ROUND(5-(W$3-LOG('Crisis Indicator Data'!L24))/(W$3-W$4)*5,1)))))</f>
        <v>0</v>
      </c>
      <c r="X27" s="242">
        <f>IF(OR('Crisis Indicator Data'!L24="x",'Crisis Indicator Data'!H24="x"),"x",'Crisis Indicator Data'!L24/'Crisis Indicator Data'!H24)</f>
        <v>0</v>
      </c>
      <c r="Y27" s="235">
        <f t="shared" si="9"/>
        <v>0</v>
      </c>
      <c r="Z27" s="235">
        <f t="shared" si="10"/>
        <v>0</v>
      </c>
      <c r="AA27" s="235">
        <f t="shared" si="11"/>
        <v>2.6</v>
      </c>
      <c r="AB27" s="243">
        <f t="shared" si="12"/>
        <v>2.6</v>
      </c>
    </row>
    <row r="28" spans="1:28" x14ac:dyDescent="0.3">
      <c r="A28" s="145" t="str">
        <f>'Crisis Indicator Data'!A25</f>
        <v>Multiple crises in Algeria</v>
      </c>
      <c r="B28" s="146" t="str">
        <f>'Crisis Indicator Data'!B25</f>
        <v>Multiple crises country</v>
      </c>
      <c r="C28" s="146" t="str">
        <f>'Crisis Indicator Data'!C25</f>
        <v>DZA004</v>
      </c>
      <c r="D28" s="146" t="str">
        <f>'Crisis Indicator Data'!D25</f>
        <v>Algeria</v>
      </c>
      <c r="E28" s="147" t="str">
        <f>'Crisis Indicator Data'!E25</f>
        <v>DZA</v>
      </c>
      <c r="F28" s="241">
        <f>IF('Crisis Indicator Data'!F25="x","x",IF(LOG('Crisis Indicator Data'!F25)&lt;F$4,0,IF(LOG('Crisis Indicator Data'!F25)&gt;F$3,5,ROUND(5-(F$3-LOG('Crisis Indicator Data'!F25))/(F$3-F$4)*5,1))))</f>
        <v>5</v>
      </c>
      <c r="G28" s="143">
        <f>IF('Crisis Indicator Data'!F25="x","x",IF(B28="Regional crisis",('Crisis Indicator Data'!F25/VLOOKUP('Impact of the crisis'!$C28,'Regional Crises'!$B$1:$R$66,4,FALSE)),'Crisis Indicator Data'!F25/VLOOKUP('Impact of the crisis'!$E28,'Country Indicator Data'!$B$4:$P$194,15,FALSE)))</f>
        <v>0.99968888304815684</v>
      </c>
      <c r="H28" s="235">
        <f t="shared" si="0"/>
        <v>5</v>
      </c>
      <c r="I28" s="235">
        <f t="shared" si="1"/>
        <v>5</v>
      </c>
      <c r="J28" s="235">
        <f>IF('Crisis Indicator Data'!G25="x","x",IF(LOG('Crisis Indicator Data'!G25)&lt;J$4,0,IF(LOG('Crisis Indicator Data'!G25)&gt;J$3,5,ROUND(5-(J$3-LOG('Crisis Indicator Data'!G25))/(J$3-J$4)*5,1))))</f>
        <v>5</v>
      </c>
      <c r="K28" s="143">
        <f>IF('Crisis Indicator Data'!G25="x","x",IF(B28="Regional crisis",('Crisis Indicator Data'!G25/VLOOKUP('Impact of the crisis'!$C28,'Regional Crises'!$B$1:$R$66,5,FALSE)),'Crisis Indicator Data'!G25/VLOOKUP('Impact of the crisis'!$E28,'Country Indicator Data'!$B$4:$P$194,14,FALSE)))</f>
        <v>1</v>
      </c>
      <c r="L28" s="235">
        <f t="shared" si="2"/>
        <v>5</v>
      </c>
      <c r="M28" s="235">
        <f t="shared" si="3"/>
        <v>5</v>
      </c>
      <c r="N28" s="235">
        <f t="shared" si="4"/>
        <v>5</v>
      </c>
      <c r="O28" s="235" t="str">
        <f>IF('Crisis Indicator Data'!H25="x","x",IF('Crisis Indicator Data'!H25=0,0,IF(LOG('Crisis Indicator Data'!H25)&lt;O$4,0,IF(LOG('Crisis Indicator Data'!H25)&gt;O$3,5,ROUND(5-(O$3-LOG('Crisis Indicator Data'!H25))/(O$3-O$4)*5,1)))))</f>
        <v>x</v>
      </c>
      <c r="P28" s="143" t="str">
        <f>IF('Crisis Indicator Data'!H25="x","x",'Crisis Indicator Data'!H25/'Crisis Indicator Data'!G25)</f>
        <v>x</v>
      </c>
      <c r="Q28" s="235" t="str">
        <f t="shared" si="5"/>
        <v>x</v>
      </c>
      <c r="R28" s="235" t="str">
        <f t="shared" si="6"/>
        <v>x</v>
      </c>
      <c r="S28" s="235" t="str">
        <f>IF('Crisis Indicator Data'!I25="x","x",IF('Crisis Indicator Data'!I25=0,0,IF(LOG('Crisis Indicator Data'!I25)&lt;S$4,0,IF(LOG('Crisis Indicator Data'!I25)&gt;S$3,5,ROUND(5-(S$3-LOG('Crisis Indicator Data'!I25))/(S$3-S$4)*5,1)))))</f>
        <v>x</v>
      </c>
      <c r="T28" s="143" t="str">
        <f>IF('Crisis Indicator Data'!H25="x","x",IF('Crisis Indicator Data'!I25="x","x",'Crisis Indicator Data'!I25/'Crisis Indicator Data'!H25))</f>
        <v>x</v>
      </c>
      <c r="U28" s="235" t="str">
        <f t="shared" si="7"/>
        <v>x</v>
      </c>
      <c r="V28" s="235" t="str">
        <f t="shared" si="8"/>
        <v>x</v>
      </c>
      <c r="W28" s="235">
        <f>IF('Crisis Indicator Data'!L25="x","x",IF('Crisis Indicator Data'!L25=0,0,IF(LOG('Crisis Indicator Data'!L25)&lt;W$4,0,IF(LOG('Crisis Indicator Data'!L25)&gt;W$3,5,ROUND(5-(W$3-LOG('Crisis Indicator Data'!L25))/(W$3-W$4)*5,1)))))</f>
        <v>4</v>
      </c>
      <c r="X28" s="242" t="str">
        <f>IF(OR('Crisis Indicator Data'!L25="x",'Crisis Indicator Data'!H25="x"),"x",'Crisis Indicator Data'!L25/'Crisis Indicator Data'!H25)</f>
        <v>x</v>
      </c>
      <c r="Y28" s="235" t="str">
        <f t="shared" si="9"/>
        <v>x</v>
      </c>
      <c r="Z28" s="235">
        <f t="shared" si="10"/>
        <v>4</v>
      </c>
      <c r="AA28" s="235">
        <f t="shared" si="11"/>
        <v>4</v>
      </c>
      <c r="AB28" s="243">
        <f t="shared" si="12"/>
        <v>4</v>
      </c>
    </row>
    <row r="29" spans="1:28" x14ac:dyDescent="0.3">
      <c r="A29" s="145" t="str">
        <f>'Crisis Indicator Data'!A26</f>
        <v>Venezuela displacement in Ecuador</v>
      </c>
      <c r="B29" s="146" t="str">
        <f>'Crisis Indicator Data'!B26</f>
        <v>International displacement</v>
      </c>
      <c r="C29" s="146" t="str">
        <f>'Crisis Indicator Data'!C26</f>
        <v>ECU002</v>
      </c>
      <c r="D29" s="146" t="str">
        <f>'Crisis Indicator Data'!D26</f>
        <v>Ecuador</v>
      </c>
      <c r="E29" s="147" t="str">
        <f>'Crisis Indicator Data'!E26</f>
        <v>ECU</v>
      </c>
      <c r="F29" s="241">
        <f>IF('Crisis Indicator Data'!F26="x","x",IF(LOG('Crisis Indicator Data'!F26)&lt;F$4,0,IF(LOG('Crisis Indicator Data'!F26)&gt;F$3,5,ROUND(5-(F$3-LOG('Crisis Indicator Data'!F26))/(F$3-F$4)*5,1))))</f>
        <v>0.9</v>
      </c>
      <c r="G29" s="143">
        <f>IF('Crisis Indicator Data'!F26="x","x",IF(B29="Regional crisis",('Crisis Indicator Data'!F26/VLOOKUP('Impact of the crisis'!$C29,'Regional Crises'!$B$1:$R$66,4,FALSE)),'Crisis Indicator Data'!F26/VLOOKUP('Impact of the crisis'!$E29,'Country Indicator Data'!$B$4:$P$194,15,FALSE)))</f>
        <v>1.3887099371879529E-2</v>
      </c>
      <c r="H29" s="235">
        <f t="shared" si="0"/>
        <v>0</v>
      </c>
      <c r="I29" s="235">
        <f t="shared" si="1"/>
        <v>0.45</v>
      </c>
      <c r="J29" s="235">
        <f>IF('Crisis Indicator Data'!G26="x","x",IF(LOG('Crisis Indicator Data'!G26)&lt;J$4,0,IF(LOG('Crisis Indicator Data'!G26)&gt;J$3,5,ROUND(5-(J$3-LOG('Crisis Indicator Data'!G26))/(J$3-J$4)*5,1))))</f>
        <v>2.5</v>
      </c>
      <c r="K29" s="143">
        <f>IF('Crisis Indicator Data'!G26="x","x",IF(B29="Regional crisis",('Crisis Indicator Data'!G26/VLOOKUP('Impact of the crisis'!$C29,'Regional Crises'!$B$1:$R$66,5,FALSE)),'Crisis Indicator Data'!G26/VLOOKUP('Impact of the crisis'!$E29,'Country Indicator Data'!$B$4:$P$194,14,FALSE)))</f>
        <v>0.36649602586555302</v>
      </c>
      <c r="L29" s="235">
        <f t="shared" si="2"/>
        <v>1.8</v>
      </c>
      <c r="M29" s="235">
        <f t="shared" si="3"/>
        <v>2.15</v>
      </c>
      <c r="N29" s="235">
        <f t="shared" si="4"/>
        <v>1.4</v>
      </c>
      <c r="O29" s="235">
        <f>IF('Crisis Indicator Data'!H26="x","x",IF('Crisis Indicator Data'!H26=0,0,IF(LOG('Crisis Indicator Data'!H26)&lt;O$4,0,IF(LOG('Crisis Indicator Data'!H26)&gt;O$3,5,ROUND(5-(O$3-LOG('Crisis Indicator Data'!H26))/(O$3-O$4)*5,1)))))</f>
        <v>2.2000000000000002</v>
      </c>
      <c r="P29" s="143">
        <f>IF('Crisis Indicator Data'!H26="x","x",'Crisis Indicator Data'!H26/'Crisis Indicator Data'!G26)</f>
        <v>0.11486859033265943</v>
      </c>
      <c r="Q29" s="235">
        <f t="shared" si="5"/>
        <v>0.5</v>
      </c>
      <c r="R29" s="235">
        <f t="shared" si="6"/>
        <v>1.35</v>
      </c>
      <c r="S29" s="235">
        <f>IF('Crisis Indicator Data'!I26="x","x",IF('Crisis Indicator Data'!I26=0,0,IF(LOG('Crisis Indicator Data'!I26)&lt;S$4,0,IF(LOG('Crisis Indicator Data'!I26)&gt;S$3,5,ROUND(5-(S$3-LOG('Crisis Indicator Data'!I26))/(S$3-S$4)*5,1)))))</f>
        <v>3.7</v>
      </c>
      <c r="T29" s="143">
        <f>IF('Crisis Indicator Data'!H26="x","x",IF('Crisis Indicator Data'!I26="x","x",'Crisis Indicator Data'!I26/'Crisis Indicator Data'!H26))</f>
        <v>0.66559999999999997</v>
      </c>
      <c r="U29" s="235">
        <f t="shared" si="7"/>
        <v>5</v>
      </c>
      <c r="V29" s="235">
        <f t="shared" si="8"/>
        <v>4.4000000000000004</v>
      </c>
      <c r="W29" s="235">
        <f>IF('Crisis Indicator Data'!L26="x","x",IF('Crisis Indicator Data'!L26=0,0,IF(LOG('Crisis Indicator Data'!L26)&lt;W$4,0,IF(LOG('Crisis Indicator Data'!L26)&gt;W$3,5,ROUND(5-(W$3-LOG('Crisis Indicator Data'!L26))/(W$3-W$4)*5,1)))))</f>
        <v>0</v>
      </c>
      <c r="X29" s="242">
        <f>IF(OR('Crisis Indicator Data'!L26="x",'Crisis Indicator Data'!H26="x"),"x",'Crisis Indicator Data'!L26/'Crisis Indicator Data'!H26)</f>
        <v>1.5999999999999999E-6</v>
      </c>
      <c r="Y29" s="235">
        <f t="shared" si="9"/>
        <v>0.1</v>
      </c>
      <c r="Z29" s="235">
        <f t="shared" si="10"/>
        <v>0.1</v>
      </c>
      <c r="AA29" s="235">
        <f t="shared" si="11"/>
        <v>2.9</v>
      </c>
      <c r="AB29" s="243">
        <f t="shared" si="12"/>
        <v>2.2000000000000002</v>
      </c>
    </row>
    <row r="30" spans="1:28" x14ac:dyDescent="0.3">
      <c r="A30" s="145" t="str">
        <f>'Crisis Indicator Data'!A27</f>
        <v>Syrian Refugee Crisis in Egypt</v>
      </c>
      <c r="B30" s="146" t="str">
        <f>'Crisis Indicator Data'!B27</f>
        <v>International displacement</v>
      </c>
      <c r="C30" s="146" t="str">
        <f>'Crisis Indicator Data'!C27</f>
        <v>EGY002</v>
      </c>
      <c r="D30" s="146" t="str">
        <f>'Crisis Indicator Data'!D27</f>
        <v>Egypt</v>
      </c>
      <c r="E30" s="147" t="str">
        <f>'Crisis Indicator Data'!E27</f>
        <v>EGY</v>
      </c>
      <c r="F30" s="241">
        <f>IF('Crisis Indicator Data'!F27="x","x",IF(LOG('Crisis Indicator Data'!F27)&lt;F$4,0,IF(LOG('Crisis Indicator Data'!F27)&gt;F$3,5,ROUND(5-(F$3-LOG('Crisis Indicator Data'!F27))/(F$3-F$4)*5,1))))</f>
        <v>3.3</v>
      </c>
      <c r="G30" s="143">
        <f>IF('Crisis Indicator Data'!F27="x","x",IF(B30="Regional crisis",('Crisis Indicator Data'!F27/VLOOKUP('Impact of the crisis'!$C30,'Regional Crises'!$B$1:$R$66,4,FALSE)),'Crisis Indicator Data'!F27/VLOOKUP('Impact of the crisis'!$E30,'Country Indicator Data'!$B$4:$P$194,15,FALSE)))</f>
        <v>9.1488040584660202E-2</v>
      </c>
      <c r="H30" s="235">
        <f t="shared" si="0"/>
        <v>0.4</v>
      </c>
      <c r="I30" s="235">
        <f t="shared" si="1"/>
        <v>1.8499999999999999</v>
      </c>
      <c r="J30" s="235">
        <f>IF('Crisis Indicator Data'!G27="x","x",IF(LOG('Crisis Indicator Data'!G27)&lt;J$4,0,IF(LOG('Crisis Indicator Data'!G27)&gt;J$3,5,ROUND(5-(J$3-LOG('Crisis Indicator Data'!G27))/(J$3-J$4)*5,1))))</f>
        <v>4.5999999999999996</v>
      </c>
      <c r="K30" s="143">
        <f>IF('Crisis Indicator Data'!G27="x","x",IF(B30="Regional crisis",('Crisis Indicator Data'!G27/VLOOKUP('Impact of the crisis'!$C30,'Regional Crises'!$B$1:$R$66,5,FALSE)),'Crisis Indicator Data'!G27/VLOOKUP('Impact of the crisis'!$E30,'Country Indicator Data'!$B$4:$P$194,14,FALSE)))</f>
        <v>0.23209945411802207</v>
      </c>
      <c r="L30" s="235">
        <f t="shared" si="2"/>
        <v>1.1000000000000001</v>
      </c>
      <c r="M30" s="235">
        <f t="shared" si="3"/>
        <v>2.8499999999999996</v>
      </c>
      <c r="N30" s="235">
        <f t="shared" si="4"/>
        <v>2.4</v>
      </c>
      <c r="O30" s="235">
        <f>IF('Crisis Indicator Data'!H27="x","x",IF('Crisis Indicator Data'!H27=0,0,IF(LOG('Crisis Indicator Data'!H27)&lt;O$4,0,IF(LOG('Crisis Indicator Data'!H27)&gt;O$3,5,ROUND(5-(O$3-LOG('Crisis Indicator Data'!H27))/(O$3-O$4)*5,1)))))</f>
        <v>2.8</v>
      </c>
      <c r="P30" s="143">
        <f>IF('Crisis Indicator Data'!H27="x","x",'Crisis Indicator Data'!H27/'Crisis Indicator Data'!G27)</f>
        <v>6.1587982832618023E-2</v>
      </c>
      <c r="Q30" s="235">
        <f t="shared" si="5"/>
        <v>0.3</v>
      </c>
      <c r="R30" s="235">
        <f t="shared" si="6"/>
        <v>1.5499999999999998</v>
      </c>
      <c r="S30" s="235">
        <f>IF('Crisis Indicator Data'!I27="x","x",IF('Crisis Indicator Data'!I27=0,0,IF(LOG('Crisis Indicator Data'!I27)&lt;S$4,0,IF(LOG('Crisis Indicator Data'!I27)&gt;S$3,5,ROUND(5-(S$3-LOG('Crisis Indicator Data'!I27))/(S$3-S$4)*5,1)))))</f>
        <v>3.9</v>
      </c>
      <c r="T30" s="143">
        <f>IF('Crisis Indicator Data'!H27="x","x",IF('Crisis Indicator Data'!I27="x","x",'Crisis Indicator Data'!I27/'Crisis Indicator Data'!H27))</f>
        <v>0.35052264808362371</v>
      </c>
      <c r="U30" s="235">
        <f t="shared" si="7"/>
        <v>5</v>
      </c>
      <c r="V30" s="235">
        <f t="shared" si="8"/>
        <v>4.5</v>
      </c>
      <c r="W30" s="235">
        <f>IF('Crisis Indicator Data'!L27="x","x",IF('Crisis Indicator Data'!L27=0,0,IF(LOG('Crisis Indicator Data'!L27)&lt;W$4,0,IF(LOG('Crisis Indicator Data'!L27)&gt;W$3,5,ROUND(5-(W$3-LOG('Crisis Indicator Data'!L27))/(W$3-W$4)*5,1)))))</f>
        <v>0</v>
      </c>
      <c r="X30" s="242">
        <f>IF(OR('Crisis Indicator Data'!L27="x",'Crisis Indicator Data'!H27="x"),"x",'Crisis Indicator Data'!L27/'Crisis Indicator Data'!H27)</f>
        <v>0</v>
      </c>
      <c r="Y30" s="235">
        <f t="shared" si="9"/>
        <v>0</v>
      </c>
      <c r="Z30" s="235">
        <f t="shared" si="10"/>
        <v>0</v>
      </c>
      <c r="AA30" s="235">
        <f t="shared" si="11"/>
        <v>2.9</v>
      </c>
      <c r="AB30" s="243">
        <f t="shared" si="12"/>
        <v>2.2999999999999998</v>
      </c>
    </row>
    <row r="31" spans="1:28" x14ac:dyDescent="0.3">
      <c r="A31" s="145" t="str">
        <f>'Crisis Indicator Data'!A28</f>
        <v>Complex crisis in Eritrea</v>
      </c>
      <c r="B31" s="146" t="str">
        <f>'Crisis Indicator Data'!B28</f>
        <v>Complex crisis</v>
      </c>
      <c r="C31" s="146" t="str">
        <f>'Crisis Indicator Data'!C28</f>
        <v>ERI001</v>
      </c>
      <c r="D31" s="146" t="str">
        <f>'Crisis Indicator Data'!D28</f>
        <v>Eritrea</v>
      </c>
      <c r="E31" s="147" t="str">
        <f>'Crisis Indicator Data'!E28</f>
        <v>ERI</v>
      </c>
      <c r="F31" s="241">
        <f>IF('Crisis Indicator Data'!F28="x","x",IF(LOG('Crisis Indicator Data'!F28)&lt;F$4,0,IF(LOG('Crisis Indicator Data'!F28)&gt;F$3,5,ROUND(5-(F$3-LOG('Crisis Indicator Data'!F28))/(F$3-F$4)*5,1))))</f>
        <v>3.3</v>
      </c>
      <c r="G31" s="143">
        <f>IF('Crisis Indicator Data'!F28="x","x",IF(B31="Regional crisis",('Crisis Indicator Data'!F28/VLOOKUP('Impact of the crisis'!$C31,'Regional Crises'!$B$1:$R$66,4,FALSE)),'Crisis Indicator Data'!F28/VLOOKUP('Impact of the crisis'!$E31,'Country Indicator Data'!$B$4:$P$194,15,FALSE)))</f>
        <v>1</v>
      </c>
      <c r="H31" s="235">
        <f t="shared" si="0"/>
        <v>5</v>
      </c>
      <c r="I31" s="235">
        <f t="shared" si="1"/>
        <v>4.1500000000000004</v>
      </c>
      <c r="J31" s="235">
        <f>IF('Crisis Indicator Data'!G28="x","x",IF(LOG('Crisis Indicator Data'!G28)&lt;J$4,0,IF(LOG('Crisis Indicator Data'!G28)&gt;J$3,5,ROUND(5-(J$3-LOG('Crisis Indicator Data'!G28))/(J$3-J$4)*5,1))))</f>
        <v>1.7</v>
      </c>
      <c r="K31" s="143">
        <f>IF('Crisis Indicator Data'!G28="x","x",IF(B31="Regional crisis",('Crisis Indicator Data'!G28/VLOOKUP('Impact of the crisis'!$C31,'Regional Crises'!$B$1:$R$66,5,FALSE)),'Crisis Indicator Data'!G28/VLOOKUP('Impact of the crisis'!$E31,'Country Indicator Data'!$B$4:$P$194,14,FALSE)))</f>
        <v>1</v>
      </c>
      <c r="L31" s="235">
        <f t="shared" si="2"/>
        <v>5</v>
      </c>
      <c r="M31" s="235">
        <f t="shared" si="3"/>
        <v>3.35</v>
      </c>
      <c r="N31" s="235">
        <f t="shared" si="4"/>
        <v>3.8</v>
      </c>
      <c r="O31" s="235">
        <f>IF('Crisis Indicator Data'!H28="x","x",IF('Crisis Indicator Data'!H28=0,0,IF(LOG('Crisis Indicator Data'!H28)&lt;O$4,0,IF(LOG('Crisis Indicator Data'!H28)&gt;O$3,5,ROUND(5-(O$3-LOG('Crisis Indicator Data'!H28))/(O$3-O$4)*5,1)))))</f>
        <v>3.2</v>
      </c>
      <c r="P31" s="143">
        <f>IF('Crisis Indicator Data'!H28="x","x",'Crisis Indicator Data'!H28/'Crisis Indicator Data'!G28)</f>
        <v>0.80012395413696935</v>
      </c>
      <c r="Q31" s="235">
        <f t="shared" si="5"/>
        <v>4</v>
      </c>
      <c r="R31" s="235">
        <f t="shared" si="6"/>
        <v>3.6</v>
      </c>
      <c r="S31" s="235">
        <f>IF('Crisis Indicator Data'!I28="x","x",IF('Crisis Indicator Data'!I28=0,0,IF(LOG('Crisis Indicator Data'!I28)&lt;S$4,0,IF(LOG('Crisis Indicator Data'!I28)&gt;S$3,5,ROUND(5-(S$3-LOG('Crisis Indicator Data'!I28))/(S$3-S$4)*5,1)))))</f>
        <v>3.6</v>
      </c>
      <c r="T31" s="143">
        <f>IF('Crisis Indicator Data'!H28="x","x",IF('Crisis Indicator Data'!I28="x","x",'Crisis Indicator Data'!I28/'Crisis Indicator Data'!H28))</f>
        <v>0.12161115414407436</v>
      </c>
      <c r="U31" s="235">
        <f t="shared" si="7"/>
        <v>4.0999999999999996</v>
      </c>
      <c r="V31" s="235">
        <f t="shared" si="8"/>
        <v>3.9</v>
      </c>
      <c r="W31" s="235">
        <f>IF('Crisis Indicator Data'!L28="x","x",IF('Crisis Indicator Data'!L28=0,0,IF(LOG('Crisis Indicator Data'!L28)&lt;W$4,0,IF(LOG('Crisis Indicator Data'!L28)&gt;W$3,5,ROUND(5-(W$3-LOG('Crisis Indicator Data'!L28))/(W$3-W$4)*5,1)))))</f>
        <v>0</v>
      </c>
      <c r="X31" s="242">
        <f>IF(OR('Crisis Indicator Data'!L28="x",'Crisis Indicator Data'!H28="x"),"x",'Crisis Indicator Data'!L28/'Crisis Indicator Data'!H28)</f>
        <v>0</v>
      </c>
      <c r="Y31" s="235">
        <f t="shared" si="9"/>
        <v>0</v>
      </c>
      <c r="Z31" s="235">
        <f t="shared" si="10"/>
        <v>0</v>
      </c>
      <c r="AA31" s="235">
        <f t="shared" si="11"/>
        <v>2.4</v>
      </c>
      <c r="AB31" s="243">
        <f t="shared" si="12"/>
        <v>3.1</v>
      </c>
    </row>
    <row r="32" spans="1:28" x14ac:dyDescent="0.3">
      <c r="A32" s="145" t="str">
        <f>'Crisis Indicator Data'!A29</f>
        <v>Mixed migration flows in spain</v>
      </c>
      <c r="B32" s="146" t="str">
        <f>'Crisis Indicator Data'!B29</f>
        <v>International displacement</v>
      </c>
      <c r="C32" s="146" t="str">
        <f>'Crisis Indicator Data'!C29</f>
        <v>ESP002</v>
      </c>
      <c r="D32" s="146" t="str">
        <f>'Crisis Indicator Data'!D29</f>
        <v>Spain</v>
      </c>
      <c r="E32" s="147" t="str">
        <f>'Crisis Indicator Data'!E29</f>
        <v>ESP</v>
      </c>
      <c r="F32" s="241">
        <f>IF('Crisis Indicator Data'!F29="x","x",IF(LOG('Crisis Indicator Data'!F29)&lt;F$4,0,IF(LOG('Crisis Indicator Data'!F29)&gt;F$3,5,ROUND(5-(F$3-LOG('Crisis Indicator Data'!F29))/(F$3-F$4)*5,1))))</f>
        <v>3.3</v>
      </c>
      <c r="G32" s="143">
        <f>IF('Crisis Indicator Data'!F29="x","x",IF(B32="Regional crisis",('Crisis Indicator Data'!F29/VLOOKUP('Impact of the crisis'!$C32,'Regional Crises'!$B$1:$R$66,4,FALSE)),'Crisis Indicator Data'!F29/VLOOKUP('Impact of the crisis'!$E32,'Country Indicator Data'!$B$4:$P$194,15,FALSE)))</f>
        <v>0.18514224025909118</v>
      </c>
      <c r="H32" s="235">
        <f t="shared" si="0"/>
        <v>0.8</v>
      </c>
      <c r="I32" s="235">
        <f t="shared" si="1"/>
        <v>2.0499999999999998</v>
      </c>
      <c r="J32" s="235">
        <f>IF('Crisis Indicator Data'!G29="x","x",IF(LOG('Crisis Indicator Data'!G29)&lt;J$4,0,IF(LOG('Crisis Indicator Data'!G29)&gt;J$3,5,ROUND(5-(J$3-LOG('Crisis Indicator Data'!G29))/(J$3-J$4)*5,1))))</f>
        <v>3.6</v>
      </c>
      <c r="K32" s="143">
        <f>IF('Crisis Indicator Data'!G29="x","x",IF(B32="Regional crisis",('Crisis Indicator Data'!G29/VLOOKUP('Impact of the crisis'!$C32,'Regional Crises'!$B$1:$R$66,5,FALSE)),'Crisis Indicator Data'!G29/VLOOKUP('Impact of the crisis'!$E32,'Country Indicator Data'!$B$4:$P$194,14,FALSE)))</f>
        <v>0.25454043375746116</v>
      </c>
      <c r="L32" s="235">
        <f t="shared" si="2"/>
        <v>1.2</v>
      </c>
      <c r="M32" s="235">
        <f t="shared" si="3"/>
        <v>2.4</v>
      </c>
      <c r="N32" s="235">
        <f t="shared" si="4"/>
        <v>2.2000000000000002</v>
      </c>
      <c r="O32" s="235">
        <f>IF('Crisis Indicator Data'!H29="x","x",IF('Crisis Indicator Data'!H29=0,0,IF(LOG('Crisis Indicator Data'!H29)&lt;O$4,0,IF(LOG('Crisis Indicator Data'!H29)&gt;O$3,5,ROUND(5-(O$3-LOG('Crisis Indicator Data'!H29))/(O$3-O$4)*5,1)))))</f>
        <v>0.2</v>
      </c>
      <c r="P32" s="143">
        <f>IF('Crisis Indicator Data'!H29="x","x",'Crisis Indicator Data'!H29/'Crisis Indicator Data'!G29)</f>
        <v>3.338062254861053E-3</v>
      </c>
      <c r="Q32" s="235">
        <f t="shared" si="5"/>
        <v>0</v>
      </c>
      <c r="R32" s="235">
        <f t="shared" si="6"/>
        <v>0.1</v>
      </c>
      <c r="S32" s="235">
        <f>IF('Crisis Indicator Data'!I29="x","x",IF('Crisis Indicator Data'!I29=0,0,IF(LOG('Crisis Indicator Data'!I29)&lt;S$4,0,IF(LOG('Crisis Indicator Data'!I29)&gt;S$3,5,ROUND(5-(S$3-LOG('Crisis Indicator Data'!I29))/(S$3-S$4)*5,1)))))</f>
        <v>2.2999999999999998</v>
      </c>
      <c r="T32" s="143">
        <f>IF('Crisis Indicator Data'!H29="x","x",IF('Crisis Indicator Data'!I29="x","x",'Crisis Indicator Data'!I29/'Crisis Indicator Data'!H29))</f>
        <v>1</v>
      </c>
      <c r="U32" s="235">
        <f t="shared" si="7"/>
        <v>5</v>
      </c>
      <c r="V32" s="235">
        <f t="shared" si="8"/>
        <v>3.7</v>
      </c>
      <c r="W32" s="235">
        <f>IF('Crisis Indicator Data'!L29="x","x",IF('Crisis Indicator Data'!L29=0,0,IF(LOG('Crisis Indicator Data'!L29)&lt;W$4,0,IF(LOG('Crisis Indicator Data'!L29)&gt;W$3,5,ROUND(5-(W$3-LOG('Crisis Indicator Data'!L29))/(W$3-W$4)*5,1)))))</f>
        <v>3.4</v>
      </c>
      <c r="X32" s="242">
        <f>IF(OR('Crisis Indicator Data'!L29="x",'Crisis Indicator Data'!H29="x"),"x",'Crisis Indicator Data'!L29/'Crisis Indicator Data'!H29)</f>
        <v>5.6249999999999998E-3</v>
      </c>
      <c r="Y32" s="235">
        <f t="shared" si="9"/>
        <v>5</v>
      </c>
      <c r="Z32" s="235">
        <f t="shared" si="10"/>
        <v>4.2</v>
      </c>
      <c r="AA32" s="235">
        <f t="shared" si="11"/>
        <v>4</v>
      </c>
      <c r="AB32" s="243">
        <f t="shared" si="12"/>
        <v>2.5</v>
      </c>
    </row>
    <row r="33" spans="1:28" x14ac:dyDescent="0.3">
      <c r="A33" s="145" t="str">
        <f>'Crisis Indicator Data'!A30</f>
        <v>Complex crisis in Ethiopia</v>
      </c>
      <c r="B33" s="146" t="str">
        <f>'Crisis Indicator Data'!B30</f>
        <v>Complex crisis</v>
      </c>
      <c r="C33" s="146" t="str">
        <f>'Crisis Indicator Data'!C30</f>
        <v>ETH001</v>
      </c>
      <c r="D33" s="146" t="str">
        <f>'Crisis Indicator Data'!D30</f>
        <v>Ethiopia</v>
      </c>
      <c r="E33" s="147" t="str">
        <f>'Crisis Indicator Data'!E30</f>
        <v>ETH</v>
      </c>
      <c r="F33" s="241">
        <f>IF('Crisis Indicator Data'!F30="x","x",IF(LOG('Crisis Indicator Data'!F30)&lt;F$4,0,IF(LOG('Crisis Indicator Data'!F30)&gt;F$3,5,ROUND(5-(F$3-LOG('Crisis Indicator Data'!F30))/(F$3-F$4)*5,1))))</f>
        <v>5</v>
      </c>
      <c r="G33" s="143">
        <f>IF('Crisis Indicator Data'!F30="x","x",IF(B33="Regional crisis",('Crisis Indicator Data'!F30/VLOOKUP('Impact of the crisis'!$C33,'Regional Crises'!$B$1:$R$66,4,FALSE)),'Crisis Indicator Data'!F30/VLOOKUP('Impact of the crisis'!$E33,'Country Indicator Data'!$B$4:$P$194,15,FALSE)))</f>
        <v>1</v>
      </c>
      <c r="H33" s="235">
        <f t="shared" si="0"/>
        <v>5</v>
      </c>
      <c r="I33" s="235">
        <f t="shared" si="1"/>
        <v>5</v>
      </c>
      <c r="J33" s="235">
        <f>IF('Crisis Indicator Data'!G30="x","x",IF(LOG('Crisis Indicator Data'!G30)&lt;J$4,0,IF(LOG('Crisis Indicator Data'!G30)&gt;J$3,5,ROUND(5-(J$3-LOG('Crisis Indicator Data'!G30))/(J$3-J$4)*5,1))))</f>
        <v>5</v>
      </c>
      <c r="K33" s="143">
        <f>IF('Crisis Indicator Data'!G30="x","x",IF(B33="Regional crisis",('Crisis Indicator Data'!G30/VLOOKUP('Impact of the crisis'!$C33,'Regional Crises'!$B$1:$R$66,5,FALSE)),'Crisis Indicator Data'!G30/VLOOKUP('Impact of the crisis'!$E33,'Country Indicator Data'!$B$4:$P$194,14,FALSE)))</f>
        <v>1</v>
      </c>
      <c r="L33" s="235">
        <f t="shared" si="2"/>
        <v>5</v>
      </c>
      <c r="M33" s="235">
        <f t="shared" si="3"/>
        <v>5</v>
      </c>
      <c r="N33" s="235">
        <f t="shared" si="4"/>
        <v>5</v>
      </c>
      <c r="O33" s="235">
        <f>IF('Crisis Indicator Data'!H30="x","x",IF('Crisis Indicator Data'!H30=0,0,IF(LOG('Crisis Indicator Data'!H30)&lt;O$4,0,IF(LOG('Crisis Indicator Data'!H30)&gt;O$3,5,ROUND(5-(O$3-LOG('Crisis Indicator Data'!H30))/(O$3-O$4)*5,1)))))</f>
        <v>5</v>
      </c>
      <c r="P33" s="143">
        <f>IF('Crisis Indicator Data'!H30="x","x",'Crisis Indicator Data'!H30/'Crisis Indicator Data'!G30)</f>
        <v>1</v>
      </c>
      <c r="Q33" s="235">
        <f t="shared" si="5"/>
        <v>5</v>
      </c>
      <c r="R33" s="235">
        <f t="shared" si="6"/>
        <v>5</v>
      </c>
      <c r="S33" s="235">
        <f>IF('Crisis Indicator Data'!I30="x","x",IF('Crisis Indicator Data'!I30=0,0,IF(LOG('Crisis Indicator Data'!I30)&lt;S$4,0,IF(LOG('Crisis Indicator Data'!I30)&gt;S$3,5,ROUND(5-(S$3-LOG('Crisis Indicator Data'!I30))/(S$3-S$4)*5,1)))))</f>
        <v>4.9000000000000004</v>
      </c>
      <c r="T33" s="143">
        <f>IF('Crisis Indicator Data'!H30="x","x",IF('Crisis Indicator Data'!I30="x","x",'Crisis Indicator Data'!I30/'Crisis Indicator Data'!H30))</f>
        <v>2.6393442622950819E-2</v>
      </c>
      <c r="U33" s="235">
        <f t="shared" si="7"/>
        <v>0.9</v>
      </c>
      <c r="V33" s="235">
        <f t="shared" si="8"/>
        <v>2.9</v>
      </c>
      <c r="W33" s="235">
        <f>IF('Crisis Indicator Data'!L30="x","x",IF('Crisis Indicator Data'!L30=0,0,IF(LOG('Crisis Indicator Data'!L30)&lt;W$4,0,IF(LOG('Crisis Indicator Data'!L30)&gt;W$3,5,ROUND(5-(W$3-LOG('Crisis Indicator Data'!L30))/(W$3-W$4)*5,1)))))</f>
        <v>5</v>
      </c>
      <c r="X33" s="242">
        <f>IF(OR('Crisis Indicator Data'!L30="x",'Crisis Indicator Data'!H30="x"),"x",'Crisis Indicator Data'!L30/'Crisis Indicator Data'!H30)</f>
        <v>3.6885245901639346E-5</v>
      </c>
      <c r="Y33" s="235">
        <f t="shared" si="9"/>
        <v>1.8</v>
      </c>
      <c r="Z33" s="235">
        <f t="shared" si="10"/>
        <v>3.4</v>
      </c>
      <c r="AA33" s="235">
        <f t="shared" si="11"/>
        <v>3.2</v>
      </c>
      <c r="AB33" s="243">
        <f t="shared" si="12"/>
        <v>4.3</v>
      </c>
    </row>
    <row r="34" spans="1:28" x14ac:dyDescent="0.3">
      <c r="A34" s="145" t="str">
        <f>'Crisis Indicator Data'!A31</f>
        <v>Flood Crisis in Ethiopia</v>
      </c>
      <c r="B34" s="146" t="str">
        <f>'Crisis Indicator Data'!B31</f>
        <v>Flood</v>
      </c>
      <c r="C34" s="146" t="str">
        <f>'Crisis Indicator Data'!C31</f>
        <v>ETH002</v>
      </c>
      <c r="D34" s="146" t="str">
        <f>'Crisis Indicator Data'!D31</f>
        <v>Ethiopia</v>
      </c>
      <c r="E34" s="147" t="str">
        <f>'Crisis Indicator Data'!E31</f>
        <v>ETH</v>
      </c>
      <c r="F34" s="241">
        <f>IF('Crisis Indicator Data'!F31="x","x",IF(LOG('Crisis Indicator Data'!F31)&lt;F$4,0,IF(LOG('Crisis Indicator Data'!F31)&gt;F$3,5,ROUND(5-(F$3-LOG('Crisis Indicator Data'!F31))/(F$3-F$4)*5,1))))</f>
        <v>4.8</v>
      </c>
      <c r="G34" s="143">
        <f>IF('Crisis Indicator Data'!F31="x","x",IF(B34="Regional crisis",('Crisis Indicator Data'!F31/VLOOKUP('Impact of the crisis'!$C34,'Regional Crises'!$B$1:$R$66,4,FALSE)),'Crisis Indicator Data'!F31/VLOOKUP('Impact of the crisis'!$E34,'Country Indicator Data'!$B$4:$P$194,15,FALSE)))</f>
        <v>0.74287800000000004</v>
      </c>
      <c r="H34" s="235">
        <f t="shared" si="0"/>
        <v>3.7</v>
      </c>
      <c r="I34" s="235">
        <f t="shared" si="1"/>
        <v>4.25</v>
      </c>
      <c r="J34" s="235">
        <f>IF('Crisis Indicator Data'!G31="x","x",IF(LOG('Crisis Indicator Data'!G31)&lt;J$4,0,IF(LOG('Crisis Indicator Data'!G31)&gt;J$3,5,ROUND(5-(J$3-LOG('Crisis Indicator Data'!G31))/(J$3-J$4)*5,1))))</f>
        <v>5</v>
      </c>
      <c r="K34" s="143">
        <f>IF('Crisis Indicator Data'!G31="x","x",IF(B34="Regional crisis",('Crisis Indicator Data'!G31/VLOOKUP('Impact of the crisis'!$C34,'Regional Crises'!$B$1:$R$66,5,FALSE)),'Crisis Indicator Data'!G31/VLOOKUP('Impact of the crisis'!$E34,'Country Indicator Data'!$B$4:$P$194,14,FALSE)))</f>
        <v>0.59741562198649956</v>
      </c>
      <c r="L34" s="235">
        <f t="shared" si="2"/>
        <v>3</v>
      </c>
      <c r="M34" s="235">
        <f t="shared" si="3"/>
        <v>4</v>
      </c>
      <c r="N34" s="235">
        <f t="shared" si="4"/>
        <v>4.0999999999999996</v>
      </c>
      <c r="O34" s="235">
        <f>IF('Crisis Indicator Data'!H31="x","x",IF('Crisis Indicator Data'!H31=0,0,IF(LOG('Crisis Indicator Data'!H31)&lt;O$4,0,IF(LOG('Crisis Indicator Data'!H31)&gt;O$3,5,ROUND(5-(O$3-LOG('Crisis Indicator Data'!H31))/(O$3-O$4)*5,1)))))</f>
        <v>2.5</v>
      </c>
      <c r="P34" s="143">
        <f>IF('Crisis Indicator Data'!H31="x","x",'Crisis Indicator Data'!H31/'Crisis Indicator Data'!G31)</f>
        <v>1.6432076446280992E-2</v>
      </c>
      <c r="Q34" s="235">
        <f t="shared" si="5"/>
        <v>0</v>
      </c>
      <c r="R34" s="235">
        <f t="shared" si="6"/>
        <v>1.25</v>
      </c>
      <c r="S34" s="235">
        <f>IF('Crisis Indicator Data'!I31="x","x",IF('Crisis Indicator Data'!I31=0,0,IF(LOG('Crisis Indicator Data'!I31)&lt;S$4,0,IF(LOG('Crisis Indicator Data'!I31)&gt;S$3,5,ROUND(5-(S$3-LOG('Crisis Indicator Data'!I31))/(S$3-S$4)*5,1)))))</f>
        <v>3.5</v>
      </c>
      <c r="T34" s="143">
        <f>IF('Crisis Indicator Data'!H31="x","x",IF('Crisis Indicator Data'!I31="x","x",'Crisis Indicator Data'!I31/'Crisis Indicator Data'!H31))</f>
        <v>0.28880157170923382</v>
      </c>
      <c r="U34" s="235">
        <f t="shared" si="7"/>
        <v>5</v>
      </c>
      <c r="V34" s="235">
        <f t="shared" si="8"/>
        <v>4.3</v>
      </c>
      <c r="W34" s="235">
        <f>IF('Crisis Indicator Data'!L31="x","x",IF('Crisis Indicator Data'!L31=0,0,IF(LOG('Crisis Indicator Data'!L31)&lt;W$4,0,IF(LOG('Crisis Indicator Data'!L31)&gt;W$3,5,ROUND(5-(W$3-LOG('Crisis Indicator Data'!L31))/(W$3-W$4)*5,1)))))</f>
        <v>1.5</v>
      </c>
      <c r="X34" s="242">
        <f>IF(OR('Crisis Indicator Data'!L31="x",'Crisis Indicator Data'!H31="x"),"x",'Crisis Indicator Data'!L31/'Crisis Indicator Data'!H31)</f>
        <v>1.1787819253438114E-5</v>
      </c>
      <c r="Y34" s="235">
        <f t="shared" si="9"/>
        <v>0.6</v>
      </c>
      <c r="Z34" s="235">
        <f t="shared" si="10"/>
        <v>1.1000000000000001</v>
      </c>
      <c r="AA34" s="235">
        <f t="shared" si="11"/>
        <v>3.1</v>
      </c>
      <c r="AB34" s="243">
        <f t="shared" si="12"/>
        <v>2.2999999999999998</v>
      </c>
    </row>
    <row r="35" spans="1:28" x14ac:dyDescent="0.3">
      <c r="A35" s="145" t="str">
        <f>'Crisis Indicator Data'!A32</f>
        <v>International Displacement</v>
      </c>
      <c r="B35" s="146" t="str">
        <f>'Crisis Indicator Data'!B32</f>
        <v>International displacement</v>
      </c>
      <c r="C35" s="146" t="str">
        <f>'Crisis Indicator Data'!C32</f>
        <v>ETH003</v>
      </c>
      <c r="D35" s="146" t="str">
        <f>'Crisis Indicator Data'!D32</f>
        <v>Ethiopia</v>
      </c>
      <c r="E35" s="147" t="str">
        <f>'Crisis Indicator Data'!E32</f>
        <v>ETH</v>
      </c>
      <c r="F35" s="241">
        <f>IF('Crisis Indicator Data'!F32="x","x",IF(LOG('Crisis Indicator Data'!F32)&lt;F$4,0,IF(LOG('Crisis Indicator Data'!F32)&gt;F$3,5,ROUND(5-(F$3-LOG('Crisis Indicator Data'!F32))/(F$3-F$4)*5,1))))</f>
        <v>4.9000000000000004</v>
      </c>
      <c r="G35" s="143">
        <f>IF('Crisis Indicator Data'!F32="x","x",IF(B35="Regional crisis",('Crisis Indicator Data'!F32/VLOOKUP('Impact of the crisis'!$C35,'Regional Crises'!$B$1:$R$66,4,FALSE)),'Crisis Indicator Data'!F32/VLOOKUP('Impact of the crisis'!$E35,'Country Indicator Data'!$B$4:$P$194,15,FALSE)))</f>
        <v>0.90705000000000002</v>
      </c>
      <c r="H35" s="235">
        <f t="shared" si="0"/>
        <v>4.5</v>
      </c>
      <c r="I35" s="235">
        <f t="shared" si="1"/>
        <v>4.7</v>
      </c>
      <c r="J35" s="235">
        <f>IF('Crisis Indicator Data'!G32="x","x",IF(LOG('Crisis Indicator Data'!G32)&lt;J$4,0,IF(LOG('Crisis Indicator Data'!G32)&gt;J$3,5,ROUND(5-(J$3-LOG('Crisis Indicator Data'!G32))/(J$3-J$4)*5,1))))</f>
        <v>5</v>
      </c>
      <c r="K35" s="143">
        <f>IF('Crisis Indicator Data'!G32="x","x",IF(B35="Regional crisis",('Crisis Indicator Data'!G32/VLOOKUP('Impact of the crisis'!$C35,'Regional Crises'!$B$1:$R$66,5,FALSE)),'Crisis Indicator Data'!G32/VLOOKUP('Impact of the crisis'!$E35,'Country Indicator Data'!$B$4:$P$194,14,FALSE)))</f>
        <v>0.6979845708775313</v>
      </c>
      <c r="L35" s="235">
        <f t="shared" si="2"/>
        <v>3.5</v>
      </c>
      <c r="M35" s="235">
        <f t="shared" si="3"/>
        <v>4.25</v>
      </c>
      <c r="N35" s="235">
        <f t="shared" si="4"/>
        <v>4.5</v>
      </c>
      <c r="O35" s="235">
        <f>IF('Crisis Indicator Data'!H32="x","x",IF('Crisis Indicator Data'!H32=0,0,IF(LOG('Crisis Indicator Data'!H32)&lt;O$4,0,IF(LOG('Crisis Indicator Data'!H32)&gt;O$3,5,ROUND(5-(O$3-LOG('Crisis Indicator Data'!H32))/(O$3-O$4)*5,1)))))</f>
        <v>2.2999999999999998</v>
      </c>
      <c r="P35" s="143">
        <f>IF('Crisis Indicator Data'!H32="x","x",'Crisis Indicator Data'!H32/'Crisis Indicator Data'!G32)</f>
        <v>1.0624335115569003E-2</v>
      </c>
      <c r="Q35" s="235">
        <f t="shared" si="5"/>
        <v>0</v>
      </c>
      <c r="R35" s="235">
        <f t="shared" si="6"/>
        <v>1.1499999999999999</v>
      </c>
      <c r="S35" s="235">
        <f>IF('Crisis Indicator Data'!I32="x","x",IF('Crisis Indicator Data'!I32=0,0,IF(LOG('Crisis Indicator Data'!I32)&lt;S$4,0,IF(LOG('Crisis Indicator Data'!I32)&gt;S$3,5,ROUND(5-(S$3-LOG('Crisis Indicator Data'!I32))/(S$3-S$4)*5,1)))))</f>
        <v>4.0999999999999996</v>
      </c>
      <c r="T35" s="143">
        <f>IF('Crisis Indicator Data'!H32="x","x",IF('Crisis Indicator Data'!I32="x","x",'Crisis Indicator Data'!I32/'Crisis Indicator Data'!H32))</f>
        <v>1</v>
      </c>
      <c r="U35" s="235">
        <f t="shared" si="7"/>
        <v>5</v>
      </c>
      <c r="V35" s="235">
        <f t="shared" si="8"/>
        <v>4.5999999999999996</v>
      </c>
      <c r="W35" s="235" t="str">
        <f>IF('Crisis Indicator Data'!L32="x","x",IF('Crisis Indicator Data'!L32=0,0,IF(LOG('Crisis Indicator Data'!L32)&lt;W$4,0,IF(LOG('Crisis Indicator Data'!L32)&gt;W$3,5,ROUND(5-(W$3-LOG('Crisis Indicator Data'!L32))/(W$3-W$4)*5,1)))))</f>
        <v>x</v>
      </c>
      <c r="X35" s="242" t="str">
        <f>IF(OR('Crisis Indicator Data'!L32="x",'Crisis Indicator Data'!H32="x"),"x",'Crisis Indicator Data'!L32/'Crisis Indicator Data'!H32)</f>
        <v>x</v>
      </c>
      <c r="Y35" s="235" t="str">
        <f t="shared" si="9"/>
        <v>x</v>
      </c>
      <c r="Z35" s="235" t="str">
        <f t="shared" si="10"/>
        <v>x</v>
      </c>
      <c r="AA35" s="235">
        <f t="shared" si="11"/>
        <v>4.5999999999999996</v>
      </c>
      <c r="AB35" s="243">
        <f t="shared" si="12"/>
        <v>3.3</v>
      </c>
    </row>
    <row r="36" spans="1:28" x14ac:dyDescent="0.3">
      <c r="A36" s="145" t="str">
        <f>'Crisis Indicator Data'!A33</f>
        <v>Crisis in Tigray</v>
      </c>
      <c r="B36" s="146" t="str">
        <f>'Crisis Indicator Data'!B33</f>
        <v>Conflict</v>
      </c>
      <c r="C36" s="146" t="str">
        <f>'Crisis Indicator Data'!C33</f>
        <v>ETH004</v>
      </c>
      <c r="D36" s="146" t="str">
        <f>'Crisis Indicator Data'!D33</f>
        <v>Ethiopia</v>
      </c>
      <c r="E36" s="147" t="str">
        <f>'Crisis Indicator Data'!E33</f>
        <v>ETH</v>
      </c>
      <c r="F36" s="241">
        <f>IF('Crisis Indicator Data'!F33="x","x",IF(LOG('Crisis Indicator Data'!F33)&lt;F$4,0,IF(LOG('Crisis Indicator Data'!F33)&gt;F$3,5,ROUND(5-(F$3-LOG('Crisis Indicator Data'!F33))/(F$3-F$4)*5,1))))</f>
        <v>2.8</v>
      </c>
      <c r="G36" s="143">
        <f>IF('Crisis Indicator Data'!F33="x","x",IF(B36="Regional crisis",('Crisis Indicator Data'!F33/VLOOKUP('Impact of the crisis'!$C36,'Regional Crises'!$B$1:$R$66,4,FALSE)),'Crisis Indicator Data'!F33/VLOOKUP('Impact of the crisis'!$E36,'Country Indicator Data'!$B$4:$P$194,15,FALSE)))</f>
        <v>5.0078999999999999E-2</v>
      </c>
      <c r="H36" s="235">
        <f t="shared" si="0"/>
        <v>0.2</v>
      </c>
      <c r="I36" s="235">
        <f t="shared" si="1"/>
        <v>1.5</v>
      </c>
      <c r="J36" s="235">
        <f>IF('Crisis Indicator Data'!G33="x","x",IF(LOG('Crisis Indicator Data'!G33)&lt;J$4,0,IF(LOG('Crisis Indicator Data'!G33)&gt;J$3,5,ROUND(5-(J$3-LOG('Crisis Indicator Data'!G33))/(J$3-J$4)*5,1))))</f>
        <v>2.4</v>
      </c>
      <c r="K36" s="143">
        <f>IF('Crisis Indicator Data'!G33="x","x",IF(B36="Regional crisis",('Crisis Indicator Data'!G33/VLOOKUP('Impact of the crisis'!$C36,'Regional Crises'!$B$1:$R$66,5,FALSE)),'Crisis Indicator Data'!G33/VLOOKUP('Impact of the crisis'!$E36,'Country Indicator Data'!$B$4:$P$194,14,FALSE)))</f>
        <v>4.9720347155255543E-2</v>
      </c>
      <c r="L36" s="235">
        <f t="shared" si="2"/>
        <v>0.2</v>
      </c>
      <c r="M36" s="235">
        <f t="shared" si="3"/>
        <v>1.3</v>
      </c>
      <c r="N36" s="235">
        <f t="shared" si="4"/>
        <v>1.4</v>
      </c>
      <c r="O36" s="235">
        <f>IF('Crisis Indicator Data'!H33="x","x",IF('Crisis Indicator Data'!H33=0,0,IF(LOG('Crisis Indicator Data'!H33)&lt;O$4,0,IF(LOG('Crisis Indicator Data'!H33)&gt;O$3,5,ROUND(5-(O$3-LOG('Crisis Indicator Data'!H33))/(O$3-O$4)*5,1)))))</f>
        <v>3.7</v>
      </c>
      <c r="P36" s="143">
        <f>IF('Crisis Indicator Data'!H33="x","x",'Crisis Indicator Data'!H33/'Crisis Indicator Data'!G33)</f>
        <v>1</v>
      </c>
      <c r="Q36" s="235">
        <f t="shared" si="5"/>
        <v>5</v>
      </c>
      <c r="R36" s="235">
        <f t="shared" si="6"/>
        <v>4.3499999999999996</v>
      </c>
      <c r="S36" s="235">
        <f>IF('Crisis Indicator Data'!I33="x","x",IF('Crisis Indicator Data'!I33=0,0,IF(LOG('Crisis Indicator Data'!I33)&lt;S$4,0,IF(LOG('Crisis Indicator Data'!I33)&gt;S$3,5,ROUND(5-(S$3-LOG('Crisis Indicator Data'!I33))/(S$3-S$4)*5,1)))))</f>
        <v>3.6</v>
      </c>
      <c r="T36" s="143">
        <f>IF('Crisis Indicator Data'!H33="x","x",IF('Crisis Indicator Data'!I33="x","x",'Crisis Indicator Data'!I33/'Crisis Indicator Data'!H33))</f>
        <v>6.7300232738557023E-2</v>
      </c>
      <c r="U36" s="235">
        <f t="shared" si="7"/>
        <v>2.2000000000000002</v>
      </c>
      <c r="V36" s="235">
        <f t="shared" si="8"/>
        <v>2.9</v>
      </c>
      <c r="W36" s="235" t="str">
        <f>IF('Crisis Indicator Data'!L33="x","x",IF('Crisis Indicator Data'!L33=0,0,IF(LOG('Crisis Indicator Data'!L33)&lt;W$4,0,IF(LOG('Crisis Indicator Data'!L33)&gt;W$3,5,ROUND(5-(W$3-LOG('Crisis Indicator Data'!L33))/(W$3-W$4)*5,1)))))</f>
        <v>x</v>
      </c>
      <c r="X36" s="242" t="str">
        <f>IF(OR('Crisis Indicator Data'!L33="x",'Crisis Indicator Data'!H33="x"),"x",'Crisis Indicator Data'!L33/'Crisis Indicator Data'!H33)</f>
        <v>x</v>
      </c>
      <c r="Y36" s="235" t="str">
        <f t="shared" si="9"/>
        <v>x</v>
      </c>
      <c r="Z36" s="235" t="str">
        <f t="shared" si="10"/>
        <v>x</v>
      </c>
      <c r="AA36" s="235">
        <f t="shared" si="11"/>
        <v>2.9</v>
      </c>
      <c r="AB36" s="243">
        <f t="shared" si="12"/>
        <v>3.7</v>
      </c>
    </row>
    <row r="37" spans="1:28" x14ac:dyDescent="0.3">
      <c r="A37" s="145" t="str">
        <f>'Crisis Indicator Data'!A34</f>
        <v>Mixed migration flows in Greece</v>
      </c>
      <c r="B37" s="146" t="str">
        <f>'Crisis Indicator Data'!B34</f>
        <v>International displacement</v>
      </c>
      <c r="C37" s="146" t="str">
        <f>'Crisis Indicator Data'!C34</f>
        <v>GRC002</v>
      </c>
      <c r="D37" s="146" t="str">
        <f>'Crisis Indicator Data'!D34</f>
        <v>Greece</v>
      </c>
      <c r="E37" s="147" t="str">
        <f>'Crisis Indicator Data'!E34</f>
        <v>GRC</v>
      </c>
      <c r="F37" s="241">
        <f>IF('Crisis Indicator Data'!F34="x","x",IF(LOG('Crisis Indicator Data'!F34)&lt;F$4,0,IF(LOG('Crisis Indicator Data'!F34)&gt;F$3,5,ROUND(5-(F$3-LOG('Crisis Indicator Data'!F34))/(F$3-F$4)*5,1))))</f>
        <v>0.9</v>
      </c>
      <c r="G37" s="143">
        <f>IF('Crisis Indicator Data'!F34="x","x",IF(B37="Regional crisis",('Crisis Indicator Data'!F34/VLOOKUP('Impact of the crisis'!$C37,'Regional Crises'!$B$1:$R$66,4,FALSE)),'Crisis Indicator Data'!F34/VLOOKUP('Impact of the crisis'!$E37,'Country Indicator Data'!$B$4:$P$194,15,FALSE)))</f>
        <v>2.6098293250581849E-2</v>
      </c>
      <c r="H37" s="235">
        <f t="shared" si="0"/>
        <v>0</v>
      </c>
      <c r="I37" s="235">
        <f t="shared" si="1"/>
        <v>0.45</v>
      </c>
      <c r="J37" s="235">
        <f>IF('Crisis Indicator Data'!G34="x","x",IF(LOG('Crisis Indicator Data'!G34)&lt;J$4,0,IF(LOG('Crisis Indicator Data'!G34)&gt;J$3,5,ROUND(5-(J$3-LOG('Crisis Indicator Data'!G34))/(J$3-J$4)*5,1))))</f>
        <v>0</v>
      </c>
      <c r="K37" s="143">
        <f>IF('Crisis Indicator Data'!G34="x","x",IF(B37="Regional crisis",('Crisis Indicator Data'!G34/VLOOKUP('Impact of the crisis'!$C37,'Regional Crises'!$B$1:$R$66,5,FALSE)),'Crisis Indicator Data'!G34/VLOOKUP('Impact of the crisis'!$E37,'Country Indicator Data'!$B$4:$P$194,14,FALSE)))</f>
        <v>3.3591731266149873E-2</v>
      </c>
      <c r="L37" s="235">
        <f t="shared" si="2"/>
        <v>0.1</v>
      </c>
      <c r="M37" s="235">
        <f t="shared" si="3"/>
        <v>0.05</v>
      </c>
      <c r="N37" s="235">
        <f t="shared" si="4"/>
        <v>0.3</v>
      </c>
      <c r="O37" s="235">
        <f>IF('Crisis Indicator Data'!H34="x","x",IF('Crisis Indicator Data'!H34=0,0,IF(LOG('Crisis Indicator Data'!H34)&lt;O$4,0,IF(LOG('Crisis Indicator Data'!H34)&gt;O$3,5,ROUND(5-(O$3-LOG('Crisis Indicator Data'!H34))/(O$3-O$4)*5,1)))))</f>
        <v>1</v>
      </c>
      <c r="P37" s="143">
        <f>IF('Crisis Indicator Data'!H34="x","x",'Crisis Indicator Data'!H34/'Crisis Indicator Data'!G34)</f>
        <v>0.32692307692307693</v>
      </c>
      <c r="Q37" s="235">
        <f t="shared" si="5"/>
        <v>1.6</v>
      </c>
      <c r="R37" s="235">
        <f t="shared" si="6"/>
        <v>1.3</v>
      </c>
      <c r="S37" s="235">
        <f>IF('Crisis Indicator Data'!I34="x","x",IF('Crisis Indicator Data'!I34=0,0,IF(LOG('Crisis Indicator Data'!I34)&lt;S$4,0,IF(LOG('Crisis Indicator Data'!I34)&gt;S$3,5,ROUND(5-(S$3-LOG('Crisis Indicator Data'!I34))/(S$3-S$4)*5,1)))))</f>
        <v>3</v>
      </c>
      <c r="T37" s="143">
        <f>IF('Crisis Indicator Data'!H34="x","x",IF('Crisis Indicator Data'!I34="x","x",'Crisis Indicator Data'!I34/'Crisis Indicator Data'!H34))</f>
        <v>1</v>
      </c>
      <c r="U37" s="235">
        <f t="shared" si="7"/>
        <v>5</v>
      </c>
      <c r="V37" s="235">
        <f t="shared" si="8"/>
        <v>4</v>
      </c>
      <c r="W37" s="235">
        <f>IF('Crisis Indicator Data'!L34="x","x",IF('Crisis Indicator Data'!L34=0,0,IF(LOG('Crisis Indicator Data'!L34)&lt;W$4,0,IF(LOG('Crisis Indicator Data'!L34)&gt;W$3,5,ROUND(5-(W$3-LOG('Crisis Indicator Data'!L34))/(W$3-W$4)*5,1)))))</f>
        <v>1.7</v>
      </c>
      <c r="X37" s="242">
        <f>IF(OR('Crisis Indicator Data'!L34="x",'Crisis Indicator Data'!H34="x"),"x",'Crisis Indicator Data'!L34/'Crisis Indicator Data'!H34)</f>
        <v>1.3445378151260505E-4</v>
      </c>
      <c r="Y37" s="235">
        <f t="shared" si="9"/>
        <v>5</v>
      </c>
      <c r="Z37" s="235">
        <f t="shared" si="10"/>
        <v>3.4</v>
      </c>
      <c r="AA37" s="235">
        <f t="shared" si="11"/>
        <v>3.7</v>
      </c>
      <c r="AB37" s="243">
        <f t="shared" si="12"/>
        <v>2.7</v>
      </c>
    </row>
    <row r="38" spans="1:28" x14ac:dyDescent="0.3">
      <c r="A38" s="145" t="str">
        <f>'Crisis Indicator Data'!A35</f>
        <v>Complex crisis in Guatemala</v>
      </c>
      <c r="B38" s="146" t="str">
        <f>'Crisis Indicator Data'!B35</f>
        <v>Complex crisis</v>
      </c>
      <c r="C38" s="146" t="str">
        <f>'Crisis Indicator Data'!C35</f>
        <v>GTM001</v>
      </c>
      <c r="D38" s="146" t="str">
        <f>'Crisis Indicator Data'!D35</f>
        <v>Guatemala</v>
      </c>
      <c r="E38" s="147" t="str">
        <f>'Crisis Indicator Data'!E35</f>
        <v>GTM</v>
      </c>
      <c r="F38" s="241">
        <f>IF('Crisis Indicator Data'!F35="x","x",IF(LOG('Crisis Indicator Data'!F35)&lt;F$4,0,IF(LOG('Crisis Indicator Data'!F35)&gt;F$3,5,ROUND(5-(F$3-LOG('Crisis Indicator Data'!F35))/(F$3-F$4)*5,1))))</f>
        <v>3.4</v>
      </c>
      <c r="G38" s="143">
        <f>IF('Crisis Indicator Data'!F35="x","x",IF(B38="Regional crisis",('Crisis Indicator Data'!F35/VLOOKUP('Impact of the crisis'!$C38,'Regional Crises'!$B$1:$R$66,4,FALSE)),'Crisis Indicator Data'!F35/VLOOKUP('Impact of the crisis'!$E38,'Country Indicator Data'!$B$4:$P$194,15,FALSE)))</f>
        <v>1</v>
      </c>
      <c r="H38" s="235">
        <f t="shared" ref="H38:H69" si="13">IF(G38="x","x",IF(G38&lt;H$4,0,IF(G38&gt;H$3,5,ROUND(5-(H$3-G38)/(H$3-H$4)*5,1))))</f>
        <v>5</v>
      </c>
      <c r="I38" s="235">
        <f t="shared" ref="I38:I69" si="14">IF(AND(H38="x",F38="x"),"x",AVERAGE(F38,H38))</f>
        <v>4.2</v>
      </c>
      <c r="J38" s="235">
        <f>IF('Crisis Indicator Data'!G35="x","x",IF(LOG('Crisis Indicator Data'!G35)&lt;J$4,0,IF(LOG('Crisis Indicator Data'!G35)&gt;J$3,5,ROUND(5-(J$3-LOG('Crisis Indicator Data'!G35))/(J$3-J$4)*5,1))))</f>
        <v>3.9</v>
      </c>
      <c r="K38" s="143">
        <f>IF('Crisis Indicator Data'!G35="x","x",IF(B38="Regional crisis",('Crisis Indicator Data'!G35/VLOOKUP('Impact of the crisis'!$C38,'Regional Crises'!$B$1:$R$66,5,FALSE)),'Crisis Indicator Data'!G35/VLOOKUP('Impact of the crisis'!$E38,'Country Indicator Data'!$B$4:$P$194,14,FALSE)))</f>
        <v>1</v>
      </c>
      <c r="L38" s="235">
        <f t="shared" ref="L38:L69" si="15">IF(K38="x","x",IF(K38&lt;L$4,0,IF(K38&gt;L$3,5,ROUND(5-(L$3-K38)/(L$3-L$4)*5,1))))</f>
        <v>5</v>
      </c>
      <c r="M38" s="235">
        <f t="shared" ref="M38:M69" si="16">IF(AND(L38="x",J38="x"),"x",AVERAGE(J38,L38))</f>
        <v>4.45</v>
      </c>
      <c r="N38" s="235">
        <f t="shared" ref="N38:N69" si="17">IF(AND(M38="x",I38="x"),"x",IF(OR(M38="x",I38="x"),AVERAGE(I38,M38),ROUND((5-GEOMEAN(((5-I38)/5*4+1),((5-M38)/5*4+1)))/4*5,1)))</f>
        <v>4.3</v>
      </c>
      <c r="O38" s="235">
        <f>IF('Crisis Indicator Data'!H35="x","x",IF('Crisis Indicator Data'!H35=0,0,IF(LOG('Crisis Indicator Data'!H35)&lt;O$4,0,IF(LOG('Crisis Indicator Data'!H35)&gt;O$3,5,ROUND(5-(O$3-LOG('Crisis Indicator Data'!H35))/(O$3-O$4)*5,1)))))</f>
        <v>3.7</v>
      </c>
      <c r="P38" s="143">
        <f>IF('Crisis Indicator Data'!H35="x","x",'Crisis Indicator Data'!H35/'Crisis Indicator Data'!G35)</f>
        <v>0.36912751677852351</v>
      </c>
      <c r="Q38" s="235">
        <f t="shared" ref="Q38:Q69" si="18">IF(P38="x","x",IF(P38&lt;Q$4,0,IF(P38&gt;Q$3,5,ROUND(5-(Q$3-P38)/(Q$3-Q$4)*5,1))))</f>
        <v>1.8</v>
      </c>
      <c r="R38" s="235">
        <f t="shared" ref="R38:R69" si="19">IF(AND(Q38="x",O38="x"),"x",AVERAGE(O38,Q38))</f>
        <v>2.75</v>
      </c>
      <c r="S38" s="235">
        <f>IF('Crisis Indicator Data'!I35="x","x",IF('Crisis Indicator Data'!I35=0,0,IF(LOG('Crisis Indicator Data'!I35)&lt;S$4,0,IF(LOG('Crisis Indicator Data'!I35)&gt;S$3,5,ROUND(5-(S$3-LOG('Crisis Indicator Data'!I35))/(S$3-S$4)*5,1)))))</f>
        <v>3.4</v>
      </c>
      <c r="T38" s="143">
        <f>IF('Crisis Indicator Data'!H35="x","x",IF('Crisis Indicator Data'!I35="x","x",'Crisis Indicator Data'!I35/'Crisis Indicator Data'!H35))</f>
        <v>4.3999999999999997E-2</v>
      </c>
      <c r="U38" s="235">
        <f t="shared" ref="U38:U69" si="20">IF(T38="x","x",IF(T38&lt;U$4,0,IF(T38&gt;U$3,5,ROUND(5-(U$3-T38)/(U$3-U$4)*5,1))))</f>
        <v>1.5</v>
      </c>
      <c r="V38" s="235">
        <f t="shared" ref="V38:V69" si="21">IF(AND(U38="x",S38="x"),"x",ROUND(AVERAGE(S38,U38),1))</f>
        <v>2.5</v>
      </c>
      <c r="W38" s="235">
        <f>IF('Crisis Indicator Data'!L35="x","x",IF('Crisis Indicator Data'!L35=0,0,IF(LOG('Crisis Indicator Data'!L35)&lt;W$4,0,IF(LOG('Crisis Indicator Data'!L35)&gt;W$3,5,ROUND(5-(W$3-LOG('Crisis Indicator Data'!L35))/(W$3-W$4)*5,1)))))</f>
        <v>4.7</v>
      </c>
      <c r="X38" s="242">
        <f>IF(OR('Crisis Indicator Data'!L35="x",'Crisis Indicator Data'!H35="x"),"x",'Crisis Indicator Data'!L35/'Crisis Indicator Data'!H35)</f>
        <v>3.4109090909090911E-4</v>
      </c>
      <c r="Y38" s="235">
        <f t="shared" ref="Y38:Y69" si="22">IF(X38="x","x",IF(X38&lt;Y$4,0,IF(X38&gt;Y$3,5,ROUND(5-(Y$3-X38)/(Y$3-Y$4)*5,1))))</f>
        <v>5</v>
      </c>
      <c r="Z38" s="235">
        <f t="shared" ref="Z38:Z69" si="23">IF(AND(Y38="x",W38="x"),"x",ROUND(AVERAGE(W38,Y38),1))</f>
        <v>4.9000000000000004</v>
      </c>
      <c r="AA38" s="235">
        <f t="shared" ref="AA38:AA69" si="24">IF(AND(V38="x",Z38="x"),"x",IF(OR(V38="x",Z38="x"),AVERAGE(V38,Z38),ROUND((5-GEOMEAN(((5-V38)/5*4+1),((5-Z38)/5*4+1)))/4*5,1)))</f>
        <v>4</v>
      </c>
      <c r="AB38" s="243">
        <f t="shared" ref="AB38:AB69" si="25">IF(AND(R38="x",AA38="x"),"x",IF(OR(R38="x",AA38="x"),AVERAGE(R38,AA38),ROUND((5-GEOMEAN(((5-R38)/5*4+1),((5-AA38)/5*4+1)))/4*5,1)))</f>
        <v>3.4</v>
      </c>
    </row>
    <row r="39" spans="1:28" x14ac:dyDescent="0.3">
      <c r="A39" s="145" t="str">
        <f>'Crisis Indicator Data'!A36</f>
        <v>Hurricane Eta and Iota in Guatemala</v>
      </c>
      <c r="B39" s="146" t="str">
        <f>'Crisis Indicator Data'!B36</f>
        <v>Tropical cyclone</v>
      </c>
      <c r="C39" s="146" t="str">
        <f>'Crisis Indicator Data'!C36</f>
        <v>GTM003</v>
      </c>
      <c r="D39" s="146" t="str">
        <f>'Crisis Indicator Data'!D36</f>
        <v>Guatemala</v>
      </c>
      <c r="E39" s="147" t="str">
        <f>'Crisis Indicator Data'!E36</f>
        <v>GTM</v>
      </c>
      <c r="F39" s="241">
        <f>IF('Crisis Indicator Data'!F36="x","x",IF(LOG('Crisis Indicator Data'!F36)&lt;F$4,0,IF(LOG('Crisis Indicator Data'!F36)&gt;F$3,5,ROUND(5-(F$3-LOG('Crisis Indicator Data'!F36))/(F$3-F$4)*5,1))))</f>
        <v>3.3</v>
      </c>
      <c r="G39" s="143">
        <f>IF('Crisis Indicator Data'!F36="x","x",IF(B39="Regional crisis",('Crisis Indicator Data'!F36/VLOOKUP('Impact of the crisis'!$C39,'Regional Crises'!$B$1:$R$66,4,FALSE)),'Crisis Indicator Data'!F36/VLOOKUP('Impact of the crisis'!$E39,'Country Indicator Data'!$B$4:$P$194,15,FALSE)))</f>
        <v>0.9037047405748414</v>
      </c>
      <c r="H39" s="235">
        <f t="shared" si="13"/>
        <v>4.5</v>
      </c>
      <c r="I39" s="235">
        <f t="shared" si="14"/>
        <v>3.9</v>
      </c>
      <c r="J39" s="235">
        <f>IF('Crisis Indicator Data'!G36="x","x",IF(LOG('Crisis Indicator Data'!G36)&lt;J$4,0,IF(LOG('Crisis Indicator Data'!G36)&gt;J$3,5,ROUND(5-(J$3-LOG('Crisis Indicator Data'!G36))/(J$3-J$4)*5,1))))</f>
        <v>3.3</v>
      </c>
      <c r="K39" s="143">
        <f>IF('Crisis Indicator Data'!G36="x","x",IF(B39="Regional crisis",('Crisis Indicator Data'!G36/VLOOKUP('Impact of the crisis'!$C39,'Regional Crises'!$B$1:$R$66,5,FALSE)),'Crisis Indicator Data'!G36/VLOOKUP('Impact of the crisis'!$E39,'Country Indicator Data'!$B$4:$P$194,14,FALSE)))</f>
        <v>0.64026845637583896</v>
      </c>
      <c r="L39" s="235">
        <f t="shared" si="15"/>
        <v>3.2</v>
      </c>
      <c r="M39" s="235">
        <f t="shared" si="16"/>
        <v>3.25</v>
      </c>
      <c r="N39" s="235">
        <f t="shared" si="17"/>
        <v>3.6</v>
      </c>
      <c r="O39" s="235">
        <f>IF('Crisis Indicator Data'!H36="x","x",IF('Crisis Indicator Data'!H36=0,0,IF(LOG('Crisis Indicator Data'!H36)&lt;O$4,0,IF(LOG('Crisis Indicator Data'!H36)&gt;O$3,5,ROUND(5-(O$3-LOG('Crisis Indicator Data'!H36))/(O$3-O$4)*5,1)))))</f>
        <v>3.1</v>
      </c>
      <c r="P39" s="143">
        <f>IF('Crisis Indicator Data'!H36="x","x",'Crisis Indicator Data'!H36/'Crisis Indicator Data'!G36)</f>
        <v>0.25566037735849056</v>
      </c>
      <c r="Q39" s="235">
        <f t="shared" si="18"/>
        <v>1.2</v>
      </c>
      <c r="R39" s="235">
        <f t="shared" si="19"/>
        <v>2.15</v>
      </c>
      <c r="S39" s="235">
        <f>IF('Crisis Indicator Data'!I36="x","x",IF('Crisis Indicator Data'!I36=0,0,IF(LOG('Crisis Indicator Data'!I36)&lt;S$4,0,IF(LOG('Crisis Indicator Data'!I36)&gt;S$3,5,ROUND(5-(S$3-LOG('Crisis Indicator Data'!I36))/(S$3-S$4)*5,1)))))</f>
        <v>3.3</v>
      </c>
      <c r="T39" s="143">
        <f>IF('Crisis Indicator Data'!H36="x","x",IF('Crisis Indicator Data'!I36="x","x",'Crisis Indicator Data'!I36/'Crisis Indicator Data'!H36))</f>
        <v>8.6100861008610086E-2</v>
      </c>
      <c r="U39" s="235">
        <f t="shared" si="20"/>
        <v>2.9</v>
      </c>
      <c r="V39" s="235">
        <f t="shared" si="21"/>
        <v>3.1</v>
      </c>
      <c r="W39" s="235">
        <f>IF('Crisis Indicator Data'!L36="x","x",IF('Crisis Indicator Data'!L36=0,0,IF(LOG('Crisis Indicator Data'!L36)&lt;W$4,0,IF(LOG('Crisis Indicator Data'!L36)&gt;W$3,5,ROUND(5-(W$3-LOG('Crisis Indicator Data'!L36))/(W$3-W$4)*5,1)))))</f>
        <v>2.6</v>
      </c>
      <c r="X39" s="242">
        <f>IF(OR('Crisis Indicator Data'!L36="x",'Crisis Indicator Data'!H36="x"),"x",'Crisis Indicator Data'!L36/'Crisis Indicator Data'!H36)</f>
        <v>2.5010250102501026E-5</v>
      </c>
      <c r="Y39" s="235">
        <f t="shared" si="22"/>
        <v>1.3</v>
      </c>
      <c r="Z39" s="235">
        <f t="shared" si="23"/>
        <v>2</v>
      </c>
      <c r="AA39" s="235">
        <f t="shared" si="24"/>
        <v>2.6</v>
      </c>
      <c r="AB39" s="243">
        <f t="shared" si="25"/>
        <v>2.4</v>
      </c>
    </row>
    <row r="40" spans="1:28" x14ac:dyDescent="0.3">
      <c r="A40" s="145" t="str">
        <f>'Crisis Indicator Data'!A37</f>
        <v>Complex crisis in Honduras</v>
      </c>
      <c r="B40" s="146" t="str">
        <f>'Crisis Indicator Data'!B37</f>
        <v>Complex crisis</v>
      </c>
      <c r="C40" s="146" t="str">
        <f>'Crisis Indicator Data'!C37</f>
        <v>HND001</v>
      </c>
      <c r="D40" s="146" t="str">
        <f>'Crisis Indicator Data'!D37</f>
        <v>Honduras</v>
      </c>
      <c r="E40" s="147" t="str">
        <f>'Crisis Indicator Data'!E37</f>
        <v>HND</v>
      </c>
      <c r="F40" s="241">
        <f>IF('Crisis Indicator Data'!F37="x","x",IF(LOG('Crisis Indicator Data'!F37)&lt;F$4,0,IF(LOG('Crisis Indicator Data'!F37)&gt;F$3,5,ROUND(5-(F$3-LOG('Crisis Indicator Data'!F37))/(F$3-F$4)*5,1))))</f>
        <v>3.4</v>
      </c>
      <c r="G40" s="143">
        <f>IF('Crisis Indicator Data'!F37="x","x",IF(B40="Regional crisis",('Crisis Indicator Data'!F37/VLOOKUP('Impact of the crisis'!$C40,'Regional Crises'!$B$1:$R$66,4,FALSE)),'Crisis Indicator Data'!F37/VLOOKUP('Impact of the crisis'!$E40,'Country Indicator Data'!$B$4:$P$194,15,FALSE)))</f>
        <v>1</v>
      </c>
      <c r="H40" s="235">
        <f t="shared" si="13"/>
        <v>5</v>
      </c>
      <c r="I40" s="235">
        <f t="shared" si="14"/>
        <v>4.2</v>
      </c>
      <c r="J40" s="235">
        <f>IF('Crisis Indicator Data'!G37="x","x",IF(LOG('Crisis Indicator Data'!G37)&lt;J$4,0,IF(LOG('Crisis Indicator Data'!G37)&gt;J$3,5,ROUND(5-(J$3-LOG('Crisis Indicator Data'!G37))/(J$3-J$4)*5,1))))</f>
        <v>3.2</v>
      </c>
      <c r="K40" s="143">
        <f>IF('Crisis Indicator Data'!G37="x","x",IF(B40="Regional crisis",('Crisis Indicator Data'!G37/VLOOKUP('Impact of the crisis'!$C40,'Regional Crises'!$B$1:$R$66,5,FALSE)),'Crisis Indicator Data'!G37/VLOOKUP('Impact of the crisis'!$E40,'Country Indicator Data'!$B$4:$P$194,14,FALSE)))</f>
        <v>1</v>
      </c>
      <c r="L40" s="235">
        <f t="shared" si="15"/>
        <v>5</v>
      </c>
      <c r="M40" s="235">
        <f t="shared" si="16"/>
        <v>4.0999999999999996</v>
      </c>
      <c r="N40" s="235">
        <f t="shared" si="17"/>
        <v>4.2</v>
      </c>
      <c r="O40" s="235">
        <f>IF('Crisis Indicator Data'!H37="x","x",IF('Crisis Indicator Data'!H37=0,0,IF(LOG('Crisis Indicator Data'!H37)&lt;O$4,0,IF(LOG('Crisis Indicator Data'!H37)&gt;O$3,5,ROUND(5-(O$3-LOG('Crisis Indicator Data'!H37))/(O$3-O$4)*5,1)))))</f>
        <v>3.2</v>
      </c>
      <c r="P40" s="143">
        <f>IF('Crisis Indicator Data'!H37="x","x",'Crisis Indicator Data'!H37/'Crisis Indicator Data'!G37)</f>
        <v>0.29482419742301813</v>
      </c>
      <c r="Q40" s="235">
        <f t="shared" si="18"/>
        <v>1.4</v>
      </c>
      <c r="R40" s="235">
        <f t="shared" si="19"/>
        <v>2.2999999999999998</v>
      </c>
      <c r="S40" s="235">
        <f>IF('Crisis Indicator Data'!I37="x","x",IF('Crisis Indicator Data'!I37=0,0,IF(LOG('Crisis Indicator Data'!I37)&lt;S$4,0,IF(LOG('Crisis Indicator Data'!I37)&gt;S$3,5,ROUND(5-(S$3-LOG('Crisis Indicator Data'!I37))/(S$3-S$4)*5,1)))))</f>
        <v>3.4</v>
      </c>
      <c r="T40" s="143">
        <f>IF('Crisis Indicator Data'!H37="x","x",IF('Crisis Indicator Data'!I37="x","x",'Crisis Indicator Data'!I37/'Crisis Indicator Data'!H37))</f>
        <v>9.1481481481481483E-2</v>
      </c>
      <c r="U40" s="235">
        <f t="shared" si="20"/>
        <v>3</v>
      </c>
      <c r="V40" s="235">
        <f t="shared" si="21"/>
        <v>3.2</v>
      </c>
      <c r="W40" s="235">
        <f>IF('Crisis Indicator Data'!L37="x","x",IF('Crisis Indicator Data'!L37=0,0,IF(LOG('Crisis Indicator Data'!L37)&lt;W$4,0,IF(LOG('Crisis Indicator Data'!L37)&gt;W$3,5,ROUND(5-(W$3-LOG('Crisis Indicator Data'!L37))/(W$3-W$4)*5,1)))))</f>
        <v>4.7</v>
      </c>
      <c r="X40" s="242">
        <f>IF(OR('Crisis Indicator Data'!L37="x",'Crisis Indicator Data'!H37="x"),"x",'Crisis Indicator Data'!L37/'Crisis Indicator Data'!H37)</f>
        <v>6.9703703703703703E-4</v>
      </c>
      <c r="Y40" s="235">
        <f t="shared" si="22"/>
        <v>5</v>
      </c>
      <c r="Z40" s="235">
        <f t="shared" si="23"/>
        <v>4.9000000000000004</v>
      </c>
      <c r="AA40" s="235">
        <f t="shared" si="24"/>
        <v>4.2</v>
      </c>
      <c r="AB40" s="243">
        <f t="shared" si="25"/>
        <v>3.4</v>
      </c>
    </row>
    <row r="41" spans="1:28" x14ac:dyDescent="0.3">
      <c r="A41" s="145" t="str">
        <f>'Crisis Indicator Data'!A38</f>
        <v>Hurricane Eta and Iota in Honduras</v>
      </c>
      <c r="B41" s="146" t="str">
        <f>'Crisis Indicator Data'!B38</f>
        <v>Tropical cyclone</v>
      </c>
      <c r="C41" s="146" t="str">
        <f>'Crisis Indicator Data'!C38</f>
        <v>HND002</v>
      </c>
      <c r="D41" s="146" t="str">
        <f>'Crisis Indicator Data'!D38</f>
        <v>Honduras</v>
      </c>
      <c r="E41" s="147" t="str">
        <f>'Crisis Indicator Data'!E38</f>
        <v>HND</v>
      </c>
      <c r="F41" s="241">
        <f>IF('Crisis Indicator Data'!F38="x","x",IF(LOG('Crisis Indicator Data'!F38)&lt;F$4,0,IF(LOG('Crisis Indicator Data'!F38)&gt;F$3,5,ROUND(5-(F$3-LOG('Crisis Indicator Data'!F38))/(F$3-F$4)*5,1))))</f>
        <v>3.4</v>
      </c>
      <c r="G41" s="143">
        <f>IF('Crisis Indicator Data'!F38="x","x",IF(B41="Regional crisis",('Crisis Indicator Data'!F38/VLOOKUP('Impact of the crisis'!$C41,'Regional Crises'!$B$1:$R$66,4,FALSE)),'Crisis Indicator Data'!F38/VLOOKUP('Impact of the crisis'!$E41,'Country Indicator Data'!$B$4:$P$194,15,FALSE)))</f>
        <v>1.0053624095093396</v>
      </c>
      <c r="H41" s="235">
        <f t="shared" si="13"/>
        <v>5</v>
      </c>
      <c r="I41" s="235">
        <f t="shared" si="14"/>
        <v>4.2</v>
      </c>
      <c r="J41" s="235">
        <f>IF('Crisis Indicator Data'!G38="x","x",IF(LOG('Crisis Indicator Data'!G38)&lt;J$4,0,IF(LOG('Crisis Indicator Data'!G38)&gt;J$3,5,ROUND(5-(J$3-LOG('Crisis Indicator Data'!G38))/(J$3-J$4)*5,1))))</f>
        <v>2.9</v>
      </c>
      <c r="K41" s="143">
        <f>IF('Crisis Indicator Data'!G38="x","x",IF(B41="Regional crisis",('Crisis Indicator Data'!G38/VLOOKUP('Impact of the crisis'!$C41,'Regional Crises'!$B$1:$R$66,5,FALSE)),'Crisis Indicator Data'!G38/VLOOKUP('Impact of the crisis'!$E41,'Country Indicator Data'!$B$4:$P$194,14,FALSE)))</f>
        <v>0.817864162480891</v>
      </c>
      <c r="L41" s="235">
        <f t="shared" si="15"/>
        <v>4.0999999999999996</v>
      </c>
      <c r="M41" s="235">
        <f t="shared" si="16"/>
        <v>3.5</v>
      </c>
      <c r="N41" s="235">
        <f t="shared" si="17"/>
        <v>3.9</v>
      </c>
      <c r="O41" s="235">
        <f>IF('Crisis Indicator Data'!H38="x","x",IF('Crisis Indicator Data'!H38=0,0,IF(LOG('Crisis Indicator Data'!H38)&lt;O$4,0,IF(LOG('Crisis Indicator Data'!H38)&gt;O$3,5,ROUND(5-(O$3-LOG('Crisis Indicator Data'!H38))/(O$3-O$4)*5,1)))))</f>
        <v>3.6</v>
      </c>
      <c r="P41" s="143">
        <f>IF('Crisis Indicator Data'!H38="x","x",'Crisis Indicator Data'!H38/'Crisis Indicator Data'!G38)</f>
        <v>0.62750333778371159</v>
      </c>
      <c r="Q41" s="235">
        <f t="shared" si="18"/>
        <v>3.1</v>
      </c>
      <c r="R41" s="235">
        <f t="shared" si="19"/>
        <v>3.35</v>
      </c>
      <c r="S41" s="235">
        <f>IF('Crisis Indicator Data'!I38="x","x",IF('Crisis Indicator Data'!I38=0,0,IF(LOG('Crisis Indicator Data'!I38)&lt;S$4,0,IF(LOG('Crisis Indicator Data'!I38)&gt;S$3,5,ROUND(5-(S$3-LOG('Crisis Indicator Data'!I38))/(S$3-S$4)*5,1)))))</f>
        <v>2.8</v>
      </c>
      <c r="T41" s="143">
        <f>IF('Crisis Indicator Data'!H38="x","x",IF('Crisis Indicator Data'!I38="x","x",'Crisis Indicator Data'!I38/'Crisis Indicator Data'!H38))</f>
        <v>2.0425531914893616E-2</v>
      </c>
      <c r="U41" s="235">
        <f t="shared" si="20"/>
        <v>0.7</v>
      </c>
      <c r="V41" s="235">
        <f t="shared" si="21"/>
        <v>1.8</v>
      </c>
      <c r="W41" s="235">
        <f>IF('Crisis Indicator Data'!L38="x","x",IF('Crisis Indicator Data'!L38=0,0,IF(LOG('Crisis Indicator Data'!L38)&lt;W$4,0,IF(LOG('Crisis Indicator Data'!L38)&gt;W$3,5,ROUND(5-(W$3-LOG('Crisis Indicator Data'!L38))/(W$3-W$4)*5,1)))))</f>
        <v>2.8</v>
      </c>
      <c r="X41" s="242">
        <f>IF(OR('Crisis Indicator Data'!L38="x",'Crisis Indicator Data'!H38="x"),"x",'Crisis Indicator Data'!L38/'Crisis Indicator Data'!H38)</f>
        <v>2.0851063829787234E-5</v>
      </c>
      <c r="Y41" s="235">
        <f t="shared" si="22"/>
        <v>1</v>
      </c>
      <c r="Z41" s="235">
        <f t="shared" si="23"/>
        <v>1.9</v>
      </c>
      <c r="AA41" s="235">
        <f t="shared" si="24"/>
        <v>1.9</v>
      </c>
      <c r="AB41" s="243">
        <f t="shared" si="25"/>
        <v>2.7</v>
      </c>
    </row>
    <row r="42" spans="1:28" x14ac:dyDescent="0.3">
      <c r="A42" s="145" t="str">
        <f>'Crisis Indicator Data'!A39</f>
        <v>Complex crisis in Haiti</v>
      </c>
      <c r="B42" s="146" t="str">
        <f>'Crisis Indicator Data'!B39</f>
        <v>Complex crisis</v>
      </c>
      <c r="C42" s="146" t="str">
        <f>'Crisis Indicator Data'!C39</f>
        <v>HTI001</v>
      </c>
      <c r="D42" s="146" t="str">
        <f>'Crisis Indicator Data'!D39</f>
        <v>Haiti</v>
      </c>
      <c r="E42" s="147" t="str">
        <f>'Crisis Indicator Data'!E39</f>
        <v>HTI</v>
      </c>
      <c r="F42" s="241">
        <f>IF('Crisis Indicator Data'!F39="x","x",IF(LOG('Crisis Indicator Data'!F39)&lt;F$4,0,IF(LOG('Crisis Indicator Data'!F39)&gt;F$3,5,ROUND(5-(F$3-LOG('Crisis Indicator Data'!F39))/(F$3-F$4)*5,1))))</f>
        <v>2.4</v>
      </c>
      <c r="G42" s="143">
        <f>IF('Crisis Indicator Data'!F39="x","x",IF(B42="Regional crisis",('Crisis Indicator Data'!F39/VLOOKUP('Impact of the crisis'!$C42,'Regional Crises'!$B$1:$R$66,4,FALSE)),'Crisis Indicator Data'!F39/VLOOKUP('Impact of the crisis'!$E42,'Country Indicator Data'!$B$4:$P$194,15,FALSE)))</f>
        <v>0.98570391872278662</v>
      </c>
      <c r="H42" s="235">
        <f t="shared" si="13"/>
        <v>4.9000000000000004</v>
      </c>
      <c r="I42" s="235">
        <f t="shared" si="14"/>
        <v>3.6500000000000004</v>
      </c>
      <c r="J42" s="235">
        <f>IF('Crisis Indicator Data'!G39="x","x",IF(LOG('Crisis Indicator Data'!G39)&lt;J$4,0,IF(LOG('Crisis Indicator Data'!G39)&gt;J$3,5,ROUND(5-(J$3-LOG('Crisis Indicator Data'!G39))/(J$3-J$4)*5,1))))</f>
        <v>3.5</v>
      </c>
      <c r="K42" s="143">
        <f>IF('Crisis Indicator Data'!G39="x","x",IF(B42="Regional crisis",('Crisis Indicator Data'!G39/VLOOKUP('Impact of the crisis'!$C42,'Regional Crises'!$B$1:$R$66,5,FALSE)),'Crisis Indicator Data'!G39/VLOOKUP('Impact of the crisis'!$E42,'Country Indicator Data'!$B$4:$P$194,14,FALSE)))</f>
        <v>1</v>
      </c>
      <c r="L42" s="235">
        <f t="shared" si="15"/>
        <v>5</v>
      </c>
      <c r="M42" s="235">
        <f t="shared" si="16"/>
        <v>4.25</v>
      </c>
      <c r="N42" s="235">
        <f t="shared" si="17"/>
        <v>4</v>
      </c>
      <c r="O42" s="235">
        <f>IF('Crisis Indicator Data'!H39="x","x",IF('Crisis Indicator Data'!H39=0,0,IF(LOG('Crisis Indicator Data'!H39)&lt;O$4,0,IF(LOG('Crisis Indicator Data'!H39)&gt;O$3,5,ROUND(5-(O$3-LOG('Crisis Indicator Data'!H39))/(O$3-O$4)*5,1)))))</f>
        <v>3.8</v>
      </c>
      <c r="P42" s="143">
        <f>IF('Crisis Indicator Data'!H39="x","x",'Crisis Indicator Data'!H39/'Crisis Indicator Data'!G39)</f>
        <v>0.55263157894736847</v>
      </c>
      <c r="Q42" s="235">
        <f t="shared" si="18"/>
        <v>2.7</v>
      </c>
      <c r="R42" s="235">
        <f t="shared" si="19"/>
        <v>3.25</v>
      </c>
      <c r="S42" s="235">
        <f>IF('Crisis Indicator Data'!I39="x","x",IF('Crisis Indicator Data'!I39=0,0,IF(LOG('Crisis Indicator Data'!I39)&lt;S$4,0,IF(LOG('Crisis Indicator Data'!I39)&gt;S$3,5,ROUND(5-(S$3-LOG('Crisis Indicator Data'!I39))/(S$3-S$4)*5,1)))))</f>
        <v>2.5</v>
      </c>
      <c r="T42" s="143">
        <f>IF('Crisis Indicator Data'!H39="x","x",IF('Crisis Indicator Data'!I39="x","x",'Crisis Indicator Data'!I39/'Crisis Indicator Data'!H39))</f>
        <v>8.4126984126984133E-3</v>
      </c>
      <c r="U42" s="235">
        <f t="shared" si="20"/>
        <v>0.3</v>
      </c>
      <c r="V42" s="235">
        <f t="shared" si="21"/>
        <v>1.4</v>
      </c>
      <c r="W42" s="235">
        <f>IF('Crisis Indicator Data'!L39="x","x",IF('Crisis Indicator Data'!L39=0,0,IF(LOG('Crisis Indicator Data'!L39)&lt;W$4,0,IF(LOG('Crisis Indicator Data'!L39)&gt;W$3,5,ROUND(5-(W$3-LOG('Crisis Indicator Data'!L39))/(W$3-W$4)*5,1)))))</f>
        <v>3.4</v>
      </c>
      <c r="X42" s="242">
        <f>IF(OR('Crisis Indicator Data'!L39="x",'Crisis Indicator Data'!H39="x"),"x",'Crisis Indicator Data'!L39/'Crisis Indicator Data'!H39)</f>
        <v>3.5714285714285717E-5</v>
      </c>
      <c r="Y42" s="235">
        <f t="shared" si="22"/>
        <v>1.8</v>
      </c>
      <c r="Z42" s="235">
        <f t="shared" si="23"/>
        <v>2.6</v>
      </c>
      <c r="AA42" s="235">
        <f t="shared" si="24"/>
        <v>2</v>
      </c>
      <c r="AB42" s="243">
        <f t="shared" si="25"/>
        <v>2.7</v>
      </c>
    </row>
    <row r="43" spans="1:28" x14ac:dyDescent="0.3">
      <c r="A43" s="145" t="str">
        <f>'Crisis Indicator Data'!A40</f>
        <v>Papua Conflict</v>
      </c>
      <c r="B43" s="146" t="str">
        <f>'Crisis Indicator Data'!B40</f>
        <v>Conflict</v>
      </c>
      <c r="C43" s="146" t="str">
        <f>'Crisis Indicator Data'!C40</f>
        <v>IDN002</v>
      </c>
      <c r="D43" s="146" t="str">
        <f>'Crisis Indicator Data'!D40</f>
        <v>Indonesia</v>
      </c>
      <c r="E43" s="147" t="str">
        <f>'Crisis Indicator Data'!E40</f>
        <v>IDN</v>
      </c>
      <c r="F43" s="241">
        <f>IF('Crisis Indicator Data'!F40="x","x",IF(LOG('Crisis Indicator Data'!F40)&lt;F$4,0,IF(LOG('Crisis Indicator Data'!F40)&gt;F$3,5,ROUND(5-(F$3-LOG('Crisis Indicator Data'!F40))/(F$3-F$4)*5,1))))</f>
        <v>4.4000000000000004</v>
      </c>
      <c r="G43" s="143">
        <f>IF('Crisis Indicator Data'!F40="x","x",IF(B43="Regional crisis",('Crisis Indicator Data'!F40/VLOOKUP('Impact of the crisis'!$C43,'Regional Crises'!$B$1:$R$66,4,FALSE)),'Crisis Indicator Data'!F40/VLOOKUP('Impact of the crisis'!$E43,'Country Indicator Data'!$B$4:$P$194,15,FALSE)))</f>
        <v>0.2296681883669966</v>
      </c>
      <c r="H43" s="235">
        <f t="shared" si="13"/>
        <v>1.1000000000000001</v>
      </c>
      <c r="I43" s="235">
        <f t="shared" si="14"/>
        <v>2.75</v>
      </c>
      <c r="J43" s="235">
        <f>IF('Crisis Indicator Data'!G40="x","x",IF(LOG('Crisis Indicator Data'!G40)&lt;J$4,0,IF(LOG('Crisis Indicator Data'!G40)&gt;J$3,5,ROUND(5-(J$3-LOG('Crisis Indicator Data'!G40))/(J$3-J$4)*5,1))))</f>
        <v>1.9</v>
      </c>
      <c r="K43" s="143">
        <f>IF('Crisis Indicator Data'!G40="x","x",IF(B43="Regional crisis",('Crisis Indicator Data'!G40/VLOOKUP('Impact of the crisis'!$C43,'Regional Crises'!$B$1:$R$66,5,FALSE)),'Crisis Indicator Data'!G40/VLOOKUP('Impact of the crisis'!$E43,'Country Indicator Data'!$B$4:$P$194,14,FALSE)))</f>
        <v>1.5122761986913804E-2</v>
      </c>
      <c r="L43" s="235">
        <f t="shared" si="15"/>
        <v>0</v>
      </c>
      <c r="M43" s="235">
        <f t="shared" si="16"/>
        <v>0.95</v>
      </c>
      <c r="N43" s="235">
        <f t="shared" si="17"/>
        <v>1.9</v>
      </c>
      <c r="O43" s="235">
        <f>IF('Crisis Indicator Data'!H40="x","x",IF('Crisis Indicator Data'!H40=0,0,IF(LOG('Crisis Indicator Data'!H40)&lt;O$4,0,IF(LOG('Crisis Indicator Data'!H40)&gt;O$3,5,ROUND(5-(O$3-LOG('Crisis Indicator Data'!H40))/(O$3-O$4)*5,1)))))</f>
        <v>3.4</v>
      </c>
      <c r="P43" s="143">
        <f>IF('Crisis Indicator Data'!H40="x","x",'Crisis Indicator Data'!H40/'Crisis Indicator Data'!G40)</f>
        <v>1</v>
      </c>
      <c r="Q43" s="235">
        <f t="shared" si="18"/>
        <v>5</v>
      </c>
      <c r="R43" s="235">
        <f t="shared" si="19"/>
        <v>4.2</v>
      </c>
      <c r="S43" s="235" t="str">
        <f>IF('Crisis Indicator Data'!I40="x","x",IF('Crisis Indicator Data'!I40=0,0,IF(LOG('Crisis Indicator Data'!I40)&lt;S$4,0,IF(LOG('Crisis Indicator Data'!I40)&gt;S$3,5,ROUND(5-(S$3-LOG('Crisis Indicator Data'!I40))/(S$3-S$4)*5,1)))))</f>
        <v>x</v>
      </c>
      <c r="T43" s="143" t="str">
        <f>IF('Crisis Indicator Data'!H40="x","x",IF('Crisis Indicator Data'!I40="x","x",'Crisis Indicator Data'!I40/'Crisis Indicator Data'!H40))</f>
        <v>x</v>
      </c>
      <c r="U43" s="235" t="str">
        <f t="shared" si="20"/>
        <v>x</v>
      </c>
      <c r="V43" s="235" t="str">
        <f t="shared" si="21"/>
        <v>x</v>
      </c>
      <c r="W43" s="235">
        <f>IF('Crisis Indicator Data'!L40="x","x",IF('Crisis Indicator Data'!L40=0,0,IF(LOG('Crisis Indicator Data'!L40)&lt;W$4,0,IF(LOG('Crisis Indicator Data'!L40)&gt;W$3,5,ROUND(5-(W$3-LOG('Crisis Indicator Data'!L40))/(W$3-W$4)*5,1)))))</f>
        <v>2</v>
      </c>
      <c r="X43" s="242">
        <f>IF(OR('Crisis Indicator Data'!L40="x",'Crisis Indicator Data'!H40="x"),"x",'Crisis Indicator Data'!L40/'Crisis Indicator Data'!H40)</f>
        <v>7.2342793544796881E-6</v>
      </c>
      <c r="Y43" s="235">
        <f t="shared" si="22"/>
        <v>0.4</v>
      </c>
      <c r="Z43" s="235">
        <f t="shared" si="23"/>
        <v>1.2</v>
      </c>
      <c r="AA43" s="235">
        <f t="shared" si="24"/>
        <v>1.2</v>
      </c>
      <c r="AB43" s="243">
        <f t="shared" si="25"/>
        <v>3</v>
      </c>
    </row>
    <row r="44" spans="1:28" x14ac:dyDescent="0.3">
      <c r="A44" s="145" t="str">
        <f>'Crisis Indicator Data'!A41</f>
        <v>Conflict in Jammu and Kashmir</v>
      </c>
      <c r="B44" s="146" t="str">
        <f>'Crisis Indicator Data'!B41</f>
        <v>Conflict</v>
      </c>
      <c r="C44" s="146" t="str">
        <f>'Crisis Indicator Data'!C41</f>
        <v>IND002</v>
      </c>
      <c r="D44" s="146" t="str">
        <f>'Crisis Indicator Data'!D41</f>
        <v>India</v>
      </c>
      <c r="E44" s="147" t="str">
        <f>'Crisis Indicator Data'!E41</f>
        <v>IND</v>
      </c>
      <c r="F44" s="241">
        <f>IF('Crisis Indicator Data'!F41="x","x",IF(LOG('Crisis Indicator Data'!F41)&lt;F$4,0,IF(LOG('Crisis Indicator Data'!F41)&gt;F$3,5,ROUND(5-(F$3-LOG('Crisis Indicator Data'!F41))/(F$3-F$4)*5,1))))</f>
        <v>3.9</v>
      </c>
      <c r="G44" s="143">
        <f>IF('Crisis Indicator Data'!F41="x","x",IF(B44="Regional crisis",('Crisis Indicator Data'!F41/VLOOKUP('Impact of the crisis'!$C44,'Regional Crises'!$B$1:$R$66,4,FALSE)),'Crisis Indicator Data'!F41/VLOOKUP('Impact of the crisis'!$E44,'Country Indicator Data'!$B$4:$P$194,15,FALSE)))</f>
        <v>7.4746652585270371E-2</v>
      </c>
      <c r="H44" s="235">
        <f t="shared" si="13"/>
        <v>0.3</v>
      </c>
      <c r="I44" s="235">
        <f t="shared" si="14"/>
        <v>2.1</v>
      </c>
      <c r="J44" s="235">
        <f>IF('Crisis Indicator Data'!G41="x","x",IF(LOG('Crisis Indicator Data'!G41)&lt;J$4,0,IF(LOG('Crisis Indicator Data'!G41)&gt;J$3,5,ROUND(5-(J$3-LOG('Crisis Indicator Data'!G41))/(J$3-J$4)*5,1))))</f>
        <v>3.7</v>
      </c>
      <c r="K44" s="143">
        <f>IF('Crisis Indicator Data'!G41="x","x",IF(B44="Regional crisis",('Crisis Indicator Data'!G41/VLOOKUP('Impact of the crisis'!$C44,'Regional Crises'!$B$1:$R$66,5,FALSE)),'Crisis Indicator Data'!G41/VLOOKUP('Impact of the crisis'!$E44,'Country Indicator Data'!$B$4:$P$194,14,FALSE)))</f>
        <v>9.2654707725042858E-3</v>
      </c>
      <c r="L44" s="235">
        <f t="shared" si="15"/>
        <v>0</v>
      </c>
      <c r="M44" s="235">
        <f t="shared" si="16"/>
        <v>1.85</v>
      </c>
      <c r="N44" s="235">
        <f t="shared" si="17"/>
        <v>2</v>
      </c>
      <c r="O44" s="235" t="str">
        <f>IF('Crisis Indicator Data'!H41="x","x",IF('Crisis Indicator Data'!H41=0,0,IF(LOG('Crisis Indicator Data'!H41)&lt;O$4,0,IF(LOG('Crisis Indicator Data'!H41)&gt;O$3,5,ROUND(5-(O$3-LOG('Crisis Indicator Data'!H41))/(O$3-O$4)*5,1)))))</f>
        <v>x</v>
      </c>
      <c r="P44" s="143" t="str">
        <f>IF('Crisis Indicator Data'!H41="x","x",'Crisis Indicator Data'!H41/'Crisis Indicator Data'!G41)</f>
        <v>x</v>
      </c>
      <c r="Q44" s="235" t="str">
        <f t="shared" si="18"/>
        <v>x</v>
      </c>
      <c r="R44" s="235" t="str">
        <f t="shared" si="19"/>
        <v>x</v>
      </c>
      <c r="S44" s="235" t="str">
        <f>IF('Crisis Indicator Data'!I41="x","x",IF('Crisis Indicator Data'!I41=0,0,IF(LOG('Crisis Indicator Data'!I41)&lt;S$4,0,IF(LOG('Crisis Indicator Data'!I41)&gt;S$3,5,ROUND(5-(S$3-LOG('Crisis Indicator Data'!I41))/(S$3-S$4)*5,1)))))</f>
        <v>x</v>
      </c>
      <c r="T44" s="143" t="str">
        <f>IF('Crisis Indicator Data'!H41="x","x",IF('Crisis Indicator Data'!I41="x","x",'Crisis Indicator Data'!I41/'Crisis Indicator Data'!H41))</f>
        <v>x</v>
      </c>
      <c r="U44" s="235" t="str">
        <f t="shared" si="20"/>
        <v>x</v>
      </c>
      <c r="V44" s="235" t="str">
        <f t="shared" si="21"/>
        <v>x</v>
      </c>
      <c r="W44" s="235">
        <f>IF('Crisis Indicator Data'!L41="x","x",IF('Crisis Indicator Data'!L41=0,0,IF(LOG('Crisis Indicator Data'!L41)&lt;W$4,0,IF(LOG('Crisis Indicator Data'!L41)&gt;W$3,5,ROUND(5-(W$3-LOG('Crisis Indicator Data'!L41))/(W$3-W$4)*5,1)))))</f>
        <v>2.9</v>
      </c>
      <c r="X44" s="242" t="str">
        <f>IF(OR('Crisis Indicator Data'!L41="x",'Crisis Indicator Data'!H41="x"),"x",'Crisis Indicator Data'!L41/'Crisis Indicator Data'!H41)</f>
        <v>x</v>
      </c>
      <c r="Y44" s="235" t="str">
        <f t="shared" si="22"/>
        <v>x</v>
      </c>
      <c r="Z44" s="235">
        <f t="shared" si="23"/>
        <v>2.9</v>
      </c>
      <c r="AA44" s="235">
        <f t="shared" si="24"/>
        <v>2.9</v>
      </c>
      <c r="AB44" s="243">
        <f t="shared" si="25"/>
        <v>2.9</v>
      </c>
    </row>
    <row r="45" spans="1:28" x14ac:dyDescent="0.3">
      <c r="A45" s="145" t="str">
        <f>'Crisis Indicator Data'!A42</f>
        <v>Afghan Refugees in Iran</v>
      </c>
      <c r="B45" s="146" t="str">
        <f>'Crisis Indicator Data'!B42</f>
        <v>International displacement</v>
      </c>
      <c r="C45" s="146" t="str">
        <f>'Crisis Indicator Data'!C42</f>
        <v>IRN004</v>
      </c>
      <c r="D45" s="146" t="str">
        <f>'Crisis Indicator Data'!D42</f>
        <v>Iran</v>
      </c>
      <c r="E45" s="147" t="str">
        <f>'Crisis Indicator Data'!E42</f>
        <v>IRN</v>
      </c>
      <c r="F45" s="241">
        <f>IF('Crisis Indicator Data'!F42="x","x",IF(LOG('Crisis Indicator Data'!F42)&lt;F$4,0,IF(LOG('Crisis Indicator Data'!F42)&gt;F$3,5,ROUND(5-(F$3-LOG('Crisis Indicator Data'!F42))/(F$3-F$4)*5,1))))</f>
        <v>4</v>
      </c>
      <c r="G45" s="143">
        <f>IF('Crisis Indicator Data'!F42="x","x",IF(B45="Regional crisis",('Crisis Indicator Data'!F42/VLOOKUP('Impact of the crisis'!$C45,'Regional Crises'!$B$1:$R$66,4,FALSE)),'Crisis Indicator Data'!F42/VLOOKUP('Impact of the crisis'!$E45,'Country Indicator Data'!$B$4:$P$194,15,FALSE)))</f>
        <v>0.1470818291215403</v>
      </c>
      <c r="H45" s="235">
        <f t="shared" si="13"/>
        <v>0.6</v>
      </c>
      <c r="I45" s="235">
        <f t="shared" si="14"/>
        <v>2.2999999999999998</v>
      </c>
      <c r="J45" s="235">
        <f>IF('Crisis Indicator Data'!G42="x","x",IF(LOG('Crisis Indicator Data'!G42)&lt;J$4,0,IF(LOG('Crisis Indicator Data'!G42)&gt;J$3,5,ROUND(5-(J$3-LOG('Crisis Indicator Data'!G42))/(J$3-J$4)*5,1))))</f>
        <v>4.5999999999999996</v>
      </c>
      <c r="K45" s="143">
        <f>IF('Crisis Indicator Data'!G42="x","x",IF(B45="Regional crisis",('Crisis Indicator Data'!G42/VLOOKUP('Impact of the crisis'!$C45,'Regional Crises'!$B$1:$R$66,5,FALSE)),'Crisis Indicator Data'!G42/VLOOKUP('Impact of the crisis'!$E45,'Country Indicator Data'!$B$4:$P$194,14,FALSE)))</f>
        <v>0.29933916986228687</v>
      </c>
      <c r="L45" s="235">
        <f t="shared" si="15"/>
        <v>1.5</v>
      </c>
      <c r="M45" s="235">
        <f t="shared" si="16"/>
        <v>3.05</v>
      </c>
      <c r="N45" s="235">
        <f t="shared" si="17"/>
        <v>2.7</v>
      </c>
      <c r="O45" s="235">
        <f>IF('Crisis Indicator Data'!H42="x","x",IF('Crisis Indicator Data'!H42=0,0,IF(LOG('Crisis Indicator Data'!H42)&lt;O$4,0,IF(LOG('Crisis Indicator Data'!H42)&gt;O$3,5,ROUND(5-(O$3-LOG('Crisis Indicator Data'!H42))/(O$3-O$4)*5,1)))))</f>
        <v>3.2</v>
      </c>
      <c r="P45" s="143">
        <f>IF('Crisis Indicator Data'!H42="x","x",'Crisis Indicator Data'!H42/'Crisis Indicator Data'!G42)</f>
        <v>0.11199290980139387</v>
      </c>
      <c r="Q45" s="235">
        <f t="shared" si="18"/>
        <v>0.5</v>
      </c>
      <c r="R45" s="235">
        <f t="shared" si="19"/>
        <v>1.85</v>
      </c>
      <c r="S45" s="235">
        <f>IF('Crisis Indicator Data'!I42="x","x",IF('Crisis Indicator Data'!I42=0,0,IF(LOG('Crisis Indicator Data'!I42)&lt;S$4,0,IF(LOG('Crisis Indicator Data'!I42)&gt;S$3,5,ROUND(5-(S$3-LOG('Crisis Indicator Data'!I42))/(S$3-S$4)*5,1)))))</f>
        <v>4.9000000000000004</v>
      </c>
      <c r="T45" s="143">
        <f>IF('Crisis Indicator Data'!H42="x","x",IF('Crisis Indicator Data'!I42="x","x",'Crisis Indicator Data'!I42/'Crisis Indicator Data'!H42))</f>
        <v>1</v>
      </c>
      <c r="U45" s="235">
        <f t="shared" si="20"/>
        <v>5</v>
      </c>
      <c r="V45" s="235">
        <f t="shared" si="21"/>
        <v>5</v>
      </c>
      <c r="W45" s="235">
        <f>IF('Crisis Indicator Data'!L42="x","x",IF('Crisis Indicator Data'!L42=0,0,IF(LOG('Crisis Indicator Data'!L42)&lt;W$4,0,IF(LOG('Crisis Indicator Data'!L42)&gt;W$3,5,ROUND(5-(W$3-LOG('Crisis Indicator Data'!L42))/(W$3-W$4)*5,1)))))</f>
        <v>0</v>
      </c>
      <c r="X45" s="242">
        <f>IF(OR('Crisis Indicator Data'!L42="x",'Crisis Indicator Data'!H42="x"),"x",'Crisis Indicator Data'!L42/'Crisis Indicator Data'!H42)</f>
        <v>0</v>
      </c>
      <c r="Y45" s="235">
        <f t="shared" si="22"/>
        <v>0</v>
      </c>
      <c r="Z45" s="235">
        <f t="shared" si="23"/>
        <v>0</v>
      </c>
      <c r="AA45" s="235">
        <f t="shared" si="24"/>
        <v>3.5</v>
      </c>
      <c r="AB45" s="243">
        <f t="shared" si="25"/>
        <v>2.8</v>
      </c>
    </row>
    <row r="46" spans="1:28" x14ac:dyDescent="0.3">
      <c r="A46" s="145" t="str">
        <f>'Crisis Indicator Data'!A43</f>
        <v>Multiple crises in Iraq</v>
      </c>
      <c r="B46" s="146" t="str">
        <f>'Crisis Indicator Data'!B43</f>
        <v>Multiple crises country</v>
      </c>
      <c r="C46" s="146" t="str">
        <f>'Crisis Indicator Data'!C43</f>
        <v>IRQ001</v>
      </c>
      <c r="D46" s="146" t="str">
        <f>'Crisis Indicator Data'!D43</f>
        <v>Iraq</v>
      </c>
      <c r="E46" s="147" t="str">
        <f>'Crisis Indicator Data'!E43</f>
        <v>IRQ</v>
      </c>
      <c r="F46" s="241">
        <f>IF('Crisis Indicator Data'!F43="x","x",IF(LOG('Crisis Indicator Data'!F43)&lt;F$4,0,IF(LOG('Crisis Indicator Data'!F43)&gt;F$3,5,ROUND(5-(F$3-LOG('Crisis Indicator Data'!F43))/(F$3-F$4)*5,1))))</f>
        <v>4.4000000000000004</v>
      </c>
      <c r="G46" s="143">
        <f>IF('Crisis Indicator Data'!F43="x","x",IF(B46="Regional crisis",('Crisis Indicator Data'!F43/VLOOKUP('Impact of the crisis'!$C46,'Regional Crises'!$B$1:$R$66,4,FALSE)),'Crisis Indicator Data'!F43/VLOOKUP('Impact of the crisis'!$E46,'Country Indicator Data'!$B$4:$P$194,15,FALSE)))</f>
        <v>1.0016853748388286</v>
      </c>
      <c r="H46" s="235">
        <f t="shared" si="13"/>
        <v>5</v>
      </c>
      <c r="I46" s="235">
        <f t="shared" si="14"/>
        <v>4.7</v>
      </c>
      <c r="J46" s="235">
        <f>IF('Crisis Indicator Data'!G43="x","x",IF(LOG('Crisis Indicator Data'!G43)&lt;J$4,0,IF(LOG('Crisis Indicator Data'!G43)&gt;J$3,5,ROUND(5-(J$3-LOG('Crisis Indicator Data'!G43))/(J$3-J$4)*5,1))))</f>
        <v>5</v>
      </c>
      <c r="K46" s="143">
        <f>IF('Crisis Indicator Data'!G43="x","x",IF(B46="Regional crisis",('Crisis Indicator Data'!G43/VLOOKUP('Impact of the crisis'!$C46,'Regional Crises'!$B$1:$R$66,5,FALSE)),'Crisis Indicator Data'!G43/VLOOKUP('Impact of the crisis'!$E46,'Country Indicator Data'!$B$4:$P$194,14,FALSE)))</f>
        <v>1</v>
      </c>
      <c r="L46" s="235">
        <f t="shared" si="15"/>
        <v>5</v>
      </c>
      <c r="M46" s="235">
        <f t="shared" si="16"/>
        <v>5</v>
      </c>
      <c r="N46" s="235">
        <f t="shared" si="17"/>
        <v>4.9000000000000004</v>
      </c>
      <c r="O46" s="235">
        <f>IF('Crisis Indicator Data'!H43="x","x",IF('Crisis Indicator Data'!H43=0,0,IF(LOG('Crisis Indicator Data'!H43)&lt;O$4,0,IF(LOG('Crisis Indicator Data'!H43)&gt;O$3,5,ROUND(5-(O$3-LOG('Crisis Indicator Data'!H43))/(O$3-O$4)*5,1)))))</f>
        <v>3.8</v>
      </c>
      <c r="P46" s="143">
        <f>IF('Crisis Indicator Data'!H43="x","x",'Crisis Indicator Data'!H43/'Crisis Indicator Data'!G43)</f>
        <v>0.1559399643856525</v>
      </c>
      <c r="Q46" s="235">
        <f t="shared" si="18"/>
        <v>0.7</v>
      </c>
      <c r="R46" s="235">
        <f t="shared" si="19"/>
        <v>2.25</v>
      </c>
      <c r="S46" s="235">
        <f>IF('Crisis Indicator Data'!I43="x","x",IF('Crisis Indicator Data'!I43=0,0,IF(LOG('Crisis Indicator Data'!I43)&lt;S$4,0,IF(LOG('Crisis Indicator Data'!I43)&gt;S$3,5,ROUND(5-(S$3-LOG('Crisis Indicator Data'!I43))/(S$3-S$4)*5,1)))))</f>
        <v>5</v>
      </c>
      <c r="T46" s="143">
        <f>IF('Crisis Indicator Data'!H43="x","x",IF('Crisis Indicator Data'!I43="x","x",'Crisis Indicator Data'!I43/'Crisis Indicator Data'!H43))</f>
        <v>1.3706362153344209</v>
      </c>
      <c r="U46" s="235">
        <f t="shared" si="20"/>
        <v>5</v>
      </c>
      <c r="V46" s="235">
        <f t="shared" si="21"/>
        <v>5</v>
      </c>
      <c r="W46" s="235">
        <f>IF('Crisis Indicator Data'!L43="x","x",IF('Crisis Indicator Data'!L43=0,0,IF(LOG('Crisis Indicator Data'!L43)&lt;W$4,0,IF(LOG('Crisis Indicator Data'!L43)&gt;W$3,5,ROUND(5-(W$3-LOG('Crisis Indicator Data'!L43))/(W$3-W$4)*5,1)))))</f>
        <v>4.4000000000000004</v>
      </c>
      <c r="X46" s="242">
        <f>IF(OR('Crisis Indicator Data'!L43="x",'Crisis Indicator Data'!H43="x"),"x",'Crisis Indicator Data'!L43/'Crisis Indicator Data'!H43)</f>
        <v>1.9331158238172921E-4</v>
      </c>
      <c r="Y46" s="235">
        <f t="shared" si="22"/>
        <v>5</v>
      </c>
      <c r="Z46" s="235">
        <f t="shared" si="23"/>
        <v>4.7</v>
      </c>
      <c r="AA46" s="235">
        <f t="shared" si="24"/>
        <v>4.9000000000000004</v>
      </c>
      <c r="AB46" s="243">
        <f t="shared" si="25"/>
        <v>3.9</v>
      </c>
    </row>
    <row r="47" spans="1:28" x14ac:dyDescent="0.3">
      <c r="A47" s="145" t="str">
        <f>'Crisis Indicator Data'!A44</f>
        <v>Conflict  in Iraq</v>
      </c>
      <c r="B47" s="146" t="str">
        <f>'Crisis Indicator Data'!B44</f>
        <v>Conflict</v>
      </c>
      <c r="C47" s="146" t="str">
        <f>'Crisis Indicator Data'!C44</f>
        <v>IRQ002</v>
      </c>
      <c r="D47" s="146" t="str">
        <f>'Crisis Indicator Data'!D44</f>
        <v>Iraq</v>
      </c>
      <c r="E47" s="147" t="str">
        <f>'Crisis Indicator Data'!E44</f>
        <v>IRQ</v>
      </c>
      <c r="F47" s="241">
        <f>IF('Crisis Indicator Data'!F44="x","x",IF(LOG('Crisis Indicator Data'!F44)&lt;F$4,0,IF(LOG('Crisis Indicator Data'!F44)&gt;F$3,5,ROUND(5-(F$3-LOG('Crisis Indicator Data'!F44))/(F$3-F$4)*5,1))))</f>
        <v>4.4000000000000004</v>
      </c>
      <c r="G47" s="143">
        <f>IF('Crisis Indicator Data'!F44="x","x",IF(B47="Regional crisis",('Crisis Indicator Data'!F44/VLOOKUP('Impact of the crisis'!$C47,'Regional Crises'!$B$1:$R$66,4,FALSE)),'Crisis Indicator Data'!F44/VLOOKUP('Impact of the crisis'!$E47,'Country Indicator Data'!$B$4:$P$194,15,FALSE)))</f>
        <v>1.0016853932584269</v>
      </c>
      <c r="H47" s="235">
        <f t="shared" si="13"/>
        <v>5</v>
      </c>
      <c r="I47" s="235">
        <f t="shared" si="14"/>
        <v>4.7</v>
      </c>
      <c r="J47" s="235">
        <f>IF('Crisis Indicator Data'!G44="x","x",IF(LOG('Crisis Indicator Data'!G44)&lt;J$4,0,IF(LOG('Crisis Indicator Data'!G44)&gt;J$3,5,ROUND(5-(J$3-LOG('Crisis Indicator Data'!G44))/(J$3-J$4)*5,1))))</f>
        <v>2.6</v>
      </c>
      <c r="K47" s="143">
        <f>IF('Crisis Indicator Data'!G44="x","x",IF(B47="Regional crisis",('Crisis Indicator Data'!G44/VLOOKUP('Impact of the crisis'!$C47,'Regional Crises'!$B$1:$R$66,5,FALSE)),'Crisis Indicator Data'!G44/VLOOKUP('Impact of the crisis'!$E47,'Country Indicator Data'!$B$4:$P$194,14,FALSE)))</f>
        <v>0.1559399643856525</v>
      </c>
      <c r="L47" s="235">
        <f t="shared" si="15"/>
        <v>0.7</v>
      </c>
      <c r="M47" s="235">
        <f t="shared" si="16"/>
        <v>1.65</v>
      </c>
      <c r="N47" s="235">
        <f t="shared" si="17"/>
        <v>3.6</v>
      </c>
      <c r="O47" s="235">
        <f>IF('Crisis Indicator Data'!H44="x","x",IF('Crisis Indicator Data'!H44=0,0,IF(LOG('Crisis Indicator Data'!H44)&lt;O$4,0,IF(LOG('Crisis Indicator Data'!H44)&gt;O$3,5,ROUND(5-(O$3-LOG('Crisis Indicator Data'!H44))/(O$3-O$4)*5,1)))))</f>
        <v>3.8</v>
      </c>
      <c r="P47" s="143">
        <f>IF('Crisis Indicator Data'!H44="x","x",'Crisis Indicator Data'!H44/'Crisis Indicator Data'!G44)</f>
        <v>0.95024469820554647</v>
      </c>
      <c r="Q47" s="235">
        <f t="shared" si="18"/>
        <v>4.7</v>
      </c>
      <c r="R47" s="235">
        <f t="shared" si="19"/>
        <v>4.25</v>
      </c>
      <c r="S47" s="235">
        <f>IF('Crisis Indicator Data'!I44="x","x",IF('Crisis Indicator Data'!I44=0,0,IF(LOG('Crisis Indicator Data'!I44)&lt;S$4,0,IF(LOG('Crisis Indicator Data'!I44)&gt;S$3,5,ROUND(5-(S$3-LOG('Crisis Indicator Data'!I44))/(S$3-S$4)*5,1)))))</f>
        <v>5</v>
      </c>
      <c r="T47" s="143">
        <f>IF('Crisis Indicator Data'!H44="x","x",IF('Crisis Indicator Data'!I44="x","x",'Crisis Indicator Data'!I44/'Crisis Indicator Data'!H44))</f>
        <v>1.4005150214592275</v>
      </c>
      <c r="U47" s="235">
        <f t="shared" si="20"/>
        <v>5</v>
      </c>
      <c r="V47" s="235">
        <f t="shared" si="21"/>
        <v>5</v>
      </c>
      <c r="W47" s="235">
        <f>IF('Crisis Indicator Data'!L44="x","x",IF('Crisis Indicator Data'!L44=0,0,IF(LOG('Crisis Indicator Data'!L44)&lt;W$4,0,IF(LOG('Crisis Indicator Data'!L44)&gt;W$3,5,ROUND(5-(W$3-LOG('Crisis Indicator Data'!L44))/(W$3-W$4)*5,1)))))</f>
        <v>4.4000000000000004</v>
      </c>
      <c r="X47" s="242">
        <f>IF(OR('Crisis Indicator Data'!L44="x",'Crisis Indicator Data'!H44="x"),"x",'Crisis Indicator Data'!L44/'Crisis Indicator Data'!H44)</f>
        <v>2.0343347639484977E-4</v>
      </c>
      <c r="Y47" s="235">
        <f t="shared" si="22"/>
        <v>5</v>
      </c>
      <c r="Z47" s="235">
        <f t="shared" si="23"/>
        <v>4.7</v>
      </c>
      <c r="AA47" s="235">
        <f t="shared" si="24"/>
        <v>4.9000000000000004</v>
      </c>
      <c r="AB47" s="243">
        <f t="shared" si="25"/>
        <v>4.5999999999999996</v>
      </c>
    </row>
    <row r="48" spans="1:28" x14ac:dyDescent="0.3">
      <c r="A48" s="145" t="str">
        <f>'Crisis Indicator Data'!A45</f>
        <v>Syrian and Palestinian refugees in iraq</v>
      </c>
      <c r="B48" s="146" t="str">
        <f>'Crisis Indicator Data'!B45</f>
        <v>International displacement</v>
      </c>
      <c r="C48" s="146" t="str">
        <f>'Crisis Indicator Data'!C45</f>
        <v>IRQ003</v>
      </c>
      <c r="D48" s="146" t="str">
        <f>'Crisis Indicator Data'!D45</f>
        <v>Iraq</v>
      </c>
      <c r="E48" s="147" t="str">
        <f>'Crisis Indicator Data'!E45</f>
        <v>IRQ</v>
      </c>
      <c r="F48" s="241">
        <f>IF('Crisis Indicator Data'!F45="x","x",IF(LOG('Crisis Indicator Data'!F45)&lt;F$4,0,IF(LOG('Crisis Indicator Data'!F45)&gt;F$3,5,ROUND(5-(F$3-LOG('Crisis Indicator Data'!F45))/(F$3-F$4)*5,1))))</f>
        <v>2.7</v>
      </c>
      <c r="G48" s="143">
        <f>IF('Crisis Indicator Data'!F45="x","x",IF(B48="Regional crisis",('Crisis Indicator Data'!F45/VLOOKUP('Impact of the crisis'!$C48,'Regional Crises'!$B$1:$R$66,4,FALSE)),'Crisis Indicator Data'!F45/VLOOKUP('Impact of the crisis'!$E48,'Country Indicator Data'!$B$4:$P$194,15,FALSE)))</f>
        <v>9.3578467489408734E-2</v>
      </c>
      <c r="H48" s="235">
        <f t="shared" si="13"/>
        <v>0.4</v>
      </c>
      <c r="I48" s="235">
        <f t="shared" si="14"/>
        <v>1.55</v>
      </c>
      <c r="J48" s="235">
        <f>IF('Crisis Indicator Data'!G45="x","x",IF(LOG('Crisis Indicator Data'!G45)&lt;J$4,0,IF(LOG('Crisis Indicator Data'!G45)&gt;J$3,5,ROUND(5-(J$3-LOG('Crisis Indicator Data'!G45))/(J$3-J$4)*5,1))))</f>
        <v>2.4</v>
      </c>
      <c r="K48" s="143">
        <f>IF('Crisis Indicator Data'!G45="x","x",IF(B48="Regional crisis",('Crisis Indicator Data'!G45/VLOOKUP('Impact of the crisis'!$C48,'Regional Crises'!$B$1:$R$66,5,FALSE)),'Crisis Indicator Data'!G45/VLOOKUP('Impact of the crisis'!$E48,'Country Indicator Data'!$B$4:$P$194,14,FALSE)))</f>
        <v>0.13070465530399389</v>
      </c>
      <c r="L48" s="235">
        <f t="shared" si="15"/>
        <v>0.6</v>
      </c>
      <c r="M48" s="235">
        <f t="shared" si="16"/>
        <v>1.5</v>
      </c>
      <c r="N48" s="235">
        <f t="shared" si="17"/>
        <v>1.5</v>
      </c>
      <c r="O48" s="235">
        <f>IF('Crisis Indicator Data'!H45="x","x",IF('Crisis Indicator Data'!H45=0,0,IF(LOG('Crisis Indicator Data'!H45)&lt;O$4,0,IF(LOG('Crisis Indicator Data'!H45)&gt;O$3,5,ROUND(5-(O$3-LOG('Crisis Indicator Data'!H45))/(O$3-O$4)*5,1)))))</f>
        <v>2</v>
      </c>
      <c r="P48" s="143">
        <f>IF('Crisis Indicator Data'!H45="x","x",'Crisis Indicator Data'!H45/'Crisis Indicator Data'!G45)</f>
        <v>9.2837680031140526E-2</v>
      </c>
      <c r="Q48" s="235">
        <f t="shared" si="18"/>
        <v>0.4</v>
      </c>
      <c r="R48" s="235">
        <f t="shared" si="19"/>
        <v>1.2</v>
      </c>
      <c r="S48" s="235">
        <f>IF('Crisis Indicator Data'!I45="x","x",IF('Crisis Indicator Data'!I45=0,0,IF(LOG('Crisis Indicator Data'!I45)&lt;S$4,0,IF(LOG('Crisis Indicator Data'!I45)&gt;S$3,5,ROUND(5-(S$3-LOG('Crisis Indicator Data'!I45))/(S$3-S$4)*5,1)))))</f>
        <v>3.4</v>
      </c>
      <c r="T48" s="143">
        <f>IF('Crisis Indicator Data'!H45="x","x",IF('Crisis Indicator Data'!I45="x","x",'Crisis Indicator Data'!I45/'Crisis Indicator Data'!H45))</f>
        <v>0.51362683438155132</v>
      </c>
      <c r="U48" s="235">
        <f t="shared" si="20"/>
        <v>5</v>
      </c>
      <c r="V48" s="235">
        <f t="shared" si="21"/>
        <v>4.2</v>
      </c>
      <c r="W48" s="235">
        <f>IF('Crisis Indicator Data'!L45="x","x",IF('Crisis Indicator Data'!L45=0,0,IF(LOG('Crisis Indicator Data'!L45)&lt;W$4,0,IF(LOG('Crisis Indicator Data'!L45)&gt;W$3,5,ROUND(5-(W$3-LOG('Crisis Indicator Data'!L45))/(W$3-W$4)*5,1)))))</f>
        <v>0</v>
      </c>
      <c r="X48" s="242">
        <f>IF(OR('Crisis Indicator Data'!L45="x",'Crisis Indicator Data'!H45="x"),"x",'Crisis Indicator Data'!L45/'Crisis Indicator Data'!H45)</f>
        <v>0</v>
      </c>
      <c r="Y48" s="235">
        <f t="shared" si="22"/>
        <v>0</v>
      </c>
      <c r="Z48" s="235">
        <f t="shared" si="23"/>
        <v>0</v>
      </c>
      <c r="AA48" s="235">
        <f t="shared" si="24"/>
        <v>2.7</v>
      </c>
      <c r="AB48" s="243">
        <f t="shared" si="25"/>
        <v>2</v>
      </c>
    </row>
    <row r="49" spans="1:28" x14ac:dyDescent="0.3">
      <c r="A49" s="145" t="str">
        <f>'Crisis Indicator Data'!A46</f>
        <v>Mixed migration flows in Italy</v>
      </c>
      <c r="B49" s="146" t="str">
        <f>'Crisis Indicator Data'!B46</f>
        <v>International displacement</v>
      </c>
      <c r="C49" s="146" t="str">
        <f>'Crisis Indicator Data'!C46</f>
        <v>ITA002</v>
      </c>
      <c r="D49" s="146" t="str">
        <f>'Crisis Indicator Data'!D46</f>
        <v>Italy</v>
      </c>
      <c r="E49" s="147" t="str">
        <f>'Crisis Indicator Data'!E46</f>
        <v>ITA</v>
      </c>
      <c r="F49" s="241">
        <f>IF('Crisis Indicator Data'!F46="x","x",IF(LOG('Crisis Indicator Data'!F46)&lt;F$4,0,IF(LOG('Crisis Indicator Data'!F46)&gt;F$3,5,ROUND(5-(F$3-LOG('Crisis Indicator Data'!F46))/(F$3-F$4)*5,1))))</f>
        <v>2.7</v>
      </c>
      <c r="G49" s="143">
        <f>IF('Crisis Indicator Data'!F46="x","x",IF(B49="Regional crisis",('Crisis Indicator Data'!F46/VLOOKUP('Impact of the crisis'!$C49,'Regional Crises'!$B$1:$R$66,4,FALSE)),'Crisis Indicator Data'!F46/VLOOKUP('Impact of the crisis'!$E49,'Country Indicator Data'!$B$4:$P$194,15,FALSE)))</f>
        <v>0.1395729924525736</v>
      </c>
      <c r="H49" s="235">
        <f t="shared" si="13"/>
        <v>0.6</v>
      </c>
      <c r="I49" s="235">
        <f t="shared" si="14"/>
        <v>1.6500000000000001</v>
      </c>
      <c r="J49" s="235">
        <f>IF('Crisis Indicator Data'!G46="x","x",IF(LOG('Crisis Indicator Data'!G46)&lt;J$4,0,IF(LOG('Crisis Indicator Data'!G46)&gt;J$3,5,ROUND(5-(J$3-LOG('Crisis Indicator Data'!G46))/(J$3-J$4)*5,1))))</f>
        <v>2.8</v>
      </c>
      <c r="K49" s="143">
        <f>IF('Crisis Indicator Data'!G46="x","x",IF(B49="Regional crisis",('Crisis Indicator Data'!G46/VLOOKUP('Impact of the crisis'!$C49,'Regional Crises'!$B$1:$R$66,5,FALSE)),'Crisis Indicator Data'!G46/VLOOKUP('Impact of the crisis'!$E49,'Country Indicator Data'!$B$4:$P$194,14,FALSE)))</f>
        <v>0.11745298581326295</v>
      </c>
      <c r="L49" s="235">
        <f t="shared" si="15"/>
        <v>0.5</v>
      </c>
      <c r="M49" s="235">
        <f t="shared" si="16"/>
        <v>1.65</v>
      </c>
      <c r="N49" s="235">
        <f t="shared" si="17"/>
        <v>1.7</v>
      </c>
      <c r="O49" s="235" t="str">
        <f>IF('Crisis Indicator Data'!H46="x","x",IF('Crisis Indicator Data'!H46=0,0,IF(LOG('Crisis Indicator Data'!H46)&lt;O$4,0,IF(LOG('Crisis Indicator Data'!H46)&gt;O$3,5,ROUND(5-(O$3-LOG('Crisis Indicator Data'!H46))/(O$3-O$4)*5,1)))))</f>
        <v>x</v>
      </c>
      <c r="P49" s="143" t="str">
        <f>IF('Crisis Indicator Data'!H46="x","x",'Crisis Indicator Data'!H46/'Crisis Indicator Data'!G46)</f>
        <v>x</v>
      </c>
      <c r="Q49" s="235" t="str">
        <f t="shared" si="18"/>
        <v>x</v>
      </c>
      <c r="R49" s="235" t="str">
        <f t="shared" si="19"/>
        <v>x</v>
      </c>
      <c r="S49" s="235" t="str">
        <f>IF('Crisis Indicator Data'!I46="x","x",IF('Crisis Indicator Data'!I46=0,0,IF(LOG('Crisis Indicator Data'!I46)&lt;S$4,0,IF(LOG('Crisis Indicator Data'!I46)&gt;S$3,5,ROUND(5-(S$3-LOG('Crisis Indicator Data'!I46))/(S$3-S$4)*5,1)))))</f>
        <v>x</v>
      </c>
      <c r="T49" s="143" t="str">
        <f>IF('Crisis Indicator Data'!H46="x","x",IF('Crisis Indicator Data'!I46="x","x",'Crisis Indicator Data'!I46/'Crisis Indicator Data'!H46))</f>
        <v>x</v>
      </c>
      <c r="U49" s="235" t="str">
        <f t="shared" si="20"/>
        <v>x</v>
      </c>
      <c r="V49" s="235" t="str">
        <f t="shared" si="21"/>
        <v>x</v>
      </c>
      <c r="W49" s="235">
        <f>IF('Crisis Indicator Data'!L46="x","x",IF('Crisis Indicator Data'!L46=0,0,IF(LOG('Crisis Indicator Data'!L46)&lt;W$4,0,IF(LOG('Crisis Indicator Data'!L46)&gt;W$3,5,ROUND(5-(W$3-LOG('Crisis Indicator Data'!L46))/(W$3-W$4)*5,1)))))</f>
        <v>3.4</v>
      </c>
      <c r="X49" s="242" t="str">
        <f>IF(OR('Crisis Indicator Data'!L46="x",'Crisis Indicator Data'!H46="x"),"x",'Crisis Indicator Data'!L46/'Crisis Indicator Data'!H46)</f>
        <v>x</v>
      </c>
      <c r="Y49" s="235" t="str">
        <f t="shared" si="22"/>
        <v>x</v>
      </c>
      <c r="Z49" s="235">
        <f t="shared" si="23"/>
        <v>3.4</v>
      </c>
      <c r="AA49" s="235">
        <f t="shared" si="24"/>
        <v>3.4</v>
      </c>
      <c r="AB49" s="243">
        <f t="shared" si="25"/>
        <v>3.4</v>
      </c>
    </row>
    <row r="50" spans="1:28" x14ac:dyDescent="0.3">
      <c r="A50" s="145" t="str">
        <f>'Crisis Indicator Data'!A47</f>
        <v>Syrian refugees in Jordan</v>
      </c>
      <c r="B50" s="146" t="str">
        <f>'Crisis Indicator Data'!B47</f>
        <v>International displacement</v>
      </c>
      <c r="C50" s="146" t="str">
        <f>'Crisis Indicator Data'!C47</f>
        <v>JOR002</v>
      </c>
      <c r="D50" s="146" t="str">
        <f>'Crisis Indicator Data'!D47</f>
        <v>Jordan</v>
      </c>
      <c r="E50" s="147" t="str">
        <f>'Crisis Indicator Data'!E47</f>
        <v>JOR</v>
      </c>
      <c r="F50" s="241">
        <f>IF('Crisis Indicator Data'!F47="x","x",IF(LOG('Crisis Indicator Data'!F47)&lt;F$4,0,IF(LOG('Crisis Indicator Data'!F47)&gt;F$3,5,ROUND(5-(F$3-LOG('Crisis Indicator Data'!F47))/(F$3-F$4)*5,1))))</f>
        <v>2.7</v>
      </c>
      <c r="G50" s="143">
        <f>IF('Crisis Indicator Data'!F47="x","x",IF(B50="Regional crisis",('Crisis Indicator Data'!F47/VLOOKUP('Impact of the crisis'!$C50,'Regional Crises'!$B$1:$R$66,4,FALSE)),'Crisis Indicator Data'!F47/VLOOKUP('Impact of the crisis'!$E50,'Country Indicator Data'!$B$4:$P$194,15,FALSE)))</f>
        <v>0.45576706465420141</v>
      </c>
      <c r="H50" s="235">
        <f t="shared" si="13"/>
        <v>2.2000000000000002</v>
      </c>
      <c r="I50" s="235">
        <f t="shared" si="14"/>
        <v>2.4500000000000002</v>
      </c>
      <c r="J50" s="235">
        <f>IF('Crisis Indicator Data'!G47="x","x",IF(LOG('Crisis Indicator Data'!G47)&lt;J$4,0,IF(LOG('Crisis Indicator Data'!G47)&gt;J$3,5,ROUND(5-(J$3-LOG('Crisis Indicator Data'!G47))/(J$3-J$4)*5,1))))</f>
        <v>3.1</v>
      </c>
      <c r="K50" s="143">
        <f>IF('Crisis Indicator Data'!G47="x","x",IF(B50="Regional crisis",('Crisis Indicator Data'!G47/VLOOKUP('Impact of the crisis'!$C50,'Regional Crises'!$B$1:$R$66,5,FALSE)),'Crisis Indicator Data'!G47/VLOOKUP('Impact of the crisis'!$E50,'Country Indicator Data'!$B$4:$P$194,14,FALSE)))</f>
        <v>0.80584860262816949</v>
      </c>
      <c r="L50" s="235">
        <f t="shared" si="15"/>
        <v>4</v>
      </c>
      <c r="M50" s="235">
        <f t="shared" si="16"/>
        <v>3.55</v>
      </c>
      <c r="N50" s="235">
        <f t="shared" si="17"/>
        <v>3</v>
      </c>
      <c r="O50" s="235">
        <f>IF('Crisis Indicator Data'!H47="x","x",IF('Crisis Indicator Data'!H47=0,0,IF(LOG('Crisis Indicator Data'!H47)&lt;O$4,0,IF(LOG('Crisis Indicator Data'!H47)&gt;O$3,5,ROUND(5-(O$3-LOG('Crisis Indicator Data'!H47))/(O$3-O$4)*5,1)))))</f>
        <v>3</v>
      </c>
      <c r="P50" s="143">
        <f>IF('Crisis Indicator Data'!H47="x","x",'Crisis Indicator Data'!H47/'Crisis Indicator Data'!G47)</f>
        <v>0.22014239779513092</v>
      </c>
      <c r="Q50" s="235">
        <f t="shared" si="18"/>
        <v>1.1000000000000001</v>
      </c>
      <c r="R50" s="235">
        <f t="shared" si="19"/>
        <v>2.0499999999999998</v>
      </c>
      <c r="S50" s="235">
        <f>IF('Crisis Indicator Data'!I47="x","x",IF('Crisis Indicator Data'!I47=0,0,IF(LOG('Crisis Indicator Data'!I47)&lt;S$4,0,IF(LOG('Crisis Indicator Data'!I47)&gt;S$3,5,ROUND(5-(S$3-LOG('Crisis Indicator Data'!I47))/(S$3-S$4)*5,1)))))</f>
        <v>4.5</v>
      </c>
      <c r="T50" s="143">
        <f>IF('Crisis Indicator Data'!H47="x","x",IF('Crisis Indicator Data'!I47="x","x",'Crisis Indicator Data'!I47/'Crisis Indicator Data'!H47))</f>
        <v>0.72874282733437667</v>
      </c>
      <c r="U50" s="235">
        <f t="shared" si="20"/>
        <v>5</v>
      </c>
      <c r="V50" s="235">
        <f t="shared" si="21"/>
        <v>4.8</v>
      </c>
      <c r="W50" s="235">
        <f>IF('Crisis Indicator Data'!L47="x","x",IF('Crisis Indicator Data'!L47=0,0,IF(LOG('Crisis Indicator Data'!L47)&lt;W$4,0,IF(LOG('Crisis Indicator Data'!L47)&gt;W$3,5,ROUND(5-(W$3-LOG('Crisis Indicator Data'!L47))/(W$3-W$4)*5,1)))))</f>
        <v>0</v>
      </c>
      <c r="X50" s="242">
        <f>IF(OR('Crisis Indicator Data'!L47="x",'Crisis Indicator Data'!H47="x"),"x",'Crisis Indicator Data'!L47/'Crisis Indicator Data'!H47)</f>
        <v>0</v>
      </c>
      <c r="Y50" s="235">
        <f t="shared" si="22"/>
        <v>0</v>
      </c>
      <c r="Z50" s="235">
        <f t="shared" si="23"/>
        <v>0</v>
      </c>
      <c r="AA50" s="235">
        <f t="shared" si="24"/>
        <v>3.2</v>
      </c>
      <c r="AB50" s="243">
        <f t="shared" si="25"/>
        <v>2.7</v>
      </c>
    </row>
    <row r="51" spans="1:28" x14ac:dyDescent="0.3">
      <c r="A51" s="145" t="str">
        <f>'Crisis Indicator Data'!A48</f>
        <v>Refugee situation in Kenya</v>
      </c>
      <c r="B51" s="146" t="str">
        <f>'Crisis Indicator Data'!B48</f>
        <v>International displacement</v>
      </c>
      <c r="C51" s="146" t="str">
        <f>'Crisis Indicator Data'!C48</f>
        <v>KEN002</v>
      </c>
      <c r="D51" s="146" t="str">
        <f>'Crisis Indicator Data'!D48</f>
        <v>Kenya</v>
      </c>
      <c r="E51" s="147" t="str">
        <f>'Crisis Indicator Data'!E48</f>
        <v>KEN</v>
      </c>
      <c r="F51" s="241">
        <f>IF('Crisis Indicator Data'!F48="x","x",IF(LOG('Crisis Indicator Data'!F48)&lt;F$4,0,IF(LOG('Crisis Indicator Data'!F48)&gt;F$3,5,ROUND(5-(F$3-LOG('Crisis Indicator Data'!F48))/(F$3-F$4)*5,1))))</f>
        <v>3.4</v>
      </c>
      <c r="G51" s="143">
        <f>IF('Crisis Indicator Data'!F48="x","x",IF(B51="Regional crisis",('Crisis Indicator Data'!F48/VLOOKUP('Impact of the crisis'!$C51,'Regional Crises'!$B$1:$R$66,4,FALSE)),'Crisis Indicator Data'!F48/VLOOKUP('Impact of the crisis'!$E51,'Country Indicator Data'!$B$4:$P$194,15,FALSE)))</f>
        <v>0.19972765927539796</v>
      </c>
      <c r="H51" s="235">
        <f t="shared" si="13"/>
        <v>0.9</v>
      </c>
      <c r="I51" s="235">
        <f t="shared" si="14"/>
        <v>2.15</v>
      </c>
      <c r="J51" s="235">
        <f>IF('Crisis Indicator Data'!G48="x","x",IF(LOG('Crisis Indicator Data'!G48)&lt;J$4,0,IF(LOG('Crisis Indicator Data'!G48)&gt;J$3,5,ROUND(5-(J$3-LOG('Crisis Indicator Data'!G48))/(J$3-J$4)*5,1))))</f>
        <v>2.8</v>
      </c>
      <c r="K51" s="143">
        <f>IF('Crisis Indicator Data'!G48="x","x",IF(B51="Regional crisis",('Crisis Indicator Data'!G48/VLOOKUP('Impact of the crisis'!$C51,'Regional Crises'!$B$1:$R$66,5,FALSE)),'Crisis Indicator Data'!G48/VLOOKUP('Impact of the crisis'!$E51,'Country Indicator Data'!$B$4:$P$194,14,FALSE)))</f>
        <v>0.13005662249722724</v>
      </c>
      <c r="L51" s="235">
        <f t="shared" si="15"/>
        <v>0.6</v>
      </c>
      <c r="M51" s="235">
        <f t="shared" si="16"/>
        <v>1.7</v>
      </c>
      <c r="N51" s="235">
        <f t="shared" si="17"/>
        <v>1.9</v>
      </c>
      <c r="O51" s="235">
        <f>IF('Crisis Indicator Data'!H48="x","x",IF('Crisis Indicator Data'!H48=0,0,IF(LOG('Crisis Indicator Data'!H48)&lt;O$4,0,IF(LOG('Crisis Indicator Data'!H48)&gt;O$3,5,ROUND(5-(O$3-LOG('Crisis Indicator Data'!H48))/(O$3-O$4)*5,1)))))</f>
        <v>2</v>
      </c>
      <c r="P51" s="143">
        <f>IF('Crisis Indicator Data'!H48="x","x",'Crisis Indicator Data'!H48/'Crisis Indicator Data'!G48)</f>
        <v>7.7648114901256726E-2</v>
      </c>
      <c r="Q51" s="235">
        <f t="shared" si="18"/>
        <v>0.3</v>
      </c>
      <c r="R51" s="235">
        <f t="shared" si="19"/>
        <v>1.1499999999999999</v>
      </c>
      <c r="S51" s="235">
        <f>IF('Crisis Indicator Data'!I48="x","x",IF('Crisis Indicator Data'!I48=0,0,IF(LOG('Crisis Indicator Data'!I48)&lt;S$4,0,IF(LOG('Crisis Indicator Data'!I48)&gt;S$3,5,ROUND(5-(S$3-LOG('Crisis Indicator Data'!I48))/(S$3-S$4)*5,1)))))</f>
        <v>3.9</v>
      </c>
      <c r="T51" s="143">
        <f>IF('Crisis Indicator Data'!H48="x","x",IF('Crisis Indicator Data'!I48="x","x",'Crisis Indicator Data'!I48/'Crisis Indicator Data'!H48))</f>
        <v>1</v>
      </c>
      <c r="U51" s="235">
        <f t="shared" si="20"/>
        <v>5</v>
      </c>
      <c r="V51" s="235">
        <f t="shared" si="21"/>
        <v>4.5</v>
      </c>
      <c r="W51" s="235" t="str">
        <f>IF('Crisis Indicator Data'!L48="x","x",IF('Crisis Indicator Data'!L48=0,0,IF(LOG('Crisis Indicator Data'!L48)&lt;W$4,0,IF(LOG('Crisis Indicator Data'!L48)&gt;W$3,5,ROUND(5-(W$3-LOG('Crisis Indicator Data'!L48))/(W$3-W$4)*5,1)))))</f>
        <v>x</v>
      </c>
      <c r="X51" s="242" t="str">
        <f>IF(OR('Crisis Indicator Data'!L48="x",'Crisis Indicator Data'!H48="x"),"x",'Crisis Indicator Data'!L48/'Crisis Indicator Data'!H48)</f>
        <v>x</v>
      </c>
      <c r="Y51" s="235" t="str">
        <f t="shared" si="22"/>
        <v>x</v>
      </c>
      <c r="Z51" s="235" t="str">
        <f t="shared" si="23"/>
        <v>x</v>
      </c>
      <c r="AA51" s="235">
        <f t="shared" si="24"/>
        <v>4.5</v>
      </c>
      <c r="AB51" s="243">
        <f t="shared" si="25"/>
        <v>3.3</v>
      </c>
    </row>
    <row r="52" spans="1:28" x14ac:dyDescent="0.3">
      <c r="A52" s="145" t="str">
        <f>'Crisis Indicator Data'!A49</f>
        <v>Syrian refugees in Lebanon</v>
      </c>
      <c r="B52" s="146" t="str">
        <f>'Crisis Indicator Data'!B49</f>
        <v>International displacement</v>
      </c>
      <c r="C52" s="146" t="str">
        <f>'Crisis Indicator Data'!C49</f>
        <v>LBN002</v>
      </c>
      <c r="D52" s="146" t="str">
        <f>'Crisis Indicator Data'!D49</f>
        <v>Lebanon</v>
      </c>
      <c r="E52" s="147" t="str">
        <f>'Crisis Indicator Data'!E49</f>
        <v>LBN</v>
      </c>
      <c r="F52" s="241">
        <f>IF('Crisis Indicator Data'!F49="x","x",IF(LOG('Crisis Indicator Data'!F49)&lt;F$4,0,IF(LOG('Crisis Indicator Data'!F49)&gt;F$3,5,ROUND(5-(F$3-LOG('Crisis Indicator Data'!F49))/(F$3-F$4)*5,1))))</f>
        <v>1.7</v>
      </c>
      <c r="G52" s="143">
        <f>IF('Crisis Indicator Data'!F49="x","x",IF(B52="Regional crisis",('Crisis Indicator Data'!F49/VLOOKUP('Impact of the crisis'!$C52,'Regional Crises'!$B$1:$R$66,4,FALSE)),'Crisis Indicator Data'!F49/VLOOKUP('Impact of the crisis'!$E52,'Country Indicator Data'!$B$4:$P$194,15,FALSE)))</f>
        <v>0.99718475073313795</v>
      </c>
      <c r="H52" s="235">
        <f t="shared" si="13"/>
        <v>5</v>
      </c>
      <c r="I52" s="235">
        <f t="shared" si="14"/>
        <v>3.35</v>
      </c>
      <c r="J52" s="235">
        <f>IF('Crisis Indicator Data'!G49="x","x",IF(LOG('Crisis Indicator Data'!G49)&lt;J$4,0,IF(LOG('Crisis Indicator Data'!G49)&gt;J$3,5,ROUND(5-(J$3-LOG('Crisis Indicator Data'!G49))/(J$3-J$4)*5,1))))</f>
        <v>2.8</v>
      </c>
      <c r="K52" s="143">
        <f>IF('Crisis Indicator Data'!G49="x","x",IF(B52="Regional crisis",('Crisis Indicator Data'!G49/VLOOKUP('Impact of the crisis'!$C52,'Regional Crises'!$B$1:$R$66,5,FALSE)),'Crisis Indicator Data'!G49/VLOOKUP('Impact of the crisis'!$E52,'Country Indicator Data'!$B$4:$P$194,14,FALSE)))</f>
        <v>1</v>
      </c>
      <c r="L52" s="235">
        <f t="shared" si="15"/>
        <v>5</v>
      </c>
      <c r="M52" s="235">
        <f t="shared" si="16"/>
        <v>3.9</v>
      </c>
      <c r="N52" s="235">
        <f t="shared" si="17"/>
        <v>3.6</v>
      </c>
      <c r="O52" s="235">
        <f>IF('Crisis Indicator Data'!H49="x","x",IF('Crisis Indicator Data'!H49=0,0,IF(LOG('Crisis Indicator Data'!H49)&lt;O$4,0,IF(LOG('Crisis Indicator Data'!H49)&gt;O$3,5,ROUND(5-(O$3-LOG('Crisis Indicator Data'!H49))/(O$3-O$4)*5,1)))))</f>
        <v>3.4</v>
      </c>
      <c r="P52" s="143">
        <f>IF('Crisis Indicator Data'!H49="x","x",'Crisis Indicator Data'!H49/'Crisis Indicator Data'!G49)</f>
        <v>0.5109393232205367</v>
      </c>
      <c r="Q52" s="235">
        <f t="shared" si="18"/>
        <v>2.5</v>
      </c>
      <c r="R52" s="235">
        <f t="shared" si="19"/>
        <v>2.95</v>
      </c>
      <c r="S52" s="235">
        <f>IF('Crisis Indicator Data'!I49="x","x",IF('Crisis Indicator Data'!I49=0,0,IF(LOG('Crisis Indicator Data'!I49)&lt;S$4,0,IF(LOG('Crisis Indicator Data'!I49)&gt;S$3,5,ROUND(5-(S$3-LOG('Crisis Indicator Data'!I49))/(S$3-S$4)*5,1)))))</f>
        <v>5</v>
      </c>
      <c r="T52" s="143">
        <f>IF('Crisis Indicator Data'!H49="x","x",IF('Crisis Indicator Data'!I49="x","x",'Crisis Indicator Data'!I49/'Crisis Indicator Data'!H49))</f>
        <v>1</v>
      </c>
      <c r="U52" s="235">
        <f t="shared" si="20"/>
        <v>5</v>
      </c>
      <c r="V52" s="235">
        <f t="shared" si="21"/>
        <v>5</v>
      </c>
      <c r="W52" s="235">
        <f>IF('Crisis Indicator Data'!L49="x","x",IF('Crisis Indicator Data'!L49=0,0,IF(LOG('Crisis Indicator Data'!L49)&lt;W$4,0,IF(LOG('Crisis Indicator Data'!L49)&gt;W$3,5,ROUND(5-(W$3-LOG('Crisis Indicator Data'!L49))/(W$3-W$4)*5,1)))))</f>
        <v>0</v>
      </c>
      <c r="X52" s="242">
        <f>IF(OR('Crisis Indicator Data'!L49="x",'Crisis Indicator Data'!H49="x"),"x",'Crisis Indicator Data'!L49/'Crisis Indicator Data'!H49)</f>
        <v>0</v>
      </c>
      <c r="Y52" s="235">
        <f t="shared" si="22"/>
        <v>0</v>
      </c>
      <c r="Z52" s="235">
        <f t="shared" si="23"/>
        <v>0</v>
      </c>
      <c r="AA52" s="235">
        <f t="shared" si="24"/>
        <v>3.5</v>
      </c>
      <c r="AB52" s="243">
        <f t="shared" si="25"/>
        <v>3.2</v>
      </c>
    </row>
    <row r="53" spans="1:28" x14ac:dyDescent="0.3">
      <c r="A53" s="145" t="str">
        <f>'Crisis Indicator Data'!A50</f>
        <v>Socioeconomic crisis in Lebanon</v>
      </c>
      <c r="B53" s="146" t="str">
        <f>'Crisis Indicator Data'!B50</f>
        <v>Political and economic crisis</v>
      </c>
      <c r="C53" s="146" t="str">
        <f>'Crisis Indicator Data'!C50</f>
        <v>LBN004</v>
      </c>
      <c r="D53" s="146" t="str">
        <f>'Crisis Indicator Data'!D50</f>
        <v>Lebanon</v>
      </c>
      <c r="E53" s="147" t="str">
        <f>'Crisis Indicator Data'!E50</f>
        <v>LBN</v>
      </c>
      <c r="F53" s="241">
        <f>IF('Crisis Indicator Data'!F50="x","x",IF(LOG('Crisis Indicator Data'!F50)&lt;F$4,0,IF(LOG('Crisis Indicator Data'!F50)&gt;F$3,5,ROUND(5-(F$3-LOG('Crisis Indicator Data'!F50))/(F$3-F$4)*5,1))))</f>
        <v>1.7</v>
      </c>
      <c r="G53" s="143">
        <f>IF('Crisis Indicator Data'!F50="x","x",IF(B53="Regional crisis",('Crisis Indicator Data'!F50/VLOOKUP('Impact of the crisis'!$C53,'Regional Crises'!$B$1:$R$66,4,FALSE)),'Crisis Indicator Data'!F50/VLOOKUP('Impact of the crisis'!$E53,'Country Indicator Data'!$B$4:$P$194,15,FALSE)))</f>
        <v>0.99718475073313795</v>
      </c>
      <c r="H53" s="235">
        <f t="shared" si="13"/>
        <v>5</v>
      </c>
      <c r="I53" s="235">
        <f t="shared" si="14"/>
        <v>3.35</v>
      </c>
      <c r="J53" s="235">
        <f>IF('Crisis Indicator Data'!G50="x","x",IF(LOG('Crisis Indicator Data'!G50)&lt;J$4,0,IF(LOG('Crisis Indicator Data'!G50)&gt;J$3,5,ROUND(5-(J$3-LOG('Crisis Indicator Data'!G50))/(J$3-J$4)*5,1))))</f>
        <v>2.8</v>
      </c>
      <c r="K53" s="143">
        <f>IF('Crisis Indicator Data'!G50="x","x",IF(B53="Regional crisis",('Crisis Indicator Data'!G50/VLOOKUP('Impact of the crisis'!$C53,'Regional Crises'!$B$1:$R$66,5,FALSE)),'Crisis Indicator Data'!G50/VLOOKUP('Impact of the crisis'!$E53,'Country Indicator Data'!$B$4:$P$194,14,FALSE)))</f>
        <v>1</v>
      </c>
      <c r="L53" s="235">
        <f t="shared" si="15"/>
        <v>5</v>
      </c>
      <c r="M53" s="235">
        <f t="shared" si="16"/>
        <v>3.9</v>
      </c>
      <c r="N53" s="235">
        <f t="shared" si="17"/>
        <v>3.6</v>
      </c>
      <c r="O53" s="235">
        <f>IF('Crisis Indicator Data'!H50="x","x",IF('Crisis Indicator Data'!H50=0,0,IF(LOG('Crisis Indicator Data'!H50)&lt;O$4,0,IF(LOG('Crisis Indicator Data'!H50)&gt;O$3,5,ROUND(5-(O$3-LOG('Crisis Indicator Data'!H50))/(O$3-O$4)*5,1)))))</f>
        <v>3.9</v>
      </c>
      <c r="P53" s="143">
        <f>IF('Crisis Indicator Data'!H50="x","x",'Crisis Indicator Data'!H50/'Crisis Indicator Data'!G50)</f>
        <v>1</v>
      </c>
      <c r="Q53" s="235">
        <f t="shared" si="18"/>
        <v>5</v>
      </c>
      <c r="R53" s="235">
        <f t="shared" si="19"/>
        <v>4.45</v>
      </c>
      <c r="S53" s="235" t="str">
        <f>IF('Crisis Indicator Data'!I50="x","x",IF('Crisis Indicator Data'!I50=0,0,IF(LOG('Crisis Indicator Data'!I50)&lt;S$4,0,IF(LOG('Crisis Indicator Data'!I50)&gt;S$3,5,ROUND(5-(S$3-LOG('Crisis Indicator Data'!I50))/(S$3-S$4)*5,1)))))</f>
        <v>x</v>
      </c>
      <c r="T53" s="143" t="str">
        <f>IF('Crisis Indicator Data'!H50="x","x",IF('Crisis Indicator Data'!I50="x","x",'Crisis Indicator Data'!I50/'Crisis Indicator Data'!H50))</f>
        <v>x</v>
      </c>
      <c r="U53" s="235" t="str">
        <f t="shared" si="20"/>
        <v>x</v>
      </c>
      <c r="V53" s="235" t="str">
        <f t="shared" si="21"/>
        <v>x</v>
      </c>
      <c r="W53" s="235">
        <f>IF('Crisis Indicator Data'!L50="x","x",IF('Crisis Indicator Data'!L50=0,0,IF(LOG('Crisis Indicator Data'!L50)&lt;W$4,0,IF(LOG('Crisis Indicator Data'!L50)&gt;W$3,5,ROUND(5-(W$3-LOG('Crisis Indicator Data'!L50))/(W$3-W$4)*5,1)))))</f>
        <v>1.6</v>
      </c>
      <c r="X53" s="242">
        <f>IF(OR('Crisis Indicator Data'!L50="x",'Crisis Indicator Data'!H50="x"),"x",'Crisis Indicator Data'!L50/'Crisis Indicator Data'!H50)</f>
        <v>2.0420070011668612E-6</v>
      </c>
      <c r="Y53" s="235">
        <f t="shared" si="22"/>
        <v>0.1</v>
      </c>
      <c r="Z53" s="235">
        <f t="shared" si="23"/>
        <v>0.9</v>
      </c>
      <c r="AA53" s="235">
        <f t="shared" si="24"/>
        <v>0.9</v>
      </c>
      <c r="AB53" s="243">
        <f t="shared" si="25"/>
        <v>3.1</v>
      </c>
    </row>
    <row r="54" spans="1:28" x14ac:dyDescent="0.3">
      <c r="A54" s="148" t="str">
        <f>'Crisis Indicator Data'!A51</f>
        <v>Complex crisis in Libya</v>
      </c>
      <c r="B54" s="149" t="str">
        <f>'Crisis Indicator Data'!B51</f>
        <v>Multiple crises country</v>
      </c>
      <c r="C54" s="149" t="str">
        <f>'Crisis Indicator Data'!C51</f>
        <v>LBY001</v>
      </c>
      <c r="D54" s="149" t="str">
        <f>'Crisis Indicator Data'!D51</f>
        <v>Libya</v>
      </c>
      <c r="E54" s="150" t="str">
        <f>'Crisis Indicator Data'!E51</f>
        <v>LBY</v>
      </c>
      <c r="F54" s="241">
        <f>IF('Crisis Indicator Data'!F51="x","x",IF(LOG('Crisis Indicator Data'!F51)&lt;F$4,0,IF(LOG('Crisis Indicator Data'!F51)&gt;F$3,5,ROUND(5-(F$3-LOG('Crisis Indicator Data'!F51))/(F$3-F$4)*5,1))))</f>
        <v>5</v>
      </c>
      <c r="G54" s="144">
        <f>IF('Crisis Indicator Data'!F51="x","x",IF(B54="Regional crisis",('Crisis Indicator Data'!F51/VLOOKUP('Impact of the crisis'!$C54,'Regional Crises'!$B$1:$R$66,4,FALSE)),'Crisis Indicator Data'!F51/VLOOKUP('Impact of the crisis'!$E54,'Country Indicator Data'!$B$4:$P$194,15,FALSE)))</f>
        <v>1</v>
      </c>
      <c r="H54" s="235">
        <f t="shared" si="13"/>
        <v>5</v>
      </c>
      <c r="I54" s="235">
        <f t="shared" si="14"/>
        <v>5</v>
      </c>
      <c r="J54" s="235">
        <f>IF('Crisis Indicator Data'!G51="x","x",IF(LOG('Crisis Indicator Data'!G51)&lt;J$4,0,IF(LOG('Crisis Indicator Data'!G51)&gt;J$3,5,ROUND(5-(J$3-LOG('Crisis Indicator Data'!G51))/(J$3-J$4)*5,1))))</f>
        <v>2.9</v>
      </c>
      <c r="K54" s="144">
        <f>IF('Crisis Indicator Data'!G51="x","x",IF(B54="Regional crisis",('Crisis Indicator Data'!G51/VLOOKUP('Impact of the crisis'!$C54,'Regional Crises'!$B$1:$R$66,5,FALSE)),'Crisis Indicator Data'!G51/VLOOKUP('Impact of the crisis'!$E54,'Country Indicator Data'!$B$4:$P$194,14,FALSE)))</f>
        <v>1</v>
      </c>
      <c r="L54" s="235">
        <f t="shared" si="15"/>
        <v>5</v>
      </c>
      <c r="M54" s="235">
        <f t="shared" si="16"/>
        <v>3.95</v>
      </c>
      <c r="N54" s="235">
        <f t="shared" si="17"/>
        <v>4.5999999999999996</v>
      </c>
      <c r="O54" s="235">
        <f>IF('Crisis Indicator Data'!H51="x","x",IF('Crisis Indicator Data'!H51=0,0,IF(LOG('Crisis Indicator Data'!H51)&lt;O$4,0,IF(LOG('Crisis Indicator Data'!H51)&gt;O$3,5,ROUND(5-(O$3-LOG('Crisis Indicator Data'!H51))/(O$3-O$4)*5,1)))))</f>
        <v>2.9</v>
      </c>
      <c r="P54" s="143">
        <f>IF('Crisis Indicator Data'!H51="x","x",'Crisis Indicator Data'!H51/'Crisis Indicator Data'!G51)</f>
        <v>0.24324324324324326</v>
      </c>
      <c r="Q54" s="235">
        <f t="shared" si="18"/>
        <v>1.2</v>
      </c>
      <c r="R54" s="235">
        <f t="shared" si="19"/>
        <v>2.0499999999999998</v>
      </c>
      <c r="S54" s="235">
        <f>IF('Crisis Indicator Data'!I51="x","x",IF('Crisis Indicator Data'!I51=0,0,IF(LOG('Crisis Indicator Data'!I51)&lt;S$4,0,IF(LOG('Crisis Indicator Data'!I51)&gt;S$3,5,ROUND(5-(S$3-LOG('Crisis Indicator Data'!I51))/(S$3-S$4)*5,1)))))</f>
        <v>4.5</v>
      </c>
      <c r="T54" s="143">
        <f>IF('Crisis Indicator Data'!H51="x","x",IF('Crisis Indicator Data'!I51="x","x",'Crisis Indicator Data'!I51/'Crisis Indicator Data'!H51))</f>
        <v>0.81499999999999995</v>
      </c>
      <c r="U54" s="235">
        <f t="shared" si="20"/>
        <v>5</v>
      </c>
      <c r="V54" s="235">
        <f t="shared" si="21"/>
        <v>4.8</v>
      </c>
      <c r="W54" s="235">
        <f>IF('Crisis Indicator Data'!L51="x","x",IF('Crisis Indicator Data'!L51=0,0,IF(LOG('Crisis Indicator Data'!L51)&lt;W$4,0,IF(LOG('Crisis Indicator Data'!L51)&gt;W$3,5,ROUND(5-(W$3-LOG('Crisis Indicator Data'!L51))/(W$3-W$4)*5,1)))))</f>
        <v>4</v>
      </c>
      <c r="X54" s="242">
        <f>IF(OR('Crisis Indicator Data'!L51="x",'Crisis Indicator Data'!H51="x"),"x",'Crisis Indicator Data'!L51/'Crisis Indicator Data'!H51)</f>
        <v>3.5E-4</v>
      </c>
      <c r="Y54" s="235">
        <f t="shared" si="22"/>
        <v>5</v>
      </c>
      <c r="Z54" s="235">
        <f t="shared" si="23"/>
        <v>4.5</v>
      </c>
      <c r="AA54" s="235">
        <f t="shared" si="24"/>
        <v>4.7</v>
      </c>
      <c r="AB54" s="243">
        <f t="shared" si="25"/>
        <v>3.7</v>
      </c>
    </row>
    <row r="55" spans="1:28" x14ac:dyDescent="0.3">
      <c r="A55" s="148" t="str">
        <f>'Crisis Indicator Data'!A52</f>
        <v>Mixed migration flows in Libya</v>
      </c>
      <c r="B55" s="149" t="str">
        <f>'Crisis Indicator Data'!B52</f>
        <v>International displacement</v>
      </c>
      <c r="C55" s="149" t="str">
        <f>'Crisis Indicator Data'!C52</f>
        <v>LBY002</v>
      </c>
      <c r="D55" s="149" t="str">
        <f>'Crisis Indicator Data'!D52</f>
        <v>Libya</v>
      </c>
      <c r="E55" s="150" t="str">
        <f>'Crisis Indicator Data'!E52</f>
        <v>LBY</v>
      </c>
      <c r="F55" s="241">
        <f>IF('Crisis Indicator Data'!F52="x","x",IF(LOG('Crisis Indicator Data'!F52)&lt;F$4,0,IF(LOG('Crisis Indicator Data'!F52)&gt;F$3,5,ROUND(5-(F$3-LOG('Crisis Indicator Data'!F52))/(F$3-F$4)*5,1))))</f>
        <v>5</v>
      </c>
      <c r="G55" s="144">
        <f>IF('Crisis Indicator Data'!F52="x","x",IF(B55="Regional crisis",('Crisis Indicator Data'!F52/VLOOKUP('Impact of the crisis'!$C55,'Regional Crises'!$B$1:$R$66,4,FALSE)),'Crisis Indicator Data'!F52/VLOOKUP('Impact of the crisis'!$E55,'Country Indicator Data'!$B$4:$P$194,15,FALSE)))</f>
        <v>1</v>
      </c>
      <c r="H55" s="235">
        <f t="shared" si="13"/>
        <v>5</v>
      </c>
      <c r="I55" s="235">
        <f t="shared" si="14"/>
        <v>5</v>
      </c>
      <c r="J55" s="235">
        <f>IF('Crisis Indicator Data'!G52="x","x",IF(LOG('Crisis Indicator Data'!G52)&lt;J$4,0,IF(LOG('Crisis Indicator Data'!G52)&gt;J$3,5,ROUND(5-(J$3-LOG('Crisis Indicator Data'!G52))/(J$3-J$4)*5,1))))</f>
        <v>2.9</v>
      </c>
      <c r="K55" s="144">
        <f>IF('Crisis Indicator Data'!G52="x","x",IF(B55="Regional crisis",('Crisis Indicator Data'!G52/VLOOKUP('Impact of the crisis'!$C55,'Regional Crises'!$B$1:$R$66,5,FALSE)),'Crisis Indicator Data'!G52/VLOOKUP('Impact of the crisis'!$E55,'Country Indicator Data'!$B$4:$P$194,14,FALSE)))</f>
        <v>1</v>
      </c>
      <c r="L55" s="235">
        <f t="shared" si="15"/>
        <v>5</v>
      </c>
      <c r="M55" s="235">
        <f t="shared" si="16"/>
        <v>3.95</v>
      </c>
      <c r="N55" s="235">
        <f t="shared" si="17"/>
        <v>4.5999999999999996</v>
      </c>
      <c r="O55" s="235">
        <f>IF('Crisis Indicator Data'!H52="x","x",IF('Crisis Indicator Data'!H52=0,0,IF(LOG('Crisis Indicator Data'!H52)&lt;O$4,0,IF(LOG('Crisis Indicator Data'!H52)&gt;O$3,5,ROUND(5-(O$3-LOG('Crisis Indicator Data'!H52))/(O$3-O$4)*5,1)))))</f>
        <v>2.1</v>
      </c>
      <c r="P55" s="143">
        <f>IF('Crisis Indicator Data'!H52="x","x",'Crisis Indicator Data'!H52/'Crisis Indicator Data'!G52)</f>
        <v>7.7837837837837834E-2</v>
      </c>
      <c r="Q55" s="235">
        <f t="shared" si="18"/>
        <v>0.3</v>
      </c>
      <c r="R55" s="235">
        <f t="shared" si="19"/>
        <v>1.2</v>
      </c>
      <c r="S55" s="235">
        <f>IF('Crisis Indicator Data'!I52="x","x",IF('Crisis Indicator Data'!I52=0,0,IF(LOG('Crisis Indicator Data'!I52)&lt;S$4,0,IF(LOG('Crisis Indicator Data'!I52)&gt;S$3,5,ROUND(5-(S$3-LOG('Crisis Indicator Data'!I52))/(S$3-S$4)*5,1)))))</f>
        <v>3.9</v>
      </c>
      <c r="T55" s="143">
        <f>IF('Crisis Indicator Data'!H52="x","x",IF('Crisis Indicator Data'!I52="x","x",'Crisis Indicator Data'!I52/'Crisis Indicator Data'!H52))</f>
        <v>1</v>
      </c>
      <c r="U55" s="235">
        <f t="shared" si="20"/>
        <v>5</v>
      </c>
      <c r="V55" s="235">
        <f t="shared" si="21"/>
        <v>4.5</v>
      </c>
      <c r="W55" s="235">
        <f>IF('Crisis Indicator Data'!L52="x","x",IF('Crisis Indicator Data'!L52=0,0,IF(LOG('Crisis Indicator Data'!L52)&lt;W$4,0,IF(LOG('Crisis Indicator Data'!L52)&gt;W$3,5,ROUND(5-(W$3-LOG('Crisis Indicator Data'!L52))/(W$3-W$4)*5,1)))))</f>
        <v>4</v>
      </c>
      <c r="X55" s="242">
        <f>IF(OR('Crisis Indicator Data'!L52="x",'Crisis Indicator Data'!H52="x"),"x",'Crisis Indicator Data'!L52/'Crisis Indicator Data'!H52)</f>
        <v>1.0486111111111111E-3</v>
      </c>
      <c r="Y55" s="235">
        <f t="shared" si="22"/>
        <v>5</v>
      </c>
      <c r="Z55" s="235">
        <f t="shared" si="23"/>
        <v>4.5</v>
      </c>
      <c r="AA55" s="235">
        <f t="shared" si="24"/>
        <v>4.5</v>
      </c>
      <c r="AB55" s="243">
        <f t="shared" si="25"/>
        <v>3.3</v>
      </c>
    </row>
    <row r="56" spans="1:28" x14ac:dyDescent="0.3">
      <c r="A56" s="148" t="str">
        <f>'Crisis Indicator Data'!A53</f>
        <v>Drought in Lesotho</v>
      </c>
      <c r="B56" s="149" t="str">
        <f>'Crisis Indicator Data'!B53</f>
        <v>Drought</v>
      </c>
      <c r="C56" s="149" t="str">
        <f>'Crisis Indicator Data'!C53</f>
        <v>LSO002</v>
      </c>
      <c r="D56" s="149" t="str">
        <f>'Crisis Indicator Data'!D53</f>
        <v>Lesotho</v>
      </c>
      <c r="E56" s="150" t="str">
        <f>'Crisis Indicator Data'!E53</f>
        <v>LSO</v>
      </c>
      <c r="F56" s="241">
        <f>IF('Crisis Indicator Data'!F53="x","x",IF(LOG('Crisis Indicator Data'!F53)&lt;F$4,0,IF(LOG('Crisis Indicator Data'!F53)&gt;F$3,5,ROUND(5-(F$3-LOG('Crisis Indicator Data'!F53))/(F$3-F$4)*5,1))))</f>
        <v>2.5</v>
      </c>
      <c r="G56" s="144">
        <f>IF('Crisis Indicator Data'!F53="x","x",IF(B56="Regional crisis",('Crisis Indicator Data'!F53/VLOOKUP('Impact of the crisis'!$C56,'Regional Crises'!$B$1:$R$66,4,FALSE)),'Crisis Indicator Data'!F53/VLOOKUP('Impact of the crisis'!$E56,'Country Indicator Data'!$B$4:$P$194,15,FALSE)))</f>
        <v>1.0013175230566536</v>
      </c>
      <c r="H56" s="235">
        <f t="shared" si="13"/>
        <v>5</v>
      </c>
      <c r="I56" s="235">
        <f t="shared" si="14"/>
        <v>3.75</v>
      </c>
      <c r="J56" s="235">
        <f>IF('Crisis Indicator Data'!G53="x","x",IF(LOG('Crisis Indicator Data'!G53)&lt;J$4,0,IF(LOG('Crisis Indicator Data'!G53)&gt;J$3,5,ROUND(5-(J$3-LOG('Crisis Indicator Data'!G53))/(J$3-J$4)*5,1))))</f>
        <v>0.6</v>
      </c>
      <c r="K56" s="144">
        <f>IF('Crisis Indicator Data'!G53="x","x",IF(B56="Regional crisis",('Crisis Indicator Data'!G53/VLOOKUP('Impact of the crisis'!$C56,'Regional Crises'!$B$1:$R$66,5,FALSE)),'Crisis Indicator Data'!G53/VLOOKUP('Impact of the crisis'!$E56,'Country Indicator Data'!$B$4:$P$194,14,FALSE)))</f>
        <v>0.73021403683424591</v>
      </c>
      <c r="L56" s="235">
        <f t="shared" si="15"/>
        <v>3.6</v>
      </c>
      <c r="M56" s="235">
        <f t="shared" si="16"/>
        <v>2.1</v>
      </c>
      <c r="N56" s="235">
        <f t="shared" si="17"/>
        <v>3</v>
      </c>
      <c r="O56" s="235">
        <f>IF('Crisis Indicator Data'!H53="x","x",IF('Crisis Indicator Data'!H53=0,0,IF(LOG('Crisis Indicator Data'!H53)&lt;O$4,0,IF(LOG('Crisis Indicator Data'!H53)&gt;O$3,5,ROUND(5-(O$3-LOG('Crisis Indicator Data'!H53))/(O$3-O$4)*5,1)))))</f>
        <v>2.5</v>
      </c>
      <c r="P56" s="143">
        <f>IF('Crisis Indicator Data'!H53="x","x",'Crisis Indicator Data'!H53/'Crisis Indicator Data'!G53)</f>
        <v>0.7239263803680982</v>
      </c>
      <c r="Q56" s="235">
        <f t="shared" si="18"/>
        <v>3.6</v>
      </c>
      <c r="R56" s="235">
        <f t="shared" si="19"/>
        <v>3.05</v>
      </c>
      <c r="S56" s="235" t="str">
        <f>IF('Crisis Indicator Data'!I53="x","x",IF('Crisis Indicator Data'!I53=0,0,IF(LOG('Crisis Indicator Data'!I53)&lt;S$4,0,IF(LOG('Crisis Indicator Data'!I53)&gt;S$3,5,ROUND(5-(S$3-LOG('Crisis Indicator Data'!I53))/(S$3-S$4)*5,1)))))</f>
        <v>x</v>
      </c>
      <c r="T56" s="143" t="str">
        <f>IF('Crisis Indicator Data'!H53="x","x",IF('Crisis Indicator Data'!I53="x","x",'Crisis Indicator Data'!I53/'Crisis Indicator Data'!H53))</f>
        <v>x</v>
      </c>
      <c r="U56" s="235" t="str">
        <f t="shared" si="20"/>
        <v>x</v>
      </c>
      <c r="V56" s="235" t="str">
        <f t="shared" si="21"/>
        <v>x</v>
      </c>
      <c r="W56" s="235">
        <f>IF('Crisis Indicator Data'!L53="x","x",IF('Crisis Indicator Data'!L53=0,0,IF(LOG('Crisis Indicator Data'!L53)&lt;W$4,0,IF(LOG('Crisis Indicator Data'!L53)&gt;W$3,5,ROUND(5-(W$3-LOG('Crisis Indicator Data'!L53))/(W$3-W$4)*5,1)))))</f>
        <v>0</v>
      </c>
      <c r="X56" s="242">
        <f>IF(OR('Crisis Indicator Data'!L53="x",'Crisis Indicator Data'!H53="x"),"x",'Crisis Indicator Data'!L53/'Crisis Indicator Data'!H53)</f>
        <v>0</v>
      </c>
      <c r="Y56" s="235">
        <f t="shared" si="22"/>
        <v>0</v>
      </c>
      <c r="Z56" s="235">
        <f t="shared" si="23"/>
        <v>0</v>
      </c>
      <c r="AA56" s="235">
        <f t="shared" si="24"/>
        <v>0</v>
      </c>
      <c r="AB56" s="243">
        <f t="shared" si="25"/>
        <v>1.8</v>
      </c>
    </row>
    <row r="57" spans="1:28" x14ac:dyDescent="0.3">
      <c r="A57" s="148" t="str">
        <f>'Crisis Indicator Data'!A54</f>
        <v>Mixed migration flows in Morocco</v>
      </c>
      <c r="B57" s="149" t="str">
        <f>'Crisis Indicator Data'!B54</f>
        <v>International displacement</v>
      </c>
      <c r="C57" s="149" t="str">
        <f>'Crisis Indicator Data'!C54</f>
        <v>MAR002</v>
      </c>
      <c r="D57" s="149" t="str">
        <f>'Crisis Indicator Data'!D54</f>
        <v>Morocco</v>
      </c>
      <c r="E57" s="150" t="str">
        <f>'Crisis Indicator Data'!E54</f>
        <v>MAR</v>
      </c>
      <c r="F57" s="241">
        <f>IF('Crisis Indicator Data'!F54="x","x",IF(LOG('Crisis Indicator Data'!F54)&lt;F$4,0,IF(LOG('Crisis Indicator Data'!F54)&gt;F$3,5,ROUND(5-(F$3-LOG('Crisis Indicator Data'!F54))/(F$3-F$4)*5,1))))</f>
        <v>4.4000000000000004</v>
      </c>
      <c r="G57" s="144">
        <f>IF('Crisis Indicator Data'!F54="x","x",IF(B57="Regional crisis",('Crisis Indicator Data'!F54/VLOOKUP('Impact of the crisis'!$C57,'Regional Crises'!$B$1:$R$66,4,FALSE)),'Crisis Indicator Data'!F54/VLOOKUP('Impact of the crisis'!$E57,'Country Indicator Data'!$B$4:$P$194,15,FALSE)))</f>
        <v>1</v>
      </c>
      <c r="H57" s="235">
        <f t="shared" si="13"/>
        <v>5</v>
      </c>
      <c r="I57" s="235">
        <f t="shared" si="14"/>
        <v>4.7</v>
      </c>
      <c r="J57" s="235">
        <f>IF('Crisis Indicator Data'!G54="x","x",IF(LOG('Crisis Indicator Data'!G54)&lt;J$4,0,IF(LOG('Crisis Indicator Data'!G54)&gt;J$3,5,ROUND(5-(J$3-LOG('Crisis Indicator Data'!G54))/(J$3-J$4)*5,1))))</f>
        <v>5</v>
      </c>
      <c r="K57" s="144">
        <f>IF('Crisis Indicator Data'!G54="x","x",IF(B57="Regional crisis",('Crisis Indicator Data'!G54/VLOOKUP('Impact of the crisis'!$C57,'Regional Crises'!$B$1:$R$66,5,FALSE)),'Crisis Indicator Data'!G54/VLOOKUP('Impact of the crisis'!$E57,'Country Indicator Data'!$B$4:$P$194,14,FALSE)))</f>
        <v>0.97573481026540909</v>
      </c>
      <c r="L57" s="235">
        <f t="shared" si="15"/>
        <v>4.9000000000000004</v>
      </c>
      <c r="M57" s="235">
        <f t="shared" si="16"/>
        <v>4.95</v>
      </c>
      <c r="N57" s="235">
        <f t="shared" si="17"/>
        <v>4.8</v>
      </c>
      <c r="O57" s="235" t="str">
        <f>IF('Crisis Indicator Data'!H54="x","x",IF('Crisis Indicator Data'!H54=0,0,IF(LOG('Crisis Indicator Data'!H54)&lt;O$4,0,IF(LOG('Crisis Indicator Data'!H54)&gt;O$3,5,ROUND(5-(O$3-LOG('Crisis Indicator Data'!H54))/(O$3-O$4)*5,1)))))</f>
        <v>x</v>
      </c>
      <c r="P57" s="143" t="str">
        <f>IF('Crisis Indicator Data'!H54="x","x",'Crisis Indicator Data'!H54/'Crisis Indicator Data'!G54)</f>
        <v>x</v>
      </c>
      <c r="Q57" s="235" t="str">
        <f t="shared" si="18"/>
        <v>x</v>
      </c>
      <c r="R57" s="235" t="str">
        <f t="shared" si="19"/>
        <v>x</v>
      </c>
      <c r="S57" s="235" t="str">
        <f>IF('Crisis Indicator Data'!I54="x","x",IF('Crisis Indicator Data'!I54=0,0,IF(LOG('Crisis Indicator Data'!I54)&lt;S$4,0,IF(LOG('Crisis Indicator Data'!I54)&gt;S$3,5,ROUND(5-(S$3-LOG('Crisis Indicator Data'!I54))/(S$3-S$4)*5,1)))))</f>
        <v>x</v>
      </c>
      <c r="T57" s="143" t="str">
        <f>IF('Crisis Indicator Data'!H54="x","x",IF('Crisis Indicator Data'!I54="x","x",'Crisis Indicator Data'!I54/'Crisis Indicator Data'!H54))</f>
        <v>x</v>
      </c>
      <c r="U57" s="235" t="str">
        <f t="shared" si="20"/>
        <v>x</v>
      </c>
      <c r="V57" s="235" t="str">
        <f t="shared" si="21"/>
        <v>x</v>
      </c>
      <c r="W57" s="235">
        <f>IF('Crisis Indicator Data'!L54="x","x",IF('Crisis Indicator Data'!L54=0,0,IF(LOG('Crisis Indicator Data'!L54)&lt;W$4,0,IF(LOG('Crisis Indicator Data'!L54)&gt;W$3,5,ROUND(5-(W$3-LOG('Crisis Indicator Data'!L54))/(W$3-W$4)*5,1)))))</f>
        <v>3.2</v>
      </c>
      <c r="X57" s="242" t="str">
        <f>IF(OR('Crisis Indicator Data'!L54="x",'Crisis Indicator Data'!H54="x"),"x",'Crisis Indicator Data'!L54/'Crisis Indicator Data'!H54)</f>
        <v>x</v>
      </c>
      <c r="Y57" s="235" t="str">
        <f t="shared" si="22"/>
        <v>x</v>
      </c>
      <c r="Z57" s="235">
        <f t="shared" si="23"/>
        <v>3.2</v>
      </c>
      <c r="AA57" s="235">
        <f t="shared" si="24"/>
        <v>3.2</v>
      </c>
      <c r="AB57" s="243">
        <f t="shared" si="25"/>
        <v>3.2</v>
      </c>
    </row>
    <row r="58" spans="1:28" x14ac:dyDescent="0.3">
      <c r="A58" s="148" t="str">
        <f>'Crisis Indicator Data'!A55</f>
        <v>Drought in Madagascar</v>
      </c>
      <c r="B58" s="149" t="str">
        <f>'Crisis Indicator Data'!B55</f>
        <v>Drought</v>
      </c>
      <c r="C58" s="149" t="str">
        <f>'Crisis Indicator Data'!C55</f>
        <v>MDG002</v>
      </c>
      <c r="D58" s="149" t="str">
        <f>'Crisis Indicator Data'!D55</f>
        <v>Madagascar</v>
      </c>
      <c r="E58" s="150" t="str">
        <f>'Crisis Indicator Data'!E55</f>
        <v>MDG</v>
      </c>
      <c r="F58" s="241">
        <f>IF('Crisis Indicator Data'!F55="x","x",IF(LOG('Crisis Indicator Data'!F55)&lt;F$4,0,IF(LOG('Crisis Indicator Data'!F55)&gt;F$3,5,ROUND(5-(F$3-LOG('Crisis Indicator Data'!F55))/(F$3-F$4)*5,1))))</f>
        <v>3.2</v>
      </c>
      <c r="G58" s="144">
        <f>IF('Crisis Indicator Data'!F55="x","x",IF(B58="Regional crisis",('Crisis Indicator Data'!F55/VLOOKUP('Impact of the crisis'!$C58,'Regional Crises'!$B$1:$R$66,4,FALSE)),'Crisis Indicator Data'!F55/VLOOKUP('Impact of the crisis'!$E58,'Country Indicator Data'!$B$4:$P$194,15,FALSE)))</f>
        <v>0.14088518391199725</v>
      </c>
      <c r="H58" s="235">
        <f t="shared" si="13"/>
        <v>0.6</v>
      </c>
      <c r="I58" s="235">
        <f t="shared" si="14"/>
        <v>1.9000000000000001</v>
      </c>
      <c r="J58" s="235">
        <f>IF('Crisis Indicator Data'!G55="x","x",IF(LOG('Crisis Indicator Data'!G55)&lt;J$4,0,IF(LOG('Crisis Indicator Data'!G55)&gt;J$3,5,ROUND(5-(J$3-LOG('Crisis Indicator Data'!G55))/(J$3-J$4)*5,1))))</f>
        <v>2</v>
      </c>
      <c r="K58" s="144">
        <f>IF('Crisis Indicator Data'!G55="x","x",IF(B58="Regional crisis",('Crisis Indicator Data'!G55/VLOOKUP('Impact of the crisis'!$C58,'Regional Crises'!$B$1:$R$66,5,FALSE)),'Crisis Indicator Data'!G55/VLOOKUP('Impact of the crisis'!$E58,'Country Indicator Data'!$B$4:$P$194,14,FALSE)))</f>
        <v>0.15221962616822429</v>
      </c>
      <c r="L58" s="235">
        <f t="shared" si="15"/>
        <v>0.7</v>
      </c>
      <c r="M58" s="235">
        <f t="shared" si="16"/>
        <v>1.35</v>
      </c>
      <c r="N58" s="235">
        <f t="shared" si="17"/>
        <v>1.6</v>
      </c>
      <c r="O58" s="235">
        <f>IF('Crisis Indicator Data'!H55="x","x",IF('Crisis Indicator Data'!H55=0,0,IF(LOG('Crisis Indicator Data'!H55)&lt;O$4,0,IF(LOG('Crisis Indicator Data'!H55)&gt;O$3,5,ROUND(5-(O$3-LOG('Crisis Indicator Data'!H55))/(O$3-O$4)*5,1)))))</f>
        <v>3.3</v>
      </c>
      <c r="P58" s="143">
        <f>IF('Crisis Indicator Data'!H55="x","x",'Crisis Indicator Data'!H55/'Crisis Indicator Data'!G55)</f>
        <v>0.75901765157329237</v>
      </c>
      <c r="Q58" s="235">
        <f t="shared" si="18"/>
        <v>3.8</v>
      </c>
      <c r="R58" s="235">
        <f t="shared" si="19"/>
        <v>3.55</v>
      </c>
      <c r="S58" s="235" t="str">
        <f>IF('Crisis Indicator Data'!I55="x","x",IF('Crisis Indicator Data'!I55=0,0,IF(LOG('Crisis Indicator Data'!I55)&lt;S$4,0,IF(LOG('Crisis Indicator Data'!I55)&gt;S$3,5,ROUND(5-(S$3-LOG('Crisis Indicator Data'!I55))/(S$3-S$4)*5,1)))))</f>
        <v>x</v>
      </c>
      <c r="T58" s="143" t="str">
        <f>IF('Crisis Indicator Data'!H55="x","x",IF('Crisis Indicator Data'!I55="x","x",'Crisis Indicator Data'!I55/'Crisis Indicator Data'!H55))</f>
        <v>x</v>
      </c>
      <c r="U58" s="235" t="str">
        <f t="shared" si="20"/>
        <v>x</v>
      </c>
      <c r="V58" s="235" t="str">
        <f t="shared" si="21"/>
        <v>x</v>
      </c>
      <c r="W58" s="235" t="str">
        <f>IF('Crisis Indicator Data'!L55="x","x",IF('Crisis Indicator Data'!L55=0,0,IF(LOG('Crisis Indicator Data'!L55)&lt;W$4,0,IF(LOG('Crisis Indicator Data'!L55)&gt;W$3,5,ROUND(5-(W$3-LOG('Crisis Indicator Data'!L55))/(W$3-W$4)*5,1)))))</f>
        <v>x</v>
      </c>
      <c r="X58" s="242" t="str">
        <f>IF(OR('Crisis Indicator Data'!L55="x",'Crisis Indicator Data'!H55="x"),"x",'Crisis Indicator Data'!L55/'Crisis Indicator Data'!H55)</f>
        <v>x</v>
      </c>
      <c r="Y58" s="235" t="str">
        <f t="shared" si="22"/>
        <v>x</v>
      </c>
      <c r="Z58" s="235" t="str">
        <f t="shared" si="23"/>
        <v>x</v>
      </c>
      <c r="AA58" s="235" t="str">
        <f t="shared" si="24"/>
        <v>x</v>
      </c>
      <c r="AB58" s="243">
        <f t="shared" si="25"/>
        <v>3.55</v>
      </c>
    </row>
    <row r="59" spans="1:28" x14ac:dyDescent="0.3">
      <c r="A59" s="148" t="str">
        <f>'Crisis Indicator Data'!A56</f>
        <v>Multiple crisis in Mexico</v>
      </c>
      <c r="B59" s="149" t="str">
        <f>'Crisis Indicator Data'!B56</f>
        <v>Multiple crises country</v>
      </c>
      <c r="C59" s="149" t="str">
        <f>'Crisis Indicator Data'!C56</f>
        <v>MEX001</v>
      </c>
      <c r="D59" s="149" t="str">
        <f>'Crisis Indicator Data'!D56</f>
        <v>Mexico</v>
      </c>
      <c r="E59" s="150" t="str">
        <f>'Crisis Indicator Data'!E56</f>
        <v>MEX</v>
      </c>
      <c r="F59" s="241">
        <f>IF('Crisis Indicator Data'!F56="x","x",IF(LOG('Crisis Indicator Data'!F56)&lt;F$4,0,IF(LOG('Crisis Indicator Data'!F56)&gt;F$3,5,ROUND(5-(F$3-LOG('Crisis Indicator Data'!F56))/(F$3-F$4)*5,1))))</f>
        <v>5</v>
      </c>
      <c r="G59" s="144">
        <f>IF('Crisis Indicator Data'!F56="x","x",IF(B59="Regional crisis",('Crisis Indicator Data'!F56/VLOOKUP('Impact of the crisis'!$C59,'Regional Crises'!$B$1:$R$66,4,FALSE)),'Crisis Indicator Data'!F56/VLOOKUP('Impact of the crisis'!$E59,'Country Indicator Data'!$B$4:$P$194,15,FALSE)))</f>
        <v>0.84131844954859947</v>
      </c>
      <c r="H59" s="235">
        <f t="shared" si="13"/>
        <v>4.2</v>
      </c>
      <c r="I59" s="235">
        <f t="shared" si="14"/>
        <v>4.5999999999999996</v>
      </c>
      <c r="J59" s="235">
        <f>IF('Crisis Indicator Data'!G56="x","x",IF(LOG('Crisis Indicator Data'!G56)&lt;J$4,0,IF(LOG('Crisis Indicator Data'!G56)&gt;J$3,5,ROUND(5-(J$3-LOG('Crisis Indicator Data'!G56))/(J$3-J$4)*5,1))))</f>
        <v>5</v>
      </c>
      <c r="K59" s="144">
        <f>IF('Crisis Indicator Data'!G56="x","x",IF(B59="Regional crisis",('Crisis Indicator Data'!G56/VLOOKUP('Impact of the crisis'!$C59,'Regional Crises'!$B$1:$R$66,5,FALSE)),'Crisis Indicator Data'!G56/VLOOKUP('Impact of the crisis'!$E59,'Country Indicator Data'!$B$4:$P$194,14,FALSE)))</f>
        <v>0.80498386236213038</v>
      </c>
      <c r="L59" s="235">
        <f t="shared" si="15"/>
        <v>4</v>
      </c>
      <c r="M59" s="235">
        <f t="shared" si="16"/>
        <v>4.5</v>
      </c>
      <c r="N59" s="235">
        <f t="shared" si="17"/>
        <v>4.5999999999999996</v>
      </c>
      <c r="O59" s="235" t="str">
        <f>IF('Crisis Indicator Data'!H56="x","x",IF('Crisis Indicator Data'!H56=0,0,IF(LOG('Crisis Indicator Data'!H56)&lt;O$4,0,IF(LOG('Crisis Indicator Data'!H56)&gt;O$3,5,ROUND(5-(O$3-LOG('Crisis Indicator Data'!H56))/(O$3-O$4)*5,1)))))</f>
        <v>x</v>
      </c>
      <c r="P59" s="143" t="str">
        <f>IF('Crisis Indicator Data'!H56="x","x",'Crisis Indicator Data'!H56/'Crisis Indicator Data'!G56)</f>
        <v>x</v>
      </c>
      <c r="Q59" s="235" t="str">
        <f t="shared" si="18"/>
        <v>x</v>
      </c>
      <c r="R59" s="235" t="str">
        <f t="shared" si="19"/>
        <v>x</v>
      </c>
      <c r="S59" s="235">
        <f>IF('Crisis Indicator Data'!I56="x","x",IF('Crisis Indicator Data'!I56=0,0,IF(LOG('Crisis Indicator Data'!I56)&lt;S$4,0,IF(LOG('Crisis Indicator Data'!I56)&gt;S$3,5,ROUND(5-(S$3-LOG('Crisis Indicator Data'!I56))/(S$3-S$4)*5,1)))))</f>
        <v>4</v>
      </c>
      <c r="T59" s="143" t="str">
        <f>IF('Crisis Indicator Data'!H56="x","x",IF('Crisis Indicator Data'!I56="x","x",'Crisis Indicator Data'!I56/'Crisis Indicator Data'!H56))</f>
        <v>x</v>
      </c>
      <c r="U59" s="235" t="str">
        <f t="shared" si="20"/>
        <v>x</v>
      </c>
      <c r="V59" s="235">
        <f t="shared" si="21"/>
        <v>4</v>
      </c>
      <c r="W59" s="235">
        <f>IF('Crisis Indicator Data'!L56="x","x",IF('Crisis Indicator Data'!L56=0,0,IF(LOG('Crisis Indicator Data'!L56)&lt;W$4,0,IF(LOG('Crisis Indicator Data'!L56)&gt;W$3,5,ROUND(5-(W$3-LOG('Crisis Indicator Data'!L56))/(W$3-W$4)*5,1)))))</f>
        <v>5</v>
      </c>
      <c r="X59" s="242" t="str">
        <f>IF(OR('Crisis Indicator Data'!L56="x",'Crisis Indicator Data'!H56="x"),"x",'Crisis Indicator Data'!L56/'Crisis Indicator Data'!H56)</f>
        <v>x</v>
      </c>
      <c r="Y59" s="235" t="str">
        <f t="shared" si="22"/>
        <v>x</v>
      </c>
      <c r="Z59" s="235">
        <f t="shared" si="23"/>
        <v>5</v>
      </c>
      <c r="AA59" s="235">
        <f t="shared" si="24"/>
        <v>4.5999999999999996</v>
      </c>
      <c r="AB59" s="243">
        <f t="shared" si="25"/>
        <v>4.5999999999999996</v>
      </c>
    </row>
    <row r="60" spans="1:28" x14ac:dyDescent="0.3">
      <c r="A60" s="148" t="str">
        <f>'Crisis Indicator Data'!A57</f>
        <v>Criminal Violence in Mexico</v>
      </c>
      <c r="B60" s="149" t="str">
        <f>'Crisis Indicator Data'!B57</f>
        <v>Other type of violence</v>
      </c>
      <c r="C60" s="149" t="str">
        <f>'Crisis Indicator Data'!C57</f>
        <v>MEX002</v>
      </c>
      <c r="D60" s="149" t="str">
        <f>'Crisis Indicator Data'!D57</f>
        <v>Mexico</v>
      </c>
      <c r="E60" s="150" t="str">
        <f>'Crisis Indicator Data'!E57</f>
        <v>MEX</v>
      </c>
      <c r="F60" s="241">
        <f>IF('Crisis Indicator Data'!F57="x","x",IF(LOG('Crisis Indicator Data'!F57)&lt;F$4,0,IF(LOG('Crisis Indicator Data'!F57)&gt;F$3,5,ROUND(5-(F$3-LOG('Crisis Indicator Data'!F57))/(F$3-F$4)*5,1))))</f>
        <v>5</v>
      </c>
      <c r="G60" s="144">
        <f>IF('Crisis Indicator Data'!F57="x","x",IF(B60="Regional crisis",('Crisis Indicator Data'!F57/VLOOKUP('Impact of the crisis'!$C60,'Regional Crises'!$B$1:$R$66,4,FALSE)),'Crisis Indicator Data'!F57/VLOOKUP('Impact of the crisis'!$E60,'Country Indicator Data'!$B$4:$P$194,15,FALSE)))</f>
        <v>0.55466138532369658</v>
      </c>
      <c r="H60" s="235">
        <f t="shared" si="13"/>
        <v>2.7</v>
      </c>
      <c r="I60" s="235">
        <f t="shared" si="14"/>
        <v>3.85</v>
      </c>
      <c r="J60" s="235">
        <f>IF('Crisis Indicator Data'!G57="x","x",IF(LOG('Crisis Indicator Data'!G57)&lt;J$4,0,IF(LOG('Crisis Indicator Data'!G57)&gt;J$3,5,ROUND(5-(J$3-LOG('Crisis Indicator Data'!G57))/(J$3-J$4)*5,1))))</f>
        <v>5</v>
      </c>
      <c r="K60" s="144">
        <f>IF('Crisis Indicator Data'!G57="x","x",IF(B60="Regional crisis",('Crisis Indicator Data'!G57/VLOOKUP('Impact of the crisis'!$C60,'Regional Crises'!$B$1:$R$66,5,FALSE)),'Crisis Indicator Data'!G57/VLOOKUP('Impact of the crisis'!$E60,'Country Indicator Data'!$B$4:$P$194,14,FALSE)))</f>
        <v>0.61247802394842954</v>
      </c>
      <c r="L60" s="235">
        <f t="shared" si="15"/>
        <v>3</v>
      </c>
      <c r="M60" s="235">
        <f t="shared" si="16"/>
        <v>4</v>
      </c>
      <c r="N60" s="235">
        <f t="shared" si="17"/>
        <v>3.9</v>
      </c>
      <c r="O60" s="235" t="str">
        <f>IF('Crisis Indicator Data'!H57="x","x",IF('Crisis Indicator Data'!H57=0,0,IF(LOG('Crisis Indicator Data'!H57)&lt;O$4,0,IF(LOG('Crisis Indicator Data'!H57)&gt;O$3,5,ROUND(5-(O$3-LOG('Crisis Indicator Data'!H57))/(O$3-O$4)*5,1)))))</f>
        <v>x</v>
      </c>
      <c r="P60" s="143" t="str">
        <f>IF('Crisis Indicator Data'!H57="x","x",'Crisis Indicator Data'!H57/'Crisis Indicator Data'!G57)</f>
        <v>x</v>
      </c>
      <c r="Q60" s="235" t="str">
        <f t="shared" si="18"/>
        <v>x</v>
      </c>
      <c r="R60" s="235" t="str">
        <f t="shared" si="19"/>
        <v>x</v>
      </c>
      <c r="S60" s="235">
        <f>IF('Crisis Indicator Data'!I57="x","x",IF('Crisis Indicator Data'!I57=0,0,IF(LOG('Crisis Indicator Data'!I57)&lt;S$4,0,IF(LOG('Crisis Indicator Data'!I57)&gt;S$3,5,ROUND(5-(S$3-LOG('Crisis Indicator Data'!I57))/(S$3-S$4)*5,1)))))</f>
        <v>3.6</v>
      </c>
      <c r="T60" s="143" t="str">
        <f>IF('Crisis Indicator Data'!H57="x","x",IF('Crisis Indicator Data'!I57="x","x",'Crisis Indicator Data'!I57/'Crisis Indicator Data'!H57))</f>
        <v>x</v>
      </c>
      <c r="U60" s="235" t="str">
        <f t="shared" si="20"/>
        <v>x</v>
      </c>
      <c r="V60" s="235">
        <f t="shared" si="21"/>
        <v>3.6</v>
      </c>
      <c r="W60" s="235">
        <f>IF('Crisis Indicator Data'!L57="x","x",IF('Crisis Indicator Data'!L57=0,0,IF(LOG('Crisis Indicator Data'!L57)&lt;W$4,0,IF(LOG('Crisis Indicator Data'!L57)&gt;W$3,5,ROUND(5-(W$3-LOG('Crisis Indicator Data'!L57))/(W$3-W$4)*5,1)))))</f>
        <v>5</v>
      </c>
      <c r="X60" s="242" t="str">
        <f>IF(OR('Crisis Indicator Data'!L57="x",'Crisis Indicator Data'!H57="x"),"x",'Crisis Indicator Data'!L57/'Crisis Indicator Data'!H57)</f>
        <v>x</v>
      </c>
      <c r="Y60" s="235" t="str">
        <f t="shared" si="22"/>
        <v>x</v>
      </c>
      <c r="Z60" s="235">
        <f t="shared" si="23"/>
        <v>5</v>
      </c>
      <c r="AA60" s="235">
        <f t="shared" si="24"/>
        <v>4.4000000000000004</v>
      </c>
      <c r="AB60" s="243">
        <f t="shared" si="25"/>
        <v>4.4000000000000004</v>
      </c>
    </row>
    <row r="61" spans="1:28" x14ac:dyDescent="0.3">
      <c r="A61" s="148" t="str">
        <f>'Crisis Indicator Data'!A58</f>
        <v>Mixed Migration in Mexico</v>
      </c>
      <c r="B61" s="149" t="str">
        <f>'Crisis Indicator Data'!B58</f>
        <v>International displacement</v>
      </c>
      <c r="C61" s="149" t="str">
        <f>'Crisis Indicator Data'!C58</f>
        <v>MEX003</v>
      </c>
      <c r="D61" s="149" t="str">
        <f>'Crisis Indicator Data'!D58</f>
        <v>Mexico</v>
      </c>
      <c r="E61" s="150" t="str">
        <f>'Crisis Indicator Data'!E58</f>
        <v>MEX</v>
      </c>
      <c r="F61" s="241">
        <f>IF('Crisis Indicator Data'!F58="x","x",IF(LOG('Crisis Indicator Data'!F58)&lt;F$4,0,IF(LOG('Crisis Indicator Data'!F58)&gt;F$3,5,ROUND(5-(F$3-LOG('Crisis Indicator Data'!F58))/(F$3-F$4)*5,1))))</f>
        <v>5</v>
      </c>
      <c r="G61" s="144">
        <f>IF('Crisis Indicator Data'!F58="x","x",IF(B61="Regional crisis",('Crisis Indicator Data'!F58/VLOOKUP('Impact of the crisis'!$C61,'Regional Crises'!$B$1:$R$66,4,FALSE)),'Crisis Indicator Data'!F58/VLOOKUP('Impact of the crisis'!$E61,'Country Indicator Data'!$B$4:$P$194,15,FALSE)))</f>
        <v>0.73937395509143755</v>
      </c>
      <c r="H61" s="235">
        <f t="shared" si="13"/>
        <v>3.7</v>
      </c>
      <c r="I61" s="235">
        <f t="shared" si="14"/>
        <v>4.3499999999999996</v>
      </c>
      <c r="J61" s="235">
        <f>IF('Crisis Indicator Data'!G58="x","x",IF(LOG('Crisis Indicator Data'!G58)&lt;J$4,0,IF(LOG('Crisis Indicator Data'!G58)&gt;J$3,5,ROUND(5-(J$3-LOG('Crisis Indicator Data'!G58))/(J$3-J$4)*5,1))))</f>
        <v>5</v>
      </c>
      <c r="K61" s="144">
        <f>IF('Crisis Indicator Data'!G58="x","x",IF(B61="Regional crisis",('Crisis Indicator Data'!G58/VLOOKUP('Impact of the crisis'!$C61,'Regional Crises'!$B$1:$R$66,5,FALSE)),'Crisis Indicator Data'!G58/VLOOKUP('Impact of the crisis'!$E61,'Country Indicator Data'!$B$4:$P$194,14,FALSE)))</f>
        <v>0.61961532069728587</v>
      </c>
      <c r="L61" s="235">
        <f t="shared" si="15"/>
        <v>3.1</v>
      </c>
      <c r="M61" s="235">
        <f t="shared" si="16"/>
        <v>4.05</v>
      </c>
      <c r="N61" s="235">
        <f t="shared" si="17"/>
        <v>4.2</v>
      </c>
      <c r="O61" s="235">
        <f>IF('Crisis Indicator Data'!H58="x","x",IF('Crisis Indicator Data'!H58=0,0,IF(LOG('Crisis Indicator Data'!H58)&lt;O$4,0,IF(LOG('Crisis Indicator Data'!H58)&gt;O$3,5,ROUND(5-(O$3-LOG('Crisis Indicator Data'!H58))/(O$3-O$4)*5,1)))))</f>
        <v>1.6</v>
      </c>
      <c r="P61" s="143">
        <f>IF('Crisis Indicator Data'!H58="x","x",'Crisis Indicator Data'!H58/'Crisis Indicator Data'!G58)</f>
        <v>3.8819875776397515E-3</v>
      </c>
      <c r="Q61" s="235">
        <f t="shared" si="18"/>
        <v>0</v>
      </c>
      <c r="R61" s="235">
        <f t="shared" si="19"/>
        <v>0.8</v>
      </c>
      <c r="S61" s="235">
        <f>IF('Crisis Indicator Data'!I58="x","x",IF('Crisis Indicator Data'!I58=0,0,IF(LOG('Crisis Indicator Data'!I58)&lt;S$4,0,IF(LOG('Crisis Indicator Data'!I58)&gt;S$3,5,ROUND(5-(S$3-LOG('Crisis Indicator Data'!I58))/(S$3-S$4)*5,1)))))</f>
        <v>3.5</v>
      </c>
      <c r="T61" s="143">
        <f>IF('Crisis Indicator Data'!H58="x","x",IF('Crisis Indicator Data'!I58="x","x",'Crisis Indicator Data'!I58/'Crisis Indicator Data'!H58))</f>
        <v>1</v>
      </c>
      <c r="U61" s="235">
        <f t="shared" si="20"/>
        <v>5</v>
      </c>
      <c r="V61" s="235">
        <f t="shared" si="21"/>
        <v>4.3</v>
      </c>
      <c r="W61" s="235">
        <f>IF('Crisis Indicator Data'!L58="x","x",IF('Crisis Indicator Data'!L58=0,0,IF(LOG('Crisis Indicator Data'!L58)&lt;W$4,0,IF(LOG('Crisis Indicator Data'!L58)&gt;W$3,5,ROUND(5-(W$3-LOG('Crisis Indicator Data'!L58))/(W$3-W$4)*5,1)))))</f>
        <v>3.4</v>
      </c>
      <c r="X61" s="242">
        <f>IF(OR('Crisis Indicator Data'!L58="x",'Crisis Indicator Data'!H58="x"),"x",'Crisis Indicator Data'!L58/'Crisis Indicator Data'!H58)</f>
        <v>8.4727272727272733E-4</v>
      </c>
      <c r="Y61" s="235">
        <f t="shared" si="22"/>
        <v>5</v>
      </c>
      <c r="Z61" s="235">
        <f t="shared" si="23"/>
        <v>4.2</v>
      </c>
      <c r="AA61" s="235">
        <f t="shared" si="24"/>
        <v>4.3</v>
      </c>
      <c r="AB61" s="243">
        <f t="shared" si="25"/>
        <v>3</v>
      </c>
    </row>
    <row r="62" spans="1:28" x14ac:dyDescent="0.3">
      <c r="A62" s="148" t="str">
        <f>'Crisis Indicator Data'!A59</f>
        <v>Complex crisis in Mali</v>
      </c>
      <c r="B62" s="149" t="str">
        <f>'Crisis Indicator Data'!B59</f>
        <v>Complex crisis</v>
      </c>
      <c r="C62" s="149" t="str">
        <f>'Crisis Indicator Data'!C59</f>
        <v>MLI001</v>
      </c>
      <c r="D62" s="149" t="str">
        <f>'Crisis Indicator Data'!D59</f>
        <v>Mali</v>
      </c>
      <c r="E62" s="150" t="str">
        <f>'Crisis Indicator Data'!E59</f>
        <v>MLI</v>
      </c>
      <c r="F62" s="241">
        <f>IF('Crisis Indicator Data'!F59="x","x",IF(LOG('Crisis Indicator Data'!F59)&lt;F$4,0,IF(LOG('Crisis Indicator Data'!F59)&gt;F$3,5,ROUND(5-(F$3-LOG('Crisis Indicator Data'!F59))/(F$3-F$4)*5,1))))</f>
        <v>5</v>
      </c>
      <c r="G62" s="144">
        <f>IF('Crisis Indicator Data'!F59="x","x",IF(B62="Regional crisis",('Crisis Indicator Data'!F59/VLOOKUP('Impact of the crisis'!$C62,'Regional Crises'!$B$1:$R$66,4,FALSE)),'Crisis Indicator Data'!F59/VLOOKUP('Impact of the crisis'!$E62,'Country Indicator Data'!$B$4:$P$194,15,FALSE)))</f>
        <v>1</v>
      </c>
      <c r="H62" s="235">
        <f t="shared" si="13"/>
        <v>5</v>
      </c>
      <c r="I62" s="235">
        <f t="shared" si="14"/>
        <v>5</v>
      </c>
      <c r="J62" s="235">
        <f>IF('Crisis Indicator Data'!G59="x","x",IF(LOG('Crisis Indicator Data'!G59)&lt;J$4,0,IF(LOG('Crisis Indicator Data'!G59)&gt;J$3,5,ROUND(5-(J$3-LOG('Crisis Indicator Data'!G59))/(J$3-J$4)*5,1))))</f>
        <v>4.4000000000000004</v>
      </c>
      <c r="K62" s="144">
        <f>IF('Crisis Indicator Data'!G59="x","x",IF(B62="Regional crisis",('Crisis Indicator Data'!G59/VLOOKUP('Impact of the crisis'!$C62,'Regional Crises'!$B$1:$R$66,5,FALSE)),'Crisis Indicator Data'!G59/VLOOKUP('Impact of the crisis'!$E62,'Country Indicator Data'!$B$4:$P$194,14,FALSE)))</f>
        <v>1</v>
      </c>
      <c r="L62" s="235">
        <f t="shared" si="15"/>
        <v>5</v>
      </c>
      <c r="M62" s="235">
        <f t="shared" si="16"/>
        <v>4.7</v>
      </c>
      <c r="N62" s="235">
        <f t="shared" si="17"/>
        <v>4.9000000000000004</v>
      </c>
      <c r="O62" s="235">
        <f>IF('Crisis Indicator Data'!H59="x","x",IF('Crisis Indicator Data'!H59=0,0,IF(LOG('Crisis Indicator Data'!H59)&lt;O$4,0,IF(LOG('Crisis Indicator Data'!H59)&gt;O$3,5,ROUND(5-(O$3-LOG('Crisis Indicator Data'!H59))/(O$3-O$4)*5,1)))))</f>
        <v>4.3</v>
      </c>
      <c r="P62" s="143">
        <f>IF('Crisis Indicator Data'!H59="x","x",'Crisis Indicator Data'!H59/'Crisis Indicator Data'!G59)</f>
        <v>0.57406136653269291</v>
      </c>
      <c r="Q62" s="235">
        <f t="shared" si="18"/>
        <v>2.8</v>
      </c>
      <c r="R62" s="235">
        <f t="shared" si="19"/>
        <v>3.55</v>
      </c>
      <c r="S62" s="235">
        <f>IF('Crisis Indicator Data'!I59="x","x",IF('Crisis Indicator Data'!I59=0,0,IF(LOG('Crisis Indicator Data'!I59)&lt;S$4,0,IF(LOG('Crisis Indicator Data'!I59)&gt;S$3,5,ROUND(5-(S$3-LOG('Crisis Indicator Data'!I59))/(S$3-S$4)*5,1)))))</f>
        <v>3.8</v>
      </c>
      <c r="T62" s="143">
        <f>IF('Crisis Indicator Data'!H59="x","x",IF('Crisis Indicator Data'!I59="x","x",'Crisis Indicator Data'!I59/'Crisis Indicator Data'!H59))</f>
        <v>4.0044398907103824E-2</v>
      </c>
      <c r="U62" s="235">
        <f t="shared" si="20"/>
        <v>1.3</v>
      </c>
      <c r="V62" s="235">
        <f t="shared" si="21"/>
        <v>2.6</v>
      </c>
      <c r="W62" s="235">
        <f>IF('Crisis Indicator Data'!L59="x","x",IF('Crisis Indicator Data'!L59=0,0,IF(LOG('Crisis Indicator Data'!L59)&lt;W$4,0,IF(LOG('Crisis Indicator Data'!L59)&gt;W$3,5,ROUND(5-(W$3-LOG('Crisis Indicator Data'!L59))/(W$3-W$4)*5,1)))))</f>
        <v>4.3</v>
      </c>
      <c r="X62" s="242">
        <f>IF(OR('Crisis Indicator Data'!L59="x",'Crisis Indicator Data'!H59="x"),"x",'Crisis Indicator Data'!L59/'Crisis Indicator Data'!H59)</f>
        <v>8.3162568306010935E-5</v>
      </c>
      <c r="Y62" s="235">
        <f t="shared" si="22"/>
        <v>4.2</v>
      </c>
      <c r="Z62" s="235">
        <f t="shared" si="23"/>
        <v>4.3</v>
      </c>
      <c r="AA62" s="235">
        <f t="shared" si="24"/>
        <v>3.6</v>
      </c>
      <c r="AB62" s="243">
        <f t="shared" si="25"/>
        <v>3.6</v>
      </c>
    </row>
    <row r="63" spans="1:28" x14ac:dyDescent="0.3">
      <c r="A63" s="148" t="str">
        <f>'Crisis Indicator Data'!A60</f>
        <v>Multiple crises in Myanmar</v>
      </c>
      <c r="B63" s="149" t="str">
        <f>'Crisis Indicator Data'!B60</f>
        <v>Multiple crises country</v>
      </c>
      <c r="C63" s="149" t="str">
        <f>'Crisis Indicator Data'!C60</f>
        <v>MMR001</v>
      </c>
      <c r="D63" s="149" t="str">
        <f>'Crisis Indicator Data'!D60</f>
        <v>Myanmar</v>
      </c>
      <c r="E63" s="150" t="str">
        <f>'Crisis Indicator Data'!E60</f>
        <v>MMR</v>
      </c>
      <c r="F63" s="241">
        <f>IF('Crisis Indicator Data'!F60="x","x",IF(LOG('Crisis Indicator Data'!F60)&lt;F$4,0,IF(LOG('Crisis Indicator Data'!F60)&gt;F$3,5,ROUND(5-(F$3-LOG('Crisis Indicator Data'!F60))/(F$3-F$4)*5,1))))</f>
        <v>4.0999999999999996</v>
      </c>
      <c r="G63" s="144">
        <f>IF('Crisis Indicator Data'!F60="x","x",IF(B63="Regional crisis",('Crisis Indicator Data'!F60/VLOOKUP('Impact of the crisis'!$C63,'Regional Crises'!$B$1:$R$66,4,FALSE)),'Crisis Indicator Data'!F60/VLOOKUP('Impact of the crisis'!$E63,'Country Indicator Data'!$B$4:$P$194,15,FALSE)))</f>
        <v>0.44359037177681143</v>
      </c>
      <c r="H63" s="235">
        <f t="shared" si="13"/>
        <v>2.2000000000000002</v>
      </c>
      <c r="I63" s="235">
        <f t="shared" si="14"/>
        <v>3.15</v>
      </c>
      <c r="J63" s="235">
        <f>IF('Crisis Indicator Data'!G60="x","x",IF(LOG('Crisis Indicator Data'!G60)&lt;J$4,0,IF(LOG('Crisis Indicator Data'!G60)&gt;J$3,5,ROUND(5-(J$3-LOG('Crisis Indicator Data'!G60))/(J$3-J$4)*5,1))))</f>
        <v>3.4</v>
      </c>
      <c r="K63" s="144">
        <f>IF('Crisis Indicator Data'!G60="x","x",IF(B63="Regional crisis",('Crisis Indicator Data'!G60/VLOOKUP('Impact of the crisis'!$C63,'Regional Crises'!$B$1:$R$66,5,FALSE)),'Crisis Indicator Data'!G60/VLOOKUP('Impact of the crisis'!$E63,'Country Indicator Data'!$B$4:$P$194,14,FALSE)))</f>
        <v>0.19895879189235746</v>
      </c>
      <c r="L63" s="235">
        <f t="shared" si="15"/>
        <v>1</v>
      </c>
      <c r="M63" s="235">
        <f t="shared" si="16"/>
        <v>2.2000000000000002</v>
      </c>
      <c r="N63" s="235">
        <f t="shared" si="17"/>
        <v>2.7</v>
      </c>
      <c r="O63" s="235">
        <f>IF('Crisis Indicator Data'!H60="x","x",IF('Crisis Indicator Data'!H60=0,0,IF(LOG('Crisis Indicator Data'!H60)&lt;O$4,0,IF(LOG('Crisis Indicator Data'!H60)&gt;O$3,5,ROUND(5-(O$3-LOG('Crisis Indicator Data'!H60))/(O$3-O$4)*5,1)))))</f>
        <v>3.7</v>
      </c>
      <c r="P63" s="143">
        <f>IF('Crisis Indicator Data'!H60="x","x",'Crisis Indicator Data'!H60/'Crisis Indicator Data'!G60)</f>
        <v>0.49292929292929294</v>
      </c>
      <c r="Q63" s="235">
        <f t="shared" si="18"/>
        <v>2.4</v>
      </c>
      <c r="R63" s="235">
        <f t="shared" si="19"/>
        <v>3.05</v>
      </c>
      <c r="S63" s="235">
        <f>IF('Crisis Indicator Data'!I60="x","x",IF('Crisis Indicator Data'!I60=0,0,IF(LOG('Crisis Indicator Data'!I60)&lt;S$4,0,IF(LOG('Crisis Indicator Data'!I60)&gt;S$3,5,ROUND(5-(S$3-LOG('Crisis Indicator Data'!I60))/(S$3-S$4)*5,1)))))</f>
        <v>4.5</v>
      </c>
      <c r="T63" s="143">
        <f>IF('Crisis Indicator Data'!H60="x","x",IF('Crisis Indicator Data'!I60="x","x",'Crisis Indicator Data'!I60/'Crisis Indicator Data'!H60))</f>
        <v>0.28688524590163933</v>
      </c>
      <c r="U63" s="235">
        <f t="shared" si="20"/>
        <v>5</v>
      </c>
      <c r="V63" s="235">
        <f t="shared" si="21"/>
        <v>4.8</v>
      </c>
      <c r="W63" s="235">
        <f>IF('Crisis Indicator Data'!L60="x","x",IF('Crisis Indicator Data'!L60=0,0,IF(LOG('Crisis Indicator Data'!L60)&lt;W$4,0,IF(LOG('Crisis Indicator Data'!L60)&gt;W$3,5,ROUND(5-(W$3-LOG('Crisis Indicator Data'!L60))/(W$3-W$4)*5,1)))))</f>
        <v>3.3</v>
      </c>
      <c r="X63" s="242">
        <f>IF(OR('Crisis Indicator Data'!L60="x",'Crisis Indicator Data'!H60="x"),"x",'Crisis Indicator Data'!L60/'Crisis Indicator Data'!H60)</f>
        <v>3.8251366120218578E-5</v>
      </c>
      <c r="Y63" s="235">
        <f t="shared" si="22"/>
        <v>1.9</v>
      </c>
      <c r="Z63" s="235">
        <f t="shared" si="23"/>
        <v>2.6</v>
      </c>
      <c r="AA63" s="235">
        <f t="shared" si="24"/>
        <v>3.9</v>
      </c>
      <c r="AB63" s="243">
        <f t="shared" si="25"/>
        <v>3.5</v>
      </c>
    </row>
    <row r="64" spans="1:28" x14ac:dyDescent="0.3">
      <c r="A64" s="148" t="str">
        <f>'Crisis Indicator Data'!A61</f>
        <v>Rakhine Conflict</v>
      </c>
      <c r="B64" s="149" t="str">
        <f>'Crisis Indicator Data'!B61</f>
        <v>Conflict</v>
      </c>
      <c r="C64" s="149" t="str">
        <f>'Crisis Indicator Data'!C61</f>
        <v>MMR002</v>
      </c>
      <c r="D64" s="149" t="str">
        <f>'Crisis Indicator Data'!D61</f>
        <v>Myanmar</v>
      </c>
      <c r="E64" s="150" t="str">
        <f>'Crisis Indicator Data'!E61</f>
        <v>MMR</v>
      </c>
      <c r="F64" s="241">
        <f>IF('Crisis Indicator Data'!F61="x","x",IF(LOG('Crisis Indicator Data'!F61)&lt;F$4,0,IF(LOG('Crisis Indicator Data'!F61)&gt;F$3,5,ROUND(5-(F$3-LOG('Crisis Indicator Data'!F61))/(F$3-F$4)*5,1))))</f>
        <v>2.8</v>
      </c>
      <c r="G64" s="144">
        <f>IF('Crisis Indicator Data'!F61="x","x",IF(B64="Regional crisis",('Crisis Indicator Data'!F61/VLOOKUP('Impact of the crisis'!$C64,'Regional Crises'!$B$1:$R$66,4,FALSE)),'Crisis Indicator Data'!F61/VLOOKUP('Impact of the crisis'!$E64,'Country Indicator Data'!$B$4:$P$194,15,FALSE)))</f>
        <v>6.8685306547436764E-2</v>
      </c>
      <c r="H64" s="235">
        <f t="shared" si="13"/>
        <v>0.2</v>
      </c>
      <c r="I64" s="235">
        <f t="shared" si="14"/>
        <v>1.5</v>
      </c>
      <c r="J64" s="235">
        <f>IF('Crisis Indicator Data'!G61="x","x",IF(LOG('Crisis Indicator Data'!G61)&lt;J$4,0,IF(LOG('Crisis Indicator Data'!G61)&gt;J$3,5,ROUND(5-(J$3-LOG('Crisis Indicator Data'!G61))/(J$3-J$4)*5,1))))</f>
        <v>2</v>
      </c>
      <c r="K64" s="144">
        <f>IF('Crisis Indicator Data'!G61="x","x",IF(B64="Regional crisis",('Crisis Indicator Data'!G61/VLOOKUP('Impact of the crisis'!$C64,'Regional Crises'!$B$1:$R$66,5,FALSE)),'Crisis Indicator Data'!G61/VLOOKUP('Impact of the crisis'!$E64,'Country Indicator Data'!$B$4:$P$194,14,FALSE)))</f>
        <v>7.4300916799050667E-2</v>
      </c>
      <c r="L64" s="235">
        <f t="shared" si="15"/>
        <v>0.3</v>
      </c>
      <c r="M64" s="235">
        <f t="shared" si="16"/>
        <v>1.1499999999999999</v>
      </c>
      <c r="N64" s="235">
        <f t="shared" si="17"/>
        <v>1.3</v>
      </c>
      <c r="O64" s="235">
        <f>IF('Crisis Indicator Data'!H61="x","x",IF('Crisis Indicator Data'!H61=0,0,IF(LOG('Crisis Indicator Data'!H61)&lt;O$4,0,IF(LOG('Crisis Indicator Data'!H61)&gt;O$3,5,ROUND(5-(O$3-LOG('Crisis Indicator Data'!H61))/(O$3-O$4)*5,1)))))</f>
        <v>2.8</v>
      </c>
      <c r="P64" s="143">
        <f>IF('Crisis Indicator Data'!H61="x","x",'Crisis Indicator Data'!H61/'Crisis Indicator Data'!G61)</f>
        <v>0.40262751159196292</v>
      </c>
      <c r="Q64" s="235">
        <f t="shared" si="18"/>
        <v>2</v>
      </c>
      <c r="R64" s="235">
        <f t="shared" si="19"/>
        <v>2.4</v>
      </c>
      <c r="S64" s="235">
        <f>IF('Crisis Indicator Data'!I61="x","x",IF('Crisis Indicator Data'!I61=0,0,IF(LOG('Crisis Indicator Data'!I61)&lt;S$4,0,IF(LOG('Crisis Indicator Data'!I61)&gt;S$3,5,ROUND(5-(S$3-LOG('Crisis Indicator Data'!I61))/(S$3-S$4)*5,1)))))</f>
        <v>4.5</v>
      </c>
      <c r="T64" s="143">
        <f>IF('Crisis Indicator Data'!H61="x","x",IF('Crisis Indicator Data'!I61="x","x",'Crisis Indicator Data'!I61/'Crisis Indicator Data'!H61))</f>
        <v>0.8701215611004478</v>
      </c>
      <c r="U64" s="235">
        <f t="shared" si="20"/>
        <v>5</v>
      </c>
      <c r="V64" s="235">
        <f t="shared" si="21"/>
        <v>4.8</v>
      </c>
      <c r="W64" s="235">
        <f>IF('Crisis Indicator Data'!L61="x","x",IF('Crisis Indicator Data'!L61=0,0,IF(LOG('Crisis Indicator Data'!L61)&lt;W$4,0,IF(LOG('Crisis Indicator Data'!L61)&gt;W$3,5,ROUND(5-(W$3-LOG('Crisis Indicator Data'!L61))/(W$3-W$4)*5,1)))))</f>
        <v>2.9</v>
      </c>
      <c r="X64" s="242">
        <f>IF(OR('Crisis Indicator Data'!L61="x",'Crisis Indicator Data'!H61="x"),"x",'Crisis Indicator Data'!L61/'Crisis Indicator Data'!H61)</f>
        <v>7.1657069737683939E-5</v>
      </c>
      <c r="Y64" s="235">
        <f t="shared" si="22"/>
        <v>3.6</v>
      </c>
      <c r="Z64" s="235">
        <f t="shared" si="23"/>
        <v>3.3</v>
      </c>
      <c r="AA64" s="235">
        <f t="shared" si="24"/>
        <v>4.2</v>
      </c>
      <c r="AB64" s="243">
        <f t="shared" si="25"/>
        <v>3.4</v>
      </c>
    </row>
    <row r="65" spans="1:28" x14ac:dyDescent="0.3">
      <c r="A65" s="148" t="str">
        <f>'Crisis Indicator Data'!A62</f>
        <v>Kachin and Shan Conflict</v>
      </c>
      <c r="B65" s="149" t="str">
        <f>'Crisis Indicator Data'!B62</f>
        <v>Conflict</v>
      </c>
      <c r="C65" s="149" t="str">
        <f>'Crisis Indicator Data'!C62</f>
        <v>MMR003</v>
      </c>
      <c r="D65" s="149" t="str">
        <f>'Crisis Indicator Data'!D62</f>
        <v>Myanmar</v>
      </c>
      <c r="E65" s="150" t="str">
        <f>'Crisis Indicator Data'!E62</f>
        <v>MMR</v>
      </c>
      <c r="F65" s="241">
        <f>IF('Crisis Indicator Data'!F62="x","x",IF(LOG('Crisis Indicator Data'!F62)&lt;F$4,0,IF(LOG('Crisis Indicator Data'!F62)&gt;F$3,5,ROUND(5-(F$3-LOG('Crisis Indicator Data'!F62))/(F$3-F$4)*5,1))))</f>
        <v>4</v>
      </c>
      <c r="G65" s="144">
        <f>IF('Crisis Indicator Data'!F62="x","x",IF(B65="Regional crisis",('Crisis Indicator Data'!F62/VLOOKUP('Impact of the crisis'!$C65,'Regional Crises'!$B$1:$R$66,4,FALSE)),'Crisis Indicator Data'!F62/VLOOKUP('Impact of the crisis'!$E65,'Country Indicator Data'!$B$4:$P$194,15,FALSE)))</f>
        <v>0.37490506522937467</v>
      </c>
      <c r="H65" s="235">
        <f t="shared" si="13"/>
        <v>1.8</v>
      </c>
      <c r="I65" s="235">
        <f t="shared" si="14"/>
        <v>2.9</v>
      </c>
      <c r="J65" s="235">
        <f>IF('Crisis Indicator Data'!G62="x","x",IF(LOG('Crisis Indicator Data'!G62)&lt;J$4,0,IF(LOG('Crisis Indicator Data'!G62)&gt;J$3,5,ROUND(5-(J$3-LOG('Crisis Indicator Data'!G62))/(J$3-J$4)*5,1))))</f>
        <v>2.7</v>
      </c>
      <c r="K65" s="144">
        <f>IF('Crisis Indicator Data'!G62="x","x",IF(B65="Regional crisis",('Crisis Indicator Data'!G62/VLOOKUP('Impact of the crisis'!$C65,'Regional Crises'!$B$1:$R$66,5,FALSE)),'Crisis Indicator Data'!G62/VLOOKUP('Impact of the crisis'!$E65,'Country Indicator Data'!$B$4:$P$194,14,FALSE)))</f>
        <v>0.12465787509330679</v>
      </c>
      <c r="L65" s="235">
        <f t="shared" si="15"/>
        <v>0.6</v>
      </c>
      <c r="M65" s="235">
        <f t="shared" si="16"/>
        <v>1.6500000000000001</v>
      </c>
      <c r="N65" s="235">
        <f t="shared" si="17"/>
        <v>2.2999999999999998</v>
      </c>
      <c r="O65" s="235">
        <f>IF('Crisis Indicator Data'!H62="x","x",IF('Crisis Indicator Data'!H62=0,0,IF(LOG('Crisis Indicator Data'!H62)&lt;O$4,0,IF(LOG('Crisis Indicator Data'!H62)&gt;O$3,5,ROUND(5-(O$3-LOG('Crisis Indicator Data'!H62))/(O$3-O$4)*5,1)))))</f>
        <v>3.4</v>
      </c>
      <c r="P65" s="143">
        <f>IF('Crisis Indicator Data'!H62="x","x",'Crisis Indicator Data'!H62/'Crisis Indicator Data'!G62)</f>
        <v>0.54659910947336099</v>
      </c>
      <c r="Q65" s="235">
        <f t="shared" si="18"/>
        <v>2.7</v>
      </c>
      <c r="R65" s="235">
        <f t="shared" si="19"/>
        <v>3.05</v>
      </c>
      <c r="S65" s="235">
        <f>IF('Crisis Indicator Data'!I62="x","x",IF('Crisis Indicator Data'!I62=0,0,IF(LOG('Crisis Indicator Data'!I62)&lt;S$4,0,IF(LOG('Crisis Indicator Data'!I62)&gt;S$3,5,ROUND(5-(S$3-LOG('Crisis Indicator Data'!I62))/(S$3-S$4)*5,1)))))</f>
        <v>2.9</v>
      </c>
      <c r="T65" s="143">
        <f>IF('Crisis Indicator Data'!H62="x","x",IF('Crisis Indicator Data'!I62="x","x",'Crisis Indicator Data'!I62/'Crisis Indicator Data'!H62))</f>
        <v>3.1179775280898877E-2</v>
      </c>
      <c r="U65" s="235">
        <f t="shared" si="20"/>
        <v>1</v>
      </c>
      <c r="V65" s="235">
        <f t="shared" si="21"/>
        <v>2</v>
      </c>
      <c r="W65" s="235">
        <f>IF('Crisis Indicator Data'!L62="x","x",IF('Crisis Indicator Data'!L62=0,0,IF(LOG('Crisis Indicator Data'!L62)&lt;W$4,0,IF(LOG('Crisis Indicator Data'!L62)&gt;W$3,5,ROUND(5-(W$3-LOG('Crisis Indicator Data'!L62))/(W$3-W$4)*5,1)))))</f>
        <v>2.7</v>
      </c>
      <c r="X65" s="242">
        <f>IF(OR('Crisis Indicator Data'!L62="x",'Crisis Indicator Data'!H62="x"),"x",'Crisis Indicator Data'!L62/'Crisis Indicator Data'!H62)</f>
        <v>2.3595505617977527E-5</v>
      </c>
      <c r="Y65" s="235">
        <f t="shared" si="22"/>
        <v>1.2</v>
      </c>
      <c r="Z65" s="235">
        <f t="shared" si="23"/>
        <v>2</v>
      </c>
      <c r="AA65" s="235">
        <f t="shared" si="24"/>
        <v>2</v>
      </c>
      <c r="AB65" s="243">
        <f t="shared" si="25"/>
        <v>2.6</v>
      </c>
    </row>
    <row r="66" spans="1:28" x14ac:dyDescent="0.3">
      <c r="A66" s="148" t="str">
        <f>'Crisis Indicator Data'!A63</f>
        <v>Complex crisis in Mozambique</v>
      </c>
      <c r="B66" s="149" t="str">
        <f>'Crisis Indicator Data'!B63</f>
        <v>Complex crisis</v>
      </c>
      <c r="C66" s="149" t="str">
        <f>'Crisis Indicator Data'!C63</f>
        <v>MOZ001</v>
      </c>
      <c r="D66" s="149" t="str">
        <f>'Crisis Indicator Data'!D63</f>
        <v>Mozambique</v>
      </c>
      <c r="E66" s="150" t="str">
        <f>'Crisis Indicator Data'!E63</f>
        <v>MOZ</v>
      </c>
      <c r="F66" s="241">
        <f>IF('Crisis Indicator Data'!F63="x","x",IF(LOG('Crisis Indicator Data'!F63)&lt;F$4,0,IF(LOG('Crisis Indicator Data'!F63)&gt;F$3,5,ROUND(5-(F$3-LOG('Crisis Indicator Data'!F63))/(F$3-F$4)*5,1))))</f>
        <v>4.8</v>
      </c>
      <c r="G66" s="144">
        <f>IF('Crisis Indicator Data'!F63="x","x",IF(B66="Regional crisis",('Crisis Indicator Data'!F63/VLOOKUP('Impact of the crisis'!$C66,'Regional Crises'!$B$1:$R$66,4,FALSE)),'Crisis Indicator Data'!F63/VLOOKUP('Impact of the crisis'!$E66,'Country Indicator Data'!$B$4:$P$194,15,FALSE)))</f>
        <v>0.99441745720898289</v>
      </c>
      <c r="H66" s="235">
        <f t="shared" si="13"/>
        <v>5</v>
      </c>
      <c r="I66" s="235">
        <f t="shared" si="14"/>
        <v>4.9000000000000004</v>
      </c>
      <c r="J66" s="235">
        <f>IF('Crisis Indicator Data'!G63="x","x",IF(LOG('Crisis Indicator Data'!G63)&lt;J$4,0,IF(LOG('Crisis Indicator Data'!G63)&gt;J$3,5,ROUND(5-(J$3-LOG('Crisis Indicator Data'!G63))/(J$3-J$4)*5,1))))</f>
        <v>4.4000000000000004</v>
      </c>
      <c r="K66" s="144">
        <f>IF('Crisis Indicator Data'!G63="x","x",IF(B66="Regional crisis",('Crisis Indicator Data'!G63/VLOOKUP('Impact of the crisis'!$C66,'Regional Crises'!$B$1:$R$66,5,FALSE)),'Crisis Indicator Data'!G63/VLOOKUP('Impact of the crisis'!$E66,'Country Indicator Data'!$B$4:$P$194,14,FALSE)))</f>
        <v>0.74339962580555752</v>
      </c>
      <c r="L66" s="235">
        <f t="shared" si="15"/>
        <v>3.7</v>
      </c>
      <c r="M66" s="235">
        <f t="shared" si="16"/>
        <v>4.0500000000000007</v>
      </c>
      <c r="N66" s="235">
        <f t="shared" si="17"/>
        <v>4.5</v>
      </c>
      <c r="O66" s="235">
        <f>IF('Crisis Indicator Data'!H63="x","x",IF('Crisis Indicator Data'!H63=0,0,IF(LOG('Crisis Indicator Data'!H63)&lt;O$4,0,IF(LOG('Crisis Indicator Data'!H63)&gt;O$3,5,ROUND(5-(O$3-LOG('Crisis Indicator Data'!H63))/(O$3-O$4)*5,1)))))</f>
        <v>3.8</v>
      </c>
      <c r="P66" s="143">
        <f>IF('Crisis Indicator Data'!H63="x","x",'Crisis Indicator Data'!H63/'Crisis Indicator Data'!G63)</f>
        <v>0.28509507829977626</v>
      </c>
      <c r="Q66" s="235">
        <f t="shared" si="18"/>
        <v>1.4</v>
      </c>
      <c r="R66" s="235">
        <f t="shared" si="19"/>
        <v>2.5999999999999996</v>
      </c>
      <c r="S66" s="235">
        <f>IF('Crisis Indicator Data'!I63="x","x",IF('Crisis Indicator Data'!I63=0,0,IF(LOG('Crisis Indicator Data'!I63)&lt;S$4,0,IF(LOG('Crisis Indicator Data'!I63)&gt;S$3,5,ROUND(5-(S$3-LOG('Crisis Indicator Data'!I63))/(S$3-S$4)*5,1)))))</f>
        <v>4.2</v>
      </c>
      <c r="T66" s="143">
        <f>IF('Crisis Indicator Data'!H63="x","x",IF('Crisis Indicator Data'!I63="x","x",'Crisis Indicator Data'!I63/'Crisis Indicator Data'!H63))</f>
        <v>0.13192741539970573</v>
      </c>
      <c r="U66" s="235">
        <f t="shared" si="20"/>
        <v>4.4000000000000004</v>
      </c>
      <c r="V66" s="235">
        <f t="shared" si="21"/>
        <v>4.3</v>
      </c>
      <c r="W66" s="235">
        <f>IF('Crisis Indicator Data'!L63="x","x",IF('Crisis Indicator Data'!L63=0,0,IF(LOG('Crisis Indicator Data'!L63)&lt;W$4,0,IF(LOG('Crisis Indicator Data'!L63)&gt;W$3,5,ROUND(5-(W$3-LOG('Crisis Indicator Data'!L63))/(W$3-W$4)*5,1)))))</f>
        <v>4</v>
      </c>
      <c r="X66" s="242">
        <f>IF(OR('Crisis Indicator Data'!L63="x",'Crisis Indicator Data'!H63="x"),"x",'Crisis Indicator Data'!L63/'Crisis Indicator Data'!H63)</f>
        <v>1.0838646395291809E-4</v>
      </c>
      <c r="Y66" s="235">
        <f t="shared" si="22"/>
        <v>5</v>
      </c>
      <c r="Z66" s="235">
        <f t="shared" si="23"/>
        <v>4.5</v>
      </c>
      <c r="AA66" s="235">
        <f t="shared" si="24"/>
        <v>4.4000000000000004</v>
      </c>
      <c r="AB66" s="243">
        <f t="shared" si="25"/>
        <v>3.7</v>
      </c>
    </row>
    <row r="67" spans="1:28" x14ac:dyDescent="0.3">
      <c r="A67" s="148" t="str">
        <f>'Crisis Indicator Data'!A64</f>
        <v>Cabo Delgado Islamist Insurgency</v>
      </c>
      <c r="B67" s="149" t="str">
        <f>'Crisis Indicator Data'!B64</f>
        <v>Other type of violence</v>
      </c>
      <c r="C67" s="149" t="str">
        <f>'Crisis Indicator Data'!C64</f>
        <v>MOZ004</v>
      </c>
      <c r="D67" s="149" t="str">
        <f>'Crisis Indicator Data'!D64</f>
        <v>Mozambique</v>
      </c>
      <c r="E67" s="150" t="str">
        <f>'Crisis Indicator Data'!E64</f>
        <v>MOZ</v>
      </c>
      <c r="F67" s="241">
        <f>IF('Crisis Indicator Data'!F64="x","x",IF(LOG('Crisis Indicator Data'!F64)&lt;F$4,0,IF(LOG('Crisis Indicator Data'!F64)&gt;F$3,5,ROUND(5-(F$3-LOG('Crisis Indicator Data'!F64))/(F$3-F$4)*5,1))))</f>
        <v>4.0999999999999996</v>
      </c>
      <c r="G67" s="144">
        <f>IF('Crisis Indicator Data'!F64="x","x",IF(B67="Regional crisis",('Crisis Indicator Data'!F64/VLOOKUP('Impact of the crisis'!$C67,'Regional Crises'!$B$1:$R$66,4,FALSE)),'Crisis Indicator Data'!F64/VLOOKUP('Impact of the crisis'!$E67,'Country Indicator Data'!$B$4:$P$194,15,FALSE)))</f>
        <v>0.35684401943080951</v>
      </c>
      <c r="H67" s="235">
        <f t="shared" si="13"/>
        <v>1.7</v>
      </c>
      <c r="I67" s="235">
        <f t="shared" si="14"/>
        <v>2.9</v>
      </c>
      <c r="J67" s="235">
        <f>IF('Crisis Indicator Data'!G64="x","x",IF(LOG('Crisis Indicator Data'!G64)&lt;J$4,0,IF(LOG('Crisis Indicator Data'!G64)&gt;J$3,5,ROUND(5-(J$3-LOG('Crisis Indicator Data'!G64))/(J$3-J$4)*5,1))))</f>
        <v>2.2999999999999998</v>
      </c>
      <c r="K67" s="144">
        <f>IF('Crisis Indicator Data'!G64="x","x",IF(B67="Regional crisis",('Crisis Indicator Data'!G64/VLOOKUP('Impact of the crisis'!$C67,'Regional Crises'!$B$1:$R$66,5,FALSE)),'Crisis Indicator Data'!G64/VLOOKUP('Impact of the crisis'!$E67,'Country Indicator Data'!$B$4:$P$194,14,FALSE)))</f>
        <v>0.17119395745270599</v>
      </c>
      <c r="L67" s="235">
        <f t="shared" si="15"/>
        <v>0.8</v>
      </c>
      <c r="M67" s="235">
        <f t="shared" si="16"/>
        <v>1.5499999999999998</v>
      </c>
      <c r="N67" s="235">
        <f t="shared" si="17"/>
        <v>2.2999999999999998</v>
      </c>
      <c r="O67" s="235">
        <f>IF('Crisis Indicator Data'!H64="x","x",IF('Crisis Indicator Data'!H64=0,0,IF(LOG('Crisis Indicator Data'!H64)&lt;O$4,0,IF(LOG('Crisis Indicator Data'!H64)&gt;O$3,5,ROUND(5-(O$3-LOG('Crisis Indicator Data'!H64))/(O$3-O$4)*5,1)))))</f>
        <v>3.3</v>
      </c>
      <c r="P67" s="143">
        <f>IF('Crisis Indicator Data'!H64="x","x",'Crisis Indicator Data'!H64/'Crisis Indicator Data'!G64)</f>
        <v>0.61870066788099576</v>
      </c>
      <c r="Q67" s="235">
        <f t="shared" si="18"/>
        <v>3.1</v>
      </c>
      <c r="R67" s="235">
        <f t="shared" si="19"/>
        <v>3.2</v>
      </c>
      <c r="S67" s="235">
        <f>IF('Crisis Indicator Data'!I64="x","x",IF('Crisis Indicator Data'!I64=0,0,IF(LOG('Crisis Indicator Data'!I64)&lt;S$4,0,IF(LOG('Crisis Indicator Data'!I64)&gt;S$3,5,ROUND(5-(S$3-LOG('Crisis Indicator Data'!I64))/(S$3-S$4)*5,1)))))</f>
        <v>4</v>
      </c>
      <c r="T67" s="143">
        <f>IF('Crisis Indicator Data'!H64="x","x",IF('Crisis Indicator Data'!I64="x","x",'Crisis Indicator Data'!I64/'Crisis Indicator Data'!H64))</f>
        <v>0.21916912005233891</v>
      </c>
      <c r="U67" s="235">
        <f t="shared" si="20"/>
        <v>5</v>
      </c>
      <c r="V67" s="235">
        <f t="shared" si="21"/>
        <v>4.5</v>
      </c>
      <c r="W67" s="235">
        <f>IF('Crisis Indicator Data'!L64="x","x",IF('Crisis Indicator Data'!L64=0,0,IF(LOG('Crisis Indicator Data'!L64)&lt;W$4,0,IF(LOG('Crisis Indicator Data'!L64)&gt;W$3,5,ROUND(5-(W$3-LOG('Crisis Indicator Data'!L64))/(W$3-W$4)*5,1)))))</f>
        <v>4</v>
      </c>
      <c r="X67" s="242">
        <f>IF(OR('Crisis Indicator Data'!L64="x",'Crisis Indicator Data'!H64="x"),"x",'Crisis Indicator Data'!L64/'Crisis Indicator Data'!H64)</f>
        <v>2.0281321557082108E-4</v>
      </c>
      <c r="Y67" s="235">
        <f t="shared" si="22"/>
        <v>5</v>
      </c>
      <c r="Z67" s="235">
        <f t="shared" si="23"/>
        <v>4.5</v>
      </c>
      <c r="AA67" s="235">
        <f t="shared" si="24"/>
        <v>4.5</v>
      </c>
      <c r="AB67" s="243">
        <f t="shared" si="25"/>
        <v>3.9</v>
      </c>
    </row>
    <row r="68" spans="1:28" x14ac:dyDescent="0.3">
      <c r="A68" s="148" t="str">
        <f>'Crisis Indicator Data'!A65</f>
        <v>Food Security Crisis in Mozambique</v>
      </c>
      <c r="B68" s="149" t="str">
        <f>'Crisis Indicator Data'!B65</f>
        <v>Food Security</v>
      </c>
      <c r="C68" s="149" t="str">
        <f>'Crisis Indicator Data'!C65</f>
        <v>MOZ006</v>
      </c>
      <c r="D68" s="149" t="str">
        <f>'Crisis Indicator Data'!D65</f>
        <v>Mozambique</v>
      </c>
      <c r="E68" s="150" t="str">
        <f>'Crisis Indicator Data'!E65</f>
        <v>MOZ</v>
      </c>
      <c r="F68" s="241">
        <f>IF('Crisis Indicator Data'!F65="x","x",IF(LOG('Crisis Indicator Data'!F65)&lt;F$4,0,IF(LOG('Crisis Indicator Data'!F65)&gt;F$3,5,ROUND(5-(F$3-LOG('Crisis Indicator Data'!F65))/(F$3-F$4)*5,1))))</f>
        <v>4.8</v>
      </c>
      <c r="G68" s="144">
        <f>IF('Crisis Indicator Data'!F65="x","x",IF(B68="Regional crisis",('Crisis Indicator Data'!F65/VLOOKUP('Impact of the crisis'!$C68,'Regional Crises'!$B$1:$R$66,4,FALSE)),'Crisis Indicator Data'!F65/VLOOKUP('Impact of the crisis'!$E68,'Country Indicator Data'!$B$4:$P$194,15,FALSE)))</f>
        <v>0.99441745720898289</v>
      </c>
      <c r="H68" s="235">
        <f t="shared" si="13"/>
        <v>5</v>
      </c>
      <c r="I68" s="235">
        <f t="shared" si="14"/>
        <v>4.9000000000000004</v>
      </c>
      <c r="J68" s="235">
        <f>IF('Crisis Indicator Data'!G65="x","x",IF(LOG('Crisis Indicator Data'!G65)&lt;J$4,0,IF(LOG('Crisis Indicator Data'!G65)&gt;J$3,5,ROUND(5-(J$3-LOG('Crisis Indicator Data'!G65))/(J$3-J$4)*5,1))))</f>
        <v>4.2</v>
      </c>
      <c r="K68" s="144">
        <f>IF('Crisis Indicator Data'!G65="x","x",IF(B68="Regional crisis",('Crisis Indicator Data'!G65/VLOOKUP('Impact of the crisis'!$C68,'Regional Crises'!$B$1:$R$66,5,FALSE)),'Crisis Indicator Data'!G65/VLOOKUP('Impact of the crisis'!$E68,'Country Indicator Data'!$B$4:$P$194,14,FALSE)))</f>
        <v>0.62861201579932091</v>
      </c>
      <c r="L68" s="235">
        <f t="shared" si="15"/>
        <v>3.1</v>
      </c>
      <c r="M68" s="235">
        <f t="shared" si="16"/>
        <v>3.6500000000000004</v>
      </c>
      <c r="N68" s="235">
        <f t="shared" si="17"/>
        <v>4.4000000000000004</v>
      </c>
      <c r="O68" s="235">
        <f>IF('Crisis Indicator Data'!H65="x","x",IF('Crisis Indicator Data'!H65=0,0,IF(LOG('Crisis Indicator Data'!H65)&lt;O$4,0,IF(LOG('Crisis Indicator Data'!H65)&gt;O$3,5,ROUND(5-(O$3-LOG('Crisis Indicator Data'!H65))/(O$3-O$4)*5,1)))))</f>
        <v>4.3</v>
      </c>
      <c r="P68" s="143">
        <f>IF('Crisis Indicator Data'!H65="x","x",'Crisis Indicator Data'!H65/'Crisis Indicator Data'!G65)</f>
        <v>0.62398721269911261</v>
      </c>
      <c r="Q68" s="235">
        <f t="shared" si="18"/>
        <v>3.1</v>
      </c>
      <c r="R68" s="235">
        <f t="shared" si="19"/>
        <v>3.7</v>
      </c>
      <c r="S68" s="235">
        <f>IF('Crisis Indicator Data'!I65="x","x",IF('Crisis Indicator Data'!I65=0,0,IF(LOG('Crisis Indicator Data'!I65)&lt;S$4,0,IF(LOG('Crisis Indicator Data'!I65)&gt;S$3,5,ROUND(5-(S$3-LOG('Crisis Indicator Data'!I65))/(S$3-S$4)*5,1)))))</f>
        <v>2.8</v>
      </c>
      <c r="T68" s="143">
        <f>IF('Crisis Indicator Data'!H65="x","x",IF('Crisis Indicator Data'!I65="x","x",'Crisis Indicator Data'!I65/'Crisis Indicator Data'!H65))</f>
        <v>8.3031534316756472E-3</v>
      </c>
      <c r="U68" s="235">
        <f t="shared" si="20"/>
        <v>0.3</v>
      </c>
      <c r="V68" s="235">
        <f t="shared" si="21"/>
        <v>1.6</v>
      </c>
      <c r="W68" s="235" t="str">
        <f>IF('Crisis Indicator Data'!L65="x","x",IF('Crisis Indicator Data'!L65=0,0,IF(LOG('Crisis Indicator Data'!L65)&lt;W$4,0,IF(LOG('Crisis Indicator Data'!L65)&gt;W$3,5,ROUND(5-(W$3-LOG('Crisis Indicator Data'!L65))/(W$3-W$4)*5,1)))))</f>
        <v>x</v>
      </c>
      <c r="X68" s="242" t="str">
        <f>IF(OR('Crisis Indicator Data'!L65="x",'Crisis Indicator Data'!H65="x"),"x",'Crisis Indicator Data'!L65/'Crisis Indicator Data'!H65)</f>
        <v>x</v>
      </c>
      <c r="Y68" s="235" t="str">
        <f t="shared" si="22"/>
        <v>x</v>
      </c>
      <c r="Z68" s="235" t="str">
        <f t="shared" si="23"/>
        <v>x</v>
      </c>
      <c r="AA68" s="235">
        <f t="shared" si="24"/>
        <v>1.6</v>
      </c>
      <c r="AB68" s="243">
        <f t="shared" si="25"/>
        <v>2.8</v>
      </c>
    </row>
    <row r="69" spans="1:28" x14ac:dyDescent="0.3">
      <c r="A69" s="148" t="str">
        <f>'Crisis Indicator Data'!A66</f>
        <v>Tropical Cyclone Eloise in Mozambique</v>
      </c>
      <c r="B69" s="149" t="str">
        <f>'Crisis Indicator Data'!B66</f>
        <v>Tropical cyclone</v>
      </c>
      <c r="C69" s="149" t="str">
        <f>'Crisis Indicator Data'!C66</f>
        <v>MOZ007</v>
      </c>
      <c r="D69" s="149" t="str">
        <f>'Crisis Indicator Data'!D66</f>
        <v>Mozambique</v>
      </c>
      <c r="E69" s="150" t="str">
        <f>'Crisis Indicator Data'!E66</f>
        <v>MOZ</v>
      </c>
      <c r="F69" s="241">
        <f>IF('Crisis Indicator Data'!F66="x","x",IF(LOG('Crisis Indicator Data'!F66)&lt;F$4,0,IF(LOG('Crisis Indicator Data'!F66)&gt;F$3,5,ROUND(5-(F$3-LOG('Crisis Indicator Data'!F66))/(F$3-F$4)*5,1))))</f>
        <v>4.3</v>
      </c>
      <c r="G69" s="144">
        <f>IF('Crisis Indicator Data'!F66="x","x",IF(B69="Regional crisis",('Crisis Indicator Data'!F66/VLOOKUP('Impact of the crisis'!$C69,'Regional Crises'!$B$1:$R$66,4,FALSE)),'Crisis Indicator Data'!F66/VLOOKUP('Impact of the crisis'!$E69,'Country Indicator Data'!$B$4:$P$194,15,FALSE)))</f>
        <v>0.48019023881583967</v>
      </c>
      <c r="H69" s="235">
        <f t="shared" si="13"/>
        <v>2.2999999999999998</v>
      </c>
      <c r="I69" s="235">
        <f t="shared" si="14"/>
        <v>3.3</v>
      </c>
      <c r="J69" s="235">
        <f>IF('Crisis Indicator Data'!G66="x","x",IF(LOG('Crisis Indicator Data'!G66)&lt;J$4,0,IF(LOG('Crisis Indicator Data'!G66)&gt;J$3,5,ROUND(5-(J$3-LOG('Crisis Indicator Data'!G66))/(J$3-J$4)*5,1))))</f>
        <v>3.6</v>
      </c>
      <c r="K69" s="144">
        <f>IF('Crisis Indicator Data'!G66="x","x",IF(B69="Regional crisis",('Crisis Indicator Data'!G66/VLOOKUP('Impact of the crisis'!$C69,'Regional Crises'!$B$1:$R$66,5,FALSE)),'Crisis Indicator Data'!G66/VLOOKUP('Impact of the crisis'!$E69,'Country Indicator Data'!$B$4:$P$194,14,FALSE)))</f>
        <v>0.42225071027648814</v>
      </c>
      <c r="L69" s="235">
        <f t="shared" si="15"/>
        <v>2.1</v>
      </c>
      <c r="M69" s="235">
        <f t="shared" si="16"/>
        <v>2.85</v>
      </c>
      <c r="N69" s="235">
        <f t="shared" si="17"/>
        <v>3.1</v>
      </c>
      <c r="O69" s="235">
        <f>IF('Crisis Indicator Data'!H66="x","x",IF('Crisis Indicator Data'!H66=0,0,IF(LOG('Crisis Indicator Data'!H66)&lt;O$4,0,IF(LOG('Crisis Indicator Data'!H66)&gt;O$3,5,ROUND(5-(O$3-LOG('Crisis Indicator Data'!H66))/(O$3-O$4)*5,1)))))</f>
        <v>1.9</v>
      </c>
      <c r="P69" s="143">
        <f>IF('Crisis Indicator Data'!H66="x","x",'Crisis Indicator Data'!H66/'Crisis Indicator Data'!G66)</f>
        <v>3.6186099942561743E-2</v>
      </c>
      <c r="Q69" s="235">
        <f t="shared" si="18"/>
        <v>0.1</v>
      </c>
      <c r="R69" s="235">
        <f t="shared" si="19"/>
        <v>1</v>
      </c>
      <c r="S69" s="235">
        <f>IF('Crisis Indicator Data'!I66="x","x",IF('Crisis Indicator Data'!I66=0,0,IF(LOG('Crisis Indicator Data'!I66)&lt;S$4,0,IF(LOG('Crisis Indicator Data'!I66)&gt;S$3,5,ROUND(5-(S$3-LOG('Crisis Indicator Data'!I66))/(S$3-S$4)*5,1)))))</f>
        <v>2.2999999999999998</v>
      </c>
      <c r="T69" s="143">
        <f>IF('Crisis Indicator Data'!H66="x","x",IF('Crisis Indicator Data'!I66="x","x",'Crisis Indicator Data'!I66/'Crisis Indicator Data'!H66))</f>
        <v>9.7505668934240369E-2</v>
      </c>
      <c r="U69" s="235">
        <f t="shared" si="20"/>
        <v>3.3</v>
      </c>
      <c r="V69" s="235">
        <f t="shared" si="21"/>
        <v>2.8</v>
      </c>
      <c r="W69" s="235">
        <f>IF('Crisis Indicator Data'!L66="x","x",IF('Crisis Indicator Data'!L66=0,0,IF(LOG('Crisis Indicator Data'!L66)&lt;W$4,0,IF(LOG('Crisis Indicator Data'!L66)&gt;W$3,5,ROUND(5-(W$3-LOG('Crisis Indicator Data'!L66))/(W$3-W$4)*5,1)))))</f>
        <v>1.6</v>
      </c>
      <c r="X69" s="242">
        <f>IF(OR('Crisis Indicator Data'!L66="x",'Crisis Indicator Data'!H66="x"),"x",'Crisis Indicator Data'!L66/'Crisis Indicator Data'!H66)</f>
        <v>2.9478458049886623E-5</v>
      </c>
      <c r="Y69" s="235">
        <f t="shared" si="22"/>
        <v>1.5</v>
      </c>
      <c r="Z69" s="235">
        <f t="shared" si="23"/>
        <v>1.6</v>
      </c>
      <c r="AA69" s="235">
        <f t="shared" si="24"/>
        <v>2.2000000000000002</v>
      </c>
      <c r="AB69" s="243">
        <f t="shared" si="25"/>
        <v>1.6</v>
      </c>
    </row>
    <row r="70" spans="1:28" x14ac:dyDescent="0.3">
      <c r="A70" s="148" t="str">
        <f>'Crisis Indicator Data'!A67</f>
        <v>Refugees from Mali in Mauritania</v>
      </c>
      <c r="B70" s="149" t="str">
        <f>'Crisis Indicator Data'!B67</f>
        <v>International displacement</v>
      </c>
      <c r="C70" s="149" t="str">
        <f>'Crisis Indicator Data'!C67</f>
        <v>MRT002</v>
      </c>
      <c r="D70" s="149" t="str">
        <f>'Crisis Indicator Data'!D67</f>
        <v>Mauritania</v>
      </c>
      <c r="E70" s="150" t="str">
        <f>'Crisis Indicator Data'!E67</f>
        <v>MRT</v>
      </c>
      <c r="F70" s="241">
        <f>IF('Crisis Indicator Data'!F67="x","x",IF(LOG('Crisis Indicator Data'!F67)&lt;F$4,0,IF(LOG('Crisis Indicator Data'!F67)&gt;F$3,5,ROUND(5-(F$3-LOG('Crisis Indicator Data'!F67))/(F$3-F$4)*5,1))))</f>
        <v>0</v>
      </c>
      <c r="G70" s="144">
        <f>IF('Crisis Indicator Data'!F67="x","x",IF(B70="Regional crisis",('Crisis Indicator Data'!F67/VLOOKUP('Impact of the crisis'!$C70,'Regional Crises'!$B$1:$R$66,4,FALSE)),'Crisis Indicator Data'!F67/VLOOKUP('Impact of the crisis'!$E70,'Country Indicator Data'!$B$4:$P$194,15,FALSE)))</f>
        <v>7.276608130396817E-5</v>
      </c>
      <c r="H70" s="235">
        <f t="shared" ref="H70:H101" si="26">IF(G70="x","x",IF(G70&lt;H$4,0,IF(G70&gt;H$3,5,ROUND(5-(H$3-G70)/(H$3-H$4)*5,1))))</f>
        <v>0</v>
      </c>
      <c r="I70" s="235">
        <f t="shared" ref="I70:I101" si="27">IF(AND(H70="x",F70="x"),"x",AVERAGE(F70,H70))</f>
        <v>0</v>
      </c>
      <c r="J70" s="235">
        <f>IF('Crisis Indicator Data'!G67="x","x",IF(LOG('Crisis Indicator Data'!G67)&lt;J$4,0,IF(LOG('Crisis Indicator Data'!G67)&gt;J$3,5,ROUND(5-(J$3-LOG('Crisis Indicator Data'!G67))/(J$3-J$4)*5,1))))</f>
        <v>0</v>
      </c>
      <c r="K70" s="144">
        <f>IF('Crisis Indicator Data'!G67="x","x",IF(B70="Regional crisis",('Crisis Indicator Data'!G67/VLOOKUP('Impact of the crisis'!$C70,'Regional Crises'!$B$1:$R$66,5,FALSE)),'Crisis Indicator Data'!G67/VLOOKUP('Impact of the crisis'!$E70,'Country Indicator Data'!$B$4:$P$194,14,FALSE)))</f>
        <v>1.760308656860381E-2</v>
      </c>
      <c r="L70" s="235">
        <f t="shared" ref="L70:L101" si="28">IF(K70="x","x",IF(K70&lt;L$4,0,IF(K70&gt;L$3,5,ROUND(5-(L$3-K70)/(L$3-L$4)*5,1))))</f>
        <v>0</v>
      </c>
      <c r="M70" s="235">
        <f t="shared" ref="M70:M101" si="29">IF(AND(L70="x",J70="x"),"x",AVERAGE(J70,L70))</f>
        <v>0</v>
      </c>
      <c r="N70" s="235">
        <f t="shared" ref="N70:N101" si="30">IF(AND(M70="x",I70="x"),"x",IF(OR(M70="x",I70="x"),AVERAGE(I70,M70),ROUND((5-GEOMEAN(((5-I70)/5*4+1),((5-M70)/5*4+1)))/4*5,1)))</f>
        <v>0</v>
      </c>
      <c r="O70" s="235">
        <f>IF('Crisis Indicator Data'!H67="x","x",IF('Crisis Indicator Data'!H67=0,0,IF(LOG('Crisis Indicator Data'!H67)&lt;O$4,0,IF(LOG('Crisis Indicator Data'!H67)&gt;O$3,5,ROUND(5-(O$3-LOG('Crisis Indicator Data'!H67))/(O$3-O$4)*5,1)))))</f>
        <v>0.5</v>
      </c>
      <c r="P70" s="143">
        <f>IF('Crisis Indicator Data'!H67="x","x",'Crisis Indicator Data'!H67/'Crisis Indicator Data'!G67)</f>
        <v>0.86301369863013699</v>
      </c>
      <c r="Q70" s="235">
        <f t="shared" ref="Q70:Q101" si="31">IF(P70="x","x",IF(P70&lt;Q$4,0,IF(P70&gt;Q$3,5,ROUND(5-(Q$3-P70)/(Q$3-Q$4)*5,1))))</f>
        <v>4.3</v>
      </c>
      <c r="R70" s="235">
        <f t="shared" ref="R70:R101" si="32">IF(AND(Q70="x",O70="x"),"x",AVERAGE(O70,Q70))</f>
        <v>2.4</v>
      </c>
      <c r="S70" s="235">
        <f>IF('Crisis Indicator Data'!I67="x","x",IF('Crisis Indicator Data'!I67=0,0,IF(LOG('Crisis Indicator Data'!I67)&lt;S$4,0,IF(LOG('Crisis Indicator Data'!I67)&gt;S$3,5,ROUND(5-(S$3-LOG('Crisis Indicator Data'!I67))/(S$3-S$4)*5,1)))))</f>
        <v>2.6</v>
      </c>
      <c r="T70" s="143">
        <f>IF('Crisis Indicator Data'!H67="x","x",IF('Crisis Indicator Data'!I67="x","x",'Crisis Indicator Data'!I67/'Crisis Indicator Data'!H67))</f>
        <v>1</v>
      </c>
      <c r="U70" s="235">
        <f t="shared" ref="U70:U101" si="33">IF(T70="x","x",IF(T70&lt;U$4,0,IF(T70&gt;U$3,5,ROUND(5-(U$3-T70)/(U$3-U$4)*5,1))))</f>
        <v>5</v>
      </c>
      <c r="V70" s="235">
        <f t="shared" ref="V70:V101" si="34">IF(AND(U70="x",S70="x"),"x",ROUND(AVERAGE(S70,U70),1))</f>
        <v>3.8</v>
      </c>
      <c r="W70" s="235" t="str">
        <f>IF('Crisis Indicator Data'!L67="x","x",IF('Crisis Indicator Data'!L67=0,0,IF(LOG('Crisis Indicator Data'!L67)&lt;W$4,0,IF(LOG('Crisis Indicator Data'!L67)&gt;W$3,5,ROUND(5-(W$3-LOG('Crisis Indicator Data'!L67))/(W$3-W$4)*5,1)))))</f>
        <v>x</v>
      </c>
      <c r="X70" s="242" t="str">
        <f>IF(OR('Crisis Indicator Data'!L67="x",'Crisis Indicator Data'!H67="x"),"x",'Crisis Indicator Data'!L67/'Crisis Indicator Data'!H67)</f>
        <v>x</v>
      </c>
      <c r="Y70" s="235" t="str">
        <f t="shared" ref="Y70:Y101" si="35">IF(X70="x","x",IF(X70&lt;Y$4,0,IF(X70&gt;Y$3,5,ROUND(5-(Y$3-X70)/(Y$3-Y$4)*5,1))))</f>
        <v>x</v>
      </c>
      <c r="Z70" s="235" t="str">
        <f t="shared" ref="Z70:Z101" si="36">IF(AND(Y70="x",W70="x"),"x",ROUND(AVERAGE(W70,Y70),1))</f>
        <v>x</v>
      </c>
      <c r="AA70" s="235">
        <f t="shared" ref="AA70:AA101" si="37">IF(AND(V70="x",Z70="x"),"x",IF(OR(V70="x",Z70="x"),AVERAGE(V70,Z70),ROUND((5-GEOMEAN(((5-V70)/5*4+1),((5-Z70)/5*4+1)))/4*5,1)))</f>
        <v>3.8</v>
      </c>
      <c r="AB70" s="243">
        <f t="shared" ref="AB70:AB101" si="38">IF(AND(R70="x",AA70="x"),"x",IF(OR(R70="x",AA70="x"),AVERAGE(R70,AA70),ROUND((5-GEOMEAN(((5-R70)/5*4+1),((5-AA70)/5*4+1)))/4*5,1)))</f>
        <v>3.2</v>
      </c>
    </row>
    <row r="71" spans="1:28" x14ac:dyDescent="0.3">
      <c r="A71" s="148" t="str">
        <f>'Crisis Indicator Data'!A68</f>
        <v>Food Security in Mauritania</v>
      </c>
      <c r="B71" s="149" t="str">
        <f>'Crisis Indicator Data'!B68</f>
        <v>Drought</v>
      </c>
      <c r="C71" s="149" t="str">
        <f>'Crisis Indicator Data'!C68</f>
        <v>MRT003</v>
      </c>
      <c r="D71" s="149" t="str">
        <f>'Crisis Indicator Data'!D68</f>
        <v>Mauritania</v>
      </c>
      <c r="E71" s="150" t="str">
        <f>'Crisis Indicator Data'!E68</f>
        <v>MRT</v>
      </c>
      <c r="F71" s="241">
        <f>IF('Crisis Indicator Data'!F68="x","x",IF(LOG('Crisis Indicator Data'!F68)&lt;F$4,0,IF(LOG('Crisis Indicator Data'!F68)&gt;F$3,5,ROUND(5-(F$3-LOG('Crisis Indicator Data'!F68))/(F$3-F$4)*5,1))))</f>
        <v>5</v>
      </c>
      <c r="G71" s="144">
        <f>IF('Crisis Indicator Data'!F68="x","x",IF(B71="Regional crisis",('Crisis Indicator Data'!F68/VLOOKUP('Impact of the crisis'!$C71,'Regional Crises'!$B$1:$R$66,4,FALSE)),'Crisis Indicator Data'!F68/VLOOKUP('Impact of the crisis'!$E71,'Country Indicator Data'!$B$4:$P$194,15,FALSE)))</f>
        <v>1</v>
      </c>
      <c r="H71" s="235">
        <f t="shared" si="26"/>
        <v>5</v>
      </c>
      <c r="I71" s="235">
        <f t="shared" si="27"/>
        <v>5</v>
      </c>
      <c r="J71" s="235">
        <f>IF('Crisis Indicator Data'!G68="x","x",IF(LOG('Crisis Indicator Data'!G68)&lt;J$4,0,IF(LOG('Crisis Indicator Data'!G68)&gt;J$3,5,ROUND(5-(J$3-LOG('Crisis Indicator Data'!G68))/(J$3-J$4)*5,1))))</f>
        <v>2.1</v>
      </c>
      <c r="K71" s="144">
        <f>IF('Crisis Indicator Data'!G68="x","x",IF(B71="Regional crisis",('Crisis Indicator Data'!G68/VLOOKUP('Impact of the crisis'!$C71,'Regional Crises'!$B$1:$R$66,5,FALSE)),'Crisis Indicator Data'!G68/VLOOKUP('Impact of the crisis'!$E71,'Country Indicator Data'!$B$4:$P$194,14,FALSE)))</f>
        <v>1</v>
      </c>
      <c r="L71" s="235">
        <f t="shared" si="28"/>
        <v>5</v>
      </c>
      <c r="M71" s="235">
        <f t="shared" si="29"/>
        <v>3.55</v>
      </c>
      <c r="N71" s="235">
        <f t="shared" si="30"/>
        <v>4.4000000000000004</v>
      </c>
      <c r="O71" s="235">
        <f>IF('Crisis Indicator Data'!H68="x","x",IF('Crisis Indicator Data'!H68=0,0,IF(LOG('Crisis Indicator Data'!H68)&lt;O$4,0,IF(LOG('Crisis Indicator Data'!H68)&gt;O$3,5,ROUND(5-(O$3-LOG('Crisis Indicator Data'!H68))/(O$3-O$4)*5,1)))))</f>
        <v>2.8</v>
      </c>
      <c r="P71" s="143">
        <f>IF('Crisis Indicator Data'!H68="x","x",'Crisis Indicator Data'!H68/'Crisis Indicator Data'!G68)</f>
        <v>0.3648420544972269</v>
      </c>
      <c r="Q71" s="235">
        <f t="shared" si="31"/>
        <v>1.8</v>
      </c>
      <c r="R71" s="235">
        <f t="shared" si="32"/>
        <v>2.2999999999999998</v>
      </c>
      <c r="S71" s="235" t="str">
        <f>IF('Crisis Indicator Data'!I68="x","x",IF('Crisis Indicator Data'!I68=0,0,IF(LOG('Crisis Indicator Data'!I68)&lt;S$4,0,IF(LOG('Crisis Indicator Data'!I68)&gt;S$3,5,ROUND(5-(S$3-LOG('Crisis Indicator Data'!I68))/(S$3-S$4)*5,1)))))</f>
        <v>x</v>
      </c>
      <c r="T71" s="143" t="str">
        <f>IF('Crisis Indicator Data'!H68="x","x",IF('Crisis Indicator Data'!I68="x","x",'Crisis Indicator Data'!I68/'Crisis Indicator Data'!H68))</f>
        <v>x</v>
      </c>
      <c r="U71" s="235" t="str">
        <f t="shared" si="33"/>
        <v>x</v>
      </c>
      <c r="V71" s="235" t="str">
        <f t="shared" si="34"/>
        <v>x</v>
      </c>
      <c r="W71" s="235" t="str">
        <f>IF('Crisis Indicator Data'!L68="x","x",IF('Crisis Indicator Data'!L68=0,0,IF(LOG('Crisis Indicator Data'!L68)&lt;W$4,0,IF(LOG('Crisis Indicator Data'!L68)&gt;W$3,5,ROUND(5-(W$3-LOG('Crisis Indicator Data'!L68))/(W$3-W$4)*5,1)))))</f>
        <v>x</v>
      </c>
      <c r="X71" s="242" t="str">
        <f>IF(OR('Crisis Indicator Data'!L68="x",'Crisis Indicator Data'!H68="x"),"x",'Crisis Indicator Data'!L68/'Crisis Indicator Data'!H68)</f>
        <v>x</v>
      </c>
      <c r="Y71" s="235" t="str">
        <f t="shared" si="35"/>
        <v>x</v>
      </c>
      <c r="Z71" s="235" t="str">
        <f t="shared" si="36"/>
        <v>x</v>
      </c>
      <c r="AA71" s="235" t="str">
        <f t="shared" si="37"/>
        <v>x</v>
      </c>
      <c r="AB71" s="243">
        <f t="shared" si="38"/>
        <v>2.2999999999999998</v>
      </c>
    </row>
    <row r="72" spans="1:28" x14ac:dyDescent="0.3">
      <c r="A72" s="148" t="str">
        <f>'Crisis Indicator Data'!A69</f>
        <v>Complex crisis in Malawi</v>
      </c>
      <c r="B72" s="149" t="str">
        <f>'Crisis Indicator Data'!B69</f>
        <v>Complex crisis</v>
      </c>
      <c r="C72" s="149" t="str">
        <f>'Crisis Indicator Data'!C69</f>
        <v>MWI002</v>
      </c>
      <c r="D72" s="149" t="str">
        <f>'Crisis Indicator Data'!D69</f>
        <v>Malawi</v>
      </c>
      <c r="E72" s="150" t="str">
        <f>'Crisis Indicator Data'!E69</f>
        <v>MWI</v>
      </c>
      <c r="F72" s="241">
        <f>IF('Crisis Indicator Data'!F69="x","x",IF(LOG('Crisis Indicator Data'!F69)&lt;F$4,0,IF(LOG('Crisis Indicator Data'!F69)&gt;F$3,5,ROUND(5-(F$3-LOG('Crisis Indicator Data'!F69))/(F$3-F$4)*5,1))))</f>
        <v>3.3</v>
      </c>
      <c r="G72" s="144">
        <f>IF('Crisis Indicator Data'!F69="x","x",IF(B72="Regional crisis",('Crisis Indicator Data'!F69/VLOOKUP('Impact of the crisis'!$C72,'Regional Crises'!$B$1:$R$66,4,FALSE)),'Crisis Indicator Data'!F69/VLOOKUP('Impact of the crisis'!$E72,'Country Indicator Data'!$B$4:$P$194,15,FALSE)))</f>
        <v>0.99995757318625367</v>
      </c>
      <c r="H72" s="235">
        <f t="shared" si="26"/>
        <v>5</v>
      </c>
      <c r="I72" s="235">
        <f t="shared" si="27"/>
        <v>4.1500000000000004</v>
      </c>
      <c r="J72" s="235">
        <f>IF('Crisis Indicator Data'!G69="x","x",IF(LOG('Crisis Indicator Data'!G69)&lt;J$4,0,IF(LOG('Crisis Indicator Data'!G69)&gt;J$3,5,ROUND(5-(J$3-LOG('Crisis Indicator Data'!G69))/(J$3-J$4)*5,1))))</f>
        <v>4.2</v>
      </c>
      <c r="K72" s="144">
        <f>IF('Crisis Indicator Data'!G69="x","x",IF(B72="Regional crisis",('Crisis Indicator Data'!G69/VLOOKUP('Impact of the crisis'!$C72,'Regional Crises'!$B$1:$R$66,5,FALSE)),'Crisis Indicator Data'!G69/VLOOKUP('Impact of the crisis'!$E72,'Country Indicator Data'!$B$4:$P$194,14,FALSE)))</f>
        <v>0.89649051627954157</v>
      </c>
      <c r="L72" s="235">
        <f t="shared" si="28"/>
        <v>4.5</v>
      </c>
      <c r="M72" s="235">
        <f t="shared" si="29"/>
        <v>4.3499999999999996</v>
      </c>
      <c r="N72" s="235">
        <f t="shared" si="30"/>
        <v>4.3</v>
      </c>
      <c r="O72" s="235">
        <f>IF('Crisis Indicator Data'!H69="x","x",IF('Crisis Indicator Data'!H69=0,0,IF(LOG('Crisis Indicator Data'!H69)&lt;O$4,0,IF(LOG('Crisis Indicator Data'!H69)&gt;O$3,5,ROUND(5-(O$3-LOG('Crisis Indicator Data'!H69))/(O$3-O$4)*5,1)))))</f>
        <v>4.0999999999999996</v>
      </c>
      <c r="P72" s="143">
        <f>IF('Crisis Indicator Data'!H69="x","x",'Crisis Indicator Data'!H69/'Crisis Indicator Data'!G69)</f>
        <v>0.50393166261243427</v>
      </c>
      <c r="Q72" s="235">
        <f t="shared" si="31"/>
        <v>2.5</v>
      </c>
      <c r="R72" s="235">
        <f t="shared" si="32"/>
        <v>3.3</v>
      </c>
      <c r="S72" s="235">
        <f>IF('Crisis Indicator Data'!I69="x","x",IF('Crisis Indicator Data'!I69=0,0,IF(LOG('Crisis Indicator Data'!I69)&lt;S$4,0,IF(LOG('Crisis Indicator Data'!I69)&gt;S$3,5,ROUND(5-(S$3-LOG('Crisis Indicator Data'!I69))/(S$3-S$4)*5,1)))))</f>
        <v>0</v>
      </c>
      <c r="T72" s="143">
        <f>IF('Crisis Indicator Data'!H69="x","x",IF('Crisis Indicator Data'!I69="x","x",'Crisis Indicator Data'!I69/'Crisis Indicator Data'!H69))</f>
        <v>0</v>
      </c>
      <c r="U72" s="235">
        <f t="shared" si="33"/>
        <v>0</v>
      </c>
      <c r="V72" s="235">
        <f t="shared" si="34"/>
        <v>0</v>
      </c>
      <c r="W72" s="235">
        <f>IF('Crisis Indicator Data'!L69="x","x",IF('Crisis Indicator Data'!L69=0,0,IF(LOG('Crisis Indicator Data'!L69)&lt;W$4,0,IF(LOG('Crisis Indicator Data'!L69)&gt;W$3,5,ROUND(5-(W$3-LOG('Crisis Indicator Data'!L69))/(W$3-W$4)*5,1)))))</f>
        <v>2.2999999999999998</v>
      </c>
      <c r="X72" s="242">
        <f>IF(OR('Crisis Indicator Data'!L69="x",'Crisis Indicator Data'!H69="x"),"x",'Crisis Indicator Data'!L69/'Crisis Indicator Data'!H69)</f>
        <v>4.6026044005388413E-6</v>
      </c>
      <c r="Y72" s="235">
        <f t="shared" si="35"/>
        <v>0.2</v>
      </c>
      <c r="Z72" s="235">
        <f t="shared" si="36"/>
        <v>1.3</v>
      </c>
      <c r="AA72" s="235">
        <f t="shared" si="37"/>
        <v>0.7</v>
      </c>
      <c r="AB72" s="243">
        <f t="shared" si="38"/>
        <v>2.2000000000000002</v>
      </c>
    </row>
    <row r="73" spans="1:28" x14ac:dyDescent="0.3">
      <c r="A73" s="148" t="str">
        <f>'Crisis Indicator Data'!A70</f>
        <v>International Refugees in Malaysia</v>
      </c>
      <c r="B73" s="149" t="str">
        <f>'Crisis Indicator Data'!B70</f>
        <v>International displacement</v>
      </c>
      <c r="C73" s="149" t="str">
        <f>'Crisis Indicator Data'!C70</f>
        <v>MYS001</v>
      </c>
      <c r="D73" s="149" t="str">
        <f>'Crisis Indicator Data'!D70</f>
        <v>Malaysia</v>
      </c>
      <c r="E73" s="150" t="str">
        <f>'Crisis Indicator Data'!E70</f>
        <v>MYS</v>
      </c>
      <c r="F73" s="241">
        <f>IF('Crisis Indicator Data'!F70="x","x",IF(LOG('Crisis Indicator Data'!F70)&lt;F$4,0,IF(LOG('Crisis Indicator Data'!F70)&gt;F$3,5,ROUND(5-(F$3-LOG('Crisis Indicator Data'!F70))/(F$3-F$4)*5,1))))</f>
        <v>1.6</v>
      </c>
      <c r="G73" s="144">
        <f>IF('Crisis Indicator Data'!F70="x","x",IF(B73="Regional crisis",('Crisis Indicator Data'!F70/VLOOKUP('Impact of the crisis'!$C73,'Regional Crises'!$B$1:$R$66,4,FALSE)),'Crisis Indicator Data'!F70/VLOOKUP('Impact of the crisis'!$E73,'Country Indicator Data'!$B$4:$P$194,15,FALSE)))</f>
        <v>2.8595343174554862E-2</v>
      </c>
      <c r="H73" s="235">
        <f t="shared" si="26"/>
        <v>0</v>
      </c>
      <c r="I73" s="235">
        <f t="shared" si="27"/>
        <v>0.8</v>
      </c>
      <c r="J73" s="235">
        <f>IF('Crisis Indicator Data'!G70="x","x",IF(LOG('Crisis Indicator Data'!G70)&lt;J$4,0,IF(LOG('Crisis Indicator Data'!G70)&gt;J$3,5,ROUND(5-(J$3-LOG('Crisis Indicator Data'!G70))/(J$3-J$4)*5,1))))</f>
        <v>1.9</v>
      </c>
      <c r="K73" s="144">
        <f>IF('Crisis Indicator Data'!G70="x","x",IF(B73="Regional crisis",('Crisis Indicator Data'!G70/VLOOKUP('Impact of the crisis'!$C73,'Regional Crises'!$B$1:$R$66,5,FALSE)),'Crisis Indicator Data'!G70/VLOOKUP('Impact of the crisis'!$E73,'Country Indicator Data'!$B$4:$P$194,14,FALSE)))</f>
        <v>0.12514351320321471</v>
      </c>
      <c r="L73" s="235">
        <f t="shared" si="28"/>
        <v>0.6</v>
      </c>
      <c r="M73" s="235">
        <f t="shared" si="29"/>
        <v>1.25</v>
      </c>
      <c r="N73" s="235">
        <f t="shared" si="30"/>
        <v>1</v>
      </c>
      <c r="O73" s="235">
        <f>IF('Crisis Indicator Data'!H70="x","x",IF('Crisis Indicator Data'!H70=0,0,IF(LOG('Crisis Indicator Data'!H70)&lt;O$4,0,IF(LOG('Crisis Indicator Data'!H70)&gt;O$3,5,ROUND(5-(O$3-LOG('Crisis Indicator Data'!H70))/(O$3-O$4)*5,1)))))</f>
        <v>1.3</v>
      </c>
      <c r="P73" s="143">
        <f>IF('Crisis Indicator Data'!H70="x","x",'Crisis Indicator Data'!H70/'Crisis Indicator Data'!G70)</f>
        <v>4.6920052424639577E-2</v>
      </c>
      <c r="Q73" s="235">
        <f t="shared" si="31"/>
        <v>0.2</v>
      </c>
      <c r="R73" s="235">
        <f t="shared" si="32"/>
        <v>0.75</v>
      </c>
      <c r="S73" s="235">
        <f>IF('Crisis Indicator Data'!I70="x","x",IF('Crisis Indicator Data'!I70=0,0,IF(LOG('Crisis Indicator Data'!I70)&lt;S$4,0,IF(LOG('Crisis Indicator Data'!I70)&gt;S$3,5,ROUND(5-(S$3-LOG('Crisis Indicator Data'!I70))/(S$3-S$4)*5,1)))))</f>
        <v>3.2</v>
      </c>
      <c r="T73" s="143">
        <f>IF('Crisis Indicator Data'!H70="x","x",IF('Crisis Indicator Data'!I70="x","x",'Crisis Indicator Data'!I70/'Crisis Indicator Data'!H70))</f>
        <v>1</v>
      </c>
      <c r="U73" s="235">
        <f t="shared" si="33"/>
        <v>5</v>
      </c>
      <c r="V73" s="235">
        <f t="shared" si="34"/>
        <v>4.0999999999999996</v>
      </c>
      <c r="W73" s="235">
        <f>IF('Crisis Indicator Data'!L70="x","x",IF('Crisis Indicator Data'!L70=0,0,IF(LOG('Crisis Indicator Data'!L70)&lt;W$4,0,IF(LOG('Crisis Indicator Data'!L70)&gt;W$3,5,ROUND(5-(W$3-LOG('Crisis Indicator Data'!L70))/(W$3-W$4)*5,1)))))</f>
        <v>0</v>
      </c>
      <c r="X73" s="242">
        <f>IF(OR('Crisis Indicator Data'!L70="x",'Crisis Indicator Data'!H70="x"),"x",'Crisis Indicator Data'!L70/'Crisis Indicator Data'!H70)</f>
        <v>0</v>
      </c>
      <c r="Y73" s="235">
        <f t="shared" si="35"/>
        <v>0</v>
      </c>
      <c r="Z73" s="235">
        <f t="shared" si="36"/>
        <v>0</v>
      </c>
      <c r="AA73" s="235">
        <f t="shared" si="37"/>
        <v>2.6</v>
      </c>
      <c r="AB73" s="243">
        <f t="shared" si="38"/>
        <v>1.8</v>
      </c>
    </row>
    <row r="74" spans="1:28" x14ac:dyDescent="0.3">
      <c r="A74" s="148" t="str">
        <f>'Crisis Indicator Data'!A71</f>
        <v>Food Security Crisis in Namibia</v>
      </c>
      <c r="B74" s="149" t="str">
        <f>'Crisis Indicator Data'!B71</f>
        <v>Food Security</v>
      </c>
      <c r="C74" s="149" t="str">
        <f>'Crisis Indicator Data'!C71</f>
        <v>NAM002</v>
      </c>
      <c r="D74" s="149" t="str">
        <f>'Crisis Indicator Data'!D71</f>
        <v>Namibia</v>
      </c>
      <c r="E74" s="150" t="str">
        <f>'Crisis Indicator Data'!E71</f>
        <v>NAM</v>
      </c>
      <c r="F74" s="241">
        <f>IF('Crisis Indicator Data'!F71="x","x",IF(LOG('Crisis Indicator Data'!F71)&lt;F$4,0,IF(LOG('Crisis Indicator Data'!F71)&gt;F$3,5,ROUND(5-(F$3-LOG('Crisis Indicator Data'!F71))/(F$3-F$4)*5,1))))</f>
        <v>0</v>
      </c>
      <c r="G74" s="144">
        <f>IF('Crisis Indicator Data'!F71="x","x",IF(B74="Regional crisis",('Crisis Indicator Data'!F71/VLOOKUP('Impact of the crisis'!$C74,'Regional Crises'!$B$1:$R$66,4,FALSE)),'Crisis Indicator Data'!F71/VLOOKUP('Impact of the crisis'!$E74,'Country Indicator Data'!$B$4:$P$194,15,FALSE)))</f>
        <v>9.9964775474012803E-4</v>
      </c>
      <c r="H74" s="235">
        <f t="shared" si="26"/>
        <v>0</v>
      </c>
      <c r="I74" s="235">
        <f t="shared" si="27"/>
        <v>0</v>
      </c>
      <c r="J74" s="235">
        <f>IF('Crisis Indicator Data'!G71="x","x",IF(LOG('Crisis Indicator Data'!G71)&lt;J$4,0,IF(LOG('Crisis Indicator Data'!G71)&gt;J$3,5,ROUND(5-(J$3-LOG('Crisis Indicator Data'!G71))/(J$3-J$4)*5,1))))</f>
        <v>1.2</v>
      </c>
      <c r="K74" s="144">
        <f>IF('Crisis Indicator Data'!G71="x","x",IF(B74="Regional crisis",('Crisis Indicator Data'!G71/VLOOKUP('Impact of the crisis'!$C74,'Regional Crises'!$B$1:$R$66,5,FALSE)),'Crisis Indicator Data'!G71/VLOOKUP('Impact of the crisis'!$E74,'Country Indicator Data'!$B$4:$P$194,14,FALSE)))</f>
        <v>0.88783943329397874</v>
      </c>
      <c r="L74" s="235">
        <f t="shared" si="28"/>
        <v>4.4000000000000004</v>
      </c>
      <c r="M74" s="235">
        <f t="shared" si="29"/>
        <v>2.8000000000000003</v>
      </c>
      <c r="N74" s="235">
        <f t="shared" si="30"/>
        <v>1.6</v>
      </c>
      <c r="O74" s="235">
        <f>IF('Crisis Indicator Data'!H71="x","x",IF('Crisis Indicator Data'!H71=0,0,IF(LOG('Crisis Indicator Data'!H71)&lt;O$4,0,IF(LOG('Crisis Indicator Data'!H71)&gt;O$3,5,ROUND(5-(O$3-LOG('Crisis Indicator Data'!H71))/(O$3-O$4)*5,1)))))</f>
        <v>2.6</v>
      </c>
      <c r="P74" s="143">
        <f>IF('Crisis Indicator Data'!H71="x","x",'Crisis Indicator Data'!H71/'Crisis Indicator Data'!G71)</f>
        <v>0.48359929078014185</v>
      </c>
      <c r="Q74" s="235">
        <f t="shared" si="31"/>
        <v>2.4</v>
      </c>
      <c r="R74" s="235">
        <f t="shared" si="32"/>
        <v>2.5</v>
      </c>
      <c r="S74" s="235">
        <f>IF('Crisis Indicator Data'!I71="x","x",IF('Crisis Indicator Data'!I71=0,0,IF(LOG('Crisis Indicator Data'!I71)&lt;S$4,0,IF(LOG('Crisis Indicator Data'!I71)&gt;S$3,5,ROUND(5-(S$3-LOG('Crisis Indicator Data'!I71))/(S$3-S$4)*5,1)))))</f>
        <v>0</v>
      </c>
      <c r="T74" s="143">
        <f>IF('Crisis Indicator Data'!H71="x","x",IF('Crisis Indicator Data'!I71="x","x",'Crisis Indicator Data'!I71/'Crisis Indicator Data'!H71))</f>
        <v>0</v>
      </c>
      <c r="U74" s="235">
        <f t="shared" si="33"/>
        <v>0</v>
      </c>
      <c r="V74" s="235">
        <f t="shared" si="34"/>
        <v>0</v>
      </c>
      <c r="W74" s="235" t="str">
        <f>IF('Crisis Indicator Data'!L71="x","x",IF('Crisis Indicator Data'!L71=0,0,IF(LOG('Crisis Indicator Data'!L71)&lt;W$4,0,IF(LOG('Crisis Indicator Data'!L71)&gt;W$3,5,ROUND(5-(W$3-LOG('Crisis Indicator Data'!L71))/(W$3-W$4)*5,1)))))</f>
        <v>x</v>
      </c>
      <c r="X74" s="242" t="str">
        <f>IF(OR('Crisis Indicator Data'!L71="x",'Crisis Indicator Data'!H71="x"),"x",'Crisis Indicator Data'!L71/'Crisis Indicator Data'!H71)</f>
        <v>x</v>
      </c>
      <c r="Y74" s="235" t="str">
        <f t="shared" si="35"/>
        <v>x</v>
      </c>
      <c r="Z74" s="235" t="str">
        <f t="shared" si="36"/>
        <v>x</v>
      </c>
      <c r="AA74" s="235">
        <f t="shared" si="37"/>
        <v>0</v>
      </c>
      <c r="AB74" s="243">
        <f t="shared" si="38"/>
        <v>1.4</v>
      </c>
    </row>
    <row r="75" spans="1:28" x14ac:dyDescent="0.3">
      <c r="A75" s="148" t="str">
        <f>'Crisis Indicator Data'!A72</f>
        <v>Multiple crises in Niger</v>
      </c>
      <c r="B75" s="149" t="str">
        <f>'Crisis Indicator Data'!B72</f>
        <v>Multiple crises country</v>
      </c>
      <c r="C75" s="149" t="str">
        <f>'Crisis Indicator Data'!C72</f>
        <v>NER001</v>
      </c>
      <c r="D75" s="149" t="str">
        <f>'Crisis Indicator Data'!D72</f>
        <v>Niger</v>
      </c>
      <c r="E75" s="150" t="str">
        <f>'Crisis Indicator Data'!E72</f>
        <v>NER</v>
      </c>
      <c r="F75" s="241">
        <f>IF('Crisis Indicator Data'!F72="x","x",IF(LOG('Crisis Indicator Data'!F72)&lt;F$4,0,IF(LOG('Crisis Indicator Data'!F72)&gt;F$3,5,ROUND(5-(F$3-LOG('Crisis Indicator Data'!F72))/(F$3-F$4)*5,1))))</f>
        <v>5</v>
      </c>
      <c r="G75" s="144">
        <f>IF('Crisis Indicator Data'!F72="x","x",IF(B75="Regional crisis",('Crisis Indicator Data'!F72/VLOOKUP('Impact of the crisis'!$C75,'Regional Crises'!$B$1:$R$66,4,FALSE)),'Crisis Indicator Data'!F72/VLOOKUP('Impact of the crisis'!$E75,'Country Indicator Data'!$B$4:$P$194,15,FALSE)))</f>
        <v>1.0002368358727403</v>
      </c>
      <c r="H75" s="235">
        <f t="shared" si="26"/>
        <v>5</v>
      </c>
      <c r="I75" s="235">
        <f t="shared" si="27"/>
        <v>5</v>
      </c>
      <c r="J75" s="235">
        <f>IF('Crisis Indicator Data'!G72="x","x",IF(LOG('Crisis Indicator Data'!G72)&lt;J$4,0,IF(LOG('Crisis Indicator Data'!G72)&gt;J$3,5,ROUND(5-(J$3-LOG('Crisis Indicator Data'!G72))/(J$3-J$4)*5,1))))</f>
        <v>4.5999999999999996</v>
      </c>
      <c r="K75" s="144">
        <f>IF('Crisis Indicator Data'!G72="x","x",IF(B75="Regional crisis",('Crisis Indicator Data'!G72/VLOOKUP('Impact of the crisis'!$C75,'Regional Crises'!$B$1:$R$66,5,FALSE)),'Crisis Indicator Data'!G72/VLOOKUP('Impact of the crisis'!$E75,'Country Indicator Data'!$B$4:$P$194,14,FALSE)))</f>
        <v>1</v>
      </c>
      <c r="L75" s="235">
        <f t="shared" si="28"/>
        <v>5</v>
      </c>
      <c r="M75" s="235">
        <f t="shared" si="29"/>
        <v>4.8</v>
      </c>
      <c r="N75" s="235">
        <f t="shared" si="30"/>
        <v>4.9000000000000004</v>
      </c>
      <c r="O75" s="235">
        <f>IF('Crisis Indicator Data'!H72="x","x",IF('Crisis Indicator Data'!H72=0,0,IF(LOG('Crisis Indicator Data'!H72)&lt;O$4,0,IF(LOG('Crisis Indicator Data'!H72)&gt;O$3,5,ROUND(5-(O$3-LOG('Crisis Indicator Data'!H72))/(O$3-O$4)*5,1)))))</f>
        <v>3.5</v>
      </c>
      <c r="P75" s="143">
        <f>IF('Crisis Indicator Data'!H72="x","x",'Crisis Indicator Data'!H72/'Crisis Indicator Data'!G72)</f>
        <v>0.16310924369747898</v>
      </c>
      <c r="Q75" s="235">
        <f t="shared" si="31"/>
        <v>0.8</v>
      </c>
      <c r="R75" s="235">
        <f t="shared" si="32"/>
        <v>2.15</v>
      </c>
      <c r="S75" s="235">
        <f>IF('Crisis Indicator Data'!I72="x","x",IF('Crisis Indicator Data'!I72=0,0,IF(LOG('Crisis Indicator Data'!I72)&lt;S$4,0,IF(LOG('Crisis Indicator Data'!I72)&gt;S$3,5,ROUND(5-(S$3-LOG('Crisis Indicator Data'!I72))/(S$3-S$4)*5,1)))))</f>
        <v>4</v>
      </c>
      <c r="T75" s="143">
        <f>IF('Crisis Indicator Data'!H72="x","x",IF('Crisis Indicator Data'!I72="x","x",'Crisis Indicator Data'!I72/'Crisis Indicator Data'!H72))</f>
        <v>0.15301391035548687</v>
      </c>
      <c r="U75" s="235">
        <f t="shared" si="33"/>
        <v>5</v>
      </c>
      <c r="V75" s="235">
        <f t="shared" si="34"/>
        <v>4.5</v>
      </c>
      <c r="W75" s="235">
        <f>IF('Crisis Indicator Data'!L72="x","x",IF('Crisis Indicator Data'!L72=0,0,IF(LOG('Crisis Indicator Data'!L72)&lt;W$4,0,IF(LOG('Crisis Indicator Data'!L72)&gt;W$3,5,ROUND(5-(W$3-LOG('Crisis Indicator Data'!L72))/(W$3-W$4)*5,1)))))</f>
        <v>3.7</v>
      </c>
      <c r="X75" s="242">
        <f>IF(OR('Crisis Indicator Data'!L72="x",'Crisis Indicator Data'!H72="x"),"x",'Crisis Indicator Data'!L72/'Crisis Indicator Data'!H72)</f>
        <v>9.9175682637815563E-5</v>
      </c>
      <c r="Y75" s="235">
        <f t="shared" si="35"/>
        <v>5</v>
      </c>
      <c r="Z75" s="235">
        <f t="shared" si="36"/>
        <v>4.4000000000000004</v>
      </c>
      <c r="AA75" s="235">
        <f t="shared" si="37"/>
        <v>4.5</v>
      </c>
      <c r="AB75" s="243">
        <f t="shared" si="38"/>
        <v>3.6</v>
      </c>
    </row>
    <row r="76" spans="1:28" x14ac:dyDescent="0.3">
      <c r="A76" s="148" t="str">
        <f>'Crisis Indicator Data'!A73</f>
        <v>Boko Haram in Niger</v>
      </c>
      <c r="B76" s="149" t="str">
        <f>'Crisis Indicator Data'!B73</f>
        <v>Conflict</v>
      </c>
      <c r="C76" s="149" t="str">
        <f>'Crisis Indicator Data'!C73</f>
        <v>NER002</v>
      </c>
      <c r="D76" s="149" t="str">
        <f>'Crisis Indicator Data'!D73</f>
        <v>Niger</v>
      </c>
      <c r="E76" s="150" t="str">
        <f>'Crisis Indicator Data'!E73</f>
        <v>NER</v>
      </c>
      <c r="F76" s="241">
        <f>IF('Crisis Indicator Data'!F73="x","x",IF(LOG('Crisis Indicator Data'!F73)&lt;F$4,0,IF(LOG('Crisis Indicator Data'!F73)&gt;F$3,5,ROUND(5-(F$3-LOG('Crisis Indicator Data'!F73))/(F$3-F$4)*5,1))))</f>
        <v>3.7</v>
      </c>
      <c r="G76" s="144">
        <f>IF('Crisis Indicator Data'!F73="x","x",IF(B76="Regional crisis",('Crisis Indicator Data'!F73/VLOOKUP('Impact of the crisis'!$C76,'Regional Crises'!$B$1:$R$66,4,FALSE)),'Crisis Indicator Data'!F73/VLOOKUP('Impact of the crisis'!$E76,'Country Indicator Data'!$B$4:$P$194,15,FALSE)))</f>
        <v>0.12386989816057473</v>
      </c>
      <c r="H76" s="235">
        <f t="shared" si="26"/>
        <v>0.5</v>
      </c>
      <c r="I76" s="235">
        <f t="shared" si="27"/>
        <v>2.1</v>
      </c>
      <c r="J76" s="235">
        <f>IF('Crisis Indicator Data'!G73="x","x",IF(LOG('Crisis Indicator Data'!G73)&lt;J$4,0,IF(LOG('Crisis Indicator Data'!G73)&gt;J$3,5,ROUND(5-(J$3-LOG('Crisis Indicator Data'!G73))/(J$3-J$4)*5,1))))</f>
        <v>0</v>
      </c>
      <c r="K76" s="144">
        <f>IF('Crisis Indicator Data'!G73="x","x",IF(B76="Regional crisis",('Crisis Indicator Data'!G73/VLOOKUP('Impact of the crisis'!$C76,'Regional Crises'!$B$1:$R$66,5,FALSE)),'Crisis Indicator Data'!G73/VLOOKUP('Impact of the crisis'!$E76,'Country Indicator Data'!$B$4:$P$194,14,FALSE)))</f>
        <v>3.9873949579831931E-2</v>
      </c>
      <c r="L76" s="235">
        <f t="shared" si="28"/>
        <v>0.2</v>
      </c>
      <c r="M76" s="235">
        <f t="shared" si="29"/>
        <v>0.1</v>
      </c>
      <c r="N76" s="235">
        <f t="shared" si="30"/>
        <v>1.2</v>
      </c>
      <c r="O76" s="235">
        <f>IF('Crisis Indicator Data'!H73="x","x",IF('Crisis Indicator Data'!H73=0,0,IF(LOG('Crisis Indicator Data'!H73)&lt;O$4,0,IF(LOG('Crisis Indicator Data'!H73)&gt;O$3,5,ROUND(5-(O$3-LOG('Crisis Indicator Data'!H73))/(O$3-O$4)*5,1)))))</f>
        <v>1.6</v>
      </c>
      <c r="P76" s="143">
        <f>IF('Crisis Indicator Data'!H73="x","x",'Crisis Indicator Data'!H73/'Crisis Indicator Data'!G73)</f>
        <v>0.30874604847207587</v>
      </c>
      <c r="Q76" s="235">
        <f t="shared" si="31"/>
        <v>1.5</v>
      </c>
      <c r="R76" s="235">
        <f t="shared" si="32"/>
        <v>1.55</v>
      </c>
      <c r="S76" s="235">
        <f>IF('Crisis Indicator Data'!I73="x","x",IF('Crisis Indicator Data'!I73=0,0,IF(LOG('Crisis Indicator Data'!I73)&lt;S$4,0,IF(LOG('Crisis Indicator Data'!I73)&gt;S$3,5,ROUND(5-(S$3-LOG('Crisis Indicator Data'!I73))/(S$3-S$4)*5,1)))))</f>
        <v>3.5</v>
      </c>
      <c r="T76" s="143">
        <f>IF('Crisis Indicator Data'!H73="x","x",IF('Crisis Indicator Data'!I73="x","x",'Crisis Indicator Data'!I73/'Crisis Indicator Data'!H73))</f>
        <v>0.92150170648464169</v>
      </c>
      <c r="U76" s="235">
        <f t="shared" si="33"/>
        <v>5</v>
      </c>
      <c r="V76" s="235">
        <f t="shared" si="34"/>
        <v>4.3</v>
      </c>
      <c r="W76" s="235">
        <f>IF('Crisis Indicator Data'!L73="x","x",IF('Crisis Indicator Data'!L73=0,0,IF(LOG('Crisis Indicator Data'!L73)&lt;W$4,0,IF(LOG('Crisis Indicator Data'!L73)&gt;W$3,5,ROUND(5-(W$3-LOG('Crisis Indicator Data'!L73))/(W$3-W$4)*5,1)))))</f>
        <v>3</v>
      </c>
      <c r="X76" s="242">
        <f>IF(OR('Crisis Indicator Data'!L73="x",'Crisis Indicator Data'!H73="x"),"x",'Crisis Indicator Data'!L73/'Crisis Indicator Data'!H73)</f>
        <v>4.0614334470989759E-4</v>
      </c>
      <c r="Y76" s="235">
        <f t="shared" si="35"/>
        <v>5</v>
      </c>
      <c r="Z76" s="235">
        <f t="shared" si="36"/>
        <v>4</v>
      </c>
      <c r="AA76" s="235">
        <f t="shared" si="37"/>
        <v>4.2</v>
      </c>
      <c r="AB76" s="243">
        <f t="shared" si="38"/>
        <v>3.1</v>
      </c>
    </row>
    <row r="77" spans="1:28" x14ac:dyDescent="0.3">
      <c r="A77" s="148" t="str">
        <f>'Crisis Indicator Data'!A74</f>
        <v>Mali/Burkina Faso conflict</v>
      </c>
      <c r="B77" s="149" t="str">
        <f>'Crisis Indicator Data'!B74</f>
        <v>Conflict</v>
      </c>
      <c r="C77" s="149" t="str">
        <f>'Crisis Indicator Data'!C74</f>
        <v>NER003</v>
      </c>
      <c r="D77" s="149" t="str">
        <f>'Crisis Indicator Data'!D74</f>
        <v>Niger</v>
      </c>
      <c r="E77" s="150" t="str">
        <f>'Crisis Indicator Data'!E74</f>
        <v>NER</v>
      </c>
      <c r="F77" s="241">
        <f>IF('Crisis Indicator Data'!F74="x","x",IF(LOG('Crisis Indicator Data'!F74)&lt;F$4,0,IF(LOG('Crisis Indicator Data'!F74)&gt;F$3,5,ROUND(5-(F$3-LOG('Crisis Indicator Data'!F74))/(F$3-F$4)*5,1))))</f>
        <v>3.9</v>
      </c>
      <c r="G77" s="144">
        <f>IF('Crisis Indicator Data'!F74="x","x",IF(B77="Regional crisis",('Crisis Indicator Data'!F74/VLOOKUP('Impact of the crisis'!$C77,'Regional Crises'!$B$1:$R$66,4,FALSE)),'Crisis Indicator Data'!F74/VLOOKUP('Impact of the crisis'!$E77,'Country Indicator Data'!$B$4:$P$194,15,FALSE)))</f>
        <v>0.1662587826636141</v>
      </c>
      <c r="H77" s="235">
        <f t="shared" si="26"/>
        <v>0.7</v>
      </c>
      <c r="I77" s="235">
        <f t="shared" si="27"/>
        <v>2.2999999999999998</v>
      </c>
      <c r="J77" s="235">
        <f>IF('Crisis Indicator Data'!G74="x","x",IF(LOG('Crisis Indicator Data'!G74)&lt;J$4,0,IF(LOG('Crisis Indicator Data'!G74)&gt;J$3,5,ROUND(5-(J$3-LOG('Crisis Indicator Data'!G74))/(J$3-J$4)*5,1))))</f>
        <v>3.1</v>
      </c>
      <c r="K77" s="144">
        <f>IF('Crisis Indicator Data'!G74="x","x",IF(B77="Regional crisis",('Crisis Indicator Data'!G74/VLOOKUP('Impact of the crisis'!$C77,'Regional Crises'!$B$1:$R$66,5,FALSE)),'Crisis Indicator Data'!G74/VLOOKUP('Impact of the crisis'!$E77,'Country Indicator Data'!$B$4:$P$194,14,FALSE)))</f>
        <v>0.35294117647058826</v>
      </c>
      <c r="L77" s="235">
        <f t="shared" si="28"/>
        <v>1.7</v>
      </c>
      <c r="M77" s="235">
        <f t="shared" si="29"/>
        <v>2.4</v>
      </c>
      <c r="N77" s="235">
        <f t="shared" si="30"/>
        <v>2.4</v>
      </c>
      <c r="O77" s="235">
        <f>IF('Crisis Indicator Data'!H74="x","x",IF('Crisis Indicator Data'!H74=0,0,IF(LOG('Crisis Indicator Data'!H74)&lt;O$4,0,IF(LOG('Crisis Indicator Data'!H74)&gt;O$3,5,ROUND(5-(O$3-LOG('Crisis Indicator Data'!H74))/(O$3-O$4)*5,1)))))</f>
        <v>2.7</v>
      </c>
      <c r="P77" s="143">
        <f>IF('Crisis Indicator Data'!H74="x","x",'Crisis Indicator Data'!H74/'Crisis Indicator Data'!G74)</f>
        <v>0.16142857142857142</v>
      </c>
      <c r="Q77" s="235">
        <f t="shared" si="31"/>
        <v>0.8</v>
      </c>
      <c r="R77" s="235">
        <f t="shared" si="32"/>
        <v>1.75</v>
      </c>
      <c r="S77" s="235">
        <f>IF('Crisis Indicator Data'!I74="x","x",IF('Crisis Indicator Data'!I74=0,0,IF(LOG('Crisis Indicator Data'!I74)&lt;S$4,0,IF(LOG('Crisis Indicator Data'!I74)&gt;S$3,5,ROUND(5-(S$3-LOG('Crisis Indicator Data'!I74))/(S$3-S$4)*5,1)))))</f>
        <v>3.3</v>
      </c>
      <c r="T77" s="143">
        <f>IF('Crisis Indicator Data'!H74="x","x",IF('Crisis Indicator Data'!I74="x","x",'Crisis Indicator Data'!I74/'Crisis Indicator Data'!H74))</f>
        <v>0.16150442477876106</v>
      </c>
      <c r="U77" s="235">
        <f t="shared" si="33"/>
        <v>5</v>
      </c>
      <c r="V77" s="235">
        <f t="shared" si="34"/>
        <v>4.2</v>
      </c>
      <c r="W77" s="235">
        <f>IF('Crisis Indicator Data'!L74="x","x",IF('Crisis Indicator Data'!L74=0,0,IF(LOG('Crisis Indicator Data'!L74)&lt;W$4,0,IF(LOG('Crisis Indicator Data'!L74)&gt;W$3,5,ROUND(5-(W$3-LOG('Crisis Indicator Data'!L74))/(W$3-W$4)*5,1)))))</f>
        <v>3.4</v>
      </c>
      <c r="X77" s="242">
        <f>IF(OR('Crisis Indicator Data'!L74="x",'Crisis Indicator Data'!H74="x"),"x",'Crisis Indicator Data'!L74/'Crisis Indicator Data'!H74)</f>
        <v>1.6887905604719765E-4</v>
      </c>
      <c r="Y77" s="235">
        <f t="shared" si="35"/>
        <v>5</v>
      </c>
      <c r="Z77" s="235">
        <f t="shared" si="36"/>
        <v>4.2</v>
      </c>
      <c r="AA77" s="235">
        <f t="shared" si="37"/>
        <v>4.2</v>
      </c>
      <c r="AB77" s="243">
        <f t="shared" si="38"/>
        <v>3.2</v>
      </c>
    </row>
    <row r="78" spans="1:28" x14ac:dyDescent="0.3">
      <c r="A78" s="148" t="str">
        <f>'Crisis Indicator Data'!A75</f>
        <v>Nigerian Refugees</v>
      </c>
      <c r="B78" s="149" t="str">
        <f>'Crisis Indicator Data'!B75</f>
        <v>International displacement</v>
      </c>
      <c r="C78" s="149" t="str">
        <f>'Crisis Indicator Data'!C75</f>
        <v>NER004</v>
      </c>
      <c r="D78" s="149" t="str">
        <f>'Crisis Indicator Data'!D75</f>
        <v>Niger</v>
      </c>
      <c r="E78" s="150" t="str">
        <f>'Crisis Indicator Data'!E75</f>
        <v>NER</v>
      </c>
      <c r="F78" s="241">
        <f>IF('Crisis Indicator Data'!F75="x","x",IF(LOG('Crisis Indicator Data'!F75)&lt;F$4,0,IF(LOG('Crisis Indicator Data'!F75)&gt;F$3,5,ROUND(5-(F$3-LOG('Crisis Indicator Data'!F75))/(F$3-F$4)*5,1))))</f>
        <v>1.6</v>
      </c>
      <c r="G78" s="144">
        <f>IF('Crisis Indicator Data'!F75="x","x",IF(B78="Regional crisis",('Crisis Indicator Data'!F75/VLOOKUP('Impact of the crisis'!$C78,'Regional Crises'!$B$1:$R$66,4,FALSE)),'Crisis Indicator Data'!F75/VLOOKUP('Impact of the crisis'!$E78,'Country Indicator Data'!$B$4:$P$194,15,FALSE)))</f>
        <v>6.8019262650982869E-3</v>
      </c>
      <c r="H78" s="235">
        <f t="shared" si="26"/>
        <v>0</v>
      </c>
      <c r="I78" s="235">
        <f t="shared" si="27"/>
        <v>0.8</v>
      </c>
      <c r="J78" s="235">
        <f>IF('Crisis Indicator Data'!G75="x","x",IF(LOG('Crisis Indicator Data'!G75)&lt;J$4,0,IF(LOG('Crisis Indicator Data'!G75)&gt;J$3,5,ROUND(5-(J$3-LOG('Crisis Indicator Data'!G75))/(J$3-J$4)*5,1))))</f>
        <v>0.4</v>
      </c>
      <c r="K78" s="144">
        <f>IF('Crisis Indicator Data'!G75="x","x",IF(B78="Regional crisis",('Crisis Indicator Data'!G75/VLOOKUP('Impact of the crisis'!$C78,'Regional Crises'!$B$1:$R$66,5,FALSE)),'Crisis Indicator Data'!G75/VLOOKUP('Impact of the crisis'!$E78,'Country Indicator Data'!$B$4:$P$194,14,FALSE)))</f>
        <v>5.5798319327731091E-2</v>
      </c>
      <c r="L78" s="235">
        <f t="shared" si="28"/>
        <v>0.2</v>
      </c>
      <c r="M78" s="235">
        <f t="shared" si="29"/>
        <v>0.30000000000000004</v>
      </c>
      <c r="N78" s="235">
        <f t="shared" si="30"/>
        <v>0.6</v>
      </c>
      <c r="O78" s="235">
        <f>IF('Crisis Indicator Data'!H75="x","x",IF('Crisis Indicator Data'!H75=0,0,IF(LOG('Crisis Indicator Data'!H75)&lt;O$4,0,IF(LOG('Crisis Indicator Data'!H75)&gt;O$3,5,ROUND(5-(O$3-LOG('Crisis Indicator Data'!H75))/(O$3-O$4)*5,1)))))</f>
        <v>2.2000000000000002</v>
      </c>
      <c r="P78" s="143">
        <f>IF('Crisis Indicator Data'!H75="x","x",'Crisis Indicator Data'!H75/'Crisis Indicator Data'!G75)</f>
        <v>0.53012048192771088</v>
      </c>
      <c r="Q78" s="235">
        <f t="shared" si="31"/>
        <v>2.6</v>
      </c>
      <c r="R78" s="235">
        <f t="shared" si="32"/>
        <v>2.4000000000000004</v>
      </c>
      <c r="S78" s="235">
        <f>IF('Crisis Indicator Data'!I75="x","x",IF('Crisis Indicator Data'!I75=0,0,IF(LOG('Crisis Indicator Data'!I75)&lt;S$4,0,IF(LOG('Crisis Indicator Data'!I75)&gt;S$3,5,ROUND(5-(S$3-LOG('Crisis Indicator Data'!I75))/(S$3-S$4)*5,1)))))</f>
        <v>2.9</v>
      </c>
      <c r="T78" s="143">
        <f>IF('Crisis Indicator Data'!H75="x","x",IF('Crisis Indicator Data'!I75="x","x",'Crisis Indicator Data'!I75/'Crisis Indicator Data'!H75))</f>
        <v>0.14204545454545456</v>
      </c>
      <c r="U78" s="235">
        <f t="shared" si="33"/>
        <v>4.7</v>
      </c>
      <c r="V78" s="235">
        <f t="shared" si="34"/>
        <v>3.8</v>
      </c>
      <c r="W78" s="235">
        <f>IF('Crisis Indicator Data'!L75="x","x",IF('Crisis Indicator Data'!L75=0,0,IF(LOG('Crisis Indicator Data'!L75)&lt;W$4,0,IF(LOG('Crisis Indicator Data'!L75)&gt;W$3,5,ROUND(5-(W$3-LOG('Crisis Indicator Data'!L75))/(W$3-W$4)*5,1)))))</f>
        <v>1.7</v>
      </c>
      <c r="X78" s="242">
        <f>IF(OR('Crisis Indicator Data'!L75="x",'Crisis Indicator Data'!H75="x"),"x",'Crisis Indicator Data'!L75/'Crisis Indicator Data'!H75)</f>
        <v>2.1306818181818183E-5</v>
      </c>
      <c r="Y78" s="235">
        <f t="shared" si="35"/>
        <v>1.1000000000000001</v>
      </c>
      <c r="Z78" s="235">
        <f t="shared" si="36"/>
        <v>1.4</v>
      </c>
      <c r="AA78" s="235">
        <f t="shared" si="37"/>
        <v>2.8</v>
      </c>
      <c r="AB78" s="243">
        <f t="shared" si="38"/>
        <v>2.6</v>
      </c>
    </row>
    <row r="79" spans="1:28" x14ac:dyDescent="0.3">
      <c r="A79" s="148" t="str">
        <f>'Crisis Indicator Data'!A76</f>
        <v>Complex crisis in Nigeria</v>
      </c>
      <c r="B79" s="149" t="str">
        <f>'Crisis Indicator Data'!B76</f>
        <v>Complex crisis</v>
      </c>
      <c r="C79" s="149" t="str">
        <f>'Crisis Indicator Data'!C76</f>
        <v>NGA001</v>
      </c>
      <c r="D79" s="149" t="str">
        <f>'Crisis Indicator Data'!D76</f>
        <v>Nigeria</v>
      </c>
      <c r="E79" s="150" t="str">
        <f>'Crisis Indicator Data'!E76</f>
        <v>NGA</v>
      </c>
      <c r="F79" s="241">
        <f>IF('Crisis Indicator Data'!F76="x","x",IF(LOG('Crisis Indicator Data'!F76)&lt;F$4,0,IF(LOG('Crisis Indicator Data'!F76)&gt;F$3,5,ROUND(5-(F$3-LOG('Crisis Indicator Data'!F76))/(F$3-F$4)*5,1))))</f>
        <v>4.9000000000000004</v>
      </c>
      <c r="G79" s="144">
        <f>IF('Crisis Indicator Data'!F76="x","x",IF(B79="Regional crisis",('Crisis Indicator Data'!F76/VLOOKUP('Impact of the crisis'!$C79,'Regional Crises'!$B$1:$R$66,4,FALSE)),'Crisis Indicator Data'!F76/VLOOKUP('Impact of the crisis'!$E79,'Country Indicator Data'!$B$4:$P$194,15,FALSE)))</f>
        <v>0.99903378459984404</v>
      </c>
      <c r="H79" s="235">
        <f t="shared" si="26"/>
        <v>5</v>
      </c>
      <c r="I79" s="235">
        <f t="shared" si="27"/>
        <v>4.95</v>
      </c>
      <c r="J79" s="235">
        <f>IF('Crisis Indicator Data'!G76="x","x",IF(LOG('Crisis Indicator Data'!G76)&lt;J$4,0,IF(LOG('Crisis Indicator Data'!G76)&gt;J$3,5,ROUND(5-(J$3-LOG('Crisis Indicator Data'!G76))/(J$3-J$4)*5,1))))</f>
        <v>5</v>
      </c>
      <c r="K79" s="144">
        <f>IF('Crisis Indicator Data'!G76="x","x",IF(B79="Regional crisis",('Crisis Indicator Data'!G76/VLOOKUP('Impact of the crisis'!$C79,'Regional Crises'!$B$1:$R$66,5,FALSE)),'Crisis Indicator Data'!G76/VLOOKUP('Impact of the crisis'!$E79,'Country Indicator Data'!$B$4:$P$194,14,FALSE)))</f>
        <v>0.35843733205947331</v>
      </c>
      <c r="L79" s="235">
        <f t="shared" si="28"/>
        <v>1.8</v>
      </c>
      <c r="M79" s="235">
        <f t="shared" si="29"/>
        <v>3.4</v>
      </c>
      <c r="N79" s="235">
        <f t="shared" si="30"/>
        <v>4.3</v>
      </c>
      <c r="O79" s="235">
        <f>IF('Crisis Indicator Data'!H76="x","x",IF('Crisis Indicator Data'!H76=0,0,IF(LOG('Crisis Indicator Data'!H76)&lt;O$4,0,IF(LOG('Crisis Indicator Data'!H76)&gt;O$3,5,ROUND(5-(O$3-LOG('Crisis Indicator Data'!H76))/(O$3-O$4)*5,1)))))</f>
        <v>4.0999999999999996</v>
      </c>
      <c r="P79" s="143">
        <f>IF('Crisis Indicator Data'!H76="x","x",'Crisis Indicator Data'!H76/'Crisis Indicator Data'!G76)</f>
        <v>0.13434120472561187</v>
      </c>
      <c r="Q79" s="235">
        <f t="shared" si="31"/>
        <v>0.6</v>
      </c>
      <c r="R79" s="235">
        <f t="shared" si="32"/>
        <v>2.3499999999999996</v>
      </c>
      <c r="S79" s="235">
        <f>IF('Crisis Indicator Data'!I76="x","x",IF('Crisis Indicator Data'!I76=0,0,IF(LOG('Crisis Indicator Data'!I76)&lt;S$4,0,IF(LOG('Crisis Indicator Data'!I76)&gt;S$3,5,ROUND(5-(S$3-LOG('Crisis Indicator Data'!I76))/(S$3-S$4)*5,1)))))</f>
        <v>5</v>
      </c>
      <c r="T79" s="143">
        <f>IF('Crisis Indicator Data'!H76="x","x",IF('Crisis Indicator Data'!I76="x","x",'Crisis Indicator Data'!I76/'Crisis Indicator Data'!H76))</f>
        <v>0.49860493954738039</v>
      </c>
      <c r="U79" s="235">
        <f t="shared" si="33"/>
        <v>5</v>
      </c>
      <c r="V79" s="235">
        <f t="shared" si="34"/>
        <v>5</v>
      </c>
      <c r="W79" s="235">
        <f>IF('Crisis Indicator Data'!L76="x","x",IF('Crisis Indicator Data'!L76=0,0,IF(LOG('Crisis Indicator Data'!L76)&lt;W$4,0,IF(LOG('Crisis Indicator Data'!L76)&gt;W$3,5,ROUND(5-(W$3-LOG('Crisis Indicator Data'!L76))/(W$3-W$4)*5,1)))))</f>
        <v>5</v>
      </c>
      <c r="X79" s="242">
        <f>IF(OR('Crisis Indicator Data'!L76="x",'Crisis Indicator Data'!H76="x"),"x",'Crisis Indicator Data'!L76/'Crisis Indicator Data'!H76)</f>
        <v>3.1549033791464297E-4</v>
      </c>
      <c r="Y79" s="235">
        <f t="shared" si="35"/>
        <v>5</v>
      </c>
      <c r="Z79" s="235">
        <f t="shared" si="36"/>
        <v>5</v>
      </c>
      <c r="AA79" s="235">
        <f t="shared" si="37"/>
        <v>5</v>
      </c>
      <c r="AB79" s="243">
        <f t="shared" si="38"/>
        <v>4</v>
      </c>
    </row>
    <row r="80" spans="1:28" x14ac:dyDescent="0.3">
      <c r="A80" s="148" t="str">
        <f>'Crisis Indicator Data'!A77</f>
        <v>Middle belt conflict</v>
      </c>
      <c r="B80" s="149" t="str">
        <f>'Crisis Indicator Data'!B77</f>
        <v>Conflict</v>
      </c>
      <c r="C80" s="149" t="str">
        <f>'Crisis Indicator Data'!C77</f>
        <v>NGA003</v>
      </c>
      <c r="D80" s="149" t="str">
        <f>'Crisis Indicator Data'!D77</f>
        <v>Nigeria</v>
      </c>
      <c r="E80" s="150" t="str">
        <f>'Crisis Indicator Data'!E77</f>
        <v>NGA</v>
      </c>
      <c r="F80" s="241">
        <f>IF('Crisis Indicator Data'!F77="x","x",IF(LOG('Crisis Indicator Data'!F77)&lt;F$4,0,IF(LOG('Crisis Indicator Data'!F77)&gt;F$3,5,ROUND(5-(F$3-LOG('Crisis Indicator Data'!F77))/(F$3-F$4)*5,1))))</f>
        <v>3.8</v>
      </c>
      <c r="G80" s="144">
        <f>IF('Crisis Indicator Data'!F77="x","x",IF(B80="Regional crisis",('Crisis Indicator Data'!F77/VLOOKUP('Impact of the crisis'!$C80,'Regional Crises'!$B$1:$R$66,4,FALSE)),'Crisis Indicator Data'!F77/VLOOKUP('Impact of the crisis'!$E80,'Country Indicator Data'!$B$4:$P$194,15,FALSE)))</f>
        <v>0.19946199369764045</v>
      </c>
      <c r="H80" s="235">
        <f t="shared" si="26"/>
        <v>0.9</v>
      </c>
      <c r="I80" s="235">
        <f t="shared" si="27"/>
        <v>2.35</v>
      </c>
      <c r="J80" s="235">
        <f>IF('Crisis Indicator Data'!G77="x","x",IF(LOG('Crisis Indicator Data'!G77)&lt;J$4,0,IF(LOG('Crisis Indicator Data'!G77)&gt;J$3,5,ROUND(5-(J$3-LOG('Crisis Indicator Data'!G77))/(J$3-J$4)*5,1))))</f>
        <v>3.9</v>
      </c>
      <c r="K80" s="144">
        <f>IF('Crisis Indicator Data'!G77="x","x",IF(B80="Regional crisis",('Crisis Indicator Data'!G77/VLOOKUP('Impact of the crisis'!$C80,'Regional Crises'!$B$1:$R$66,5,FALSE)),'Crisis Indicator Data'!G77/VLOOKUP('Impact of the crisis'!$E80,'Country Indicator Data'!$B$4:$P$194,14,FALSE)))</f>
        <v>7.5137835632252542E-2</v>
      </c>
      <c r="L80" s="235">
        <f t="shared" si="28"/>
        <v>0.3</v>
      </c>
      <c r="M80" s="235">
        <f t="shared" si="29"/>
        <v>2.1</v>
      </c>
      <c r="N80" s="235">
        <f t="shared" si="30"/>
        <v>2.2000000000000002</v>
      </c>
      <c r="O80" s="235">
        <f>IF('Crisis Indicator Data'!H77="x","x",IF('Crisis Indicator Data'!H77=0,0,IF(LOG('Crisis Indicator Data'!H77)&lt;O$4,0,IF(LOG('Crisis Indicator Data'!H77)&gt;O$3,5,ROUND(5-(O$3-LOG('Crisis Indicator Data'!H77))/(O$3-O$4)*5,1)))))</f>
        <v>1.8</v>
      </c>
      <c r="P80" s="143">
        <f>IF('Crisis Indicator Data'!H77="x","x",'Crisis Indicator Data'!H77/'Crisis Indicator Data'!G77)</f>
        <v>2.6556291390728477E-2</v>
      </c>
      <c r="Q80" s="235">
        <f t="shared" si="31"/>
        <v>0.1</v>
      </c>
      <c r="R80" s="235">
        <f t="shared" si="32"/>
        <v>0.95000000000000007</v>
      </c>
      <c r="S80" s="235">
        <f>IF('Crisis Indicator Data'!I77="x","x",IF('Crisis Indicator Data'!I77=0,0,IF(LOG('Crisis Indicator Data'!I77)&lt;S$4,0,IF(LOG('Crisis Indicator Data'!I77)&gt;S$3,5,ROUND(5-(S$3-LOG('Crisis Indicator Data'!I77))/(S$3-S$4)*5,1)))))</f>
        <v>3.7</v>
      </c>
      <c r="T80" s="143">
        <f>IF('Crisis Indicator Data'!H77="x","x",IF('Crisis Indicator Data'!I77="x","x",'Crisis Indicator Data'!I77/'Crisis Indicator Data'!H77))</f>
        <v>1</v>
      </c>
      <c r="U80" s="235">
        <f t="shared" si="33"/>
        <v>5</v>
      </c>
      <c r="V80" s="235">
        <f t="shared" si="34"/>
        <v>4.4000000000000004</v>
      </c>
      <c r="W80" s="235">
        <f>IF('Crisis Indicator Data'!L77="x","x",IF('Crisis Indicator Data'!L77=0,0,IF(LOG('Crisis Indicator Data'!L77)&lt;W$4,0,IF(LOG('Crisis Indicator Data'!L77)&gt;W$3,5,ROUND(5-(W$3-LOG('Crisis Indicator Data'!L77))/(W$3-W$4)*5,1)))))</f>
        <v>3.3</v>
      </c>
      <c r="X80" s="242">
        <f>IF(OR('Crisis Indicator Data'!L77="x",'Crisis Indicator Data'!H77="x"),"x",'Crisis Indicator Data'!L77/'Crisis Indicator Data'!H77)</f>
        <v>4.9625935162094762E-4</v>
      </c>
      <c r="Y80" s="235">
        <f t="shared" si="35"/>
        <v>5</v>
      </c>
      <c r="Z80" s="235">
        <f t="shared" si="36"/>
        <v>4.2</v>
      </c>
      <c r="AA80" s="235">
        <f t="shared" si="37"/>
        <v>4.3</v>
      </c>
      <c r="AB80" s="243">
        <f t="shared" si="38"/>
        <v>3</v>
      </c>
    </row>
    <row r="81" spans="1:28" x14ac:dyDescent="0.3">
      <c r="A81" s="148" t="str">
        <f>'Crisis Indicator Data'!A78</f>
        <v>Boko Haram crisis in Nigeria</v>
      </c>
      <c r="B81" s="149" t="str">
        <f>'Crisis Indicator Data'!B78</f>
        <v>Conflict</v>
      </c>
      <c r="C81" s="149" t="str">
        <f>'Crisis Indicator Data'!C78</f>
        <v>NGA004</v>
      </c>
      <c r="D81" s="149" t="str">
        <f>'Crisis Indicator Data'!D78</f>
        <v>Nigeria</v>
      </c>
      <c r="E81" s="150" t="str">
        <f>'Crisis Indicator Data'!E78</f>
        <v>NGA</v>
      </c>
      <c r="F81" s="241">
        <f>IF('Crisis Indicator Data'!F78="x","x",IF(LOG('Crisis Indicator Data'!F78)&lt;F$4,0,IF(LOG('Crisis Indicator Data'!F78)&gt;F$3,5,ROUND(5-(F$3-LOG('Crisis Indicator Data'!F78))/(F$3-F$4)*5,1))))</f>
        <v>3.7</v>
      </c>
      <c r="G81" s="144">
        <f>IF('Crisis Indicator Data'!F78="x","x",IF(B81="Regional crisis",('Crisis Indicator Data'!F78/VLOOKUP('Impact of the crisis'!$C81,'Regional Crises'!$B$1:$R$66,4,FALSE)),'Crisis Indicator Data'!F78/VLOOKUP('Impact of the crisis'!$E81,'Country Indicator Data'!$B$4:$P$194,15,FALSE)))</f>
        <v>0.17338954950206967</v>
      </c>
      <c r="H81" s="235">
        <f t="shared" si="26"/>
        <v>0.8</v>
      </c>
      <c r="I81" s="235">
        <f t="shared" si="27"/>
        <v>2.25</v>
      </c>
      <c r="J81" s="235">
        <f>IF('Crisis Indicator Data'!G78="x","x",IF(LOG('Crisis Indicator Data'!G78)&lt;J$4,0,IF(LOG('Crisis Indicator Data'!G78)&gt;J$3,5,ROUND(5-(J$3-LOG('Crisis Indicator Data'!G78))/(J$3-J$4)*5,1))))</f>
        <v>3.7</v>
      </c>
      <c r="K81" s="144">
        <f>IF('Crisis Indicator Data'!G78="x","x",IF(B81="Regional crisis",('Crisis Indicator Data'!G78/VLOOKUP('Impact of the crisis'!$C81,'Regional Crises'!$B$1:$R$66,5,FALSE)),'Crisis Indicator Data'!G78/VLOOKUP('Impact of the crisis'!$E81,'Country Indicator Data'!$B$4:$P$194,14,FALSE)))</f>
        <v>6.5185804422682667E-2</v>
      </c>
      <c r="L81" s="235">
        <f t="shared" si="28"/>
        <v>0.3</v>
      </c>
      <c r="M81" s="235">
        <f t="shared" si="29"/>
        <v>2</v>
      </c>
      <c r="N81" s="235">
        <f t="shared" si="30"/>
        <v>2.1</v>
      </c>
      <c r="O81" s="235">
        <f>IF('Crisis Indicator Data'!H78="x","x",IF('Crisis Indicator Data'!H78=0,0,IF(LOG('Crisis Indicator Data'!H78)&lt;O$4,0,IF(LOG('Crisis Indicator Data'!H78)&gt;O$3,5,ROUND(5-(O$3-LOG('Crisis Indicator Data'!H78))/(O$3-O$4)*5,1)))))</f>
        <v>4.2</v>
      </c>
      <c r="P81" s="143">
        <f>IF('Crisis Indicator Data'!H78="x","x",'Crisis Indicator Data'!H78/'Crisis Indicator Data'!G78)</f>
        <v>0.78015267175572522</v>
      </c>
      <c r="Q81" s="235">
        <f t="shared" si="31"/>
        <v>3.9</v>
      </c>
      <c r="R81" s="235">
        <f t="shared" si="32"/>
        <v>4.05</v>
      </c>
      <c r="S81" s="235">
        <f>IF('Crisis Indicator Data'!I78="x","x",IF('Crisis Indicator Data'!I78=0,0,IF(LOG('Crisis Indicator Data'!I78)&lt;S$4,0,IF(LOG('Crisis Indicator Data'!I78)&gt;S$3,5,ROUND(5-(S$3-LOG('Crisis Indicator Data'!I78))/(S$3-S$4)*5,1)))))</f>
        <v>5</v>
      </c>
      <c r="T81" s="143">
        <f>IF('Crisis Indicator Data'!H78="x","x",IF('Crisis Indicator Data'!I78="x","x",'Crisis Indicator Data'!I78/'Crisis Indicator Data'!H78))</f>
        <v>0.38297455968688843</v>
      </c>
      <c r="U81" s="235">
        <f t="shared" si="33"/>
        <v>5</v>
      </c>
      <c r="V81" s="235">
        <f t="shared" si="34"/>
        <v>5</v>
      </c>
      <c r="W81" s="235">
        <f>IF('Crisis Indicator Data'!L78="x","x",IF('Crisis Indicator Data'!L78=0,0,IF(LOG('Crisis Indicator Data'!L78)&lt;W$4,0,IF(LOG('Crisis Indicator Data'!L78)&gt;W$3,5,ROUND(5-(W$3-LOG('Crisis Indicator Data'!L78))/(W$3-W$4)*5,1)))))</f>
        <v>4.5</v>
      </c>
      <c r="X81" s="242">
        <f>IF(OR('Crisis Indicator Data'!L78="x",'Crisis Indicator Data'!H78="x"),"x",'Crisis Indicator Data'!L78/'Crisis Indicator Data'!H78)</f>
        <v>1.3688845401174169E-4</v>
      </c>
      <c r="Y81" s="235">
        <f t="shared" si="35"/>
        <v>5</v>
      </c>
      <c r="Z81" s="235">
        <f t="shared" si="36"/>
        <v>4.8</v>
      </c>
      <c r="AA81" s="235">
        <f t="shared" si="37"/>
        <v>4.9000000000000004</v>
      </c>
      <c r="AB81" s="243">
        <f t="shared" si="38"/>
        <v>4.5</v>
      </c>
    </row>
    <row r="82" spans="1:28" x14ac:dyDescent="0.3">
      <c r="A82" s="148" t="str">
        <f>'Crisis Indicator Data'!A79</f>
        <v>Northwest Banditry</v>
      </c>
      <c r="B82" s="149" t="str">
        <f>'Crisis Indicator Data'!B79</f>
        <v>Other type of violence</v>
      </c>
      <c r="C82" s="149" t="str">
        <f>'Crisis Indicator Data'!C79</f>
        <v>NGA007</v>
      </c>
      <c r="D82" s="149" t="str">
        <f>'Crisis Indicator Data'!D79</f>
        <v>Nigeria</v>
      </c>
      <c r="E82" s="150" t="str">
        <f>'Crisis Indicator Data'!E79</f>
        <v>NGA</v>
      </c>
      <c r="F82" s="241">
        <f>IF('Crisis Indicator Data'!F79="x","x",IF(LOG('Crisis Indicator Data'!F79)&lt;F$4,0,IF(LOG('Crisis Indicator Data'!F79)&gt;F$3,5,ROUND(5-(F$3-LOG('Crisis Indicator Data'!F79))/(F$3-F$4)*5,1))))</f>
        <v>4</v>
      </c>
      <c r="G82" s="144">
        <f>IF('Crisis Indicator Data'!F79="x","x",IF(B82="Regional crisis",('Crisis Indicator Data'!F79/VLOOKUP('Impact of the crisis'!$C82,'Regional Crises'!$B$1:$R$66,4,FALSE)),'Crisis Indicator Data'!F79/VLOOKUP('Impact of the crisis'!$E82,'Country Indicator Data'!$B$4:$P$194,15,FALSE)))</f>
        <v>0.26099673902302445</v>
      </c>
      <c r="H82" s="235">
        <f t="shared" si="26"/>
        <v>1.2</v>
      </c>
      <c r="I82" s="235">
        <f t="shared" si="27"/>
        <v>2.6</v>
      </c>
      <c r="J82" s="235">
        <f>IF('Crisis Indicator Data'!G79="x","x",IF(LOG('Crisis Indicator Data'!G79)&lt;J$4,0,IF(LOG('Crisis Indicator Data'!G79)&gt;J$3,5,ROUND(5-(J$3-LOG('Crisis Indicator Data'!G79))/(J$3-J$4)*5,1))))</f>
        <v>4.9000000000000004</v>
      </c>
      <c r="K82" s="144">
        <f>IF('Crisis Indicator Data'!G79="x","x",IF(B82="Regional crisis",('Crisis Indicator Data'!G79/VLOOKUP('Impact of the crisis'!$C82,'Regional Crises'!$B$1:$R$66,5,FALSE)),'Crisis Indicator Data'!G79/VLOOKUP('Impact of the crisis'!$E82,'Country Indicator Data'!$B$4:$P$194,14,FALSE)))</f>
        <v>0.15115145001094724</v>
      </c>
      <c r="L82" s="235">
        <f t="shared" si="28"/>
        <v>0.7</v>
      </c>
      <c r="M82" s="235">
        <f t="shared" si="29"/>
        <v>2.8000000000000003</v>
      </c>
      <c r="N82" s="235">
        <f t="shared" si="30"/>
        <v>2.7</v>
      </c>
      <c r="O82" s="235">
        <f>IF('Crisis Indicator Data'!H79="x","x",IF('Crisis Indicator Data'!H79=0,0,IF(LOG('Crisis Indicator Data'!H79)&lt;O$4,0,IF(LOG('Crisis Indicator Data'!H79)&gt;O$3,5,ROUND(5-(O$3-LOG('Crisis Indicator Data'!H79))/(O$3-O$4)*5,1)))))</f>
        <v>1.9</v>
      </c>
      <c r="P82" s="143">
        <f>IF('Crisis Indicator Data'!H79="x","x",'Crisis Indicator Data'!H79/'Crisis Indicator Data'!G79)</f>
        <v>1.4682644192783777E-2</v>
      </c>
      <c r="Q82" s="235">
        <f t="shared" si="31"/>
        <v>0</v>
      </c>
      <c r="R82" s="235">
        <f t="shared" si="32"/>
        <v>0.95</v>
      </c>
      <c r="S82" s="235">
        <f>IF('Crisis Indicator Data'!I79="x","x",IF('Crisis Indicator Data'!I79=0,0,IF(LOG('Crisis Indicator Data'!I79)&lt;S$4,0,IF(LOG('Crisis Indicator Data'!I79)&gt;S$3,5,ROUND(5-(S$3-LOG('Crisis Indicator Data'!I79))/(S$3-S$4)*5,1)))))</f>
        <v>3.8</v>
      </c>
      <c r="T82" s="143">
        <f>IF('Crisis Indicator Data'!H79="x","x",IF('Crisis Indicator Data'!I79="x","x",'Crisis Indicator Data'!I79/'Crisis Indicator Data'!H79))</f>
        <v>1</v>
      </c>
      <c r="U82" s="235">
        <f t="shared" si="33"/>
        <v>5</v>
      </c>
      <c r="V82" s="235">
        <f t="shared" si="34"/>
        <v>4.4000000000000004</v>
      </c>
      <c r="W82" s="235">
        <f>IF('Crisis Indicator Data'!L79="x","x",IF('Crisis Indicator Data'!L79=0,0,IF(LOG('Crisis Indicator Data'!L79)&lt;W$4,0,IF(LOG('Crisis Indicator Data'!L79)&gt;W$3,5,ROUND(5-(W$3-LOG('Crisis Indicator Data'!L79))/(W$3-W$4)*5,1)))))</f>
        <v>4.5</v>
      </c>
      <c r="X82" s="242">
        <f>IF(OR('Crisis Indicator Data'!L79="x",'Crisis Indicator Data'!H79="x"),"x",'Crisis Indicator Data'!L79/'Crisis Indicator Data'!H79)</f>
        <v>3.2623318385650224E-3</v>
      </c>
      <c r="Y82" s="235">
        <f t="shared" si="35"/>
        <v>5</v>
      </c>
      <c r="Z82" s="235">
        <f t="shared" si="36"/>
        <v>4.8</v>
      </c>
      <c r="AA82" s="235">
        <f t="shared" si="37"/>
        <v>4.5999999999999996</v>
      </c>
      <c r="AB82" s="243">
        <f t="shared" si="38"/>
        <v>3.3</v>
      </c>
    </row>
    <row r="83" spans="1:28" x14ac:dyDescent="0.3">
      <c r="A83" s="148" t="str">
        <f>'Crisis Indicator Data'!A80</f>
        <v>Cameroonian Refugees in Nigeria</v>
      </c>
      <c r="B83" s="149" t="str">
        <f>'Crisis Indicator Data'!B80</f>
        <v>International displacement</v>
      </c>
      <c r="C83" s="149" t="str">
        <f>'Crisis Indicator Data'!C80</f>
        <v>NGA008</v>
      </c>
      <c r="D83" s="149" t="str">
        <f>'Crisis Indicator Data'!D80</f>
        <v>Nigeria</v>
      </c>
      <c r="E83" s="150" t="str">
        <f>'Crisis Indicator Data'!E80</f>
        <v>NGA</v>
      </c>
      <c r="F83" s="241">
        <f>IF('Crisis Indicator Data'!F80="x","x",IF(LOG('Crisis Indicator Data'!F80)&lt;F$4,0,IF(LOG('Crisis Indicator Data'!F80)&gt;F$3,5,ROUND(5-(F$3-LOG('Crisis Indicator Data'!F80))/(F$3-F$4)*5,1))))</f>
        <v>3.4</v>
      </c>
      <c r="G83" s="144">
        <f>IF('Crisis Indicator Data'!F80="x","x",IF(B83="Regional crisis",('Crisis Indicator Data'!F80/VLOOKUP('Impact of the crisis'!$C83,'Regional Crises'!$B$1:$R$66,4,FALSE)),'Crisis Indicator Data'!F80/VLOOKUP('Impact of the crisis'!$E83,'Country Indicator Data'!$B$4:$P$194,15,FALSE)))</f>
        <v>0.12711112575073838</v>
      </c>
      <c r="H83" s="235">
        <f t="shared" si="26"/>
        <v>0.5</v>
      </c>
      <c r="I83" s="235">
        <f t="shared" si="27"/>
        <v>1.95</v>
      </c>
      <c r="J83" s="235">
        <f>IF('Crisis Indicator Data'!G80="x","x",IF(LOG('Crisis Indicator Data'!G80)&lt;J$4,0,IF(LOG('Crisis Indicator Data'!G80)&gt;J$3,5,ROUND(5-(J$3-LOG('Crisis Indicator Data'!G80))/(J$3-J$4)*5,1))))</f>
        <v>4.2</v>
      </c>
      <c r="K83" s="144">
        <f>IF('Crisis Indicator Data'!G80="x","x",IF(B83="Regional crisis",('Crisis Indicator Data'!G80/VLOOKUP('Impact of the crisis'!$C83,'Regional Crises'!$B$1:$R$66,5,FALSE)),'Crisis Indicator Data'!G80/VLOOKUP('Impact of the crisis'!$E83,'Country Indicator Data'!$B$4:$P$194,14,FALSE)))</f>
        <v>8.7861507533687627E-2</v>
      </c>
      <c r="L83" s="235">
        <f t="shared" si="28"/>
        <v>0.4</v>
      </c>
      <c r="M83" s="235">
        <f t="shared" si="29"/>
        <v>2.3000000000000003</v>
      </c>
      <c r="N83" s="235">
        <f t="shared" si="30"/>
        <v>2.1</v>
      </c>
      <c r="O83" s="235">
        <f>IF('Crisis Indicator Data'!H80="x","x",IF('Crisis Indicator Data'!H80=0,0,IF(LOG('Crisis Indicator Data'!H80)&lt;O$4,0,IF(LOG('Crisis Indicator Data'!H80)&gt;O$3,5,ROUND(5-(O$3-LOG('Crisis Indicator Data'!H80))/(O$3-O$4)*5,1)))))</f>
        <v>0.5</v>
      </c>
      <c r="P83" s="143">
        <f>IF('Crisis Indicator Data'!H80="x","x",'Crisis Indicator Data'!H80/'Crisis Indicator Data'!G80)</f>
        <v>3.5113552698646431E-3</v>
      </c>
      <c r="Q83" s="235">
        <f t="shared" si="31"/>
        <v>0</v>
      </c>
      <c r="R83" s="235">
        <f t="shared" si="32"/>
        <v>0.25</v>
      </c>
      <c r="S83" s="235">
        <f>IF('Crisis Indicator Data'!I80="x","x",IF('Crisis Indicator Data'!I80=0,0,IF(LOG('Crisis Indicator Data'!I80)&lt;S$4,0,IF(LOG('Crisis Indicator Data'!I80)&gt;S$3,5,ROUND(5-(S$3-LOG('Crisis Indicator Data'!I80))/(S$3-S$4)*5,1)))))</f>
        <v>2.6</v>
      </c>
      <c r="T83" s="143">
        <f>IF('Crisis Indicator Data'!H80="x","x",IF('Crisis Indicator Data'!I80="x","x",'Crisis Indicator Data'!I80/'Crisis Indicator Data'!H80))</f>
        <v>1</v>
      </c>
      <c r="U83" s="235">
        <f t="shared" si="33"/>
        <v>5</v>
      </c>
      <c r="V83" s="235">
        <f t="shared" si="34"/>
        <v>3.8</v>
      </c>
      <c r="W83" s="235" t="str">
        <f>IF('Crisis Indicator Data'!L80="x","x",IF('Crisis Indicator Data'!L80=0,0,IF(LOG('Crisis Indicator Data'!L80)&lt;W$4,0,IF(LOG('Crisis Indicator Data'!L80)&gt;W$3,5,ROUND(5-(W$3-LOG('Crisis Indicator Data'!L80))/(W$3-W$4)*5,1)))))</f>
        <v>x</v>
      </c>
      <c r="X83" s="242" t="str">
        <f>IF(OR('Crisis Indicator Data'!L80="x",'Crisis Indicator Data'!H80="x"),"x",'Crisis Indicator Data'!L80/'Crisis Indicator Data'!H80)</f>
        <v>x</v>
      </c>
      <c r="Y83" s="235" t="str">
        <f t="shared" si="35"/>
        <v>x</v>
      </c>
      <c r="Z83" s="235" t="str">
        <f t="shared" si="36"/>
        <v>x</v>
      </c>
      <c r="AA83" s="235">
        <f t="shared" si="37"/>
        <v>3.8</v>
      </c>
      <c r="AB83" s="243">
        <f t="shared" si="38"/>
        <v>2.4</v>
      </c>
    </row>
    <row r="84" spans="1:28" x14ac:dyDescent="0.3">
      <c r="A84" s="148" t="str">
        <f>'Crisis Indicator Data'!A81</f>
        <v>Socioeconomic crisis in Nicaragua</v>
      </c>
      <c r="B84" s="149" t="str">
        <f>'Crisis Indicator Data'!B81</f>
        <v>Political and economic crisis</v>
      </c>
      <c r="C84" s="149" t="str">
        <f>'Crisis Indicator Data'!C81</f>
        <v>NIC001</v>
      </c>
      <c r="D84" s="149" t="str">
        <f>'Crisis Indicator Data'!D81</f>
        <v>Nicaragua</v>
      </c>
      <c r="E84" s="150" t="str">
        <f>'Crisis Indicator Data'!E81</f>
        <v>NIC</v>
      </c>
      <c r="F84" s="241">
        <f>IF('Crisis Indicator Data'!F81="x","x",IF(LOG('Crisis Indicator Data'!F81)&lt;F$4,0,IF(LOG('Crisis Indicator Data'!F81)&gt;F$3,5,ROUND(5-(F$3-LOG('Crisis Indicator Data'!F81))/(F$3-F$4)*5,1))))</f>
        <v>3.5</v>
      </c>
      <c r="G84" s="144">
        <f>IF('Crisis Indicator Data'!F81="x","x",IF(B84="Regional crisis",('Crisis Indicator Data'!F81/VLOOKUP('Impact of the crisis'!$C84,'Regional Crises'!$B$1:$R$66,4,FALSE)),'Crisis Indicator Data'!F81/VLOOKUP('Impact of the crisis'!$E84,'Country Indicator Data'!$B$4:$P$194,15,FALSE)))</f>
        <v>0.99999617749709147</v>
      </c>
      <c r="H84" s="235">
        <f t="shared" si="26"/>
        <v>5</v>
      </c>
      <c r="I84" s="235">
        <f t="shared" si="27"/>
        <v>4.25</v>
      </c>
      <c r="J84" s="235">
        <f>IF('Crisis Indicator Data'!G81="x","x",IF(LOG('Crisis Indicator Data'!G81)&lt;J$4,0,IF(LOG('Crisis Indicator Data'!G81)&gt;J$3,5,ROUND(5-(J$3-LOG('Crisis Indicator Data'!G81))/(J$3-J$4)*5,1))))</f>
        <v>2.7</v>
      </c>
      <c r="K84" s="144">
        <f>IF('Crisis Indicator Data'!G81="x","x",IF(B84="Regional crisis",('Crisis Indicator Data'!G81/VLOOKUP('Impact of the crisis'!$C84,'Regional Crises'!$B$1:$R$66,5,FALSE)),'Crisis Indicator Data'!G81/VLOOKUP('Impact of the crisis'!$E84,'Country Indicator Data'!$B$4:$P$194,14,FALSE)))</f>
        <v>1</v>
      </c>
      <c r="L84" s="235">
        <f t="shared" si="28"/>
        <v>5</v>
      </c>
      <c r="M84" s="235">
        <f t="shared" si="29"/>
        <v>3.85</v>
      </c>
      <c r="N84" s="235">
        <f t="shared" si="30"/>
        <v>4.0999999999999996</v>
      </c>
      <c r="O84" s="235">
        <f>IF('Crisis Indicator Data'!H81="x","x",IF('Crisis Indicator Data'!H81=0,0,IF(LOG('Crisis Indicator Data'!H81)&lt;O$4,0,IF(LOG('Crisis Indicator Data'!H81)&gt;O$3,5,ROUND(5-(O$3-LOG('Crisis Indicator Data'!H81))/(O$3-O$4)*5,1)))))</f>
        <v>1.9</v>
      </c>
      <c r="P84" s="143">
        <f>IF('Crisis Indicator Data'!H81="x","x",'Crisis Indicator Data'!H81/'Crisis Indicator Data'!G81)</f>
        <v>6.4711359404096835E-2</v>
      </c>
      <c r="Q84" s="235">
        <f t="shared" si="31"/>
        <v>0.3</v>
      </c>
      <c r="R84" s="235">
        <f t="shared" si="32"/>
        <v>1.0999999999999999</v>
      </c>
      <c r="S84" s="235">
        <f>IF('Crisis Indicator Data'!I81="x","x",IF('Crisis Indicator Data'!I81=0,0,IF(LOG('Crisis Indicator Data'!I81)&lt;S$4,0,IF(LOG('Crisis Indicator Data'!I81)&gt;S$3,5,ROUND(5-(S$3-LOG('Crisis Indicator Data'!I81))/(S$3-S$4)*5,1)))))</f>
        <v>2.9</v>
      </c>
      <c r="T84" s="143">
        <f>IF('Crisis Indicator Data'!H81="x","x",IF('Crisis Indicator Data'!I81="x","x",'Crisis Indicator Data'!I81/'Crisis Indicator Data'!H81))</f>
        <v>0.2446043165467626</v>
      </c>
      <c r="U84" s="235">
        <f t="shared" si="33"/>
        <v>5</v>
      </c>
      <c r="V84" s="235">
        <f t="shared" si="34"/>
        <v>4</v>
      </c>
      <c r="W84" s="235">
        <f>IF('Crisis Indicator Data'!L81="x","x",IF('Crisis Indicator Data'!L81=0,0,IF(LOG('Crisis Indicator Data'!L81)&lt;W$4,0,IF(LOG('Crisis Indicator Data'!L81)&gt;W$3,5,ROUND(5-(W$3-LOG('Crisis Indicator Data'!L81))/(W$3-W$4)*5,1)))))</f>
        <v>0.7</v>
      </c>
      <c r="X84" s="242">
        <f>IF(OR('Crisis Indicator Data'!L81="x",'Crisis Indicator Data'!H81="x"),"x",'Crisis Indicator Data'!L81/'Crisis Indicator Data'!H81)</f>
        <v>7.1942446043165465E-6</v>
      </c>
      <c r="Y84" s="235">
        <f t="shared" si="35"/>
        <v>0.4</v>
      </c>
      <c r="Z84" s="235">
        <f t="shared" si="36"/>
        <v>0.6</v>
      </c>
      <c r="AA84" s="235">
        <f t="shared" si="37"/>
        <v>2.7</v>
      </c>
      <c r="AB84" s="243">
        <f t="shared" si="38"/>
        <v>2</v>
      </c>
    </row>
    <row r="85" spans="1:28" x14ac:dyDescent="0.3">
      <c r="A85" s="148" t="str">
        <f>'Crisis Indicator Data'!A82</f>
        <v>Hurricane Eta and Iota in Nicaragua</v>
      </c>
      <c r="B85" s="149" t="str">
        <f>'Crisis Indicator Data'!B82</f>
        <v>Tropical cyclone</v>
      </c>
      <c r="C85" s="149" t="str">
        <f>'Crisis Indicator Data'!C82</f>
        <v>NIC002</v>
      </c>
      <c r="D85" s="149" t="str">
        <f>'Crisis Indicator Data'!D82</f>
        <v>Nicaragua</v>
      </c>
      <c r="E85" s="150" t="str">
        <f>'Crisis Indicator Data'!E82</f>
        <v>NIC</v>
      </c>
      <c r="F85" s="241">
        <f>IF('Crisis Indicator Data'!F82="x","x",IF(LOG('Crisis Indicator Data'!F82)&lt;F$4,0,IF(LOG('Crisis Indicator Data'!F82)&gt;F$3,5,ROUND(5-(F$3-LOG('Crisis Indicator Data'!F82))/(F$3-F$4)*5,1))))</f>
        <v>3.3</v>
      </c>
      <c r="G85" s="144">
        <f>IF('Crisis Indicator Data'!F82="x","x",IF(B85="Regional crisis",('Crisis Indicator Data'!F82/VLOOKUP('Impact of the crisis'!$C85,'Regional Crises'!$B$1:$R$66,4,FALSE)),'Crisis Indicator Data'!F82/VLOOKUP('Impact of the crisis'!$E85,'Country Indicator Data'!$B$4:$P$194,15,FALSE)))</f>
        <v>0.7703423633039721</v>
      </c>
      <c r="H85" s="235">
        <f t="shared" si="26"/>
        <v>3.8</v>
      </c>
      <c r="I85" s="235">
        <f t="shared" si="27"/>
        <v>3.55</v>
      </c>
      <c r="J85" s="235">
        <f>IF('Crisis Indicator Data'!G82="x","x",IF(LOG('Crisis Indicator Data'!G82)&lt;J$4,0,IF(LOG('Crisis Indicator Data'!G82)&gt;J$3,5,ROUND(5-(J$3-LOG('Crisis Indicator Data'!G82))/(J$3-J$4)*5,1))))</f>
        <v>1.4</v>
      </c>
      <c r="K85" s="144">
        <f>IF('Crisis Indicator Data'!G82="x","x",IF(B85="Regional crisis",('Crisis Indicator Data'!G82/VLOOKUP('Impact of the crisis'!$C85,'Regional Crises'!$B$1:$R$66,5,FALSE)),'Crisis Indicator Data'!G82/VLOOKUP('Impact of the crisis'!$E85,'Country Indicator Data'!$B$4:$P$194,14,FALSE)))</f>
        <v>0.41294227188081939</v>
      </c>
      <c r="L85" s="235">
        <f t="shared" si="28"/>
        <v>2</v>
      </c>
      <c r="M85" s="235">
        <f t="shared" si="29"/>
        <v>1.7</v>
      </c>
      <c r="N85" s="235">
        <f t="shared" si="30"/>
        <v>2.7</v>
      </c>
      <c r="O85" s="235">
        <f>IF('Crisis Indicator Data'!H82="x","x",IF('Crisis Indicator Data'!H82=0,0,IF(LOG('Crisis Indicator Data'!H82)&lt;O$4,0,IF(LOG('Crisis Indicator Data'!H82)&gt;O$3,5,ROUND(5-(O$3-LOG('Crisis Indicator Data'!H82))/(O$3-O$4)*5,1)))))</f>
        <v>2.9</v>
      </c>
      <c r="P85" s="143">
        <f>IF('Crisis Indicator Data'!H82="x","x",'Crisis Indicator Data'!H82/'Crisis Indicator Data'!G82)</f>
        <v>0.67643742953776775</v>
      </c>
      <c r="Q85" s="235">
        <f t="shared" si="31"/>
        <v>3.4</v>
      </c>
      <c r="R85" s="235">
        <f t="shared" si="32"/>
        <v>3.15</v>
      </c>
      <c r="S85" s="235">
        <f>IF('Crisis Indicator Data'!I82="x","x",IF('Crisis Indicator Data'!I82=0,0,IF(LOG('Crisis Indicator Data'!I82)&lt;S$4,0,IF(LOG('Crisis Indicator Data'!I82)&gt;S$3,5,ROUND(5-(S$3-LOG('Crisis Indicator Data'!I82))/(S$3-S$4)*5,1)))))</f>
        <v>2.7</v>
      </c>
      <c r="T85" s="143">
        <f>IF('Crisis Indicator Data'!H82="x","x",IF('Crisis Indicator Data'!I82="x","x",'Crisis Indicator Data'!I82/'Crisis Indicator Data'!H82))</f>
        <v>4.0555555555555553E-2</v>
      </c>
      <c r="U85" s="235">
        <f t="shared" si="33"/>
        <v>1.4</v>
      </c>
      <c r="V85" s="235">
        <f t="shared" si="34"/>
        <v>2.1</v>
      </c>
      <c r="W85" s="235">
        <f>IF('Crisis Indicator Data'!L82="x","x",IF('Crisis Indicator Data'!L82=0,0,IF(LOG('Crisis Indicator Data'!L82)&lt;W$4,0,IF(LOG('Crisis Indicator Data'!L82)&gt;W$3,5,ROUND(5-(W$3-LOG('Crisis Indicator Data'!L82))/(W$3-W$4)*5,1)))))</f>
        <v>1.9</v>
      </c>
      <c r="X85" s="242">
        <f>IF(OR('Crisis Indicator Data'!L82="x",'Crisis Indicator Data'!H82="x"),"x",'Crisis Indicator Data'!L82/'Crisis Indicator Data'!H82)</f>
        <v>1.2777777777777777E-5</v>
      </c>
      <c r="Y85" s="235">
        <f t="shared" si="35"/>
        <v>0.6</v>
      </c>
      <c r="Z85" s="235">
        <f t="shared" si="36"/>
        <v>1.3</v>
      </c>
      <c r="AA85" s="235">
        <f t="shared" si="37"/>
        <v>1.7</v>
      </c>
      <c r="AB85" s="243">
        <f t="shared" si="38"/>
        <v>2.5</v>
      </c>
    </row>
    <row r="86" spans="1:28" x14ac:dyDescent="0.3">
      <c r="A86" s="148" t="str">
        <f>'Crisis Indicator Data'!A83</f>
        <v>Complex crisis in Pakistan</v>
      </c>
      <c r="B86" s="149" t="str">
        <f>'Crisis Indicator Data'!B83</f>
        <v>Complex crisis</v>
      </c>
      <c r="C86" s="149" t="str">
        <f>'Crisis Indicator Data'!C83</f>
        <v>PAK001</v>
      </c>
      <c r="D86" s="149" t="str">
        <f>'Crisis Indicator Data'!D83</f>
        <v>Pakistan</v>
      </c>
      <c r="E86" s="150" t="str">
        <f>'Crisis Indicator Data'!E83</f>
        <v>PAK</v>
      </c>
      <c r="F86" s="241">
        <f>IF('Crisis Indicator Data'!F83="x","x",IF(LOG('Crisis Indicator Data'!F83)&lt;F$4,0,IF(LOG('Crisis Indicator Data'!F83)&gt;F$3,5,ROUND(5-(F$3-LOG('Crisis Indicator Data'!F83))/(F$3-F$4)*5,1))))</f>
        <v>4.8</v>
      </c>
      <c r="G86" s="144">
        <f>IF('Crisis Indicator Data'!F83="x","x",IF(B86="Regional crisis",('Crisis Indicator Data'!F83/VLOOKUP('Impact of the crisis'!$C86,'Regional Crises'!$B$1:$R$66,4,FALSE)),'Crisis Indicator Data'!F83/VLOOKUP('Impact of the crisis'!$E86,'Country Indicator Data'!$B$4:$P$194,15,FALSE)))</f>
        <v>1.0327158572021586</v>
      </c>
      <c r="H86" s="235">
        <f t="shared" si="26"/>
        <v>5</v>
      </c>
      <c r="I86" s="235">
        <f t="shared" si="27"/>
        <v>4.9000000000000004</v>
      </c>
      <c r="J86" s="235">
        <f>IF('Crisis Indicator Data'!G83="x","x",IF(LOG('Crisis Indicator Data'!G83)&lt;J$4,0,IF(LOG('Crisis Indicator Data'!G83)&gt;J$3,5,ROUND(5-(J$3-LOG('Crisis Indicator Data'!G83))/(J$3-J$4)*5,1))))</f>
        <v>5</v>
      </c>
      <c r="K86" s="144">
        <f>IF('Crisis Indicator Data'!G83="x","x",IF(B86="Regional crisis",('Crisis Indicator Data'!G83/VLOOKUP('Impact of the crisis'!$C86,'Regional Crises'!$B$1:$R$66,5,FALSE)),'Crisis Indicator Data'!G83/VLOOKUP('Impact of the crisis'!$E86,'Country Indicator Data'!$B$4:$P$194,14,FALSE)))</f>
        <v>1</v>
      </c>
      <c r="L86" s="235">
        <f t="shared" si="28"/>
        <v>5</v>
      </c>
      <c r="M86" s="235">
        <f t="shared" si="29"/>
        <v>5</v>
      </c>
      <c r="N86" s="235">
        <f t="shared" si="30"/>
        <v>5</v>
      </c>
      <c r="O86" s="235">
        <f>IF('Crisis Indicator Data'!H83="x","x",IF('Crisis Indicator Data'!H83=0,0,IF(LOG('Crisis Indicator Data'!H83)&lt;O$4,0,IF(LOG('Crisis Indicator Data'!H83)&gt;O$3,5,ROUND(5-(O$3-LOG('Crisis Indicator Data'!H83))/(O$3-O$4)*5,1)))))</f>
        <v>5</v>
      </c>
      <c r="P86" s="143">
        <f>IF('Crisis Indicator Data'!H83="x","x",'Crisis Indicator Data'!H83/'Crisis Indicator Data'!G83)</f>
        <v>0.64284635879218477</v>
      </c>
      <c r="Q86" s="235">
        <f t="shared" si="31"/>
        <v>3.2</v>
      </c>
      <c r="R86" s="235">
        <f t="shared" si="32"/>
        <v>4.0999999999999996</v>
      </c>
      <c r="S86" s="235">
        <f>IF('Crisis Indicator Data'!I83="x","x",IF('Crisis Indicator Data'!I83=0,0,IF(LOG('Crisis Indicator Data'!I83)&lt;S$4,0,IF(LOG('Crisis Indicator Data'!I83)&gt;S$3,5,ROUND(5-(S$3-LOG('Crisis Indicator Data'!I83))/(S$3-S$4)*5,1)))))</f>
        <v>5</v>
      </c>
      <c r="T86" s="143">
        <f>IF('Crisis Indicator Data'!H83="x","x",IF('Crisis Indicator Data'!I83="x","x",'Crisis Indicator Data'!I83/'Crisis Indicator Data'!H83))</f>
        <v>0.14531425926821351</v>
      </c>
      <c r="U86" s="235">
        <f t="shared" si="33"/>
        <v>4.8</v>
      </c>
      <c r="V86" s="235">
        <f t="shared" si="34"/>
        <v>4.9000000000000004</v>
      </c>
      <c r="W86" s="235">
        <f>IF('Crisis Indicator Data'!L83="x","x",IF('Crisis Indicator Data'!L83=0,0,IF(LOG('Crisis Indicator Data'!L83)&lt;W$4,0,IF(LOG('Crisis Indicator Data'!L83)&gt;W$3,5,ROUND(5-(W$3-LOG('Crisis Indicator Data'!L83))/(W$3-W$4)*5,1)))))</f>
        <v>3.8</v>
      </c>
      <c r="X86" s="242">
        <f>IF(OR('Crisis Indicator Data'!L83="x",'Crisis Indicator Data'!H83="x"),"x",'Crisis Indicator Data'!L83/'Crisis Indicator Data'!H83)</f>
        <v>2.9633415993755569E-6</v>
      </c>
      <c r="Y86" s="235">
        <f t="shared" si="35"/>
        <v>0.1</v>
      </c>
      <c r="Z86" s="235">
        <f t="shared" si="36"/>
        <v>2</v>
      </c>
      <c r="AA86" s="235">
        <f t="shared" si="37"/>
        <v>3.9</v>
      </c>
      <c r="AB86" s="243">
        <f t="shared" si="38"/>
        <v>4</v>
      </c>
    </row>
    <row r="87" spans="1:28" x14ac:dyDescent="0.3">
      <c r="A87" s="148" t="str">
        <f>'Crisis Indicator Data'!A84</f>
        <v>Kashmir conflict in Pakistan</v>
      </c>
      <c r="B87" s="149" t="str">
        <f>'Crisis Indicator Data'!B84</f>
        <v>Conflict</v>
      </c>
      <c r="C87" s="149" t="str">
        <f>'Crisis Indicator Data'!C84</f>
        <v>PAK004</v>
      </c>
      <c r="D87" s="149" t="str">
        <f>'Crisis Indicator Data'!D84</f>
        <v>Pakistan</v>
      </c>
      <c r="E87" s="150" t="str">
        <f>'Crisis Indicator Data'!E84</f>
        <v>PAK</v>
      </c>
      <c r="F87" s="241">
        <f>IF('Crisis Indicator Data'!F84="x","x",IF(LOG('Crisis Indicator Data'!F84)&lt;F$4,0,IF(LOG('Crisis Indicator Data'!F84)&gt;F$3,5,ROUND(5-(F$3-LOG('Crisis Indicator Data'!F84))/(F$3-F$4)*5,1))))</f>
        <v>1.9</v>
      </c>
      <c r="G87" s="144">
        <f>IF('Crisis Indicator Data'!F84="x","x",IF(B87="Regional crisis",('Crisis Indicator Data'!F84/VLOOKUP('Impact of the crisis'!$C87,'Regional Crises'!$B$1:$R$66,4,FALSE)),'Crisis Indicator Data'!F84/VLOOKUP('Impact of the crisis'!$E87,'Country Indicator Data'!$B$4:$P$194,15,FALSE)))</f>
        <v>1.7249117891241179E-2</v>
      </c>
      <c r="H87" s="235">
        <f t="shared" si="26"/>
        <v>0</v>
      </c>
      <c r="I87" s="235">
        <f t="shared" si="27"/>
        <v>0.95</v>
      </c>
      <c r="J87" s="235">
        <f>IF('Crisis Indicator Data'!G84="x","x",IF(LOG('Crisis Indicator Data'!G84)&lt;J$4,0,IF(LOG('Crisis Indicator Data'!G84)&gt;J$3,5,ROUND(5-(J$3-LOG('Crisis Indicator Data'!G84))/(J$3-J$4)*5,1))))</f>
        <v>2.2000000000000002</v>
      </c>
      <c r="K87" s="144">
        <f>IF('Crisis Indicator Data'!G84="x","x",IF(B87="Regional crisis",('Crisis Indicator Data'!G84/VLOOKUP('Impact of the crisis'!$C87,'Regional Crises'!$B$1:$R$66,5,FALSE)),'Crisis Indicator Data'!G84/VLOOKUP('Impact of the crisis'!$E87,'Country Indicator Data'!$B$4:$P$194,14,FALSE)))</f>
        <v>1.9760213143872114E-2</v>
      </c>
      <c r="L87" s="235">
        <f t="shared" si="28"/>
        <v>0</v>
      </c>
      <c r="M87" s="235">
        <f t="shared" si="29"/>
        <v>1.1000000000000001</v>
      </c>
      <c r="N87" s="235">
        <f t="shared" si="30"/>
        <v>1</v>
      </c>
      <c r="O87" s="235" t="str">
        <f>IF('Crisis Indicator Data'!H84="x","x",IF('Crisis Indicator Data'!H84=0,0,IF(LOG('Crisis Indicator Data'!H84)&lt;O$4,0,IF(LOG('Crisis Indicator Data'!H84)&gt;O$3,5,ROUND(5-(O$3-LOG('Crisis Indicator Data'!H84))/(O$3-O$4)*5,1)))))</f>
        <v>x</v>
      </c>
      <c r="P87" s="143" t="str">
        <f>IF('Crisis Indicator Data'!H84="x","x",'Crisis Indicator Data'!H84/'Crisis Indicator Data'!G84)</f>
        <v>x</v>
      </c>
      <c r="Q87" s="235" t="str">
        <f t="shared" si="31"/>
        <v>x</v>
      </c>
      <c r="R87" s="235" t="str">
        <f t="shared" si="32"/>
        <v>x</v>
      </c>
      <c r="S87" s="235" t="str">
        <f>IF('Crisis Indicator Data'!I84="x","x",IF('Crisis Indicator Data'!I84=0,0,IF(LOG('Crisis Indicator Data'!I84)&lt;S$4,0,IF(LOG('Crisis Indicator Data'!I84)&gt;S$3,5,ROUND(5-(S$3-LOG('Crisis Indicator Data'!I84))/(S$3-S$4)*5,1)))))</f>
        <v>x</v>
      </c>
      <c r="T87" s="143" t="str">
        <f>IF('Crisis Indicator Data'!H84="x","x",IF('Crisis Indicator Data'!I84="x","x",'Crisis Indicator Data'!I84/'Crisis Indicator Data'!H84))</f>
        <v>x</v>
      </c>
      <c r="U87" s="235" t="str">
        <f t="shared" si="33"/>
        <v>x</v>
      </c>
      <c r="V87" s="235" t="str">
        <f t="shared" si="34"/>
        <v>x</v>
      </c>
      <c r="W87" s="235">
        <f>IF('Crisis Indicator Data'!L84="x","x",IF('Crisis Indicator Data'!L84=0,0,IF(LOG('Crisis Indicator Data'!L84)&lt;W$4,0,IF(LOG('Crisis Indicator Data'!L84)&gt;W$3,5,ROUND(5-(W$3-LOG('Crisis Indicator Data'!L84))/(W$3-W$4)*5,1)))))</f>
        <v>1.9</v>
      </c>
      <c r="X87" s="242" t="str">
        <f>IF(OR('Crisis Indicator Data'!L84="x",'Crisis Indicator Data'!H84="x"),"x",'Crisis Indicator Data'!L84/'Crisis Indicator Data'!H84)</f>
        <v>x</v>
      </c>
      <c r="Y87" s="235" t="str">
        <f t="shared" si="35"/>
        <v>x</v>
      </c>
      <c r="Z87" s="235">
        <f t="shared" si="36"/>
        <v>1.9</v>
      </c>
      <c r="AA87" s="235">
        <f t="shared" si="37"/>
        <v>1.9</v>
      </c>
      <c r="AB87" s="243">
        <f t="shared" si="38"/>
        <v>1.9</v>
      </c>
    </row>
    <row r="88" spans="1:28" x14ac:dyDescent="0.3">
      <c r="A88" s="148" t="str">
        <f>'Crisis Indicator Data'!A85</f>
        <v>Venezuela displacement in Peru</v>
      </c>
      <c r="B88" s="149" t="str">
        <f>'Crisis Indicator Data'!B85</f>
        <v>International displacement</v>
      </c>
      <c r="C88" s="149" t="str">
        <f>'Crisis Indicator Data'!C85</f>
        <v>PER002</v>
      </c>
      <c r="D88" s="149" t="str">
        <f>'Crisis Indicator Data'!D85</f>
        <v>Peru</v>
      </c>
      <c r="E88" s="150" t="str">
        <f>'Crisis Indicator Data'!E85</f>
        <v>PER</v>
      </c>
      <c r="F88" s="241">
        <f>IF('Crisis Indicator Data'!F85="x","x",IF(LOG('Crisis Indicator Data'!F85)&lt;F$4,0,IF(LOG('Crisis Indicator Data'!F85)&gt;F$3,5,ROUND(5-(F$3-LOG('Crisis Indicator Data'!F85))/(F$3-F$4)*5,1))))</f>
        <v>3.8</v>
      </c>
      <c r="G88" s="144">
        <f>IF('Crisis Indicator Data'!F85="x","x",IF(B88="Regional crisis",('Crisis Indicator Data'!F85/VLOOKUP('Impact of the crisis'!$C88,'Regional Crises'!$B$1:$R$66,4,FALSE)),'Crisis Indicator Data'!F85/VLOOKUP('Impact of the crisis'!$E88,'Country Indicator Data'!$B$4:$P$194,15,FALSE)))</f>
        <v>0.13940625000000001</v>
      </c>
      <c r="H88" s="235">
        <f t="shared" si="26"/>
        <v>0.6</v>
      </c>
      <c r="I88" s="235">
        <f t="shared" si="27"/>
        <v>2.1999999999999997</v>
      </c>
      <c r="J88" s="235">
        <f>IF('Crisis Indicator Data'!G85="x","x",IF(LOG('Crisis Indicator Data'!G85)&lt;J$4,0,IF(LOG('Crisis Indicator Data'!G85)&gt;J$3,5,ROUND(5-(J$3-LOG('Crisis Indicator Data'!G85))/(J$3-J$4)*5,1))))</f>
        <v>4</v>
      </c>
      <c r="K88" s="144">
        <f>IF('Crisis Indicator Data'!G85="x","x",IF(B88="Regional crisis",('Crisis Indicator Data'!G85/VLOOKUP('Impact of the crisis'!$C88,'Regional Crises'!$B$1:$R$66,5,FALSE)),'Crisis Indicator Data'!G85/VLOOKUP('Impact of the crisis'!$E88,'Country Indicator Data'!$B$4:$P$194,14,FALSE)))</f>
        <v>0.51042545875144585</v>
      </c>
      <c r="L88" s="235">
        <f t="shared" si="28"/>
        <v>2.5</v>
      </c>
      <c r="M88" s="235">
        <f t="shared" si="29"/>
        <v>3.25</v>
      </c>
      <c r="N88" s="235">
        <f t="shared" si="30"/>
        <v>2.8</v>
      </c>
      <c r="O88" s="235">
        <f>IF('Crisis Indicator Data'!H85="x","x",IF('Crisis Indicator Data'!H85=0,0,IF(LOG('Crisis Indicator Data'!H85)&lt;O$4,0,IF(LOG('Crisis Indicator Data'!H85)&gt;O$3,5,ROUND(5-(O$3-LOG('Crisis Indicator Data'!H85))/(O$3-O$4)*5,1)))))</f>
        <v>2.7</v>
      </c>
      <c r="P88" s="143">
        <f>IF('Crisis Indicator Data'!H85="x","x",'Crisis Indicator Data'!H85/'Crisis Indicator Data'!G85)</f>
        <v>8.3782459578637919E-2</v>
      </c>
      <c r="Q88" s="235">
        <f t="shared" si="31"/>
        <v>0.4</v>
      </c>
      <c r="R88" s="235">
        <f t="shared" si="32"/>
        <v>1.55</v>
      </c>
      <c r="S88" s="235">
        <f>IF('Crisis Indicator Data'!I85="x","x",IF('Crisis Indicator Data'!I85=0,0,IF(LOG('Crisis Indicator Data'!I85)&lt;S$4,0,IF(LOG('Crisis Indicator Data'!I85)&gt;S$3,5,ROUND(5-(S$3-LOG('Crisis Indicator Data'!I85))/(S$3-S$4)*5,1)))))</f>
        <v>4.3</v>
      </c>
      <c r="T88" s="143">
        <f>IF('Crisis Indicator Data'!H85="x","x",IF('Crisis Indicator Data'!I85="x","x",'Crisis Indicator Data'!I85/'Crisis Indicator Data'!H85))</f>
        <v>0.80409356725146197</v>
      </c>
      <c r="U88" s="235">
        <f t="shared" si="33"/>
        <v>5</v>
      </c>
      <c r="V88" s="235">
        <f t="shared" si="34"/>
        <v>4.7</v>
      </c>
      <c r="W88" s="235">
        <f>IF('Crisis Indicator Data'!L85="x","x",IF('Crisis Indicator Data'!L85=0,0,IF(LOG('Crisis Indicator Data'!L85)&lt;W$4,0,IF(LOG('Crisis Indicator Data'!L85)&gt;W$3,5,ROUND(5-(W$3-LOG('Crisis Indicator Data'!L85))/(W$3-W$4)*5,1)))))</f>
        <v>0.7</v>
      </c>
      <c r="X88" s="242">
        <f>IF(OR('Crisis Indicator Data'!L85="x",'Crisis Indicator Data'!H85="x"),"x",'Crisis Indicator Data'!L85/'Crisis Indicator Data'!H85)</f>
        <v>2.1929824561403507E-6</v>
      </c>
      <c r="Y88" s="235">
        <f t="shared" si="35"/>
        <v>0.1</v>
      </c>
      <c r="Z88" s="235">
        <f t="shared" si="36"/>
        <v>0.4</v>
      </c>
      <c r="AA88" s="235">
        <f t="shared" si="37"/>
        <v>3.2</v>
      </c>
      <c r="AB88" s="243">
        <f t="shared" si="38"/>
        <v>2.5</v>
      </c>
    </row>
    <row r="89" spans="1:28" x14ac:dyDescent="0.3">
      <c r="A89" s="148" t="str">
        <f>'Crisis Indicator Data'!A86</f>
        <v>Mindanao conflict</v>
      </c>
      <c r="B89" s="149" t="str">
        <f>'Crisis Indicator Data'!B86</f>
        <v>Conflict</v>
      </c>
      <c r="C89" s="149" t="str">
        <f>'Crisis Indicator Data'!C86</f>
        <v>PHL003</v>
      </c>
      <c r="D89" s="149" t="str">
        <f>'Crisis Indicator Data'!D86</f>
        <v>Philippines</v>
      </c>
      <c r="E89" s="150" t="str">
        <f>'Crisis Indicator Data'!E86</f>
        <v>PHL</v>
      </c>
      <c r="F89" s="241">
        <f>IF('Crisis Indicator Data'!F86="x","x",IF(LOG('Crisis Indicator Data'!F86)&lt;F$4,0,IF(LOG('Crisis Indicator Data'!F86)&gt;F$3,5,ROUND(5-(F$3-LOG('Crisis Indicator Data'!F86))/(F$3-F$4)*5,1))))</f>
        <v>3.6</v>
      </c>
      <c r="G89" s="144">
        <f>IF('Crisis Indicator Data'!F86="x","x",IF(B89="Regional crisis",('Crisis Indicator Data'!F86/VLOOKUP('Impact of the crisis'!$C89,'Regional Crises'!$B$1:$R$66,4,FALSE)),'Crisis Indicator Data'!F86/VLOOKUP('Impact of the crisis'!$E89,'Country Indicator Data'!$B$4:$P$194,15,FALSE)))</f>
        <v>0.46401046382935907</v>
      </c>
      <c r="H89" s="235">
        <f t="shared" si="26"/>
        <v>2.2999999999999998</v>
      </c>
      <c r="I89" s="235">
        <f t="shared" si="27"/>
        <v>2.95</v>
      </c>
      <c r="J89" s="235">
        <f>IF('Crisis Indicator Data'!G86="x","x",IF(LOG('Crisis Indicator Data'!G86)&lt;J$4,0,IF(LOG('Crisis Indicator Data'!G86)&gt;J$3,5,ROUND(5-(J$3-LOG('Crisis Indicator Data'!G86))/(J$3-J$4)*5,1))))</f>
        <v>4.5999999999999996</v>
      </c>
      <c r="K89" s="144">
        <f>IF('Crisis Indicator Data'!G86="x","x",IF(B89="Regional crisis",('Crisis Indicator Data'!G86/VLOOKUP('Impact of the crisis'!$C89,'Regional Crises'!$B$1:$R$66,5,FALSE)),'Crisis Indicator Data'!G86/VLOOKUP('Impact of the crisis'!$E89,'Country Indicator Data'!$B$4:$P$194,14,FALSE)))</f>
        <v>0.23901999425623149</v>
      </c>
      <c r="L89" s="235">
        <f t="shared" si="28"/>
        <v>1.2</v>
      </c>
      <c r="M89" s="235">
        <f t="shared" si="29"/>
        <v>2.9</v>
      </c>
      <c r="N89" s="235">
        <f t="shared" si="30"/>
        <v>2.9</v>
      </c>
      <c r="O89" s="235">
        <f>IF('Crisis Indicator Data'!H86="x","x",IF('Crisis Indicator Data'!H86=0,0,IF(LOG('Crisis Indicator Data'!H86)&lt;O$4,0,IF(LOG('Crisis Indicator Data'!H86)&gt;O$3,5,ROUND(5-(O$3-LOG('Crisis Indicator Data'!H86))/(O$3-O$4)*5,1)))))</f>
        <v>1.6</v>
      </c>
      <c r="P89" s="143">
        <f>IF('Crisis Indicator Data'!H86="x","x",'Crisis Indicator Data'!H86/'Crisis Indicator Data'!G86)</f>
        <v>1.2470997679814385E-2</v>
      </c>
      <c r="Q89" s="235">
        <f t="shared" si="31"/>
        <v>0</v>
      </c>
      <c r="R89" s="235">
        <f t="shared" si="32"/>
        <v>0.8</v>
      </c>
      <c r="S89" s="235">
        <f>IF('Crisis Indicator Data'!I86="x","x",IF('Crisis Indicator Data'!I86=0,0,IF(LOG('Crisis Indicator Data'!I86)&lt;S$4,0,IF(LOG('Crisis Indicator Data'!I86)&gt;S$3,5,ROUND(5-(S$3-LOG('Crisis Indicator Data'!I86))/(S$3-S$4)*5,1)))))</f>
        <v>3.5</v>
      </c>
      <c r="T89" s="143">
        <f>IF('Crisis Indicator Data'!H86="x","x",IF('Crisis Indicator Data'!I86="x","x",'Crisis Indicator Data'!I86/'Crisis Indicator Data'!H86))</f>
        <v>1</v>
      </c>
      <c r="U89" s="235">
        <f t="shared" si="33"/>
        <v>5</v>
      </c>
      <c r="V89" s="235">
        <f t="shared" si="34"/>
        <v>4.3</v>
      </c>
      <c r="W89" s="235">
        <f>IF('Crisis Indicator Data'!L86="x","x",IF('Crisis Indicator Data'!L86=0,0,IF(LOG('Crisis Indicator Data'!L86)&lt;W$4,0,IF(LOG('Crisis Indicator Data'!L86)&gt;W$3,5,ROUND(5-(W$3-LOG('Crisis Indicator Data'!L86))/(W$3-W$4)*5,1)))))</f>
        <v>3.4</v>
      </c>
      <c r="X89" s="242">
        <f>IF(OR('Crisis Indicator Data'!L86="x",'Crisis Indicator Data'!H86="x"),"x",'Crisis Indicator Data'!L86/'Crisis Indicator Data'!H86)</f>
        <v>8.6046511627906974E-4</v>
      </c>
      <c r="Y89" s="235">
        <f t="shared" si="35"/>
        <v>5</v>
      </c>
      <c r="Z89" s="235">
        <f t="shared" si="36"/>
        <v>4.2</v>
      </c>
      <c r="AA89" s="235">
        <f t="shared" si="37"/>
        <v>4.3</v>
      </c>
      <c r="AB89" s="243">
        <f t="shared" si="38"/>
        <v>3</v>
      </c>
    </row>
    <row r="90" spans="1:28" x14ac:dyDescent="0.3">
      <c r="A90" s="148" t="str">
        <f>'Crisis Indicator Data'!A87</f>
        <v>Complex crisis in DPRK</v>
      </c>
      <c r="B90" s="149" t="str">
        <f>'Crisis Indicator Data'!B87</f>
        <v>Complex crisis</v>
      </c>
      <c r="C90" s="149" t="str">
        <f>'Crisis Indicator Data'!C87</f>
        <v>PRK001</v>
      </c>
      <c r="D90" s="149" t="str">
        <f>'Crisis Indicator Data'!D87</f>
        <v>DPRK</v>
      </c>
      <c r="E90" s="150" t="str">
        <f>'Crisis Indicator Data'!E87</f>
        <v>PRK</v>
      </c>
      <c r="F90" s="241">
        <f>IF('Crisis Indicator Data'!F87="x","x",IF(LOG('Crisis Indicator Data'!F87)&lt;F$4,0,IF(LOG('Crisis Indicator Data'!F87)&gt;F$3,5,ROUND(5-(F$3-LOG('Crisis Indicator Data'!F87))/(F$3-F$4)*5,1))))</f>
        <v>3.5</v>
      </c>
      <c r="G90" s="144">
        <f>IF('Crisis Indicator Data'!F87="x","x",IF(B90="Regional crisis",('Crisis Indicator Data'!F87/VLOOKUP('Impact of the crisis'!$C90,'Regional Crises'!$B$1:$R$66,4,FALSE)),'Crisis Indicator Data'!F87/VLOOKUP('Impact of the crisis'!$E90,'Country Indicator Data'!$B$4:$P$194,15,FALSE)))</f>
        <v>1</v>
      </c>
      <c r="H90" s="235">
        <f t="shared" si="26"/>
        <v>5</v>
      </c>
      <c r="I90" s="235">
        <f t="shared" si="27"/>
        <v>4.25</v>
      </c>
      <c r="J90" s="235">
        <f>IF('Crisis Indicator Data'!G87="x","x",IF(LOG('Crisis Indicator Data'!G87)&lt;J$4,0,IF(LOG('Crisis Indicator Data'!G87)&gt;J$3,5,ROUND(5-(J$3-LOG('Crisis Indicator Data'!G87))/(J$3-J$4)*5,1))))</f>
        <v>4.7</v>
      </c>
      <c r="K90" s="144">
        <f>IF('Crisis Indicator Data'!G87="x","x",IF(B90="Regional crisis",('Crisis Indicator Data'!G87/VLOOKUP('Impact of the crisis'!$C90,'Regional Crises'!$B$1:$R$66,5,FALSE)),'Crisis Indicator Data'!G87/VLOOKUP('Impact of the crisis'!$E90,'Country Indicator Data'!$B$4:$P$194,14,FALSE)))</f>
        <v>1</v>
      </c>
      <c r="L90" s="235">
        <f t="shared" si="28"/>
        <v>5</v>
      </c>
      <c r="M90" s="235">
        <f t="shared" si="29"/>
        <v>4.8499999999999996</v>
      </c>
      <c r="N90" s="235">
        <f t="shared" si="30"/>
        <v>4.5999999999999996</v>
      </c>
      <c r="O90" s="235">
        <f>IF('Crisis Indicator Data'!H87="x","x",IF('Crisis Indicator Data'!H87=0,0,IF(LOG('Crisis Indicator Data'!H87)&lt;O$4,0,IF(LOG('Crisis Indicator Data'!H87)&gt;O$3,5,ROUND(5-(O$3-LOG('Crisis Indicator Data'!H87))/(O$3-O$4)*5,1)))))</f>
        <v>4.8</v>
      </c>
      <c r="P90" s="143">
        <f>IF('Crisis Indicator Data'!H87="x","x",'Crisis Indicator Data'!H87/'Crisis Indicator Data'!G87)</f>
        <v>1</v>
      </c>
      <c r="Q90" s="235">
        <f t="shared" si="31"/>
        <v>5</v>
      </c>
      <c r="R90" s="235">
        <f t="shared" si="32"/>
        <v>4.9000000000000004</v>
      </c>
      <c r="S90" s="235" t="str">
        <f>IF('Crisis Indicator Data'!I87="x","x",IF('Crisis Indicator Data'!I87=0,0,IF(LOG('Crisis Indicator Data'!I87)&lt;S$4,0,IF(LOG('Crisis Indicator Data'!I87)&gt;S$3,5,ROUND(5-(S$3-LOG('Crisis Indicator Data'!I87))/(S$3-S$4)*5,1)))))</f>
        <v>x</v>
      </c>
      <c r="T90" s="143" t="str">
        <f>IF('Crisis Indicator Data'!H87="x","x",IF('Crisis Indicator Data'!I87="x","x",'Crisis Indicator Data'!I87/'Crisis Indicator Data'!H87))</f>
        <v>x</v>
      </c>
      <c r="U90" s="235" t="str">
        <f t="shared" si="33"/>
        <v>x</v>
      </c>
      <c r="V90" s="235" t="str">
        <f t="shared" si="34"/>
        <v>x</v>
      </c>
      <c r="W90" s="235">
        <f>IF('Crisis Indicator Data'!L87="x","x",IF('Crisis Indicator Data'!L87=0,0,IF(LOG('Crisis Indicator Data'!L87)&lt;W$4,0,IF(LOG('Crisis Indicator Data'!L87)&gt;W$3,5,ROUND(5-(W$3-LOG('Crisis Indicator Data'!L87))/(W$3-W$4)*5,1)))))</f>
        <v>1.4</v>
      </c>
      <c r="X90" s="242">
        <f>IF(OR('Crisis Indicator Data'!L87="x",'Crisis Indicator Data'!H87="x"),"x",'Crisis Indicator Data'!L87/'Crisis Indicator Data'!H87)</f>
        <v>3.8962050962362659E-7</v>
      </c>
      <c r="Y90" s="235">
        <f t="shared" si="35"/>
        <v>0</v>
      </c>
      <c r="Z90" s="235">
        <f t="shared" si="36"/>
        <v>0.7</v>
      </c>
      <c r="AA90" s="235">
        <f t="shared" si="37"/>
        <v>0.7</v>
      </c>
      <c r="AB90" s="243">
        <f t="shared" si="38"/>
        <v>3.5</v>
      </c>
    </row>
    <row r="91" spans="1:28" x14ac:dyDescent="0.3">
      <c r="A91" s="148" t="str">
        <f>'Crisis Indicator Data'!A88</f>
        <v>Conflict in Palestine</v>
      </c>
      <c r="B91" s="149" t="str">
        <f>'Crisis Indicator Data'!B88</f>
        <v>Conflict</v>
      </c>
      <c r="C91" s="149" t="str">
        <f>'Crisis Indicator Data'!C88</f>
        <v>PSE002</v>
      </c>
      <c r="D91" s="149" t="str">
        <f>'Crisis Indicator Data'!D88</f>
        <v>Palestine</v>
      </c>
      <c r="E91" s="150" t="str">
        <f>'Crisis Indicator Data'!E88</f>
        <v>PSE</v>
      </c>
      <c r="F91" s="241">
        <f>IF('Crisis Indicator Data'!F88="x","x",IF(LOG('Crisis Indicator Data'!F88)&lt;F$4,0,IF(LOG('Crisis Indicator Data'!F88)&gt;F$3,5,ROUND(5-(F$3-LOG('Crisis Indicator Data'!F88))/(F$3-F$4)*5,1))))</f>
        <v>1.3</v>
      </c>
      <c r="G91" s="144">
        <f>IF('Crisis Indicator Data'!F88="x","x",IF(B91="Regional crisis",('Crisis Indicator Data'!F88/VLOOKUP('Impact of the crisis'!$C91,'Regional Crises'!$B$1:$R$66,4,FALSE)),'Crisis Indicator Data'!F88/VLOOKUP('Impact of the crisis'!$E91,'Country Indicator Data'!$B$4:$P$194,15,FALSE)))</f>
        <v>1</v>
      </c>
      <c r="H91" s="235">
        <f t="shared" si="26"/>
        <v>5</v>
      </c>
      <c r="I91" s="235">
        <f t="shared" si="27"/>
        <v>3.15</v>
      </c>
      <c r="J91" s="235">
        <f>IF('Crisis Indicator Data'!G88="x","x",IF(LOG('Crisis Indicator Data'!G88)&lt;J$4,0,IF(LOG('Crisis Indicator Data'!G88)&gt;J$3,5,ROUND(5-(J$3-LOG('Crisis Indicator Data'!G88))/(J$3-J$4)*5,1))))</f>
        <v>2.4</v>
      </c>
      <c r="K91" s="144">
        <f>IF('Crisis Indicator Data'!G88="x","x",IF(B91="Regional crisis",('Crisis Indicator Data'!G88/VLOOKUP('Impact of the crisis'!$C91,'Regional Crises'!$B$1:$R$66,5,FALSE)),'Crisis Indicator Data'!G88/VLOOKUP('Impact of the crisis'!$E91,'Country Indicator Data'!$B$4:$P$194,14,FALSE)))</f>
        <v>1</v>
      </c>
      <c r="L91" s="235">
        <f t="shared" si="28"/>
        <v>5</v>
      </c>
      <c r="M91" s="235">
        <f t="shared" si="29"/>
        <v>3.7</v>
      </c>
      <c r="N91" s="235">
        <f t="shared" si="30"/>
        <v>3.4</v>
      </c>
      <c r="O91" s="235">
        <f>IF('Crisis Indicator Data'!H88="x","x",IF('Crisis Indicator Data'!H88=0,0,IF(LOG('Crisis Indicator Data'!H88)&lt;O$4,0,IF(LOG('Crisis Indicator Data'!H88)&gt;O$3,5,ROUND(5-(O$3-LOG('Crisis Indicator Data'!H88))/(O$3-O$4)*5,1)))))</f>
        <v>3.7</v>
      </c>
      <c r="P91" s="143">
        <f>IF('Crisis Indicator Data'!H88="x","x",'Crisis Indicator Data'!H88/'Crisis Indicator Data'!G88)</f>
        <v>1</v>
      </c>
      <c r="Q91" s="235">
        <f t="shared" si="31"/>
        <v>5</v>
      </c>
      <c r="R91" s="235">
        <f t="shared" si="32"/>
        <v>4.3499999999999996</v>
      </c>
      <c r="S91" s="235">
        <f>IF('Crisis Indicator Data'!I88="x","x",IF('Crisis Indicator Data'!I88=0,0,IF(LOG('Crisis Indicator Data'!I88)&lt;S$4,0,IF(LOG('Crisis Indicator Data'!I88)&gt;S$3,5,ROUND(5-(S$3-LOG('Crisis Indicator Data'!I88))/(S$3-S$4)*5,1)))))</f>
        <v>5</v>
      </c>
      <c r="T91" s="143">
        <f>IF('Crisis Indicator Data'!H88="x","x",IF('Crisis Indicator Data'!I88="x","x",'Crisis Indicator Data'!I88/'Crisis Indicator Data'!H88))</f>
        <v>1.2286538461538461</v>
      </c>
      <c r="U91" s="235">
        <f t="shared" si="33"/>
        <v>5</v>
      </c>
      <c r="V91" s="235">
        <f t="shared" si="34"/>
        <v>5</v>
      </c>
      <c r="W91" s="235">
        <f>IF('Crisis Indicator Data'!L88="x","x",IF('Crisis Indicator Data'!L88=0,0,IF(LOG('Crisis Indicator Data'!L88)&lt;W$4,0,IF(LOG('Crisis Indicator Data'!L88)&gt;W$3,5,ROUND(5-(W$3-LOG('Crisis Indicator Data'!L88))/(W$3-W$4)*5,1)))))</f>
        <v>1.5</v>
      </c>
      <c r="X91" s="242">
        <f>IF(OR('Crisis Indicator Data'!L88="x",'Crisis Indicator Data'!H88="x"),"x",'Crisis Indicator Data'!L88/'Crisis Indicator Data'!H88)</f>
        <v>2.1153846153846155E-6</v>
      </c>
      <c r="Y91" s="235">
        <f t="shared" si="35"/>
        <v>0.1</v>
      </c>
      <c r="Z91" s="235">
        <f t="shared" si="36"/>
        <v>0.8</v>
      </c>
      <c r="AA91" s="235">
        <f t="shared" si="37"/>
        <v>3.6</v>
      </c>
      <c r="AB91" s="243">
        <f t="shared" si="38"/>
        <v>4</v>
      </c>
    </row>
    <row r="92" spans="1:28" x14ac:dyDescent="0.3">
      <c r="A92" s="148" t="str">
        <f>'Crisis Indicator Data'!A89</f>
        <v>Regional Boko Haram Crisis</v>
      </c>
      <c r="B92" s="149" t="str">
        <f>'Crisis Indicator Data'!B89</f>
        <v>Regional crisis</v>
      </c>
      <c r="C92" s="149" t="str">
        <f>'Crisis Indicator Data'!C89</f>
        <v>REG001</v>
      </c>
      <c r="D92" s="149" t="str">
        <f>'Crisis Indicator Data'!D89</f>
        <v>Nigeria,Niger,Chad,Cameroon</v>
      </c>
      <c r="E92" s="150" t="str">
        <f>'Crisis Indicator Data'!E89</f>
        <v>NGA,NER,TCD,CMR</v>
      </c>
      <c r="F92" s="241">
        <f>IF('Crisis Indicator Data'!F89="x","x",IF(LOG('Crisis Indicator Data'!F89)&lt;F$4,0,IF(LOG('Crisis Indicator Data'!F89)&gt;F$3,5,ROUND(5-(F$3-LOG('Crisis Indicator Data'!F89))/(F$3-F$4)*5,1))))</f>
        <v>4.3</v>
      </c>
      <c r="G92" s="144">
        <f>IF('Crisis Indicator Data'!F89="x","x",IF(B92="Regional crisis",('Crisis Indicator Data'!F89/VLOOKUP('Impact of the crisis'!$C92,'Regional Crises'!$B$1:$R$66,4,FALSE)),'Crisis Indicator Data'!F89/VLOOKUP('Impact of the crisis'!$E92,'Country Indicator Data'!$B$4:$P$194,15,FALSE)))</f>
        <v>9.4388880078170964E-2</v>
      </c>
      <c r="H92" s="235">
        <f t="shared" si="26"/>
        <v>0.4</v>
      </c>
      <c r="I92" s="235">
        <f t="shared" si="27"/>
        <v>2.35</v>
      </c>
      <c r="J92" s="235">
        <f>IF('Crisis Indicator Data'!G89="x","x",IF(LOG('Crisis Indicator Data'!G89)&lt;J$4,0,IF(LOG('Crisis Indicator Data'!G89)&gt;J$3,5,ROUND(5-(J$3-LOG('Crisis Indicator Data'!G89))/(J$3-J$4)*5,1))))</f>
        <v>4.3</v>
      </c>
      <c r="K92" s="144">
        <f>IF('Crisis Indicator Data'!G89="x","x",IF(B92="Regional crisis",('Crisis Indicator Data'!G89/VLOOKUP('Impact of the crisis'!$C92,'Regional Crises'!$B$1:$R$66,5,FALSE)),'Crisis Indicator Data'!G89/VLOOKUP('Impact of the crisis'!$E92,'Country Indicator Data'!$B$4:$P$194,14,FALSE)))</f>
        <v>7.185617547310208E-2</v>
      </c>
      <c r="L92" s="235">
        <f t="shared" si="28"/>
        <v>0.3</v>
      </c>
      <c r="M92" s="235">
        <f t="shared" si="29"/>
        <v>2.2999999999999998</v>
      </c>
      <c r="N92" s="235">
        <f t="shared" si="30"/>
        <v>2.2999999999999998</v>
      </c>
      <c r="O92" s="235">
        <f>IF('Crisis Indicator Data'!H89="x","x",IF('Crisis Indicator Data'!H89=0,0,IF(LOG('Crisis Indicator Data'!H89)&lt;O$4,0,IF(LOG('Crisis Indicator Data'!H89)&gt;O$3,5,ROUND(5-(O$3-LOG('Crisis Indicator Data'!H89))/(O$3-O$4)*5,1)))))</f>
        <v>4.4000000000000004</v>
      </c>
      <c r="P92" s="143">
        <f>IF('Crisis Indicator Data'!H89="x","x",'Crisis Indicator Data'!H89/'Crisis Indicator Data'!G89)</f>
        <v>0.68600718114169745</v>
      </c>
      <c r="Q92" s="235">
        <f t="shared" si="31"/>
        <v>3.4</v>
      </c>
      <c r="R92" s="235">
        <f t="shared" si="32"/>
        <v>3.9000000000000004</v>
      </c>
      <c r="S92" s="235">
        <f>IF('Crisis Indicator Data'!I89="x","x",IF('Crisis Indicator Data'!I89=0,0,IF(LOG('Crisis Indicator Data'!I89)&lt;S$4,0,IF(LOG('Crisis Indicator Data'!I89)&gt;S$3,5,ROUND(5-(S$3-LOG('Crisis Indicator Data'!I89))/(S$3-S$4)*5,1)))))</f>
        <v>5</v>
      </c>
      <c r="T92" s="143">
        <f>IF('Crisis Indicator Data'!H89="x","x",IF('Crisis Indicator Data'!I89="x","x",'Crisis Indicator Data'!I89/'Crisis Indicator Data'!H89))</f>
        <v>0.39126147310930742</v>
      </c>
      <c r="U92" s="235">
        <f t="shared" si="33"/>
        <v>5</v>
      </c>
      <c r="V92" s="235">
        <f t="shared" si="34"/>
        <v>5</v>
      </c>
      <c r="W92" s="235">
        <f>IF('Crisis Indicator Data'!L89="x","x",IF('Crisis Indicator Data'!L89=0,0,IF(LOG('Crisis Indicator Data'!L89)&lt;W$4,0,IF(LOG('Crisis Indicator Data'!L89)&gt;W$3,5,ROUND(5-(W$3-LOG('Crisis Indicator Data'!L89))/(W$3-W$4)*5,1)))))</f>
        <v>4.7</v>
      </c>
      <c r="X92" s="242">
        <f>IF(OR('Crisis Indicator Data'!L89="x",'Crisis Indicator Data'!H89="x"),"x",'Crisis Indicator Data'!L89/'Crisis Indicator Data'!H89)</f>
        <v>1.3904270651596753E-4</v>
      </c>
      <c r="Y92" s="235">
        <f t="shared" si="35"/>
        <v>5</v>
      </c>
      <c r="Z92" s="235">
        <f t="shared" si="36"/>
        <v>4.9000000000000004</v>
      </c>
      <c r="AA92" s="235">
        <f t="shared" si="37"/>
        <v>5</v>
      </c>
      <c r="AB92" s="243">
        <f t="shared" si="38"/>
        <v>4.5</v>
      </c>
    </row>
    <row r="93" spans="1:28" x14ac:dyDescent="0.3">
      <c r="A93" s="148" t="str">
        <f>'Crisis Indicator Data'!A90</f>
        <v>Venezuela Regional Crisis</v>
      </c>
      <c r="B93" s="149" t="str">
        <f>'Crisis Indicator Data'!B90</f>
        <v>Regional crisis</v>
      </c>
      <c r="C93" s="149" t="str">
        <f>'Crisis Indicator Data'!C90</f>
        <v>REG002</v>
      </c>
      <c r="D93" s="149" t="str">
        <f>'Crisis Indicator Data'!D90</f>
        <v>Venezuela,Brazil,Colombia,Ecuador,Peru,Trinidad and Tobago</v>
      </c>
      <c r="E93" s="150" t="str">
        <f>'Crisis Indicator Data'!E90</f>
        <v>VEN,BRA,COL,ECU,PER,TTO</v>
      </c>
      <c r="F93" s="241">
        <f>IF('Crisis Indicator Data'!F90="x","x",IF(LOG('Crisis Indicator Data'!F90)&lt;F$4,0,IF(LOG('Crisis Indicator Data'!F90)&gt;F$3,5,ROUND(5-(F$3-LOG('Crisis Indicator Data'!F90))/(F$3-F$4)*5,1))))</f>
        <v>5</v>
      </c>
      <c r="G93" s="144">
        <f>IF('Crisis Indicator Data'!F90="x","x",IF(B93="Regional crisis",('Crisis Indicator Data'!F90/VLOOKUP('Impact of the crisis'!$C93,'Regional Crises'!$B$1:$R$66,4,FALSE)),'Crisis Indicator Data'!F90/VLOOKUP('Impact of the crisis'!$E93,'Country Indicator Data'!$B$4:$P$194,15,FALSE)))</f>
        <v>0.12274879283154846</v>
      </c>
      <c r="H93" s="235">
        <f t="shared" si="26"/>
        <v>0.5</v>
      </c>
      <c r="I93" s="235">
        <f t="shared" si="27"/>
        <v>2.75</v>
      </c>
      <c r="J93" s="235">
        <f>IF('Crisis Indicator Data'!G90="x","x",IF(LOG('Crisis Indicator Data'!G90)&lt;J$4,0,IF(LOG('Crisis Indicator Data'!G90)&gt;J$3,5,ROUND(5-(J$3-LOG('Crisis Indicator Data'!G90))/(J$3-J$4)*5,1))))</f>
        <v>5</v>
      </c>
      <c r="K93" s="144">
        <f>IF('Crisis Indicator Data'!G90="x","x",IF(B93="Regional crisis",('Crisis Indicator Data'!G90/VLOOKUP('Impact of the crisis'!$C93,'Regional Crises'!$B$1:$R$66,5,FALSE)),'Crisis Indicator Data'!G90/VLOOKUP('Impact of the crisis'!$E93,'Country Indicator Data'!$B$4:$P$194,14,FALSE)))</f>
        <v>0.21593642687849826</v>
      </c>
      <c r="L93" s="235">
        <f t="shared" si="28"/>
        <v>1</v>
      </c>
      <c r="M93" s="235">
        <f t="shared" si="29"/>
        <v>3</v>
      </c>
      <c r="N93" s="235">
        <f t="shared" si="30"/>
        <v>2.9</v>
      </c>
      <c r="O93" s="235">
        <f>IF('Crisis Indicator Data'!H90="x","x",IF('Crisis Indicator Data'!H90=0,0,IF(LOG('Crisis Indicator Data'!H90)&lt;O$4,0,IF(LOG('Crisis Indicator Data'!H90)&gt;O$3,5,ROUND(5-(O$3-LOG('Crisis Indicator Data'!H90))/(O$3-O$4)*5,1)))))</f>
        <v>5</v>
      </c>
      <c r="P93" s="143">
        <f>IF('Crisis Indicator Data'!H90="x","x",'Crisis Indicator Data'!H90/'Crisis Indicator Data'!G90)</f>
        <v>0.48263969672501333</v>
      </c>
      <c r="Q93" s="235">
        <f t="shared" si="31"/>
        <v>2.4</v>
      </c>
      <c r="R93" s="235">
        <f t="shared" si="32"/>
        <v>3.7</v>
      </c>
      <c r="S93" s="235">
        <f>IF('Crisis Indicator Data'!I90="x","x",IF('Crisis Indicator Data'!I90=0,0,IF(LOG('Crisis Indicator Data'!I90)&lt;S$4,0,IF(LOG('Crisis Indicator Data'!I90)&gt;S$3,5,ROUND(5-(S$3-LOG('Crisis Indicator Data'!I90))/(S$3-S$4)*5,1)))))</f>
        <v>5</v>
      </c>
      <c r="T93" s="143">
        <f>IF('Crisis Indicator Data'!H90="x","x",IF('Crisis Indicator Data'!I90="x","x",'Crisis Indicator Data'!I90/'Crisis Indicator Data'!H90))</f>
        <v>0.15434129189587706</v>
      </c>
      <c r="U93" s="235">
        <f t="shared" si="33"/>
        <v>5</v>
      </c>
      <c r="V93" s="235">
        <f t="shared" si="34"/>
        <v>5</v>
      </c>
      <c r="W93" s="235" t="str">
        <f>IF('Crisis Indicator Data'!L90="x","x",IF('Crisis Indicator Data'!L90=0,0,IF(LOG('Crisis Indicator Data'!L90)&lt;W$4,0,IF(LOG('Crisis Indicator Data'!L90)&gt;W$3,5,ROUND(5-(W$3-LOG('Crisis Indicator Data'!L90))/(W$3-W$4)*5,1)))))</f>
        <v>x</v>
      </c>
      <c r="X93" s="242" t="str">
        <f>IF(OR('Crisis Indicator Data'!L90="x",'Crisis Indicator Data'!H90="x"),"x",'Crisis Indicator Data'!L90/'Crisis Indicator Data'!H90)</f>
        <v>x</v>
      </c>
      <c r="Y93" s="235" t="str">
        <f t="shared" si="35"/>
        <v>x</v>
      </c>
      <c r="Z93" s="235" t="str">
        <f t="shared" si="36"/>
        <v>x</v>
      </c>
      <c r="AA93" s="235">
        <f t="shared" si="37"/>
        <v>5</v>
      </c>
      <c r="AB93" s="243">
        <f t="shared" si="38"/>
        <v>4.5</v>
      </c>
    </row>
    <row r="94" spans="1:28" x14ac:dyDescent="0.3">
      <c r="A94" s="148" t="str">
        <f>'Crisis Indicator Data'!A91</f>
        <v>Regional Kashmir conflict</v>
      </c>
      <c r="B94" s="149" t="str">
        <f>'Crisis Indicator Data'!B91</f>
        <v>Regional crisis</v>
      </c>
      <c r="C94" s="149" t="str">
        <f>'Crisis Indicator Data'!C91</f>
        <v>REG003</v>
      </c>
      <c r="D94" s="149" t="str">
        <f>'Crisis Indicator Data'!D91</f>
        <v>India,Pakistan</v>
      </c>
      <c r="E94" s="150" t="str">
        <f>'Crisis Indicator Data'!E91</f>
        <v>IND,PAK</v>
      </c>
      <c r="F94" s="241">
        <f>IF('Crisis Indicator Data'!F91="x","x",IF(LOG('Crisis Indicator Data'!F91)&lt;F$4,0,IF(LOG('Crisis Indicator Data'!F91)&gt;F$3,5,ROUND(5-(F$3-LOG('Crisis Indicator Data'!F91))/(F$3-F$4)*5,1))))</f>
        <v>4</v>
      </c>
      <c r="G94" s="144">
        <f>IF('Crisis Indicator Data'!F91="x","x",IF(B94="Regional crisis",('Crisis Indicator Data'!F91/VLOOKUP('Impact of the crisis'!$C94,'Regional Crises'!$B$1:$R$66,4,FALSE)),'Crisis Indicator Data'!F91/VLOOKUP('Impact of the crisis'!$E94,'Country Indicator Data'!$B$4:$P$194,15,FALSE)))</f>
        <v>6.2908278958459643E-2</v>
      </c>
      <c r="H94" s="235">
        <f t="shared" si="26"/>
        <v>0.2</v>
      </c>
      <c r="I94" s="235">
        <f t="shared" si="27"/>
        <v>2.1</v>
      </c>
      <c r="J94" s="235">
        <f>IF('Crisis Indicator Data'!G91="x","x",IF(LOG('Crisis Indicator Data'!G91)&lt;J$4,0,IF(LOG('Crisis Indicator Data'!G91)&gt;J$3,5,ROUND(5-(J$3-LOG('Crisis Indicator Data'!G91))/(J$3-J$4)*5,1))))</f>
        <v>4.0999999999999996</v>
      </c>
      <c r="K94" s="144">
        <f>IF('Crisis Indicator Data'!G91="x","x",IF(B94="Regional crisis",('Crisis Indicator Data'!G91/VLOOKUP('Impact of the crisis'!$C94,'Regional Crises'!$B$1:$R$66,5,FALSE)),'Crisis Indicator Data'!G91/VLOOKUP('Impact of the crisis'!$E94,'Country Indicator Data'!$B$4:$P$194,14,FALSE)))</f>
        <v>1.0877929793786052E-2</v>
      </c>
      <c r="L94" s="235">
        <f t="shared" si="28"/>
        <v>0</v>
      </c>
      <c r="M94" s="235">
        <f t="shared" si="29"/>
        <v>2.0499999999999998</v>
      </c>
      <c r="N94" s="235">
        <f t="shared" si="30"/>
        <v>2.1</v>
      </c>
      <c r="O94" s="235">
        <f>IF('Crisis Indicator Data'!H91="x","x",IF('Crisis Indicator Data'!H91=0,0,IF(LOG('Crisis Indicator Data'!H91)&lt;O$4,0,IF(LOG('Crisis Indicator Data'!H91)&gt;O$3,5,ROUND(5-(O$3-LOG('Crisis Indicator Data'!H91))/(O$3-O$4)*5,1)))))</f>
        <v>4.5999999999999996</v>
      </c>
      <c r="P94" s="143">
        <f>IF('Crisis Indicator Data'!H91="x","x",'Crisis Indicator Data'!H91/'Crisis Indicator Data'!G91)</f>
        <v>1</v>
      </c>
      <c r="Q94" s="235">
        <f t="shared" si="31"/>
        <v>5</v>
      </c>
      <c r="R94" s="235">
        <f t="shared" si="32"/>
        <v>4.8</v>
      </c>
      <c r="S94" s="235" t="str">
        <f>IF('Crisis Indicator Data'!I91="x","x",IF('Crisis Indicator Data'!I91=0,0,IF(LOG('Crisis Indicator Data'!I91)&lt;S$4,0,IF(LOG('Crisis Indicator Data'!I91)&gt;S$3,5,ROUND(5-(S$3-LOG('Crisis Indicator Data'!I91))/(S$3-S$4)*5,1)))))</f>
        <v>x</v>
      </c>
      <c r="T94" s="143" t="str">
        <f>IF('Crisis Indicator Data'!H91="x","x",IF('Crisis Indicator Data'!I91="x","x",'Crisis Indicator Data'!I91/'Crisis Indicator Data'!H91))</f>
        <v>x</v>
      </c>
      <c r="U94" s="235" t="str">
        <f t="shared" si="33"/>
        <v>x</v>
      </c>
      <c r="V94" s="235" t="str">
        <f t="shared" si="34"/>
        <v>x</v>
      </c>
      <c r="W94" s="235">
        <f>IF('Crisis Indicator Data'!L91="x","x",IF('Crisis Indicator Data'!L91=0,0,IF(LOG('Crisis Indicator Data'!L91)&lt;W$4,0,IF(LOG('Crisis Indicator Data'!L91)&gt;W$3,5,ROUND(5-(W$3-LOG('Crisis Indicator Data'!L91))/(W$3-W$4)*5,1)))))</f>
        <v>3.9</v>
      </c>
      <c r="X94" s="242">
        <f>IF(OR('Crisis Indicator Data'!L91="x",'Crisis Indicator Data'!H91="x"),"x",'Crisis Indicator Data'!L91/'Crisis Indicator Data'!H91)</f>
        <v>3.1369548584544758E-5</v>
      </c>
      <c r="Y94" s="235">
        <f t="shared" si="35"/>
        <v>1.6</v>
      </c>
      <c r="Z94" s="235">
        <f t="shared" si="36"/>
        <v>2.8</v>
      </c>
      <c r="AA94" s="235">
        <f t="shared" si="37"/>
        <v>2.8</v>
      </c>
      <c r="AB94" s="243">
        <f t="shared" si="38"/>
        <v>4</v>
      </c>
    </row>
    <row r="95" spans="1:28" x14ac:dyDescent="0.3">
      <c r="A95" s="148" t="str">
        <f>'Crisis Indicator Data'!A92</f>
        <v>Syrian Regional Crisis</v>
      </c>
      <c r="B95" s="149" t="str">
        <f>'Crisis Indicator Data'!B92</f>
        <v>Regional crisis</v>
      </c>
      <c r="C95" s="149" t="str">
        <f>'Crisis Indicator Data'!C92</f>
        <v>REG004</v>
      </c>
      <c r="D95" s="149" t="str">
        <f>'Crisis Indicator Data'!D92</f>
        <v>Syria,Turkey,Iraq,Egypt,Jordan,Lebanon</v>
      </c>
      <c r="E95" s="150" t="str">
        <f>'Crisis Indicator Data'!E92</f>
        <v>SYR,TUR,IRQ,EGY,JOR,LBN</v>
      </c>
      <c r="F95" s="241">
        <f>IF('Crisis Indicator Data'!F92="x","x",IF(LOG('Crisis Indicator Data'!F92)&lt;F$4,0,IF(LOG('Crisis Indicator Data'!F92)&gt;F$3,5,ROUND(5-(F$3-LOG('Crisis Indicator Data'!F92))/(F$3-F$4)*5,1))))</f>
        <v>4.5</v>
      </c>
      <c r="G95" s="144">
        <f>IF('Crisis Indicator Data'!F92="x","x",IF(B95="Regional crisis",('Crisis Indicator Data'!F92/VLOOKUP('Impact of the crisis'!$C95,'Regional Crises'!$B$1:$R$66,4,FALSE)),'Crisis Indicator Data'!F92/VLOOKUP('Impact of the crisis'!$E95,'Country Indicator Data'!$B$4:$P$194,15,FALSE)))</f>
        <v>0.20128080127636944</v>
      </c>
      <c r="H95" s="235">
        <f t="shared" si="26"/>
        <v>0.9</v>
      </c>
      <c r="I95" s="235">
        <f t="shared" si="27"/>
        <v>2.7</v>
      </c>
      <c r="J95" s="235">
        <f>IF('Crisis Indicator Data'!G92="x","x",IF(LOG('Crisis Indicator Data'!G92)&lt;J$4,0,IF(LOG('Crisis Indicator Data'!G92)&gt;J$3,5,ROUND(5-(J$3-LOG('Crisis Indicator Data'!G92))/(J$3-J$4)*5,1))))</f>
        <v>5</v>
      </c>
      <c r="K95" s="144">
        <f>IF('Crisis Indicator Data'!G92="x","x",IF(B95="Regional crisis",('Crisis Indicator Data'!G92/VLOOKUP('Impact of the crisis'!$C95,'Regional Crises'!$B$1:$R$66,5,FALSE)),'Crisis Indicator Data'!G92/VLOOKUP('Impact of the crisis'!$E95,'Country Indicator Data'!$B$4:$P$194,14,FALSE)))</f>
        <v>0.37809972550127957</v>
      </c>
      <c r="L95" s="235">
        <f t="shared" si="28"/>
        <v>1.9</v>
      </c>
      <c r="M95" s="235">
        <f t="shared" si="29"/>
        <v>3.45</v>
      </c>
      <c r="N95" s="235">
        <f t="shared" si="30"/>
        <v>3.1</v>
      </c>
      <c r="O95" s="235">
        <f>IF('Crisis Indicator Data'!H92="x","x",IF('Crisis Indicator Data'!H92=0,0,IF(LOG('Crisis Indicator Data'!H92)&lt;O$4,0,IF(LOG('Crisis Indicator Data'!H92)&gt;O$3,5,ROUND(5-(O$3-LOG('Crisis Indicator Data'!H92))/(O$3-O$4)*5,1)))))</f>
        <v>5</v>
      </c>
      <c r="P95" s="143">
        <f>IF('Crisis Indicator Data'!H92="x","x",'Crisis Indicator Data'!H92/'Crisis Indicator Data'!G92)</f>
        <v>0.31028374240981371</v>
      </c>
      <c r="Q95" s="235">
        <f t="shared" si="31"/>
        <v>1.5</v>
      </c>
      <c r="R95" s="235">
        <f t="shared" si="32"/>
        <v>3.25</v>
      </c>
      <c r="S95" s="235">
        <f>IF('Crisis Indicator Data'!I92="x","x",IF('Crisis Indicator Data'!I92=0,0,IF(LOG('Crisis Indicator Data'!I92)&lt;S$4,0,IF(LOG('Crisis Indicator Data'!I92)&gt;S$3,5,ROUND(5-(S$3-LOG('Crisis Indicator Data'!I92))/(S$3-S$4)*5,1)))))</f>
        <v>5</v>
      </c>
      <c r="T95" s="143">
        <f>IF('Crisis Indicator Data'!H92="x","x",IF('Crisis Indicator Data'!I92="x","x",'Crisis Indicator Data'!I92/'Crisis Indicator Data'!H92))</f>
        <v>0.75414164081578772</v>
      </c>
      <c r="U95" s="235">
        <f t="shared" si="33"/>
        <v>5</v>
      </c>
      <c r="V95" s="235">
        <f t="shared" si="34"/>
        <v>5</v>
      </c>
      <c r="W95" s="235">
        <f>IF('Crisis Indicator Data'!L92="x","x",IF('Crisis Indicator Data'!L92=0,0,IF(LOG('Crisis Indicator Data'!L92)&lt;W$4,0,IF(LOG('Crisis Indicator Data'!L92)&gt;W$3,5,ROUND(5-(W$3-LOG('Crisis Indicator Data'!L92))/(W$3-W$4)*5,1)))))</f>
        <v>5</v>
      </c>
      <c r="X95" s="242">
        <f>IF(OR('Crisis Indicator Data'!L92="x",'Crisis Indicator Data'!H92="x"),"x",'Crisis Indicator Data'!L92/'Crisis Indicator Data'!H92)</f>
        <v>1.0042241436208831E-4</v>
      </c>
      <c r="Y95" s="235">
        <f t="shared" si="35"/>
        <v>5</v>
      </c>
      <c r="Z95" s="235">
        <f t="shared" si="36"/>
        <v>5</v>
      </c>
      <c r="AA95" s="235">
        <f t="shared" si="37"/>
        <v>5</v>
      </c>
      <c r="AB95" s="243">
        <f t="shared" si="38"/>
        <v>4.3</v>
      </c>
    </row>
    <row r="96" spans="1:28" x14ac:dyDescent="0.3">
      <c r="A96" s="148" t="str">
        <f>'Crisis Indicator Data'!A93</f>
        <v xml:space="preserve">Eastern Mediterranean Route </v>
      </c>
      <c r="B96" s="149" t="str">
        <f>'Crisis Indicator Data'!B93</f>
        <v>Regional crisis</v>
      </c>
      <c r="C96" s="149" t="str">
        <f>'Crisis Indicator Data'!C93</f>
        <v>REG006</v>
      </c>
      <c r="D96" s="149" t="str">
        <f>'Crisis Indicator Data'!D93</f>
        <v>Turkey,Greece</v>
      </c>
      <c r="E96" s="150" t="str">
        <f>'Crisis Indicator Data'!E93</f>
        <v>TUR,GRC</v>
      </c>
      <c r="F96" s="241" t="str">
        <f>IF('Crisis Indicator Data'!F93="x","x",IF(LOG('Crisis Indicator Data'!F93)&lt;F$4,0,IF(LOG('Crisis Indicator Data'!F93)&gt;F$3,5,ROUND(5-(F$3-LOG('Crisis Indicator Data'!F93))/(F$3-F$4)*5,1))))</f>
        <v>x</v>
      </c>
      <c r="G96" s="144" t="str">
        <f>IF('Crisis Indicator Data'!F93="x","x",IF(B96="Regional crisis",('Crisis Indicator Data'!F93/VLOOKUP('Impact of the crisis'!$C96,'Regional Crises'!$B$1:$R$66,4,FALSE)),'Crisis Indicator Data'!F93/VLOOKUP('Impact of the crisis'!$E96,'Country Indicator Data'!$B$4:$P$194,15,FALSE)))</f>
        <v>x</v>
      </c>
      <c r="H96" s="235" t="str">
        <f t="shared" si="26"/>
        <v>x</v>
      </c>
      <c r="I96" s="235" t="str">
        <f t="shared" si="27"/>
        <v>x</v>
      </c>
      <c r="J96" s="235" t="str">
        <f>IF('Crisis Indicator Data'!G93="x","x",IF(LOG('Crisis Indicator Data'!G93)&lt;J$4,0,IF(LOG('Crisis Indicator Data'!G93)&gt;J$3,5,ROUND(5-(J$3-LOG('Crisis Indicator Data'!G93))/(J$3-J$4)*5,1))))</f>
        <v>x</v>
      </c>
      <c r="K96" s="144" t="str">
        <f>IF('Crisis Indicator Data'!G93="x","x",IF(B96="Regional crisis",('Crisis Indicator Data'!G93/VLOOKUP('Impact of the crisis'!$C96,'Regional Crises'!$B$1:$R$66,5,FALSE)),'Crisis Indicator Data'!G93/VLOOKUP('Impact of the crisis'!$E96,'Country Indicator Data'!$B$4:$P$194,14,FALSE)))</f>
        <v>x</v>
      </c>
      <c r="L96" s="235" t="str">
        <f t="shared" si="28"/>
        <v>x</v>
      </c>
      <c r="M96" s="235" t="str">
        <f t="shared" si="29"/>
        <v>x</v>
      </c>
      <c r="N96" s="235" t="str">
        <f t="shared" si="30"/>
        <v>x</v>
      </c>
      <c r="O96" s="235" t="str">
        <f>IF('Crisis Indicator Data'!H93="x","x",IF('Crisis Indicator Data'!H93=0,0,IF(LOG('Crisis Indicator Data'!H93)&lt;O$4,0,IF(LOG('Crisis Indicator Data'!H93)&gt;O$3,5,ROUND(5-(O$3-LOG('Crisis Indicator Data'!H93))/(O$3-O$4)*5,1)))))</f>
        <v>x</v>
      </c>
      <c r="P96" s="143" t="str">
        <f>IF('Crisis Indicator Data'!H93="x","x",'Crisis Indicator Data'!H93/'Crisis Indicator Data'!G93)</f>
        <v>x</v>
      </c>
      <c r="Q96" s="235" t="str">
        <f t="shared" si="31"/>
        <v>x</v>
      </c>
      <c r="R96" s="235" t="str">
        <f t="shared" si="32"/>
        <v>x</v>
      </c>
      <c r="S96" s="235" t="str">
        <f>IF('Crisis Indicator Data'!I93="x","x",IF('Crisis Indicator Data'!I93=0,0,IF(LOG('Crisis Indicator Data'!I93)&lt;S$4,0,IF(LOG('Crisis Indicator Data'!I93)&gt;S$3,5,ROUND(5-(S$3-LOG('Crisis Indicator Data'!I93))/(S$3-S$4)*5,1)))))</f>
        <v>x</v>
      </c>
      <c r="T96" s="143" t="str">
        <f>IF('Crisis Indicator Data'!H93="x","x",IF('Crisis Indicator Data'!I93="x","x",'Crisis Indicator Data'!I93/'Crisis Indicator Data'!H93))</f>
        <v>x</v>
      </c>
      <c r="U96" s="235" t="str">
        <f t="shared" si="33"/>
        <v>x</v>
      </c>
      <c r="V96" s="235" t="str">
        <f t="shared" si="34"/>
        <v>x</v>
      </c>
      <c r="W96" s="235">
        <f>IF('Crisis Indicator Data'!L93="x","x",IF('Crisis Indicator Data'!L93=0,0,IF(LOG('Crisis Indicator Data'!L93)&lt;W$4,0,IF(LOG('Crisis Indicator Data'!L93)&gt;W$3,5,ROUND(5-(W$3-LOG('Crisis Indicator Data'!L93))/(W$3-W$4)*5,1)))))</f>
        <v>2.4</v>
      </c>
      <c r="X96" s="242" t="str">
        <f>IF(OR('Crisis Indicator Data'!L93="x",'Crisis Indicator Data'!H93="x"),"x",'Crisis Indicator Data'!L93/'Crisis Indicator Data'!H93)</f>
        <v>x</v>
      </c>
      <c r="Y96" s="235" t="str">
        <f t="shared" si="35"/>
        <v>x</v>
      </c>
      <c r="Z96" s="235">
        <f t="shared" si="36"/>
        <v>2.4</v>
      </c>
      <c r="AA96" s="235">
        <f t="shared" si="37"/>
        <v>2.4</v>
      </c>
      <c r="AB96" s="243">
        <f t="shared" si="38"/>
        <v>2.4</v>
      </c>
    </row>
    <row r="97" spans="1:28" x14ac:dyDescent="0.3">
      <c r="A97" s="148" t="str">
        <f>'Crisis Indicator Data'!A94</f>
        <v>Central Mediterranean Route</v>
      </c>
      <c r="B97" s="149" t="str">
        <f>'Crisis Indicator Data'!B94</f>
        <v>Regional crisis</v>
      </c>
      <c r="C97" s="149" t="str">
        <f>'Crisis Indicator Data'!C94</f>
        <v>REG007</v>
      </c>
      <c r="D97" s="149" t="str">
        <f>'Crisis Indicator Data'!D94</f>
        <v>Algeria,Tunisia,Libya,Italy</v>
      </c>
      <c r="E97" s="150" t="str">
        <f>'Crisis Indicator Data'!E94</f>
        <v>DZA,TUN,LBY,ITA</v>
      </c>
      <c r="F97" s="241" t="str">
        <f>IF('Crisis Indicator Data'!F94="x","x",IF(LOG('Crisis Indicator Data'!F94)&lt;F$4,0,IF(LOG('Crisis Indicator Data'!F94)&gt;F$3,5,ROUND(5-(F$3-LOG('Crisis Indicator Data'!F94))/(F$3-F$4)*5,1))))</f>
        <v>x</v>
      </c>
      <c r="G97" s="144" t="str">
        <f>IF('Crisis Indicator Data'!F94="x","x",IF(B97="Regional crisis",('Crisis Indicator Data'!F94/VLOOKUP('Impact of the crisis'!$C97,'Regional Crises'!$B$1:$R$66,4,FALSE)),'Crisis Indicator Data'!F94/VLOOKUP('Impact of the crisis'!$E97,'Country Indicator Data'!$B$4:$P$194,15,FALSE)))</f>
        <v>x</v>
      </c>
      <c r="H97" s="235" t="str">
        <f t="shared" si="26"/>
        <v>x</v>
      </c>
      <c r="I97" s="235" t="str">
        <f t="shared" si="27"/>
        <v>x</v>
      </c>
      <c r="J97" s="235" t="str">
        <f>IF('Crisis Indicator Data'!G94="x","x",IF(LOG('Crisis Indicator Data'!G94)&lt;J$4,0,IF(LOG('Crisis Indicator Data'!G94)&gt;J$3,5,ROUND(5-(J$3-LOG('Crisis Indicator Data'!G94))/(J$3-J$4)*5,1))))</f>
        <v>x</v>
      </c>
      <c r="K97" s="144" t="str">
        <f>IF('Crisis Indicator Data'!G94="x","x",IF(B97="Regional crisis",('Crisis Indicator Data'!G94/VLOOKUP('Impact of the crisis'!$C97,'Regional Crises'!$B$1:$R$66,5,FALSE)),'Crisis Indicator Data'!G94/VLOOKUP('Impact of the crisis'!$E97,'Country Indicator Data'!$B$4:$P$194,14,FALSE)))</f>
        <v>x</v>
      </c>
      <c r="L97" s="235" t="str">
        <f t="shared" si="28"/>
        <v>x</v>
      </c>
      <c r="M97" s="235" t="str">
        <f t="shared" si="29"/>
        <v>x</v>
      </c>
      <c r="N97" s="235" t="str">
        <f t="shared" si="30"/>
        <v>x</v>
      </c>
      <c r="O97" s="235" t="str">
        <f>IF('Crisis Indicator Data'!H94="x","x",IF('Crisis Indicator Data'!H94=0,0,IF(LOG('Crisis Indicator Data'!H94)&lt;O$4,0,IF(LOG('Crisis Indicator Data'!H94)&gt;O$3,5,ROUND(5-(O$3-LOG('Crisis Indicator Data'!H94))/(O$3-O$4)*5,1)))))</f>
        <v>x</v>
      </c>
      <c r="P97" s="143" t="str">
        <f>IF('Crisis Indicator Data'!H94="x","x",'Crisis Indicator Data'!H94/'Crisis Indicator Data'!G94)</f>
        <v>x</v>
      </c>
      <c r="Q97" s="235" t="str">
        <f t="shared" si="31"/>
        <v>x</v>
      </c>
      <c r="R97" s="235" t="str">
        <f t="shared" si="32"/>
        <v>x</v>
      </c>
      <c r="S97" s="235" t="str">
        <f>IF('Crisis Indicator Data'!I94="x","x",IF('Crisis Indicator Data'!I94=0,0,IF(LOG('Crisis Indicator Data'!I94)&lt;S$4,0,IF(LOG('Crisis Indicator Data'!I94)&gt;S$3,5,ROUND(5-(S$3-LOG('Crisis Indicator Data'!I94))/(S$3-S$4)*5,1)))))</f>
        <v>x</v>
      </c>
      <c r="T97" s="143" t="str">
        <f>IF('Crisis Indicator Data'!H94="x","x",IF('Crisis Indicator Data'!I94="x","x",'Crisis Indicator Data'!I94/'Crisis Indicator Data'!H94))</f>
        <v>x</v>
      </c>
      <c r="U97" s="235" t="str">
        <f t="shared" si="33"/>
        <v>x</v>
      </c>
      <c r="V97" s="235" t="str">
        <f t="shared" si="34"/>
        <v>x</v>
      </c>
      <c r="W97" s="235">
        <f>IF('Crisis Indicator Data'!L94="x","x",IF('Crisis Indicator Data'!L94=0,0,IF(LOG('Crisis Indicator Data'!L94)&lt;W$4,0,IF(LOG('Crisis Indicator Data'!L94)&gt;W$3,5,ROUND(5-(W$3-LOG('Crisis Indicator Data'!L94))/(W$3-W$4)*5,1)))))</f>
        <v>4</v>
      </c>
      <c r="X97" s="242" t="str">
        <f>IF(OR('Crisis Indicator Data'!L94="x",'Crisis Indicator Data'!H94="x"),"x",'Crisis Indicator Data'!L94/'Crisis Indicator Data'!H94)</f>
        <v>x</v>
      </c>
      <c r="Y97" s="235" t="str">
        <f t="shared" si="35"/>
        <v>x</v>
      </c>
      <c r="Z97" s="235">
        <f t="shared" si="36"/>
        <v>4</v>
      </c>
      <c r="AA97" s="235">
        <f t="shared" si="37"/>
        <v>4</v>
      </c>
      <c r="AB97" s="243">
        <f t="shared" si="38"/>
        <v>4</v>
      </c>
    </row>
    <row r="98" spans="1:28" x14ac:dyDescent="0.3">
      <c r="A98" s="148" t="str">
        <f>'Crisis Indicator Data'!A95</f>
        <v>Western Mediterranean Route</v>
      </c>
      <c r="B98" s="149" t="str">
        <f>'Crisis Indicator Data'!B95</f>
        <v>Regional crisis</v>
      </c>
      <c r="C98" s="149" t="str">
        <f>'Crisis Indicator Data'!C95</f>
        <v>REG008</v>
      </c>
      <c r="D98" s="149" t="str">
        <f>'Crisis Indicator Data'!D95</f>
        <v>Algeria,Morocco,Spain</v>
      </c>
      <c r="E98" s="150" t="str">
        <f>'Crisis Indicator Data'!E95</f>
        <v>DZA,MAR,ESP</v>
      </c>
      <c r="F98" s="241" t="str">
        <f>IF('Crisis Indicator Data'!F95="x","x",IF(LOG('Crisis Indicator Data'!F95)&lt;F$4,0,IF(LOG('Crisis Indicator Data'!F95)&gt;F$3,5,ROUND(5-(F$3-LOG('Crisis Indicator Data'!F95))/(F$3-F$4)*5,1))))</f>
        <v>x</v>
      </c>
      <c r="G98" s="144" t="str">
        <f>IF('Crisis Indicator Data'!F95="x","x",IF(B98="Regional crisis",('Crisis Indicator Data'!F95/VLOOKUP('Impact of the crisis'!$C98,'Regional Crises'!$B$1:$R$66,4,FALSE)),'Crisis Indicator Data'!F95/VLOOKUP('Impact of the crisis'!$E98,'Country Indicator Data'!$B$4:$P$194,15,FALSE)))</f>
        <v>x</v>
      </c>
      <c r="H98" s="235" t="str">
        <f t="shared" si="26"/>
        <v>x</v>
      </c>
      <c r="I98" s="235" t="str">
        <f t="shared" si="27"/>
        <v>x</v>
      </c>
      <c r="J98" s="235" t="str">
        <f>IF('Crisis Indicator Data'!G95="x","x",IF(LOG('Crisis Indicator Data'!G95)&lt;J$4,0,IF(LOG('Crisis Indicator Data'!G95)&gt;J$3,5,ROUND(5-(J$3-LOG('Crisis Indicator Data'!G95))/(J$3-J$4)*5,1))))</f>
        <v>x</v>
      </c>
      <c r="K98" s="144" t="str">
        <f>IF('Crisis Indicator Data'!G95="x","x",IF(B98="Regional crisis",('Crisis Indicator Data'!G95/VLOOKUP('Impact of the crisis'!$C98,'Regional Crises'!$B$1:$R$66,5,FALSE)),'Crisis Indicator Data'!G95/VLOOKUP('Impact of the crisis'!$E98,'Country Indicator Data'!$B$4:$P$194,14,FALSE)))</f>
        <v>x</v>
      </c>
      <c r="L98" s="235" t="str">
        <f t="shared" si="28"/>
        <v>x</v>
      </c>
      <c r="M98" s="235" t="str">
        <f t="shared" si="29"/>
        <v>x</v>
      </c>
      <c r="N98" s="235" t="str">
        <f t="shared" si="30"/>
        <v>x</v>
      </c>
      <c r="O98" s="235" t="str">
        <f>IF('Crisis Indicator Data'!H95="x","x",IF('Crisis Indicator Data'!H95=0,0,IF(LOG('Crisis Indicator Data'!H95)&lt;O$4,0,IF(LOG('Crisis Indicator Data'!H95)&gt;O$3,5,ROUND(5-(O$3-LOG('Crisis Indicator Data'!H95))/(O$3-O$4)*5,1)))))</f>
        <v>x</v>
      </c>
      <c r="P98" s="143" t="str">
        <f>IF('Crisis Indicator Data'!H95="x","x",'Crisis Indicator Data'!H95/'Crisis Indicator Data'!G95)</f>
        <v>x</v>
      </c>
      <c r="Q98" s="235" t="str">
        <f t="shared" si="31"/>
        <v>x</v>
      </c>
      <c r="R98" s="235" t="str">
        <f t="shared" si="32"/>
        <v>x</v>
      </c>
      <c r="S98" s="235" t="str">
        <f>IF('Crisis Indicator Data'!I95="x","x",IF('Crisis Indicator Data'!I95=0,0,IF(LOG('Crisis Indicator Data'!I95)&lt;S$4,0,IF(LOG('Crisis Indicator Data'!I95)&gt;S$3,5,ROUND(5-(S$3-LOG('Crisis Indicator Data'!I95))/(S$3-S$4)*5,1)))))</f>
        <v>x</v>
      </c>
      <c r="T98" s="143" t="str">
        <f>IF('Crisis Indicator Data'!H95="x","x",IF('Crisis Indicator Data'!I95="x","x",'Crisis Indicator Data'!I95/'Crisis Indicator Data'!H95))</f>
        <v>x</v>
      </c>
      <c r="U98" s="235" t="str">
        <f t="shared" si="33"/>
        <v>x</v>
      </c>
      <c r="V98" s="235" t="str">
        <f t="shared" si="34"/>
        <v>x</v>
      </c>
      <c r="W98" s="235">
        <f>IF('Crisis Indicator Data'!L95="x","x",IF('Crisis Indicator Data'!L95=0,0,IF(LOG('Crisis Indicator Data'!L95)&lt;W$4,0,IF(LOG('Crisis Indicator Data'!L95)&gt;W$3,5,ROUND(5-(W$3-LOG('Crisis Indicator Data'!L95))/(W$3-W$4)*5,1)))))</f>
        <v>3.2</v>
      </c>
      <c r="X98" s="242" t="str">
        <f>IF(OR('Crisis Indicator Data'!L95="x",'Crisis Indicator Data'!H95="x"),"x",'Crisis Indicator Data'!L95/'Crisis Indicator Data'!H95)</f>
        <v>x</v>
      </c>
      <c r="Y98" s="235" t="str">
        <f t="shared" si="35"/>
        <v>x</v>
      </c>
      <c r="Z98" s="235">
        <f t="shared" si="36"/>
        <v>3.2</v>
      </c>
      <c r="AA98" s="235">
        <f t="shared" si="37"/>
        <v>3.2</v>
      </c>
      <c r="AB98" s="243">
        <f t="shared" si="38"/>
        <v>3.2</v>
      </c>
    </row>
    <row r="99" spans="1:28" x14ac:dyDescent="0.3">
      <c r="A99" s="148" t="str">
        <f>'Crisis Indicator Data'!A96</f>
        <v>Rohingya Regional Crisis</v>
      </c>
      <c r="B99" s="149" t="str">
        <f>'Crisis Indicator Data'!B96</f>
        <v>Regional crisis</v>
      </c>
      <c r="C99" s="149" t="str">
        <f>'Crisis Indicator Data'!C96</f>
        <v>REG011</v>
      </c>
      <c r="D99" s="149" t="str">
        <f>'Crisis Indicator Data'!D96</f>
        <v>Bangladesh,Myanmar</v>
      </c>
      <c r="E99" s="150" t="str">
        <f>'Crisis Indicator Data'!E96</f>
        <v>BGD,MMR</v>
      </c>
      <c r="F99" s="241">
        <f>IF('Crisis Indicator Data'!F96="x","x",IF(LOG('Crisis Indicator Data'!F96)&lt;F$4,0,IF(LOG('Crisis Indicator Data'!F96)&gt;F$3,5,ROUND(5-(F$3-LOG('Crisis Indicator Data'!F96))/(F$3-F$4)*5,1))))</f>
        <v>2.8</v>
      </c>
      <c r="G99" s="144">
        <f>IF('Crisis Indicator Data'!F96="x","x",IF(B99="Regional crisis",('Crisis Indicator Data'!F96/VLOOKUP('Impact of the crisis'!$C99,'Regional Crises'!$B$1:$R$66,4,FALSE)),'Crisis Indicator Data'!F96/VLOOKUP('Impact of the crisis'!$E99,'Country Indicator Data'!$B$4:$P$194,15,FALSE)))</f>
        <v>5.8100223428024261E-2</v>
      </c>
      <c r="H99" s="235">
        <f t="shared" si="26"/>
        <v>0.2</v>
      </c>
      <c r="I99" s="235">
        <f t="shared" si="27"/>
        <v>1.5</v>
      </c>
      <c r="J99" s="235">
        <f>IF('Crisis Indicator Data'!G96="x","x",IF(LOG('Crisis Indicator Data'!G96)&lt;J$4,0,IF(LOG('Crisis Indicator Data'!G96)&gt;J$3,5,ROUND(5-(J$3-LOG('Crisis Indicator Data'!G96))/(J$3-J$4)*5,1))))</f>
        <v>2.4</v>
      </c>
      <c r="K99" s="144">
        <f>IF('Crisis Indicator Data'!G96="x","x",IF(B99="Regional crisis",('Crisis Indicator Data'!G96/VLOOKUP('Impact of the crisis'!$C99,'Regional Crises'!$B$1:$R$66,5,FALSE)),'Crisis Indicator Data'!G96/VLOOKUP('Impact of the crisis'!$E99,'Country Indicator Data'!$B$4:$P$194,14,FALSE)))</f>
        <v>2.6885478449472158E-2</v>
      </c>
      <c r="L99" s="235">
        <f t="shared" si="28"/>
        <v>0.1</v>
      </c>
      <c r="M99" s="235">
        <f t="shared" si="29"/>
        <v>1.25</v>
      </c>
      <c r="N99" s="235">
        <f t="shared" si="30"/>
        <v>1.4</v>
      </c>
      <c r="O99" s="235">
        <f>IF('Crisis Indicator Data'!H96="x","x",IF('Crisis Indicator Data'!H96=0,0,IF(LOG('Crisis Indicator Data'!H96)&lt;O$4,0,IF(LOG('Crisis Indicator Data'!H96)&gt;O$3,5,ROUND(5-(O$3-LOG('Crisis Indicator Data'!H96))/(O$3-O$4)*5,1)))))</f>
        <v>3.3</v>
      </c>
      <c r="P99" s="143">
        <f>IF('Crisis Indicator Data'!H96="x","x",'Crisis Indicator Data'!H96/'Crisis Indicator Data'!G96)</f>
        <v>0.55687249091951829</v>
      </c>
      <c r="Q99" s="235">
        <f t="shared" si="31"/>
        <v>2.8</v>
      </c>
      <c r="R99" s="235">
        <f t="shared" si="32"/>
        <v>3.05</v>
      </c>
      <c r="S99" s="235">
        <f>IF('Crisis Indicator Data'!I96="x","x",IF('Crisis Indicator Data'!I96=0,0,IF(LOG('Crisis Indicator Data'!I96)&lt;S$4,0,IF(LOG('Crisis Indicator Data'!I96)&gt;S$3,5,ROUND(5-(S$3-LOG('Crisis Indicator Data'!I96))/(S$3-S$4)*5,1)))))</f>
        <v>4.4000000000000004</v>
      </c>
      <c r="T99" s="143">
        <f>IF('Crisis Indicator Data'!H96="x","x",IF('Crisis Indicator Data'!I96="x","x",'Crisis Indicator Data'!I96/'Crisis Indicator Data'!H96))</f>
        <v>0.41743906625472021</v>
      </c>
      <c r="U99" s="235">
        <f t="shared" si="33"/>
        <v>5</v>
      </c>
      <c r="V99" s="235">
        <f t="shared" si="34"/>
        <v>4.7</v>
      </c>
      <c r="W99" s="235">
        <f>IF('Crisis Indicator Data'!L96="x","x",IF('Crisis Indicator Data'!L96=0,0,IF(LOG('Crisis Indicator Data'!L96)&lt;W$4,0,IF(LOG('Crisis Indicator Data'!L96)&gt;W$3,5,ROUND(5-(W$3-LOG('Crisis Indicator Data'!L96))/(W$3-W$4)*5,1)))))</f>
        <v>3.3</v>
      </c>
      <c r="X99" s="242">
        <f>IF(OR('Crisis Indicator Data'!L96="x",'Crisis Indicator Data'!H96="x"),"x",'Crisis Indicator Data'!L96/'Crisis Indicator Data'!H96)</f>
        <v>7.2090628218331613E-5</v>
      </c>
      <c r="Y99" s="235">
        <f t="shared" si="35"/>
        <v>3.6</v>
      </c>
      <c r="Z99" s="235">
        <f t="shared" si="36"/>
        <v>3.5</v>
      </c>
      <c r="AA99" s="235">
        <f t="shared" si="37"/>
        <v>4.2</v>
      </c>
      <c r="AB99" s="243">
        <f t="shared" si="38"/>
        <v>3.7</v>
      </c>
    </row>
    <row r="100" spans="1:28" x14ac:dyDescent="0.3">
      <c r="A100" s="148" t="str">
        <f>'Crisis Indicator Data'!A97</f>
        <v>Southern Africa Regional Food Security Crisis</v>
      </c>
      <c r="B100" s="149" t="str">
        <f>'Crisis Indicator Data'!B97</f>
        <v>Regional crisis</v>
      </c>
      <c r="C100" s="149" t="str">
        <f>'Crisis Indicator Data'!C97</f>
        <v>REG012</v>
      </c>
      <c r="D100" s="149" t="str">
        <f>'Crisis Indicator Data'!D97</f>
        <v>Lesotho,Madagascar,Malawi,Mozambique,Namibia,Eswatini,Zambia,Zimbabwe</v>
      </c>
      <c r="E100" s="150" t="str">
        <f>'Crisis Indicator Data'!E97</f>
        <v>LSO,MDG,MWI,MOZ,NAM,SWZ,ZMB,ZWE</v>
      </c>
      <c r="F100" s="241">
        <f>IF('Crisis Indicator Data'!F97="x","x",IF(LOG('Crisis Indicator Data'!F97)&lt;F$4,0,IF(LOG('Crisis Indicator Data'!F97)&gt;F$3,5,ROUND(5-(F$3-LOG('Crisis Indicator Data'!F97))/(F$3-F$4)*5,1))))</f>
        <v>5</v>
      </c>
      <c r="G100" s="144">
        <f>IF('Crisis Indicator Data'!F97="x","x",IF(B100="Regional crisis",('Crisis Indicator Data'!F97/VLOOKUP('Impact of the crisis'!$C100,'Regional Crises'!$B$1:$R$66,4,FALSE)),'Crisis Indicator Data'!F97/VLOOKUP('Impact of the crisis'!$E100,'Country Indicator Data'!$B$4:$P$194,15,FALSE)))</f>
        <v>0.53190195031109699</v>
      </c>
      <c r="H100" s="235">
        <f t="shared" si="26"/>
        <v>2.6</v>
      </c>
      <c r="I100" s="235">
        <f t="shared" si="27"/>
        <v>3.8</v>
      </c>
      <c r="J100" s="235">
        <f>IF('Crisis Indicator Data'!G97="x","x",IF(LOG('Crisis Indicator Data'!G97)&lt;J$4,0,IF(LOG('Crisis Indicator Data'!G97)&gt;J$3,5,ROUND(5-(J$3-LOG('Crisis Indicator Data'!G97))/(J$3-J$4)*5,1))))</f>
        <v>5</v>
      </c>
      <c r="K100" s="144">
        <f>IF('Crisis Indicator Data'!G97="x","x",IF(B100="Regional crisis",('Crisis Indicator Data'!G97/VLOOKUP('Impact of the crisis'!$C100,'Regional Crises'!$B$1:$R$66,5,FALSE)),'Crisis Indicator Data'!G97/VLOOKUP('Impact of the crisis'!$E100,'Country Indicator Data'!$B$4:$P$194,14,FALSE)))</f>
        <v>0.53941787978450439</v>
      </c>
      <c r="L100" s="235">
        <f t="shared" si="28"/>
        <v>2.7</v>
      </c>
      <c r="M100" s="235">
        <f t="shared" si="29"/>
        <v>3.85</v>
      </c>
      <c r="N100" s="235">
        <f t="shared" si="30"/>
        <v>3.8</v>
      </c>
      <c r="O100" s="235">
        <f>IF('Crisis Indicator Data'!H97="x","x",IF('Crisis Indicator Data'!H97=0,0,IF(LOG('Crisis Indicator Data'!H97)&lt;O$4,0,IF(LOG('Crisis Indicator Data'!H97)&gt;O$3,5,ROUND(5-(O$3-LOG('Crisis Indicator Data'!H97))/(O$3-O$4)*5,1)))))</f>
        <v>5</v>
      </c>
      <c r="P100" s="143">
        <f>IF('Crisis Indicator Data'!H97="x","x",'Crisis Indicator Data'!H97/'Crisis Indicator Data'!G97)</f>
        <v>0.60444284616767741</v>
      </c>
      <c r="Q100" s="235">
        <f t="shared" si="31"/>
        <v>3</v>
      </c>
      <c r="R100" s="235">
        <f t="shared" si="32"/>
        <v>4</v>
      </c>
      <c r="S100" s="235">
        <f>IF('Crisis Indicator Data'!I97="x","x",IF('Crisis Indicator Data'!I97=0,0,IF(LOG('Crisis Indicator Data'!I97)&lt;S$4,0,IF(LOG('Crisis Indicator Data'!I97)&gt;S$3,5,ROUND(5-(S$3-LOG('Crisis Indicator Data'!I97))/(S$3-S$4)*5,1)))))</f>
        <v>2.8</v>
      </c>
      <c r="T100" s="143">
        <f>IF('Crisis Indicator Data'!H97="x","x",IF('Crisis Indicator Data'!I97="x","x",'Crisis Indicator Data'!I97/'Crisis Indicator Data'!H97))</f>
        <v>2.5420520309373143E-3</v>
      </c>
      <c r="U100" s="235">
        <f t="shared" si="33"/>
        <v>0.1</v>
      </c>
      <c r="V100" s="235">
        <f t="shared" si="34"/>
        <v>1.5</v>
      </c>
      <c r="W100" s="235">
        <f>IF('Crisis Indicator Data'!L97="x","x",IF('Crisis Indicator Data'!L97=0,0,IF(LOG('Crisis Indicator Data'!L97)&lt;W$4,0,IF(LOG('Crisis Indicator Data'!L97)&gt;W$3,5,ROUND(5-(W$3-LOG('Crisis Indicator Data'!L97))/(W$3-W$4)*5,1)))))</f>
        <v>2.2999999999999998</v>
      </c>
      <c r="X100" s="242">
        <f>IF(OR('Crisis Indicator Data'!L97="x",'Crisis Indicator Data'!H97="x"),"x",'Crisis Indicator Data'!L97/'Crisis Indicator Data'!H97)</f>
        <v>1.1087673751960625E-6</v>
      </c>
      <c r="Y100" s="235">
        <f t="shared" si="35"/>
        <v>0.1</v>
      </c>
      <c r="Z100" s="235">
        <f t="shared" si="36"/>
        <v>1.2</v>
      </c>
      <c r="AA100" s="235">
        <f t="shared" si="37"/>
        <v>1.4</v>
      </c>
      <c r="AB100" s="243">
        <f t="shared" si="38"/>
        <v>2.9</v>
      </c>
    </row>
    <row r="101" spans="1:28" x14ac:dyDescent="0.3">
      <c r="A101" s="148" t="str">
        <f>'Crisis Indicator Data'!A98</f>
        <v>Nagorno-Karabakh Conflict</v>
      </c>
      <c r="B101" s="149" t="str">
        <f>'Crisis Indicator Data'!B98</f>
        <v>Regional crisis</v>
      </c>
      <c r="C101" s="149" t="str">
        <f>'Crisis Indicator Data'!C98</f>
        <v>REG013</v>
      </c>
      <c r="D101" s="149" t="str">
        <f>'Crisis Indicator Data'!D98</f>
        <v>Armenia,Azerbaijan</v>
      </c>
      <c r="E101" s="150" t="str">
        <f>'Crisis Indicator Data'!E98</f>
        <v>ARM,AZE</v>
      </c>
      <c r="F101" s="241">
        <f>IF('Crisis Indicator Data'!F98="x","x",IF(LOG('Crisis Indicator Data'!F98)&lt;F$4,0,IF(LOG('Crisis Indicator Data'!F98)&gt;F$3,5,ROUND(5-(F$3-LOG('Crisis Indicator Data'!F98))/(F$3-F$4)*5,1))))</f>
        <v>3</v>
      </c>
      <c r="G101" s="144">
        <f>IF('Crisis Indicator Data'!F98="x","x",IF(B101="Regional crisis",('Crisis Indicator Data'!F98/VLOOKUP('Impact of the crisis'!$C101,'Regional Crises'!$B$1:$R$66,4,FALSE)),'Crisis Indicator Data'!F98/VLOOKUP('Impact of the crisis'!$E101,'Country Indicator Data'!$B$4:$P$194,15,FALSE)))</f>
        <v>0.53776106107096899</v>
      </c>
      <c r="H101" s="235">
        <f t="shared" si="26"/>
        <v>2.6</v>
      </c>
      <c r="I101" s="235">
        <f t="shared" si="27"/>
        <v>2.8</v>
      </c>
      <c r="J101" s="235">
        <f>IF('Crisis Indicator Data'!G98="x","x",IF(LOG('Crisis Indicator Data'!G98)&lt;J$4,0,IF(LOG('Crisis Indicator Data'!G98)&gt;J$3,5,ROUND(5-(J$3-LOG('Crisis Indicator Data'!G98))/(J$3-J$4)*5,1))))</f>
        <v>2.6</v>
      </c>
      <c r="K101" s="144">
        <f>IF('Crisis Indicator Data'!G98="x","x",IF(B101="Regional crisis",('Crisis Indicator Data'!G98/VLOOKUP('Impact of the crisis'!$C101,'Regional Crises'!$B$1:$R$66,5,FALSE)),'Crisis Indicator Data'!G98/VLOOKUP('Impact of the crisis'!$E101,'Country Indicator Data'!$B$4:$P$194,14,FALSE)))</f>
        <v>0.45120921305182343</v>
      </c>
      <c r="L101" s="235">
        <f t="shared" si="28"/>
        <v>2.2000000000000002</v>
      </c>
      <c r="M101" s="235">
        <f t="shared" si="29"/>
        <v>2.4000000000000004</v>
      </c>
      <c r="N101" s="235">
        <f t="shared" si="30"/>
        <v>2.6</v>
      </c>
      <c r="O101" s="235">
        <f>IF('Crisis Indicator Data'!H98="x","x",IF('Crisis Indicator Data'!H98=0,0,IF(LOG('Crisis Indicator Data'!H98)&lt;O$4,0,IF(LOG('Crisis Indicator Data'!H98)&gt;O$3,5,ROUND(5-(O$3-LOG('Crisis Indicator Data'!H98))/(O$3-O$4)*5,1)))))</f>
        <v>3.3</v>
      </c>
      <c r="P101" s="143">
        <f>IF('Crisis Indicator Data'!H98="x","x",'Crisis Indicator Data'!H98/'Crisis Indicator Data'!G98)</f>
        <v>0.49974476773864218</v>
      </c>
      <c r="Q101" s="235">
        <f t="shared" si="31"/>
        <v>2.5</v>
      </c>
      <c r="R101" s="235">
        <f t="shared" si="32"/>
        <v>2.9</v>
      </c>
      <c r="S101" s="235">
        <f>IF('Crisis Indicator Data'!I98="x","x",IF('Crisis Indicator Data'!I98=0,0,IF(LOG('Crisis Indicator Data'!I98)&lt;S$4,0,IF(LOG('Crisis Indicator Data'!I98)&gt;S$3,5,ROUND(5-(S$3-LOG('Crisis Indicator Data'!I98))/(S$3-S$4)*5,1)))))</f>
        <v>2.8</v>
      </c>
      <c r="T101" s="143">
        <f>IF('Crisis Indicator Data'!H98="x","x",IF('Crisis Indicator Data'!I98="x","x",'Crisis Indicator Data'!I98/'Crisis Indicator Data'!H98))</f>
        <v>3.1664964249233915E-2</v>
      </c>
      <c r="U101" s="235">
        <f t="shared" si="33"/>
        <v>1.1000000000000001</v>
      </c>
      <c r="V101" s="235">
        <f t="shared" si="34"/>
        <v>2</v>
      </c>
      <c r="W101" s="235">
        <f>IF('Crisis Indicator Data'!L98="x","x",IF('Crisis Indicator Data'!L98=0,0,IF(LOG('Crisis Indicator Data'!L98)&lt;W$4,0,IF(LOG('Crisis Indicator Data'!L98)&gt;W$3,5,ROUND(5-(W$3-LOG('Crisis Indicator Data'!L98))/(W$3-W$4)*5,1)))))</f>
        <v>3.1</v>
      </c>
      <c r="X101" s="242">
        <f>IF(OR('Crisis Indicator Data'!L98="x",'Crisis Indicator Data'!H98="x"),"x",'Crisis Indicator Data'!L98/'Crisis Indicator Data'!H98)</f>
        <v>4.6986721144024515E-5</v>
      </c>
      <c r="Y101" s="235">
        <f t="shared" si="35"/>
        <v>2.2999999999999998</v>
      </c>
      <c r="Z101" s="235">
        <f t="shared" si="36"/>
        <v>2.7</v>
      </c>
      <c r="AA101" s="235">
        <f t="shared" si="37"/>
        <v>2.4</v>
      </c>
      <c r="AB101" s="243">
        <f t="shared" si="38"/>
        <v>2.7</v>
      </c>
    </row>
    <row r="102" spans="1:28" x14ac:dyDescent="0.3">
      <c r="A102" s="148" t="str">
        <f>'Crisis Indicator Data'!A99</f>
        <v>Burundi and DRC refugees in Rwanda</v>
      </c>
      <c r="B102" s="149" t="str">
        <f>'Crisis Indicator Data'!B99</f>
        <v>International displacement</v>
      </c>
      <c r="C102" s="149" t="str">
        <f>'Crisis Indicator Data'!C99</f>
        <v>RWA002</v>
      </c>
      <c r="D102" s="149" t="str">
        <f>'Crisis Indicator Data'!D99</f>
        <v>Rwanda</v>
      </c>
      <c r="E102" s="150" t="str">
        <f>'Crisis Indicator Data'!E99</f>
        <v>RWA</v>
      </c>
      <c r="F102" s="241">
        <f>IF('Crisis Indicator Data'!F99="x","x",IF(LOG('Crisis Indicator Data'!F99)&lt;F$4,0,IF(LOG('Crisis Indicator Data'!F99)&gt;F$3,5,ROUND(5-(F$3-LOG('Crisis Indicator Data'!F99))/(F$3-F$4)*5,1))))</f>
        <v>1.7</v>
      </c>
      <c r="G102" s="144">
        <f>IF('Crisis Indicator Data'!F99="x","x",IF(B102="Regional crisis",('Crisis Indicator Data'!F99/VLOOKUP('Impact of the crisis'!$C102,'Regional Crises'!$B$1:$R$66,4,FALSE)),'Crisis Indicator Data'!F99/VLOOKUP('Impact of the crisis'!$E102,'Country Indicator Data'!$B$4:$P$194,15,FALSE)))</f>
        <v>0.43153627888123225</v>
      </c>
      <c r="H102" s="235">
        <f t="shared" ref="H102:H133" si="39">IF(G102="x","x",IF(G102&lt;H$4,0,IF(G102&gt;H$3,5,ROUND(5-(H$3-G102)/(H$3-H$4)*5,1))))</f>
        <v>2.1</v>
      </c>
      <c r="I102" s="235">
        <f t="shared" ref="I102:I133" si="40">IF(AND(H102="x",F102="x"),"x",AVERAGE(F102,H102))</f>
        <v>1.9</v>
      </c>
      <c r="J102" s="235">
        <f>IF('Crisis Indicator Data'!G99="x","x",IF(LOG('Crisis Indicator Data'!G99)&lt;J$4,0,IF(LOG('Crisis Indicator Data'!G99)&gt;J$3,5,ROUND(5-(J$3-LOG('Crisis Indicator Data'!G99))/(J$3-J$4)*5,1))))</f>
        <v>2.2000000000000002</v>
      </c>
      <c r="K102" s="144">
        <f>IF('Crisis Indicator Data'!G99="x","x",IF(B102="Regional crisis",('Crisis Indicator Data'!G99/VLOOKUP('Impact of the crisis'!$C102,'Regional Crises'!$B$1:$R$66,5,FALSE)),'Crisis Indicator Data'!G99/VLOOKUP('Impact of the crisis'!$E102,'Country Indicator Data'!$B$4:$P$194,14,FALSE)))</f>
        <v>0.47365697132801987</v>
      </c>
      <c r="L102" s="235">
        <f t="shared" ref="L102:L133" si="41">IF(K102="x","x",IF(K102&lt;L$4,0,IF(K102&gt;L$3,5,ROUND(5-(L$3-K102)/(L$3-L$4)*5,1))))</f>
        <v>2.2999999999999998</v>
      </c>
      <c r="M102" s="235">
        <f t="shared" ref="M102:M133" si="42">IF(AND(L102="x",J102="x"),"x",AVERAGE(J102,L102))</f>
        <v>2.25</v>
      </c>
      <c r="N102" s="235">
        <f t="shared" ref="N102:N133" si="43">IF(AND(M102="x",I102="x"),"x",IF(OR(M102="x",I102="x"),AVERAGE(I102,M102),ROUND((5-GEOMEAN(((5-I102)/5*4+1),((5-M102)/5*4+1)))/4*5,1)))</f>
        <v>2.1</v>
      </c>
      <c r="O102" s="235">
        <f>IF('Crisis Indicator Data'!H99="x","x",IF('Crisis Indicator Data'!H99=0,0,IF(LOG('Crisis Indicator Data'!H99)&lt;O$4,0,IF(LOG('Crisis Indicator Data'!H99)&gt;O$3,5,ROUND(5-(O$3-LOG('Crisis Indicator Data'!H99))/(O$3-O$4)*5,1)))))</f>
        <v>1.1000000000000001</v>
      </c>
      <c r="P102" s="143">
        <f>IF('Crisis Indicator Data'!H99="x","x",'Crisis Indicator Data'!H99/'Crisis Indicator Data'!G99)</f>
        <v>3.0594405594405596E-2</v>
      </c>
      <c r="Q102" s="235">
        <f t="shared" ref="Q102:Q133" si="44">IF(P102="x","x",IF(P102&lt;Q$4,0,IF(P102&gt;Q$3,5,ROUND(5-(Q$3-P102)/(Q$3-Q$4)*5,1))))</f>
        <v>0.1</v>
      </c>
      <c r="R102" s="235">
        <f t="shared" ref="R102:R133" si="45">IF(AND(Q102="x",O102="x"),"x",AVERAGE(O102,Q102))</f>
        <v>0.60000000000000009</v>
      </c>
      <c r="S102" s="235">
        <f>IF('Crisis Indicator Data'!I99="x","x",IF('Crisis Indicator Data'!I99=0,0,IF(LOG('Crisis Indicator Data'!I99)&lt;S$4,0,IF(LOG('Crisis Indicator Data'!I99)&gt;S$3,5,ROUND(5-(S$3-LOG('Crisis Indicator Data'!I99))/(S$3-S$4)*5,1)))))</f>
        <v>3.1</v>
      </c>
      <c r="T102" s="143">
        <f>IF('Crisis Indicator Data'!H99="x","x",IF('Crisis Indicator Data'!I99="x","x",'Crisis Indicator Data'!I99/'Crisis Indicator Data'!H99))</f>
        <v>1</v>
      </c>
      <c r="U102" s="235">
        <f t="shared" ref="U102:U133" si="46">IF(T102="x","x",IF(T102&lt;U$4,0,IF(T102&gt;U$3,5,ROUND(5-(U$3-T102)/(U$3-U$4)*5,1))))</f>
        <v>5</v>
      </c>
      <c r="V102" s="235">
        <f t="shared" ref="V102:V133" si="47">IF(AND(U102="x",S102="x"),"x",ROUND(AVERAGE(S102,U102),1))</f>
        <v>4.0999999999999996</v>
      </c>
      <c r="W102" s="235" t="str">
        <f>IF('Crisis Indicator Data'!L99="x","x",IF('Crisis Indicator Data'!L99=0,0,IF(LOG('Crisis Indicator Data'!L99)&lt;W$4,0,IF(LOG('Crisis Indicator Data'!L99)&gt;W$3,5,ROUND(5-(W$3-LOG('Crisis Indicator Data'!L99))/(W$3-W$4)*5,1)))))</f>
        <v>x</v>
      </c>
      <c r="X102" s="242" t="str">
        <f>IF(OR('Crisis Indicator Data'!L99="x",'Crisis Indicator Data'!H99="x"),"x",'Crisis Indicator Data'!L99/'Crisis Indicator Data'!H99)</f>
        <v>x</v>
      </c>
      <c r="Y102" s="235" t="str">
        <f t="shared" ref="Y102:Y133" si="48">IF(X102="x","x",IF(X102&lt;Y$4,0,IF(X102&gt;Y$3,5,ROUND(5-(Y$3-X102)/(Y$3-Y$4)*5,1))))</f>
        <v>x</v>
      </c>
      <c r="Z102" s="235" t="str">
        <f t="shared" ref="Z102:Z133" si="49">IF(AND(Y102="x",W102="x"),"x",ROUND(AVERAGE(W102,Y102),1))</f>
        <v>x</v>
      </c>
      <c r="AA102" s="235">
        <f t="shared" ref="AA102:AA133" si="50">IF(AND(V102="x",Z102="x"),"x",IF(OR(V102="x",Z102="x"),AVERAGE(V102,Z102),ROUND((5-GEOMEAN(((5-V102)/5*4+1),((5-Z102)/5*4+1)))/4*5,1)))</f>
        <v>4.0999999999999996</v>
      </c>
      <c r="AB102" s="243">
        <f t="shared" ref="AB102:AB133" si="51">IF(AND(R102="x",AA102="x"),"x",IF(OR(R102="x",AA102="x"),AVERAGE(R102,AA102),ROUND((5-GEOMEAN(((5-R102)/5*4+1),((5-AA102)/5*4+1)))/4*5,1)))</f>
        <v>2.8</v>
      </c>
    </row>
    <row r="103" spans="1:28" x14ac:dyDescent="0.3">
      <c r="A103" s="148" t="str">
        <f>'Crisis Indicator Data'!A100</f>
        <v>Complex crisis in Sudan</v>
      </c>
      <c r="B103" s="149" t="str">
        <f>'Crisis Indicator Data'!B100</f>
        <v>Multiple crises country</v>
      </c>
      <c r="C103" s="149" t="str">
        <f>'Crisis Indicator Data'!C100</f>
        <v>SDN001</v>
      </c>
      <c r="D103" s="149" t="str">
        <f>'Crisis Indicator Data'!D100</f>
        <v>Sudan</v>
      </c>
      <c r="E103" s="150" t="str">
        <f>'Crisis Indicator Data'!E100</f>
        <v>SDN</v>
      </c>
      <c r="F103" s="241">
        <f>IF('Crisis Indicator Data'!F100="x","x",IF(LOG('Crisis Indicator Data'!F100)&lt;F$4,0,IF(LOG('Crisis Indicator Data'!F100)&gt;F$3,5,ROUND(5-(F$3-LOG('Crisis Indicator Data'!F100))/(F$3-F$4)*5,1))))</f>
        <v>5</v>
      </c>
      <c r="G103" s="144">
        <f>IF('Crisis Indicator Data'!F100="x","x",IF(B103="Regional crisis",('Crisis Indicator Data'!F100/VLOOKUP('Impact of the crisis'!$C103,'Regional Crises'!$B$1:$R$66,4,FALSE)),'Crisis Indicator Data'!F100/VLOOKUP('Impact of the crisis'!$E103,'Country Indicator Data'!$B$4:$P$194,15,FALSE)))</f>
        <v>0.77469991582491582</v>
      </c>
      <c r="H103" s="235">
        <f t="shared" si="39"/>
        <v>3.9</v>
      </c>
      <c r="I103" s="235">
        <f t="shared" si="40"/>
        <v>4.45</v>
      </c>
      <c r="J103" s="235">
        <f>IF('Crisis Indicator Data'!G100="x","x",IF(LOG('Crisis Indicator Data'!G100)&lt;J$4,0,IF(LOG('Crisis Indicator Data'!G100)&gt;J$3,5,ROUND(5-(J$3-LOG('Crisis Indicator Data'!G100))/(J$3-J$4)*5,1))))</f>
        <v>5</v>
      </c>
      <c r="K103" s="144">
        <f>IF('Crisis Indicator Data'!G100="x","x",IF(B103="Regional crisis",('Crisis Indicator Data'!G100/VLOOKUP('Impact of the crisis'!$C103,'Regional Crises'!$B$1:$R$66,5,FALSE)),'Crisis Indicator Data'!G100/VLOOKUP('Impact of the crisis'!$E103,'Country Indicator Data'!$B$4:$P$194,14,FALSE)))</f>
        <v>1.0883720930232559</v>
      </c>
      <c r="L103" s="235">
        <f t="shared" si="41"/>
        <v>5</v>
      </c>
      <c r="M103" s="235">
        <f t="shared" si="42"/>
        <v>5</v>
      </c>
      <c r="N103" s="235">
        <f t="shared" si="43"/>
        <v>4.8</v>
      </c>
      <c r="O103" s="235">
        <f>IF('Crisis Indicator Data'!H100="x","x",IF('Crisis Indicator Data'!H100=0,0,IF(LOG('Crisis Indicator Data'!H100)&lt;O$4,0,IF(LOG('Crisis Indicator Data'!H100)&gt;O$3,5,ROUND(5-(O$3-LOG('Crisis Indicator Data'!H100))/(O$3-O$4)*5,1)))))</f>
        <v>5</v>
      </c>
      <c r="P103" s="143">
        <f>IF('Crisis Indicator Data'!H100="x","x",'Crisis Indicator Data'!H100/'Crisis Indicator Data'!G100)</f>
        <v>0.65811965811965811</v>
      </c>
      <c r="Q103" s="235">
        <f t="shared" si="44"/>
        <v>3.3</v>
      </c>
      <c r="R103" s="235">
        <f t="shared" si="45"/>
        <v>4.1500000000000004</v>
      </c>
      <c r="S103" s="235">
        <f>IF('Crisis Indicator Data'!I100="x","x",IF('Crisis Indicator Data'!I100=0,0,IF(LOG('Crisis Indicator Data'!I100)&lt;S$4,0,IF(LOG('Crisis Indicator Data'!I100)&gt;S$3,5,ROUND(5-(S$3-LOG('Crisis Indicator Data'!I100))/(S$3-S$4)*5,1)))))</f>
        <v>5</v>
      </c>
      <c r="T103" s="143">
        <f>IF('Crisis Indicator Data'!H100="x","x",IF('Crisis Indicator Data'!I100="x","x",'Crisis Indicator Data'!I100/'Crisis Indicator Data'!H100))</f>
        <v>0.13032467532467532</v>
      </c>
      <c r="U103" s="235">
        <f t="shared" si="46"/>
        <v>4.3</v>
      </c>
      <c r="V103" s="235">
        <f t="shared" si="47"/>
        <v>4.7</v>
      </c>
      <c r="W103" s="235">
        <f>IF('Crisis Indicator Data'!L100="x","x",IF('Crisis Indicator Data'!L100=0,0,IF(LOG('Crisis Indicator Data'!L100)&lt;W$4,0,IF(LOG('Crisis Indicator Data'!L100)&gt;W$3,5,ROUND(5-(W$3-LOG('Crisis Indicator Data'!L100))/(W$3-W$4)*5,1)))))</f>
        <v>0</v>
      </c>
      <c r="X103" s="242">
        <f>IF(OR('Crisis Indicator Data'!L100="x",'Crisis Indicator Data'!H100="x"),"x",'Crisis Indicator Data'!L100/'Crisis Indicator Data'!H100)</f>
        <v>0</v>
      </c>
      <c r="Y103" s="235">
        <f t="shared" si="48"/>
        <v>0</v>
      </c>
      <c r="Z103" s="235">
        <f t="shared" si="49"/>
        <v>0</v>
      </c>
      <c r="AA103" s="235">
        <f t="shared" si="50"/>
        <v>3.1</v>
      </c>
      <c r="AB103" s="243">
        <f t="shared" si="51"/>
        <v>3.7</v>
      </c>
    </row>
    <row r="104" spans="1:28" x14ac:dyDescent="0.3">
      <c r="A104" s="148" t="str">
        <f>'Crisis Indicator Data'!A101</f>
        <v>Refugees in Sudan</v>
      </c>
      <c r="B104" s="149" t="str">
        <f>'Crisis Indicator Data'!B101</f>
        <v>International displacement</v>
      </c>
      <c r="C104" s="149" t="str">
        <f>'Crisis Indicator Data'!C101</f>
        <v>SDN005</v>
      </c>
      <c r="D104" s="149" t="str">
        <f>'Crisis Indicator Data'!D101</f>
        <v>Sudan</v>
      </c>
      <c r="E104" s="150" t="str">
        <f>'Crisis Indicator Data'!E101</f>
        <v>SDN</v>
      </c>
      <c r="F104" s="241">
        <f>IF('Crisis Indicator Data'!F101="x","x",IF(LOG('Crisis Indicator Data'!F101)&lt;F$4,0,IF(LOG('Crisis Indicator Data'!F101)&gt;F$3,5,ROUND(5-(F$3-LOG('Crisis Indicator Data'!F101))/(F$3-F$4)*5,1))))</f>
        <v>2</v>
      </c>
      <c r="G104" s="144">
        <f>IF('Crisis Indicator Data'!F101="x","x",IF(B104="Regional crisis",('Crisis Indicator Data'!F101/VLOOKUP('Impact of the crisis'!$C104,'Regional Crises'!$B$1:$R$66,4,FALSE)),'Crisis Indicator Data'!F101/VLOOKUP('Impact of the crisis'!$E104,'Country Indicator Data'!$B$4:$P$194,15,FALSE)))</f>
        <v>6.313131313131313E-3</v>
      </c>
      <c r="H104" s="235">
        <f t="shared" si="39"/>
        <v>0</v>
      </c>
      <c r="I104" s="235">
        <f t="shared" si="40"/>
        <v>1</v>
      </c>
      <c r="J104" s="235">
        <f>IF('Crisis Indicator Data'!G101="x","x",IF(LOG('Crisis Indicator Data'!G101)&lt;J$4,0,IF(LOG('Crisis Indicator Data'!G101)&gt;J$3,5,ROUND(5-(J$3-LOG('Crisis Indicator Data'!G101))/(J$3-J$4)*5,1))))</f>
        <v>3.5</v>
      </c>
      <c r="K104" s="144">
        <f>IF('Crisis Indicator Data'!G101="x","x",IF(B104="Regional crisis",('Crisis Indicator Data'!G101/VLOOKUP('Impact of the crisis'!$C104,'Regional Crises'!$B$1:$R$66,5,FALSE)),'Crisis Indicator Data'!G101/VLOOKUP('Impact of the crisis'!$E104,'Country Indicator Data'!$B$4:$P$194,14,FALSE)))</f>
        <v>0.26869767441860465</v>
      </c>
      <c r="L104" s="235">
        <f t="shared" si="41"/>
        <v>1.3</v>
      </c>
      <c r="M104" s="235">
        <f t="shared" si="42"/>
        <v>2.4</v>
      </c>
      <c r="N104" s="235">
        <f t="shared" si="43"/>
        <v>1.8</v>
      </c>
      <c r="O104" s="235">
        <f>IF('Crisis Indicator Data'!H101="x","x",IF('Crisis Indicator Data'!H101=0,0,IF(LOG('Crisis Indicator Data'!H101)&lt;O$4,0,IF(LOG('Crisis Indicator Data'!H101)&gt;O$3,5,ROUND(5-(O$3-LOG('Crisis Indicator Data'!H101))/(O$3-O$4)*5,1)))))</f>
        <v>4.3</v>
      </c>
      <c r="P104" s="143">
        <f>IF('Crisis Indicator Data'!H101="x","x",'Crisis Indicator Data'!H101/'Crisis Indicator Data'!G101)</f>
        <v>1</v>
      </c>
      <c r="Q104" s="235">
        <f t="shared" si="44"/>
        <v>5</v>
      </c>
      <c r="R104" s="235">
        <f t="shared" si="45"/>
        <v>4.6500000000000004</v>
      </c>
      <c r="S104" s="235">
        <f>IF('Crisis Indicator Data'!I101="x","x",IF('Crisis Indicator Data'!I101=0,0,IF(LOG('Crisis Indicator Data'!I101)&lt;S$4,0,IF(LOG('Crisis Indicator Data'!I101)&gt;S$3,5,ROUND(5-(S$3-LOG('Crisis Indicator Data'!I101))/(S$3-S$4)*5,1)))))</f>
        <v>5</v>
      </c>
      <c r="T104" s="143">
        <f>IF('Crisis Indicator Data'!H101="x","x",IF('Crisis Indicator Data'!I101="x","x",'Crisis Indicator Data'!I101/'Crisis Indicator Data'!H101))</f>
        <v>0.31867751428076857</v>
      </c>
      <c r="U104" s="235">
        <f t="shared" si="46"/>
        <v>5</v>
      </c>
      <c r="V104" s="235">
        <f t="shared" si="47"/>
        <v>5</v>
      </c>
      <c r="W104" s="235" t="str">
        <f>IF('Crisis Indicator Data'!L101="x","x",IF('Crisis Indicator Data'!L101=0,0,IF(LOG('Crisis Indicator Data'!L101)&lt;W$4,0,IF(LOG('Crisis Indicator Data'!L101)&gt;W$3,5,ROUND(5-(W$3-LOG('Crisis Indicator Data'!L101))/(W$3-W$4)*5,1)))))</f>
        <v>x</v>
      </c>
      <c r="X104" s="242" t="str">
        <f>IF(OR('Crisis Indicator Data'!L101="x",'Crisis Indicator Data'!H101="x"),"x",'Crisis Indicator Data'!L101/'Crisis Indicator Data'!H101)</f>
        <v>x</v>
      </c>
      <c r="Y104" s="235" t="str">
        <f t="shared" si="48"/>
        <v>x</v>
      </c>
      <c r="Z104" s="235" t="str">
        <f t="shared" si="49"/>
        <v>x</v>
      </c>
      <c r="AA104" s="235">
        <f t="shared" si="50"/>
        <v>5</v>
      </c>
      <c r="AB104" s="243">
        <f t="shared" si="51"/>
        <v>4.8</v>
      </c>
    </row>
    <row r="105" spans="1:28" x14ac:dyDescent="0.3">
      <c r="A105" s="148" t="str">
        <f>'Crisis Indicator Data'!A102</f>
        <v xml:space="preserve">Floods in Sudan </v>
      </c>
      <c r="B105" s="149" t="str">
        <f>'Crisis Indicator Data'!B102</f>
        <v>Flood</v>
      </c>
      <c r="C105" s="149" t="str">
        <f>'Crisis Indicator Data'!C102</f>
        <v>SDN006</v>
      </c>
      <c r="D105" s="149" t="str">
        <f>'Crisis Indicator Data'!D102</f>
        <v>Sudan</v>
      </c>
      <c r="E105" s="150" t="str">
        <f>'Crisis Indicator Data'!E102</f>
        <v>SDN</v>
      </c>
      <c r="F105" s="241">
        <f>IF('Crisis Indicator Data'!F102="x","x",IF(LOG('Crisis Indicator Data'!F102)&lt;F$4,0,IF(LOG('Crisis Indicator Data'!F102)&gt;F$3,5,ROUND(5-(F$3-LOG('Crisis Indicator Data'!F102))/(F$3-F$4)*5,1))))</f>
        <v>5</v>
      </c>
      <c r="G105" s="144">
        <f>IF('Crisis Indicator Data'!F102="x","x",IF(B105="Regional crisis",('Crisis Indicator Data'!F102/VLOOKUP('Impact of the crisis'!$C105,'Regional Crises'!$B$1:$R$66,4,FALSE)),'Crisis Indicator Data'!F102/VLOOKUP('Impact of the crisis'!$E105,'Country Indicator Data'!$B$4:$P$194,15,FALSE)))</f>
        <v>0.77469991582491582</v>
      </c>
      <c r="H105" s="235">
        <f t="shared" si="39"/>
        <v>3.9</v>
      </c>
      <c r="I105" s="235">
        <f t="shared" si="40"/>
        <v>4.45</v>
      </c>
      <c r="J105" s="235">
        <f>IF('Crisis Indicator Data'!G102="x","x",IF(LOG('Crisis Indicator Data'!G102)&lt;J$4,0,IF(LOG('Crisis Indicator Data'!G102)&gt;J$3,5,ROUND(5-(J$3-LOG('Crisis Indicator Data'!G102))/(J$3-J$4)*5,1))))</f>
        <v>5</v>
      </c>
      <c r="K105" s="144">
        <f>IF('Crisis Indicator Data'!G102="x","x",IF(B105="Regional crisis",('Crisis Indicator Data'!G102/VLOOKUP('Impact of the crisis'!$C105,'Regional Crises'!$B$1:$R$66,5,FALSE)),'Crisis Indicator Data'!G102/VLOOKUP('Impact of the crisis'!$E105,'Country Indicator Data'!$B$4:$P$194,14,FALSE)))</f>
        <v>1</v>
      </c>
      <c r="L105" s="235">
        <f t="shared" si="41"/>
        <v>5</v>
      </c>
      <c r="M105" s="235">
        <f t="shared" si="42"/>
        <v>5</v>
      </c>
      <c r="N105" s="235">
        <f t="shared" si="43"/>
        <v>4.8</v>
      </c>
      <c r="O105" s="235">
        <f>IF('Crisis Indicator Data'!H102="x","x",IF('Crisis Indicator Data'!H102=0,0,IF(LOG('Crisis Indicator Data'!H102)&lt;O$4,0,IF(LOG('Crisis Indicator Data'!H102)&gt;O$3,5,ROUND(5-(O$3-LOG('Crisis Indicator Data'!H102))/(O$3-O$4)*5,1)))))</f>
        <v>2.4</v>
      </c>
      <c r="P105" s="143">
        <f>IF('Crisis Indicator Data'!H102="x","x",'Crisis Indicator Data'!H102/'Crisis Indicator Data'!G102)</f>
        <v>2.0581395348837208E-2</v>
      </c>
      <c r="Q105" s="235">
        <f t="shared" si="44"/>
        <v>0.1</v>
      </c>
      <c r="R105" s="235">
        <f t="shared" si="45"/>
        <v>1.25</v>
      </c>
      <c r="S105" s="235">
        <f>IF('Crisis Indicator Data'!I102="x","x",IF('Crisis Indicator Data'!I102=0,0,IF(LOG('Crisis Indicator Data'!I102)&lt;S$4,0,IF(LOG('Crisis Indicator Data'!I102)&gt;S$3,5,ROUND(5-(S$3-LOG('Crisis Indicator Data'!I102))/(S$3-S$4)*5,1)))))</f>
        <v>3.8</v>
      </c>
      <c r="T105" s="143">
        <f>IF('Crisis Indicator Data'!H102="x","x",IF('Crisis Indicator Data'!I102="x","x",'Crisis Indicator Data'!I102/'Crisis Indicator Data'!H102))</f>
        <v>0.5423728813559322</v>
      </c>
      <c r="U105" s="235">
        <f t="shared" si="46"/>
        <v>5</v>
      </c>
      <c r="V105" s="235">
        <f t="shared" si="47"/>
        <v>4.4000000000000004</v>
      </c>
      <c r="W105" s="235">
        <f>IF('Crisis Indicator Data'!L102="x","x",IF('Crisis Indicator Data'!L102=0,0,IF(LOG('Crisis Indicator Data'!L102)&lt;W$4,0,IF(LOG('Crisis Indicator Data'!L102)&gt;W$3,5,ROUND(5-(W$3-LOG('Crisis Indicator Data'!L102))/(W$3-W$4)*5,1)))))</f>
        <v>3.1</v>
      </c>
      <c r="X105" s="242">
        <f>IF(OR('Crisis Indicator Data'!L102="x",'Crisis Indicator Data'!H102="x"),"x",'Crisis Indicator Data'!L102/'Crisis Indicator Data'!H102)</f>
        <v>1.751412429378531E-4</v>
      </c>
      <c r="Y105" s="235">
        <f t="shared" si="48"/>
        <v>5</v>
      </c>
      <c r="Z105" s="235">
        <f t="shared" si="49"/>
        <v>4.0999999999999996</v>
      </c>
      <c r="AA105" s="235">
        <f t="shared" si="50"/>
        <v>4.3</v>
      </c>
      <c r="AB105" s="243">
        <f t="shared" si="51"/>
        <v>3.1</v>
      </c>
    </row>
    <row r="106" spans="1:28" x14ac:dyDescent="0.3">
      <c r="A106" s="148" t="str">
        <f>'Crisis Indicator Data'!A103</f>
        <v>Refugees from Ethiopia</v>
      </c>
      <c r="B106" s="149" t="str">
        <f>'Crisis Indicator Data'!B103</f>
        <v>International displacement</v>
      </c>
      <c r="C106" s="149" t="str">
        <f>'Crisis Indicator Data'!C103</f>
        <v>SDN007</v>
      </c>
      <c r="D106" s="149" t="str">
        <f>'Crisis Indicator Data'!D103</f>
        <v>Sudan</v>
      </c>
      <c r="E106" s="150" t="str">
        <f>'Crisis Indicator Data'!E103</f>
        <v>SDN</v>
      </c>
      <c r="F106" s="241">
        <f>IF('Crisis Indicator Data'!F103="x","x",IF(LOG('Crisis Indicator Data'!F103)&lt;F$4,0,IF(LOG('Crisis Indicator Data'!F103)&gt;F$3,5,ROUND(5-(F$3-LOG('Crisis Indicator Data'!F103))/(F$3-F$4)*5,1))))</f>
        <v>5</v>
      </c>
      <c r="G106" s="144">
        <f>IF('Crisis Indicator Data'!F103="x","x",IF(B106="Regional crisis",('Crisis Indicator Data'!F103/VLOOKUP('Impact of the crisis'!$C106,'Regional Crises'!$B$1:$R$66,4,FALSE)),'Crisis Indicator Data'!F103/VLOOKUP('Impact of the crisis'!$E106,'Country Indicator Data'!$B$4:$P$194,15,FALSE)))</f>
        <v>0.47126683501683503</v>
      </c>
      <c r="H106" s="235">
        <f t="shared" si="39"/>
        <v>2.2999999999999998</v>
      </c>
      <c r="I106" s="235">
        <f t="shared" si="40"/>
        <v>3.65</v>
      </c>
      <c r="J106" s="235">
        <f>IF('Crisis Indicator Data'!G103="x","x",IF(LOG('Crisis Indicator Data'!G103)&lt;J$4,0,IF(LOG('Crisis Indicator Data'!G103)&gt;J$3,5,ROUND(5-(J$3-LOG('Crisis Indicator Data'!G103))/(J$3-J$4)*5,1))))</f>
        <v>2.4</v>
      </c>
      <c r="K106" s="144">
        <f>IF('Crisis Indicator Data'!G103="x","x",IF(B106="Regional crisis",('Crisis Indicator Data'!G103/VLOOKUP('Impact of the crisis'!$C106,'Regional Crises'!$B$1:$R$66,5,FALSE)),'Crisis Indicator Data'!G103/VLOOKUP('Impact of the crisis'!$E106,'Country Indicator Data'!$B$4:$P$194,14,FALSE)))</f>
        <v>0.11841860465116279</v>
      </c>
      <c r="L106" s="235">
        <f t="shared" si="41"/>
        <v>0.5</v>
      </c>
      <c r="M106" s="235">
        <f t="shared" si="42"/>
        <v>1.45</v>
      </c>
      <c r="N106" s="235">
        <f t="shared" si="43"/>
        <v>2.7</v>
      </c>
      <c r="O106" s="235">
        <f>IF('Crisis Indicator Data'!H103="x","x",IF('Crisis Indicator Data'!H103=0,0,IF(LOG('Crisis Indicator Data'!H103)&lt;O$4,0,IF(LOG('Crisis Indicator Data'!H103)&gt;O$3,5,ROUND(5-(O$3-LOG('Crisis Indicator Data'!H103))/(O$3-O$4)*5,1)))))</f>
        <v>3.7</v>
      </c>
      <c r="P106" s="143">
        <f>IF('Crisis Indicator Data'!H103="x","x",'Crisis Indicator Data'!H103/'Crisis Indicator Data'!G103)</f>
        <v>1</v>
      </c>
      <c r="Q106" s="235">
        <f t="shared" si="44"/>
        <v>5</v>
      </c>
      <c r="R106" s="235">
        <f t="shared" si="45"/>
        <v>4.3499999999999996</v>
      </c>
      <c r="S106" s="235">
        <f>IF('Crisis Indicator Data'!I103="x","x",IF('Crisis Indicator Data'!I103=0,0,IF(LOG('Crisis Indicator Data'!I103)&lt;S$4,0,IF(LOG('Crisis Indicator Data'!I103)&gt;S$3,5,ROUND(5-(S$3-LOG('Crisis Indicator Data'!I103))/(S$3-S$4)*5,1)))))</f>
        <v>2.6</v>
      </c>
      <c r="T106" s="143">
        <f>IF('Crisis Indicator Data'!H103="x","x",IF('Crisis Indicator Data'!I103="x","x",'Crisis Indicator Data'!I103/'Crisis Indicator Data'!H103))</f>
        <v>1.237234878240377E-2</v>
      </c>
      <c r="U106" s="235">
        <f t="shared" si="46"/>
        <v>0.4</v>
      </c>
      <c r="V106" s="235">
        <f t="shared" si="47"/>
        <v>1.5</v>
      </c>
      <c r="W106" s="235" t="str">
        <f>IF('Crisis Indicator Data'!L103="x","x",IF('Crisis Indicator Data'!L103=0,0,IF(LOG('Crisis Indicator Data'!L103)&lt;W$4,0,IF(LOG('Crisis Indicator Data'!L103)&gt;W$3,5,ROUND(5-(W$3-LOG('Crisis Indicator Data'!L103))/(W$3-W$4)*5,1)))))</f>
        <v>x</v>
      </c>
      <c r="X106" s="242" t="str">
        <f>IF(OR('Crisis Indicator Data'!L103="x",'Crisis Indicator Data'!H103="x"),"x",'Crisis Indicator Data'!L103/'Crisis Indicator Data'!H103)</f>
        <v>x</v>
      </c>
      <c r="Y106" s="235" t="str">
        <f t="shared" si="48"/>
        <v>x</v>
      </c>
      <c r="Z106" s="235" t="str">
        <f t="shared" si="49"/>
        <v>x</v>
      </c>
      <c r="AA106" s="235">
        <f t="shared" si="50"/>
        <v>1.5</v>
      </c>
      <c r="AB106" s="243">
        <f t="shared" si="51"/>
        <v>3.2</v>
      </c>
    </row>
    <row r="107" spans="1:28" x14ac:dyDescent="0.3">
      <c r="A107" s="148" t="str">
        <f>'Crisis Indicator Data'!A104</f>
        <v>Violence West-Darfur</v>
      </c>
      <c r="B107" s="149" t="str">
        <f>'Crisis Indicator Data'!B104</f>
        <v>Other type of violence</v>
      </c>
      <c r="C107" s="149" t="str">
        <f>'Crisis Indicator Data'!C104</f>
        <v>SDN008</v>
      </c>
      <c r="D107" s="149" t="str">
        <f>'Crisis Indicator Data'!D104</f>
        <v>Sudan</v>
      </c>
      <c r="E107" s="150" t="str">
        <f>'Crisis Indicator Data'!E104</f>
        <v>SDN</v>
      </c>
      <c r="F107" s="241">
        <f>IF('Crisis Indicator Data'!F104="x","x",IF(LOG('Crisis Indicator Data'!F104)&lt;F$4,0,IF(LOG('Crisis Indicator Data'!F104)&gt;F$3,5,ROUND(5-(F$3-LOG('Crisis Indicator Data'!F104))/(F$3-F$4)*5,1))))</f>
        <v>3.2</v>
      </c>
      <c r="G107" s="144">
        <f>IF('Crisis Indicator Data'!F104="x","x",IF(B107="Regional crisis",('Crisis Indicator Data'!F104/VLOOKUP('Impact of the crisis'!$C107,'Regional Crises'!$B$1:$R$66,4,FALSE)),'Crisis Indicator Data'!F104/VLOOKUP('Impact of the crisis'!$E107,'Country Indicator Data'!$B$4:$P$194,15,FALSE)))</f>
        <v>3.3442760942760941E-2</v>
      </c>
      <c r="H107" s="235">
        <f t="shared" si="39"/>
        <v>0.1</v>
      </c>
      <c r="I107" s="235">
        <f t="shared" si="40"/>
        <v>1.6500000000000001</v>
      </c>
      <c r="J107" s="235">
        <f>IF('Crisis Indicator Data'!G104="x","x",IF(LOG('Crisis Indicator Data'!G104)&lt;J$4,0,IF(LOG('Crisis Indicator Data'!G104)&gt;J$3,5,ROUND(5-(J$3-LOG('Crisis Indicator Data'!G104))/(J$3-J$4)*5,1))))</f>
        <v>0.9</v>
      </c>
      <c r="K107" s="144">
        <f>IF('Crisis Indicator Data'!G104="x","x",IF(B107="Regional crisis",('Crisis Indicator Data'!G104/VLOOKUP('Impact of the crisis'!$C107,'Regional Crises'!$B$1:$R$66,5,FALSE)),'Crisis Indicator Data'!G104/VLOOKUP('Impact of the crisis'!$E107,'Country Indicator Data'!$B$4:$P$194,14,FALSE)))</f>
        <v>4.2767441860465119E-2</v>
      </c>
      <c r="L107" s="235">
        <f t="shared" si="41"/>
        <v>0.2</v>
      </c>
      <c r="M107" s="235">
        <f t="shared" si="42"/>
        <v>0.55000000000000004</v>
      </c>
      <c r="N107" s="235">
        <f t="shared" si="43"/>
        <v>1.1000000000000001</v>
      </c>
      <c r="O107" s="235">
        <f>IF('Crisis Indicator Data'!H104="x","x",IF('Crisis Indicator Data'!H104=0,0,IF(LOG('Crisis Indicator Data'!H104)&lt;O$4,0,IF(LOG('Crisis Indicator Data'!H104)&gt;O$3,5,ROUND(5-(O$3-LOG('Crisis Indicator Data'!H104))/(O$3-O$4)*5,1)))))</f>
        <v>2.9</v>
      </c>
      <c r="P107" s="143">
        <f>IF('Crisis Indicator Data'!H104="x","x",'Crisis Indicator Data'!H104/'Crisis Indicator Data'!G104)</f>
        <v>1</v>
      </c>
      <c r="Q107" s="235">
        <f t="shared" si="44"/>
        <v>5</v>
      </c>
      <c r="R107" s="235">
        <f t="shared" si="45"/>
        <v>3.95</v>
      </c>
      <c r="S107" s="235">
        <f>IF('Crisis Indicator Data'!I104="x","x",IF('Crisis Indicator Data'!I104=0,0,IF(LOG('Crisis Indicator Data'!I104)&lt;S$4,0,IF(LOG('Crisis Indicator Data'!I104)&gt;S$3,5,ROUND(5-(S$3-LOG('Crisis Indicator Data'!I104))/(S$3-S$4)*5,1)))))</f>
        <v>3.2</v>
      </c>
      <c r="T107" s="143">
        <f>IF('Crisis Indicator Data'!H104="x","x",IF('Crisis Indicator Data'!I104="x","x",'Crisis Indicator Data'!I104/'Crisis Indicator Data'!H104))</f>
        <v>9.1897770527460579E-2</v>
      </c>
      <c r="U107" s="235">
        <f t="shared" si="46"/>
        <v>3.1</v>
      </c>
      <c r="V107" s="235">
        <f t="shared" si="47"/>
        <v>3.2</v>
      </c>
      <c r="W107" s="235">
        <f>IF('Crisis Indicator Data'!L104="x","x",IF('Crisis Indicator Data'!L104=0,0,IF(LOG('Crisis Indicator Data'!L104)&lt;W$4,0,IF(LOG('Crisis Indicator Data'!L104)&gt;W$3,5,ROUND(5-(W$3-LOG('Crisis Indicator Data'!L104))/(W$3-W$4)*5,1)))))</f>
        <v>4.0999999999999996</v>
      </c>
      <c r="X107" s="242">
        <f>IF(OR('Crisis Indicator Data'!L104="x",'Crisis Indicator Data'!H104="x"),"x",'Crisis Indicator Data'!L104/'Crisis Indicator Data'!H104)</f>
        <v>3.8172920065252853E-4</v>
      </c>
      <c r="Y107" s="235">
        <f t="shared" si="48"/>
        <v>5</v>
      </c>
      <c r="Z107" s="235">
        <f t="shared" si="49"/>
        <v>4.5999999999999996</v>
      </c>
      <c r="AA107" s="235">
        <f t="shared" si="50"/>
        <v>4</v>
      </c>
      <c r="AB107" s="243">
        <f t="shared" si="51"/>
        <v>4</v>
      </c>
    </row>
    <row r="108" spans="1:28" x14ac:dyDescent="0.3">
      <c r="A108" s="148" t="str">
        <f>'Crisis Indicator Data'!A105</f>
        <v>Drought in Senegal</v>
      </c>
      <c r="B108" s="149" t="str">
        <f>'Crisis Indicator Data'!B105</f>
        <v>Drought</v>
      </c>
      <c r="C108" s="149" t="str">
        <f>'Crisis Indicator Data'!C105</f>
        <v>SEN002</v>
      </c>
      <c r="D108" s="149" t="str">
        <f>'Crisis Indicator Data'!D105</f>
        <v>Senegal</v>
      </c>
      <c r="E108" s="150" t="str">
        <f>'Crisis Indicator Data'!E105</f>
        <v>SEN</v>
      </c>
      <c r="F108" s="241">
        <f>IF('Crisis Indicator Data'!F105="x","x",IF(LOG('Crisis Indicator Data'!F105)&lt;F$4,0,IF(LOG('Crisis Indicator Data'!F105)&gt;F$3,5,ROUND(5-(F$3-LOG('Crisis Indicator Data'!F105))/(F$3-F$4)*5,1))))</f>
        <v>3.8</v>
      </c>
      <c r="G108" s="144">
        <f>IF('Crisis Indicator Data'!F105="x","x",IF(B108="Regional crisis",('Crisis Indicator Data'!F105/VLOOKUP('Impact of the crisis'!$C108,'Regional Crises'!$B$1:$R$66,4,FALSE)),'Crisis Indicator Data'!F105/VLOOKUP('Impact of the crisis'!$E108,'Country Indicator Data'!$B$4:$P$194,15,FALSE)))</f>
        <v>1</v>
      </c>
      <c r="H108" s="235">
        <f t="shared" si="39"/>
        <v>5</v>
      </c>
      <c r="I108" s="235">
        <f t="shared" si="40"/>
        <v>4.4000000000000004</v>
      </c>
      <c r="J108" s="235">
        <f>IF('Crisis Indicator Data'!G105="x","x",IF(LOG('Crisis Indicator Data'!G105)&lt;J$4,0,IF(LOG('Crisis Indicator Data'!G105)&gt;J$3,5,ROUND(5-(J$3-LOG('Crisis Indicator Data'!G105))/(J$3-J$4)*5,1))))</f>
        <v>4.0999999999999996</v>
      </c>
      <c r="K108" s="144">
        <f>IF('Crisis Indicator Data'!G105="x","x",IF(B108="Regional crisis",('Crisis Indicator Data'!G105/VLOOKUP('Impact of the crisis'!$C108,'Regional Crises'!$B$1:$R$66,5,FALSE)),'Crisis Indicator Data'!G105/VLOOKUP('Impact of the crisis'!$E108,'Country Indicator Data'!$B$4:$P$194,14,FALSE)))</f>
        <v>1</v>
      </c>
      <c r="L108" s="235">
        <f t="shared" si="41"/>
        <v>5</v>
      </c>
      <c r="M108" s="235">
        <f t="shared" si="42"/>
        <v>4.55</v>
      </c>
      <c r="N108" s="235">
        <f t="shared" si="43"/>
        <v>4.5</v>
      </c>
      <c r="O108" s="235">
        <f>IF('Crisis Indicator Data'!H105="x","x",IF('Crisis Indicator Data'!H105=0,0,IF(LOG('Crisis Indicator Data'!H105)&lt;O$4,0,IF(LOG('Crisis Indicator Data'!H105)&gt;O$3,5,ROUND(5-(O$3-LOG('Crisis Indicator Data'!H105))/(O$3-O$4)*5,1)))))</f>
        <v>3.3</v>
      </c>
      <c r="P108" s="143">
        <f>IF('Crisis Indicator Data'!H105="x","x",'Crisis Indicator Data'!H105/'Crisis Indicator Data'!G105)</f>
        <v>0.19079537973547189</v>
      </c>
      <c r="Q108" s="235">
        <f t="shared" si="44"/>
        <v>0.9</v>
      </c>
      <c r="R108" s="235">
        <f t="shared" si="45"/>
        <v>2.1</v>
      </c>
      <c r="S108" s="235" t="str">
        <f>IF('Crisis Indicator Data'!I105="x","x",IF('Crisis Indicator Data'!I105=0,0,IF(LOG('Crisis Indicator Data'!I105)&lt;S$4,0,IF(LOG('Crisis Indicator Data'!I105)&gt;S$3,5,ROUND(5-(S$3-LOG('Crisis Indicator Data'!I105))/(S$3-S$4)*5,1)))))</f>
        <v>x</v>
      </c>
      <c r="T108" s="143" t="str">
        <f>IF('Crisis Indicator Data'!H105="x","x",IF('Crisis Indicator Data'!I105="x","x",'Crisis Indicator Data'!I105/'Crisis Indicator Data'!H105))</f>
        <v>x</v>
      </c>
      <c r="U108" s="235" t="str">
        <f t="shared" si="46"/>
        <v>x</v>
      </c>
      <c r="V108" s="235" t="str">
        <f t="shared" si="47"/>
        <v>x</v>
      </c>
      <c r="W108" s="235">
        <f>IF('Crisis Indicator Data'!L105="x","x",IF('Crisis Indicator Data'!L105=0,0,IF(LOG('Crisis Indicator Data'!L105)&lt;W$4,0,IF(LOG('Crisis Indicator Data'!L105)&gt;W$3,5,ROUND(5-(W$3-LOG('Crisis Indicator Data'!L105))/(W$3-W$4)*5,1)))))</f>
        <v>0</v>
      </c>
      <c r="X108" s="242">
        <f>IF(OR('Crisis Indicator Data'!L105="x",'Crisis Indicator Data'!H105="x"),"x",'Crisis Indicator Data'!L105/'Crisis Indicator Data'!H105)</f>
        <v>0</v>
      </c>
      <c r="Y108" s="235">
        <f t="shared" si="48"/>
        <v>0</v>
      </c>
      <c r="Z108" s="235">
        <f t="shared" si="49"/>
        <v>0</v>
      </c>
      <c r="AA108" s="235">
        <f t="shared" si="50"/>
        <v>0</v>
      </c>
      <c r="AB108" s="243">
        <f t="shared" si="51"/>
        <v>1.2</v>
      </c>
    </row>
    <row r="109" spans="1:28" x14ac:dyDescent="0.3">
      <c r="A109" s="148" t="str">
        <f>'Crisis Indicator Data'!A106</f>
        <v>Complex crisis in El Salvador</v>
      </c>
      <c r="B109" s="149" t="str">
        <f>'Crisis Indicator Data'!B106</f>
        <v>Complex crisis</v>
      </c>
      <c r="C109" s="149" t="str">
        <f>'Crisis Indicator Data'!C106</f>
        <v>SLV001</v>
      </c>
      <c r="D109" s="149" t="str">
        <f>'Crisis Indicator Data'!D106</f>
        <v>El Salvador</v>
      </c>
      <c r="E109" s="150" t="str">
        <f>'Crisis Indicator Data'!E106</f>
        <v>SLV</v>
      </c>
      <c r="F109" s="241">
        <f>IF('Crisis Indicator Data'!F106="x","x",IF(LOG('Crisis Indicator Data'!F106)&lt;F$4,0,IF(LOG('Crisis Indicator Data'!F106)&gt;F$3,5,ROUND(5-(F$3-LOG('Crisis Indicator Data'!F106))/(F$3-F$4)*5,1))))</f>
        <v>2.2000000000000002</v>
      </c>
      <c r="G109" s="144">
        <f>IF('Crisis Indicator Data'!F106="x","x",IF(B109="Regional crisis",('Crisis Indicator Data'!F106/VLOOKUP('Impact of the crisis'!$C109,'Regional Crises'!$B$1:$R$66,4,FALSE)),'Crisis Indicator Data'!F106/VLOOKUP('Impact of the crisis'!$E109,'Country Indicator Data'!$B$4:$P$194,15,FALSE)))</f>
        <v>1</v>
      </c>
      <c r="H109" s="235">
        <f t="shared" si="39"/>
        <v>5</v>
      </c>
      <c r="I109" s="235">
        <f t="shared" si="40"/>
        <v>3.6</v>
      </c>
      <c r="J109" s="235">
        <f>IF('Crisis Indicator Data'!G106="x","x",IF(LOG('Crisis Indicator Data'!G106)&lt;J$4,0,IF(LOG('Crisis Indicator Data'!G106)&gt;J$3,5,ROUND(5-(J$3-LOG('Crisis Indicator Data'!G106))/(J$3-J$4)*5,1))))</f>
        <v>2.8</v>
      </c>
      <c r="K109" s="144">
        <f>IF('Crisis Indicator Data'!G106="x","x",IF(B109="Regional crisis",('Crisis Indicator Data'!G106/VLOOKUP('Impact of the crisis'!$C109,'Regional Crises'!$B$1:$R$66,5,FALSE)),'Crisis Indicator Data'!G106/VLOOKUP('Impact of the crisis'!$E109,'Country Indicator Data'!$B$4:$P$194,14,FALSE)))</f>
        <v>1</v>
      </c>
      <c r="L109" s="235">
        <f t="shared" si="41"/>
        <v>5</v>
      </c>
      <c r="M109" s="235">
        <f t="shared" si="42"/>
        <v>3.9</v>
      </c>
      <c r="N109" s="235">
        <f t="shared" si="43"/>
        <v>3.8</v>
      </c>
      <c r="O109" s="235">
        <f>IF('Crisis Indicator Data'!H106="x","x",IF('Crisis Indicator Data'!H106=0,0,IF(LOG('Crisis Indicator Data'!H106)&lt;O$4,0,IF(LOG('Crisis Indicator Data'!H106)&gt;O$3,5,ROUND(5-(O$3-LOG('Crisis Indicator Data'!H106))/(O$3-O$4)*5,1)))))</f>
        <v>2.7</v>
      </c>
      <c r="P109" s="143">
        <f>IF('Crisis Indicator Data'!H106="x","x",'Crisis Indicator Data'!H106/'Crisis Indicator Data'!G106)</f>
        <v>0.20895522388059701</v>
      </c>
      <c r="Q109" s="235">
        <f t="shared" si="44"/>
        <v>1</v>
      </c>
      <c r="R109" s="235">
        <f t="shared" si="45"/>
        <v>1.85</v>
      </c>
      <c r="S109" s="235">
        <f>IF('Crisis Indicator Data'!I106="x","x",IF('Crisis Indicator Data'!I106=0,0,IF(LOG('Crisis Indicator Data'!I106)&lt;S$4,0,IF(LOG('Crisis Indicator Data'!I106)&gt;S$3,5,ROUND(5-(S$3-LOG('Crisis Indicator Data'!I106))/(S$3-S$4)*5,1)))))</f>
        <v>3.8</v>
      </c>
      <c r="T109" s="143">
        <f>IF('Crisis Indicator Data'!H106="x","x",IF('Crisis Indicator Data'!I106="x","x",'Crisis Indicator Data'!I106/'Crisis Indicator Data'!H106))</f>
        <v>0.32428571428571429</v>
      </c>
      <c r="U109" s="235">
        <f t="shared" si="46"/>
        <v>5</v>
      </c>
      <c r="V109" s="235">
        <f t="shared" si="47"/>
        <v>4.4000000000000004</v>
      </c>
      <c r="W109" s="235">
        <f>IF('Crisis Indicator Data'!L106="x","x",IF('Crisis Indicator Data'!L106=0,0,IF(LOG('Crisis Indicator Data'!L106)&lt;W$4,0,IF(LOG('Crisis Indicator Data'!L106)&gt;W$3,5,ROUND(5-(W$3-LOG('Crisis Indicator Data'!L106))/(W$3-W$4)*5,1)))))</f>
        <v>4.0999999999999996</v>
      </c>
      <c r="X109" s="242">
        <f>IF(OR('Crisis Indicator Data'!L106="x",'Crisis Indicator Data'!H106="x"),"x",'Crisis Indicator Data'!L106/'Crisis Indicator Data'!H106)</f>
        <v>5.2571428571428571E-4</v>
      </c>
      <c r="Y109" s="235">
        <f t="shared" si="48"/>
        <v>5</v>
      </c>
      <c r="Z109" s="235">
        <f t="shared" si="49"/>
        <v>4.5999999999999996</v>
      </c>
      <c r="AA109" s="235">
        <f t="shared" si="50"/>
        <v>4.5</v>
      </c>
      <c r="AB109" s="243">
        <f t="shared" si="51"/>
        <v>3.5</v>
      </c>
    </row>
    <row r="110" spans="1:28" x14ac:dyDescent="0.3">
      <c r="A110" s="148" t="str">
        <f>'Crisis Indicator Data'!A107</f>
        <v>Complex crisis in Somalia</v>
      </c>
      <c r="B110" s="149" t="str">
        <f>'Crisis Indicator Data'!B107</f>
        <v>Complex crisis</v>
      </c>
      <c r="C110" s="149" t="str">
        <f>'Crisis Indicator Data'!C107</f>
        <v>SOM001</v>
      </c>
      <c r="D110" s="149" t="str">
        <f>'Crisis Indicator Data'!D107</f>
        <v>Somalia</v>
      </c>
      <c r="E110" s="150" t="str">
        <f>'Crisis Indicator Data'!E107</f>
        <v>SOM</v>
      </c>
      <c r="F110" s="241">
        <f>IF('Crisis Indicator Data'!F107="x","x",IF(LOG('Crisis Indicator Data'!F107)&lt;F$4,0,IF(LOG('Crisis Indicator Data'!F107)&gt;F$3,5,ROUND(5-(F$3-LOG('Crisis Indicator Data'!F107))/(F$3-F$4)*5,1))))</f>
        <v>4.7</v>
      </c>
      <c r="G110" s="144">
        <f>IF('Crisis Indicator Data'!F107="x","x",IF(B110="Regional crisis",('Crisis Indicator Data'!F107/VLOOKUP('Impact of the crisis'!$C110,'Regional Crises'!$B$1:$R$66,4,FALSE)),'Crisis Indicator Data'!F107/VLOOKUP('Impact of the crisis'!$E110,'Country Indicator Data'!$B$4:$P$194,15,FALSE)))</f>
        <v>1</v>
      </c>
      <c r="H110" s="235">
        <f t="shared" si="39"/>
        <v>5</v>
      </c>
      <c r="I110" s="235">
        <f t="shared" si="40"/>
        <v>4.8499999999999996</v>
      </c>
      <c r="J110" s="235">
        <f>IF('Crisis Indicator Data'!G107="x","x",IF(LOG('Crisis Indicator Data'!G107)&lt;J$4,0,IF(LOG('Crisis Indicator Data'!G107)&gt;J$3,5,ROUND(5-(J$3-LOG('Crisis Indicator Data'!G107))/(J$3-J$4)*5,1))))</f>
        <v>3.6</v>
      </c>
      <c r="K110" s="144">
        <f>IF('Crisis Indicator Data'!G107="x","x",IF(B110="Regional crisis",('Crisis Indicator Data'!G107/VLOOKUP('Impact of the crisis'!$C110,'Regional Crises'!$B$1:$R$66,5,FALSE)),'Crisis Indicator Data'!G107/VLOOKUP('Impact of the crisis'!$E110,'Country Indicator Data'!$B$4:$P$194,14,FALSE)))</f>
        <v>1</v>
      </c>
      <c r="L110" s="235">
        <f t="shared" si="41"/>
        <v>5</v>
      </c>
      <c r="M110" s="235">
        <f t="shared" si="42"/>
        <v>4.3</v>
      </c>
      <c r="N110" s="235">
        <f t="shared" si="43"/>
        <v>4.5999999999999996</v>
      </c>
      <c r="O110" s="235">
        <f>IF('Crisis Indicator Data'!H107="x","x",IF('Crisis Indicator Data'!H107=0,0,IF(LOG('Crisis Indicator Data'!H107)&lt;O$4,0,IF(LOG('Crisis Indicator Data'!H107)&gt;O$3,5,ROUND(5-(O$3-LOG('Crisis Indicator Data'!H107))/(O$3-O$4)*5,1)))))</f>
        <v>4.3</v>
      </c>
      <c r="P110" s="143">
        <f>IF('Crisis Indicator Data'!H107="x","x",'Crisis Indicator Data'!H107/'Crisis Indicator Data'!G107)</f>
        <v>1</v>
      </c>
      <c r="Q110" s="235">
        <f t="shared" si="44"/>
        <v>5</v>
      </c>
      <c r="R110" s="235">
        <f t="shared" si="45"/>
        <v>4.6500000000000004</v>
      </c>
      <c r="S110" s="235">
        <f>IF('Crisis Indicator Data'!I107="x","x",IF('Crisis Indicator Data'!I107=0,0,IF(LOG('Crisis Indicator Data'!I107)&lt;S$4,0,IF(LOG('Crisis Indicator Data'!I107)&gt;S$3,5,ROUND(5-(S$3-LOG('Crisis Indicator Data'!I107))/(S$3-S$4)*5,1)))))</f>
        <v>5</v>
      </c>
      <c r="T110" s="143">
        <f>IF('Crisis Indicator Data'!H107="x","x",IF('Crisis Indicator Data'!I107="x","x",'Crisis Indicator Data'!I107/'Crisis Indicator Data'!H107))</f>
        <v>0.34772357723577235</v>
      </c>
      <c r="U110" s="235">
        <f t="shared" si="46"/>
        <v>5</v>
      </c>
      <c r="V110" s="235">
        <f t="shared" si="47"/>
        <v>5</v>
      </c>
      <c r="W110" s="235">
        <f>IF('Crisis Indicator Data'!L107="x","x",IF('Crisis Indicator Data'!L107=0,0,IF(LOG('Crisis Indicator Data'!L107)&lt;W$4,0,IF(LOG('Crisis Indicator Data'!L107)&gt;W$3,5,ROUND(5-(W$3-LOG('Crisis Indicator Data'!L107))/(W$3-W$4)*5,1)))))</f>
        <v>4.5</v>
      </c>
      <c r="X110" s="242">
        <f>IF(OR('Crisis Indicator Data'!L107="x",'Crisis Indicator Data'!H107="x"),"x",'Crisis Indicator Data'!L107/'Crisis Indicator Data'!H107)</f>
        <v>1.2121951219512195E-4</v>
      </c>
      <c r="Y110" s="235">
        <f t="shared" si="48"/>
        <v>5</v>
      </c>
      <c r="Z110" s="235">
        <f t="shared" si="49"/>
        <v>4.8</v>
      </c>
      <c r="AA110" s="235">
        <f t="shared" si="50"/>
        <v>4.9000000000000004</v>
      </c>
      <c r="AB110" s="243">
        <f t="shared" si="51"/>
        <v>4.8</v>
      </c>
    </row>
    <row r="111" spans="1:28" x14ac:dyDescent="0.3">
      <c r="A111" s="148" t="str">
        <f>'Crisis Indicator Data'!A108</f>
        <v>Mixed Migration Flows in Somalia</v>
      </c>
      <c r="B111" s="149" t="str">
        <f>'Crisis Indicator Data'!B108</f>
        <v>International displacement</v>
      </c>
      <c r="C111" s="149" t="str">
        <f>'Crisis Indicator Data'!C108</f>
        <v>SOM002</v>
      </c>
      <c r="D111" s="149" t="str">
        <f>'Crisis Indicator Data'!D108</f>
        <v>Somalia</v>
      </c>
      <c r="E111" s="150" t="str">
        <f>'Crisis Indicator Data'!E108</f>
        <v>SOM</v>
      </c>
      <c r="F111" s="241">
        <f>IF('Crisis Indicator Data'!F108="x","x",IF(LOG('Crisis Indicator Data'!F108)&lt;F$4,0,IF(LOG('Crisis Indicator Data'!F108)&gt;F$3,5,ROUND(5-(F$3-LOG('Crisis Indicator Data'!F108))/(F$3-F$4)*5,1))))</f>
        <v>2.4</v>
      </c>
      <c r="G111" s="144">
        <f>IF('Crisis Indicator Data'!F108="x","x",IF(B111="Regional crisis",('Crisis Indicator Data'!F108/VLOOKUP('Impact of the crisis'!$C111,'Regional Crises'!$B$1:$R$66,4,FALSE)),'Crisis Indicator Data'!F108/VLOOKUP('Impact of the crisis'!$E111,'Country Indicator Data'!$B$4:$P$194,15,FALSE)))</f>
        <v>4.5965505148723183E-2</v>
      </c>
      <c r="H111" s="235">
        <f t="shared" si="39"/>
        <v>0.1</v>
      </c>
      <c r="I111" s="235">
        <f t="shared" si="40"/>
        <v>1.25</v>
      </c>
      <c r="J111" s="235">
        <f>IF('Crisis Indicator Data'!G108="x","x",IF(LOG('Crisis Indicator Data'!G108)&lt;J$4,0,IF(LOG('Crisis Indicator Data'!G108)&gt;J$3,5,ROUND(5-(J$3-LOG('Crisis Indicator Data'!G108))/(J$3-J$4)*5,1))))</f>
        <v>0.4</v>
      </c>
      <c r="K111" s="144">
        <f>IF('Crisis Indicator Data'!G108="x","x",IF(B111="Regional crisis",('Crisis Indicator Data'!G108/VLOOKUP('Impact of the crisis'!$C111,'Regional Crises'!$B$1:$R$66,5,FALSE)),'Crisis Indicator Data'!G108/VLOOKUP('Impact of the crisis'!$E111,'Country Indicator Data'!$B$4:$P$194,14,FALSE)))</f>
        <v>0.10747967479674797</v>
      </c>
      <c r="L111" s="235">
        <f t="shared" si="41"/>
        <v>0.5</v>
      </c>
      <c r="M111" s="235">
        <f t="shared" si="42"/>
        <v>0.45</v>
      </c>
      <c r="N111" s="235">
        <f t="shared" si="43"/>
        <v>0.9</v>
      </c>
      <c r="O111" s="235">
        <f>IF('Crisis Indicator Data'!H108="x","x",IF('Crisis Indicator Data'!H108=0,0,IF(LOG('Crisis Indicator Data'!H108)&lt;O$4,0,IF(LOG('Crisis Indicator Data'!H108)&gt;O$3,5,ROUND(5-(O$3-LOG('Crisis Indicator Data'!H108))/(O$3-O$4)*5,1)))))</f>
        <v>0</v>
      </c>
      <c r="P111" s="143">
        <f>IF('Crisis Indicator Data'!H108="x","x",'Crisis Indicator Data'!H108/'Crisis Indicator Data'!G108)</f>
        <v>1.8910741301059002E-2</v>
      </c>
      <c r="Q111" s="235">
        <f t="shared" si="44"/>
        <v>0</v>
      </c>
      <c r="R111" s="235">
        <f t="shared" si="45"/>
        <v>0</v>
      </c>
      <c r="S111" s="235">
        <f>IF('Crisis Indicator Data'!I108="x","x",IF('Crisis Indicator Data'!I108=0,0,IF(LOG('Crisis Indicator Data'!I108)&lt;S$4,0,IF(LOG('Crisis Indicator Data'!I108)&gt;S$3,5,ROUND(5-(S$3-LOG('Crisis Indicator Data'!I108))/(S$3-S$4)*5,1)))))</f>
        <v>2</v>
      </c>
      <c r="T111" s="143">
        <f>IF('Crisis Indicator Data'!H108="x","x",IF('Crisis Indicator Data'!I108="x","x",'Crisis Indicator Data'!I108/'Crisis Indicator Data'!H108))</f>
        <v>1</v>
      </c>
      <c r="U111" s="235">
        <f t="shared" si="46"/>
        <v>5</v>
      </c>
      <c r="V111" s="235">
        <f t="shared" si="47"/>
        <v>3.5</v>
      </c>
      <c r="W111" s="235">
        <f>IF('Crisis Indicator Data'!L108="x","x",IF('Crisis Indicator Data'!L108=0,0,IF(LOG('Crisis Indicator Data'!L108)&lt;W$4,0,IF(LOG('Crisis Indicator Data'!L108)&gt;W$3,5,ROUND(5-(W$3-LOG('Crisis Indicator Data'!L108))/(W$3-W$4)*5,1)))))</f>
        <v>2.8</v>
      </c>
      <c r="X111" s="242">
        <f>IF(OR('Crisis Indicator Data'!L108="x",'Crisis Indicator Data'!H108="x"),"x",'Crisis Indicator Data'!L108/'Crisis Indicator Data'!H108)</f>
        <v>3.64E-3</v>
      </c>
      <c r="Y111" s="235">
        <f t="shared" si="48"/>
        <v>5</v>
      </c>
      <c r="Z111" s="235">
        <f t="shared" si="49"/>
        <v>3.9</v>
      </c>
      <c r="AA111" s="235">
        <f t="shared" si="50"/>
        <v>3.7</v>
      </c>
      <c r="AB111" s="243">
        <f t="shared" si="51"/>
        <v>2.2999999999999998</v>
      </c>
    </row>
    <row r="112" spans="1:28" x14ac:dyDescent="0.3">
      <c r="A112" s="148" t="str">
        <f>'Crisis Indicator Data'!A109</f>
        <v>Floods in Somalia</v>
      </c>
      <c r="B112" s="149" t="str">
        <f>'Crisis Indicator Data'!B109</f>
        <v>Flood</v>
      </c>
      <c r="C112" s="149" t="str">
        <f>'Crisis Indicator Data'!C109</f>
        <v>SOM004</v>
      </c>
      <c r="D112" s="149" t="str">
        <f>'Crisis Indicator Data'!D109</f>
        <v>Somalia</v>
      </c>
      <c r="E112" s="150" t="str">
        <f>'Crisis Indicator Data'!E109</f>
        <v>SOM</v>
      </c>
      <c r="F112" s="241">
        <f>IF('Crisis Indicator Data'!F109="x","x",IF(LOG('Crisis Indicator Data'!F109)&lt;F$4,0,IF(LOG('Crisis Indicator Data'!F109)&gt;F$3,5,ROUND(5-(F$3-LOG('Crisis Indicator Data'!F109))/(F$3-F$4)*5,1))))</f>
        <v>3.7</v>
      </c>
      <c r="G112" s="144">
        <f>IF('Crisis Indicator Data'!F109="x","x",IF(B112="Regional crisis",('Crisis Indicator Data'!F109/VLOOKUP('Impact of the crisis'!$C112,'Regional Crises'!$B$1:$R$66,4,FALSE)),'Crisis Indicator Data'!F109/VLOOKUP('Impact of the crisis'!$E112,'Country Indicator Data'!$B$4:$P$194,15,FALSE)))</f>
        <v>0.27896037236586219</v>
      </c>
      <c r="H112" s="235">
        <f t="shared" si="39"/>
        <v>1.3</v>
      </c>
      <c r="I112" s="235">
        <f t="shared" si="40"/>
        <v>2.5</v>
      </c>
      <c r="J112" s="235">
        <f>IF('Crisis Indicator Data'!G109="x","x",IF(LOG('Crisis Indicator Data'!G109)&lt;J$4,0,IF(LOG('Crisis Indicator Data'!G109)&gt;J$3,5,ROUND(5-(J$3-LOG('Crisis Indicator Data'!G109))/(J$3-J$4)*5,1))))</f>
        <v>1.6</v>
      </c>
      <c r="K112" s="144">
        <f>IF('Crisis Indicator Data'!G109="x","x",IF(B112="Regional crisis",('Crisis Indicator Data'!G109/VLOOKUP('Impact of the crisis'!$C112,'Regional Crises'!$B$1:$R$66,5,FALSE)),'Crisis Indicator Data'!G109/VLOOKUP('Impact of the crisis'!$E112,'Country Indicator Data'!$B$4:$P$194,14,FALSE)))</f>
        <v>0.24788617886178863</v>
      </c>
      <c r="L112" s="235">
        <f t="shared" si="41"/>
        <v>1.2</v>
      </c>
      <c r="M112" s="235">
        <f t="shared" si="42"/>
        <v>1.4</v>
      </c>
      <c r="N112" s="235">
        <f t="shared" si="43"/>
        <v>2</v>
      </c>
      <c r="O112" s="235">
        <f>IF('Crisis Indicator Data'!H109="x","x",IF('Crisis Indicator Data'!H109=0,0,IF(LOG('Crisis Indicator Data'!H109)&lt;O$4,0,IF(LOG('Crisis Indicator Data'!H109)&gt;O$3,5,ROUND(5-(O$3-LOG('Crisis Indicator Data'!H109))/(O$3-O$4)*5,1)))))</f>
        <v>1.2</v>
      </c>
      <c r="P112" s="143">
        <f>IF('Crisis Indicator Data'!H109="x","x",'Crisis Indicator Data'!H109/'Crisis Indicator Data'!G109)</f>
        <v>5.4444080026238108E-2</v>
      </c>
      <c r="Q112" s="235">
        <f t="shared" si="44"/>
        <v>0.2</v>
      </c>
      <c r="R112" s="235">
        <f t="shared" si="45"/>
        <v>0.7</v>
      </c>
      <c r="S112" s="235">
        <f>IF('Crisis Indicator Data'!I109="x","x",IF('Crisis Indicator Data'!I109=0,0,IF(LOG('Crisis Indicator Data'!I109)&lt;S$4,0,IF(LOG('Crisis Indicator Data'!I109)&gt;S$3,5,ROUND(5-(S$3-LOG('Crisis Indicator Data'!I109))/(S$3-S$4)*5,1)))))</f>
        <v>2.6</v>
      </c>
      <c r="T112" s="143">
        <f>IF('Crisis Indicator Data'!H109="x","x",IF('Crisis Indicator Data'!I109="x","x",'Crisis Indicator Data'!I109/'Crisis Indicator Data'!H109))</f>
        <v>0.39759036144578314</v>
      </c>
      <c r="U112" s="235">
        <f t="shared" si="46"/>
        <v>5</v>
      </c>
      <c r="V112" s="235">
        <f t="shared" si="47"/>
        <v>3.8</v>
      </c>
      <c r="W112" s="235">
        <f>IF('Crisis Indicator Data'!L109="x","x",IF('Crisis Indicator Data'!L109=0,0,IF(LOG('Crisis Indicator Data'!L109)&lt;W$4,0,IF(LOG('Crisis Indicator Data'!L109)&gt;W$3,5,ROUND(5-(W$3-LOG('Crisis Indicator Data'!L109))/(W$3-W$4)*5,1)))))</f>
        <v>2.2000000000000002</v>
      </c>
      <c r="X112" s="242">
        <f>IF(OR('Crisis Indicator Data'!L109="x",'Crisis Indicator Data'!H109="x"),"x",'Crisis Indicator Data'!L109/'Crisis Indicator Data'!H109)</f>
        <v>2.108433734939759E-4</v>
      </c>
      <c r="Y112" s="235">
        <f t="shared" si="48"/>
        <v>5</v>
      </c>
      <c r="Z112" s="235">
        <f t="shared" si="49"/>
        <v>3.6</v>
      </c>
      <c r="AA112" s="235">
        <f t="shared" si="50"/>
        <v>3.7</v>
      </c>
      <c r="AB112" s="243">
        <f t="shared" si="51"/>
        <v>2.5</v>
      </c>
    </row>
    <row r="113" spans="1:28" x14ac:dyDescent="0.3">
      <c r="A113" s="148" t="str">
        <f>'Crisis Indicator Data'!A110</f>
        <v>Complex crisis in South Sudan</v>
      </c>
      <c r="B113" s="149" t="str">
        <f>'Crisis Indicator Data'!B110</f>
        <v>Complex crisis</v>
      </c>
      <c r="C113" s="149" t="str">
        <f>'Crisis Indicator Data'!C110</f>
        <v>SSD001</v>
      </c>
      <c r="D113" s="149" t="str">
        <f>'Crisis Indicator Data'!D110</f>
        <v>South Sudan</v>
      </c>
      <c r="E113" s="150" t="str">
        <f>'Crisis Indicator Data'!E110</f>
        <v>SSD</v>
      </c>
      <c r="F113" s="241">
        <f>IF('Crisis Indicator Data'!F110="x","x",IF(LOG('Crisis Indicator Data'!F110)&lt;F$4,0,IF(LOG('Crisis Indicator Data'!F110)&gt;F$3,5,ROUND(5-(F$3-LOG('Crisis Indicator Data'!F110))/(F$3-F$4)*5,1))))</f>
        <v>4.7</v>
      </c>
      <c r="G113" s="144">
        <f>IF('Crisis Indicator Data'!F110="x","x",IF(B113="Regional crisis",('Crisis Indicator Data'!F110/VLOOKUP('Impact of the crisis'!$C113,'Regional Crises'!$B$1:$R$66,4,FALSE)),'Crisis Indicator Data'!F110/VLOOKUP('Impact of the crisis'!$E113,'Country Indicator Data'!$B$4:$P$194,15,FALSE)))</f>
        <v>0.99948939128923264</v>
      </c>
      <c r="H113" s="235">
        <f t="shared" si="39"/>
        <v>5</v>
      </c>
      <c r="I113" s="235">
        <f t="shared" si="40"/>
        <v>4.8499999999999996</v>
      </c>
      <c r="J113" s="235">
        <f>IF('Crisis Indicator Data'!G110="x","x",IF(LOG('Crisis Indicator Data'!G110)&lt;J$4,0,IF(LOG('Crisis Indicator Data'!G110)&gt;J$3,5,ROUND(5-(J$3-LOG('Crisis Indicator Data'!G110))/(J$3-J$4)*5,1))))</f>
        <v>3.6</v>
      </c>
      <c r="K113" s="144">
        <f>IF('Crisis Indicator Data'!G110="x","x",IF(B113="Regional crisis",('Crisis Indicator Data'!G110/VLOOKUP('Impact of the crisis'!$C113,'Regional Crises'!$B$1:$R$66,5,FALSE)),'Crisis Indicator Data'!G110/VLOOKUP('Impact of the crisis'!$E113,'Country Indicator Data'!$B$4:$P$194,14,FALSE)))</f>
        <v>1</v>
      </c>
      <c r="L113" s="235">
        <f t="shared" si="41"/>
        <v>5</v>
      </c>
      <c r="M113" s="235">
        <f t="shared" si="42"/>
        <v>4.3</v>
      </c>
      <c r="N113" s="235">
        <f t="shared" si="43"/>
        <v>4.5999999999999996</v>
      </c>
      <c r="O113" s="235">
        <f>IF('Crisis Indicator Data'!H110="x","x",IF('Crisis Indicator Data'!H110=0,0,IF(LOG('Crisis Indicator Data'!H110)&lt;O$4,0,IF(LOG('Crisis Indicator Data'!H110)&gt;O$3,5,ROUND(5-(O$3-LOG('Crisis Indicator Data'!H110))/(O$3-O$4)*5,1)))))</f>
        <v>4.3</v>
      </c>
      <c r="P113" s="143">
        <f>IF('Crisis Indicator Data'!H110="x","x",'Crisis Indicator Data'!H110/'Crisis Indicator Data'!G110)</f>
        <v>1</v>
      </c>
      <c r="Q113" s="235">
        <f t="shared" si="44"/>
        <v>5</v>
      </c>
      <c r="R113" s="235">
        <f t="shared" si="45"/>
        <v>4.6500000000000004</v>
      </c>
      <c r="S113" s="235">
        <f>IF('Crisis Indicator Data'!I110="x","x",IF('Crisis Indicator Data'!I110=0,0,IF(LOG('Crisis Indicator Data'!I110)&lt;S$4,0,IF(LOG('Crisis Indicator Data'!I110)&gt;S$3,5,ROUND(5-(S$3-LOG('Crisis Indicator Data'!I110))/(S$3-S$4)*5,1)))))</f>
        <v>5</v>
      </c>
      <c r="T113" s="143">
        <f>IF('Crisis Indicator Data'!H110="x","x",IF('Crisis Indicator Data'!I110="x","x",'Crisis Indicator Data'!I110/'Crisis Indicator Data'!H110))</f>
        <v>0.37971758664955069</v>
      </c>
      <c r="U113" s="235">
        <f t="shared" si="46"/>
        <v>5</v>
      </c>
      <c r="V113" s="235">
        <f t="shared" si="47"/>
        <v>5</v>
      </c>
      <c r="W113" s="235">
        <f>IF('Crisis Indicator Data'!L110="x","x",IF('Crisis Indicator Data'!L110=0,0,IF(LOG('Crisis Indicator Data'!L110)&lt;W$4,0,IF(LOG('Crisis Indicator Data'!L110)&gt;W$3,5,ROUND(5-(W$3-LOG('Crisis Indicator Data'!L110))/(W$3-W$4)*5,1)))))</f>
        <v>4.4000000000000004</v>
      </c>
      <c r="X113" s="242">
        <f>IF(OR('Crisis Indicator Data'!L110="x",'Crisis Indicator Data'!H110="x"),"x",'Crisis Indicator Data'!L110/'Crisis Indicator Data'!H110)</f>
        <v>9.6448438168592212E-5</v>
      </c>
      <c r="Y113" s="235">
        <f t="shared" si="48"/>
        <v>4.8</v>
      </c>
      <c r="Z113" s="235">
        <f t="shared" si="49"/>
        <v>4.5999999999999996</v>
      </c>
      <c r="AA113" s="235">
        <f t="shared" si="50"/>
        <v>4.8</v>
      </c>
      <c r="AB113" s="243">
        <f t="shared" si="51"/>
        <v>4.7</v>
      </c>
    </row>
    <row r="114" spans="1:28" x14ac:dyDescent="0.3">
      <c r="A114" s="148" t="str">
        <f>'Crisis Indicator Data'!A111</f>
        <v>Food Security Crisis in Eswatini</v>
      </c>
      <c r="B114" s="149" t="str">
        <f>'Crisis Indicator Data'!B111</f>
        <v>Food Security</v>
      </c>
      <c r="C114" s="149" t="str">
        <f>'Crisis Indicator Data'!C111</f>
        <v>SWZ001</v>
      </c>
      <c r="D114" s="149" t="str">
        <f>'Crisis Indicator Data'!D111</f>
        <v>Eswatini</v>
      </c>
      <c r="E114" s="150" t="str">
        <f>'Crisis Indicator Data'!E111</f>
        <v>SWZ</v>
      </c>
      <c r="F114" s="241">
        <f>IF('Crisis Indicator Data'!F111="x","x",IF(LOG('Crisis Indicator Data'!F111)&lt;F$4,0,IF(LOG('Crisis Indicator Data'!F111)&gt;F$3,5,ROUND(5-(F$3-LOG('Crisis Indicator Data'!F111))/(F$3-F$4)*5,1))))</f>
        <v>2.1</v>
      </c>
      <c r="G114" s="144">
        <f>IF('Crisis Indicator Data'!F111="x","x",IF(B114="Regional crisis",('Crisis Indicator Data'!F111/VLOOKUP('Impact of the crisis'!$C114,'Regional Crises'!$B$1:$R$66,4,FALSE)),'Crisis Indicator Data'!F111/VLOOKUP('Impact of the crisis'!$E114,'Country Indicator Data'!$B$4:$P$194,15,FALSE)))</f>
        <v>1.0002325581395348</v>
      </c>
      <c r="H114" s="235">
        <f t="shared" si="39"/>
        <v>5</v>
      </c>
      <c r="I114" s="235">
        <f t="shared" si="40"/>
        <v>3.55</v>
      </c>
      <c r="J114" s="235">
        <f>IF('Crisis Indicator Data'!G111="x","x",IF(LOG('Crisis Indicator Data'!G111)&lt;J$4,0,IF(LOG('Crisis Indicator Data'!G111)&gt;J$3,5,ROUND(5-(J$3-LOG('Crisis Indicator Data'!G111))/(J$3-J$4)*5,1))))</f>
        <v>0.2</v>
      </c>
      <c r="K114" s="144">
        <f>IF('Crisis Indicator Data'!G111="x","x",IF(B114="Regional crisis",('Crisis Indicator Data'!G111/VLOOKUP('Impact of the crisis'!$C114,'Regional Crises'!$B$1:$R$66,5,FALSE)),'Crisis Indicator Data'!G111/VLOOKUP('Impact of the crisis'!$E114,'Country Indicator Data'!$B$4:$P$194,14,FALSE)))</f>
        <v>0.97413793103448276</v>
      </c>
      <c r="L114" s="235">
        <f t="shared" si="41"/>
        <v>4.9000000000000004</v>
      </c>
      <c r="M114" s="235">
        <f t="shared" si="42"/>
        <v>2.5500000000000003</v>
      </c>
      <c r="N114" s="235">
        <f t="shared" si="43"/>
        <v>3.1</v>
      </c>
      <c r="O114" s="235">
        <f>IF('Crisis Indicator Data'!H111="x","x",IF('Crisis Indicator Data'!H111=0,0,IF(LOG('Crisis Indicator Data'!H111)&lt;O$4,0,IF(LOG('Crisis Indicator Data'!H111)&gt;O$3,5,ROUND(5-(O$3-LOG('Crisis Indicator Data'!H111))/(O$3-O$4)*5,1)))))</f>
        <v>2.2999999999999998</v>
      </c>
      <c r="P114" s="143">
        <f>IF('Crisis Indicator Data'!H111="x","x",'Crisis Indicator Data'!H111/'Crisis Indicator Data'!G111)</f>
        <v>0.69115044247787616</v>
      </c>
      <c r="Q114" s="235">
        <f t="shared" si="44"/>
        <v>3.4</v>
      </c>
      <c r="R114" s="235">
        <f t="shared" si="45"/>
        <v>2.8499999999999996</v>
      </c>
      <c r="S114" s="235">
        <f>IF('Crisis Indicator Data'!I111="x","x",IF('Crisis Indicator Data'!I111=0,0,IF(LOG('Crisis Indicator Data'!I111)&lt;S$4,0,IF(LOG('Crisis Indicator Data'!I111)&gt;S$3,5,ROUND(5-(S$3-LOG('Crisis Indicator Data'!I111))/(S$3-S$4)*5,1)))))</f>
        <v>0</v>
      </c>
      <c r="T114" s="143">
        <f>IF('Crisis Indicator Data'!H111="x","x",IF('Crisis Indicator Data'!I111="x","x",'Crisis Indicator Data'!I111/'Crisis Indicator Data'!H111))</f>
        <v>0</v>
      </c>
      <c r="U114" s="235">
        <f t="shared" si="46"/>
        <v>0</v>
      </c>
      <c r="V114" s="235">
        <f t="shared" si="47"/>
        <v>0</v>
      </c>
      <c r="W114" s="235" t="str">
        <f>IF('Crisis Indicator Data'!L111="x","x",IF('Crisis Indicator Data'!L111=0,0,IF(LOG('Crisis Indicator Data'!L111)&lt;W$4,0,IF(LOG('Crisis Indicator Data'!L111)&gt;W$3,5,ROUND(5-(W$3-LOG('Crisis Indicator Data'!L111))/(W$3-W$4)*5,1)))))</f>
        <v>x</v>
      </c>
      <c r="X114" s="242" t="str">
        <f>IF(OR('Crisis Indicator Data'!L111="x",'Crisis Indicator Data'!H111="x"),"x",'Crisis Indicator Data'!L111/'Crisis Indicator Data'!H111)</f>
        <v>x</v>
      </c>
      <c r="Y114" s="235" t="str">
        <f t="shared" si="48"/>
        <v>x</v>
      </c>
      <c r="Z114" s="235" t="str">
        <f t="shared" si="49"/>
        <v>x</v>
      </c>
      <c r="AA114" s="235">
        <f t="shared" si="50"/>
        <v>0</v>
      </c>
      <c r="AB114" s="243">
        <f t="shared" si="51"/>
        <v>1.6</v>
      </c>
    </row>
    <row r="115" spans="1:28" x14ac:dyDescent="0.3">
      <c r="A115" s="148" t="str">
        <f>'Crisis Indicator Data'!A112</f>
        <v>Syrian conflict</v>
      </c>
      <c r="B115" s="149" t="str">
        <f>'Crisis Indicator Data'!B112</f>
        <v>Complex crisis</v>
      </c>
      <c r="C115" s="149" t="str">
        <f>'Crisis Indicator Data'!C112</f>
        <v>SYR001</v>
      </c>
      <c r="D115" s="149" t="str">
        <f>'Crisis Indicator Data'!D112</f>
        <v>Syria</v>
      </c>
      <c r="E115" s="150" t="str">
        <f>'Crisis Indicator Data'!E112</f>
        <v>SYR</v>
      </c>
      <c r="F115" s="241">
        <f>IF('Crisis Indicator Data'!F112="x","x",IF(LOG('Crisis Indicator Data'!F112)&lt;F$4,0,IF(LOG('Crisis Indicator Data'!F112)&gt;F$3,5,ROUND(5-(F$3-LOG('Crisis Indicator Data'!F112))/(F$3-F$4)*5,1))))</f>
        <v>3.8</v>
      </c>
      <c r="G115" s="144">
        <f>IF('Crisis Indicator Data'!F112="x","x",IF(B115="Regional crisis",('Crisis Indicator Data'!F112/VLOOKUP('Impact of the crisis'!$C115,'Regional Crises'!$B$1:$R$66,4,FALSE)),'Crisis Indicator Data'!F112/VLOOKUP('Impact of the crisis'!$E115,'Country Indicator Data'!$B$4:$P$194,15,FALSE)))</f>
        <v>1.008440886565376</v>
      </c>
      <c r="H115" s="235">
        <f t="shared" si="39"/>
        <v>5</v>
      </c>
      <c r="I115" s="235">
        <f t="shared" si="40"/>
        <v>4.4000000000000004</v>
      </c>
      <c r="J115" s="235">
        <f>IF('Crisis Indicator Data'!G112="x","x",IF(LOG('Crisis Indicator Data'!G112)&lt;J$4,0,IF(LOG('Crisis Indicator Data'!G112)&gt;J$3,5,ROUND(5-(J$3-LOG('Crisis Indicator Data'!G112))/(J$3-J$4)*5,1))))</f>
        <v>4.0999999999999996</v>
      </c>
      <c r="K115" s="144">
        <f>IF('Crisis Indicator Data'!G112="x","x",IF(B115="Regional crisis",('Crisis Indicator Data'!G112/VLOOKUP('Impact of the crisis'!$C115,'Regional Crises'!$B$1:$R$66,5,FALSE)),'Crisis Indicator Data'!G112/VLOOKUP('Impact of the crisis'!$E115,'Country Indicator Data'!$B$4:$P$194,14,FALSE)))</f>
        <v>1</v>
      </c>
      <c r="L115" s="235">
        <f t="shared" si="41"/>
        <v>5</v>
      </c>
      <c r="M115" s="235">
        <f t="shared" si="42"/>
        <v>4.55</v>
      </c>
      <c r="N115" s="235">
        <f t="shared" si="43"/>
        <v>4.5</v>
      </c>
      <c r="O115" s="235">
        <f>IF('Crisis Indicator Data'!H112="x","x",IF('Crisis Indicator Data'!H112=0,0,IF(LOG('Crisis Indicator Data'!H112)&lt;O$4,0,IF(LOG('Crisis Indicator Data'!H112)&gt;O$3,5,ROUND(5-(O$3-LOG('Crisis Indicator Data'!H112))/(O$3-O$4)*5,1)))))</f>
        <v>4.5999999999999996</v>
      </c>
      <c r="P115" s="143">
        <f>IF('Crisis Indicator Data'!H112="x","x",'Crisis Indicator Data'!H112/'Crisis Indicator Data'!G112)</f>
        <v>1</v>
      </c>
      <c r="Q115" s="235">
        <f t="shared" si="44"/>
        <v>5</v>
      </c>
      <c r="R115" s="235">
        <f t="shared" si="45"/>
        <v>4.8</v>
      </c>
      <c r="S115" s="235">
        <f>IF('Crisis Indicator Data'!I112="x","x",IF('Crisis Indicator Data'!I112=0,0,IF(LOG('Crisis Indicator Data'!I112)&lt;S$4,0,IF(LOG('Crisis Indicator Data'!I112)&gt;S$3,5,ROUND(5-(S$3-LOG('Crisis Indicator Data'!I112))/(S$3-S$4)*5,1)))))</f>
        <v>5</v>
      </c>
      <c r="T115" s="143">
        <f>IF('Crisis Indicator Data'!H112="x","x",IF('Crisis Indicator Data'!I112="x","x",'Crisis Indicator Data'!I112/'Crisis Indicator Data'!H112))</f>
        <v>0.88622857142857148</v>
      </c>
      <c r="U115" s="235">
        <f t="shared" si="46"/>
        <v>5</v>
      </c>
      <c r="V115" s="235">
        <f t="shared" si="47"/>
        <v>5</v>
      </c>
      <c r="W115" s="235">
        <f>IF('Crisis Indicator Data'!L112="x","x",IF('Crisis Indicator Data'!L112=0,0,IF(LOG('Crisis Indicator Data'!L112)&lt;W$4,0,IF(LOG('Crisis Indicator Data'!L112)&gt;W$3,5,ROUND(5-(W$3-LOG('Crisis Indicator Data'!L112))/(W$3-W$4)*5,1)))))</f>
        <v>5</v>
      </c>
      <c r="X115" s="242">
        <f>IF(OR('Crisis Indicator Data'!L112="x",'Crisis Indicator Data'!H112="x"),"x",'Crisis Indicator Data'!L112/'Crisis Indicator Data'!H112)</f>
        <v>2.1114285714285714E-4</v>
      </c>
      <c r="Y115" s="235">
        <f t="shared" si="48"/>
        <v>5</v>
      </c>
      <c r="Z115" s="235">
        <f t="shared" si="49"/>
        <v>5</v>
      </c>
      <c r="AA115" s="235">
        <f t="shared" si="50"/>
        <v>5</v>
      </c>
      <c r="AB115" s="243">
        <f t="shared" si="51"/>
        <v>4.9000000000000004</v>
      </c>
    </row>
    <row r="116" spans="1:28" x14ac:dyDescent="0.3">
      <c r="A116" s="148" t="str">
        <f>'Crisis Indicator Data'!A113</f>
        <v>Complex crisis in Chad</v>
      </c>
      <c r="B116" s="149" t="str">
        <f>'Crisis Indicator Data'!B113</f>
        <v>Multiple crises country</v>
      </c>
      <c r="C116" s="149" t="str">
        <f>'Crisis Indicator Data'!C113</f>
        <v>TCD001</v>
      </c>
      <c r="D116" s="149" t="str">
        <f>'Crisis Indicator Data'!D113</f>
        <v>Chad</v>
      </c>
      <c r="E116" s="150" t="str">
        <f>'Crisis Indicator Data'!E113</f>
        <v>TCD</v>
      </c>
      <c r="F116" s="241">
        <f>IF('Crisis Indicator Data'!F113="x","x",IF(LOG('Crisis Indicator Data'!F113)&lt;F$4,0,IF(LOG('Crisis Indicator Data'!F113)&gt;F$3,5,ROUND(5-(F$3-LOG('Crisis Indicator Data'!F113))/(F$3-F$4)*5,1))))</f>
        <v>5</v>
      </c>
      <c r="G116" s="144">
        <f>IF('Crisis Indicator Data'!F113="x","x",IF(B116="Regional crisis",('Crisis Indicator Data'!F113/VLOOKUP('Impact of the crisis'!$C116,'Regional Crises'!$B$1:$R$66,4,FALSE)),'Crisis Indicator Data'!F113/VLOOKUP('Impact of the crisis'!$E116,'Country Indicator Data'!$B$4:$P$194,15,FALSE)))</f>
        <v>1</v>
      </c>
      <c r="H116" s="235">
        <f t="shared" si="39"/>
        <v>5</v>
      </c>
      <c r="I116" s="235">
        <f t="shared" si="40"/>
        <v>5</v>
      </c>
      <c r="J116" s="235">
        <f>IF('Crisis Indicator Data'!G113="x","x",IF(LOG('Crisis Indicator Data'!G113)&lt;J$4,0,IF(LOG('Crisis Indicator Data'!G113)&gt;J$3,5,ROUND(5-(J$3-LOG('Crisis Indicator Data'!G113))/(J$3-J$4)*5,1))))</f>
        <v>4.0999999999999996</v>
      </c>
      <c r="K116" s="144">
        <f>IF('Crisis Indicator Data'!G113="x","x",IF(B116="Regional crisis",('Crisis Indicator Data'!G113/VLOOKUP('Impact of the crisis'!$C116,'Regional Crises'!$B$1:$R$66,5,FALSE)),'Crisis Indicator Data'!G113/VLOOKUP('Impact of the crisis'!$E116,'Country Indicator Data'!$B$4:$P$194,14,FALSE)))</f>
        <v>1</v>
      </c>
      <c r="L116" s="235">
        <f t="shared" si="41"/>
        <v>5</v>
      </c>
      <c r="M116" s="235">
        <f t="shared" si="42"/>
        <v>4.55</v>
      </c>
      <c r="N116" s="235">
        <f t="shared" si="43"/>
        <v>4.8</v>
      </c>
      <c r="O116" s="235">
        <f>IF('Crisis Indicator Data'!H113="x","x",IF('Crisis Indicator Data'!H113=0,0,IF(LOG('Crisis Indicator Data'!H113)&lt;O$4,0,IF(LOG('Crisis Indicator Data'!H113)&gt;O$3,5,ROUND(5-(O$3-LOG('Crisis Indicator Data'!H113))/(O$3-O$4)*5,1)))))</f>
        <v>4</v>
      </c>
      <c r="P116" s="143">
        <f>IF('Crisis Indicator Data'!H113="x","x",'Crisis Indicator Data'!H113/'Crisis Indicator Data'!G113)</f>
        <v>0.45287849020658449</v>
      </c>
      <c r="Q116" s="235">
        <f t="shared" si="44"/>
        <v>2.2000000000000002</v>
      </c>
      <c r="R116" s="235">
        <f t="shared" si="45"/>
        <v>3.1</v>
      </c>
      <c r="S116" s="235">
        <f>IF('Crisis Indicator Data'!I113="x","x",IF('Crisis Indicator Data'!I113=0,0,IF(LOG('Crisis Indicator Data'!I113)&lt;S$4,0,IF(LOG('Crisis Indicator Data'!I113)&gt;S$3,5,ROUND(5-(S$3-LOG('Crisis Indicator Data'!I113))/(S$3-S$4)*5,1)))))</f>
        <v>4.3</v>
      </c>
      <c r="T116" s="143">
        <f>IF('Crisis Indicator Data'!H113="x","x",IF('Crisis Indicator Data'!I113="x","x",'Crisis Indicator Data'!I113/'Crisis Indicator Data'!H113))</f>
        <v>0.12659392664650979</v>
      </c>
      <c r="U116" s="235">
        <f t="shared" si="46"/>
        <v>4.2</v>
      </c>
      <c r="V116" s="235">
        <f t="shared" si="47"/>
        <v>4.3</v>
      </c>
      <c r="W116" s="235">
        <f>IF('Crisis Indicator Data'!L113="x","x",IF('Crisis Indicator Data'!L113=0,0,IF(LOG('Crisis Indicator Data'!L113)&lt;W$4,0,IF(LOG('Crisis Indicator Data'!L113)&gt;W$3,5,ROUND(5-(W$3-LOG('Crisis Indicator Data'!L113))/(W$3-W$4)*5,1)))))</f>
        <v>3.3</v>
      </c>
      <c r="X116" s="242">
        <f>IF(OR('Crisis Indicator Data'!L113="x",'Crisis Indicator Data'!H113="x"),"x",'Crisis Indicator Data'!L113/'Crisis Indicator Data'!H113)</f>
        <v>2.9052188773498094E-5</v>
      </c>
      <c r="Y116" s="235">
        <f t="shared" si="48"/>
        <v>1.5</v>
      </c>
      <c r="Z116" s="235">
        <f t="shared" si="49"/>
        <v>2.4</v>
      </c>
      <c r="AA116" s="235">
        <f t="shared" si="50"/>
        <v>3.5</v>
      </c>
      <c r="AB116" s="243">
        <f t="shared" si="51"/>
        <v>3.3</v>
      </c>
    </row>
    <row r="117" spans="1:28" x14ac:dyDescent="0.3">
      <c r="A117" s="148" t="str">
        <f>'Crisis Indicator Data'!A114</f>
        <v>Boko Haram in Chad</v>
      </c>
      <c r="B117" s="149" t="str">
        <f>'Crisis Indicator Data'!B114</f>
        <v>Conflict</v>
      </c>
      <c r="C117" s="149" t="str">
        <f>'Crisis Indicator Data'!C114</f>
        <v>TCD003</v>
      </c>
      <c r="D117" s="149" t="str">
        <f>'Crisis Indicator Data'!D114</f>
        <v>Chad</v>
      </c>
      <c r="E117" s="150" t="str">
        <f>'Crisis Indicator Data'!E114</f>
        <v>TCD</v>
      </c>
      <c r="F117" s="241">
        <f>IF('Crisis Indicator Data'!F114="x","x",IF(LOG('Crisis Indicator Data'!F114)&lt;F$4,0,IF(LOG('Crisis Indicator Data'!F114)&gt;F$3,5,ROUND(5-(F$3-LOG('Crisis Indicator Data'!F114))/(F$3-F$4)*5,1))))</f>
        <v>2.2000000000000002</v>
      </c>
      <c r="G117" s="144">
        <f>IF('Crisis Indicator Data'!F114="x","x",IF(B117="Regional crisis",('Crisis Indicator Data'!F114/VLOOKUP('Impact of the crisis'!$C117,'Regional Crises'!$B$1:$R$66,4,FALSE)),'Crisis Indicator Data'!F114/VLOOKUP('Impact of the crisis'!$E117,'Country Indicator Data'!$B$4:$P$194,15,FALSE)))</f>
        <v>1.5815597204574334E-2</v>
      </c>
      <c r="H117" s="235">
        <f t="shared" si="39"/>
        <v>0</v>
      </c>
      <c r="I117" s="235">
        <f t="shared" si="40"/>
        <v>1.1000000000000001</v>
      </c>
      <c r="J117" s="235">
        <f>IF('Crisis Indicator Data'!G114="x","x",IF(LOG('Crisis Indicator Data'!G114)&lt;J$4,0,IF(LOG('Crisis Indicator Data'!G114)&gt;J$3,5,ROUND(5-(J$3-LOG('Crisis Indicator Data'!G114))/(J$3-J$4)*5,1))))</f>
        <v>0</v>
      </c>
      <c r="K117" s="144">
        <f>IF('Crisis Indicator Data'!G114="x","x",IF(B117="Regional crisis",('Crisis Indicator Data'!G114/VLOOKUP('Impact of the crisis'!$C117,'Regional Crises'!$B$1:$R$66,5,FALSE)),'Crisis Indicator Data'!G114/VLOOKUP('Impact of the crisis'!$E117,'Country Indicator Data'!$B$4:$P$194,14,FALSE)))</f>
        <v>4.0840626302315892E-2</v>
      </c>
      <c r="L117" s="235">
        <f t="shared" si="41"/>
        <v>0.2</v>
      </c>
      <c r="M117" s="235">
        <f t="shared" si="42"/>
        <v>0.1</v>
      </c>
      <c r="N117" s="235">
        <f t="shared" si="43"/>
        <v>0.6</v>
      </c>
      <c r="O117" s="235">
        <f>IF('Crisis Indicator Data'!H114="x","x",IF('Crisis Indicator Data'!H114=0,0,IF(LOG('Crisis Indicator Data'!H114)&lt;O$4,0,IF(LOG('Crisis Indicator Data'!H114)&gt;O$3,5,ROUND(5-(O$3-LOG('Crisis Indicator Data'!H114))/(O$3-O$4)*5,1)))))</f>
        <v>2.2000000000000002</v>
      </c>
      <c r="P117" s="143">
        <f>IF('Crisis Indicator Data'!H114="x","x",'Crisis Indicator Data'!H114/'Crisis Indicator Data'!G114)</f>
        <v>1</v>
      </c>
      <c r="Q117" s="235">
        <f t="shared" si="44"/>
        <v>5</v>
      </c>
      <c r="R117" s="235">
        <f t="shared" si="45"/>
        <v>3.6</v>
      </c>
      <c r="S117" s="235">
        <f>IF('Crisis Indicator Data'!I114="x","x",IF('Crisis Indicator Data'!I114=0,0,IF(LOG('Crisis Indicator Data'!I114)&lt;S$4,0,IF(LOG('Crisis Indicator Data'!I114)&gt;S$3,5,ROUND(5-(S$3-LOG('Crisis Indicator Data'!I114))/(S$3-S$4)*5,1)))))</f>
        <v>3.7</v>
      </c>
      <c r="T117" s="143">
        <f>IF('Crisis Indicator Data'!H114="x","x",IF('Crisis Indicator Data'!I114="x","x",'Crisis Indicator Data'!I114/'Crisis Indicator Data'!H114))</f>
        <v>0.60204081632653061</v>
      </c>
      <c r="U117" s="235">
        <f t="shared" si="46"/>
        <v>5</v>
      </c>
      <c r="V117" s="235">
        <f t="shared" si="47"/>
        <v>4.4000000000000004</v>
      </c>
      <c r="W117" s="235">
        <f>IF('Crisis Indicator Data'!L114="x","x",IF('Crisis Indicator Data'!L114=0,0,IF(LOG('Crisis Indicator Data'!L114)&lt;W$4,0,IF(LOG('Crisis Indicator Data'!L114)&gt;W$3,5,ROUND(5-(W$3-LOG('Crisis Indicator Data'!L114))/(W$3-W$4)*5,1)))))</f>
        <v>2.6</v>
      </c>
      <c r="X117" s="242">
        <f>IF(OR('Crisis Indicator Data'!L114="x",'Crisis Indicator Data'!H114="x"),"x",'Crisis Indicator Data'!L114/'Crisis Indicator Data'!H114)</f>
        <v>1.0349854227405248E-4</v>
      </c>
      <c r="Y117" s="235">
        <f t="shared" si="48"/>
        <v>5</v>
      </c>
      <c r="Z117" s="235">
        <f t="shared" si="49"/>
        <v>3.8</v>
      </c>
      <c r="AA117" s="235">
        <f t="shared" si="50"/>
        <v>4.0999999999999996</v>
      </c>
      <c r="AB117" s="243">
        <f t="shared" si="51"/>
        <v>3.9</v>
      </c>
    </row>
    <row r="118" spans="1:28" x14ac:dyDescent="0.3">
      <c r="A118" s="148" t="str">
        <f>'Crisis Indicator Data'!A115</f>
        <v>CAR refugees in Chad</v>
      </c>
      <c r="B118" s="149" t="str">
        <f>'Crisis Indicator Data'!B115</f>
        <v>International displacement</v>
      </c>
      <c r="C118" s="149" t="str">
        <f>'Crisis Indicator Data'!C115</f>
        <v>TCD004</v>
      </c>
      <c r="D118" s="149" t="str">
        <f>'Crisis Indicator Data'!D115</f>
        <v>Chad</v>
      </c>
      <c r="E118" s="150" t="str">
        <f>'Crisis Indicator Data'!E115</f>
        <v>TCD</v>
      </c>
      <c r="F118" s="241">
        <f>IF('Crisis Indicator Data'!F115="x","x",IF(LOG('Crisis Indicator Data'!F115)&lt;F$4,0,IF(LOG('Crisis Indicator Data'!F115)&gt;F$3,5,ROUND(5-(F$3-LOG('Crisis Indicator Data'!F115))/(F$3-F$4)*5,1))))</f>
        <v>3.6</v>
      </c>
      <c r="G118" s="144">
        <f>IF('Crisis Indicator Data'!F115="x","x",IF(B118="Regional crisis",('Crisis Indicator Data'!F115/VLOOKUP('Impact of the crisis'!$C118,'Regional Crises'!$B$1:$R$66,4,FALSE)),'Crisis Indicator Data'!F115/VLOOKUP('Impact of the crisis'!$E118,'Country Indicator Data'!$B$4:$P$194,15,FALSE)))</f>
        <v>0.12279463151207115</v>
      </c>
      <c r="H118" s="235">
        <f t="shared" si="39"/>
        <v>0.5</v>
      </c>
      <c r="I118" s="235">
        <f t="shared" si="40"/>
        <v>2.0499999999999998</v>
      </c>
      <c r="J118" s="235">
        <f>IF('Crisis Indicator Data'!G115="x","x",IF(LOG('Crisis Indicator Data'!G115)&lt;J$4,0,IF(LOG('Crisis Indicator Data'!G115)&gt;J$3,5,ROUND(5-(J$3-LOG('Crisis Indicator Data'!G115))/(J$3-J$4)*5,1))))</f>
        <v>2.2000000000000002</v>
      </c>
      <c r="K118" s="144">
        <f>IF('Crisis Indicator Data'!G115="x","x",IF(B118="Regional crisis",('Crisis Indicator Data'!G115/VLOOKUP('Impact of the crisis'!$C118,'Regional Crises'!$B$1:$R$66,5,FALSE)),'Crisis Indicator Data'!G115/VLOOKUP('Impact of the crisis'!$E118,'Country Indicator Data'!$B$4:$P$194,14,FALSE)))</f>
        <v>0.26528546764303151</v>
      </c>
      <c r="L118" s="235">
        <f t="shared" si="41"/>
        <v>1.3</v>
      </c>
      <c r="M118" s="235">
        <f t="shared" si="42"/>
        <v>1.75</v>
      </c>
      <c r="N118" s="235">
        <f t="shared" si="43"/>
        <v>1.9</v>
      </c>
      <c r="O118" s="235">
        <f>IF('Crisis Indicator Data'!H115="x","x",IF('Crisis Indicator Data'!H115=0,0,IF(LOG('Crisis Indicator Data'!H115)&lt;O$4,0,IF(LOG('Crisis Indicator Data'!H115)&gt;O$3,5,ROUND(5-(O$3-LOG('Crisis Indicator Data'!H115))/(O$3-O$4)*5,1)))))</f>
        <v>2.5</v>
      </c>
      <c r="P118" s="143">
        <f>IF('Crisis Indicator Data'!H115="x","x",'Crisis Indicator Data'!H115/'Crisis Indicator Data'!G115)</f>
        <v>0.22531418312387791</v>
      </c>
      <c r="Q118" s="235">
        <f t="shared" si="44"/>
        <v>1.1000000000000001</v>
      </c>
      <c r="R118" s="235">
        <f t="shared" si="45"/>
        <v>1.8</v>
      </c>
      <c r="S118" s="235">
        <f>IF('Crisis Indicator Data'!I115="x","x",IF('Crisis Indicator Data'!I115=0,0,IF(LOG('Crisis Indicator Data'!I115)&lt;S$4,0,IF(LOG('Crisis Indicator Data'!I115)&gt;S$3,5,ROUND(5-(S$3-LOG('Crisis Indicator Data'!I115))/(S$3-S$4)*5,1)))))</f>
        <v>3.2</v>
      </c>
      <c r="T118" s="143">
        <f>IF('Crisis Indicator Data'!H115="x","x",IF('Crisis Indicator Data'!I115="x","x",'Crisis Indicator Data'!I115/'Crisis Indicator Data'!H115))</f>
        <v>0.17231075697211157</v>
      </c>
      <c r="U118" s="235">
        <f t="shared" si="46"/>
        <v>5</v>
      </c>
      <c r="V118" s="235">
        <f t="shared" si="47"/>
        <v>4.0999999999999996</v>
      </c>
      <c r="W118" s="235" t="str">
        <f>IF('Crisis Indicator Data'!L115="x","x",IF('Crisis Indicator Data'!L115=0,0,IF(LOG('Crisis Indicator Data'!L115)&lt;W$4,0,IF(LOG('Crisis Indicator Data'!L115)&gt;W$3,5,ROUND(5-(W$3-LOG('Crisis Indicator Data'!L115))/(W$3-W$4)*5,1)))))</f>
        <v>x</v>
      </c>
      <c r="X118" s="242" t="str">
        <f>IF(OR('Crisis Indicator Data'!L115="x",'Crisis Indicator Data'!H115="x"),"x",'Crisis Indicator Data'!L115/'Crisis Indicator Data'!H115)</f>
        <v>x</v>
      </c>
      <c r="Y118" s="235" t="str">
        <f t="shared" si="48"/>
        <v>x</v>
      </c>
      <c r="Z118" s="235" t="str">
        <f t="shared" si="49"/>
        <v>x</v>
      </c>
      <c r="AA118" s="235">
        <f t="shared" si="50"/>
        <v>4.0999999999999996</v>
      </c>
      <c r="AB118" s="243">
        <f t="shared" si="51"/>
        <v>3.2</v>
      </c>
    </row>
    <row r="119" spans="1:28" x14ac:dyDescent="0.3">
      <c r="A119" s="148" t="str">
        <f>'Crisis Indicator Data'!A116</f>
        <v>Darfur refugees in Chad</v>
      </c>
      <c r="B119" s="149" t="str">
        <f>'Crisis Indicator Data'!B116</f>
        <v>International displacement</v>
      </c>
      <c r="C119" s="149" t="str">
        <f>'Crisis Indicator Data'!C116</f>
        <v>TCD005</v>
      </c>
      <c r="D119" s="149" t="str">
        <f>'Crisis Indicator Data'!D116</f>
        <v>Chad</v>
      </c>
      <c r="E119" s="150" t="str">
        <f>'Crisis Indicator Data'!E116</f>
        <v>TCD</v>
      </c>
      <c r="F119" s="241">
        <f>IF('Crisis Indicator Data'!F116="x","x",IF(LOG('Crisis Indicator Data'!F116)&lt;F$4,0,IF(LOG('Crisis Indicator Data'!F116)&gt;F$3,5,ROUND(5-(F$3-LOG('Crisis Indicator Data'!F116))/(F$3-F$4)*5,1))))</f>
        <v>3.9</v>
      </c>
      <c r="G119" s="144">
        <f>IF('Crisis Indicator Data'!F116="x","x",IF(B119="Regional crisis",('Crisis Indicator Data'!F116/VLOOKUP('Impact of the crisis'!$C119,'Regional Crises'!$B$1:$R$66,4,FALSE)),'Crisis Indicator Data'!F116/VLOOKUP('Impact of the crisis'!$E119,'Country Indicator Data'!$B$4:$P$194,15,FALSE)))</f>
        <v>0.16333465692503177</v>
      </c>
      <c r="H119" s="235">
        <f t="shared" si="39"/>
        <v>0.7</v>
      </c>
      <c r="I119" s="235">
        <f t="shared" si="40"/>
        <v>2.2999999999999998</v>
      </c>
      <c r="J119" s="235">
        <f>IF('Crisis Indicator Data'!G116="x","x",IF(LOG('Crisis Indicator Data'!G116)&lt;J$4,0,IF(LOG('Crisis Indicator Data'!G116)&gt;J$3,5,ROUND(5-(J$3-LOG('Crisis Indicator Data'!G116))/(J$3-J$4)*5,1))))</f>
        <v>1.4</v>
      </c>
      <c r="K119" s="144">
        <f>IF('Crisis Indicator Data'!G116="x","x",IF(B119="Regional crisis",('Crisis Indicator Data'!G116/VLOOKUP('Impact of the crisis'!$C119,'Regional Crises'!$B$1:$R$66,5,FALSE)),'Crisis Indicator Data'!G116/VLOOKUP('Impact of the crisis'!$E119,'Country Indicator Data'!$B$4:$P$194,14,FALSE)))</f>
        <v>0.15342025361671727</v>
      </c>
      <c r="L119" s="235">
        <f t="shared" si="41"/>
        <v>0.7</v>
      </c>
      <c r="M119" s="235">
        <f t="shared" si="42"/>
        <v>1.0499999999999998</v>
      </c>
      <c r="N119" s="235">
        <f t="shared" si="43"/>
        <v>1.7</v>
      </c>
      <c r="O119" s="235">
        <f>IF('Crisis Indicator Data'!H116="x","x",IF('Crisis Indicator Data'!H116=0,0,IF(LOG('Crisis Indicator Data'!H116)&lt;O$4,0,IF(LOG('Crisis Indicator Data'!H116)&gt;O$3,5,ROUND(5-(O$3-LOG('Crisis Indicator Data'!H116))/(O$3-O$4)*5,1)))))</f>
        <v>2.6</v>
      </c>
      <c r="P119" s="143">
        <f>IF('Crisis Indicator Data'!H116="x","x",'Crisis Indicator Data'!H116/'Crisis Indicator Data'!G116)</f>
        <v>0.43577803647652308</v>
      </c>
      <c r="Q119" s="235">
        <f t="shared" si="44"/>
        <v>2.2000000000000002</v>
      </c>
      <c r="R119" s="235">
        <f t="shared" si="45"/>
        <v>2.4000000000000004</v>
      </c>
      <c r="S119" s="235">
        <f>IF('Crisis Indicator Data'!I116="x","x",IF('Crisis Indicator Data'!I116=0,0,IF(LOG('Crisis Indicator Data'!I116)&lt;S$4,0,IF(LOG('Crisis Indicator Data'!I116)&gt;S$3,5,ROUND(5-(S$3-LOG('Crisis Indicator Data'!I116))/(S$3-S$4)*5,1)))))</f>
        <v>3.7</v>
      </c>
      <c r="T119" s="143">
        <f>IF('Crisis Indicator Data'!H116="x","x",IF('Crisis Indicator Data'!I116="x","x",'Crisis Indicator Data'!I116/'Crisis Indicator Data'!H116))</f>
        <v>0.33036509349955478</v>
      </c>
      <c r="U119" s="235">
        <f t="shared" si="46"/>
        <v>5</v>
      </c>
      <c r="V119" s="235">
        <f t="shared" si="47"/>
        <v>4.4000000000000004</v>
      </c>
      <c r="W119" s="235">
        <f>IF('Crisis Indicator Data'!L116="x","x",IF('Crisis Indicator Data'!L116=0,0,IF(LOG('Crisis Indicator Data'!L116)&lt;W$4,0,IF(LOG('Crisis Indicator Data'!L116)&gt;W$3,5,ROUND(5-(W$3-LOG('Crisis Indicator Data'!L116))/(W$3-W$4)*5,1)))))</f>
        <v>2</v>
      </c>
      <c r="X119" s="242">
        <f>IF(OR('Crisis Indicator Data'!L116="x",'Crisis Indicator Data'!H116="x"),"x",'Crisis Indicator Data'!L116/'Crisis Indicator Data'!H116)</f>
        <v>2.2261798753339271E-5</v>
      </c>
      <c r="Y119" s="235">
        <f t="shared" si="48"/>
        <v>1.1000000000000001</v>
      </c>
      <c r="Z119" s="235">
        <f t="shared" si="49"/>
        <v>1.6</v>
      </c>
      <c r="AA119" s="235">
        <f t="shared" si="50"/>
        <v>3.3</v>
      </c>
      <c r="AB119" s="243">
        <f t="shared" si="51"/>
        <v>2.9</v>
      </c>
    </row>
    <row r="120" spans="1:28" x14ac:dyDescent="0.3">
      <c r="A120" s="148" t="str">
        <f>'Crisis Indicator Data'!A117</f>
        <v>Tibesti Conflict in Chad</v>
      </c>
      <c r="B120" s="149" t="str">
        <f>'Crisis Indicator Data'!B117</f>
        <v>Conflict</v>
      </c>
      <c r="C120" s="149" t="str">
        <f>'Crisis Indicator Data'!C117</f>
        <v>TCD006</v>
      </c>
      <c r="D120" s="149" t="str">
        <f>'Crisis Indicator Data'!D117</f>
        <v>Chad</v>
      </c>
      <c r="E120" s="150" t="str">
        <f>'Crisis Indicator Data'!E117</f>
        <v>TCD</v>
      </c>
      <c r="F120" s="241">
        <f>IF('Crisis Indicator Data'!F117="x","x",IF(LOG('Crisis Indicator Data'!F117)&lt;F$4,0,IF(LOG('Crisis Indicator Data'!F117)&gt;F$3,5,ROUND(5-(F$3-LOG('Crisis Indicator Data'!F117))/(F$3-F$4)*5,1))))</f>
        <v>3.9</v>
      </c>
      <c r="G120" s="144">
        <f>IF('Crisis Indicator Data'!F117="x","x",IF(B120="Regional crisis",('Crisis Indicator Data'!F117/VLOOKUP('Impact of the crisis'!$C120,'Regional Crises'!$B$1:$R$66,4,FALSE)),'Crisis Indicator Data'!F117/VLOOKUP('Impact of the crisis'!$E120,'Country Indicator Data'!$B$4:$P$194,15,FALSE)))</f>
        <v>0.17471410419313851</v>
      </c>
      <c r="H120" s="235">
        <f t="shared" si="39"/>
        <v>0.8</v>
      </c>
      <c r="I120" s="235">
        <f t="shared" si="40"/>
        <v>2.35</v>
      </c>
      <c r="J120" s="235">
        <f>IF('Crisis Indicator Data'!G117="x","x",IF(LOG('Crisis Indicator Data'!G117)&lt;J$4,0,IF(LOG('Crisis Indicator Data'!G117)&gt;J$3,5,ROUND(5-(J$3-LOG('Crisis Indicator Data'!G117))/(J$3-J$4)*5,1))))</f>
        <v>0</v>
      </c>
      <c r="K120" s="144">
        <f>IF('Crisis Indicator Data'!G117="x","x",IF(B120="Regional crisis",('Crisis Indicator Data'!G117/VLOOKUP('Impact of the crisis'!$C120,'Regional Crises'!$B$1:$R$66,5,FALSE)),'Crisis Indicator Data'!G117/VLOOKUP('Impact of the crisis'!$E120,'Country Indicator Data'!$B$4:$P$194,14,FALSE)))</f>
        <v>2.2623087456093349E-3</v>
      </c>
      <c r="L120" s="235">
        <f t="shared" si="41"/>
        <v>0</v>
      </c>
      <c r="M120" s="235">
        <f t="shared" si="42"/>
        <v>0</v>
      </c>
      <c r="N120" s="235">
        <f t="shared" si="43"/>
        <v>1.3</v>
      </c>
      <c r="O120" s="235">
        <f>IF('Crisis Indicator Data'!H117="x","x",IF('Crisis Indicator Data'!H117=0,0,IF(LOG('Crisis Indicator Data'!H117)&lt;O$4,0,IF(LOG('Crisis Indicator Data'!H117)&gt;O$3,5,ROUND(5-(O$3-LOG('Crisis Indicator Data'!H117))/(O$3-O$4)*5,1)))))</f>
        <v>0.1</v>
      </c>
      <c r="P120" s="143">
        <f>IF('Crisis Indicator Data'!H117="x","x",'Crisis Indicator Data'!H117/'Crisis Indicator Data'!G117)</f>
        <v>1</v>
      </c>
      <c r="Q120" s="235">
        <f t="shared" si="44"/>
        <v>5</v>
      </c>
      <c r="R120" s="235">
        <f t="shared" si="45"/>
        <v>2.5499999999999998</v>
      </c>
      <c r="S120" s="235" t="str">
        <f>IF('Crisis Indicator Data'!I117="x","x",IF('Crisis Indicator Data'!I117=0,0,IF(LOG('Crisis Indicator Data'!I117)&lt;S$4,0,IF(LOG('Crisis Indicator Data'!I117)&gt;S$3,5,ROUND(5-(S$3-LOG('Crisis Indicator Data'!I117))/(S$3-S$4)*5,1)))))</f>
        <v>x</v>
      </c>
      <c r="T120" s="143" t="str">
        <f>IF('Crisis Indicator Data'!H117="x","x",IF('Crisis Indicator Data'!I117="x","x",'Crisis Indicator Data'!I117/'Crisis Indicator Data'!H117))</f>
        <v>x</v>
      </c>
      <c r="U120" s="235" t="str">
        <f t="shared" si="46"/>
        <v>x</v>
      </c>
      <c r="V120" s="235" t="str">
        <f t="shared" si="47"/>
        <v>x</v>
      </c>
      <c r="W120" s="235">
        <f>IF('Crisis Indicator Data'!L117="x","x",IF('Crisis Indicator Data'!L117=0,0,IF(LOG('Crisis Indicator Data'!L117)&lt;W$4,0,IF(LOG('Crisis Indicator Data'!L117)&gt;W$3,5,ROUND(5-(W$3-LOG('Crisis Indicator Data'!L117))/(W$3-W$4)*5,1)))))</f>
        <v>0.9</v>
      </c>
      <c r="X120" s="242">
        <f>IF(OR('Crisis Indicator Data'!L117="x",'Crisis Indicator Data'!H117="x"),"x",'Crisis Indicator Data'!L117/'Crisis Indicator Data'!H117)</f>
        <v>1.0526315789473685E-4</v>
      </c>
      <c r="Y120" s="235">
        <f t="shared" si="48"/>
        <v>5</v>
      </c>
      <c r="Z120" s="235">
        <f t="shared" si="49"/>
        <v>3</v>
      </c>
      <c r="AA120" s="235">
        <f t="shared" si="50"/>
        <v>3</v>
      </c>
      <c r="AB120" s="243">
        <f t="shared" si="51"/>
        <v>2.8</v>
      </c>
    </row>
    <row r="121" spans="1:28" x14ac:dyDescent="0.3">
      <c r="A121" s="148" t="str">
        <f>'Crisis Indicator Data'!A118</f>
        <v>Multiple situations in Thailand</v>
      </c>
      <c r="B121" s="149" t="str">
        <f>'Crisis Indicator Data'!B118</f>
        <v>Multiple crises country</v>
      </c>
      <c r="C121" s="149" t="str">
        <f>'Crisis Indicator Data'!C118</f>
        <v>THA001</v>
      </c>
      <c r="D121" s="149" t="str">
        <f>'Crisis Indicator Data'!D118</f>
        <v>Thailand</v>
      </c>
      <c r="E121" s="150" t="str">
        <f>'Crisis Indicator Data'!E118</f>
        <v>THA</v>
      </c>
      <c r="F121" s="241">
        <f>IF('Crisis Indicator Data'!F118="x","x",IF(LOG('Crisis Indicator Data'!F118)&lt;F$4,0,IF(LOG('Crisis Indicator Data'!F118)&gt;F$3,5,ROUND(5-(F$3-LOG('Crisis Indicator Data'!F118))/(F$3-F$4)*5,1))))</f>
        <v>2.5</v>
      </c>
      <c r="G121" s="144">
        <f>IF('Crisis Indicator Data'!F118="x","x",IF(B121="Regional crisis",('Crisis Indicator Data'!F118/VLOOKUP('Impact of the crisis'!$C121,'Regional Crises'!$B$1:$R$66,4,FALSE)),'Crisis Indicator Data'!F118/VLOOKUP('Impact of the crisis'!$E121,'Country Indicator Data'!$B$4:$P$194,15,FALSE)))</f>
        <v>5.9390475444811998E-2</v>
      </c>
      <c r="H121" s="235">
        <f t="shared" si="39"/>
        <v>0.2</v>
      </c>
      <c r="I121" s="235">
        <f t="shared" si="40"/>
        <v>1.35</v>
      </c>
      <c r="J121" s="235">
        <f>IF('Crisis Indicator Data'!G118="x","x",IF(LOG('Crisis Indicator Data'!G118)&lt;J$4,0,IF(LOG('Crisis Indicator Data'!G118)&gt;J$3,5,ROUND(5-(J$3-LOG('Crisis Indicator Data'!G118))/(J$3-J$4)*5,1))))</f>
        <v>1.8</v>
      </c>
      <c r="K121" s="144">
        <f>IF('Crisis Indicator Data'!G118="x","x",IF(B121="Regional crisis",('Crisis Indicator Data'!G118/VLOOKUP('Impact of the crisis'!$C121,'Regional Crises'!$B$1:$R$66,5,FALSE)),'Crisis Indicator Data'!G118/VLOOKUP('Impact of the crisis'!$E121,'Country Indicator Data'!$B$4:$P$194,14,FALSE)))</f>
        <v>5.3658094071755792E-2</v>
      </c>
      <c r="L121" s="235">
        <f t="shared" si="41"/>
        <v>0.2</v>
      </c>
      <c r="M121" s="235">
        <f t="shared" si="42"/>
        <v>1</v>
      </c>
      <c r="N121" s="235">
        <f t="shared" si="43"/>
        <v>1.2</v>
      </c>
      <c r="O121" s="235">
        <f>IF('Crisis Indicator Data'!H118="x","x",IF('Crisis Indicator Data'!H118=0,0,IF(LOG('Crisis Indicator Data'!H118)&lt;O$4,0,IF(LOG('Crisis Indicator Data'!H118)&gt;O$3,5,ROUND(5-(O$3-LOG('Crisis Indicator Data'!H118))/(O$3-O$4)*5,1)))))</f>
        <v>3.4</v>
      </c>
      <c r="P121" s="143">
        <f>IF('Crisis Indicator Data'!H118="x","x",'Crisis Indicator Data'!H118/'Crisis Indicator Data'!G118)</f>
        <v>1</v>
      </c>
      <c r="Q121" s="235">
        <f t="shared" si="44"/>
        <v>5</v>
      </c>
      <c r="R121" s="235">
        <f t="shared" si="45"/>
        <v>4.2</v>
      </c>
      <c r="S121" s="235">
        <f>IF('Crisis Indicator Data'!I118="x","x",IF('Crisis Indicator Data'!I118=0,0,IF(LOG('Crisis Indicator Data'!I118)&lt;S$4,0,IF(LOG('Crisis Indicator Data'!I118)&gt;S$3,5,ROUND(5-(S$3-LOG('Crisis Indicator Data'!I118))/(S$3-S$4)*5,1)))))</f>
        <v>2.8</v>
      </c>
      <c r="T121" s="143">
        <f>IF('Crisis Indicator Data'!H118="x","x",IF('Crisis Indicator Data'!I118="x","x",'Crisis Indicator Data'!I118/'Crisis Indicator Data'!H118))</f>
        <v>2.5922795153564385E-2</v>
      </c>
      <c r="U121" s="235">
        <f t="shared" si="46"/>
        <v>0.9</v>
      </c>
      <c r="V121" s="235">
        <f t="shared" si="47"/>
        <v>1.9</v>
      </c>
      <c r="W121" s="235">
        <f>IF('Crisis Indicator Data'!L118="x","x",IF('Crisis Indicator Data'!L118=0,0,IF(LOG('Crisis Indicator Data'!L118)&lt;W$4,0,IF(LOG('Crisis Indicator Data'!L118)&gt;W$3,5,ROUND(5-(W$3-LOG('Crisis Indicator Data'!L118))/(W$3-W$4)*5,1)))))</f>
        <v>2.6</v>
      </c>
      <c r="X121" s="242">
        <f>IF(OR('Crisis Indicator Data'!L118="x",'Crisis Indicator Data'!H118="x"),"x",'Crisis Indicator Data'!L118/'Crisis Indicator Data'!H118)</f>
        <v>1.7751479289940828E-5</v>
      </c>
      <c r="Y121" s="235">
        <f t="shared" si="48"/>
        <v>0.9</v>
      </c>
      <c r="Z121" s="235">
        <f t="shared" si="49"/>
        <v>1.8</v>
      </c>
      <c r="AA121" s="235">
        <f t="shared" si="50"/>
        <v>1.9</v>
      </c>
      <c r="AB121" s="243">
        <f t="shared" si="51"/>
        <v>3.3</v>
      </c>
    </row>
    <row r="122" spans="1:28" x14ac:dyDescent="0.3">
      <c r="A122" s="148" t="str">
        <f>'Crisis Indicator Data'!A119</f>
        <v xml:space="preserve">Conflict in southern Thailand </v>
      </c>
      <c r="B122" s="149" t="str">
        <f>'Crisis Indicator Data'!B119</f>
        <v>Conflict</v>
      </c>
      <c r="C122" s="149" t="str">
        <f>'Crisis Indicator Data'!C119</f>
        <v>THA002</v>
      </c>
      <c r="D122" s="149" t="str">
        <f>'Crisis Indicator Data'!D119</f>
        <v>Thailand</v>
      </c>
      <c r="E122" s="150" t="str">
        <f>'Crisis Indicator Data'!E119</f>
        <v>THA</v>
      </c>
      <c r="F122" s="241">
        <f>IF('Crisis Indicator Data'!F119="x","x",IF(LOG('Crisis Indicator Data'!F119)&lt;F$4,0,IF(LOG('Crisis Indicator Data'!F119)&gt;F$3,5,ROUND(5-(F$3-LOG('Crisis Indicator Data'!F119))/(F$3-F$4)*5,1))))</f>
        <v>2.1</v>
      </c>
      <c r="G122" s="144">
        <f>IF('Crisis Indicator Data'!F119="x","x",IF(B122="Regional crisis",('Crisis Indicator Data'!F119/VLOOKUP('Impact of the crisis'!$C122,'Regional Crises'!$B$1:$R$66,4,FALSE)),'Crisis Indicator Data'!F119/VLOOKUP('Impact of the crisis'!$E122,'Country Indicator Data'!$B$4:$P$194,15,FALSE)))</f>
        <v>3.5878564857405704E-2</v>
      </c>
      <c r="H122" s="235">
        <f t="shared" si="39"/>
        <v>0.1</v>
      </c>
      <c r="I122" s="235">
        <f t="shared" si="40"/>
        <v>1.1000000000000001</v>
      </c>
      <c r="J122" s="235">
        <f>IF('Crisis Indicator Data'!G119="x","x",IF(LOG('Crisis Indicator Data'!G119)&lt;J$4,0,IF(LOG('Crisis Indicator Data'!G119)&gt;J$3,5,ROUND(5-(J$3-LOG('Crisis Indicator Data'!G119))/(J$3-J$4)*5,1))))</f>
        <v>1.8</v>
      </c>
      <c r="K122" s="144">
        <f>IF('Crisis Indicator Data'!G119="x","x",IF(B122="Regional crisis",('Crisis Indicator Data'!G119/VLOOKUP('Impact of the crisis'!$C122,'Regional Crises'!$B$1:$R$66,5,FALSE)),'Crisis Indicator Data'!G119/VLOOKUP('Impact of the crisis'!$E122,'Country Indicator Data'!$B$4:$P$194,14,FALSE)))</f>
        <v>5.2282245505813341E-2</v>
      </c>
      <c r="L122" s="235">
        <f t="shared" si="41"/>
        <v>0.2</v>
      </c>
      <c r="M122" s="235">
        <f t="shared" si="42"/>
        <v>1</v>
      </c>
      <c r="N122" s="235">
        <f t="shared" si="43"/>
        <v>1.1000000000000001</v>
      </c>
      <c r="O122" s="235">
        <f>IF('Crisis Indicator Data'!H119="x","x",IF('Crisis Indicator Data'!H119=0,0,IF(LOG('Crisis Indicator Data'!H119)&lt;O$4,0,IF(LOG('Crisis Indicator Data'!H119)&gt;O$3,5,ROUND(5-(O$3-LOG('Crisis Indicator Data'!H119))/(O$3-O$4)*5,1)))))</f>
        <v>3.4</v>
      </c>
      <c r="P122" s="143">
        <f>IF('Crisis Indicator Data'!H119="x","x",'Crisis Indicator Data'!H119/'Crisis Indicator Data'!G119)</f>
        <v>1</v>
      </c>
      <c r="Q122" s="235">
        <f t="shared" si="44"/>
        <v>5</v>
      </c>
      <c r="R122" s="235">
        <f t="shared" si="45"/>
        <v>4.2</v>
      </c>
      <c r="S122" s="235" t="str">
        <f>IF('Crisis Indicator Data'!I119="x","x",IF('Crisis Indicator Data'!I119=0,0,IF(LOG('Crisis Indicator Data'!I119)&lt;S$4,0,IF(LOG('Crisis Indicator Data'!I119)&gt;S$3,5,ROUND(5-(S$3-LOG('Crisis Indicator Data'!I119))/(S$3-S$4)*5,1)))))</f>
        <v>x</v>
      </c>
      <c r="T122" s="143" t="str">
        <f>IF('Crisis Indicator Data'!H119="x","x",IF('Crisis Indicator Data'!I119="x","x",'Crisis Indicator Data'!I119/'Crisis Indicator Data'!H119))</f>
        <v>x</v>
      </c>
      <c r="U122" s="235" t="str">
        <f t="shared" si="46"/>
        <v>x</v>
      </c>
      <c r="V122" s="235" t="str">
        <f t="shared" si="47"/>
        <v>x</v>
      </c>
      <c r="W122" s="235">
        <f>IF('Crisis Indicator Data'!L119="x","x",IF('Crisis Indicator Data'!L119=0,0,IF(LOG('Crisis Indicator Data'!L119)&lt;W$4,0,IF(LOG('Crisis Indicator Data'!L119)&gt;W$3,5,ROUND(5-(W$3-LOG('Crisis Indicator Data'!L119))/(W$3-W$4)*5,1)))))</f>
        <v>2.6</v>
      </c>
      <c r="X122" s="242">
        <f>IF(OR('Crisis Indicator Data'!L119="x",'Crisis Indicator Data'!H119="x"),"x",'Crisis Indicator Data'!L119/'Crisis Indicator Data'!H119)</f>
        <v>1.8218623481781378E-5</v>
      </c>
      <c r="Y122" s="235">
        <f t="shared" si="48"/>
        <v>0.9</v>
      </c>
      <c r="Z122" s="235">
        <f t="shared" si="49"/>
        <v>1.8</v>
      </c>
      <c r="AA122" s="235">
        <f t="shared" si="50"/>
        <v>1.8</v>
      </c>
      <c r="AB122" s="243">
        <f t="shared" si="51"/>
        <v>3.2</v>
      </c>
    </row>
    <row r="123" spans="1:28" x14ac:dyDescent="0.3">
      <c r="A123" s="148" t="str">
        <f>'Crisis Indicator Data'!A120</f>
        <v>Myanmar refugees in Thailand</v>
      </c>
      <c r="B123" s="149" t="str">
        <f>'Crisis Indicator Data'!B120</f>
        <v>International displacement</v>
      </c>
      <c r="C123" s="149" t="str">
        <f>'Crisis Indicator Data'!C120</f>
        <v>THA003</v>
      </c>
      <c r="D123" s="149" t="str">
        <f>'Crisis Indicator Data'!D120</f>
        <v>Thailand</v>
      </c>
      <c r="E123" s="150" t="str">
        <f>'Crisis Indicator Data'!E120</f>
        <v>THA</v>
      </c>
      <c r="F123" s="241">
        <f>IF('Crisis Indicator Data'!F120="x","x",IF(LOG('Crisis Indicator Data'!F120)&lt;F$4,0,IF(LOG('Crisis Indicator Data'!F120)&gt;F$3,5,ROUND(5-(F$3-LOG('Crisis Indicator Data'!F120))/(F$3-F$4)*5,1))))</f>
        <v>0</v>
      </c>
      <c r="G123" s="144">
        <f>IF('Crisis Indicator Data'!F120="x","x",IF(B123="Regional crisis",('Crisis Indicator Data'!F120/VLOOKUP('Impact of the crisis'!$C123,'Regional Crises'!$B$1:$R$66,4,FALSE)),'Crisis Indicator Data'!F120/VLOOKUP('Impact of the crisis'!$E123,'Country Indicator Data'!$B$4:$P$194,15,FALSE)))</f>
        <v>1.7616316623930788E-5</v>
      </c>
      <c r="H123" s="235">
        <f t="shared" si="39"/>
        <v>0</v>
      </c>
      <c r="I123" s="235">
        <f t="shared" si="40"/>
        <v>0</v>
      </c>
      <c r="J123" s="235">
        <f>IF('Crisis Indicator Data'!G120="x","x",IF(LOG('Crisis Indicator Data'!G120)&lt;J$4,0,IF(LOG('Crisis Indicator Data'!G120)&gt;J$3,5,ROUND(5-(J$3-LOG('Crisis Indicator Data'!G120))/(J$3-J$4)*5,1))))</f>
        <v>0</v>
      </c>
      <c r="K123" s="144">
        <f>IF('Crisis Indicator Data'!G120="x","x",IF(B123="Regional crisis",('Crisis Indicator Data'!G120/VLOOKUP('Impact of the crisis'!$C123,'Regional Crises'!$B$1:$R$66,5,FALSE)),'Crisis Indicator Data'!G120/VLOOKUP('Impact of the crisis'!$E123,'Country Indicator Data'!$B$4:$P$194,14,FALSE)))</f>
        <v>1.3909677809528129E-3</v>
      </c>
      <c r="L123" s="235">
        <f t="shared" si="41"/>
        <v>0</v>
      </c>
      <c r="M123" s="235">
        <f t="shared" si="42"/>
        <v>0</v>
      </c>
      <c r="N123" s="235">
        <f t="shared" si="43"/>
        <v>0</v>
      </c>
      <c r="O123" s="235">
        <f>IF('Crisis Indicator Data'!H120="x","x",IF('Crisis Indicator Data'!H120=0,0,IF(LOG('Crisis Indicator Data'!H120)&lt;O$4,0,IF(LOG('Crisis Indicator Data'!H120)&gt;O$3,5,ROUND(5-(O$3-LOG('Crisis Indicator Data'!H120))/(O$3-O$4)*5,1)))))</f>
        <v>0.8</v>
      </c>
      <c r="P123" s="143">
        <f>IF('Crisis Indicator Data'!H120="x","x",'Crisis Indicator Data'!H120/'Crisis Indicator Data'!G120)</f>
        <v>1</v>
      </c>
      <c r="Q123" s="235">
        <f t="shared" si="44"/>
        <v>5</v>
      </c>
      <c r="R123" s="235">
        <f t="shared" si="45"/>
        <v>2.9</v>
      </c>
      <c r="S123" s="235">
        <f>IF('Crisis Indicator Data'!I120="x","x",IF('Crisis Indicator Data'!I120=0,0,IF(LOG('Crisis Indicator Data'!I120)&lt;S$4,0,IF(LOG('Crisis Indicator Data'!I120)&gt;S$3,5,ROUND(5-(S$3-LOG('Crisis Indicator Data'!I120))/(S$3-S$4)*5,1)))))</f>
        <v>2.8</v>
      </c>
      <c r="T123" s="143">
        <f>IF('Crisis Indicator Data'!H120="x","x",IF('Crisis Indicator Data'!I120="x","x",'Crisis Indicator Data'!I120/'Crisis Indicator Data'!H120))</f>
        <v>1</v>
      </c>
      <c r="U123" s="235">
        <f t="shared" si="46"/>
        <v>5</v>
      </c>
      <c r="V123" s="235">
        <f t="shared" si="47"/>
        <v>3.9</v>
      </c>
      <c r="W123" s="235" t="str">
        <f>IF('Crisis Indicator Data'!L120="x","x",IF('Crisis Indicator Data'!L120=0,0,IF(LOG('Crisis Indicator Data'!L120)&lt;W$4,0,IF(LOG('Crisis Indicator Data'!L120)&gt;W$3,5,ROUND(5-(W$3-LOG('Crisis Indicator Data'!L120))/(W$3-W$4)*5,1)))))</f>
        <v>x</v>
      </c>
      <c r="X123" s="242" t="str">
        <f>IF(OR('Crisis Indicator Data'!L120="x",'Crisis Indicator Data'!H120="x"),"x",'Crisis Indicator Data'!L120/'Crisis Indicator Data'!H120)</f>
        <v>x</v>
      </c>
      <c r="Y123" s="235" t="str">
        <f t="shared" si="48"/>
        <v>x</v>
      </c>
      <c r="Z123" s="235" t="str">
        <f t="shared" si="49"/>
        <v>x</v>
      </c>
      <c r="AA123" s="235">
        <f t="shared" si="50"/>
        <v>3.9</v>
      </c>
      <c r="AB123" s="243">
        <f t="shared" si="51"/>
        <v>3.4</v>
      </c>
    </row>
    <row r="124" spans="1:28" x14ac:dyDescent="0.3">
      <c r="A124" s="148" t="str">
        <f>'Crisis Indicator Data'!A121</f>
        <v>Tropical Cyclone Seroja</v>
      </c>
      <c r="B124" s="149" t="str">
        <f>'Crisis Indicator Data'!B121</f>
        <v>Tropical cyclone</v>
      </c>
      <c r="C124" s="149" t="str">
        <f>'Crisis Indicator Data'!C121</f>
        <v>TLS002</v>
      </c>
      <c r="D124" s="149" t="str">
        <f>'Crisis Indicator Data'!D121</f>
        <v>Timor Leste</v>
      </c>
      <c r="E124" s="150" t="str">
        <f>'Crisis Indicator Data'!E121</f>
        <v>TLS</v>
      </c>
      <c r="F124" s="241">
        <f>IF('Crisis Indicator Data'!F121="x","x",IF(LOG('Crisis Indicator Data'!F121)&lt;F$4,0,IF(LOG('Crisis Indicator Data'!F121)&gt;F$3,5,ROUND(5-(F$3-LOG('Crisis Indicator Data'!F121))/(F$3-F$4)*5,1))))</f>
        <v>2</v>
      </c>
      <c r="G124" s="144">
        <f>IF('Crisis Indicator Data'!F121="x","x",IF(B124="Regional crisis",('Crisis Indicator Data'!F121/VLOOKUP('Impact of the crisis'!$C124,'Regional Crises'!$B$1:$R$66,4,FALSE)),'Crisis Indicator Data'!F121/VLOOKUP('Impact of the crisis'!$E124,'Country Indicator Data'!$B$4:$P$194,15,FALSE)))</f>
        <v>1</v>
      </c>
      <c r="H124" s="235">
        <f t="shared" si="39"/>
        <v>5</v>
      </c>
      <c r="I124" s="235">
        <f t="shared" si="40"/>
        <v>3.5</v>
      </c>
      <c r="J124" s="235">
        <f>IF('Crisis Indicator Data'!G121="x","x",IF(LOG('Crisis Indicator Data'!G121)&lt;J$4,0,IF(LOG('Crisis Indicator Data'!G121)&gt;J$3,5,ROUND(5-(J$3-LOG('Crisis Indicator Data'!G121))/(J$3-J$4)*5,1))))</f>
        <v>0.4</v>
      </c>
      <c r="K124" s="144">
        <f>IF('Crisis Indicator Data'!G121="x","x",IF(B124="Regional crisis",('Crisis Indicator Data'!G121/VLOOKUP('Impact of the crisis'!$C124,'Regional Crises'!$B$1:$R$66,5,FALSE)),'Crisis Indicator Data'!G121/VLOOKUP('Impact of the crisis'!$E124,'Country Indicator Data'!$B$4:$P$194,14,FALSE)))</f>
        <v>1</v>
      </c>
      <c r="L124" s="235">
        <f t="shared" si="41"/>
        <v>5</v>
      </c>
      <c r="M124" s="235">
        <f t="shared" si="42"/>
        <v>2.7</v>
      </c>
      <c r="N124" s="235">
        <f t="shared" si="43"/>
        <v>3.1</v>
      </c>
      <c r="O124" s="235">
        <f>IF('Crisis Indicator Data'!H121="x","x",IF('Crisis Indicator Data'!H121=0,0,IF(LOG('Crisis Indicator Data'!H121)&lt;O$4,0,IF(LOG('Crisis Indicator Data'!H121)&gt;O$3,5,ROUND(5-(O$3-LOG('Crisis Indicator Data'!H121))/(O$3-O$4)*5,1)))))</f>
        <v>0</v>
      </c>
      <c r="P124" s="143">
        <f>IF('Crisis Indicator Data'!H121="x","x",'Crisis Indicator Data'!H121/'Crisis Indicator Data'!G121)</f>
        <v>2.5522041763341066E-2</v>
      </c>
      <c r="Q124" s="235">
        <f t="shared" si="44"/>
        <v>0.1</v>
      </c>
      <c r="R124" s="235">
        <f t="shared" si="45"/>
        <v>0.05</v>
      </c>
      <c r="S124" s="235">
        <f>IF('Crisis Indicator Data'!I121="x","x",IF('Crisis Indicator Data'!I121=0,0,IF(LOG('Crisis Indicator Data'!I121)&lt;S$4,0,IF(LOG('Crisis Indicator Data'!I121)&gt;S$3,5,ROUND(5-(S$3-LOG('Crisis Indicator Data'!I121))/(S$3-S$4)*5,1)))))</f>
        <v>0.4</v>
      </c>
      <c r="T124" s="143">
        <f>IF('Crisis Indicator Data'!H121="x","x",IF('Crisis Indicator Data'!I121="x","x",'Crisis Indicator Data'!I121/'Crisis Indicator Data'!H121))</f>
        <v>6.0606060606060608E-2</v>
      </c>
      <c r="U124" s="235">
        <f t="shared" si="46"/>
        <v>2</v>
      </c>
      <c r="V124" s="235">
        <f t="shared" si="47"/>
        <v>1.2</v>
      </c>
      <c r="W124" s="235">
        <f>IF('Crisis Indicator Data'!L121="x","x",IF('Crisis Indicator Data'!L121=0,0,IF(LOG('Crisis Indicator Data'!L121)&lt;W$4,0,IF(LOG('Crisis Indicator Data'!L121)&gt;W$3,5,ROUND(5-(W$3-LOG('Crisis Indicator Data'!L121))/(W$3-W$4)*5,1)))))</f>
        <v>2.4</v>
      </c>
      <c r="X124" s="242">
        <f>IF(OR('Crisis Indicator Data'!L121="x",'Crisis Indicator Data'!H121="x"),"x",'Crisis Indicator Data'!L121/'Crisis Indicator Data'!H121)</f>
        <v>1.3636363636363637E-3</v>
      </c>
      <c r="Y124" s="235">
        <f t="shared" si="48"/>
        <v>5</v>
      </c>
      <c r="Z124" s="235">
        <f t="shared" si="49"/>
        <v>3.7</v>
      </c>
      <c r="AA124" s="235">
        <f t="shared" si="50"/>
        <v>2.7</v>
      </c>
      <c r="AB124" s="243">
        <f t="shared" si="51"/>
        <v>1.6</v>
      </c>
    </row>
    <row r="125" spans="1:28" x14ac:dyDescent="0.3">
      <c r="A125" s="148" t="str">
        <f>'Crisis Indicator Data'!A122</f>
        <v>Venezuelan refugees in Trinidad and Tobago</v>
      </c>
      <c r="B125" s="149" t="str">
        <f>'Crisis Indicator Data'!B122</f>
        <v>International displacement</v>
      </c>
      <c r="C125" s="149" t="str">
        <f>'Crisis Indicator Data'!C122</f>
        <v>TTO002</v>
      </c>
      <c r="D125" s="149" t="str">
        <f>'Crisis Indicator Data'!D122</f>
        <v>Trinidad and Tobago</v>
      </c>
      <c r="E125" s="150" t="str">
        <f>'Crisis Indicator Data'!E122</f>
        <v>TTO</v>
      </c>
      <c r="F125" s="241">
        <f>IF('Crisis Indicator Data'!F122="x","x",IF(LOG('Crisis Indicator Data'!F122)&lt;F$4,0,IF(LOG('Crisis Indicator Data'!F122)&gt;F$3,5,ROUND(5-(F$3-LOG('Crisis Indicator Data'!F122))/(F$3-F$4)*5,1))))</f>
        <v>1.2</v>
      </c>
      <c r="G125" s="144">
        <f>IF('Crisis Indicator Data'!F122="x","x",IF(B125="Regional crisis",('Crisis Indicator Data'!F122/VLOOKUP('Impact of the crisis'!$C125,'Regional Crises'!$B$1:$R$66,4,FALSE)),'Crisis Indicator Data'!F122/VLOOKUP('Impact of the crisis'!$E125,'Country Indicator Data'!$B$4:$P$194,15,FALSE)))</f>
        <v>1</v>
      </c>
      <c r="H125" s="235">
        <f t="shared" si="39"/>
        <v>5</v>
      </c>
      <c r="I125" s="235">
        <f t="shared" si="40"/>
        <v>3.1</v>
      </c>
      <c r="J125" s="235">
        <f>IF('Crisis Indicator Data'!G122="x","x",IF(LOG('Crisis Indicator Data'!G122)&lt;J$4,0,IF(LOG('Crisis Indicator Data'!G122)&gt;J$3,5,ROUND(5-(J$3-LOG('Crisis Indicator Data'!G122))/(J$3-J$4)*5,1))))</f>
        <v>0.5</v>
      </c>
      <c r="K125" s="144">
        <f>IF('Crisis Indicator Data'!G122="x","x",IF(B125="Regional crisis",('Crisis Indicator Data'!G122/VLOOKUP('Impact of the crisis'!$C125,'Regional Crises'!$B$1:$R$66,5,FALSE)),'Crisis Indicator Data'!G122/VLOOKUP('Impact of the crisis'!$E125,'Country Indicator Data'!$B$4:$P$194,14,FALSE)))</f>
        <v>0.99656357388316152</v>
      </c>
      <c r="L125" s="235">
        <f t="shared" si="41"/>
        <v>5</v>
      </c>
      <c r="M125" s="235">
        <f t="shared" si="42"/>
        <v>2.75</v>
      </c>
      <c r="N125" s="235">
        <f t="shared" si="43"/>
        <v>2.9</v>
      </c>
      <c r="O125" s="235">
        <f>IF('Crisis Indicator Data'!H122="x","x",IF('Crisis Indicator Data'!H122=0,0,IF(LOG('Crisis Indicator Data'!H122)&lt;O$4,0,IF(LOG('Crisis Indicator Data'!H122)&gt;O$3,5,ROUND(5-(O$3-LOG('Crisis Indicator Data'!H122))/(O$3-O$4)*5,1)))))</f>
        <v>0.5</v>
      </c>
      <c r="P125" s="143">
        <f>IF('Crisis Indicator Data'!H122="x","x",'Crisis Indicator Data'!H122/'Crisis Indicator Data'!G122)</f>
        <v>4.1379310344827586E-2</v>
      </c>
      <c r="Q125" s="235">
        <f t="shared" si="44"/>
        <v>0.2</v>
      </c>
      <c r="R125" s="235">
        <f t="shared" si="45"/>
        <v>0.35</v>
      </c>
      <c r="S125" s="235">
        <f>IF('Crisis Indicator Data'!I122="x","x",IF('Crisis Indicator Data'!I122=0,0,IF(LOG('Crisis Indicator Data'!I122)&lt;S$4,0,IF(LOG('Crisis Indicator Data'!I122)&gt;S$3,5,ROUND(5-(S$3-LOG('Crisis Indicator Data'!I122))/(S$3-S$4)*5,1)))))</f>
        <v>2.5</v>
      </c>
      <c r="T125" s="143">
        <f>IF('Crisis Indicator Data'!H122="x","x",IF('Crisis Indicator Data'!I122="x","x",'Crisis Indicator Data'!I122/'Crisis Indicator Data'!H122))</f>
        <v>1</v>
      </c>
      <c r="U125" s="235">
        <f t="shared" si="46"/>
        <v>5</v>
      </c>
      <c r="V125" s="235">
        <f t="shared" si="47"/>
        <v>3.8</v>
      </c>
      <c r="W125" s="235">
        <f>IF('Crisis Indicator Data'!L122="x","x",IF('Crisis Indicator Data'!L122=0,0,IF(LOG('Crisis Indicator Data'!L122)&lt;W$4,0,IF(LOG('Crisis Indicator Data'!L122)&gt;W$3,5,ROUND(5-(W$3-LOG('Crisis Indicator Data'!L122))/(W$3-W$4)*5,1)))))</f>
        <v>2.5</v>
      </c>
      <c r="X125" s="242">
        <f>IF(OR('Crisis Indicator Data'!L122="x",'Crisis Indicator Data'!H122="x"),"x",'Crisis Indicator Data'!L122/'Crisis Indicator Data'!H122)</f>
        <v>1E-3</v>
      </c>
      <c r="Y125" s="235">
        <f t="shared" si="48"/>
        <v>5</v>
      </c>
      <c r="Z125" s="235">
        <f t="shared" si="49"/>
        <v>3.8</v>
      </c>
      <c r="AA125" s="235">
        <f t="shared" si="50"/>
        <v>3.8</v>
      </c>
      <c r="AB125" s="243">
        <f t="shared" si="51"/>
        <v>2.4</v>
      </c>
    </row>
    <row r="126" spans="1:28" x14ac:dyDescent="0.3">
      <c r="A126" s="148" t="str">
        <f>'Crisis Indicator Data'!A123</f>
        <v>Mixed migration flows in Tunisia</v>
      </c>
      <c r="B126" s="149" t="str">
        <f>'Crisis Indicator Data'!B123</f>
        <v>International displacement</v>
      </c>
      <c r="C126" s="149" t="str">
        <f>'Crisis Indicator Data'!C123</f>
        <v>TUN002</v>
      </c>
      <c r="D126" s="149" t="str">
        <f>'Crisis Indicator Data'!D123</f>
        <v>Tunisia</v>
      </c>
      <c r="E126" s="150" t="str">
        <f>'Crisis Indicator Data'!E123</f>
        <v>TUN</v>
      </c>
      <c r="F126" s="241">
        <f>IF('Crisis Indicator Data'!F123="x","x",IF(LOG('Crisis Indicator Data'!F123)&lt;F$4,0,IF(LOG('Crisis Indicator Data'!F123)&gt;F$3,5,ROUND(5-(F$3-LOG('Crisis Indicator Data'!F123))/(F$3-F$4)*5,1))))</f>
        <v>3.7</v>
      </c>
      <c r="G126" s="144">
        <f>IF('Crisis Indicator Data'!F123="x","x",IF(B126="Regional crisis",('Crisis Indicator Data'!F123/VLOOKUP('Impact of the crisis'!$C126,'Regional Crises'!$B$1:$R$66,4,FALSE)),'Crisis Indicator Data'!F123/VLOOKUP('Impact of the crisis'!$E126,'Country Indicator Data'!$B$4:$P$194,15,FALSE)))</f>
        <v>1</v>
      </c>
      <c r="H126" s="235">
        <f t="shared" si="39"/>
        <v>5</v>
      </c>
      <c r="I126" s="235">
        <f t="shared" si="40"/>
        <v>4.3499999999999996</v>
      </c>
      <c r="J126" s="235">
        <f>IF('Crisis Indicator Data'!G123="x","x",IF(LOG('Crisis Indicator Data'!G123)&lt;J$4,0,IF(LOG('Crisis Indicator Data'!G123)&gt;J$3,5,ROUND(5-(J$3-LOG('Crisis Indicator Data'!G123))/(J$3-J$4)*5,1))))</f>
        <v>3.6</v>
      </c>
      <c r="K126" s="144">
        <f>IF('Crisis Indicator Data'!G123="x","x",IF(B126="Regional crisis",('Crisis Indicator Data'!G123/VLOOKUP('Impact of the crisis'!$C126,'Regional Crises'!$B$1:$R$66,5,FALSE)),'Crisis Indicator Data'!G123/VLOOKUP('Impact of the crisis'!$E126,'Country Indicator Data'!$B$4:$P$194,14,FALSE)))</f>
        <v>1</v>
      </c>
      <c r="L126" s="235">
        <f t="shared" si="41"/>
        <v>5</v>
      </c>
      <c r="M126" s="235">
        <f t="shared" si="42"/>
        <v>4.3</v>
      </c>
      <c r="N126" s="235">
        <f t="shared" si="43"/>
        <v>4.3</v>
      </c>
      <c r="O126" s="235" t="str">
        <f>IF('Crisis Indicator Data'!H123="x","x",IF('Crisis Indicator Data'!H123=0,0,IF(LOG('Crisis Indicator Data'!H123)&lt;O$4,0,IF(LOG('Crisis Indicator Data'!H123)&gt;O$3,5,ROUND(5-(O$3-LOG('Crisis Indicator Data'!H123))/(O$3-O$4)*5,1)))))</f>
        <v>x</v>
      </c>
      <c r="P126" s="143" t="str">
        <f>IF('Crisis Indicator Data'!H123="x","x",'Crisis Indicator Data'!H123/'Crisis Indicator Data'!G123)</f>
        <v>x</v>
      </c>
      <c r="Q126" s="235" t="str">
        <f t="shared" si="44"/>
        <v>x</v>
      </c>
      <c r="R126" s="235" t="str">
        <f t="shared" si="45"/>
        <v>x</v>
      </c>
      <c r="S126" s="235" t="str">
        <f>IF('Crisis Indicator Data'!I123="x","x",IF('Crisis Indicator Data'!I123=0,0,IF(LOG('Crisis Indicator Data'!I123)&lt;S$4,0,IF(LOG('Crisis Indicator Data'!I123)&gt;S$3,5,ROUND(5-(S$3-LOG('Crisis Indicator Data'!I123))/(S$3-S$4)*5,1)))))</f>
        <v>x</v>
      </c>
      <c r="T126" s="143" t="str">
        <f>IF('Crisis Indicator Data'!H123="x","x",IF('Crisis Indicator Data'!I123="x","x",'Crisis Indicator Data'!I123/'Crisis Indicator Data'!H123))</f>
        <v>x</v>
      </c>
      <c r="U126" s="235" t="str">
        <f t="shared" si="46"/>
        <v>x</v>
      </c>
      <c r="V126" s="235" t="str">
        <f t="shared" si="47"/>
        <v>x</v>
      </c>
      <c r="W126" s="235">
        <f>IF('Crisis Indicator Data'!L123="x","x",IF('Crisis Indicator Data'!L123=0,0,IF(LOG('Crisis Indicator Data'!L123)&lt;W$4,0,IF(LOG('Crisis Indicator Data'!L123)&gt;W$3,5,ROUND(5-(W$3-LOG('Crisis Indicator Data'!L123))/(W$3-W$4)*5,1)))))</f>
        <v>3.9</v>
      </c>
      <c r="X126" s="242" t="str">
        <f>IF(OR('Crisis Indicator Data'!L123="x",'Crisis Indicator Data'!H123="x"),"x",'Crisis Indicator Data'!L123/'Crisis Indicator Data'!H123)</f>
        <v>x</v>
      </c>
      <c r="Y126" s="235" t="str">
        <f t="shared" si="48"/>
        <v>x</v>
      </c>
      <c r="Z126" s="235">
        <f t="shared" si="49"/>
        <v>3.9</v>
      </c>
      <c r="AA126" s="235">
        <f t="shared" si="50"/>
        <v>3.9</v>
      </c>
      <c r="AB126" s="243">
        <f t="shared" si="51"/>
        <v>3.9</v>
      </c>
    </row>
    <row r="127" spans="1:28" x14ac:dyDescent="0.3">
      <c r="A127" s="148" t="str">
        <f>'Crisis Indicator Data'!A124</f>
        <v>Complex situation in Turkey</v>
      </c>
      <c r="B127" s="149" t="str">
        <f>'Crisis Indicator Data'!B124</f>
        <v>Multiple crises country</v>
      </c>
      <c r="C127" s="149" t="str">
        <f>'Crisis Indicator Data'!C124</f>
        <v>TUR001</v>
      </c>
      <c r="D127" s="149" t="str">
        <f>'Crisis Indicator Data'!D124</f>
        <v>Turkey</v>
      </c>
      <c r="E127" s="150" t="str">
        <f>'Crisis Indicator Data'!E124</f>
        <v>TUR</v>
      </c>
      <c r="F127" s="241">
        <f>IF('Crisis Indicator Data'!F124="x","x",IF(LOG('Crisis Indicator Data'!F124)&lt;F$4,0,IF(LOG('Crisis Indicator Data'!F124)&gt;F$3,5,ROUND(5-(F$3-LOG('Crisis Indicator Data'!F124))/(F$3-F$4)*5,1))))</f>
        <v>4.3</v>
      </c>
      <c r="G127" s="144">
        <f>IF('Crisis Indicator Data'!F124="x","x",IF(B127="Regional crisis",('Crisis Indicator Data'!F124/VLOOKUP('Impact of the crisis'!$C127,'Regional Crises'!$B$1:$R$66,4,FALSE)),'Crisis Indicator Data'!F124/VLOOKUP('Impact of the crisis'!$E127,'Country Indicator Data'!$B$4:$P$194,15,FALSE)))</f>
        <v>0.49234437327027275</v>
      </c>
      <c r="H127" s="235">
        <f t="shared" si="39"/>
        <v>2.4</v>
      </c>
      <c r="I127" s="235">
        <f t="shared" si="40"/>
        <v>3.3499999999999996</v>
      </c>
      <c r="J127" s="235">
        <f>IF('Crisis Indicator Data'!G124="x","x",IF(LOG('Crisis Indicator Data'!G124)&lt;J$4,0,IF(LOG('Crisis Indicator Data'!G124)&gt;J$3,5,ROUND(5-(J$3-LOG('Crisis Indicator Data'!G124))/(J$3-J$4)*5,1))))</f>
        <v>5</v>
      </c>
      <c r="K127" s="144">
        <f>IF('Crisis Indicator Data'!G124="x","x",IF(B127="Regional crisis",('Crisis Indicator Data'!G124/VLOOKUP('Impact of the crisis'!$C127,'Regional Crises'!$B$1:$R$66,5,FALSE)),'Crisis Indicator Data'!G124/VLOOKUP('Impact of the crisis'!$E127,'Country Indicator Data'!$B$4:$P$194,14,FALSE)))</f>
        <v>0.64258659954452835</v>
      </c>
      <c r="L127" s="235">
        <f t="shared" si="41"/>
        <v>3.2</v>
      </c>
      <c r="M127" s="235">
        <f t="shared" si="42"/>
        <v>4.0999999999999996</v>
      </c>
      <c r="N127" s="235">
        <f t="shared" si="43"/>
        <v>3.8</v>
      </c>
      <c r="O127" s="235">
        <f>IF('Crisis Indicator Data'!H124="x","x",IF('Crisis Indicator Data'!H124=0,0,IF(LOG('Crisis Indicator Data'!H124)&lt;O$4,0,IF(LOG('Crisis Indicator Data'!H124)&gt;O$3,5,ROUND(5-(O$3-LOG('Crisis Indicator Data'!H124))/(O$3-O$4)*5,1)))))</f>
        <v>3.8</v>
      </c>
      <c r="P127" s="143">
        <f>IF('Crisis Indicator Data'!H124="x","x",'Crisis Indicator Data'!H124/'Crisis Indicator Data'!G124)</f>
        <v>0.10818675271865849</v>
      </c>
      <c r="Q127" s="235">
        <f t="shared" si="44"/>
        <v>0.5</v>
      </c>
      <c r="R127" s="235">
        <f t="shared" si="45"/>
        <v>2.15</v>
      </c>
      <c r="S127" s="235">
        <f>IF('Crisis Indicator Data'!I124="x","x",IF('Crisis Indicator Data'!I124=0,0,IF(LOG('Crisis Indicator Data'!I124)&lt;S$4,0,IF(LOG('Crisis Indicator Data'!I124)&gt;S$3,5,ROUND(5-(S$3-LOG('Crisis Indicator Data'!I124))/(S$3-S$4)*5,1)))))</f>
        <v>5</v>
      </c>
      <c r="T127" s="143">
        <f>IF('Crisis Indicator Data'!H124="x","x",IF('Crisis Indicator Data'!I124="x","x",'Crisis Indicator Data'!I124/'Crisis Indicator Data'!H124))</f>
        <v>0.68965517241379315</v>
      </c>
      <c r="U127" s="235">
        <f t="shared" si="46"/>
        <v>5</v>
      </c>
      <c r="V127" s="235">
        <f t="shared" si="47"/>
        <v>5</v>
      </c>
      <c r="W127" s="235">
        <f>IF('Crisis Indicator Data'!L124="x","x",IF('Crisis Indicator Data'!L124=0,0,IF(LOG('Crisis Indicator Data'!L124)&lt;W$4,0,IF(LOG('Crisis Indicator Data'!L124)&gt;W$3,5,ROUND(5-(W$3-LOG('Crisis Indicator Data'!L124))/(W$3-W$4)*5,1)))))</f>
        <v>2.9</v>
      </c>
      <c r="X127" s="242">
        <f>IF(OR('Crisis Indicator Data'!L124="x",'Crisis Indicator Data'!H124="x"),"x",'Crisis Indicator Data'!L124/'Crisis Indicator Data'!H124)</f>
        <v>2.0000000000000002E-5</v>
      </c>
      <c r="Y127" s="235">
        <f t="shared" si="48"/>
        <v>1</v>
      </c>
      <c r="Z127" s="235">
        <f t="shared" si="49"/>
        <v>2</v>
      </c>
      <c r="AA127" s="235">
        <f t="shared" si="50"/>
        <v>3.9</v>
      </c>
      <c r="AB127" s="243">
        <f t="shared" si="51"/>
        <v>3.1</v>
      </c>
    </row>
    <row r="128" spans="1:28" x14ac:dyDescent="0.3">
      <c r="A128" s="148" t="str">
        <f>'Crisis Indicator Data'!A125</f>
        <v>Syrian Refugees in Turkey</v>
      </c>
      <c r="B128" s="149" t="str">
        <f>'Crisis Indicator Data'!B125</f>
        <v>International displacement</v>
      </c>
      <c r="C128" s="149" t="str">
        <f>'Crisis Indicator Data'!C125</f>
        <v>TUR002</v>
      </c>
      <c r="D128" s="149" t="str">
        <f>'Crisis Indicator Data'!D125</f>
        <v>Turkey</v>
      </c>
      <c r="E128" s="150" t="str">
        <f>'Crisis Indicator Data'!E125</f>
        <v>TUR</v>
      </c>
      <c r="F128" s="241">
        <f>IF('Crisis Indicator Data'!F125="x","x",IF(LOG('Crisis Indicator Data'!F125)&lt;F$4,0,IF(LOG('Crisis Indicator Data'!F125)&gt;F$3,5,ROUND(5-(F$3-LOG('Crisis Indicator Data'!F125))/(F$3-F$4)*5,1))))</f>
        <v>3.5</v>
      </c>
      <c r="G128" s="144">
        <f>IF('Crisis Indicator Data'!F125="x","x",IF(B128="Regional crisis",('Crisis Indicator Data'!F125/VLOOKUP('Impact of the crisis'!$C128,'Regional Crises'!$B$1:$R$66,4,FALSE)),'Crisis Indicator Data'!F125/VLOOKUP('Impact of the crisis'!$E128,'Country Indicator Data'!$B$4:$P$194,15,FALSE)))</f>
        <v>0.1715473669165703</v>
      </c>
      <c r="H128" s="235">
        <f t="shared" si="39"/>
        <v>0.8</v>
      </c>
      <c r="I128" s="235">
        <f t="shared" si="40"/>
        <v>2.15</v>
      </c>
      <c r="J128" s="235">
        <f>IF('Crisis Indicator Data'!G125="x","x",IF(LOG('Crisis Indicator Data'!G125)&lt;J$4,0,IF(LOG('Crisis Indicator Data'!G125)&gt;J$3,5,ROUND(5-(J$3-LOG('Crisis Indicator Data'!G125))/(J$3-J$4)*5,1))))</f>
        <v>5</v>
      </c>
      <c r="K128" s="144">
        <f>IF('Crisis Indicator Data'!G125="x","x",IF(B128="Regional crisis",('Crisis Indicator Data'!G125/VLOOKUP('Impact of the crisis'!$C128,'Regional Crises'!$B$1:$R$66,5,FALSE)),'Crisis Indicator Data'!G125/VLOOKUP('Impact of the crisis'!$E128,'Country Indicator Data'!$B$4:$P$194,14,FALSE)))</f>
        <v>0.4333932638139758</v>
      </c>
      <c r="L128" s="235">
        <f t="shared" si="41"/>
        <v>2.1</v>
      </c>
      <c r="M128" s="235">
        <f t="shared" si="42"/>
        <v>3.55</v>
      </c>
      <c r="N128" s="235">
        <f t="shared" si="43"/>
        <v>2.9</v>
      </c>
      <c r="O128" s="235">
        <f>IF('Crisis Indicator Data'!H125="x","x",IF('Crisis Indicator Data'!H125=0,0,IF(LOG('Crisis Indicator Data'!H125)&lt;O$4,0,IF(LOG('Crisis Indicator Data'!H125)&gt;O$3,5,ROUND(5-(O$3-LOG('Crisis Indicator Data'!H125))/(O$3-O$4)*5,1)))))</f>
        <v>3.7</v>
      </c>
      <c r="P128" s="143">
        <f>IF('Crisis Indicator Data'!H125="x","x",'Crisis Indicator Data'!H125/'Crisis Indicator Data'!G125)</f>
        <v>0.15128049117760939</v>
      </c>
      <c r="Q128" s="235">
        <f t="shared" si="44"/>
        <v>0.7</v>
      </c>
      <c r="R128" s="235">
        <f t="shared" si="45"/>
        <v>2.2000000000000002</v>
      </c>
      <c r="S128" s="235">
        <f>IF('Crisis Indicator Data'!I125="x","x",IF('Crisis Indicator Data'!I125=0,0,IF(LOG('Crisis Indicator Data'!I125)&lt;S$4,0,IF(LOG('Crisis Indicator Data'!I125)&gt;S$3,5,ROUND(5-(S$3-LOG('Crisis Indicator Data'!I125))/(S$3-S$4)*5,1)))))</f>
        <v>5</v>
      </c>
      <c r="T128" s="143">
        <f>IF('Crisis Indicator Data'!H125="x","x",IF('Crisis Indicator Data'!I125="x","x",'Crisis Indicator Data'!I125/'Crisis Indicator Data'!H125))</f>
        <v>0.67093235831809872</v>
      </c>
      <c r="U128" s="235">
        <f t="shared" si="46"/>
        <v>5</v>
      </c>
      <c r="V128" s="235">
        <f t="shared" si="47"/>
        <v>5</v>
      </c>
      <c r="W128" s="235" t="str">
        <f>IF('Crisis Indicator Data'!L125="x","x",IF('Crisis Indicator Data'!L125=0,0,IF(LOG('Crisis Indicator Data'!L125)&lt;W$4,0,IF(LOG('Crisis Indicator Data'!L125)&gt;W$3,5,ROUND(5-(W$3-LOG('Crisis Indicator Data'!L125))/(W$3-W$4)*5,1)))))</f>
        <v>x</v>
      </c>
      <c r="X128" s="242" t="str">
        <f>IF(OR('Crisis Indicator Data'!L125="x",'Crisis Indicator Data'!H125="x"),"x",'Crisis Indicator Data'!L125/'Crisis Indicator Data'!H125)</f>
        <v>x</v>
      </c>
      <c r="Y128" s="235" t="str">
        <f t="shared" si="48"/>
        <v>x</v>
      </c>
      <c r="Z128" s="235" t="str">
        <f t="shared" si="49"/>
        <v>x</v>
      </c>
      <c r="AA128" s="235">
        <f t="shared" si="50"/>
        <v>5</v>
      </c>
      <c r="AB128" s="243">
        <f t="shared" si="51"/>
        <v>4</v>
      </c>
    </row>
    <row r="129" spans="1:28" x14ac:dyDescent="0.3">
      <c r="A129" s="148" t="str">
        <f>'Crisis Indicator Data'!A126</f>
        <v>Mixed Migration Flows in Turkey</v>
      </c>
      <c r="B129" s="149" t="str">
        <f>'Crisis Indicator Data'!B126</f>
        <v>International displacement</v>
      </c>
      <c r="C129" s="149" t="str">
        <f>'Crisis Indicator Data'!C126</f>
        <v>TUR003</v>
      </c>
      <c r="D129" s="149" t="str">
        <f>'Crisis Indicator Data'!D126</f>
        <v>Turkey</v>
      </c>
      <c r="E129" s="150" t="str">
        <f>'Crisis Indicator Data'!E126</f>
        <v>TUR</v>
      </c>
      <c r="F129" s="241">
        <f>IF('Crisis Indicator Data'!F126="x","x",IF(LOG('Crisis Indicator Data'!F126)&lt;F$4,0,IF(LOG('Crisis Indicator Data'!F126)&gt;F$3,5,ROUND(5-(F$3-LOG('Crisis Indicator Data'!F126))/(F$3-F$4)*5,1))))</f>
        <v>3.7</v>
      </c>
      <c r="G129" s="144">
        <f>IF('Crisis Indicator Data'!F126="x","x",IF(B129="Regional crisis",('Crisis Indicator Data'!F126/VLOOKUP('Impact of the crisis'!$C129,'Regional Crises'!$B$1:$R$66,4,FALSE)),'Crisis Indicator Data'!F126/VLOOKUP('Impact of the crisis'!$E129,'Country Indicator Data'!$B$4:$P$194,15,FALSE)))</f>
        <v>0.23063550017540896</v>
      </c>
      <c r="H129" s="235">
        <f t="shared" si="39"/>
        <v>1.1000000000000001</v>
      </c>
      <c r="I129" s="235">
        <f t="shared" si="40"/>
        <v>2.4000000000000004</v>
      </c>
      <c r="J129" s="235">
        <f>IF('Crisis Indicator Data'!G126="x","x",IF(LOG('Crisis Indicator Data'!G126)&lt;J$4,0,IF(LOG('Crisis Indicator Data'!G126)&gt;J$3,5,ROUND(5-(J$3-LOG('Crisis Indicator Data'!G126))/(J$3-J$4)*5,1))))</f>
        <v>5</v>
      </c>
      <c r="K129" s="144">
        <f>IF('Crisis Indicator Data'!G126="x","x",IF(B129="Regional crisis",('Crisis Indicator Data'!G126/VLOOKUP('Impact of the crisis'!$C129,'Regional Crises'!$B$1:$R$66,5,FALSE)),'Crisis Indicator Data'!G126/VLOOKUP('Impact of the crisis'!$E129,'Country Indicator Data'!$B$4:$P$194,14,FALSE)))</f>
        <v>0.45098885293060048</v>
      </c>
      <c r="L129" s="235">
        <f t="shared" si="41"/>
        <v>2.2000000000000002</v>
      </c>
      <c r="M129" s="235">
        <f t="shared" si="42"/>
        <v>3.6</v>
      </c>
      <c r="N129" s="235">
        <f t="shared" si="43"/>
        <v>3.1</v>
      </c>
      <c r="O129" s="235">
        <f>IF('Crisis Indicator Data'!H126="x","x",IF('Crisis Indicator Data'!H126=0,0,IF(LOG('Crisis Indicator Data'!H126)&lt;O$4,0,IF(LOG('Crisis Indicator Data'!H126)&gt;O$3,5,ROUND(5-(O$3-LOG('Crisis Indicator Data'!H126))/(O$3-O$4)*5,1)))))</f>
        <v>3.8</v>
      </c>
      <c r="P129" s="143">
        <f>IF('Crisis Indicator Data'!H126="x","x",'Crisis Indicator Data'!H126/'Crisis Indicator Data'!G126)</f>
        <v>0.15414872694413437</v>
      </c>
      <c r="Q129" s="235">
        <f t="shared" si="44"/>
        <v>0.7</v>
      </c>
      <c r="R129" s="235">
        <f t="shared" si="45"/>
        <v>2.25</v>
      </c>
      <c r="S129" s="235">
        <f>IF('Crisis Indicator Data'!I126="x","x",IF('Crisis Indicator Data'!I126=0,0,IF(LOG('Crisis Indicator Data'!I126)&lt;S$4,0,IF(LOG('Crisis Indicator Data'!I126)&gt;S$3,5,ROUND(5-(S$3-LOG('Crisis Indicator Data'!I126))/(S$3-S$4)*5,1)))))</f>
        <v>5</v>
      </c>
      <c r="T129" s="143">
        <f>IF('Crisis Indicator Data'!H126="x","x",IF('Crisis Indicator Data'!I126="x","x",'Crisis Indicator Data'!I126/'Crisis Indicator Data'!H126))</f>
        <v>0.68965517241379315</v>
      </c>
      <c r="U129" s="235">
        <f t="shared" si="46"/>
        <v>5</v>
      </c>
      <c r="V129" s="235">
        <f t="shared" si="47"/>
        <v>5</v>
      </c>
      <c r="W129" s="235">
        <f>IF('Crisis Indicator Data'!L126="x","x",IF('Crisis Indicator Data'!L126=0,0,IF(LOG('Crisis Indicator Data'!L126)&lt;W$4,0,IF(LOG('Crisis Indicator Data'!L126)&gt;W$3,5,ROUND(5-(W$3-LOG('Crisis Indicator Data'!L126))/(W$3-W$4)*5,1)))))</f>
        <v>2.1</v>
      </c>
      <c r="X129" s="242">
        <f>IF(OR('Crisis Indicator Data'!L126="x",'Crisis Indicator Data'!H126="x"),"x",'Crisis Indicator Data'!L126/'Crisis Indicator Data'!H126)</f>
        <v>5.3448275862068962E-6</v>
      </c>
      <c r="Y129" s="235">
        <f t="shared" si="48"/>
        <v>0.3</v>
      </c>
      <c r="Z129" s="235">
        <f t="shared" si="49"/>
        <v>1.2</v>
      </c>
      <c r="AA129" s="235">
        <f t="shared" si="50"/>
        <v>3.7</v>
      </c>
      <c r="AB129" s="243">
        <f t="shared" si="51"/>
        <v>3.1</v>
      </c>
    </row>
    <row r="130" spans="1:28" x14ac:dyDescent="0.3">
      <c r="A130" s="148" t="str">
        <f>'Crisis Indicator Data'!A127</f>
        <v>Kurdish Conflict</v>
      </c>
      <c r="B130" s="149" t="str">
        <f>'Crisis Indicator Data'!B127</f>
        <v>Conflict</v>
      </c>
      <c r="C130" s="149" t="str">
        <f>'Crisis Indicator Data'!C127</f>
        <v>TUR004</v>
      </c>
      <c r="D130" s="149" t="str">
        <f>'Crisis Indicator Data'!D127</f>
        <v>Turkey</v>
      </c>
      <c r="E130" s="150" t="str">
        <f>'Crisis Indicator Data'!E127</f>
        <v>TUR</v>
      </c>
      <c r="F130" s="241">
        <f>IF('Crisis Indicator Data'!F127="x","x",IF(LOG('Crisis Indicator Data'!F127)&lt;F$4,0,IF(LOG('Crisis Indicator Data'!F127)&gt;F$3,5,ROUND(5-(F$3-LOG('Crisis Indicator Data'!F127))/(F$3-F$4)*5,1))))</f>
        <v>3.8</v>
      </c>
      <c r="G130" s="144">
        <f>IF('Crisis Indicator Data'!F127="x","x",IF(B130="Regional crisis",('Crisis Indicator Data'!F127/VLOOKUP('Impact of the crisis'!$C130,'Regional Crises'!$B$1:$R$66,4,FALSE)),'Crisis Indicator Data'!F127/VLOOKUP('Impact of the crisis'!$E130,'Country Indicator Data'!$B$4:$P$194,15,FALSE)))</f>
        <v>0.25413120590413574</v>
      </c>
      <c r="H130" s="235">
        <f t="shared" si="39"/>
        <v>1.2</v>
      </c>
      <c r="I130" s="235">
        <f t="shared" si="40"/>
        <v>2.5</v>
      </c>
      <c r="J130" s="235">
        <f>IF('Crisis Indicator Data'!G127="x","x",IF(LOG('Crisis Indicator Data'!G127)&lt;J$4,0,IF(LOG('Crisis Indicator Data'!G127)&gt;J$3,5,ROUND(5-(J$3-LOG('Crisis Indicator Data'!G127))/(J$3-J$4)*5,1))))</f>
        <v>3.7</v>
      </c>
      <c r="K130" s="144">
        <f>IF('Crisis Indicator Data'!G127="x","x",IF(B130="Regional crisis",('Crisis Indicator Data'!G127/VLOOKUP('Impact of the crisis'!$C130,'Regional Crises'!$B$1:$R$66,5,FALSE)),'Crisis Indicator Data'!G127/VLOOKUP('Impact of the crisis'!$E130,'Country Indicator Data'!$B$4:$P$194,14,FALSE)))</f>
        <v>0.15550761117104159</v>
      </c>
      <c r="L130" s="235">
        <f t="shared" si="41"/>
        <v>0.7</v>
      </c>
      <c r="M130" s="235">
        <f t="shared" si="42"/>
        <v>2.2000000000000002</v>
      </c>
      <c r="N130" s="235">
        <f t="shared" si="43"/>
        <v>2.4</v>
      </c>
      <c r="O130" s="235" t="str">
        <f>IF('Crisis Indicator Data'!H127="x","x",IF('Crisis Indicator Data'!H127=0,0,IF(LOG('Crisis Indicator Data'!H127)&lt;O$4,0,IF(LOG('Crisis Indicator Data'!H127)&gt;O$3,5,ROUND(5-(O$3-LOG('Crisis Indicator Data'!H127))/(O$3-O$4)*5,1)))))</f>
        <v>x</v>
      </c>
      <c r="P130" s="143" t="str">
        <f>IF('Crisis Indicator Data'!H127="x","x",'Crisis Indicator Data'!H127/'Crisis Indicator Data'!G127)</f>
        <v>x</v>
      </c>
      <c r="Q130" s="235" t="str">
        <f t="shared" si="44"/>
        <v>x</v>
      </c>
      <c r="R130" s="235" t="str">
        <f t="shared" si="45"/>
        <v>x</v>
      </c>
      <c r="S130" s="235" t="str">
        <f>IF('Crisis Indicator Data'!I127="x","x",IF('Crisis Indicator Data'!I127=0,0,IF(LOG('Crisis Indicator Data'!I127)&lt;S$4,0,IF(LOG('Crisis Indicator Data'!I127)&gt;S$3,5,ROUND(5-(S$3-LOG('Crisis Indicator Data'!I127))/(S$3-S$4)*5,1)))))</f>
        <v>x</v>
      </c>
      <c r="T130" s="143" t="str">
        <f>IF('Crisis Indicator Data'!H127="x","x",IF('Crisis Indicator Data'!I127="x","x",'Crisis Indicator Data'!I127/'Crisis Indicator Data'!H127))</f>
        <v>x</v>
      </c>
      <c r="U130" s="235" t="str">
        <f t="shared" si="46"/>
        <v>x</v>
      </c>
      <c r="V130" s="235" t="str">
        <f t="shared" si="47"/>
        <v>x</v>
      </c>
      <c r="W130" s="235">
        <f>IF('Crisis Indicator Data'!L127="x","x",IF('Crisis Indicator Data'!L127=0,0,IF(LOG('Crisis Indicator Data'!L127)&lt;W$4,0,IF(LOG('Crisis Indicator Data'!L127)&gt;W$3,5,ROUND(5-(W$3-LOG('Crisis Indicator Data'!L127))/(W$3-W$4)*5,1)))))</f>
        <v>2.8</v>
      </c>
      <c r="X130" s="242" t="str">
        <f>IF(OR('Crisis Indicator Data'!L127="x",'Crisis Indicator Data'!H127="x"),"x",'Crisis Indicator Data'!L127/'Crisis Indicator Data'!H127)</f>
        <v>x</v>
      </c>
      <c r="Y130" s="235" t="str">
        <f t="shared" si="48"/>
        <v>x</v>
      </c>
      <c r="Z130" s="235">
        <f t="shared" si="49"/>
        <v>2.8</v>
      </c>
      <c r="AA130" s="235">
        <f t="shared" si="50"/>
        <v>2.8</v>
      </c>
      <c r="AB130" s="243">
        <f t="shared" si="51"/>
        <v>2.8</v>
      </c>
    </row>
    <row r="131" spans="1:28" x14ac:dyDescent="0.3">
      <c r="A131" s="148" t="str">
        <f>'Crisis Indicator Data'!A128</f>
        <v>International Displacement in Tanzania</v>
      </c>
      <c r="B131" s="149" t="str">
        <f>'Crisis Indicator Data'!B128</f>
        <v>International displacement</v>
      </c>
      <c r="C131" s="149" t="str">
        <f>'Crisis Indicator Data'!C128</f>
        <v>TZA002</v>
      </c>
      <c r="D131" s="149" t="str">
        <f>'Crisis Indicator Data'!D128</f>
        <v>Tanzania</v>
      </c>
      <c r="E131" s="150" t="str">
        <f>'Crisis Indicator Data'!E128</f>
        <v>TZA</v>
      </c>
      <c r="F131" s="241">
        <f>IF('Crisis Indicator Data'!F128="x","x",IF(LOG('Crisis Indicator Data'!F128)&lt;F$4,0,IF(LOG('Crisis Indicator Data'!F128)&gt;F$3,5,ROUND(5-(F$3-LOG('Crisis Indicator Data'!F128))/(F$3-F$4)*5,1))))</f>
        <v>3.8</v>
      </c>
      <c r="G131" s="144">
        <f>IF('Crisis Indicator Data'!F128="x","x",IF(B131="Regional crisis",('Crisis Indicator Data'!F128/VLOOKUP('Impact of the crisis'!$C131,'Regional Crises'!$B$1:$R$66,4,FALSE)),'Crisis Indicator Data'!F128/VLOOKUP('Impact of the crisis'!$E131,'Country Indicator Data'!$B$4:$P$194,15,FALSE)))</f>
        <v>0.21110860239331677</v>
      </c>
      <c r="H131" s="235">
        <f t="shared" si="39"/>
        <v>1</v>
      </c>
      <c r="I131" s="235">
        <f t="shared" si="40"/>
        <v>2.4</v>
      </c>
      <c r="J131" s="235">
        <f>IF('Crisis Indicator Data'!G128="x","x",IF(LOG('Crisis Indicator Data'!G128)&lt;J$4,0,IF(LOG('Crisis Indicator Data'!G128)&gt;J$3,5,ROUND(5-(J$3-LOG('Crisis Indicator Data'!G128))/(J$3-J$4)*5,1))))</f>
        <v>3.5</v>
      </c>
      <c r="K131" s="144">
        <f>IF('Crisis Indicator Data'!G128="x","x",IF(B131="Regional crisis",('Crisis Indicator Data'!G128/VLOOKUP('Impact of the crisis'!$C131,'Regional Crises'!$B$1:$R$66,5,FALSE)),'Crisis Indicator Data'!G128/VLOOKUP('Impact of the crisis'!$E131,'Country Indicator Data'!$B$4:$P$194,14,FALSE)))</f>
        <v>0.19627618308766487</v>
      </c>
      <c r="L131" s="235">
        <f t="shared" si="41"/>
        <v>0.9</v>
      </c>
      <c r="M131" s="235">
        <f t="shared" si="42"/>
        <v>2.2000000000000002</v>
      </c>
      <c r="N131" s="235">
        <f t="shared" si="43"/>
        <v>2.2999999999999998</v>
      </c>
      <c r="O131" s="235">
        <f>IF('Crisis Indicator Data'!H128="x","x",IF('Crisis Indicator Data'!H128=0,0,IF(LOG('Crisis Indicator Data'!H128)&lt;O$4,0,IF(LOG('Crisis Indicator Data'!H128)&gt;O$3,5,ROUND(5-(O$3-LOG('Crisis Indicator Data'!H128))/(O$3-O$4)*5,1)))))</f>
        <v>1.6</v>
      </c>
      <c r="P131" s="143">
        <f>IF('Crisis Indicator Data'!H128="x","x",'Crisis Indicator Data'!H128/'Crisis Indicator Data'!G128)</f>
        <v>2.5208607817303469E-2</v>
      </c>
      <c r="Q131" s="235">
        <f t="shared" si="44"/>
        <v>0.1</v>
      </c>
      <c r="R131" s="235">
        <f t="shared" si="45"/>
        <v>0.85000000000000009</v>
      </c>
      <c r="S131" s="235">
        <f>IF('Crisis Indicator Data'!I128="x","x",IF('Crisis Indicator Data'!I128=0,0,IF(LOG('Crisis Indicator Data'!I128)&lt;S$4,0,IF(LOG('Crisis Indicator Data'!I128)&gt;S$3,5,ROUND(5-(S$3-LOG('Crisis Indicator Data'!I128))/(S$3-S$4)*5,1)))))</f>
        <v>3.5</v>
      </c>
      <c r="T131" s="143">
        <f>IF('Crisis Indicator Data'!H128="x","x",IF('Crisis Indicator Data'!I128="x","x",'Crisis Indicator Data'!I128/'Crisis Indicator Data'!H128))</f>
        <v>1</v>
      </c>
      <c r="U131" s="235">
        <f t="shared" si="46"/>
        <v>5</v>
      </c>
      <c r="V131" s="235">
        <f t="shared" si="47"/>
        <v>4.3</v>
      </c>
      <c r="W131" s="235">
        <f>IF('Crisis Indicator Data'!L128="x","x",IF('Crisis Indicator Data'!L128=0,0,IF(LOG('Crisis Indicator Data'!L128)&lt;W$4,0,IF(LOG('Crisis Indicator Data'!L128)&gt;W$3,5,ROUND(5-(W$3-LOG('Crisis Indicator Data'!L128))/(W$3-W$4)*5,1)))))</f>
        <v>0</v>
      </c>
      <c r="X131" s="242">
        <f>IF(OR('Crisis Indicator Data'!L128="x",'Crisis Indicator Data'!H128="x"),"x",'Crisis Indicator Data'!L128/'Crisis Indicator Data'!H128)</f>
        <v>0</v>
      </c>
      <c r="Y131" s="235">
        <f t="shared" si="48"/>
        <v>0</v>
      </c>
      <c r="Z131" s="235">
        <f t="shared" si="49"/>
        <v>0</v>
      </c>
      <c r="AA131" s="235">
        <f t="shared" si="50"/>
        <v>2.8</v>
      </c>
      <c r="AB131" s="243">
        <f t="shared" si="51"/>
        <v>1.9</v>
      </c>
    </row>
    <row r="132" spans="1:28" x14ac:dyDescent="0.3">
      <c r="A132" s="148" t="str">
        <f>'Crisis Indicator Data'!A129</f>
        <v>Multiple crises in Uganda</v>
      </c>
      <c r="B132" s="149" t="str">
        <f>'Crisis Indicator Data'!B129</f>
        <v>Multiple crises country</v>
      </c>
      <c r="C132" s="149" t="str">
        <f>'Crisis Indicator Data'!C129</f>
        <v>UGA001</v>
      </c>
      <c r="D132" s="149" t="str">
        <f>'Crisis Indicator Data'!D129</f>
        <v>Uganda</v>
      </c>
      <c r="E132" s="150" t="str">
        <f>'Crisis Indicator Data'!E129</f>
        <v>UGA</v>
      </c>
      <c r="F132" s="241">
        <f>IF('Crisis Indicator Data'!F129="x","x",IF(LOG('Crisis Indicator Data'!F129)&lt;F$4,0,IF(LOG('Crisis Indicator Data'!F129)&gt;F$3,5,ROUND(5-(F$3-LOG('Crisis Indicator Data'!F129))/(F$3-F$4)*5,1))))</f>
        <v>3.3</v>
      </c>
      <c r="G132" s="144">
        <f>IF('Crisis Indicator Data'!F129="x","x",IF(B132="Regional crisis",('Crisis Indicator Data'!F129/VLOOKUP('Impact of the crisis'!$C132,'Regional Crises'!$B$1:$R$66,4,FALSE)),'Crisis Indicator Data'!F129/VLOOKUP('Impact of the crisis'!$E132,'Country Indicator Data'!$B$4:$P$194,15,FALSE)))</f>
        <v>0.49856872132455615</v>
      </c>
      <c r="H132" s="235">
        <f t="shared" si="39"/>
        <v>2.4</v>
      </c>
      <c r="I132" s="235">
        <f t="shared" si="40"/>
        <v>2.8499999999999996</v>
      </c>
      <c r="J132" s="235">
        <f>IF('Crisis Indicator Data'!G129="x","x",IF(LOG('Crisis Indicator Data'!G129)&lt;J$4,0,IF(LOG('Crisis Indicator Data'!G129)&gt;J$3,5,ROUND(5-(J$3-LOG('Crisis Indicator Data'!G129))/(J$3-J$4)*5,1))))</f>
        <v>3.9</v>
      </c>
      <c r="K132" s="144">
        <f>IF('Crisis Indicator Data'!G129="x","x",IF(B132="Regional crisis",('Crisis Indicator Data'!G129/VLOOKUP('Impact of the crisis'!$C132,'Regional Crises'!$B$1:$R$66,5,FALSE)),'Crisis Indicator Data'!G129/VLOOKUP('Impact of the crisis'!$E132,'Country Indicator Data'!$B$4:$P$194,14,FALSE)))</f>
        <v>0.35979519809116667</v>
      </c>
      <c r="L132" s="235">
        <f t="shared" si="41"/>
        <v>1.8</v>
      </c>
      <c r="M132" s="235">
        <f t="shared" si="42"/>
        <v>2.85</v>
      </c>
      <c r="N132" s="235">
        <f t="shared" si="43"/>
        <v>2.9</v>
      </c>
      <c r="O132" s="235">
        <f>IF('Crisis Indicator Data'!H129="x","x",IF('Crisis Indicator Data'!H129=0,0,IF(LOG('Crisis Indicator Data'!H129)&lt;O$4,0,IF(LOG('Crisis Indicator Data'!H129)&gt;O$3,5,ROUND(5-(O$3-LOG('Crisis Indicator Data'!H129))/(O$3-O$4)*5,1)))))</f>
        <v>2.8</v>
      </c>
      <c r="P132" s="143">
        <f>IF('Crisis Indicator Data'!H129="x","x",'Crisis Indicator Data'!H129/'Crisis Indicator Data'!G129)</f>
        <v>9.912959381044488E-2</v>
      </c>
      <c r="Q132" s="235">
        <f t="shared" si="44"/>
        <v>0.5</v>
      </c>
      <c r="R132" s="235">
        <f t="shared" si="45"/>
        <v>1.65</v>
      </c>
      <c r="S132" s="235">
        <f>IF('Crisis Indicator Data'!I129="x","x",IF('Crisis Indicator Data'!I129=0,0,IF(LOG('Crisis Indicator Data'!I129)&lt;S$4,0,IF(LOG('Crisis Indicator Data'!I129)&gt;S$3,5,ROUND(5-(S$3-LOG('Crisis Indicator Data'!I129))/(S$3-S$4)*5,1)))))</f>
        <v>4.5</v>
      </c>
      <c r="T132" s="143">
        <f>IF('Crisis Indicator Data'!H129="x","x",IF('Crisis Indicator Data'!I129="x","x",'Crisis Indicator Data'!I129/'Crisis Indicator Data'!H129))</f>
        <v>1</v>
      </c>
      <c r="U132" s="235">
        <f t="shared" si="46"/>
        <v>5</v>
      </c>
      <c r="V132" s="235">
        <f t="shared" si="47"/>
        <v>4.8</v>
      </c>
      <c r="W132" s="235">
        <f>IF('Crisis Indicator Data'!L129="x","x",IF('Crisis Indicator Data'!L129=0,0,IF(LOG('Crisis Indicator Data'!L129)&lt;W$4,0,IF(LOG('Crisis Indicator Data'!L129)&gt;W$3,5,ROUND(5-(W$3-LOG('Crisis Indicator Data'!L129))/(W$3-W$4)*5,1)))))</f>
        <v>2.9</v>
      </c>
      <c r="X132" s="242">
        <f>IF(OR('Crisis Indicator Data'!L129="x",'Crisis Indicator Data'!H129="x"),"x",'Crisis Indicator Data'!L129/'Crisis Indicator Data'!H129)</f>
        <v>7.6655052264808357E-5</v>
      </c>
      <c r="Y132" s="235">
        <f t="shared" si="48"/>
        <v>3.8</v>
      </c>
      <c r="Z132" s="235">
        <f t="shared" si="49"/>
        <v>3.4</v>
      </c>
      <c r="AA132" s="235">
        <f t="shared" si="50"/>
        <v>4.2</v>
      </c>
      <c r="AB132" s="243">
        <f t="shared" si="51"/>
        <v>3.2</v>
      </c>
    </row>
    <row r="133" spans="1:28" x14ac:dyDescent="0.3">
      <c r="A133" s="148" t="str">
        <f>'Crisis Indicator Data'!A130</f>
        <v>International Displacement in Uganda</v>
      </c>
      <c r="B133" s="149" t="str">
        <f>'Crisis Indicator Data'!B130</f>
        <v>International displacement</v>
      </c>
      <c r="C133" s="149" t="str">
        <f>'Crisis Indicator Data'!C130</f>
        <v>UGA005</v>
      </c>
      <c r="D133" s="149" t="str">
        <f>'Crisis Indicator Data'!D130</f>
        <v>Uganda</v>
      </c>
      <c r="E133" s="150" t="str">
        <f>'Crisis Indicator Data'!E130</f>
        <v>UGA</v>
      </c>
      <c r="F133" s="241">
        <f>IF('Crisis Indicator Data'!F130="x","x",IF(LOG('Crisis Indicator Data'!F130)&lt;F$4,0,IF(LOG('Crisis Indicator Data'!F130)&gt;F$3,5,ROUND(5-(F$3-LOG('Crisis Indicator Data'!F130))/(F$3-F$4)*5,1))))</f>
        <v>3</v>
      </c>
      <c r="G133" s="144">
        <f>IF('Crisis Indicator Data'!F130="x","x",IF(B133="Regional crisis",('Crisis Indicator Data'!F130/VLOOKUP('Impact of the crisis'!$C133,'Regional Crises'!$B$1:$R$66,4,FALSE)),'Crisis Indicator Data'!F130/VLOOKUP('Impact of the crisis'!$E133,'Country Indicator Data'!$B$4:$P$194,15,FALSE)))</f>
        <v>0.3324456413325354</v>
      </c>
      <c r="H133" s="235">
        <f t="shared" si="39"/>
        <v>1.6</v>
      </c>
      <c r="I133" s="235">
        <f t="shared" si="40"/>
        <v>2.2999999999999998</v>
      </c>
      <c r="J133" s="235">
        <f>IF('Crisis Indicator Data'!G130="x","x",IF(LOG('Crisis Indicator Data'!G130)&lt;J$4,0,IF(LOG('Crisis Indicator Data'!G130)&gt;J$3,5,ROUND(5-(J$3-LOG('Crisis Indicator Data'!G130))/(J$3-J$4)*5,1))))</f>
        <v>2.9</v>
      </c>
      <c r="K133" s="144">
        <f>IF('Crisis Indicator Data'!G130="x","x",IF(B133="Regional crisis",('Crisis Indicator Data'!G130/VLOOKUP('Impact of the crisis'!$C133,'Regional Crises'!$B$1:$R$66,5,FALSE)),'Crisis Indicator Data'!G130/VLOOKUP('Impact of the crisis'!$E133,'Country Indicator Data'!$B$4:$P$194,14,FALSE)))</f>
        <v>0.18491822836407018</v>
      </c>
      <c r="L133" s="235">
        <f t="shared" si="41"/>
        <v>0.9</v>
      </c>
      <c r="M133" s="235">
        <f t="shared" si="42"/>
        <v>1.9</v>
      </c>
      <c r="N133" s="235">
        <f t="shared" si="43"/>
        <v>2.1</v>
      </c>
      <c r="O133" s="235">
        <f>IF('Crisis Indicator Data'!H130="x","x",IF('Crisis Indicator Data'!H130=0,0,IF(LOG('Crisis Indicator Data'!H130)&lt;O$4,0,IF(LOG('Crisis Indicator Data'!H130)&gt;O$3,5,ROUND(5-(O$3-LOG('Crisis Indicator Data'!H130))/(O$3-O$4)*5,1)))))</f>
        <v>2.8</v>
      </c>
      <c r="P133" s="143">
        <f>IF('Crisis Indicator Data'!H130="x","x",'Crisis Indicator Data'!H130/'Crisis Indicator Data'!G130)</f>
        <v>0.1928763440860215</v>
      </c>
      <c r="Q133" s="235">
        <f t="shared" si="44"/>
        <v>0.9</v>
      </c>
      <c r="R133" s="235">
        <f t="shared" si="45"/>
        <v>1.8499999999999999</v>
      </c>
      <c r="S133" s="235">
        <f>IF('Crisis Indicator Data'!I130="x","x",IF('Crisis Indicator Data'!I130=0,0,IF(LOG('Crisis Indicator Data'!I130)&lt;S$4,0,IF(LOG('Crisis Indicator Data'!I130)&gt;S$3,5,ROUND(5-(S$3-LOG('Crisis Indicator Data'!I130))/(S$3-S$4)*5,1)))))</f>
        <v>4.5</v>
      </c>
      <c r="T133" s="143">
        <f>IF('Crisis Indicator Data'!H130="x","x",IF('Crisis Indicator Data'!I130="x","x",'Crisis Indicator Data'!I130/'Crisis Indicator Data'!H130))</f>
        <v>1</v>
      </c>
      <c r="U133" s="235">
        <f t="shared" si="46"/>
        <v>5</v>
      </c>
      <c r="V133" s="235">
        <f t="shared" si="47"/>
        <v>4.8</v>
      </c>
      <c r="W133" s="235" t="str">
        <f>IF('Crisis Indicator Data'!L130="x","x",IF('Crisis Indicator Data'!L130=0,0,IF(LOG('Crisis Indicator Data'!L130)&lt;W$4,0,IF(LOG('Crisis Indicator Data'!L130)&gt;W$3,5,ROUND(5-(W$3-LOG('Crisis Indicator Data'!L130))/(W$3-W$4)*5,1)))))</f>
        <v>x</v>
      </c>
      <c r="X133" s="242" t="str">
        <f>IF(OR('Crisis Indicator Data'!L130="x",'Crisis Indicator Data'!H130="x"),"x",'Crisis Indicator Data'!L130/'Crisis Indicator Data'!H130)</f>
        <v>x</v>
      </c>
      <c r="Y133" s="235" t="str">
        <f t="shared" si="48"/>
        <v>x</v>
      </c>
      <c r="Z133" s="235" t="str">
        <f t="shared" si="49"/>
        <v>x</v>
      </c>
      <c r="AA133" s="235">
        <f t="shared" si="50"/>
        <v>4.8</v>
      </c>
      <c r="AB133" s="243">
        <f t="shared" si="51"/>
        <v>3.7</v>
      </c>
    </row>
    <row r="134" spans="1:28" x14ac:dyDescent="0.3">
      <c r="A134" s="148" t="str">
        <f>'Crisis Indicator Data'!A131</f>
        <v>Conflict in Ukraine</v>
      </c>
      <c r="B134" s="149" t="str">
        <f>'Crisis Indicator Data'!B131</f>
        <v>Conflict</v>
      </c>
      <c r="C134" s="149" t="str">
        <f>'Crisis Indicator Data'!C131</f>
        <v>UKR002</v>
      </c>
      <c r="D134" s="149" t="str">
        <f>'Crisis Indicator Data'!D131</f>
        <v>Ukraine</v>
      </c>
      <c r="E134" s="150" t="str">
        <f>'Crisis Indicator Data'!E131</f>
        <v>UKR</v>
      </c>
      <c r="F134" s="241">
        <f>IF('Crisis Indicator Data'!F131="x","x",IF(LOG('Crisis Indicator Data'!F131)&lt;F$4,0,IF(LOG('Crisis Indicator Data'!F131)&gt;F$3,5,ROUND(5-(F$3-LOG('Crisis Indicator Data'!F131))/(F$3-F$4)*5,1))))</f>
        <v>2.9</v>
      </c>
      <c r="G134" s="144">
        <f>IF('Crisis Indicator Data'!F131="x","x",IF(B134="Regional crisis",('Crisis Indicator Data'!F131/VLOOKUP('Impact of the crisis'!$C134,'Regional Crises'!$B$1:$R$66,4,FALSE)),'Crisis Indicator Data'!F131/VLOOKUP('Impact of the crisis'!$E134,'Country Indicator Data'!$B$4:$P$194,15,FALSE)))</f>
        <v>9.1846916052408981E-2</v>
      </c>
      <c r="H134" s="235">
        <f t="shared" ref="H134:H140" si="52">IF(G134="x","x",IF(G134&lt;H$4,0,IF(G134&gt;H$3,5,ROUND(5-(H$3-G134)/(H$3-H$4)*5,1))))</f>
        <v>0.4</v>
      </c>
      <c r="I134" s="235">
        <f t="shared" ref="I134:I140" si="53">IF(AND(H134="x",F134="x"),"x",AVERAGE(F134,H134))</f>
        <v>1.65</v>
      </c>
      <c r="J134" s="235">
        <f>IF('Crisis Indicator Data'!G131="x","x",IF(LOG('Crisis Indicator Data'!G131)&lt;J$4,0,IF(LOG('Crisis Indicator Data'!G131)&gt;J$3,5,ROUND(5-(J$3-LOG('Crisis Indicator Data'!G131))/(J$3-J$4)*5,1))))</f>
        <v>2.7</v>
      </c>
      <c r="K134" s="144">
        <f>IF('Crisis Indicator Data'!G131="x","x",IF(B134="Regional crisis",('Crisis Indicator Data'!G131/VLOOKUP('Impact of the crisis'!$C134,'Regional Crises'!$B$1:$R$66,5,FALSE)),'Crisis Indicator Data'!G131/VLOOKUP('Impact of the crisis'!$E134,'Country Indicator Data'!$B$4:$P$194,14,FALSE)))</f>
        <v>0.14995008794029566</v>
      </c>
      <c r="L134" s="235">
        <f t="shared" ref="L134:L140" si="54">IF(K134="x","x",IF(K134&lt;L$4,0,IF(K134&gt;L$3,5,ROUND(5-(L$3-K134)/(L$3-L$4)*5,1))))</f>
        <v>0.7</v>
      </c>
      <c r="M134" s="235">
        <f t="shared" ref="M134:M140" si="55">IF(AND(L134="x",J134="x"),"x",AVERAGE(J134,L134))</f>
        <v>1.7000000000000002</v>
      </c>
      <c r="N134" s="235">
        <f t="shared" ref="N134:N140" si="56">IF(AND(M134="x",I134="x"),"x",IF(OR(M134="x",I134="x"),AVERAGE(I134,M134),ROUND((5-GEOMEAN(((5-I134)/5*4+1),((5-M134)/5*4+1)))/4*5,1)))</f>
        <v>1.7</v>
      </c>
      <c r="O134" s="235">
        <f>IF('Crisis Indicator Data'!H131="x","x",IF('Crisis Indicator Data'!H131=0,0,IF(LOG('Crisis Indicator Data'!H131)&lt;O$4,0,IF(LOG('Crisis Indicator Data'!H131)&gt;O$3,5,ROUND(5-(O$3-LOG('Crisis Indicator Data'!H131))/(O$3-O$4)*5,1)))))</f>
        <v>3.7</v>
      </c>
      <c r="P134" s="143">
        <f>IF('Crisis Indicator Data'!H131="x","x",'Crisis Indicator Data'!H131/'Crisis Indicator Data'!G131)</f>
        <v>0.85592011412268187</v>
      </c>
      <c r="Q134" s="235">
        <f t="shared" ref="Q134:Q140" si="57">IF(P134="x","x",IF(P134&lt;Q$4,0,IF(P134&gt;Q$3,5,ROUND(5-(Q$3-P134)/(Q$3-Q$4)*5,1))))</f>
        <v>4.3</v>
      </c>
      <c r="R134" s="235">
        <f t="shared" ref="R134:R140" si="58">IF(AND(Q134="x",O134="x"),"x",AVERAGE(O134,Q134))</f>
        <v>4</v>
      </c>
      <c r="S134" s="235">
        <f>IF('Crisis Indicator Data'!I131="x","x",IF('Crisis Indicator Data'!I131=0,0,IF(LOG('Crisis Indicator Data'!I131)&lt;S$4,0,IF(LOG('Crisis Indicator Data'!I131)&gt;S$3,5,ROUND(5-(S$3-LOG('Crisis Indicator Data'!I131))/(S$3-S$4)*5,1)))))</f>
        <v>4.5</v>
      </c>
      <c r="T134" s="143">
        <f>IF('Crisis Indicator Data'!H131="x","x",IF('Crisis Indicator Data'!I131="x","x",'Crisis Indicator Data'!I131/'Crisis Indicator Data'!H131))</f>
        <v>0.27</v>
      </c>
      <c r="U134" s="235">
        <f t="shared" ref="U134:U140" si="59">IF(T134="x","x",IF(T134&lt;U$4,0,IF(T134&gt;U$3,5,ROUND(5-(U$3-T134)/(U$3-U$4)*5,1))))</f>
        <v>5</v>
      </c>
      <c r="V134" s="235">
        <f t="shared" ref="V134:V140" si="60">IF(AND(U134="x",S134="x"),"x",ROUND(AVERAGE(S134,U134),1))</f>
        <v>4.8</v>
      </c>
      <c r="W134" s="235">
        <f>IF('Crisis Indicator Data'!L131="x","x",IF('Crisis Indicator Data'!L131=0,0,IF(LOG('Crisis Indicator Data'!L131)&lt;W$4,0,IF(LOG('Crisis Indicator Data'!L131)&gt;W$3,5,ROUND(5-(W$3-LOG('Crisis Indicator Data'!L131))/(W$3-W$4)*5,1)))))</f>
        <v>0.7</v>
      </c>
      <c r="X134" s="242">
        <f>IF(OR('Crisis Indicator Data'!L131="x",'Crisis Indicator Data'!H131="x"),"x",'Crisis Indicator Data'!L131/'Crisis Indicator Data'!H131)</f>
        <v>5.5555555555555552E-7</v>
      </c>
      <c r="Y134" s="235">
        <f t="shared" ref="Y134:Y140" si="61">IF(X134="x","x",IF(X134&lt;Y$4,0,IF(X134&gt;Y$3,5,ROUND(5-(Y$3-X134)/(Y$3-Y$4)*5,1))))</f>
        <v>0</v>
      </c>
      <c r="Z134" s="235">
        <f t="shared" ref="Z134:Z140" si="62">IF(AND(Y134="x",W134="x"),"x",ROUND(AVERAGE(W134,Y134),1))</f>
        <v>0.4</v>
      </c>
      <c r="AA134" s="235">
        <f t="shared" ref="AA134:AA140" si="63">IF(AND(V134="x",Z134="x"),"x",IF(OR(V134="x",Z134="x"),AVERAGE(V134,Z134),ROUND((5-GEOMEAN(((5-V134)/5*4+1),((5-Z134)/5*4+1)))/4*5,1)))</f>
        <v>3.3</v>
      </c>
      <c r="AB134" s="243">
        <f t="shared" ref="AB134:AB140" si="64">IF(AND(R134="x",AA134="x"),"x",IF(OR(R134="x",AA134="x"),AVERAGE(R134,AA134),ROUND((5-GEOMEAN(((5-R134)/5*4+1),((5-AA134)/5*4+1)))/4*5,1)))</f>
        <v>3.7</v>
      </c>
    </row>
    <row r="135" spans="1:28" x14ac:dyDescent="0.3">
      <c r="A135" s="148" t="str">
        <f>'Crisis Indicator Data'!A132</f>
        <v>La Soufrière Volcano Eruption</v>
      </c>
      <c r="B135" s="149" t="str">
        <f>'Crisis Indicator Data'!B132</f>
        <v>Volcano</v>
      </c>
      <c r="C135" s="149" t="str">
        <f>'Crisis Indicator Data'!C132</f>
        <v>VCT002</v>
      </c>
      <c r="D135" s="149" t="str">
        <f>'Crisis Indicator Data'!D132</f>
        <v>St. Vincent and the Grenadines</v>
      </c>
      <c r="E135" s="150" t="str">
        <f>'Crisis Indicator Data'!E132</f>
        <v>VCT</v>
      </c>
      <c r="F135" s="241">
        <f>IF('Crisis Indicator Data'!F132="x","x",IF(LOG('Crisis Indicator Data'!F132)&lt;F$4,0,IF(LOG('Crisis Indicator Data'!F132)&gt;F$3,5,ROUND(5-(F$3-LOG('Crisis Indicator Data'!F132))/(F$3-F$4)*5,1))))</f>
        <v>0</v>
      </c>
      <c r="G135" s="144">
        <f>IF('Crisis Indicator Data'!F132="x","x",IF(B135="Regional crisis",('Crisis Indicator Data'!F132/VLOOKUP('Impact of the crisis'!$C135,'Regional Crises'!$B$1:$R$66,4,FALSE)),'Crisis Indicator Data'!F132/VLOOKUP('Impact of the crisis'!$E135,'Country Indicator Data'!$B$4:$P$194,15,FALSE)))</f>
        <v>0.5871794871794872</v>
      </c>
      <c r="H135" s="235">
        <f t="shared" si="52"/>
        <v>2.9</v>
      </c>
      <c r="I135" s="235">
        <f t="shared" si="53"/>
        <v>1.45</v>
      </c>
      <c r="J135" s="235">
        <f>IF('Crisis Indicator Data'!G132="x","x",IF(LOG('Crisis Indicator Data'!G132)&lt;J$4,0,IF(LOG('Crisis Indicator Data'!G132)&gt;J$3,5,ROUND(5-(J$3-LOG('Crisis Indicator Data'!G132))/(J$3-J$4)*5,1))))</f>
        <v>0</v>
      </c>
      <c r="K135" s="144">
        <f>IF('Crisis Indicator Data'!G132="x","x",IF(B135="Regional crisis",('Crisis Indicator Data'!G132/VLOOKUP('Impact of the crisis'!$C135,'Regional Crises'!$B$1:$R$66,5,FALSE)),'Crisis Indicator Data'!G132/VLOOKUP('Impact of the crisis'!$E135,'Country Indicator Data'!$B$4:$P$194,14,FALSE)))</f>
        <v>0.33333333333333331</v>
      </c>
      <c r="L135" s="235">
        <f t="shared" si="54"/>
        <v>1.6</v>
      </c>
      <c r="M135" s="235">
        <f t="shared" si="55"/>
        <v>0.8</v>
      </c>
      <c r="N135" s="235">
        <f t="shared" si="56"/>
        <v>1.1000000000000001</v>
      </c>
      <c r="O135" s="235">
        <f>IF('Crisis Indicator Data'!H132="x","x",IF('Crisis Indicator Data'!H132=0,0,IF(LOG('Crisis Indicator Data'!H132)&lt;O$4,0,IF(LOG('Crisis Indicator Data'!H132)&gt;O$3,5,ROUND(5-(O$3-LOG('Crisis Indicator Data'!H132))/(O$3-O$4)*5,1)))))</f>
        <v>0</v>
      </c>
      <c r="P135" s="143">
        <f>IF('Crisis Indicator Data'!H132="x","x",'Crisis Indicator Data'!H132/'Crisis Indicator Data'!G132)</f>
        <v>0.54054054054054057</v>
      </c>
      <c r="Q135" s="235">
        <f t="shared" si="57"/>
        <v>2.7</v>
      </c>
      <c r="R135" s="235">
        <f t="shared" si="58"/>
        <v>1.35</v>
      </c>
      <c r="S135" s="235">
        <f>IF('Crisis Indicator Data'!I132="x","x",IF('Crisis Indicator Data'!I132=0,0,IF(LOG('Crisis Indicator Data'!I132)&lt;S$4,0,IF(LOG('Crisis Indicator Data'!I132)&gt;S$3,5,ROUND(5-(S$3-LOG('Crisis Indicator Data'!I132))/(S$3-S$4)*5,1)))))</f>
        <v>1.6</v>
      </c>
      <c r="T135" s="143">
        <f>IF('Crisis Indicator Data'!H132="x","x",IF('Crisis Indicator Data'!I132="x","x",'Crisis Indicator Data'!I132/'Crisis Indicator Data'!H132))</f>
        <v>0.65</v>
      </c>
      <c r="U135" s="235">
        <f t="shared" si="59"/>
        <v>5</v>
      </c>
      <c r="V135" s="235">
        <f t="shared" si="60"/>
        <v>3.3</v>
      </c>
      <c r="W135" s="235">
        <f>IF('Crisis Indicator Data'!L132="x","x",IF('Crisis Indicator Data'!L132=0,0,IF(LOG('Crisis Indicator Data'!L132)&lt;W$4,0,IF(LOG('Crisis Indicator Data'!L132)&gt;W$3,5,ROUND(5-(W$3-LOG('Crisis Indicator Data'!L132))/(W$3-W$4)*5,1)))))</f>
        <v>0</v>
      </c>
      <c r="X135" s="242">
        <f>IF(OR('Crisis Indicator Data'!L132="x",'Crisis Indicator Data'!H132="x"),"x",'Crisis Indicator Data'!L132/'Crisis Indicator Data'!H132)</f>
        <v>0</v>
      </c>
      <c r="Y135" s="235">
        <f t="shared" si="61"/>
        <v>0</v>
      </c>
      <c r="Z135" s="235">
        <f t="shared" si="62"/>
        <v>0</v>
      </c>
      <c r="AA135" s="235">
        <f t="shared" si="63"/>
        <v>2</v>
      </c>
      <c r="AB135" s="243">
        <f t="shared" si="64"/>
        <v>1.7</v>
      </c>
    </row>
    <row r="136" spans="1:28" x14ac:dyDescent="0.3">
      <c r="A136" s="148" t="str">
        <f>'Crisis Indicator Data'!A133</f>
        <v>Complex crisis in Venezuela</v>
      </c>
      <c r="B136" s="149" t="str">
        <f>'Crisis Indicator Data'!B133</f>
        <v>Complex crisis</v>
      </c>
      <c r="C136" s="149" t="str">
        <f>'Crisis Indicator Data'!C133</f>
        <v>VEN001</v>
      </c>
      <c r="D136" s="149" t="str">
        <f>'Crisis Indicator Data'!D133</f>
        <v>Venezuela</v>
      </c>
      <c r="E136" s="150" t="str">
        <f>'Crisis Indicator Data'!E133</f>
        <v>VEN</v>
      </c>
      <c r="F136" s="241">
        <f>IF('Crisis Indicator Data'!F133="x","x",IF(LOG('Crisis Indicator Data'!F133)&lt;F$4,0,IF(LOG('Crisis Indicator Data'!F133)&gt;F$3,5,ROUND(5-(F$3-LOG('Crisis Indicator Data'!F133))/(F$3-F$4)*5,1))))</f>
        <v>4.9000000000000004</v>
      </c>
      <c r="G136" s="144">
        <f>IF('Crisis Indicator Data'!F133="x","x",IF(B136="Regional crisis",('Crisis Indicator Data'!F133/VLOOKUP('Impact of the crisis'!$C136,'Regional Crises'!$B$1:$R$66,4,FALSE)),'Crisis Indicator Data'!F133/VLOOKUP('Impact of the crisis'!$E136,'Country Indicator Data'!$B$4:$P$194,15,FALSE)))</f>
        <v>1</v>
      </c>
      <c r="H136" s="235">
        <f t="shared" si="52"/>
        <v>5</v>
      </c>
      <c r="I136" s="235">
        <f t="shared" si="53"/>
        <v>4.95</v>
      </c>
      <c r="J136" s="235">
        <f>IF('Crisis Indicator Data'!G133="x","x",IF(LOG('Crisis Indicator Data'!G133)&lt;J$4,0,IF(LOG('Crisis Indicator Data'!G133)&gt;J$3,5,ROUND(5-(J$3-LOG('Crisis Indicator Data'!G133))/(J$3-J$4)*5,1))))</f>
        <v>4.8</v>
      </c>
      <c r="K136" s="144">
        <f>IF('Crisis Indicator Data'!G133="x","x",IF(B136="Regional crisis",('Crisis Indicator Data'!G133/VLOOKUP('Impact of the crisis'!$C136,'Regional Crises'!$B$1:$R$66,5,FALSE)),'Crisis Indicator Data'!G133/VLOOKUP('Impact of the crisis'!$E136,'Country Indicator Data'!$B$4:$P$194,14,FALSE)))</f>
        <v>1</v>
      </c>
      <c r="L136" s="235">
        <f t="shared" si="54"/>
        <v>5</v>
      </c>
      <c r="M136" s="235">
        <f t="shared" si="55"/>
        <v>4.9000000000000004</v>
      </c>
      <c r="N136" s="235">
        <f t="shared" si="56"/>
        <v>4.9000000000000004</v>
      </c>
      <c r="O136" s="235">
        <f>IF('Crisis Indicator Data'!H133="x","x",IF('Crisis Indicator Data'!H133=0,0,IF(LOG('Crisis Indicator Data'!H133)&lt;O$4,0,IF(LOG('Crisis Indicator Data'!H133)&gt;O$3,5,ROUND(5-(O$3-LOG('Crisis Indicator Data'!H133))/(O$3-O$4)*5,1)))))</f>
        <v>4.9000000000000004</v>
      </c>
      <c r="P136" s="143">
        <f>IF('Crisis Indicator Data'!H133="x","x",'Crisis Indicator Data'!H133/'Crisis Indicator Data'!G133)</f>
        <v>1</v>
      </c>
      <c r="Q136" s="235">
        <f t="shared" si="57"/>
        <v>5</v>
      </c>
      <c r="R136" s="235">
        <f t="shared" si="58"/>
        <v>4.95</v>
      </c>
      <c r="S136" s="235">
        <f>IF('Crisis Indicator Data'!I133="x","x",IF('Crisis Indicator Data'!I133=0,0,IF(LOG('Crisis Indicator Data'!I133)&lt;S$4,0,IF(LOG('Crisis Indicator Data'!I133)&gt;S$3,5,ROUND(5-(S$3-LOG('Crisis Indicator Data'!I133))/(S$3-S$4)*5,1)))))</f>
        <v>5</v>
      </c>
      <c r="T136" s="143">
        <f>IF('Crisis Indicator Data'!H133="x","x",IF('Crisis Indicator Data'!I133="x","x",'Crisis Indicator Data'!I133/'Crisis Indicator Data'!H133))</f>
        <v>0.1985626732817744</v>
      </c>
      <c r="U136" s="235">
        <f t="shared" si="59"/>
        <v>5</v>
      </c>
      <c r="V136" s="235">
        <f t="shared" si="60"/>
        <v>5</v>
      </c>
      <c r="W136" s="235">
        <f>IF('Crisis Indicator Data'!L133="x","x",IF('Crisis Indicator Data'!L133=0,0,IF(LOG('Crisis Indicator Data'!L133)&lt;W$4,0,IF(LOG('Crisis Indicator Data'!L133)&gt;W$3,5,ROUND(5-(W$3-LOG('Crisis Indicator Data'!L133))/(W$3-W$4)*5,1)))))</f>
        <v>5</v>
      </c>
      <c r="X136" s="242">
        <f>IF(OR('Crisis Indicator Data'!L133="x",'Crisis Indicator Data'!H133="x"),"x",'Crisis Indicator Data'!L133/'Crisis Indicator Data'!H133)</f>
        <v>3.0107252298263533E-4</v>
      </c>
      <c r="Y136" s="235">
        <f t="shared" si="61"/>
        <v>5</v>
      </c>
      <c r="Z136" s="235">
        <f t="shared" si="62"/>
        <v>5</v>
      </c>
      <c r="AA136" s="235">
        <f t="shared" si="63"/>
        <v>5</v>
      </c>
      <c r="AB136" s="243">
        <f t="shared" si="64"/>
        <v>5</v>
      </c>
    </row>
    <row r="137" spans="1:28" x14ac:dyDescent="0.3">
      <c r="A137" s="148" t="str">
        <f>'Crisis Indicator Data'!A134</f>
        <v>Conflict in Yemen</v>
      </c>
      <c r="B137" s="149" t="str">
        <f>'Crisis Indicator Data'!B134</f>
        <v>Complex crisis</v>
      </c>
      <c r="C137" s="149" t="str">
        <f>'Crisis Indicator Data'!C134</f>
        <v>YEM001</v>
      </c>
      <c r="D137" s="149" t="str">
        <f>'Crisis Indicator Data'!D134</f>
        <v>Yemen</v>
      </c>
      <c r="E137" s="150" t="str">
        <f>'Crisis Indicator Data'!E134</f>
        <v>YEM</v>
      </c>
      <c r="F137" s="241">
        <f>IF('Crisis Indicator Data'!F134="x","x",IF(LOG('Crisis Indicator Data'!F134)&lt;F$4,0,IF(LOG('Crisis Indicator Data'!F134)&gt;F$3,5,ROUND(5-(F$3-LOG('Crisis Indicator Data'!F134))/(F$3-F$4)*5,1))))</f>
        <v>4.5</v>
      </c>
      <c r="G137" s="144">
        <f>IF('Crisis Indicator Data'!F134="x","x",IF(B137="Regional crisis",('Crisis Indicator Data'!F134/VLOOKUP('Impact of the crisis'!$C137,'Regional Crises'!$B$1:$R$66,4,FALSE)),'Crisis Indicator Data'!F134/VLOOKUP('Impact of the crisis'!$E137,'Country Indicator Data'!$B$4:$P$194,15,FALSE)))</f>
        <v>1</v>
      </c>
      <c r="H137" s="235">
        <f t="shared" si="52"/>
        <v>5</v>
      </c>
      <c r="I137" s="235">
        <f t="shared" si="53"/>
        <v>4.75</v>
      </c>
      <c r="J137" s="235">
        <f>IF('Crisis Indicator Data'!G134="x","x",IF(LOG('Crisis Indicator Data'!G134)&lt;J$4,0,IF(LOG('Crisis Indicator Data'!G134)&gt;J$3,5,ROUND(5-(J$3-LOG('Crisis Indicator Data'!G134))/(J$3-J$4)*5,1))))</f>
        <v>5</v>
      </c>
      <c r="K137" s="144">
        <f>IF('Crisis Indicator Data'!G134="x","x",IF(B137="Regional crisis",('Crisis Indicator Data'!G134/VLOOKUP('Impact of the crisis'!$C137,'Regional Crises'!$B$1:$R$66,5,FALSE)),'Crisis Indicator Data'!G134/VLOOKUP('Impact of the crisis'!$E137,'Country Indicator Data'!$B$4:$P$194,14,FALSE)))</f>
        <v>1</v>
      </c>
      <c r="L137" s="235">
        <f t="shared" si="54"/>
        <v>5</v>
      </c>
      <c r="M137" s="235">
        <f t="shared" si="55"/>
        <v>5</v>
      </c>
      <c r="N137" s="235">
        <f t="shared" si="56"/>
        <v>4.9000000000000004</v>
      </c>
      <c r="O137" s="235">
        <f>IF('Crisis Indicator Data'!H134="x","x",IF('Crisis Indicator Data'!H134=0,0,IF(LOG('Crisis Indicator Data'!H134)&lt;O$4,0,IF(LOG('Crisis Indicator Data'!H134)&gt;O$3,5,ROUND(5-(O$3-LOG('Crisis Indicator Data'!H134))/(O$3-O$4)*5,1)))))</f>
        <v>5</v>
      </c>
      <c r="P137" s="143">
        <f>IF('Crisis Indicator Data'!H134="x","x",'Crisis Indicator Data'!H134/'Crisis Indicator Data'!G134)</f>
        <v>1</v>
      </c>
      <c r="Q137" s="235">
        <f t="shared" si="57"/>
        <v>5</v>
      </c>
      <c r="R137" s="235">
        <f t="shared" si="58"/>
        <v>5</v>
      </c>
      <c r="S137" s="235">
        <f>IF('Crisis Indicator Data'!I134="x","x",IF('Crisis Indicator Data'!I134=0,0,IF(LOG('Crisis Indicator Data'!I134)&lt;S$4,0,IF(LOG('Crisis Indicator Data'!I134)&gt;S$3,5,ROUND(5-(S$3-LOG('Crisis Indicator Data'!I134))/(S$3-S$4)*5,1)))))</f>
        <v>5</v>
      </c>
      <c r="T137" s="143">
        <f>IF('Crisis Indicator Data'!H134="x","x",IF('Crisis Indicator Data'!I134="x","x",'Crisis Indicator Data'!I134/'Crisis Indicator Data'!H134))</f>
        <v>0.12928666084876692</v>
      </c>
      <c r="U137" s="235">
        <f t="shared" si="59"/>
        <v>4.3</v>
      </c>
      <c r="V137" s="235">
        <f t="shared" si="60"/>
        <v>4.7</v>
      </c>
      <c r="W137" s="235">
        <f>IF('Crisis Indicator Data'!L134="x","x",IF('Crisis Indicator Data'!L134=0,0,IF(LOG('Crisis Indicator Data'!L134)&lt;W$4,0,IF(LOG('Crisis Indicator Data'!L134)&gt;W$3,5,ROUND(5-(W$3-LOG('Crisis Indicator Data'!L134))/(W$3-W$4)*5,1)))))</f>
        <v>5</v>
      </c>
      <c r="X137" s="242">
        <f>IF(OR('Crisis Indicator Data'!L134="x",'Crisis Indicator Data'!H134="x"),"x",'Crisis Indicator Data'!L134/'Crisis Indicator Data'!H134)</f>
        <v>3.2017841559197127E-4</v>
      </c>
      <c r="Y137" s="235">
        <f t="shared" si="61"/>
        <v>5</v>
      </c>
      <c r="Z137" s="235">
        <f t="shared" si="62"/>
        <v>5</v>
      </c>
      <c r="AA137" s="235">
        <f t="shared" si="63"/>
        <v>4.9000000000000004</v>
      </c>
      <c r="AB137" s="243">
        <f t="shared" si="64"/>
        <v>5</v>
      </c>
    </row>
    <row r="138" spans="1:28" x14ac:dyDescent="0.3">
      <c r="A138" s="148" t="str">
        <f>'Crisis Indicator Data'!A135</f>
        <v>Mixed migration flows in Yemen</v>
      </c>
      <c r="B138" s="149" t="str">
        <f>'Crisis Indicator Data'!B135</f>
        <v>International displacement</v>
      </c>
      <c r="C138" s="149" t="str">
        <f>'Crisis Indicator Data'!C135</f>
        <v>YEM002</v>
      </c>
      <c r="D138" s="149" t="str">
        <f>'Crisis Indicator Data'!D135</f>
        <v>Yemen</v>
      </c>
      <c r="E138" s="150" t="str">
        <f>'Crisis Indicator Data'!E135</f>
        <v>YEM</v>
      </c>
      <c r="F138" s="241">
        <f>IF('Crisis Indicator Data'!F135="x","x",IF(LOG('Crisis Indicator Data'!F135)&lt;F$4,0,IF(LOG('Crisis Indicator Data'!F135)&gt;F$3,5,ROUND(5-(F$3-LOG('Crisis Indicator Data'!F135))/(F$3-F$4)*5,1))))</f>
        <v>0.2</v>
      </c>
      <c r="G138" s="144">
        <f>IF('Crisis Indicator Data'!F135="x","x",IF(B138="Regional crisis",('Crisis Indicator Data'!F135/VLOOKUP('Impact of the crisis'!$C138,'Regional Crises'!$B$1:$R$66,4,FALSE)),'Crisis Indicator Data'!F135/VLOOKUP('Impact of the crisis'!$E138,'Country Indicator Data'!$B$4:$P$194,15,FALSE)))</f>
        <v>2.348618292706025E-3</v>
      </c>
      <c r="H138" s="235">
        <f t="shared" si="52"/>
        <v>0</v>
      </c>
      <c r="I138" s="235">
        <f t="shared" si="53"/>
        <v>0.1</v>
      </c>
      <c r="J138" s="235">
        <f>IF('Crisis Indicator Data'!G135="x","x",IF(LOG('Crisis Indicator Data'!G135)&lt;J$4,0,IF(LOG('Crisis Indicator Data'!G135)&gt;J$3,5,ROUND(5-(J$3-LOG('Crisis Indicator Data'!G135))/(J$3-J$4)*5,1))))</f>
        <v>5</v>
      </c>
      <c r="K138" s="144">
        <f>IF('Crisis Indicator Data'!G135="x","x",IF(B138="Regional crisis",('Crisis Indicator Data'!G135/VLOOKUP('Impact of the crisis'!$C138,'Regional Crises'!$B$1:$R$66,5,FALSE)),'Crisis Indicator Data'!G135/VLOOKUP('Impact of the crisis'!$E138,'Country Indicator Data'!$B$4:$P$194,14,FALSE)))</f>
        <v>1</v>
      </c>
      <c r="L138" s="235">
        <f t="shared" si="54"/>
        <v>5</v>
      </c>
      <c r="M138" s="235">
        <f t="shared" si="55"/>
        <v>5</v>
      </c>
      <c r="N138" s="235">
        <f t="shared" si="56"/>
        <v>3.5</v>
      </c>
      <c r="O138" s="235">
        <f>IF('Crisis Indicator Data'!H135="x","x",IF('Crisis Indicator Data'!H135=0,0,IF(LOG('Crisis Indicator Data'!H135)&lt;O$4,0,IF(LOG('Crisis Indicator Data'!H135)&gt;O$3,5,ROUND(5-(O$3-LOG('Crisis Indicator Data'!H135))/(O$3-O$4)*5,1)))))</f>
        <v>1.1000000000000001</v>
      </c>
      <c r="P138" s="143">
        <f>IF('Crisis Indicator Data'!H135="x","x",'Crisis Indicator Data'!H135/'Crisis Indicator Data'!G135)</f>
        <v>4.4280681340702673E-3</v>
      </c>
      <c r="Q138" s="235">
        <f t="shared" si="57"/>
        <v>0</v>
      </c>
      <c r="R138" s="235">
        <f t="shared" si="58"/>
        <v>0.55000000000000004</v>
      </c>
      <c r="S138" s="235">
        <f>IF('Crisis Indicator Data'!I135="x","x",IF('Crisis Indicator Data'!I135=0,0,IF(LOG('Crisis Indicator Data'!I135)&lt;S$4,0,IF(LOG('Crisis Indicator Data'!I135)&gt;S$3,5,ROUND(5-(S$3-LOG('Crisis Indicator Data'!I135))/(S$3-S$4)*5,1)))))</f>
        <v>3.8</v>
      </c>
      <c r="T138" s="143">
        <f>IF('Crisis Indicator Data'!H135="x","x",IF('Crisis Indicator Data'!I135="x","x",'Crisis Indicator Data'!I135/'Crisis Indicator Data'!H135))</f>
        <v>3.0802919708029197</v>
      </c>
      <c r="U138" s="235">
        <f t="shared" si="59"/>
        <v>5</v>
      </c>
      <c r="V138" s="235">
        <f t="shared" si="60"/>
        <v>4.4000000000000004</v>
      </c>
      <c r="W138" s="235">
        <f>IF('Crisis Indicator Data'!L135="x","x",IF('Crisis Indicator Data'!L135=0,0,IF(LOG('Crisis Indicator Data'!L135)&lt;W$4,0,IF(LOG('Crisis Indicator Data'!L135)&gt;W$3,5,ROUND(5-(W$3-LOG('Crisis Indicator Data'!L135))/(W$3-W$4)*5,1)))))</f>
        <v>2.6</v>
      </c>
      <c r="X138" s="242">
        <f>IF(OR('Crisis Indicator Data'!L135="x",'Crisis Indicator Data'!H135="x"),"x",'Crisis Indicator Data'!L135/'Crisis Indicator Data'!H135)</f>
        <v>4.6715328467153287E-4</v>
      </c>
      <c r="Y138" s="235">
        <f t="shared" si="61"/>
        <v>5</v>
      </c>
      <c r="Z138" s="235">
        <f t="shared" si="62"/>
        <v>3.8</v>
      </c>
      <c r="AA138" s="235">
        <f t="shared" si="63"/>
        <v>4.0999999999999996</v>
      </c>
      <c r="AB138" s="243">
        <f t="shared" si="64"/>
        <v>2.7</v>
      </c>
    </row>
    <row r="139" spans="1:28" x14ac:dyDescent="0.3">
      <c r="A139" s="148" t="str">
        <f>'Crisis Indicator Data'!A136</f>
        <v>Drought in Zambia</v>
      </c>
      <c r="B139" s="149" t="str">
        <f>'Crisis Indicator Data'!B136</f>
        <v>Drought</v>
      </c>
      <c r="C139" s="149" t="str">
        <f>'Crisis Indicator Data'!C136</f>
        <v>ZMB002</v>
      </c>
      <c r="D139" s="149" t="str">
        <f>'Crisis Indicator Data'!D136</f>
        <v>Zambia</v>
      </c>
      <c r="E139" s="150" t="str">
        <f>'Crisis Indicator Data'!E136</f>
        <v>ZMB</v>
      </c>
      <c r="F139" s="241">
        <f>IF('Crisis Indicator Data'!F136="x","x",IF(LOG('Crisis Indicator Data'!F136)&lt;F$4,0,IF(LOG('Crisis Indicator Data'!F136)&gt;F$3,5,ROUND(5-(F$3-LOG('Crisis Indicator Data'!F136))/(F$3-F$4)*5,1))))</f>
        <v>4.4000000000000004</v>
      </c>
      <c r="G139" s="144">
        <f>IF('Crisis Indicator Data'!F136="x","x",IF(B139="Regional crisis",('Crisis Indicator Data'!F136/VLOOKUP('Impact of the crisis'!$C139,'Regional Crises'!$B$1:$R$66,4,FALSE)),'Crisis Indicator Data'!F136/VLOOKUP('Impact of the crisis'!$E139,'Country Indicator Data'!$B$4:$P$194,15,FALSE)))</f>
        <v>0.60316657474542301</v>
      </c>
      <c r="H139" s="235">
        <f t="shared" si="52"/>
        <v>3</v>
      </c>
      <c r="I139" s="235">
        <f t="shared" si="53"/>
        <v>3.7</v>
      </c>
      <c r="J139" s="235">
        <f>IF('Crisis Indicator Data'!G136="x","x",IF(LOG('Crisis Indicator Data'!G136)&lt;J$4,0,IF(LOG('Crisis Indicator Data'!G136)&gt;J$3,5,ROUND(5-(J$3-LOG('Crisis Indicator Data'!G136))/(J$3-J$4)*5,1))))</f>
        <v>2.8</v>
      </c>
      <c r="K139" s="144">
        <f>IF('Crisis Indicator Data'!G136="x","x",IF(B139="Regional crisis",('Crisis Indicator Data'!G136/VLOOKUP('Impact of the crisis'!$C139,'Regional Crises'!$B$1:$R$66,5,FALSE)),'Crisis Indicator Data'!G136/VLOOKUP('Impact of the crisis'!$E139,'Country Indicator Data'!$B$4:$P$194,14,FALSE)))</f>
        <v>0.38518311434162705</v>
      </c>
      <c r="L139" s="235">
        <f t="shared" si="54"/>
        <v>1.9</v>
      </c>
      <c r="M139" s="235">
        <f t="shared" si="55"/>
        <v>2.3499999999999996</v>
      </c>
      <c r="N139" s="235">
        <f t="shared" si="56"/>
        <v>3.1</v>
      </c>
      <c r="O139" s="235">
        <f>IF('Crisis Indicator Data'!H136="x","x",IF('Crisis Indicator Data'!H136=0,0,IF(LOG('Crisis Indicator Data'!H136)&lt;O$4,0,IF(LOG('Crisis Indicator Data'!H136)&gt;O$3,5,ROUND(5-(O$3-LOG('Crisis Indicator Data'!H136))/(O$3-O$4)*5,1)))))</f>
        <v>3.6</v>
      </c>
      <c r="P139" s="143">
        <f>IF('Crisis Indicator Data'!H136="x","x",'Crisis Indicator Data'!H136/'Crisis Indicator Data'!G136)</f>
        <v>0.63332849470169839</v>
      </c>
      <c r="Q139" s="235">
        <f t="shared" si="57"/>
        <v>3.1</v>
      </c>
      <c r="R139" s="235">
        <f t="shared" si="58"/>
        <v>3.35</v>
      </c>
      <c r="S139" s="235">
        <f>IF('Crisis Indicator Data'!I136="x","x",IF('Crisis Indicator Data'!I136=0,0,IF(LOG('Crisis Indicator Data'!I136)&lt;S$4,0,IF(LOG('Crisis Indicator Data'!I136)&gt;S$3,5,ROUND(5-(S$3-LOG('Crisis Indicator Data'!I136))/(S$3-S$4)*5,1)))))</f>
        <v>0</v>
      </c>
      <c r="T139" s="143">
        <f>IF('Crisis Indicator Data'!H136="x","x",IF('Crisis Indicator Data'!I136="x","x",'Crisis Indicator Data'!I136/'Crisis Indicator Data'!H136))</f>
        <v>0</v>
      </c>
      <c r="U139" s="235">
        <f t="shared" si="59"/>
        <v>0</v>
      </c>
      <c r="V139" s="235">
        <f t="shared" si="60"/>
        <v>0</v>
      </c>
      <c r="W139" s="235" t="str">
        <f>IF('Crisis Indicator Data'!L136="x","x",IF('Crisis Indicator Data'!L136=0,0,IF(LOG('Crisis Indicator Data'!L136)&lt;W$4,0,IF(LOG('Crisis Indicator Data'!L136)&gt;W$3,5,ROUND(5-(W$3-LOG('Crisis Indicator Data'!L136))/(W$3-W$4)*5,1)))))</f>
        <v>x</v>
      </c>
      <c r="X139" s="242" t="str">
        <f>IF(OR('Crisis Indicator Data'!L136="x",'Crisis Indicator Data'!H136="x"),"x",'Crisis Indicator Data'!L136/'Crisis Indicator Data'!H136)</f>
        <v>x</v>
      </c>
      <c r="Y139" s="235" t="str">
        <f t="shared" si="61"/>
        <v>x</v>
      </c>
      <c r="Z139" s="235" t="str">
        <f t="shared" si="62"/>
        <v>x</v>
      </c>
      <c r="AA139" s="235">
        <f t="shared" si="63"/>
        <v>0</v>
      </c>
      <c r="AB139" s="243">
        <f t="shared" si="64"/>
        <v>2</v>
      </c>
    </row>
    <row r="140" spans="1:28" x14ac:dyDescent="0.3">
      <c r="A140" s="148" t="str">
        <f>'Crisis Indicator Data'!A137</f>
        <v>Complex crisis in Zimbabwe</v>
      </c>
      <c r="B140" s="149" t="str">
        <f>'Crisis Indicator Data'!B137</f>
        <v>Complex crisis</v>
      </c>
      <c r="C140" s="149" t="str">
        <f>'Crisis Indicator Data'!C137</f>
        <v>ZWE001</v>
      </c>
      <c r="D140" s="149" t="str">
        <f>'Crisis Indicator Data'!D137</f>
        <v>Zimbabwe</v>
      </c>
      <c r="E140" s="150" t="str">
        <f>'Crisis Indicator Data'!E137</f>
        <v>ZWE</v>
      </c>
      <c r="F140" s="241">
        <f>IF('Crisis Indicator Data'!F137="x","x",IF(LOG('Crisis Indicator Data'!F137)&lt;F$4,0,IF(LOG('Crisis Indicator Data'!F137)&gt;F$3,5,ROUND(5-(F$3-LOG('Crisis Indicator Data'!F137))/(F$3-F$4)*5,1))))</f>
        <v>4.3</v>
      </c>
      <c r="G140" s="144">
        <f>IF('Crisis Indicator Data'!F137="x","x",IF(B140="Regional crisis",('Crisis Indicator Data'!F137/VLOOKUP('Impact of the crisis'!$C140,'Regional Crises'!$B$1:$R$66,4,FALSE)),'Crisis Indicator Data'!F137/VLOOKUP('Impact of the crisis'!$E140,'Country Indicator Data'!$B$4:$P$194,15,FALSE)))</f>
        <v>0.99999224505622331</v>
      </c>
      <c r="H140" s="235">
        <f t="shared" si="52"/>
        <v>5</v>
      </c>
      <c r="I140" s="235">
        <f t="shared" si="53"/>
        <v>4.6500000000000004</v>
      </c>
      <c r="J140" s="235">
        <f>IF('Crisis Indicator Data'!G137="x","x",IF(LOG('Crisis Indicator Data'!G137)&lt;J$4,0,IF(LOG('Crisis Indicator Data'!G137)&gt;J$3,5,ROUND(5-(J$3-LOG('Crisis Indicator Data'!G137))/(J$3-J$4)*5,1))))</f>
        <v>3.9</v>
      </c>
      <c r="K140" s="144">
        <f>IF('Crisis Indicator Data'!G137="x","x",IF(B140="Regional crisis",('Crisis Indicator Data'!G137/VLOOKUP('Impact of the crisis'!$C140,'Regional Crises'!$B$1:$R$66,5,FALSE)),'Crisis Indicator Data'!G137/VLOOKUP('Impact of the crisis'!$E140,'Country Indicator Data'!$B$4:$P$194,14,FALSE)))</f>
        <v>1</v>
      </c>
      <c r="L140" s="235">
        <f t="shared" si="54"/>
        <v>5</v>
      </c>
      <c r="M140" s="235">
        <f t="shared" si="55"/>
        <v>4.45</v>
      </c>
      <c r="N140" s="235">
        <f t="shared" si="56"/>
        <v>4.5999999999999996</v>
      </c>
      <c r="O140" s="235">
        <f>IF('Crisis Indicator Data'!H137="x","x",IF('Crisis Indicator Data'!H137=0,0,IF(LOG('Crisis Indicator Data'!H137)&lt;O$4,0,IF(LOG('Crisis Indicator Data'!H137)&gt;O$3,5,ROUND(5-(O$3-LOG('Crisis Indicator Data'!H137))/(O$3-O$4)*5,1)))))</f>
        <v>3.9</v>
      </c>
      <c r="P140" s="143">
        <f>IF('Crisis Indicator Data'!H137="x","x",'Crisis Indicator Data'!H137/'Crisis Indicator Data'!G137)</f>
        <v>0.46432229429839533</v>
      </c>
      <c r="Q140" s="235">
        <f t="shared" si="57"/>
        <v>2.2999999999999998</v>
      </c>
      <c r="R140" s="235">
        <f t="shared" si="58"/>
        <v>3.0999999999999996</v>
      </c>
      <c r="S140" s="235">
        <f>IF('Crisis Indicator Data'!I137="x","x",IF('Crisis Indicator Data'!I137=0,0,IF(LOG('Crisis Indicator Data'!I137)&lt;S$4,0,IF(LOG('Crisis Indicator Data'!I137)&gt;S$3,5,ROUND(5-(S$3-LOG('Crisis Indicator Data'!I137))/(S$3-S$4)*5,1)))))</f>
        <v>1.9</v>
      </c>
      <c r="T140" s="143">
        <f>IF('Crisis Indicator Data'!H137="x","x",IF('Crisis Indicator Data'!I137="x","x",'Crisis Indicator Data'!I137/'Crisis Indicator Data'!H137))</f>
        <v>3.0882352941176468E-3</v>
      </c>
      <c r="U140" s="235">
        <f t="shared" si="59"/>
        <v>0.1</v>
      </c>
      <c r="V140" s="235">
        <f t="shared" si="60"/>
        <v>1</v>
      </c>
      <c r="W140" s="235">
        <f>IF('Crisis Indicator Data'!L137="x","x",IF('Crisis Indicator Data'!L137=0,0,IF(LOG('Crisis Indicator Data'!L137)&lt;W$4,0,IF(LOG('Crisis Indicator Data'!L137)&gt;W$3,5,ROUND(5-(W$3-LOG('Crisis Indicator Data'!L137))/(W$3-W$4)*5,1)))))</f>
        <v>1.7</v>
      </c>
      <c r="X140" s="242">
        <f>IF(OR('Crisis Indicator Data'!L137="x",'Crisis Indicator Data'!H137="x"),"x",'Crisis Indicator Data'!L137/'Crisis Indicator Data'!H137)</f>
        <v>2.2058823529411763E-6</v>
      </c>
      <c r="Y140" s="235">
        <f t="shared" si="61"/>
        <v>0.1</v>
      </c>
      <c r="Z140" s="235">
        <f t="shared" si="62"/>
        <v>0.9</v>
      </c>
      <c r="AA140" s="235">
        <f t="shared" si="63"/>
        <v>1</v>
      </c>
      <c r="AB140" s="243">
        <f t="shared" si="64"/>
        <v>2.2000000000000002</v>
      </c>
    </row>
    <row r="141" spans="1:28" x14ac:dyDescent="0.3">
      <c r="F141"/>
      <c r="G141"/>
      <c r="H141"/>
      <c r="I141"/>
      <c r="J141"/>
      <c r="K141"/>
      <c r="L141"/>
      <c r="M141"/>
      <c r="N141"/>
      <c r="O141"/>
      <c r="P141"/>
      <c r="Q141"/>
      <c r="R141"/>
      <c r="S141"/>
      <c r="T141"/>
      <c r="U141"/>
      <c r="V141"/>
      <c r="W141"/>
      <c r="X141"/>
      <c r="Y141"/>
      <c r="Z141"/>
      <c r="AA141"/>
      <c r="AB141"/>
    </row>
    <row r="142" spans="1:28" x14ac:dyDescent="0.3">
      <c r="F142"/>
      <c r="G142"/>
      <c r="H142"/>
      <c r="I142"/>
      <c r="J142"/>
      <c r="K142"/>
      <c r="L142"/>
      <c r="M142"/>
      <c r="N142"/>
      <c r="O142"/>
      <c r="P142"/>
      <c r="Q142"/>
      <c r="R142"/>
      <c r="S142"/>
      <c r="T142"/>
      <c r="U142"/>
      <c r="V142"/>
      <c r="W142"/>
      <c r="X142"/>
      <c r="Y142"/>
      <c r="Z142"/>
      <c r="AA142"/>
      <c r="AB142"/>
    </row>
    <row r="143" spans="1:28" x14ac:dyDescent="0.3">
      <c r="F143"/>
      <c r="G143"/>
      <c r="H143"/>
      <c r="I143"/>
      <c r="J143"/>
      <c r="K143"/>
      <c r="L143"/>
      <c r="M143"/>
      <c r="N143"/>
      <c r="O143"/>
      <c r="P143"/>
      <c r="Q143"/>
      <c r="R143"/>
      <c r="S143"/>
      <c r="T143"/>
      <c r="U143"/>
      <c r="V143"/>
      <c r="W143"/>
      <c r="X143"/>
      <c r="Y143"/>
      <c r="Z143"/>
      <c r="AA143"/>
      <c r="AB143"/>
    </row>
    <row r="144" spans="1:28" x14ac:dyDescent="0.3">
      <c r="F144"/>
      <c r="G144"/>
      <c r="H144"/>
      <c r="I144"/>
      <c r="J144"/>
      <c r="K144"/>
      <c r="L144"/>
      <c r="M144"/>
      <c r="N144"/>
      <c r="O144"/>
      <c r="P144"/>
      <c r="Q144"/>
      <c r="R144"/>
      <c r="S144"/>
      <c r="T144"/>
      <c r="U144"/>
      <c r="V144"/>
      <c r="W144"/>
      <c r="X144"/>
      <c r="Y144"/>
      <c r="Z144"/>
      <c r="AA144"/>
      <c r="AB144"/>
    </row>
    <row r="145" spans="6:28" x14ac:dyDescent="0.3">
      <c r="F145"/>
      <c r="G145"/>
      <c r="H145"/>
      <c r="I145"/>
      <c r="J145"/>
      <c r="K145"/>
      <c r="L145"/>
      <c r="M145"/>
      <c r="N145"/>
      <c r="O145"/>
      <c r="P145"/>
      <c r="Q145"/>
      <c r="R145"/>
      <c r="S145"/>
      <c r="T145"/>
      <c r="U145"/>
      <c r="V145"/>
      <c r="W145"/>
      <c r="X145"/>
      <c r="Y145"/>
      <c r="Z145"/>
      <c r="AA145"/>
      <c r="AB145"/>
    </row>
    <row r="146" spans="6:28" x14ac:dyDescent="0.3">
      <c r="F146"/>
      <c r="G146"/>
      <c r="H146"/>
      <c r="I146"/>
      <c r="J146"/>
      <c r="K146"/>
      <c r="L146"/>
      <c r="M146"/>
      <c r="N146"/>
      <c r="O146"/>
      <c r="P146"/>
      <c r="Q146"/>
      <c r="R146"/>
      <c r="S146"/>
      <c r="T146"/>
      <c r="U146"/>
      <c r="V146"/>
      <c r="W146"/>
      <c r="X146"/>
      <c r="Y146"/>
      <c r="Z146"/>
      <c r="AA146"/>
      <c r="AB146"/>
    </row>
  </sheetData>
  <mergeCells count="1">
    <mergeCell ref="A1:AB1"/>
  </mergeCells>
  <conditionalFormatting sqref="K6:K140">
    <cfRule type="cellIs" priority="100" stopIfTrue="1" operator="equal">
      <formula>"x"</formula>
    </cfRule>
  </conditionalFormatting>
  <conditionalFormatting sqref="P6:P140">
    <cfRule type="cellIs" priority="98" stopIfTrue="1" operator="equal">
      <formula>"x"</formula>
    </cfRule>
  </conditionalFormatting>
  <conditionalFormatting sqref="T6:T140">
    <cfRule type="cellIs" priority="96" stopIfTrue="1" operator="equal">
      <formula>"x"</formula>
    </cfRule>
  </conditionalFormatting>
  <conditionalFormatting sqref="F6:F140">
    <cfRule type="cellIs" dxfId="397" priority="91" stopIfTrue="1" operator="between">
      <formula>4</formula>
      <formula>5</formula>
    </cfRule>
    <cfRule type="cellIs" dxfId="396" priority="92" stopIfTrue="1" operator="between">
      <formula>3</formula>
      <formula>4</formula>
    </cfRule>
    <cfRule type="cellIs" dxfId="395" priority="93" stopIfTrue="1" operator="between">
      <formula>2</formula>
      <formula>3</formula>
    </cfRule>
    <cfRule type="cellIs" dxfId="394" priority="94" stopIfTrue="1" operator="between">
      <formula>1</formula>
      <formula>2</formula>
    </cfRule>
    <cfRule type="cellIs" dxfId="393" priority="95" stopIfTrue="1" operator="between">
      <formula>0</formula>
      <formula>1</formula>
    </cfRule>
  </conditionalFormatting>
  <conditionalFormatting sqref="H6:H140">
    <cfRule type="cellIs" dxfId="392" priority="86" stopIfTrue="1" operator="between">
      <formula>4</formula>
      <formula>5</formula>
    </cfRule>
    <cfRule type="cellIs" dxfId="391" priority="87" stopIfTrue="1" operator="between">
      <formula>3</formula>
      <formula>4</formula>
    </cfRule>
    <cfRule type="cellIs" dxfId="390" priority="88" stopIfTrue="1" operator="between">
      <formula>2</formula>
      <formula>3</formula>
    </cfRule>
    <cfRule type="cellIs" dxfId="389" priority="89" stopIfTrue="1" operator="between">
      <formula>1</formula>
      <formula>2</formula>
    </cfRule>
    <cfRule type="cellIs" dxfId="388" priority="90" stopIfTrue="1" operator="between">
      <formula>0</formula>
      <formula>1</formula>
    </cfRule>
  </conditionalFormatting>
  <conditionalFormatting sqref="I7:I140">
    <cfRule type="cellIs" dxfId="387" priority="81" stopIfTrue="1" operator="between">
      <formula>4</formula>
      <formula>5</formula>
    </cfRule>
    <cfRule type="cellIs" dxfId="386" priority="82" stopIfTrue="1" operator="between">
      <formula>3</formula>
      <formula>4</formula>
    </cfRule>
    <cfRule type="cellIs" dxfId="385" priority="83" stopIfTrue="1" operator="between">
      <formula>2</formula>
      <formula>3</formula>
    </cfRule>
    <cfRule type="cellIs" dxfId="384" priority="84" stopIfTrue="1" operator="between">
      <formula>1</formula>
      <formula>2</formula>
    </cfRule>
    <cfRule type="cellIs" dxfId="383" priority="85" stopIfTrue="1" operator="between">
      <formula>0</formula>
      <formula>1</formula>
    </cfRule>
  </conditionalFormatting>
  <conditionalFormatting sqref="J6:J140">
    <cfRule type="cellIs" dxfId="382" priority="76" stopIfTrue="1" operator="between">
      <formula>4</formula>
      <formula>5</formula>
    </cfRule>
    <cfRule type="cellIs" dxfId="381" priority="77" stopIfTrue="1" operator="between">
      <formula>3</formula>
      <formula>4</formula>
    </cfRule>
    <cfRule type="cellIs" dxfId="380" priority="78" stopIfTrue="1" operator="between">
      <formula>2</formula>
      <formula>3</formula>
    </cfRule>
    <cfRule type="cellIs" dxfId="379" priority="79" stopIfTrue="1" operator="between">
      <formula>1</formula>
      <formula>2</formula>
    </cfRule>
    <cfRule type="cellIs" dxfId="378" priority="80" stopIfTrue="1" operator="between">
      <formula>0</formula>
      <formula>1</formula>
    </cfRule>
  </conditionalFormatting>
  <conditionalFormatting sqref="I6">
    <cfRule type="cellIs" dxfId="377" priority="71" stopIfTrue="1" operator="between">
      <formula>4</formula>
      <formula>5</formula>
    </cfRule>
    <cfRule type="cellIs" dxfId="376" priority="72" stopIfTrue="1" operator="between">
      <formula>3</formula>
      <formula>4</formula>
    </cfRule>
    <cfRule type="cellIs" dxfId="375" priority="73" stopIfTrue="1" operator="between">
      <formula>2</formula>
      <formula>3</formula>
    </cfRule>
    <cfRule type="cellIs" dxfId="374" priority="74" stopIfTrue="1" operator="between">
      <formula>1</formula>
      <formula>2</formula>
    </cfRule>
    <cfRule type="cellIs" dxfId="373" priority="75" stopIfTrue="1" operator="between">
      <formula>0</formula>
      <formula>1</formula>
    </cfRule>
  </conditionalFormatting>
  <conditionalFormatting sqref="L6:L140">
    <cfRule type="cellIs" dxfId="372" priority="66" stopIfTrue="1" operator="between">
      <formula>4</formula>
      <formula>5</formula>
    </cfRule>
    <cfRule type="cellIs" dxfId="371" priority="67" stopIfTrue="1" operator="between">
      <formula>3</formula>
      <formula>4</formula>
    </cfRule>
    <cfRule type="cellIs" dxfId="370" priority="68" stopIfTrue="1" operator="between">
      <formula>2</formula>
      <formula>3</formula>
    </cfRule>
    <cfRule type="cellIs" dxfId="369" priority="69" stopIfTrue="1" operator="between">
      <formula>1</formula>
      <formula>2</formula>
    </cfRule>
    <cfRule type="cellIs" dxfId="368" priority="70" stopIfTrue="1" operator="between">
      <formula>0</formula>
      <formula>1</formula>
    </cfRule>
  </conditionalFormatting>
  <conditionalFormatting sqref="M6:M140">
    <cfRule type="cellIs" dxfId="367" priority="61" stopIfTrue="1" operator="between">
      <formula>4</formula>
      <formula>5</formula>
    </cfRule>
    <cfRule type="cellIs" dxfId="366" priority="62" stopIfTrue="1" operator="between">
      <formula>3</formula>
      <formula>4</formula>
    </cfRule>
    <cfRule type="cellIs" dxfId="365" priority="63" stopIfTrue="1" operator="between">
      <formula>2</formula>
      <formula>3</formula>
    </cfRule>
    <cfRule type="cellIs" dxfId="364" priority="64" stopIfTrue="1" operator="between">
      <formula>1</formula>
      <formula>2</formula>
    </cfRule>
    <cfRule type="cellIs" dxfId="363" priority="65" stopIfTrue="1" operator="between">
      <formula>0</formula>
      <formula>1</formula>
    </cfRule>
  </conditionalFormatting>
  <conditionalFormatting sqref="N6:N140">
    <cfRule type="cellIs" dxfId="362" priority="56" stopIfTrue="1" operator="between">
      <formula>4</formula>
      <formula>5</formula>
    </cfRule>
    <cfRule type="cellIs" dxfId="361" priority="57" stopIfTrue="1" operator="between">
      <formula>3</formula>
      <formula>4</formula>
    </cfRule>
    <cfRule type="cellIs" dxfId="360" priority="58" stopIfTrue="1" operator="between">
      <formula>2</formula>
      <formula>3</formula>
    </cfRule>
    <cfRule type="cellIs" dxfId="359" priority="59" stopIfTrue="1" operator="between">
      <formula>1</formula>
      <formula>2</formula>
    </cfRule>
    <cfRule type="cellIs" dxfId="358" priority="60" stopIfTrue="1" operator="between">
      <formula>0</formula>
      <formula>1</formula>
    </cfRule>
  </conditionalFormatting>
  <conditionalFormatting sqref="O6:O140">
    <cfRule type="cellIs" dxfId="357" priority="51" stopIfTrue="1" operator="between">
      <formula>4</formula>
      <formula>5</formula>
    </cfRule>
    <cfRule type="cellIs" dxfId="356" priority="52" stopIfTrue="1" operator="between">
      <formula>3</formula>
      <formula>4</formula>
    </cfRule>
    <cfRule type="cellIs" dxfId="355" priority="53" stopIfTrue="1" operator="between">
      <formula>2</formula>
      <formula>3</formula>
    </cfRule>
    <cfRule type="cellIs" dxfId="354" priority="54" stopIfTrue="1" operator="between">
      <formula>1</formula>
      <formula>2</formula>
    </cfRule>
    <cfRule type="cellIs" dxfId="353" priority="55" stopIfTrue="1" operator="between">
      <formula>0</formula>
      <formula>1</formula>
    </cfRule>
  </conditionalFormatting>
  <conditionalFormatting sqref="Q6:Q140">
    <cfRule type="cellIs" dxfId="352" priority="46" stopIfTrue="1" operator="between">
      <formula>4</formula>
      <formula>5</formula>
    </cfRule>
    <cfRule type="cellIs" dxfId="351" priority="47" stopIfTrue="1" operator="between">
      <formula>3</formula>
      <formula>4</formula>
    </cfRule>
    <cfRule type="cellIs" dxfId="350" priority="48" stopIfTrue="1" operator="between">
      <formula>2</formula>
      <formula>3</formula>
    </cfRule>
    <cfRule type="cellIs" dxfId="349" priority="49" stopIfTrue="1" operator="between">
      <formula>1</formula>
      <formula>2</formula>
    </cfRule>
    <cfRule type="cellIs" dxfId="348" priority="50" stopIfTrue="1" operator="between">
      <formula>0</formula>
      <formula>1</formula>
    </cfRule>
  </conditionalFormatting>
  <conditionalFormatting sqref="R6:R140">
    <cfRule type="cellIs" dxfId="347" priority="41" stopIfTrue="1" operator="between">
      <formula>4</formula>
      <formula>5</formula>
    </cfRule>
    <cfRule type="cellIs" dxfId="346" priority="42" stopIfTrue="1" operator="between">
      <formula>3</formula>
      <formula>4</formula>
    </cfRule>
    <cfRule type="cellIs" dxfId="345" priority="43" stopIfTrue="1" operator="between">
      <formula>2</formula>
      <formula>3</formula>
    </cfRule>
    <cfRule type="cellIs" dxfId="344" priority="44" stopIfTrue="1" operator="between">
      <formula>1</formula>
      <formula>2</formula>
    </cfRule>
    <cfRule type="cellIs" dxfId="343" priority="45" stopIfTrue="1" operator="between">
      <formula>0</formula>
      <formula>1</formula>
    </cfRule>
  </conditionalFormatting>
  <conditionalFormatting sqref="S6:S140">
    <cfRule type="cellIs" dxfId="342" priority="36" stopIfTrue="1" operator="between">
      <formula>4</formula>
      <formula>5</formula>
    </cfRule>
    <cfRule type="cellIs" dxfId="341" priority="37" stopIfTrue="1" operator="between">
      <formula>3</formula>
      <formula>4</formula>
    </cfRule>
    <cfRule type="cellIs" dxfId="340" priority="38" stopIfTrue="1" operator="between">
      <formula>2</formula>
      <formula>3</formula>
    </cfRule>
    <cfRule type="cellIs" dxfId="339" priority="39" stopIfTrue="1" operator="between">
      <formula>1</formula>
      <formula>2</formula>
    </cfRule>
    <cfRule type="cellIs" dxfId="338" priority="40" stopIfTrue="1" operator="between">
      <formula>0</formula>
      <formula>1</formula>
    </cfRule>
  </conditionalFormatting>
  <conditionalFormatting sqref="U6:U140">
    <cfRule type="cellIs" dxfId="337" priority="31" stopIfTrue="1" operator="between">
      <formula>4</formula>
      <formula>5</formula>
    </cfRule>
    <cfRule type="cellIs" dxfId="336" priority="32" stopIfTrue="1" operator="between">
      <formula>3</formula>
      <formula>4</formula>
    </cfRule>
    <cfRule type="cellIs" dxfId="335" priority="33" stopIfTrue="1" operator="between">
      <formula>2</formula>
      <formula>3</formula>
    </cfRule>
    <cfRule type="cellIs" dxfId="334" priority="34" stopIfTrue="1" operator="between">
      <formula>1</formula>
      <formula>2</formula>
    </cfRule>
    <cfRule type="cellIs" dxfId="333" priority="35" stopIfTrue="1" operator="between">
      <formula>0</formula>
      <formula>1</formula>
    </cfRule>
  </conditionalFormatting>
  <conditionalFormatting sqref="V6:V140">
    <cfRule type="cellIs" dxfId="332" priority="26" stopIfTrue="1" operator="between">
      <formula>4</formula>
      <formula>5</formula>
    </cfRule>
    <cfRule type="cellIs" dxfId="331" priority="27" stopIfTrue="1" operator="between">
      <formula>3</formula>
      <formula>4</formula>
    </cfRule>
    <cfRule type="cellIs" dxfId="330" priority="28" stopIfTrue="1" operator="between">
      <formula>2</formula>
      <formula>3</formula>
    </cfRule>
    <cfRule type="cellIs" dxfId="329" priority="29" stopIfTrue="1" operator="between">
      <formula>1</formula>
      <formula>2</formula>
    </cfRule>
    <cfRule type="cellIs" dxfId="328" priority="30" stopIfTrue="1" operator="between">
      <formula>0</formula>
      <formula>1</formula>
    </cfRule>
  </conditionalFormatting>
  <conditionalFormatting sqref="W6:W140">
    <cfRule type="cellIs" dxfId="327" priority="21" stopIfTrue="1" operator="between">
      <formula>4</formula>
      <formula>5</formula>
    </cfRule>
    <cfRule type="cellIs" dxfId="326" priority="22" stopIfTrue="1" operator="between">
      <formula>3</formula>
      <formula>4</formula>
    </cfRule>
    <cfRule type="cellIs" dxfId="325" priority="23" stopIfTrue="1" operator="between">
      <formula>2</formula>
      <formula>3</formula>
    </cfRule>
    <cfRule type="cellIs" dxfId="324" priority="24" stopIfTrue="1" operator="between">
      <formula>1</formula>
      <formula>2</formula>
    </cfRule>
    <cfRule type="cellIs" dxfId="323" priority="25" stopIfTrue="1" operator="between">
      <formula>0</formula>
      <formula>1</formula>
    </cfRule>
  </conditionalFormatting>
  <conditionalFormatting sqref="AB6:AB140">
    <cfRule type="cellIs" dxfId="322" priority="1" stopIfTrue="1" operator="between">
      <formula>4</formula>
      <formula>5</formula>
    </cfRule>
    <cfRule type="cellIs" dxfId="321" priority="2" stopIfTrue="1" operator="between">
      <formula>3</formula>
      <formula>4</formula>
    </cfRule>
    <cfRule type="cellIs" dxfId="320" priority="3" stopIfTrue="1" operator="between">
      <formula>2</formula>
      <formula>3</formula>
    </cfRule>
    <cfRule type="cellIs" dxfId="319" priority="4" stopIfTrue="1" operator="between">
      <formula>1</formula>
      <formula>2</formula>
    </cfRule>
    <cfRule type="cellIs" dxfId="318" priority="5" stopIfTrue="1" operator="between">
      <formula>0</formula>
      <formula>1</formula>
    </cfRule>
  </conditionalFormatting>
  <conditionalFormatting sqref="Y6:Y140">
    <cfRule type="cellIs" dxfId="317" priority="16" stopIfTrue="1" operator="between">
      <formula>4</formula>
      <formula>5</formula>
    </cfRule>
    <cfRule type="cellIs" dxfId="316" priority="17" stopIfTrue="1" operator="between">
      <formula>3</formula>
      <formula>4</formula>
    </cfRule>
    <cfRule type="cellIs" dxfId="315" priority="18" stopIfTrue="1" operator="between">
      <formula>2</formula>
      <formula>3</formula>
    </cfRule>
    <cfRule type="cellIs" dxfId="314" priority="19" stopIfTrue="1" operator="between">
      <formula>1</formula>
      <formula>2</formula>
    </cfRule>
    <cfRule type="cellIs" dxfId="313" priority="20" stopIfTrue="1" operator="between">
      <formula>0</formula>
      <formula>1</formula>
    </cfRule>
  </conditionalFormatting>
  <conditionalFormatting sqref="Z6:Z140">
    <cfRule type="cellIs" dxfId="312" priority="11" stopIfTrue="1" operator="between">
      <formula>4</formula>
      <formula>5</formula>
    </cfRule>
    <cfRule type="cellIs" dxfId="311" priority="12" stopIfTrue="1" operator="between">
      <formula>3</formula>
      <formula>4</formula>
    </cfRule>
    <cfRule type="cellIs" dxfId="310" priority="13" stopIfTrue="1" operator="between">
      <formula>2</formula>
      <formula>3</formula>
    </cfRule>
    <cfRule type="cellIs" dxfId="309" priority="14" stopIfTrue="1" operator="between">
      <formula>1</formula>
      <formula>2</formula>
    </cfRule>
    <cfRule type="cellIs" dxfId="308" priority="15" stopIfTrue="1" operator="between">
      <formula>0</formula>
      <formula>1</formula>
    </cfRule>
  </conditionalFormatting>
  <conditionalFormatting sqref="AA6:AA140">
    <cfRule type="cellIs" dxfId="307" priority="6" stopIfTrue="1" operator="between">
      <formula>4</formula>
      <formula>5</formula>
    </cfRule>
    <cfRule type="cellIs" dxfId="306" priority="7" stopIfTrue="1" operator="between">
      <formula>3</formula>
      <formula>4</formula>
    </cfRule>
    <cfRule type="cellIs" dxfId="305" priority="8" stopIfTrue="1" operator="between">
      <formula>2</formula>
      <formula>3</formula>
    </cfRule>
    <cfRule type="cellIs" dxfId="304" priority="9" stopIfTrue="1" operator="between">
      <formula>1</formula>
      <formula>2</formula>
    </cfRule>
    <cfRule type="cellIs" dxfId="303" priority="10" stopIfTrue="1" operator="between">
      <formula>0</formula>
      <formula>1</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R146"/>
  <sheetViews>
    <sheetView topLeftCell="B124" workbookViewId="0">
      <selection activeCell="J141" sqref="J141:R146"/>
    </sheetView>
  </sheetViews>
  <sheetFormatPr defaultColWidth="9.44140625" defaultRowHeight="14.4" x14ac:dyDescent="0.3"/>
  <cols>
    <col min="1" max="1" width="36.44140625" style="211" customWidth="1"/>
    <col min="2" max="2" width="26" style="211" bestFit="1" customWidth="1"/>
    <col min="3" max="3" width="10.44140625" style="211" bestFit="1" customWidth="1"/>
    <col min="4" max="4" width="13.44140625" style="211" customWidth="1"/>
    <col min="5" max="5" width="11" style="211" customWidth="1"/>
    <col min="6" max="18" width="10" style="207" customWidth="1"/>
    <col min="19" max="19" width="9.44140625" style="211" customWidth="1"/>
    <col min="20" max="16384" width="9.44140625" style="211"/>
  </cols>
  <sheetData>
    <row r="1" spans="1:18" ht="14.7" customHeight="1" thickBot="1" x14ac:dyDescent="0.35">
      <c r="A1" s="295"/>
      <c r="B1" s="292"/>
      <c r="C1" s="292"/>
      <c r="D1" s="292"/>
      <c r="E1" s="292"/>
      <c r="F1" s="293"/>
      <c r="G1" s="293"/>
      <c r="H1" s="293"/>
      <c r="I1" s="293"/>
      <c r="J1" s="293"/>
      <c r="K1" s="293"/>
      <c r="L1" s="293"/>
      <c r="M1" s="293"/>
      <c r="N1" s="293"/>
      <c r="O1" s="293"/>
      <c r="P1" s="293"/>
      <c r="Q1" s="293"/>
      <c r="R1" s="293"/>
    </row>
    <row r="2" spans="1:18" s="206" customFormat="1" ht="110.85" customHeight="1" thickBot="1" x14ac:dyDescent="0.3">
      <c r="A2" s="2"/>
      <c r="B2" s="2"/>
      <c r="C2" s="55"/>
      <c r="D2" s="55"/>
      <c r="E2" s="55"/>
      <c r="F2" s="85" t="s">
        <v>7183</v>
      </c>
      <c r="G2" s="85" t="s">
        <v>7184</v>
      </c>
      <c r="H2" s="85" t="s">
        <v>7185</v>
      </c>
      <c r="I2" s="85" t="s">
        <v>7186</v>
      </c>
      <c r="J2" s="86" t="s">
        <v>7187</v>
      </c>
      <c r="K2" s="84" t="s">
        <v>827</v>
      </c>
      <c r="L2" s="87" t="s">
        <v>7188</v>
      </c>
      <c r="M2" s="87" t="s">
        <v>7189</v>
      </c>
      <c r="N2" s="87" t="s">
        <v>7190</v>
      </c>
      <c r="O2" s="87" t="s">
        <v>7191</v>
      </c>
      <c r="P2" s="87" t="s">
        <v>7192</v>
      </c>
      <c r="Q2" s="84" t="s">
        <v>7148</v>
      </c>
      <c r="R2" s="83" t="s">
        <v>7146</v>
      </c>
    </row>
    <row r="3" spans="1:18" x14ac:dyDescent="0.3">
      <c r="A3" s="51"/>
      <c r="B3" s="51"/>
      <c r="C3" s="55"/>
      <c r="D3" s="55"/>
      <c r="E3" s="7" t="s">
        <v>7180</v>
      </c>
      <c r="F3" s="66"/>
      <c r="G3" s="66"/>
      <c r="H3" s="66"/>
      <c r="I3" s="66"/>
      <c r="J3" s="66"/>
      <c r="K3" s="67">
        <v>7</v>
      </c>
      <c r="L3" s="29">
        <v>0.05</v>
      </c>
      <c r="M3" s="29">
        <v>0.05</v>
      </c>
      <c r="N3" s="29">
        <v>0.05</v>
      </c>
      <c r="O3" s="29">
        <v>0.05</v>
      </c>
      <c r="P3" s="29">
        <v>0.05</v>
      </c>
      <c r="Q3" s="66"/>
      <c r="R3" s="66"/>
    </row>
    <row r="4" spans="1:18" x14ac:dyDescent="0.3">
      <c r="A4" s="51"/>
      <c r="B4" s="51"/>
      <c r="C4" s="55"/>
      <c r="D4" s="55"/>
      <c r="E4" s="7" t="s">
        <v>7181</v>
      </c>
      <c r="F4" s="66"/>
      <c r="G4" s="66"/>
      <c r="H4" s="66"/>
      <c r="I4" s="66"/>
      <c r="J4" s="66"/>
      <c r="K4" s="67">
        <v>4</v>
      </c>
      <c r="L4" s="66"/>
      <c r="M4" s="66"/>
      <c r="N4" s="66"/>
      <c r="O4" s="66"/>
      <c r="P4" s="66"/>
      <c r="Q4" s="66"/>
      <c r="R4" s="66"/>
    </row>
    <row r="5" spans="1:18" x14ac:dyDescent="0.3">
      <c r="A5" s="23" t="s">
        <v>7134</v>
      </c>
      <c r="B5" s="23" t="s">
        <v>7139</v>
      </c>
      <c r="C5" s="23" t="s">
        <v>7136</v>
      </c>
      <c r="D5" s="23" t="s">
        <v>7137</v>
      </c>
      <c r="E5" s="24" t="s">
        <v>7182</v>
      </c>
      <c r="F5" s="25"/>
      <c r="G5" s="26"/>
      <c r="H5" s="25"/>
      <c r="I5" s="27"/>
      <c r="J5" s="25"/>
      <c r="K5" s="25"/>
      <c r="L5" s="25"/>
      <c r="M5" s="25"/>
      <c r="N5" s="25"/>
      <c r="O5" s="25"/>
      <c r="P5" s="25"/>
      <c r="Q5" s="25"/>
      <c r="R5" s="25"/>
    </row>
    <row r="6" spans="1:18" x14ac:dyDescent="0.3">
      <c r="A6" s="145" t="str">
        <f>'Crisis Indicator Data'!A3</f>
        <v>Complex crisis in Afghanistan</v>
      </c>
      <c r="B6" s="146" t="str">
        <f>'Crisis Indicator Data'!B3</f>
        <v>Complex crisis</v>
      </c>
      <c r="C6" s="146" t="str">
        <f>'Crisis Indicator Data'!C3</f>
        <v>AFG001</v>
      </c>
      <c r="D6" s="146" t="str">
        <f>'Crisis Indicator Data'!D3</f>
        <v>Afghanistan</v>
      </c>
      <c r="E6" s="146" t="str">
        <f>'Crisis Indicator Data'!E3</f>
        <v>AFG</v>
      </c>
      <c r="F6" s="154">
        <f>IF('Crisis Indicator Data'!Q3="x","x",('Crisis Indicator Data'!Q3/1000000))</f>
        <v>0</v>
      </c>
      <c r="G6" s="154">
        <f>IF('Crisis Indicator Data'!R3="x","x",('Crisis Indicator Data'!R3/1000000))</f>
        <v>19.641999999999999</v>
      </c>
      <c r="H6" s="154">
        <f>IF('Crisis Indicator Data'!S3="x","x",('Crisis Indicator Data'!S3/1000000))</f>
        <v>12.1</v>
      </c>
      <c r="I6" s="154">
        <f>IF('Crisis Indicator Data'!T3="x","x",('Crisis Indicator Data'!T3/1000000))</f>
        <v>5.8</v>
      </c>
      <c r="J6" s="154">
        <f>IF('Crisis Indicator Data'!U3="x","x",('Crisis Indicator Data'!U3/1000000))</f>
        <v>0.5</v>
      </c>
      <c r="K6" s="241">
        <f t="shared" ref="K6:K37" si="0">IF(H6="x","x",IF(SUM(H6:J6)=0,0,IF(LOG(SUM(H6:J6)*1000000)&lt;$K$4,0,IF(LOG(SUM(H6:J6)*1000000)&gt;$K$3,5,ROUND(5-(K$3-LOG(SUM(H6:J6)*1000000))/(K$3-K$4)*5,1)))))</f>
        <v>5</v>
      </c>
      <c r="L6" s="143">
        <f>IF(F6="x","x",(F6*1000000/VLOOKUP($C6,'Crisis Indicator Data'!$C$3:$H$198,5,FALSE)))</f>
        <v>0</v>
      </c>
      <c r="M6" s="143">
        <f>IF(G6="x","x",(G6*1000000/VLOOKUP($C6,'Crisis Indicator Data'!$C$3:$H$198,5,FALSE)))</f>
        <v>0.5163240628778718</v>
      </c>
      <c r="N6" s="143">
        <f>IF(H6="x","x",(H6*1000000/VLOOKUP($C6,'Crisis Indicator Data'!$C$3:$H$198,5,FALSE)))</f>
        <v>0.31806950212922558</v>
      </c>
      <c r="O6" s="143">
        <f>IF(I6="x","x",(I6*1000000/VLOOKUP($C6,'Crisis Indicator Data'!$C$3:$H$198,5,FALSE)))</f>
        <v>0.15246306713632302</v>
      </c>
      <c r="P6" s="143">
        <f>IF(J6="x","x",(J6*1000000/VLOOKUP($C6,'Crisis Indicator Data'!$C$3:$H$198,5,FALSE)))</f>
        <v>1.3143367856579571E-2</v>
      </c>
      <c r="Q6" s="235">
        <f t="shared" ref="Q6:Q37" si="1">IF(N6="x","x",IF(OR(L6&gt;=$L$3,M6&gt;=$M$3,N6&gt;=$N$3,O6&gt;=$O$3,P6&gt;=$P$3),(IF(P6&gt;=$P$3,5,IF((O6+P6)&gt;=$O$3,4,IF((O6+P6+N6)&gt;=$N$3,3,IF((O6+P6+N6+M6)&gt;=$M$3,2,1)))))))</f>
        <v>4</v>
      </c>
      <c r="R6" s="235">
        <f t="shared" ref="R6:R37" si="2">IF(Q6="x","x",(AVERAGE(K6,Q6)))</f>
        <v>4.5</v>
      </c>
    </row>
    <row r="7" spans="1:18" x14ac:dyDescent="0.3">
      <c r="A7" s="145" t="str">
        <f>'Crisis Indicator Data'!A4</f>
        <v>Nagorno-Karabakh Conflict in Armenia</v>
      </c>
      <c r="B7" s="146" t="str">
        <f>'Crisis Indicator Data'!B4</f>
        <v>Conflict</v>
      </c>
      <c r="C7" s="146" t="str">
        <f>'Crisis Indicator Data'!C4</f>
        <v>ARM002</v>
      </c>
      <c r="D7" s="146" t="str">
        <f>'Crisis Indicator Data'!D4</f>
        <v>Armenia</v>
      </c>
      <c r="E7" s="146" t="str">
        <f>'Crisis Indicator Data'!E4</f>
        <v>ARM</v>
      </c>
      <c r="F7" s="154">
        <f>IF('Crisis Indicator Data'!Q4="x","x",('Crisis Indicator Data'!Q4/1000000))</f>
        <v>2.8740000000000001</v>
      </c>
      <c r="G7" s="154">
        <f>IF('Crisis Indicator Data'!R4="x","x",('Crisis Indicator Data'!R4/1000000))</f>
        <v>1.7999999999999999E-2</v>
      </c>
      <c r="H7" s="154">
        <f>IF('Crisis Indicator Data'!S4="x","x",('Crisis Indicator Data'!S4/1000000))</f>
        <v>6.6000000000000003E-2</v>
      </c>
      <c r="I7" s="154">
        <f>IF('Crisis Indicator Data'!T4="x","x",('Crisis Indicator Data'!T4/1000000))</f>
        <v>0</v>
      </c>
      <c r="J7" s="154">
        <f>IF('Crisis Indicator Data'!U4="x","x",('Crisis Indicator Data'!U4/1000000))</f>
        <v>0</v>
      </c>
      <c r="K7" s="241">
        <f t="shared" si="0"/>
        <v>1.4</v>
      </c>
      <c r="L7" s="143">
        <f>IF(F7="x","x",(F7*1000000/VLOOKUP($C7,'Crisis Indicator Data'!$C$3:$H$198,5,FALSE)))</f>
        <v>0.95039682539682535</v>
      </c>
      <c r="M7" s="143">
        <f>IF(G7="x","x",(G7*1000000/VLOOKUP($C7,'Crisis Indicator Data'!$C$3:$H$198,5,FALSE)))</f>
        <v>5.9523809523809521E-3</v>
      </c>
      <c r="N7" s="143">
        <f>IF(H7="x","x",(H7*1000000/VLOOKUP($C7,'Crisis Indicator Data'!$C$3:$H$198,5,FALSE)))</f>
        <v>2.1825396825396824E-2</v>
      </c>
      <c r="O7" s="143">
        <f>IF(I7="x","x",(I7*1000000/VLOOKUP($C7,'Crisis Indicator Data'!$C$3:$H$198,5,FALSE)))</f>
        <v>0</v>
      </c>
      <c r="P7" s="143">
        <f>IF(J7="x","x",(J7*1000000/VLOOKUP($C7,'Crisis Indicator Data'!$C$3:$H$198,5,FALSE)))</f>
        <v>0</v>
      </c>
      <c r="Q7" s="235">
        <f t="shared" si="1"/>
        <v>1</v>
      </c>
      <c r="R7" s="235">
        <f t="shared" si="2"/>
        <v>1.2</v>
      </c>
    </row>
    <row r="8" spans="1:18" x14ac:dyDescent="0.3">
      <c r="A8" s="145" t="str">
        <f>'Crisis Indicator Data'!A5</f>
        <v>Nagorno-Karabakh conflict in Azerbaijan</v>
      </c>
      <c r="B8" s="146" t="str">
        <f>'Crisis Indicator Data'!B5</f>
        <v>Conflict</v>
      </c>
      <c r="C8" s="146" t="str">
        <f>'Crisis Indicator Data'!C5</f>
        <v>AZE002</v>
      </c>
      <c r="D8" s="146" t="str">
        <f>'Crisis Indicator Data'!D5</f>
        <v>Azerbaijan</v>
      </c>
      <c r="E8" s="146" t="str">
        <f>'Crisis Indicator Data'!E5</f>
        <v>AZE</v>
      </c>
      <c r="F8" s="154" t="str">
        <f>IF('Crisis Indicator Data'!Q5="x","x",('Crisis Indicator Data'!Q5/1000000))</f>
        <v>x</v>
      </c>
      <c r="G8" s="154" t="str">
        <f>IF('Crisis Indicator Data'!R5="x","x",('Crisis Indicator Data'!R5/1000000))</f>
        <v>x</v>
      </c>
      <c r="H8" s="154" t="str">
        <f>IF('Crisis Indicator Data'!S5="x","x",('Crisis Indicator Data'!S5/1000000))</f>
        <v>x</v>
      </c>
      <c r="I8" s="154" t="str">
        <f>IF('Crisis Indicator Data'!T5="x","x",('Crisis Indicator Data'!T5/1000000))</f>
        <v>x</v>
      </c>
      <c r="J8" s="154" t="str">
        <f>IF('Crisis Indicator Data'!U5="x","x",('Crisis Indicator Data'!U5/1000000))</f>
        <v>x</v>
      </c>
      <c r="K8" s="241" t="str">
        <f t="shared" si="0"/>
        <v>x</v>
      </c>
      <c r="L8" s="143" t="str">
        <f>IF(F8="x","x",(F8*1000000/VLOOKUP($C8,'Crisis Indicator Data'!$C$3:$H$198,5,FALSE)))</f>
        <v>x</v>
      </c>
      <c r="M8" s="143" t="str">
        <f>IF(G8="x","x",(G8*1000000/VLOOKUP($C8,'Crisis Indicator Data'!$C$3:$H$198,5,FALSE)))</f>
        <v>x</v>
      </c>
      <c r="N8" s="143" t="str">
        <f>IF(H8="x","x",(H8*1000000/VLOOKUP($C8,'Crisis Indicator Data'!$C$3:$H$198,5,FALSE)))</f>
        <v>x</v>
      </c>
      <c r="O8" s="143" t="str">
        <f>IF(I8="x","x",(I8*1000000/VLOOKUP($C8,'Crisis Indicator Data'!$C$3:$H$198,5,FALSE)))</f>
        <v>x</v>
      </c>
      <c r="P8" s="143" t="str">
        <f>IF(J8="x","x",(J8*1000000/VLOOKUP($C8,'Crisis Indicator Data'!$C$3:$H$198,5,FALSE)))</f>
        <v>x</v>
      </c>
      <c r="Q8" s="235" t="str">
        <f t="shared" si="1"/>
        <v>x</v>
      </c>
      <c r="R8" s="235" t="str">
        <f t="shared" si="2"/>
        <v>x</v>
      </c>
    </row>
    <row r="9" spans="1:18" x14ac:dyDescent="0.3">
      <c r="A9" s="145" t="str">
        <f>'Crisis Indicator Data'!A6</f>
        <v>Complex in Burundi</v>
      </c>
      <c r="B9" s="146" t="str">
        <f>'Crisis Indicator Data'!B6</f>
        <v>Complex crisis</v>
      </c>
      <c r="C9" s="146" t="str">
        <f>'Crisis Indicator Data'!C6</f>
        <v>BDI001</v>
      </c>
      <c r="D9" s="146" t="str">
        <f>'Crisis Indicator Data'!D6</f>
        <v>Burundi</v>
      </c>
      <c r="E9" s="146" t="str">
        <f>'Crisis Indicator Data'!E6</f>
        <v>BDI</v>
      </c>
      <c r="F9" s="154">
        <f>IF('Crisis Indicator Data'!Q6="x","x",('Crisis Indicator Data'!Q6/1000000))</f>
        <v>0</v>
      </c>
      <c r="G9" s="154">
        <f>IF('Crisis Indicator Data'!R6="x","x",('Crisis Indicator Data'!R6/1000000))</f>
        <v>10.199999999999999</v>
      </c>
      <c r="H9" s="154">
        <f>IF('Crisis Indicator Data'!S6="x","x",('Crisis Indicator Data'!S6/1000000))</f>
        <v>1.272</v>
      </c>
      <c r="I9" s="154">
        <f>IF('Crisis Indicator Data'!T6="x","x",('Crisis Indicator Data'!T6/1000000))</f>
        <v>1.032</v>
      </c>
      <c r="J9" s="154">
        <f>IF('Crisis Indicator Data'!U6="x","x",('Crisis Indicator Data'!U6/1000000))</f>
        <v>9.6000000000000002E-2</v>
      </c>
      <c r="K9" s="241">
        <f t="shared" si="0"/>
        <v>4</v>
      </c>
      <c r="L9" s="143">
        <f>IF(F9="x","x",(F9*1000000/VLOOKUP($C9,'Crisis Indicator Data'!$C$3:$H$198,5,FALSE)))</f>
        <v>0</v>
      </c>
      <c r="M9" s="143">
        <f>IF(G9="x","x",(G9*1000000/VLOOKUP($C9,'Crisis Indicator Data'!$C$3:$H$198,5,FALSE)))</f>
        <v>0.80952380952380953</v>
      </c>
      <c r="N9" s="143">
        <f>IF(H9="x","x",(H9*1000000/VLOOKUP($C9,'Crisis Indicator Data'!$C$3:$H$198,5,FALSE)))</f>
        <v>0.10095238095238095</v>
      </c>
      <c r="O9" s="143">
        <f>IF(I9="x","x",(I9*1000000/VLOOKUP($C9,'Crisis Indicator Data'!$C$3:$H$198,5,FALSE)))</f>
        <v>8.1904761904761911E-2</v>
      </c>
      <c r="P9" s="143">
        <f>IF(J9="x","x",(J9*1000000/VLOOKUP($C9,'Crisis Indicator Data'!$C$3:$H$198,5,FALSE)))</f>
        <v>7.619047619047619E-3</v>
      </c>
      <c r="Q9" s="235">
        <f t="shared" si="1"/>
        <v>4</v>
      </c>
      <c r="R9" s="235">
        <f t="shared" si="2"/>
        <v>4</v>
      </c>
    </row>
    <row r="10" spans="1:18" x14ac:dyDescent="0.3">
      <c r="A10" s="145" t="str">
        <f>'Crisis Indicator Data'!A7</f>
        <v>Conflict in Burkina Faso</v>
      </c>
      <c r="B10" s="146" t="str">
        <f>'Crisis Indicator Data'!B7</f>
        <v>Conflict</v>
      </c>
      <c r="C10" s="146" t="str">
        <f>'Crisis Indicator Data'!C7</f>
        <v>BFA002</v>
      </c>
      <c r="D10" s="146" t="str">
        <f>'Crisis Indicator Data'!D7</f>
        <v>Burkina Faso</v>
      </c>
      <c r="E10" s="146" t="str">
        <f>'Crisis Indicator Data'!E7</f>
        <v>BFA</v>
      </c>
      <c r="F10" s="154">
        <f>IF('Crisis Indicator Data'!Q7="x","x",('Crisis Indicator Data'!Q7/1000000))</f>
        <v>3.4590000000000001</v>
      </c>
      <c r="G10" s="154">
        <f>IF('Crisis Indicator Data'!R7="x","x",('Crisis Indicator Data'!R7/1000000))</f>
        <v>3.1070000000000002</v>
      </c>
      <c r="H10" s="154">
        <f>IF('Crisis Indicator Data'!S7="x","x",('Crisis Indicator Data'!S7/1000000))</f>
        <v>0.49</v>
      </c>
      <c r="I10" s="154">
        <f>IF('Crisis Indicator Data'!T7="x","x",('Crisis Indicator Data'!T7/1000000))</f>
        <v>0.76400000000000001</v>
      </c>
      <c r="J10" s="154">
        <f>IF('Crisis Indicator Data'!U7="x","x",('Crisis Indicator Data'!U7/1000000))</f>
        <v>0.91600000000000004</v>
      </c>
      <c r="K10" s="241">
        <f t="shared" si="0"/>
        <v>3.9</v>
      </c>
      <c r="L10" s="143">
        <f>IF(F10="x","x",(F10*1000000/VLOOKUP($C10,'Crisis Indicator Data'!$C$3:$H$198,5,FALSE)))</f>
        <v>0.39594780219780218</v>
      </c>
      <c r="M10" s="143">
        <f>IF(G10="x","x",(G10*1000000/VLOOKUP($C10,'Crisis Indicator Data'!$C$3:$H$198,5,FALSE)))</f>
        <v>0.35565476190476192</v>
      </c>
      <c r="N10" s="143">
        <f>IF(H10="x","x",(H10*1000000/VLOOKUP($C10,'Crisis Indicator Data'!$C$3:$H$198,5,FALSE)))</f>
        <v>5.6089743589743592E-2</v>
      </c>
      <c r="O10" s="143">
        <f>IF(I10="x","x",(I10*1000000/VLOOKUP($C10,'Crisis Indicator Data'!$C$3:$H$198,5,FALSE)))</f>
        <v>8.7454212454212449E-2</v>
      </c>
      <c r="P10" s="143">
        <f>IF(J10="x","x",(J10*1000000/VLOOKUP($C10,'Crisis Indicator Data'!$C$3:$H$198,5,FALSE)))</f>
        <v>0.10485347985347986</v>
      </c>
      <c r="Q10" s="235">
        <f t="shared" si="1"/>
        <v>5</v>
      </c>
      <c r="R10" s="235">
        <f t="shared" si="2"/>
        <v>4.45</v>
      </c>
    </row>
    <row r="11" spans="1:18" x14ac:dyDescent="0.3">
      <c r="A11" s="145" t="str">
        <f>'Crisis Indicator Data'!A8</f>
        <v>Rohingya refugee crisis</v>
      </c>
      <c r="B11" s="146" t="str">
        <f>'Crisis Indicator Data'!B8</f>
        <v>International displacement</v>
      </c>
      <c r="C11" s="146" t="str">
        <f>'Crisis Indicator Data'!C8</f>
        <v>BGD002</v>
      </c>
      <c r="D11" s="146" t="str">
        <f>'Crisis Indicator Data'!D8</f>
        <v>Bangladesh</v>
      </c>
      <c r="E11" s="146" t="str">
        <f>'Crisis Indicator Data'!E8</f>
        <v>BGD</v>
      </c>
      <c r="F11" s="154">
        <f>IF('Crisis Indicator Data'!Q8="x","x",('Crisis Indicator Data'!Q8/1000000))</f>
        <v>0</v>
      </c>
      <c r="G11" s="154">
        <f>IF('Crisis Indicator Data'!R8="x","x",('Crisis Indicator Data'!R8/1000000))</f>
        <v>0.47199999999999998</v>
      </c>
      <c r="H11" s="154">
        <f>IF('Crisis Indicator Data'!S8="x","x",('Crisis Indicator Data'!S8/1000000))</f>
        <v>0.67</v>
      </c>
      <c r="I11" s="154">
        <f>IF('Crisis Indicator Data'!T8="x","x",('Crisis Indicator Data'!T8/1000000))</f>
        <v>0.20699999999999999</v>
      </c>
      <c r="J11" s="154">
        <f>IF('Crisis Indicator Data'!U8="x","x",('Crisis Indicator Data'!U8/1000000))</f>
        <v>0</v>
      </c>
      <c r="K11" s="241">
        <f t="shared" si="0"/>
        <v>3.2</v>
      </c>
      <c r="L11" s="143">
        <f>IF(F11="x","x",(F11*1000000/VLOOKUP($C11,'Crisis Indicator Data'!$C$3:$H$198,5,FALSE)))</f>
        <v>0</v>
      </c>
      <c r="M11" s="143">
        <f>IF(G11="x","x",(G11*1000000/VLOOKUP($C11,'Crisis Indicator Data'!$C$3:$H$198,5,FALSE)))</f>
        <v>0.34808259587020651</v>
      </c>
      <c r="N11" s="143">
        <f>IF(H11="x","x",(H11*1000000/VLOOKUP($C11,'Crisis Indicator Data'!$C$3:$H$198,5,FALSE)))</f>
        <v>0.49410029498525071</v>
      </c>
      <c r="O11" s="143">
        <f>IF(I11="x","x",(I11*1000000/VLOOKUP($C11,'Crisis Indicator Data'!$C$3:$H$198,5,FALSE)))</f>
        <v>0.15265486725663716</v>
      </c>
      <c r="P11" s="143">
        <f>IF(J11="x","x",(J11*1000000/VLOOKUP($C11,'Crisis Indicator Data'!$C$3:$H$198,5,FALSE)))</f>
        <v>0</v>
      </c>
      <c r="Q11" s="235">
        <f t="shared" si="1"/>
        <v>4</v>
      </c>
      <c r="R11" s="235">
        <f t="shared" si="2"/>
        <v>3.6</v>
      </c>
    </row>
    <row r="12" spans="1:18" x14ac:dyDescent="0.3">
      <c r="A12" s="145" t="str">
        <f>'Crisis Indicator Data'!A9</f>
        <v>Venezuela displacement in Brazil</v>
      </c>
      <c r="B12" s="146" t="str">
        <f>'Crisis Indicator Data'!B9</f>
        <v>International displacement</v>
      </c>
      <c r="C12" s="146" t="str">
        <f>'Crisis Indicator Data'!C9</f>
        <v>BRA002</v>
      </c>
      <c r="D12" s="146" t="str">
        <f>'Crisis Indicator Data'!D9</f>
        <v>Brazil</v>
      </c>
      <c r="E12" s="146" t="str">
        <f>'Crisis Indicator Data'!E9</f>
        <v>BRA</v>
      </c>
      <c r="F12" s="154">
        <f>IF('Crisis Indicator Data'!Q9="x","x",('Crisis Indicator Data'!Q9/1000000))</f>
        <v>0.60599999999999998</v>
      </c>
      <c r="G12" s="154">
        <f>IF('Crisis Indicator Data'!R9="x","x",('Crisis Indicator Data'!R9/1000000))</f>
        <v>0.39900000000000002</v>
      </c>
      <c r="H12" s="154">
        <f>IF('Crisis Indicator Data'!S9="x","x",('Crisis Indicator Data'!S9/1000000))</f>
        <v>0.49</v>
      </c>
      <c r="I12" s="154">
        <f>IF('Crisis Indicator Data'!T9="x","x",('Crisis Indicator Data'!T9/1000000))</f>
        <v>0</v>
      </c>
      <c r="J12" s="154">
        <f>IF('Crisis Indicator Data'!U9="x","x",('Crisis Indicator Data'!U9/1000000))</f>
        <v>0</v>
      </c>
      <c r="K12" s="241">
        <f t="shared" si="0"/>
        <v>2.8</v>
      </c>
      <c r="L12" s="143">
        <f>IF(F12="x","x",(F12*1000000/VLOOKUP($C12,'Crisis Indicator Data'!$C$3:$H$198,5,FALSE)))</f>
        <v>0.40535117056856185</v>
      </c>
      <c r="M12" s="143">
        <f>IF(G12="x","x",(G12*1000000/VLOOKUP($C12,'Crisis Indicator Data'!$C$3:$H$198,5,FALSE)))</f>
        <v>0.26688963210702343</v>
      </c>
      <c r="N12" s="143">
        <f>IF(H12="x","x",(H12*1000000/VLOOKUP($C12,'Crisis Indicator Data'!$C$3:$H$198,5,FALSE)))</f>
        <v>0.32775919732441472</v>
      </c>
      <c r="O12" s="143">
        <f>IF(I12="x","x",(I12*1000000/VLOOKUP($C12,'Crisis Indicator Data'!$C$3:$H$198,5,FALSE)))</f>
        <v>0</v>
      </c>
      <c r="P12" s="143">
        <f>IF(J12="x","x",(J12*1000000/VLOOKUP($C12,'Crisis Indicator Data'!$C$3:$H$198,5,FALSE)))</f>
        <v>0</v>
      </c>
      <c r="Q12" s="235">
        <f t="shared" si="1"/>
        <v>3</v>
      </c>
      <c r="R12" s="235">
        <f t="shared" si="2"/>
        <v>2.9</v>
      </c>
    </row>
    <row r="13" spans="1:18" x14ac:dyDescent="0.3">
      <c r="A13" s="145" t="str">
        <f>'Crisis Indicator Data'!A10</f>
        <v>Complex crisis in CAR</v>
      </c>
      <c r="B13" s="146" t="str">
        <f>'Crisis Indicator Data'!B10</f>
        <v>Complex crisis</v>
      </c>
      <c r="C13" s="146" t="str">
        <f>'Crisis Indicator Data'!C10</f>
        <v>CAF001</v>
      </c>
      <c r="D13" s="146" t="str">
        <f>'Crisis Indicator Data'!D10</f>
        <v>CAR</v>
      </c>
      <c r="E13" s="146" t="str">
        <f>'Crisis Indicator Data'!E10</f>
        <v>CAF</v>
      </c>
      <c r="F13" s="154">
        <f>IF('Crisis Indicator Data'!Q10="x","x",('Crisis Indicator Data'!Q10/1000000))</f>
        <v>0</v>
      </c>
      <c r="G13" s="154">
        <f>IF('Crisis Indicator Data'!R10="x","x",('Crisis Indicator Data'!R10/1000000))</f>
        <v>2.1</v>
      </c>
      <c r="H13" s="154">
        <f>IF('Crisis Indicator Data'!S10="x","x",('Crisis Indicator Data'!S10/1000000))</f>
        <v>0.9</v>
      </c>
      <c r="I13" s="154">
        <f>IF('Crisis Indicator Data'!T10="x","x",('Crisis Indicator Data'!T10/1000000))</f>
        <v>1.9</v>
      </c>
      <c r="J13" s="154">
        <f>IF('Crisis Indicator Data'!U10="x","x",('Crisis Indicator Data'!U10/1000000))</f>
        <v>0</v>
      </c>
      <c r="K13" s="241">
        <f t="shared" si="0"/>
        <v>4.0999999999999996</v>
      </c>
      <c r="L13" s="143">
        <f>IF(F13="x","x",(F13*1000000/VLOOKUP($C13,'Crisis Indicator Data'!$C$3:$H$198,5,FALSE)))</f>
        <v>0</v>
      </c>
      <c r="M13" s="143">
        <f>IF(G13="x","x",(G13*1000000/VLOOKUP($C13,'Crisis Indicator Data'!$C$3:$H$198,5,FALSE)))</f>
        <v>0.42857142857142855</v>
      </c>
      <c r="N13" s="143">
        <f>IF(H13="x","x",(H13*1000000/VLOOKUP($C13,'Crisis Indicator Data'!$C$3:$H$198,5,FALSE)))</f>
        <v>0.18367346938775511</v>
      </c>
      <c r="O13" s="143">
        <f>IF(I13="x","x",(I13*1000000/VLOOKUP($C13,'Crisis Indicator Data'!$C$3:$H$198,5,FALSE)))</f>
        <v>0.38775510204081631</v>
      </c>
      <c r="P13" s="143">
        <f>IF(J13="x","x",(J13*1000000/VLOOKUP($C13,'Crisis Indicator Data'!$C$3:$H$198,5,FALSE)))</f>
        <v>0</v>
      </c>
      <c r="Q13" s="235">
        <f t="shared" si="1"/>
        <v>4</v>
      </c>
      <c r="R13" s="235">
        <f t="shared" si="2"/>
        <v>4.05</v>
      </c>
    </row>
    <row r="14" spans="1:18" x14ac:dyDescent="0.3">
      <c r="A14" s="145" t="str">
        <f>'Crisis Indicator Data'!A11</f>
        <v>Multiple crises in Cameroon</v>
      </c>
      <c r="B14" s="146" t="str">
        <f>'Crisis Indicator Data'!B11</f>
        <v>Multiple crises country</v>
      </c>
      <c r="C14" s="146" t="str">
        <f>'Crisis Indicator Data'!C11</f>
        <v>CMR001</v>
      </c>
      <c r="D14" s="146" t="str">
        <f>'Crisis Indicator Data'!D11</f>
        <v>Cameroon</v>
      </c>
      <c r="E14" s="146" t="str">
        <f>'Crisis Indicator Data'!E11</f>
        <v>CMR</v>
      </c>
      <c r="F14" s="154">
        <f>IF('Crisis Indicator Data'!Q11="x","x",('Crisis Indicator Data'!Q11/1000000))</f>
        <v>21.533000000000001</v>
      </c>
      <c r="G14" s="154">
        <f>IF('Crisis Indicator Data'!R11="x","x",('Crisis Indicator Data'!R11/1000000))</f>
        <v>0.34300000000000003</v>
      </c>
      <c r="H14" s="154">
        <f>IF('Crisis Indicator Data'!S11="x","x",('Crisis Indicator Data'!S11/1000000))</f>
        <v>2</v>
      </c>
      <c r="I14" s="154">
        <f>IF('Crisis Indicator Data'!T11="x","x",('Crisis Indicator Data'!T11/1000000))</f>
        <v>2</v>
      </c>
      <c r="J14" s="154">
        <f>IF('Crisis Indicator Data'!U11="x","x",('Crisis Indicator Data'!U11/1000000))</f>
        <v>0</v>
      </c>
      <c r="K14" s="241">
        <f t="shared" si="0"/>
        <v>4.3</v>
      </c>
      <c r="L14" s="143">
        <f>IF(F14="x","x",(F14*1000000/VLOOKUP($C14,'Crisis Indicator Data'!$C$3:$H$198,5,FALSE)))</f>
        <v>0.8321610759004483</v>
      </c>
      <c r="M14" s="143">
        <f>IF(G14="x","x",(G14*1000000/VLOOKUP($C14,'Crisis Indicator Data'!$C$3:$H$198,5,FALSE)))</f>
        <v>1.3255526356469316E-2</v>
      </c>
      <c r="N14" s="143">
        <f>IF(H14="x","x",(H14*1000000/VLOOKUP($C14,'Crisis Indicator Data'!$C$3:$H$198,5,FALSE)))</f>
        <v>7.7291698871541192E-2</v>
      </c>
      <c r="O14" s="143">
        <f>IF(I14="x","x",(I14*1000000/VLOOKUP($C14,'Crisis Indicator Data'!$C$3:$H$198,5,FALSE)))</f>
        <v>7.7291698871541192E-2</v>
      </c>
      <c r="P14" s="143">
        <f>IF(J14="x","x",(J14*1000000/VLOOKUP($C14,'Crisis Indicator Data'!$C$3:$H$198,5,FALSE)))</f>
        <v>0</v>
      </c>
      <c r="Q14" s="235">
        <f t="shared" si="1"/>
        <v>4</v>
      </c>
      <c r="R14" s="235">
        <f t="shared" si="2"/>
        <v>4.1500000000000004</v>
      </c>
    </row>
    <row r="15" spans="1:18" x14ac:dyDescent="0.3">
      <c r="A15" s="145" t="str">
        <f>'Crisis Indicator Data'!A12</f>
        <v>Boko Haram in Cameroon</v>
      </c>
      <c r="B15" s="146" t="str">
        <f>'Crisis Indicator Data'!B12</f>
        <v>Conflict</v>
      </c>
      <c r="C15" s="146" t="str">
        <f>'Crisis Indicator Data'!C12</f>
        <v>CMR002</v>
      </c>
      <c r="D15" s="146" t="str">
        <f>'Crisis Indicator Data'!D12</f>
        <v>Cameroon</v>
      </c>
      <c r="E15" s="146" t="str">
        <f>'Crisis Indicator Data'!E12</f>
        <v>CMR</v>
      </c>
      <c r="F15" s="154">
        <f>IF('Crisis Indicator Data'!Q12="x","x",('Crisis Indicator Data'!Q12/1000000))</f>
        <v>2.4990000000000001</v>
      </c>
      <c r="G15" s="154">
        <f>IF('Crisis Indicator Data'!R12="x","x",('Crisis Indicator Data'!R12/1000000))</f>
        <v>1.3540000000000001</v>
      </c>
      <c r="H15" s="154">
        <f>IF('Crisis Indicator Data'!S12="x","x",('Crisis Indicator Data'!S12/1000000))</f>
        <v>0.61599999999999999</v>
      </c>
      <c r="I15" s="154">
        <f>IF('Crisis Indicator Data'!T12="x","x",('Crisis Indicator Data'!T12/1000000))</f>
        <v>1.4E-2</v>
      </c>
      <c r="J15" s="154">
        <f>IF('Crisis Indicator Data'!U12="x","x",('Crisis Indicator Data'!U12/1000000))</f>
        <v>0</v>
      </c>
      <c r="K15" s="241">
        <f t="shared" si="0"/>
        <v>3</v>
      </c>
      <c r="L15" s="143">
        <f>IF(F15="x","x",(F15*1000000/VLOOKUP($C15,'Crisis Indicator Data'!$C$3:$H$198,5,FALSE)))</f>
        <v>0.55743921481151015</v>
      </c>
      <c r="M15" s="143">
        <f>IF(G15="x","x",(G15*1000000/VLOOKUP($C15,'Crisis Indicator Data'!$C$3:$H$198,5,FALSE)))</f>
        <v>0.30202989069819319</v>
      </c>
      <c r="N15" s="143">
        <f>IF(H15="x","x",(H15*1000000/VLOOKUP($C15,'Crisis Indicator Data'!$C$3:$H$198,5,FALSE)))</f>
        <v>0.13740798572384563</v>
      </c>
      <c r="O15" s="143">
        <f>IF(I15="x","x",(I15*1000000/VLOOKUP($C15,'Crisis Indicator Data'!$C$3:$H$198,5,FALSE)))</f>
        <v>3.1229087664510374E-3</v>
      </c>
      <c r="P15" s="143">
        <f>IF(J15="x","x",(J15*1000000/VLOOKUP($C15,'Crisis Indicator Data'!$C$3:$H$198,5,FALSE)))</f>
        <v>0</v>
      </c>
      <c r="Q15" s="235">
        <f t="shared" si="1"/>
        <v>3</v>
      </c>
      <c r="R15" s="235">
        <f t="shared" si="2"/>
        <v>3</v>
      </c>
    </row>
    <row r="16" spans="1:18" x14ac:dyDescent="0.3">
      <c r="A16" s="145" t="str">
        <f>'Crisis Indicator Data'!A13</f>
        <v>Anglophone Crisis in Cameroon</v>
      </c>
      <c r="B16" s="146" t="str">
        <f>'Crisis Indicator Data'!B13</f>
        <v>Conflict</v>
      </c>
      <c r="C16" s="146" t="str">
        <f>'Crisis Indicator Data'!C13</f>
        <v>CMR003</v>
      </c>
      <c r="D16" s="146" t="str">
        <f>'Crisis Indicator Data'!D13</f>
        <v>Cameroon</v>
      </c>
      <c r="E16" s="146" t="str">
        <f>'Crisis Indicator Data'!E13</f>
        <v>CMR</v>
      </c>
      <c r="F16" s="154">
        <f>IF('Crisis Indicator Data'!Q13="x","x",('Crisis Indicator Data'!Q13/1000000))</f>
        <v>2.0270000000000001</v>
      </c>
      <c r="G16" s="154">
        <f>IF('Crisis Indicator Data'!R13="x","x",('Crisis Indicator Data'!R13/1000000))</f>
        <v>1.4890000000000001</v>
      </c>
      <c r="H16" s="154">
        <f>IF('Crisis Indicator Data'!S13="x","x",('Crisis Indicator Data'!S13/1000000))</f>
        <v>0.88200000000000001</v>
      </c>
      <c r="I16" s="154">
        <f>IF('Crisis Indicator Data'!T13="x","x",('Crisis Indicator Data'!T13/1000000))</f>
        <v>7.8E-2</v>
      </c>
      <c r="J16" s="154">
        <f>IF('Crisis Indicator Data'!U13="x","x",('Crisis Indicator Data'!U13/1000000))</f>
        <v>0</v>
      </c>
      <c r="K16" s="241">
        <f t="shared" si="0"/>
        <v>3.3</v>
      </c>
      <c r="L16" s="143">
        <f>IF(F16="x","x",(F16*1000000/VLOOKUP($C16,'Crisis Indicator Data'!$C$3:$H$198,5,FALSE)))</f>
        <v>0.45285969615728333</v>
      </c>
      <c r="M16" s="143">
        <f>IF(G16="x","x",(G16*1000000/VLOOKUP($C16,'Crisis Indicator Data'!$C$3:$H$198,5,FALSE)))</f>
        <v>0.33266309204647004</v>
      </c>
      <c r="N16" s="143">
        <f>IF(H16="x","x",(H16*1000000/VLOOKUP($C16,'Crisis Indicator Data'!$C$3:$H$198,5,FALSE)))</f>
        <v>0.1970509383378016</v>
      </c>
      <c r="O16" s="143">
        <f>IF(I16="x","x",(I16*1000000/VLOOKUP($C16,'Crisis Indicator Data'!$C$3:$H$198,5,FALSE)))</f>
        <v>1.7426273458445041E-2</v>
      </c>
      <c r="P16" s="143">
        <f>IF(J16="x","x",(J16*1000000/VLOOKUP($C16,'Crisis Indicator Data'!$C$3:$H$198,5,FALSE)))</f>
        <v>0</v>
      </c>
      <c r="Q16" s="235">
        <f t="shared" si="1"/>
        <v>3</v>
      </c>
      <c r="R16" s="235">
        <f t="shared" si="2"/>
        <v>3.15</v>
      </c>
    </row>
    <row r="17" spans="1:18" x14ac:dyDescent="0.3">
      <c r="A17" s="145" t="str">
        <f>'Crisis Indicator Data'!A14</f>
        <v>CAR refugees in Cameroon</v>
      </c>
      <c r="B17" s="146" t="str">
        <f>'Crisis Indicator Data'!B14</f>
        <v>International displacement</v>
      </c>
      <c r="C17" s="146" t="str">
        <f>'Crisis Indicator Data'!C14</f>
        <v>CMR004</v>
      </c>
      <c r="D17" s="146" t="str">
        <f>'Crisis Indicator Data'!D14</f>
        <v>Cameroon</v>
      </c>
      <c r="E17" s="146" t="str">
        <f>'Crisis Indicator Data'!E14</f>
        <v>CMR</v>
      </c>
      <c r="F17" s="154">
        <f>IF('Crisis Indicator Data'!Q14="x","x",('Crisis Indicator Data'!Q14/1000000))</f>
        <v>1.2490000000000001</v>
      </c>
      <c r="G17" s="154">
        <f>IF('Crisis Indicator Data'!R14="x","x",('Crisis Indicator Data'!R14/1000000))</f>
        <v>0</v>
      </c>
      <c r="H17" s="154">
        <f>IF('Crisis Indicator Data'!S14="x","x",('Crisis Indicator Data'!S14/1000000))</f>
        <v>0.316</v>
      </c>
      <c r="I17" s="154">
        <f>IF('Crisis Indicator Data'!T14="x","x",('Crisis Indicator Data'!T14/1000000))</f>
        <v>0</v>
      </c>
      <c r="J17" s="154">
        <f>IF('Crisis Indicator Data'!U14="x","x",('Crisis Indicator Data'!U14/1000000))</f>
        <v>0</v>
      </c>
      <c r="K17" s="241">
        <f t="shared" si="0"/>
        <v>2.5</v>
      </c>
      <c r="L17" s="143">
        <f>IF(F17="x","x",(F17*1000000/VLOOKUP($C17,'Crisis Indicator Data'!$C$3:$H$198,5,FALSE)))</f>
        <v>0.79808306709265175</v>
      </c>
      <c r="M17" s="143">
        <f>IF(G17="x","x",(G17*1000000/VLOOKUP($C17,'Crisis Indicator Data'!$C$3:$H$198,5,FALSE)))</f>
        <v>0</v>
      </c>
      <c r="N17" s="143">
        <f>IF(H17="x","x",(H17*1000000/VLOOKUP($C17,'Crisis Indicator Data'!$C$3:$H$198,5,FALSE)))</f>
        <v>0.20191693290734825</v>
      </c>
      <c r="O17" s="143">
        <f>IF(I17="x","x",(I17*1000000/VLOOKUP($C17,'Crisis Indicator Data'!$C$3:$H$198,5,FALSE)))</f>
        <v>0</v>
      </c>
      <c r="P17" s="143">
        <f>IF(J17="x","x",(J17*1000000/VLOOKUP($C17,'Crisis Indicator Data'!$C$3:$H$198,5,FALSE)))</f>
        <v>0</v>
      </c>
      <c r="Q17" s="235">
        <f t="shared" si="1"/>
        <v>3</v>
      </c>
      <c r="R17" s="235">
        <f t="shared" si="2"/>
        <v>2.75</v>
      </c>
    </row>
    <row r="18" spans="1:18" x14ac:dyDescent="0.3">
      <c r="A18" s="145" t="str">
        <f>'Crisis Indicator Data'!A15</f>
        <v>Complex crisis in DRC</v>
      </c>
      <c r="B18" s="146" t="str">
        <f>'Crisis Indicator Data'!B15</f>
        <v>Complex crisis</v>
      </c>
      <c r="C18" s="146" t="str">
        <f>'Crisis Indicator Data'!C15</f>
        <v>COD001</v>
      </c>
      <c r="D18" s="146" t="str">
        <f>'Crisis Indicator Data'!D15</f>
        <v>DRC</v>
      </c>
      <c r="E18" s="146" t="str">
        <f>'Crisis Indicator Data'!E15</f>
        <v>COD</v>
      </c>
      <c r="F18" s="154">
        <f>IF('Crisis Indicator Data'!Q15="x","x",('Crisis Indicator Data'!Q15/1000000))</f>
        <v>52.92</v>
      </c>
      <c r="G18" s="154">
        <f>IF('Crisis Indicator Data'!R15="x","x",('Crisis Indicator Data'!R15/1000000))</f>
        <v>30.27</v>
      </c>
      <c r="H18" s="154">
        <f>IF('Crisis Indicator Data'!S15="x","x",('Crisis Indicator Data'!S15/1000000))</f>
        <v>14.112</v>
      </c>
      <c r="I18" s="154">
        <f>IF('Crisis Indicator Data'!T15="x","x",('Crisis Indicator Data'!T15/1000000))</f>
        <v>4.7039999999999997</v>
      </c>
      <c r="J18" s="154">
        <f>IF('Crisis Indicator Data'!U15="x","x",('Crisis Indicator Data'!U15/1000000))</f>
        <v>0.78400000000000003</v>
      </c>
      <c r="K18" s="241">
        <f t="shared" si="0"/>
        <v>5</v>
      </c>
      <c r="L18" s="143">
        <f>IF(F18="x","x",(F18*1000000/VLOOKUP($C18,'Crisis Indicator Data'!$C$3:$H$198,5,FALSE)))</f>
        <v>0.51507158638544714</v>
      </c>
      <c r="M18" s="143">
        <f>IF(G18="x","x",(G18*1000000/VLOOKUP($C18,'Crisis Indicator Data'!$C$3:$H$198,5,FALSE)))</f>
        <v>0.29461861148691393</v>
      </c>
      <c r="N18" s="143">
        <f>IF(H18="x","x",(H18*1000000/VLOOKUP($C18,'Crisis Indicator Data'!$C$3:$H$198,5,FALSE)))</f>
        <v>0.13735242303611925</v>
      </c>
      <c r="O18" s="143">
        <f>IF(I18="x","x",(I18*1000000/VLOOKUP($C18,'Crisis Indicator Data'!$C$3:$H$198,5,FALSE)))</f>
        <v>4.5784141012039752E-2</v>
      </c>
      <c r="P18" s="143">
        <f>IF(J18="x","x",(J18*1000000/VLOOKUP($C18,'Crisis Indicator Data'!$C$3:$H$198,5,FALSE)))</f>
        <v>7.6306901686732913E-3</v>
      </c>
      <c r="Q18" s="235">
        <f t="shared" si="1"/>
        <v>4</v>
      </c>
      <c r="R18" s="235">
        <f t="shared" si="2"/>
        <v>4.5</v>
      </c>
    </row>
    <row r="19" spans="1:18" x14ac:dyDescent="0.3">
      <c r="A19" s="145" t="str">
        <f>'Crisis Indicator Data'!A16</f>
        <v>Complex crisis in Congo</v>
      </c>
      <c r="B19" s="146" t="str">
        <f>'Crisis Indicator Data'!B16</f>
        <v>Complex crisis</v>
      </c>
      <c r="C19" s="146" t="str">
        <f>'Crisis Indicator Data'!C16</f>
        <v>COG001</v>
      </c>
      <c r="D19" s="146" t="str">
        <f>'Crisis Indicator Data'!D16</f>
        <v>Congo</v>
      </c>
      <c r="E19" s="146" t="str">
        <f>'Crisis Indicator Data'!E16</f>
        <v>COG</v>
      </c>
      <c r="F19" s="154">
        <f>IF('Crisis Indicator Data'!Q16="x","x",('Crisis Indicator Data'!Q16/1000000))</f>
        <v>4.399</v>
      </c>
      <c r="G19" s="154">
        <f>IF('Crisis Indicator Data'!R16="x","x",('Crisis Indicator Data'!R16/1000000))</f>
        <v>0</v>
      </c>
      <c r="H19" s="154">
        <f>IF('Crisis Indicator Data'!S16="x","x",('Crisis Indicator Data'!S16/1000000))</f>
        <v>1.2</v>
      </c>
      <c r="I19" s="154">
        <f>IF('Crisis Indicator Data'!T16="x","x",('Crisis Indicator Data'!T16/1000000))</f>
        <v>0</v>
      </c>
      <c r="J19" s="154">
        <f>IF('Crisis Indicator Data'!U16="x","x",('Crisis Indicator Data'!U16/1000000))</f>
        <v>0</v>
      </c>
      <c r="K19" s="241">
        <f t="shared" si="0"/>
        <v>3.5</v>
      </c>
      <c r="L19" s="143">
        <f>IF(F19="x","x",(F19*1000000/VLOOKUP($C19,'Crisis Indicator Data'!$C$3:$H$198,5,FALSE)))</f>
        <v>0.78567601357385253</v>
      </c>
      <c r="M19" s="143">
        <f>IF(G19="x","x",(G19*1000000/VLOOKUP($C19,'Crisis Indicator Data'!$C$3:$H$198,5,FALSE)))</f>
        <v>0</v>
      </c>
      <c r="N19" s="143">
        <f>IF(H19="x","x",(H19*1000000/VLOOKUP($C19,'Crisis Indicator Data'!$C$3:$H$198,5,FALSE)))</f>
        <v>0.21432398642614753</v>
      </c>
      <c r="O19" s="143">
        <f>IF(I19="x","x",(I19*1000000/VLOOKUP($C19,'Crisis Indicator Data'!$C$3:$H$198,5,FALSE)))</f>
        <v>0</v>
      </c>
      <c r="P19" s="143">
        <f>IF(J19="x","x",(J19*1000000/VLOOKUP($C19,'Crisis Indicator Data'!$C$3:$H$198,5,FALSE)))</f>
        <v>0</v>
      </c>
      <c r="Q19" s="235">
        <f t="shared" si="1"/>
        <v>3</v>
      </c>
      <c r="R19" s="235">
        <f t="shared" si="2"/>
        <v>3.25</v>
      </c>
    </row>
    <row r="20" spans="1:18" x14ac:dyDescent="0.3">
      <c r="A20" s="145" t="str">
        <f>'Crisis Indicator Data'!A17</f>
        <v>Complex crisis in Colombia</v>
      </c>
      <c r="B20" s="146" t="str">
        <f>'Crisis Indicator Data'!B17</f>
        <v>Complex crisis</v>
      </c>
      <c r="C20" s="146" t="str">
        <f>'Crisis Indicator Data'!C17</f>
        <v>COL001</v>
      </c>
      <c r="D20" s="146" t="str">
        <f>'Crisis Indicator Data'!D17</f>
        <v>Colombia</v>
      </c>
      <c r="E20" s="146" t="str">
        <f>'Crisis Indicator Data'!E17</f>
        <v>COL</v>
      </c>
      <c r="F20" s="154">
        <f>IF('Crisis Indicator Data'!Q17="x","x",('Crisis Indicator Data'!Q17/1000000))</f>
        <v>45.337000000000003</v>
      </c>
      <c r="G20" s="154">
        <f>IF('Crisis Indicator Data'!R17="x","x",('Crisis Indicator Data'!R17/1000000))</f>
        <v>1.2</v>
      </c>
      <c r="H20" s="154">
        <f>IF('Crisis Indicator Data'!S17="x","x",('Crisis Indicator Data'!S17/1000000))</f>
        <v>1.4</v>
      </c>
      <c r="I20" s="154">
        <f>IF('Crisis Indicator Data'!T17="x","x",('Crisis Indicator Data'!T17/1000000))</f>
        <v>1.7</v>
      </c>
      <c r="J20" s="154">
        <f>IF('Crisis Indicator Data'!U17="x","x",('Crisis Indicator Data'!U17/1000000))</f>
        <v>0.66300000000000003</v>
      </c>
      <c r="K20" s="241">
        <f t="shared" si="0"/>
        <v>4.3</v>
      </c>
      <c r="L20" s="143">
        <f>IF(F20="x","x",(F20*1000000/VLOOKUP($C20,'Crisis Indicator Data'!$C$3:$H$198,5,FALSE)))</f>
        <v>0.9013320079522863</v>
      </c>
      <c r="M20" s="143">
        <f>IF(G20="x","x",(G20*1000000/VLOOKUP($C20,'Crisis Indicator Data'!$C$3:$H$198,5,FALSE)))</f>
        <v>2.3856858846918488E-2</v>
      </c>
      <c r="N20" s="143">
        <f>IF(H20="x","x",(H20*1000000/VLOOKUP($C20,'Crisis Indicator Data'!$C$3:$H$198,5,FALSE)))</f>
        <v>2.7833001988071572E-2</v>
      </c>
      <c r="O20" s="143">
        <f>IF(I20="x","x",(I20*1000000/VLOOKUP($C20,'Crisis Indicator Data'!$C$3:$H$198,5,FALSE)))</f>
        <v>3.3797216699801194E-2</v>
      </c>
      <c r="P20" s="143">
        <f>IF(J20="x","x",(J20*1000000/VLOOKUP($C20,'Crisis Indicator Data'!$C$3:$H$198,5,FALSE)))</f>
        <v>1.3180914512922465E-2</v>
      </c>
      <c r="Q20" s="235">
        <f t="shared" si="1"/>
        <v>3</v>
      </c>
      <c r="R20" s="235">
        <f t="shared" si="2"/>
        <v>3.65</v>
      </c>
    </row>
    <row r="21" spans="1:18" x14ac:dyDescent="0.3">
      <c r="A21" s="145" t="str">
        <f>'Crisis Indicator Data'!A18</f>
        <v>Venezuela displacement in Colombia</v>
      </c>
      <c r="B21" s="146" t="str">
        <f>'Crisis Indicator Data'!B18</f>
        <v>International displacement</v>
      </c>
      <c r="C21" s="146" t="str">
        <f>'Crisis Indicator Data'!C18</f>
        <v>COL002</v>
      </c>
      <c r="D21" s="146" t="str">
        <f>'Crisis Indicator Data'!D18</f>
        <v>Colombia</v>
      </c>
      <c r="E21" s="146" t="str">
        <f>'Crisis Indicator Data'!E18</f>
        <v>COL</v>
      </c>
      <c r="F21" s="154">
        <f>IF('Crisis Indicator Data'!Q18="x","x",('Crisis Indicator Data'!Q18/1000000))</f>
        <v>18.593</v>
      </c>
      <c r="G21" s="154">
        <f>IF('Crisis Indicator Data'!R18="x","x",('Crisis Indicator Data'!R18/1000000))</f>
        <v>0</v>
      </c>
      <c r="H21" s="154">
        <f>IF('Crisis Indicator Data'!S18="x","x",('Crisis Indicator Data'!S18/1000000))</f>
        <v>3.4390000000000001</v>
      </c>
      <c r="I21" s="154">
        <f>IF('Crisis Indicator Data'!T18="x","x",('Crisis Indicator Data'!T18/1000000))</f>
        <v>0.16200000000000001</v>
      </c>
      <c r="J21" s="154">
        <f>IF('Crisis Indicator Data'!U18="x","x",('Crisis Indicator Data'!U18/1000000))</f>
        <v>0</v>
      </c>
      <c r="K21" s="241">
        <f t="shared" si="0"/>
        <v>4.3</v>
      </c>
      <c r="L21" s="143">
        <f>IF(F21="x","x",(F21*1000000/VLOOKUP($C21,'Crisis Indicator Data'!$C$3:$H$198,5,FALSE)))</f>
        <v>0.83774894115526721</v>
      </c>
      <c r="M21" s="143">
        <f>IF(G21="x","x",(G21*1000000/VLOOKUP($C21,'Crisis Indicator Data'!$C$3:$H$198,5,FALSE)))</f>
        <v>0</v>
      </c>
      <c r="N21" s="143">
        <f>IF(H21="x","x",(H21*1000000/VLOOKUP($C21,'Crisis Indicator Data'!$C$3:$H$198,5,FALSE)))</f>
        <v>0.15495178877174012</v>
      </c>
      <c r="O21" s="143">
        <f>IF(I21="x","x",(I21*1000000/VLOOKUP($C21,'Crisis Indicator Data'!$C$3:$H$198,5,FALSE)))</f>
        <v>7.2992700729927005E-3</v>
      </c>
      <c r="P21" s="143">
        <f>IF(J21="x","x",(J21*1000000/VLOOKUP($C21,'Crisis Indicator Data'!$C$3:$H$198,5,FALSE)))</f>
        <v>0</v>
      </c>
      <c r="Q21" s="235">
        <f t="shared" si="1"/>
        <v>3</v>
      </c>
      <c r="R21" s="235">
        <f t="shared" si="2"/>
        <v>3.65</v>
      </c>
    </row>
    <row r="22" spans="1:18" x14ac:dyDescent="0.3">
      <c r="A22" s="145" t="str">
        <f>'Crisis Indicator Data'!A19</f>
        <v>Nicaraguan refugees in Costa Rica</v>
      </c>
      <c r="B22" s="146" t="str">
        <f>'Crisis Indicator Data'!B19</f>
        <v>International displacement</v>
      </c>
      <c r="C22" s="146" t="str">
        <f>'Crisis Indicator Data'!C19</f>
        <v>CRI002</v>
      </c>
      <c r="D22" s="146" t="str">
        <f>'Crisis Indicator Data'!D19</f>
        <v>Costa Rica</v>
      </c>
      <c r="E22" s="146" t="str">
        <f>'Crisis Indicator Data'!E19</f>
        <v>CRI</v>
      </c>
      <c r="F22" s="154">
        <f>IF('Crisis Indicator Data'!Q19="x","x",('Crisis Indicator Data'!Q19/1000000))</f>
        <v>1.6439999999999999</v>
      </c>
      <c r="G22" s="154">
        <f>IF('Crisis Indicator Data'!R19="x","x",('Crisis Indicator Data'!R19/1000000))</f>
        <v>4.2999999999999997E-2</v>
      </c>
      <c r="H22" s="154">
        <f>IF('Crisis Indicator Data'!S19="x","x",('Crisis Indicator Data'!S19/1000000))</f>
        <v>4.2999999999999997E-2</v>
      </c>
      <c r="I22" s="154">
        <f>IF('Crisis Indicator Data'!T19="x","x",('Crisis Indicator Data'!T19/1000000))</f>
        <v>0</v>
      </c>
      <c r="J22" s="154">
        <f>IF('Crisis Indicator Data'!U19="x","x",('Crisis Indicator Data'!U19/1000000))</f>
        <v>0</v>
      </c>
      <c r="K22" s="241">
        <f t="shared" si="0"/>
        <v>1.1000000000000001</v>
      </c>
      <c r="L22" s="143">
        <f>IF(F22="x","x",(F22*1000000/VLOOKUP($C22,'Crisis Indicator Data'!$C$3:$H$198,5,FALSE)))</f>
        <v>0.95028901734104043</v>
      </c>
      <c r="M22" s="143">
        <f>IF(G22="x","x",(G22*1000000/VLOOKUP($C22,'Crisis Indicator Data'!$C$3:$H$198,5,FALSE)))</f>
        <v>2.485549132947977E-2</v>
      </c>
      <c r="N22" s="143">
        <f>IF(H22="x","x",(H22*1000000/VLOOKUP($C22,'Crisis Indicator Data'!$C$3:$H$198,5,FALSE)))</f>
        <v>2.485549132947977E-2</v>
      </c>
      <c r="O22" s="143">
        <f>IF(I22="x","x",(I22*1000000/VLOOKUP($C22,'Crisis Indicator Data'!$C$3:$H$198,5,FALSE)))</f>
        <v>0</v>
      </c>
      <c r="P22" s="143">
        <f>IF(J22="x","x",(J22*1000000/VLOOKUP($C22,'Crisis Indicator Data'!$C$3:$H$198,5,FALSE)))</f>
        <v>0</v>
      </c>
      <c r="Q22" s="235">
        <f t="shared" si="1"/>
        <v>1</v>
      </c>
      <c r="R22" s="235">
        <f t="shared" si="2"/>
        <v>1.05</v>
      </c>
    </row>
    <row r="23" spans="1:18" x14ac:dyDescent="0.3">
      <c r="A23" s="145" t="str">
        <f>'Crisis Indicator Data'!A20</f>
        <v>Multiple crises in Djibouti</v>
      </c>
      <c r="B23" s="146" t="str">
        <f>'Crisis Indicator Data'!B20</f>
        <v>Multiple crises country</v>
      </c>
      <c r="C23" s="146" t="str">
        <f>'Crisis Indicator Data'!C20</f>
        <v>DJI001</v>
      </c>
      <c r="D23" s="146" t="str">
        <f>'Crisis Indicator Data'!D20</f>
        <v>Djibouti</v>
      </c>
      <c r="E23" s="146" t="str">
        <f>'Crisis Indicator Data'!E20</f>
        <v>DJI</v>
      </c>
      <c r="F23" s="154">
        <f>IF('Crisis Indicator Data'!Q20="x","x",('Crisis Indicator Data'!Q20/1000000))</f>
        <v>0.39800000000000002</v>
      </c>
      <c r="G23" s="154">
        <f>IF('Crisis Indicator Data'!R20="x","x",('Crisis Indicator Data'!R20/1000000))</f>
        <v>0.38900000000000001</v>
      </c>
      <c r="H23" s="154">
        <f>IF('Crisis Indicator Data'!S20="x","x",('Crisis Indicator Data'!S20/1000000))</f>
        <v>0.19700000000000001</v>
      </c>
      <c r="I23" s="154">
        <f>IF('Crisis Indicator Data'!T20="x","x",('Crisis Indicator Data'!T20/1000000))</f>
        <v>2.7E-2</v>
      </c>
      <c r="J23" s="154">
        <f>IF('Crisis Indicator Data'!U20="x","x",('Crisis Indicator Data'!U20/1000000))</f>
        <v>0</v>
      </c>
      <c r="K23" s="241">
        <f t="shared" si="0"/>
        <v>2.2999999999999998</v>
      </c>
      <c r="L23" s="143">
        <f>IF(F23="x","x",(F23*1000000/VLOOKUP($C23,'Crisis Indicator Data'!$C$3:$H$198,5,FALSE)))</f>
        <v>0.39366963402571709</v>
      </c>
      <c r="M23" s="143">
        <f>IF(G23="x","x",(G23*1000000/VLOOKUP($C23,'Crisis Indicator Data'!$C$3:$H$198,5,FALSE)))</f>
        <v>0.3847675568743818</v>
      </c>
      <c r="N23" s="143">
        <f>IF(H23="x","x",(H23*1000000/VLOOKUP($C23,'Crisis Indicator Data'!$C$3:$H$198,5,FALSE)))</f>
        <v>0.19485657764589515</v>
      </c>
      <c r="O23" s="143">
        <f>IF(I23="x","x",(I23*1000000/VLOOKUP($C23,'Crisis Indicator Data'!$C$3:$H$198,5,FALSE)))</f>
        <v>2.6706231454005934E-2</v>
      </c>
      <c r="P23" s="143">
        <f>IF(J23="x","x",(J23*1000000/VLOOKUP($C23,'Crisis Indicator Data'!$C$3:$H$198,5,FALSE)))</f>
        <v>0</v>
      </c>
      <c r="Q23" s="235">
        <f t="shared" si="1"/>
        <v>3</v>
      </c>
      <c r="R23" s="235">
        <f t="shared" si="2"/>
        <v>2.65</v>
      </c>
    </row>
    <row r="24" spans="1:18" x14ac:dyDescent="0.3">
      <c r="A24" s="145" t="str">
        <f>'Crisis Indicator Data'!A21</f>
        <v>Mixed migration in Djibouti</v>
      </c>
      <c r="B24" s="146" t="str">
        <f>'Crisis Indicator Data'!B21</f>
        <v>International displacement</v>
      </c>
      <c r="C24" s="146" t="str">
        <f>'Crisis Indicator Data'!C21</f>
        <v>DJI002</v>
      </c>
      <c r="D24" s="146" t="str">
        <f>'Crisis Indicator Data'!D21</f>
        <v>Djibouti</v>
      </c>
      <c r="E24" s="146" t="str">
        <f>'Crisis Indicator Data'!E21</f>
        <v>DJI</v>
      </c>
      <c r="F24" s="154">
        <f>IF('Crisis Indicator Data'!Q21="x","x",('Crisis Indicator Data'!Q21/1000000))</f>
        <v>0.98099999999999998</v>
      </c>
      <c r="G24" s="154">
        <f>IF('Crisis Indicator Data'!R21="x","x",('Crisis Indicator Data'!R21/1000000))</f>
        <v>0</v>
      </c>
      <c r="H24" s="154">
        <f>IF('Crisis Indicator Data'!S21="x","x",('Crisis Indicator Data'!S21/1000000))</f>
        <v>0.03</v>
      </c>
      <c r="I24" s="154">
        <f>IF('Crisis Indicator Data'!T21="x","x",('Crisis Indicator Data'!T21/1000000))</f>
        <v>0</v>
      </c>
      <c r="J24" s="154">
        <f>IF('Crisis Indicator Data'!U21="x","x",('Crisis Indicator Data'!U21/1000000))</f>
        <v>0</v>
      </c>
      <c r="K24" s="241">
        <f t="shared" si="0"/>
        <v>0.8</v>
      </c>
      <c r="L24" s="143">
        <f>IF(F24="x","x",(F24*1000000/VLOOKUP($C24,'Crisis Indicator Data'!$C$3:$H$198,5,FALSE)))</f>
        <v>0.97032640949554894</v>
      </c>
      <c r="M24" s="143">
        <f>IF(G24="x","x",(G24*1000000/VLOOKUP($C24,'Crisis Indicator Data'!$C$3:$H$198,5,FALSE)))</f>
        <v>0</v>
      </c>
      <c r="N24" s="143">
        <f>IF(H24="x","x",(H24*1000000/VLOOKUP($C24,'Crisis Indicator Data'!$C$3:$H$198,5,FALSE)))</f>
        <v>2.967359050445104E-2</v>
      </c>
      <c r="O24" s="143">
        <f>IF(I24="x","x",(I24*1000000/VLOOKUP($C24,'Crisis Indicator Data'!$C$3:$H$198,5,FALSE)))</f>
        <v>0</v>
      </c>
      <c r="P24" s="143">
        <f>IF(J24="x","x",(J24*1000000/VLOOKUP($C24,'Crisis Indicator Data'!$C$3:$H$198,5,FALSE)))</f>
        <v>0</v>
      </c>
      <c r="Q24" s="235">
        <f t="shared" si="1"/>
        <v>1</v>
      </c>
      <c r="R24" s="235">
        <f t="shared" si="2"/>
        <v>0.9</v>
      </c>
    </row>
    <row r="25" spans="1:18" x14ac:dyDescent="0.3">
      <c r="A25" s="145" t="str">
        <f>'Crisis Indicator Data'!A22</f>
        <v>Drought in Djibouti</v>
      </c>
      <c r="B25" s="146" t="str">
        <f>'Crisis Indicator Data'!B22</f>
        <v>Drought</v>
      </c>
      <c r="C25" s="146" t="str">
        <f>'Crisis Indicator Data'!C22</f>
        <v>DJI003</v>
      </c>
      <c r="D25" s="146" t="str">
        <f>'Crisis Indicator Data'!D22</f>
        <v>Djibouti</v>
      </c>
      <c r="E25" s="146" t="str">
        <f>'Crisis Indicator Data'!E22</f>
        <v>DJI</v>
      </c>
      <c r="F25" s="154">
        <f>IF('Crisis Indicator Data'!Q22="x","x",('Crisis Indicator Data'!Q22/1000000))</f>
        <v>0.42799999999999999</v>
      </c>
      <c r="G25" s="154">
        <f>IF('Crisis Indicator Data'!R22="x","x",('Crisis Indicator Data'!R22/1000000))</f>
        <v>0.38900000000000001</v>
      </c>
      <c r="H25" s="154">
        <f>IF('Crisis Indicator Data'!S22="x","x",('Crisis Indicator Data'!S22/1000000))</f>
        <v>0.16700000000000001</v>
      </c>
      <c r="I25" s="154">
        <f>IF('Crisis Indicator Data'!T22="x","x",('Crisis Indicator Data'!T22/1000000))</f>
        <v>2.7E-2</v>
      </c>
      <c r="J25" s="154">
        <f>IF('Crisis Indicator Data'!U22="x","x",('Crisis Indicator Data'!U22/1000000))</f>
        <v>0</v>
      </c>
      <c r="K25" s="241">
        <f t="shared" si="0"/>
        <v>2.1</v>
      </c>
      <c r="L25" s="143">
        <f>IF(F25="x","x",(F25*1000000/VLOOKUP($C25,'Crisis Indicator Data'!$C$3:$H$198,5,FALSE)))</f>
        <v>0.42334322453016815</v>
      </c>
      <c r="M25" s="143">
        <f>IF(G25="x","x",(G25*1000000/VLOOKUP($C25,'Crisis Indicator Data'!$C$3:$H$198,5,FALSE)))</f>
        <v>0.3847675568743818</v>
      </c>
      <c r="N25" s="143">
        <f>IF(H25="x","x",(H25*1000000/VLOOKUP($C25,'Crisis Indicator Data'!$C$3:$H$198,5,FALSE)))</f>
        <v>0.16518298714144411</v>
      </c>
      <c r="O25" s="143">
        <f>IF(I25="x","x",(I25*1000000/VLOOKUP($C25,'Crisis Indicator Data'!$C$3:$H$198,5,FALSE)))</f>
        <v>2.6706231454005934E-2</v>
      </c>
      <c r="P25" s="143">
        <f>IF(J25="x","x",(J25*1000000/VLOOKUP($C25,'Crisis Indicator Data'!$C$3:$H$198,5,FALSE)))</f>
        <v>0</v>
      </c>
      <c r="Q25" s="235">
        <f t="shared" si="1"/>
        <v>3</v>
      </c>
      <c r="R25" s="235">
        <f t="shared" si="2"/>
        <v>2.5499999999999998</v>
      </c>
    </row>
    <row r="26" spans="1:18" x14ac:dyDescent="0.3">
      <c r="A26" s="145" t="str">
        <f>'Crisis Indicator Data'!A23</f>
        <v>Mixed migration flows in Algeria</v>
      </c>
      <c r="B26" s="146" t="str">
        <f>'Crisis Indicator Data'!B23</f>
        <v>International displacement</v>
      </c>
      <c r="C26" s="146" t="str">
        <f>'Crisis Indicator Data'!C23</f>
        <v>DZA002</v>
      </c>
      <c r="D26" s="146" t="str">
        <f>'Crisis Indicator Data'!D23</f>
        <v>Algeria</v>
      </c>
      <c r="E26" s="146" t="str">
        <f>'Crisis Indicator Data'!E23</f>
        <v>DZA</v>
      </c>
      <c r="F26" s="154" t="str">
        <f>IF('Crisis Indicator Data'!Q23="x","x",('Crisis Indicator Data'!Q23/1000000))</f>
        <v>x</v>
      </c>
      <c r="G26" s="154" t="str">
        <f>IF('Crisis Indicator Data'!R23="x","x",('Crisis Indicator Data'!R23/1000000))</f>
        <v>x</v>
      </c>
      <c r="H26" s="154" t="str">
        <f>IF('Crisis Indicator Data'!S23="x","x",('Crisis Indicator Data'!S23/1000000))</f>
        <v>x</v>
      </c>
      <c r="I26" s="154" t="str">
        <f>IF('Crisis Indicator Data'!T23="x","x",('Crisis Indicator Data'!T23/1000000))</f>
        <v>x</v>
      </c>
      <c r="J26" s="154" t="str">
        <f>IF('Crisis Indicator Data'!U23="x","x",('Crisis Indicator Data'!U23/1000000))</f>
        <v>x</v>
      </c>
      <c r="K26" s="241" t="str">
        <f t="shared" si="0"/>
        <v>x</v>
      </c>
      <c r="L26" s="143" t="str">
        <f>IF(F26="x","x",(F26*1000000/VLOOKUP($C26,'Crisis Indicator Data'!$C$3:$H$198,5,FALSE)))</f>
        <v>x</v>
      </c>
      <c r="M26" s="143" t="str">
        <f>IF(G26="x","x",(G26*1000000/VLOOKUP($C26,'Crisis Indicator Data'!$C$3:$H$198,5,FALSE)))</f>
        <v>x</v>
      </c>
      <c r="N26" s="143" t="str">
        <f>IF(H26="x","x",(H26*1000000/VLOOKUP($C26,'Crisis Indicator Data'!$C$3:$H$198,5,FALSE)))</f>
        <v>x</v>
      </c>
      <c r="O26" s="143" t="str">
        <f>IF(I26="x","x",(I26*1000000/VLOOKUP($C26,'Crisis Indicator Data'!$C$3:$H$198,5,FALSE)))</f>
        <v>x</v>
      </c>
      <c r="P26" s="143" t="str">
        <f>IF(J26="x","x",(J26*1000000/VLOOKUP($C26,'Crisis Indicator Data'!$C$3:$H$198,5,FALSE)))</f>
        <v>x</v>
      </c>
      <c r="Q26" s="235" t="str">
        <f t="shared" si="1"/>
        <v>x</v>
      </c>
      <c r="R26" s="235" t="str">
        <f t="shared" si="2"/>
        <v>x</v>
      </c>
    </row>
    <row r="27" spans="1:18" x14ac:dyDescent="0.3">
      <c r="A27" s="145" t="str">
        <f>'Crisis Indicator Data'!A24</f>
        <v>Sahrawi refugees in Algeria</v>
      </c>
      <c r="B27" s="146" t="str">
        <f>'Crisis Indicator Data'!B24</f>
        <v>International displacement</v>
      </c>
      <c r="C27" s="146" t="str">
        <f>'Crisis Indicator Data'!C24</f>
        <v>DZA003</v>
      </c>
      <c r="D27" s="146" t="str">
        <f>'Crisis Indicator Data'!D24</f>
        <v>Algeria</v>
      </c>
      <c r="E27" s="146" t="str">
        <f>'Crisis Indicator Data'!E24</f>
        <v>DZA</v>
      </c>
      <c r="F27" s="154">
        <f>IF('Crisis Indicator Data'!Q24="x","x",('Crisis Indicator Data'!Q24/1000000))</f>
        <v>4.9000000000000002E-2</v>
      </c>
      <c r="G27" s="154">
        <f>IF('Crisis Indicator Data'!R24="x","x",('Crisis Indicator Data'!R24/1000000))</f>
        <v>8.4000000000000005E-2</v>
      </c>
      <c r="H27" s="154">
        <f>IF('Crisis Indicator Data'!S24="x","x",('Crisis Indicator Data'!S24/1000000))</f>
        <v>0.09</v>
      </c>
      <c r="I27" s="154">
        <f>IF('Crisis Indicator Data'!T24="x","x",('Crisis Indicator Data'!T24/1000000))</f>
        <v>0</v>
      </c>
      <c r="J27" s="154">
        <f>IF('Crisis Indicator Data'!U24="x","x",('Crisis Indicator Data'!U24/1000000))</f>
        <v>0</v>
      </c>
      <c r="K27" s="241">
        <f t="shared" si="0"/>
        <v>1.6</v>
      </c>
      <c r="L27" s="143">
        <f>IF(F27="x","x",(F27*1000000/VLOOKUP($C27,'Crisis Indicator Data'!$C$3:$H$198,5,FALSE)))</f>
        <v>0.21973094170403587</v>
      </c>
      <c r="M27" s="143">
        <f>IF(G27="x","x",(G27*1000000/VLOOKUP($C27,'Crisis Indicator Data'!$C$3:$H$198,5,FALSE)))</f>
        <v>0.37668161434977576</v>
      </c>
      <c r="N27" s="143">
        <f>IF(H27="x","x",(H27*1000000/VLOOKUP($C27,'Crisis Indicator Data'!$C$3:$H$198,5,FALSE)))</f>
        <v>0.40358744394618834</v>
      </c>
      <c r="O27" s="143">
        <f>IF(I27="x","x",(I27*1000000/VLOOKUP($C27,'Crisis Indicator Data'!$C$3:$H$198,5,FALSE)))</f>
        <v>0</v>
      </c>
      <c r="P27" s="143">
        <f>IF(J27="x","x",(J27*1000000/VLOOKUP($C27,'Crisis Indicator Data'!$C$3:$H$198,5,FALSE)))</f>
        <v>0</v>
      </c>
      <c r="Q27" s="235">
        <f t="shared" si="1"/>
        <v>3</v>
      </c>
      <c r="R27" s="235">
        <f t="shared" si="2"/>
        <v>2.2999999999999998</v>
      </c>
    </row>
    <row r="28" spans="1:18" x14ac:dyDescent="0.3">
      <c r="A28" s="145" t="str">
        <f>'Crisis Indicator Data'!A25</f>
        <v>Multiple crises in Algeria</v>
      </c>
      <c r="B28" s="146" t="str">
        <f>'Crisis Indicator Data'!B25</f>
        <v>Multiple crises country</v>
      </c>
      <c r="C28" s="146" t="str">
        <f>'Crisis Indicator Data'!C25</f>
        <v>DZA004</v>
      </c>
      <c r="D28" s="146" t="str">
        <f>'Crisis Indicator Data'!D25</f>
        <v>Algeria</v>
      </c>
      <c r="E28" s="146" t="str">
        <f>'Crisis Indicator Data'!E25</f>
        <v>DZA</v>
      </c>
      <c r="F28" s="154" t="str">
        <f>IF('Crisis Indicator Data'!Q25="x","x",('Crisis Indicator Data'!Q25/1000000))</f>
        <v>x</v>
      </c>
      <c r="G28" s="154" t="str">
        <f>IF('Crisis Indicator Data'!R25="x","x",('Crisis Indicator Data'!R25/1000000))</f>
        <v>x</v>
      </c>
      <c r="H28" s="154" t="str">
        <f>IF('Crisis Indicator Data'!S25="x","x",('Crisis Indicator Data'!S25/1000000))</f>
        <v>x</v>
      </c>
      <c r="I28" s="154" t="str">
        <f>IF('Crisis Indicator Data'!T25="x","x",('Crisis Indicator Data'!T25/1000000))</f>
        <v>x</v>
      </c>
      <c r="J28" s="154" t="str">
        <f>IF('Crisis Indicator Data'!U25="x","x",('Crisis Indicator Data'!U25/1000000))</f>
        <v>x</v>
      </c>
      <c r="K28" s="241" t="str">
        <f t="shared" si="0"/>
        <v>x</v>
      </c>
      <c r="L28" s="143" t="str">
        <f>IF(F28="x","x",(F28*1000000/VLOOKUP($C28,'Crisis Indicator Data'!$C$3:$H$198,5,FALSE)))</f>
        <v>x</v>
      </c>
      <c r="M28" s="143" t="str">
        <f>IF(G28="x","x",(G28*1000000/VLOOKUP($C28,'Crisis Indicator Data'!$C$3:$H$198,5,FALSE)))</f>
        <v>x</v>
      </c>
      <c r="N28" s="143" t="str">
        <f>IF(H28="x","x",(H28*1000000/VLOOKUP($C28,'Crisis Indicator Data'!$C$3:$H$198,5,FALSE)))</f>
        <v>x</v>
      </c>
      <c r="O28" s="143" t="str">
        <f>IF(I28="x","x",(I28*1000000/VLOOKUP($C28,'Crisis Indicator Data'!$C$3:$H$198,5,FALSE)))</f>
        <v>x</v>
      </c>
      <c r="P28" s="143" t="str">
        <f>IF(J28="x","x",(J28*1000000/VLOOKUP($C28,'Crisis Indicator Data'!$C$3:$H$198,5,FALSE)))</f>
        <v>x</v>
      </c>
      <c r="Q28" s="235" t="str">
        <f t="shared" si="1"/>
        <v>x</v>
      </c>
      <c r="R28" s="235" t="str">
        <f t="shared" si="2"/>
        <v>x</v>
      </c>
    </row>
    <row r="29" spans="1:18" x14ac:dyDescent="0.3">
      <c r="A29" s="145" t="str">
        <f>'Crisis Indicator Data'!A26</f>
        <v>Venezuela displacement in Ecuador</v>
      </c>
      <c r="B29" s="146" t="str">
        <f>'Crisis Indicator Data'!B26</f>
        <v>International displacement</v>
      </c>
      <c r="C29" s="146" t="str">
        <f>'Crisis Indicator Data'!C26</f>
        <v>ECU002</v>
      </c>
      <c r="D29" s="146" t="str">
        <f>'Crisis Indicator Data'!D26</f>
        <v>Ecuador</v>
      </c>
      <c r="E29" s="146" t="str">
        <f>'Crisis Indicator Data'!E26</f>
        <v>ECU</v>
      </c>
      <c r="F29" s="154">
        <f>IF('Crisis Indicator Data'!Q26="x","x",('Crisis Indicator Data'!Q26/1000000))</f>
        <v>4.8170000000000002</v>
      </c>
      <c r="G29" s="154">
        <f>IF('Crisis Indicator Data'!R26="x","x",('Crisis Indicator Data'!R26/1000000))</f>
        <v>0.20899999999999999</v>
      </c>
      <c r="H29" s="154">
        <f>IF('Crisis Indicator Data'!S26="x","x",('Crisis Indicator Data'!S26/1000000))</f>
        <v>0.41599999999999998</v>
      </c>
      <c r="I29" s="154">
        <f>IF('Crisis Indicator Data'!T26="x","x",('Crisis Indicator Data'!T26/1000000))</f>
        <v>0</v>
      </c>
      <c r="J29" s="154">
        <f>IF('Crisis Indicator Data'!U26="x","x",('Crisis Indicator Data'!U26/1000000))</f>
        <v>0</v>
      </c>
      <c r="K29" s="241">
        <f t="shared" si="0"/>
        <v>2.7</v>
      </c>
      <c r="L29" s="143">
        <f>IF(F29="x","x",(F29*1000000/VLOOKUP($C29,'Crisis Indicator Data'!$C$3:$H$198,5,FALSE)))</f>
        <v>0.88531519941187287</v>
      </c>
      <c r="M29" s="143">
        <f>IF(G29="x","x",(G29*1000000/VLOOKUP($C29,'Crisis Indicator Data'!$C$3:$H$198,5,FALSE)))</f>
        <v>3.8412056607241313E-2</v>
      </c>
      <c r="N29" s="143">
        <f>IF(H29="x","x",(H29*1000000/VLOOKUP($C29,'Crisis Indicator Data'!$C$3:$H$198,5,FALSE)))</f>
        <v>7.6456533725418122E-2</v>
      </c>
      <c r="O29" s="143">
        <f>IF(I29="x","x",(I29*1000000/VLOOKUP($C29,'Crisis Indicator Data'!$C$3:$H$198,5,FALSE)))</f>
        <v>0</v>
      </c>
      <c r="P29" s="143">
        <f>IF(J29="x","x",(J29*1000000/VLOOKUP($C29,'Crisis Indicator Data'!$C$3:$H$198,5,FALSE)))</f>
        <v>0</v>
      </c>
      <c r="Q29" s="235">
        <f t="shared" si="1"/>
        <v>3</v>
      </c>
      <c r="R29" s="235">
        <f t="shared" si="2"/>
        <v>2.85</v>
      </c>
    </row>
    <row r="30" spans="1:18" x14ac:dyDescent="0.3">
      <c r="A30" s="145" t="str">
        <f>'Crisis Indicator Data'!A27</f>
        <v>Syrian Refugee Crisis in Egypt</v>
      </c>
      <c r="B30" s="146" t="str">
        <f>'Crisis Indicator Data'!B27</f>
        <v>International displacement</v>
      </c>
      <c r="C30" s="146" t="str">
        <f>'Crisis Indicator Data'!C27</f>
        <v>EGY002</v>
      </c>
      <c r="D30" s="146" t="str">
        <f>'Crisis Indicator Data'!D27</f>
        <v>Egypt</v>
      </c>
      <c r="E30" s="146" t="str">
        <f>'Crisis Indicator Data'!E27</f>
        <v>EGY</v>
      </c>
      <c r="F30" s="154">
        <f>IF('Crisis Indicator Data'!Q27="x","x",('Crisis Indicator Data'!Q27/1000000))</f>
        <v>21.864999999999998</v>
      </c>
      <c r="G30" s="154">
        <f>IF('Crisis Indicator Data'!R27="x","x",('Crisis Indicator Data'!R27/1000000))</f>
        <v>0.93300000000000005</v>
      </c>
      <c r="H30" s="154">
        <f>IF('Crisis Indicator Data'!S27="x","x",('Crisis Indicator Data'!S27/1000000))</f>
        <v>0.16500000000000001</v>
      </c>
      <c r="I30" s="154">
        <f>IF('Crisis Indicator Data'!T27="x","x",('Crisis Indicator Data'!T27/1000000))</f>
        <v>0.33800000000000002</v>
      </c>
      <c r="J30" s="154">
        <f>IF('Crisis Indicator Data'!U27="x","x",('Crisis Indicator Data'!U27/1000000))</f>
        <v>0</v>
      </c>
      <c r="K30" s="241">
        <f t="shared" si="0"/>
        <v>2.8</v>
      </c>
      <c r="L30" s="143">
        <f>IF(F30="x","x",(F30*1000000/VLOOKUP($C30,'Crisis Indicator Data'!$C$3:$H$198,5,FALSE)))</f>
        <v>0.93841201716738198</v>
      </c>
      <c r="M30" s="143">
        <f>IF(G30="x","x",(G30*1000000/VLOOKUP($C30,'Crisis Indicator Data'!$C$3:$H$198,5,FALSE)))</f>
        <v>4.0042918454935621E-2</v>
      </c>
      <c r="N30" s="143">
        <f>IF(H30="x","x",(H30*1000000/VLOOKUP($C30,'Crisis Indicator Data'!$C$3:$H$198,5,FALSE)))</f>
        <v>7.0815450643776827E-3</v>
      </c>
      <c r="O30" s="143">
        <f>IF(I30="x","x",(I30*1000000/VLOOKUP($C30,'Crisis Indicator Data'!$C$3:$H$198,5,FALSE)))</f>
        <v>1.4506437768240343E-2</v>
      </c>
      <c r="P30" s="143">
        <f>IF(J30="x","x",(J30*1000000/VLOOKUP($C30,'Crisis Indicator Data'!$C$3:$H$198,5,FALSE)))</f>
        <v>0</v>
      </c>
      <c r="Q30" s="235">
        <f t="shared" si="1"/>
        <v>2</v>
      </c>
      <c r="R30" s="235">
        <f t="shared" si="2"/>
        <v>2.4</v>
      </c>
    </row>
    <row r="31" spans="1:18" x14ac:dyDescent="0.3">
      <c r="A31" s="145" t="str">
        <f>'Crisis Indicator Data'!A28</f>
        <v>Complex crisis in Eritrea</v>
      </c>
      <c r="B31" s="146" t="str">
        <f>'Crisis Indicator Data'!B28</f>
        <v>Complex crisis</v>
      </c>
      <c r="C31" s="146" t="str">
        <f>'Crisis Indicator Data'!C28</f>
        <v>ERI001</v>
      </c>
      <c r="D31" s="146" t="str">
        <f>'Crisis Indicator Data'!D28</f>
        <v>Eritrea</v>
      </c>
      <c r="E31" s="146" t="str">
        <f>'Crisis Indicator Data'!E28</f>
        <v>ERI</v>
      </c>
      <c r="F31" s="154">
        <f>IF('Crisis Indicator Data'!Q28="x","x",('Crisis Indicator Data'!Q28/1000000))</f>
        <v>0.64500000000000002</v>
      </c>
      <c r="G31" s="154">
        <f>IF('Crisis Indicator Data'!R28="x","x",('Crisis Indicator Data'!R28/1000000))</f>
        <v>0</v>
      </c>
      <c r="H31" s="154">
        <f>IF('Crisis Indicator Data'!S28="x","x",('Crisis Indicator Data'!S28/1000000))</f>
        <v>2.5819999999999999</v>
      </c>
      <c r="I31" s="154">
        <f>IF('Crisis Indicator Data'!T28="x","x",('Crisis Indicator Data'!T28/1000000))</f>
        <v>0</v>
      </c>
      <c r="J31" s="154">
        <f>IF('Crisis Indicator Data'!U28="x","x",('Crisis Indicator Data'!U28/1000000))</f>
        <v>0</v>
      </c>
      <c r="K31" s="241">
        <f t="shared" si="0"/>
        <v>4</v>
      </c>
      <c r="L31" s="143">
        <f>IF(F31="x","x",(F31*1000000/VLOOKUP($C31,'Crisis Indicator Data'!$C$3:$H$198,5,FALSE)))</f>
        <v>0.19987604586303068</v>
      </c>
      <c r="M31" s="143">
        <f>IF(G31="x","x",(G31*1000000/VLOOKUP($C31,'Crisis Indicator Data'!$C$3:$H$198,5,FALSE)))</f>
        <v>0</v>
      </c>
      <c r="N31" s="143">
        <f>IF(H31="x","x",(H31*1000000/VLOOKUP($C31,'Crisis Indicator Data'!$C$3:$H$198,5,FALSE)))</f>
        <v>0.80012395413696935</v>
      </c>
      <c r="O31" s="143">
        <f>IF(I31="x","x",(I31*1000000/VLOOKUP($C31,'Crisis Indicator Data'!$C$3:$H$198,5,FALSE)))</f>
        <v>0</v>
      </c>
      <c r="P31" s="143">
        <f>IF(J31="x","x",(J31*1000000/VLOOKUP($C31,'Crisis Indicator Data'!$C$3:$H$198,5,FALSE)))</f>
        <v>0</v>
      </c>
      <c r="Q31" s="235">
        <f t="shared" si="1"/>
        <v>3</v>
      </c>
      <c r="R31" s="235">
        <f t="shared" si="2"/>
        <v>3.5</v>
      </c>
    </row>
    <row r="32" spans="1:18" x14ac:dyDescent="0.3">
      <c r="A32" s="145" t="str">
        <f>'Crisis Indicator Data'!A29</f>
        <v>Mixed migration flows in spain</v>
      </c>
      <c r="B32" s="146" t="str">
        <f>'Crisis Indicator Data'!B29</f>
        <v>International displacement</v>
      </c>
      <c r="C32" s="146" t="str">
        <f>'Crisis Indicator Data'!C29</f>
        <v>ESP002</v>
      </c>
      <c r="D32" s="146" t="str">
        <f>'Crisis Indicator Data'!D29</f>
        <v>Spain</v>
      </c>
      <c r="E32" s="146" t="str">
        <f>'Crisis Indicator Data'!E29</f>
        <v>ESP</v>
      </c>
      <c r="F32" s="154">
        <f>IF('Crisis Indicator Data'!Q29="x","x",('Crisis Indicator Data'!Q29/1000000))</f>
        <v>11.943</v>
      </c>
      <c r="G32" s="154">
        <f>IF('Crisis Indicator Data'!R29="x","x",('Crisis Indicator Data'!R29/1000000))</f>
        <v>0</v>
      </c>
      <c r="H32" s="154">
        <f>IF('Crisis Indicator Data'!S29="x","x",('Crisis Indicator Data'!S29/1000000))</f>
        <v>0.04</v>
      </c>
      <c r="I32" s="154">
        <f>IF('Crisis Indicator Data'!T29="x","x",('Crisis Indicator Data'!T29/1000000))</f>
        <v>0</v>
      </c>
      <c r="J32" s="154">
        <f>IF('Crisis Indicator Data'!U29="x","x",('Crisis Indicator Data'!U29/1000000))</f>
        <v>0</v>
      </c>
      <c r="K32" s="241">
        <f t="shared" si="0"/>
        <v>1</v>
      </c>
      <c r="L32" s="143">
        <f>IF(F32="x","x",(F32*1000000/VLOOKUP($C32,'Crisis Indicator Data'!$C$3:$H$198,5,FALSE)))</f>
        <v>0.99666193774513889</v>
      </c>
      <c r="M32" s="143">
        <f>IF(G32="x","x",(G32*1000000/VLOOKUP($C32,'Crisis Indicator Data'!$C$3:$H$198,5,FALSE)))</f>
        <v>0</v>
      </c>
      <c r="N32" s="143">
        <f>IF(H32="x","x",(H32*1000000/VLOOKUP($C32,'Crisis Indicator Data'!$C$3:$H$198,5,FALSE)))</f>
        <v>3.338062254861053E-3</v>
      </c>
      <c r="O32" s="143">
        <f>IF(I32="x","x",(I32*1000000/VLOOKUP($C32,'Crisis Indicator Data'!$C$3:$H$198,5,FALSE)))</f>
        <v>0</v>
      </c>
      <c r="P32" s="143">
        <f>IF(J32="x","x",(J32*1000000/VLOOKUP($C32,'Crisis Indicator Data'!$C$3:$H$198,5,FALSE)))</f>
        <v>0</v>
      </c>
      <c r="Q32" s="235">
        <f t="shared" si="1"/>
        <v>1</v>
      </c>
      <c r="R32" s="235">
        <f t="shared" si="2"/>
        <v>1</v>
      </c>
    </row>
    <row r="33" spans="1:18" x14ac:dyDescent="0.3">
      <c r="A33" s="145" t="str">
        <f>'Crisis Indicator Data'!A30</f>
        <v>Complex crisis in Ethiopia</v>
      </c>
      <c r="B33" s="146" t="str">
        <f>'Crisis Indicator Data'!B30</f>
        <v>Complex crisis</v>
      </c>
      <c r="C33" s="146" t="str">
        <f>'Crisis Indicator Data'!C30</f>
        <v>ETH001</v>
      </c>
      <c r="D33" s="146" t="str">
        <f>'Crisis Indicator Data'!D30</f>
        <v>Ethiopia</v>
      </c>
      <c r="E33" s="146" t="str">
        <f>'Crisis Indicator Data'!E30</f>
        <v>ETH</v>
      </c>
      <c r="F33" s="154">
        <f>IF('Crisis Indicator Data'!Q30="x","x",('Crisis Indicator Data'!Q30/1000000))</f>
        <v>0</v>
      </c>
      <c r="G33" s="154">
        <f>IF('Crisis Indicator Data'!R30="x","x",('Crisis Indicator Data'!R30/1000000))</f>
        <v>80.2</v>
      </c>
      <c r="H33" s="154">
        <f>IF('Crisis Indicator Data'!S30="x","x",('Crisis Indicator Data'!S30/1000000))</f>
        <v>0.92500000000000004</v>
      </c>
      <c r="I33" s="154">
        <f>IF('Crisis Indicator Data'!T30="x","x",('Crisis Indicator Data'!T30/1000000))</f>
        <v>17.149999999999999</v>
      </c>
      <c r="J33" s="154">
        <f>IF('Crisis Indicator Data'!U30="x","x",('Crisis Indicator Data'!U30/1000000))</f>
        <v>5.4249999999999998</v>
      </c>
      <c r="K33" s="241">
        <f t="shared" si="0"/>
        <v>5</v>
      </c>
      <c r="L33" s="143">
        <f>IF(F33="x","x",(F33*1000000/VLOOKUP($C33,'Crisis Indicator Data'!$C$3:$H$198,5,FALSE)))</f>
        <v>0</v>
      </c>
      <c r="M33" s="143">
        <f>IF(G33="x","x",(G33*1000000/VLOOKUP($C33,'Crisis Indicator Data'!$C$3:$H$198,5,FALSE)))</f>
        <v>0.77338476374156218</v>
      </c>
      <c r="N33" s="143">
        <f>IF(H33="x","x",(H33*1000000/VLOOKUP($C33,'Crisis Indicator Data'!$C$3:$H$198,5,FALSE)))</f>
        <v>8.9199614271938277E-3</v>
      </c>
      <c r="O33" s="143">
        <f>IF(I33="x","x",(I33*1000000/VLOOKUP($C33,'Crisis Indicator Data'!$C$3:$H$198,5,FALSE)))</f>
        <v>0.16538090646094503</v>
      </c>
      <c r="P33" s="143">
        <f>IF(J33="x","x",(J33*1000000/VLOOKUP($C33,'Crisis Indicator Data'!$C$3:$H$198,5,FALSE)))</f>
        <v>5.2314368370298937E-2</v>
      </c>
      <c r="Q33" s="235">
        <f t="shared" si="1"/>
        <v>5</v>
      </c>
      <c r="R33" s="235">
        <f t="shared" si="2"/>
        <v>5</v>
      </c>
    </row>
    <row r="34" spans="1:18" x14ac:dyDescent="0.3">
      <c r="A34" s="145" t="str">
        <f>'Crisis Indicator Data'!A31</f>
        <v>Flood Crisis in Ethiopia</v>
      </c>
      <c r="B34" s="146" t="str">
        <f>'Crisis Indicator Data'!B31</f>
        <v>Flood</v>
      </c>
      <c r="C34" s="146" t="str">
        <f>'Crisis Indicator Data'!C31</f>
        <v>ETH002</v>
      </c>
      <c r="D34" s="146" t="str">
        <f>'Crisis Indicator Data'!D31</f>
        <v>Ethiopia</v>
      </c>
      <c r="E34" s="146" t="str">
        <f>'Crisis Indicator Data'!E31</f>
        <v>ETH</v>
      </c>
      <c r="F34" s="154">
        <f>IF('Crisis Indicator Data'!Q31="x","x",('Crisis Indicator Data'!Q31/1000000))</f>
        <v>61.220999999999997</v>
      </c>
      <c r="G34" s="154">
        <f>IF('Crisis Indicator Data'!R31="x","x",('Crisis Indicator Data'!R31/1000000))</f>
        <v>0.221</v>
      </c>
      <c r="H34" s="154">
        <f>IF('Crisis Indicator Data'!S31="x","x",('Crisis Indicator Data'!S31/1000000))</f>
        <v>0.40100000000000002</v>
      </c>
      <c r="I34" s="154">
        <f>IF('Crisis Indicator Data'!T31="x","x",('Crisis Indicator Data'!T31/1000000))</f>
        <v>0</v>
      </c>
      <c r="J34" s="154">
        <f>IF('Crisis Indicator Data'!U31="x","x",('Crisis Indicator Data'!U31/1000000))</f>
        <v>0</v>
      </c>
      <c r="K34" s="241">
        <f t="shared" si="0"/>
        <v>2.7</v>
      </c>
      <c r="L34" s="143">
        <f>IF(F34="x","x",(F34*1000000/VLOOKUP($C34,'Crisis Indicator Data'!$C$3:$H$198,5,FALSE)))</f>
        <v>0.98820054235537191</v>
      </c>
      <c r="M34" s="143">
        <f>IF(G34="x","x",(G34*1000000/VLOOKUP($C34,'Crisis Indicator Data'!$C$3:$H$198,5,FALSE)))</f>
        <v>3.5672778925619833E-3</v>
      </c>
      <c r="N34" s="143">
        <f>IF(H34="x","x",(H34*1000000/VLOOKUP($C34,'Crisis Indicator Data'!$C$3:$H$198,5,FALSE)))</f>
        <v>6.4727530991735534E-3</v>
      </c>
      <c r="O34" s="143">
        <f>IF(I34="x","x",(I34*1000000/VLOOKUP($C34,'Crisis Indicator Data'!$C$3:$H$198,5,FALSE)))</f>
        <v>0</v>
      </c>
      <c r="P34" s="143">
        <f>IF(J34="x","x",(J34*1000000/VLOOKUP($C34,'Crisis Indicator Data'!$C$3:$H$198,5,FALSE)))</f>
        <v>0</v>
      </c>
      <c r="Q34" s="235">
        <f t="shared" si="1"/>
        <v>1</v>
      </c>
      <c r="R34" s="235">
        <f t="shared" si="2"/>
        <v>1.85</v>
      </c>
    </row>
    <row r="35" spans="1:18" x14ac:dyDescent="0.3">
      <c r="A35" s="145" t="str">
        <f>'Crisis Indicator Data'!A32</f>
        <v>International Displacement</v>
      </c>
      <c r="B35" s="146" t="str">
        <f>'Crisis Indicator Data'!B32</f>
        <v>International displacement</v>
      </c>
      <c r="C35" s="146" t="str">
        <f>'Crisis Indicator Data'!C32</f>
        <v>ETH003</v>
      </c>
      <c r="D35" s="146" t="str">
        <f>'Crisis Indicator Data'!D32</f>
        <v>Ethiopia</v>
      </c>
      <c r="E35" s="146" t="str">
        <f>'Crisis Indicator Data'!E32</f>
        <v>ETH</v>
      </c>
      <c r="F35" s="155">
        <f>IF('Crisis Indicator Data'!Q32="x","x",('Crisis Indicator Data'!Q32/1000000))</f>
        <v>71.611999999999995</v>
      </c>
      <c r="G35" s="155">
        <f>IF('Crisis Indicator Data'!R32="x","x",('Crisis Indicator Data'!R32/1000000))</f>
        <v>0</v>
      </c>
      <c r="H35" s="155">
        <f>IF('Crisis Indicator Data'!S32="x","x",('Crisis Indicator Data'!S32/1000000))</f>
        <v>0.76900000000000002</v>
      </c>
      <c r="I35" s="155">
        <f>IF('Crisis Indicator Data'!T32="x","x",('Crisis Indicator Data'!T32/1000000))</f>
        <v>0</v>
      </c>
      <c r="J35" s="155">
        <f>IF('Crisis Indicator Data'!U32="x","x",('Crisis Indicator Data'!U32/1000000))</f>
        <v>0</v>
      </c>
      <c r="K35" s="241">
        <f t="shared" si="0"/>
        <v>3.1</v>
      </c>
      <c r="L35" s="143">
        <f>IF(F35="x","x",(F35*1000000/VLOOKUP($C35,'Crisis Indicator Data'!$C$3:$H$198,5,FALSE)))</f>
        <v>0.98937566488443096</v>
      </c>
      <c r="M35" s="143">
        <f>IF(G35="x","x",(G35*1000000/VLOOKUP($C35,'Crisis Indicator Data'!$C$3:$H$198,5,FALSE)))</f>
        <v>0</v>
      </c>
      <c r="N35" s="143">
        <f>IF(H35="x","x",(H35*1000000/VLOOKUP($C35,'Crisis Indicator Data'!$C$3:$H$198,5,FALSE)))</f>
        <v>1.0624335115569003E-2</v>
      </c>
      <c r="O35" s="143">
        <f>IF(I35="x","x",(I35*1000000/VLOOKUP($C35,'Crisis Indicator Data'!$C$3:$H$198,5,FALSE)))</f>
        <v>0</v>
      </c>
      <c r="P35" s="143">
        <f>IF(J35="x","x",(J35*1000000/VLOOKUP($C35,'Crisis Indicator Data'!$C$3:$H$198,5,FALSE)))</f>
        <v>0</v>
      </c>
      <c r="Q35" s="235">
        <f t="shared" si="1"/>
        <v>1</v>
      </c>
      <c r="R35" s="235">
        <f t="shared" si="2"/>
        <v>2.0499999999999998</v>
      </c>
    </row>
    <row r="36" spans="1:18" x14ac:dyDescent="0.3">
      <c r="A36" s="145" t="str">
        <f>'Crisis Indicator Data'!A33</f>
        <v>Crisis in Tigray</v>
      </c>
      <c r="B36" s="146" t="str">
        <f>'Crisis Indicator Data'!B33</f>
        <v>Conflict</v>
      </c>
      <c r="C36" s="146" t="str">
        <f>'Crisis Indicator Data'!C33</f>
        <v>ETH004</v>
      </c>
      <c r="D36" s="146" t="str">
        <f>'Crisis Indicator Data'!D33</f>
        <v>Ethiopia</v>
      </c>
      <c r="E36" s="146" t="str">
        <f>'Crisis Indicator Data'!E33</f>
        <v>ETH</v>
      </c>
      <c r="F36" s="155">
        <f>IF('Crisis Indicator Data'!Q33="x","x",('Crisis Indicator Data'!Q33/1000000))</f>
        <v>0</v>
      </c>
      <c r="G36" s="155">
        <f>IF('Crisis Indicator Data'!R33="x","x",('Crisis Indicator Data'!R33/1000000))</f>
        <v>0</v>
      </c>
      <c r="H36" s="155">
        <f>IF('Crisis Indicator Data'!S33="x","x",('Crisis Indicator Data'!S33/1000000))</f>
        <v>5.1260000000000003</v>
      </c>
      <c r="I36" s="155">
        <f>IF('Crisis Indicator Data'!T33="x","x",('Crisis Indicator Data'!T33/1000000))</f>
        <v>0</v>
      </c>
      <c r="J36" s="155">
        <f>IF('Crisis Indicator Data'!U33="x","x",('Crisis Indicator Data'!U33/1000000))</f>
        <v>0.03</v>
      </c>
      <c r="K36" s="241">
        <f t="shared" si="0"/>
        <v>4.5</v>
      </c>
      <c r="L36" s="143">
        <f>IF(F36="x","x",(F36*1000000/VLOOKUP($C36,'Crisis Indicator Data'!$C$3:$H$198,5,FALSE)))</f>
        <v>0</v>
      </c>
      <c r="M36" s="143">
        <f>IF(G36="x","x",(G36*1000000/VLOOKUP($C36,'Crisis Indicator Data'!$C$3:$H$198,5,FALSE)))</f>
        <v>0</v>
      </c>
      <c r="N36" s="143">
        <f>IF(H36="x","x",(H36*1000000/VLOOKUP($C36,'Crisis Indicator Data'!$C$3:$H$198,5,FALSE)))</f>
        <v>0.99418153607447635</v>
      </c>
      <c r="O36" s="143">
        <f>IF(I36="x","x",(I36*1000000/VLOOKUP($C36,'Crisis Indicator Data'!$C$3:$H$198,5,FALSE)))</f>
        <v>0</v>
      </c>
      <c r="P36" s="143">
        <f>IF(J36="x","x",(J36*1000000/VLOOKUP($C36,'Crisis Indicator Data'!$C$3:$H$198,5,FALSE)))</f>
        <v>5.8184639255236615E-3</v>
      </c>
      <c r="Q36" s="235">
        <f t="shared" si="1"/>
        <v>3</v>
      </c>
      <c r="R36" s="235">
        <f t="shared" si="2"/>
        <v>3.75</v>
      </c>
    </row>
    <row r="37" spans="1:18" x14ac:dyDescent="0.3">
      <c r="A37" s="145" t="str">
        <f>'Crisis Indicator Data'!A34</f>
        <v>Mixed migration flows in Greece</v>
      </c>
      <c r="B37" s="146" t="str">
        <f>'Crisis Indicator Data'!B34</f>
        <v>International displacement</v>
      </c>
      <c r="C37" s="146" t="str">
        <f>'Crisis Indicator Data'!C34</f>
        <v>GRC002</v>
      </c>
      <c r="D37" s="146" t="str">
        <f>'Crisis Indicator Data'!D34</f>
        <v>Greece</v>
      </c>
      <c r="E37" s="146" t="str">
        <f>'Crisis Indicator Data'!E34</f>
        <v>GRC</v>
      </c>
      <c r="F37" s="155">
        <f>IF('Crisis Indicator Data'!Q34="x","x",('Crisis Indicator Data'!Q34/1000000))</f>
        <v>0.245</v>
      </c>
      <c r="G37" s="155">
        <f>IF('Crisis Indicator Data'!R34="x","x",('Crisis Indicator Data'!R34/1000000))</f>
        <v>0.10100000000000001</v>
      </c>
      <c r="H37" s="155">
        <f>IF('Crisis Indicator Data'!S34="x","x",('Crisis Indicator Data'!S34/1000000))</f>
        <v>1.7999999999999999E-2</v>
      </c>
      <c r="I37" s="155">
        <f>IF('Crisis Indicator Data'!T34="x","x",('Crisis Indicator Data'!T34/1000000))</f>
        <v>0</v>
      </c>
      <c r="J37" s="155">
        <f>IF('Crisis Indicator Data'!U34="x","x",('Crisis Indicator Data'!U34/1000000))</f>
        <v>0</v>
      </c>
      <c r="K37" s="241">
        <f t="shared" si="0"/>
        <v>0.4</v>
      </c>
      <c r="L37" s="143">
        <f>IF(F37="x","x",(F37*1000000/VLOOKUP($C37,'Crisis Indicator Data'!$C$3:$H$198,5,FALSE)))</f>
        <v>0.67307692307692313</v>
      </c>
      <c r="M37" s="143">
        <f>IF(G37="x","x",(G37*1000000/VLOOKUP($C37,'Crisis Indicator Data'!$C$3:$H$198,5,FALSE)))</f>
        <v>0.27747252747252749</v>
      </c>
      <c r="N37" s="143">
        <f>IF(H37="x","x",(H37*1000000/VLOOKUP($C37,'Crisis Indicator Data'!$C$3:$H$198,5,FALSE)))</f>
        <v>4.9450549450549448E-2</v>
      </c>
      <c r="O37" s="143">
        <f>IF(I37="x","x",(I37*1000000/VLOOKUP($C37,'Crisis Indicator Data'!$C$3:$H$198,5,FALSE)))</f>
        <v>0</v>
      </c>
      <c r="P37" s="143">
        <f>IF(J37="x","x",(J37*1000000/VLOOKUP($C37,'Crisis Indicator Data'!$C$3:$H$198,5,FALSE)))</f>
        <v>0</v>
      </c>
      <c r="Q37" s="235">
        <f t="shared" si="1"/>
        <v>2</v>
      </c>
      <c r="R37" s="235">
        <f t="shared" si="2"/>
        <v>1.2</v>
      </c>
    </row>
    <row r="38" spans="1:18" x14ac:dyDescent="0.3">
      <c r="A38" s="145" t="str">
        <f>'Crisis Indicator Data'!A35</f>
        <v>Complex crisis in Guatemala</v>
      </c>
      <c r="B38" s="146" t="str">
        <f>'Crisis Indicator Data'!B35</f>
        <v>Complex crisis</v>
      </c>
      <c r="C38" s="146" t="str">
        <f>'Crisis Indicator Data'!C35</f>
        <v>GTM001</v>
      </c>
      <c r="D38" s="146" t="str">
        <f>'Crisis Indicator Data'!D35</f>
        <v>Guatemala</v>
      </c>
      <c r="E38" s="146" t="str">
        <f>'Crisis Indicator Data'!E35</f>
        <v>GTM</v>
      </c>
      <c r="F38" s="155">
        <f>IF('Crisis Indicator Data'!Q35="x","x",('Crisis Indicator Data'!Q35/1000000))</f>
        <v>4.931</v>
      </c>
      <c r="G38" s="155">
        <f>IF('Crisis Indicator Data'!R35="x","x",('Crisis Indicator Data'!R35/1000000))</f>
        <v>6.6689999999999996</v>
      </c>
      <c r="H38" s="155">
        <f>IF('Crisis Indicator Data'!S35="x","x",('Crisis Indicator Data'!S35/1000000))</f>
        <v>2.8719999999999999</v>
      </c>
      <c r="I38" s="155">
        <f>IF('Crisis Indicator Data'!T35="x","x",('Crisis Indicator Data'!T35/1000000))</f>
        <v>0.42799999999999999</v>
      </c>
      <c r="J38" s="155">
        <f>IF('Crisis Indicator Data'!U35="x","x",('Crisis Indicator Data'!U35/1000000))</f>
        <v>0</v>
      </c>
      <c r="K38" s="241">
        <f t="shared" ref="K38:K69" si="3">IF(H38="x","x",IF(SUM(H38:J38)=0,0,IF(LOG(SUM(H38:J38)*1000000)&lt;$K$4,0,IF(LOG(SUM(H38:J38)*1000000)&gt;$K$3,5,ROUND(5-(K$3-LOG(SUM(H38:J38)*1000000))/(K$3-K$4)*5,1)))))</f>
        <v>4.2</v>
      </c>
      <c r="L38" s="143">
        <f>IF(F38="x","x",(F38*1000000/VLOOKUP($C38,'Crisis Indicator Data'!$C$3:$H$198,5,FALSE)))</f>
        <v>0.33093959731543626</v>
      </c>
      <c r="M38" s="143">
        <f>IF(G38="x","x",(G38*1000000/VLOOKUP($C38,'Crisis Indicator Data'!$C$3:$H$198,5,FALSE)))</f>
        <v>0.44758389261744969</v>
      </c>
      <c r="N38" s="143">
        <f>IF(H38="x","x",(H38*1000000/VLOOKUP($C38,'Crisis Indicator Data'!$C$3:$H$198,5,FALSE)))</f>
        <v>0.19275167785234901</v>
      </c>
      <c r="O38" s="143">
        <f>IF(I38="x","x",(I38*1000000/VLOOKUP($C38,'Crisis Indicator Data'!$C$3:$H$198,5,FALSE)))</f>
        <v>2.87248322147651E-2</v>
      </c>
      <c r="P38" s="143">
        <f>IF(J38="x","x",(J38*1000000/VLOOKUP($C38,'Crisis Indicator Data'!$C$3:$H$198,5,FALSE)))</f>
        <v>0</v>
      </c>
      <c r="Q38" s="235">
        <f t="shared" ref="Q38:Q69" si="4">IF(N38="x","x",IF(OR(L38&gt;=$L$3,M38&gt;=$M$3,N38&gt;=$N$3,O38&gt;=$O$3,P38&gt;=$P$3),(IF(P38&gt;=$P$3,5,IF((O38+P38)&gt;=$O$3,4,IF((O38+P38+N38)&gt;=$N$3,3,IF((O38+P38+N38+M38)&gt;=$M$3,2,1)))))))</f>
        <v>3</v>
      </c>
      <c r="R38" s="235">
        <f t="shared" ref="R38:R69" si="5">IF(Q38="x","x",(AVERAGE(K38,Q38)))</f>
        <v>3.6</v>
      </c>
    </row>
    <row r="39" spans="1:18" x14ac:dyDescent="0.3">
      <c r="A39" s="145" t="str">
        <f>'Crisis Indicator Data'!A36</f>
        <v>Hurricane Eta and Iota in Guatemala</v>
      </c>
      <c r="B39" s="146" t="str">
        <f>'Crisis Indicator Data'!B36</f>
        <v>Tropical cyclone</v>
      </c>
      <c r="C39" s="146" t="str">
        <f>'Crisis Indicator Data'!C36</f>
        <v>GTM003</v>
      </c>
      <c r="D39" s="146" t="str">
        <f>'Crisis Indicator Data'!D36</f>
        <v>Guatemala</v>
      </c>
      <c r="E39" s="146" t="str">
        <f>'Crisis Indicator Data'!E36</f>
        <v>GTM</v>
      </c>
      <c r="F39" s="155">
        <f>IF('Crisis Indicator Data'!Q36="x","x",('Crisis Indicator Data'!Q36/1000000))</f>
        <v>7.101</v>
      </c>
      <c r="G39" s="155">
        <f>IF('Crisis Indicator Data'!R36="x","x",('Crisis Indicator Data'!R36/1000000))</f>
        <v>0.63900000000000001</v>
      </c>
      <c r="H39" s="155">
        <f>IF('Crisis Indicator Data'!S36="x","x",('Crisis Indicator Data'!S36/1000000))</f>
        <v>1.8</v>
      </c>
      <c r="I39" s="155">
        <f>IF('Crisis Indicator Data'!T36="x","x",('Crisis Indicator Data'!T36/1000000))</f>
        <v>0</v>
      </c>
      <c r="J39" s="155">
        <f>IF('Crisis Indicator Data'!U36="x","x",('Crisis Indicator Data'!U36/1000000))</f>
        <v>0</v>
      </c>
      <c r="K39" s="241">
        <f t="shared" si="3"/>
        <v>3.8</v>
      </c>
      <c r="L39" s="143">
        <f>IF(F39="x","x",(F39*1000000/VLOOKUP($C39,'Crisis Indicator Data'!$C$3:$H$198,5,FALSE)))</f>
        <v>0.74433962264150944</v>
      </c>
      <c r="M39" s="143">
        <f>IF(G39="x","x",(G39*1000000/VLOOKUP($C39,'Crisis Indicator Data'!$C$3:$H$198,5,FALSE)))</f>
        <v>6.6981132075471697E-2</v>
      </c>
      <c r="N39" s="143">
        <f>IF(H39="x","x",(H39*1000000/VLOOKUP($C39,'Crisis Indicator Data'!$C$3:$H$198,5,FALSE)))</f>
        <v>0.18867924528301888</v>
      </c>
      <c r="O39" s="143">
        <f>IF(I39="x","x",(I39*1000000/VLOOKUP($C39,'Crisis Indicator Data'!$C$3:$H$198,5,FALSE)))</f>
        <v>0</v>
      </c>
      <c r="P39" s="143">
        <f>IF(J39="x","x",(J39*1000000/VLOOKUP($C39,'Crisis Indicator Data'!$C$3:$H$198,5,FALSE)))</f>
        <v>0</v>
      </c>
      <c r="Q39" s="235">
        <f t="shared" si="4"/>
        <v>3</v>
      </c>
      <c r="R39" s="235">
        <f t="shared" si="5"/>
        <v>3.4</v>
      </c>
    </row>
    <row r="40" spans="1:18" x14ac:dyDescent="0.3">
      <c r="A40" s="145" t="str">
        <f>'Crisis Indicator Data'!A37</f>
        <v>Complex crisis in Honduras</v>
      </c>
      <c r="B40" s="146" t="str">
        <f>'Crisis Indicator Data'!B37</f>
        <v>Complex crisis</v>
      </c>
      <c r="C40" s="146" t="str">
        <f>'Crisis Indicator Data'!C37</f>
        <v>HND001</v>
      </c>
      <c r="D40" s="146" t="str">
        <f>'Crisis Indicator Data'!D37</f>
        <v>Honduras</v>
      </c>
      <c r="E40" s="146" t="str">
        <f>'Crisis Indicator Data'!E37</f>
        <v>HND</v>
      </c>
      <c r="F40" s="155">
        <f>IF('Crisis Indicator Data'!Q37="x","x",('Crisis Indicator Data'!Q37/1000000))</f>
        <v>6.4580000000000002</v>
      </c>
      <c r="G40" s="155">
        <f>IF('Crisis Indicator Data'!R37="x","x",('Crisis Indicator Data'!R37/1000000))</f>
        <v>1.4</v>
      </c>
      <c r="H40" s="155">
        <f>IF('Crisis Indicator Data'!S37="x","x",('Crisis Indicator Data'!S37/1000000))</f>
        <v>0.95</v>
      </c>
      <c r="I40" s="155">
        <f>IF('Crisis Indicator Data'!T37="x","x",('Crisis Indicator Data'!T37/1000000))</f>
        <v>0.35</v>
      </c>
      <c r="J40" s="155">
        <f>IF('Crisis Indicator Data'!U37="x","x",('Crisis Indicator Data'!U37/1000000))</f>
        <v>0</v>
      </c>
      <c r="K40" s="241">
        <f t="shared" si="3"/>
        <v>3.5</v>
      </c>
      <c r="L40" s="143">
        <f>IF(F40="x","x",(F40*1000000/VLOOKUP($C40,'Crisis Indicator Data'!$C$3:$H$198,5,FALSE)))</f>
        <v>0.70517580257698187</v>
      </c>
      <c r="M40" s="143">
        <f>IF(G40="x","x",(G40*1000000/VLOOKUP($C40,'Crisis Indicator Data'!$C$3:$H$198,5,FALSE)))</f>
        <v>0.15287180607119458</v>
      </c>
      <c r="N40" s="143">
        <f>IF(H40="x","x",(H40*1000000/VLOOKUP($C40,'Crisis Indicator Data'!$C$3:$H$198,5,FALSE)))</f>
        <v>0.1037344398340249</v>
      </c>
      <c r="O40" s="143">
        <f>IF(I40="x","x",(I40*1000000/VLOOKUP($C40,'Crisis Indicator Data'!$C$3:$H$198,5,FALSE)))</f>
        <v>3.8217951517798644E-2</v>
      </c>
      <c r="P40" s="143">
        <f>IF(J40="x","x",(J40*1000000/VLOOKUP($C40,'Crisis Indicator Data'!$C$3:$H$198,5,FALSE)))</f>
        <v>0</v>
      </c>
      <c r="Q40" s="235">
        <f t="shared" si="4"/>
        <v>3</v>
      </c>
      <c r="R40" s="235">
        <f t="shared" si="5"/>
        <v>3.25</v>
      </c>
    </row>
    <row r="41" spans="1:18" x14ac:dyDescent="0.3">
      <c r="A41" s="145" t="str">
        <f>'Crisis Indicator Data'!A38</f>
        <v>Hurricane Eta and Iota in Honduras</v>
      </c>
      <c r="B41" s="146" t="str">
        <f>'Crisis Indicator Data'!B38</f>
        <v>Tropical cyclone</v>
      </c>
      <c r="C41" s="146" t="str">
        <f>'Crisis Indicator Data'!C38</f>
        <v>HND002</v>
      </c>
      <c r="D41" s="146" t="str">
        <f>'Crisis Indicator Data'!D38</f>
        <v>Honduras</v>
      </c>
      <c r="E41" s="146" t="str">
        <f>'Crisis Indicator Data'!E38</f>
        <v>HND</v>
      </c>
      <c r="F41" s="155">
        <f>IF('Crisis Indicator Data'!Q38="x","x",('Crisis Indicator Data'!Q38/1000000))</f>
        <v>2.79</v>
      </c>
      <c r="G41" s="155">
        <f>IF('Crisis Indicator Data'!R38="x","x",('Crisis Indicator Data'!R38/1000000))</f>
        <v>1.9</v>
      </c>
      <c r="H41" s="155">
        <f>IF('Crisis Indicator Data'!S38="x","x",('Crisis Indicator Data'!S38/1000000))</f>
        <v>2.8</v>
      </c>
      <c r="I41" s="155">
        <f>IF('Crisis Indicator Data'!T38="x","x",('Crisis Indicator Data'!T38/1000000))</f>
        <v>0</v>
      </c>
      <c r="J41" s="155">
        <f>IF('Crisis Indicator Data'!U38="x","x",('Crisis Indicator Data'!U38/1000000))</f>
        <v>0</v>
      </c>
      <c r="K41" s="241">
        <f t="shared" si="3"/>
        <v>4.0999999999999996</v>
      </c>
      <c r="L41" s="143">
        <f>IF(F41="x","x",(F41*1000000/VLOOKUP($C41,'Crisis Indicator Data'!$C$3:$H$198,5,FALSE)))</f>
        <v>0.37249666221628841</v>
      </c>
      <c r="M41" s="143">
        <f>IF(G41="x","x",(G41*1000000/VLOOKUP($C41,'Crisis Indicator Data'!$C$3:$H$198,5,FALSE)))</f>
        <v>0.25367156208277702</v>
      </c>
      <c r="N41" s="143">
        <f>IF(H41="x","x",(H41*1000000/VLOOKUP($C41,'Crisis Indicator Data'!$C$3:$H$198,5,FALSE)))</f>
        <v>0.37383177570093457</v>
      </c>
      <c r="O41" s="143">
        <f>IF(I41="x","x",(I41*1000000/VLOOKUP($C41,'Crisis Indicator Data'!$C$3:$H$198,5,FALSE)))</f>
        <v>0</v>
      </c>
      <c r="P41" s="143">
        <f>IF(J41="x","x",(J41*1000000/VLOOKUP($C41,'Crisis Indicator Data'!$C$3:$H$198,5,FALSE)))</f>
        <v>0</v>
      </c>
      <c r="Q41" s="235">
        <f t="shared" si="4"/>
        <v>3</v>
      </c>
      <c r="R41" s="235">
        <f t="shared" si="5"/>
        <v>3.55</v>
      </c>
    </row>
    <row r="42" spans="1:18" x14ac:dyDescent="0.3">
      <c r="A42" s="145" t="str">
        <f>'Crisis Indicator Data'!A39</f>
        <v>Complex crisis in Haiti</v>
      </c>
      <c r="B42" s="146" t="str">
        <f>'Crisis Indicator Data'!B39</f>
        <v>Complex crisis</v>
      </c>
      <c r="C42" s="146" t="str">
        <f>'Crisis Indicator Data'!C39</f>
        <v>HTI001</v>
      </c>
      <c r="D42" s="146" t="str">
        <f>'Crisis Indicator Data'!D39</f>
        <v>Haiti</v>
      </c>
      <c r="E42" s="146" t="str">
        <f>'Crisis Indicator Data'!E39</f>
        <v>HTI</v>
      </c>
      <c r="F42" s="155">
        <f>IF('Crisis Indicator Data'!Q39="x","x",('Crisis Indicator Data'!Q39/1000000))</f>
        <v>5.0999999999999996</v>
      </c>
      <c r="G42" s="155">
        <f>IF('Crisis Indicator Data'!R39="x","x",('Crisis Indicator Data'!R39/1000000))</f>
        <v>1.9</v>
      </c>
      <c r="H42" s="155">
        <f>IF('Crisis Indicator Data'!S39="x","x",('Crisis Indicator Data'!S39/1000000))</f>
        <v>1.9</v>
      </c>
      <c r="I42" s="155">
        <f>IF('Crisis Indicator Data'!T39="x","x",('Crisis Indicator Data'!T39/1000000))</f>
        <v>1.5</v>
      </c>
      <c r="J42" s="155">
        <f>IF('Crisis Indicator Data'!U39="x","x",('Crisis Indicator Data'!U39/1000000))</f>
        <v>1</v>
      </c>
      <c r="K42" s="241">
        <f t="shared" si="3"/>
        <v>4.4000000000000004</v>
      </c>
      <c r="L42" s="143">
        <f>IF(F42="x","x",(F42*1000000/VLOOKUP($C42,'Crisis Indicator Data'!$C$3:$H$198,5,FALSE)))</f>
        <v>0.44736842105263158</v>
      </c>
      <c r="M42" s="143">
        <f>IF(G42="x","x",(G42*1000000/VLOOKUP($C42,'Crisis Indicator Data'!$C$3:$H$198,5,FALSE)))</f>
        <v>0.16666666666666666</v>
      </c>
      <c r="N42" s="143">
        <f>IF(H42="x","x",(H42*1000000/VLOOKUP($C42,'Crisis Indicator Data'!$C$3:$H$198,5,FALSE)))</f>
        <v>0.16666666666666666</v>
      </c>
      <c r="O42" s="143">
        <f>IF(I42="x","x",(I42*1000000/VLOOKUP($C42,'Crisis Indicator Data'!$C$3:$H$198,5,FALSE)))</f>
        <v>0.13157894736842105</v>
      </c>
      <c r="P42" s="143">
        <f>IF(J42="x","x",(J42*1000000/VLOOKUP($C42,'Crisis Indicator Data'!$C$3:$H$198,5,FALSE)))</f>
        <v>8.771929824561403E-2</v>
      </c>
      <c r="Q42" s="235">
        <f t="shared" si="4"/>
        <v>5</v>
      </c>
      <c r="R42" s="235">
        <f t="shared" si="5"/>
        <v>4.7</v>
      </c>
    </row>
    <row r="43" spans="1:18" x14ac:dyDescent="0.3">
      <c r="A43" s="145" t="str">
        <f>'Crisis Indicator Data'!A40</f>
        <v>Papua Conflict</v>
      </c>
      <c r="B43" s="146" t="str">
        <f>'Crisis Indicator Data'!B40</f>
        <v>Conflict</v>
      </c>
      <c r="C43" s="146" t="str">
        <f>'Crisis Indicator Data'!C40</f>
        <v>IDN002</v>
      </c>
      <c r="D43" s="146" t="str">
        <f>'Crisis Indicator Data'!D40</f>
        <v>Indonesia</v>
      </c>
      <c r="E43" s="146" t="str">
        <f>'Crisis Indicator Data'!E40</f>
        <v>IDN</v>
      </c>
      <c r="F43" s="155" t="str">
        <f>IF('Crisis Indicator Data'!Q40="x","x",('Crisis Indicator Data'!Q40/1000000))</f>
        <v>x</v>
      </c>
      <c r="G43" s="155" t="str">
        <f>IF('Crisis Indicator Data'!R40="x","x",('Crisis Indicator Data'!R40/1000000))</f>
        <v>x</v>
      </c>
      <c r="H43" s="155" t="str">
        <f>IF('Crisis Indicator Data'!S40="x","x",('Crisis Indicator Data'!S40/1000000))</f>
        <v>x</v>
      </c>
      <c r="I43" s="155" t="str">
        <f>IF('Crisis Indicator Data'!T40="x","x",('Crisis Indicator Data'!T40/1000000))</f>
        <v>x</v>
      </c>
      <c r="J43" s="155" t="str">
        <f>IF('Crisis Indicator Data'!U40="x","x",('Crisis Indicator Data'!U40/1000000))</f>
        <v>x</v>
      </c>
      <c r="K43" s="241" t="str">
        <f t="shared" si="3"/>
        <v>x</v>
      </c>
      <c r="L43" s="143" t="str">
        <f>IF(F43="x","x",(F43*1000000/VLOOKUP($C43,'Crisis Indicator Data'!$C$3:$H$198,5,FALSE)))</f>
        <v>x</v>
      </c>
      <c r="M43" s="143" t="str">
        <f>IF(G43="x","x",(G43*1000000/VLOOKUP($C43,'Crisis Indicator Data'!$C$3:$H$198,5,FALSE)))</f>
        <v>x</v>
      </c>
      <c r="N43" s="143" t="str">
        <f>IF(H43="x","x",(H43*1000000/VLOOKUP($C43,'Crisis Indicator Data'!$C$3:$H$198,5,FALSE)))</f>
        <v>x</v>
      </c>
      <c r="O43" s="143" t="str">
        <f>IF(I43="x","x",(I43*1000000/VLOOKUP($C43,'Crisis Indicator Data'!$C$3:$H$198,5,FALSE)))</f>
        <v>x</v>
      </c>
      <c r="P43" s="143" t="str">
        <f>IF(J43="x","x",(J43*1000000/VLOOKUP($C43,'Crisis Indicator Data'!$C$3:$H$198,5,FALSE)))</f>
        <v>x</v>
      </c>
      <c r="Q43" s="235" t="str">
        <f t="shared" si="4"/>
        <v>x</v>
      </c>
      <c r="R43" s="235" t="str">
        <f t="shared" si="5"/>
        <v>x</v>
      </c>
    </row>
    <row r="44" spans="1:18" x14ac:dyDescent="0.3">
      <c r="A44" s="145" t="str">
        <f>'Crisis Indicator Data'!A41</f>
        <v>Conflict in Jammu and Kashmir</v>
      </c>
      <c r="B44" s="146" t="str">
        <f>'Crisis Indicator Data'!B41</f>
        <v>Conflict</v>
      </c>
      <c r="C44" s="146" t="str">
        <f>'Crisis Indicator Data'!C41</f>
        <v>IND002</v>
      </c>
      <c r="D44" s="146" t="str">
        <f>'Crisis Indicator Data'!D41</f>
        <v>India</v>
      </c>
      <c r="E44" s="146" t="str">
        <f>'Crisis Indicator Data'!E41</f>
        <v>IND</v>
      </c>
      <c r="F44" s="155">
        <f>IF('Crisis Indicator Data'!Q41="x","x",('Crisis Indicator Data'!Q41/1000000))</f>
        <v>12.541</v>
      </c>
      <c r="G44" s="155" t="str">
        <f>IF('Crisis Indicator Data'!R41="x","x",('Crisis Indicator Data'!R41/1000000))</f>
        <v>x</v>
      </c>
      <c r="H44" s="155" t="str">
        <f>IF('Crisis Indicator Data'!S41="x","x",('Crisis Indicator Data'!S41/1000000))</f>
        <v>x</v>
      </c>
      <c r="I44" s="155" t="str">
        <f>IF('Crisis Indicator Data'!T41="x","x",('Crisis Indicator Data'!T41/1000000))</f>
        <v>x</v>
      </c>
      <c r="J44" s="155" t="str">
        <f>IF('Crisis Indicator Data'!U41="x","x",('Crisis Indicator Data'!U41/1000000))</f>
        <v>x</v>
      </c>
      <c r="K44" s="241" t="str">
        <f t="shared" si="3"/>
        <v>x</v>
      </c>
      <c r="L44" s="143">
        <f>IF(F44="x","x",(F44*1000000/VLOOKUP($C44,'Crisis Indicator Data'!$C$3:$H$198,5,FALSE)))</f>
        <v>1</v>
      </c>
      <c r="M44" s="143" t="str">
        <f>IF(G44="x","x",(G44*1000000/VLOOKUP($C44,'Crisis Indicator Data'!$C$3:$H$198,5,FALSE)))</f>
        <v>x</v>
      </c>
      <c r="N44" s="143" t="str">
        <f>IF(H44="x","x",(H44*1000000/VLOOKUP($C44,'Crisis Indicator Data'!$C$3:$H$198,5,FALSE)))</f>
        <v>x</v>
      </c>
      <c r="O44" s="143" t="str">
        <f>IF(I44="x","x",(I44*1000000/VLOOKUP($C44,'Crisis Indicator Data'!$C$3:$H$198,5,FALSE)))</f>
        <v>x</v>
      </c>
      <c r="P44" s="143" t="str">
        <f>IF(J44="x","x",(J44*1000000/VLOOKUP($C44,'Crisis Indicator Data'!$C$3:$H$198,5,FALSE)))</f>
        <v>x</v>
      </c>
      <c r="Q44" s="235" t="str">
        <f t="shared" si="4"/>
        <v>x</v>
      </c>
      <c r="R44" s="235" t="str">
        <f t="shared" si="5"/>
        <v>x</v>
      </c>
    </row>
    <row r="45" spans="1:18" x14ac:dyDescent="0.3">
      <c r="A45" s="145" t="str">
        <f>'Crisis Indicator Data'!A42</f>
        <v>Afghan Refugees in Iran</v>
      </c>
      <c r="B45" s="146" t="str">
        <f>'Crisis Indicator Data'!B42</f>
        <v>International displacement</v>
      </c>
      <c r="C45" s="146" t="str">
        <f>'Crisis Indicator Data'!C42</f>
        <v>IRN004</v>
      </c>
      <c r="D45" s="146" t="str">
        <f>'Crisis Indicator Data'!D42</f>
        <v>Iran</v>
      </c>
      <c r="E45" s="146" t="str">
        <f>'Crisis Indicator Data'!E42</f>
        <v>IRN</v>
      </c>
      <c r="F45" s="155">
        <f>IF('Crisis Indicator Data'!Q42="x","x",('Crisis Indicator Data'!Q42/1000000))</f>
        <v>22.042999999999999</v>
      </c>
      <c r="G45" s="155">
        <f>IF('Crisis Indicator Data'!R42="x","x",('Crisis Indicator Data'!R42/1000000))</f>
        <v>0</v>
      </c>
      <c r="H45" s="155">
        <f>IF('Crisis Indicator Data'!S42="x","x",('Crisis Indicator Data'!S42/1000000))</f>
        <v>0.78</v>
      </c>
      <c r="I45" s="155">
        <f>IF('Crisis Indicator Data'!T42="x","x",('Crisis Indicator Data'!T42/1000000))</f>
        <v>2</v>
      </c>
      <c r="J45" s="155">
        <f>IF('Crisis Indicator Data'!U42="x","x",('Crisis Indicator Data'!U42/1000000))</f>
        <v>0</v>
      </c>
      <c r="K45" s="241">
        <f t="shared" si="3"/>
        <v>4.0999999999999996</v>
      </c>
      <c r="L45" s="143">
        <f>IF(F45="x","x",(F45*1000000/VLOOKUP($C45,'Crisis Indicator Data'!$C$3:$H$198,5,FALSE)))</f>
        <v>0.88800709019860613</v>
      </c>
      <c r="M45" s="143">
        <f>IF(G45="x","x",(G45*1000000/VLOOKUP($C45,'Crisis Indicator Data'!$C$3:$H$198,5,FALSE)))</f>
        <v>0</v>
      </c>
      <c r="N45" s="143">
        <f>IF(H45="x","x",(H45*1000000/VLOOKUP($C45,'Crisis Indicator Data'!$C$3:$H$198,5,FALSE)))</f>
        <v>3.1422471095355113E-2</v>
      </c>
      <c r="O45" s="143">
        <f>IF(I45="x","x",(I45*1000000/VLOOKUP($C45,'Crisis Indicator Data'!$C$3:$H$198,5,FALSE)))</f>
        <v>8.0570438706038749E-2</v>
      </c>
      <c r="P45" s="143">
        <f>IF(J45="x","x",(J45*1000000/VLOOKUP($C45,'Crisis Indicator Data'!$C$3:$H$198,5,FALSE)))</f>
        <v>0</v>
      </c>
      <c r="Q45" s="235">
        <f t="shared" si="4"/>
        <v>4</v>
      </c>
      <c r="R45" s="235">
        <f t="shared" si="5"/>
        <v>4.05</v>
      </c>
    </row>
    <row r="46" spans="1:18" x14ac:dyDescent="0.3">
      <c r="A46" s="145" t="str">
        <f>'Crisis Indicator Data'!A43</f>
        <v>Multiple crises in Iraq</v>
      </c>
      <c r="B46" s="146" t="str">
        <f>'Crisis Indicator Data'!B43</f>
        <v>Multiple crises country</v>
      </c>
      <c r="C46" s="146" t="str">
        <f>'Crisis Indicator Data'!C43</f>
        <v>IRQ001</v>
      </c>
      <c r="D46" s="146" t="str">
        <f>'Crisis Indicator Data'!D43</f>
        <v>Iraq</v>
      </c>
      <c r="E46" s="146" t="str">
        <f>'Crisis Indicator Data'!E43</f>
        <v>IRQ</v>
      </c>
      <c r="F46" s="155">
        <f>IF('Crisis Indicator Data'!Q43="x","x",('Crisis Indicator Data'!Q43/1000000))</f>
        <v>33.18</v>
      </c>
      <c r="G46" s="155">
        <f>IF('Crisis Indicator Data'!R43="x","x",('Crisis Indicator Data'!R43/1000000))</f>
        <v>1.7849999999999999</v>
      </c>
      <c r="H46" s="155">
        <f>IF('Crisis Indicator Data'!S43="x","x",('Crisis Indicator Data'!S43/1000000))</f>
        <v>0.24199999999999999</v>
      </c>
      <c r="I46" s="155">
        <f>IF('Crisis Indicator Data'!T43="x","x",('Crisis Indicator Data'!T43/1000000))</f>
        <v>2.6480000000000001</v>
      </c>
      <c r="J46" s="155">
        <f>IF('Crisis Indicator Data'!U43="x","x",('Crisis Indicator Data'!U43/1000000))</f>
        <v>1.4550000000000001</v>
      </c>
      <c r="K46" s="241">
        <f t="shared" si="3"/>
        <v>4.4000000000000004</v>
      </c>
      <c r="L46" s="143">
        <f>IF(F46="x","x",(F46*1000000/VLOOKUP($C46,'Crisis Indicator Data'!$C$3:$H$198,5,FALSE)))</f>
        <v>0.8440600356143475</v>
      </c>
      <c r="M46" s="143">
        <f>IF(G46="x","x",(G46*1000000/VLOOKUP($C46,'Crisis Indicator Data'!$C$3:$H$198,5,FALSE)))</f>
        <v>4.5408293055202241E-2</v>
      </c>
      <c r="N46" s="143">
        <f>IF(H46="x","x",(H46*1000000/VLOOKUP($C46,'Crisis Indicator Data'!$C$3:$H$198,5,FALSE)))</f>
        <v>6.1561943525820402E-3</v>
      </c>
      <c r="O46" s="143">
        <f>IF(I46="x","x",(I46*1000000/VLOOKUP($C46,'Crisis Indicator Data'!$C$3:$H$198,5,FALSE)))</f>
        <v>6.7361994403459677E-2</v>
      </c>
      <c r="P46" s="143">
        <f>IF(J46="x","x",(J46*1000000/VLOOKUP($C46,'Crisis Indicator Data'!$C$3:$H$198,5,FALSE)))</f>
        <v>3.7013482574408549E-2</v>
      </c>
      <c r="Q46" s="235">
        <f t="shared" si="4"/>
        <v>4</v>
      </c>
      <c r="R46" s="235">
        <f t="shared" si="5"/>
        <v>4.2</v>
      </c>
    </row>
    <row r="47" spans="1:18" x14ac:dyDescent="0.3">
      <c r="A47" s="145" t="str">
        <f>'Crisis Indicator Data'!A44</f>
        <v>Conflict  in Iraq</v>
      </c>
      <c r="B47" s="146" t="str">
        <f>'Crisis Indicator Data'!B44</f>
        <v>Conflict</v>
      </c>
      <c r="C47" s="146" t="str">
        <f>'Crisis Indicator Data'!C44</f>
        <v>IRQ002</v>
      </c>
      <c r="D47" s="146" t="str">
        <f>'Crisis Indicator Data'!D44</f>
        <v>Iraq</v>
      </c>
      <c r="E47" s="146" t="str">
        <f>'Crisis Indicator Data'!E44</f>
        <v>IRQ</v>
      </c>
      <c r="F47" s="155">
        <f>IF('Crisis Indicator Data'!Q44="x","x",('Crisis Indicator Data'!Q44/1000000))</f>
        <v>0.30499999999999999</v>
      </c>
      <c r="G47" s="155">
        <f>IF('Crisis Indicator Data'!R44="x","x",('Crisis Indicator Data'!R44/1000000))</f>
        <v>1.7250000000000001</v>
      </c>
      <c r="H47" s="155">
        <f>IF('Crisis Indicator Data'!S44="x","x",('Crisis Indicator Data'!S44/1000000))</f>
        <v>0.16400000000000001</v>
      </c>
      <c r="I47" s="155">
        <f>IF('Crisis Indicator Data'!T44="x","x",('Crisis Indicator Data'!T44/1000000))</f>
        <v>2.5009999999999999</v>
      </c>
      <c r="J47" s="155">
        <f>IF('Crisis Indicator Data'!U44="x","x",('Crisis Indicator Data'!U44/1000000))</f>
        <v>1.4350000000000001</v>
      </c>
      <c r="K47" s="241">
        <f t="shared" si="3"/>
        <v>4.4000000000000004</v>
      </c>
      <c r="L47" s="143">
        <f>IF(F47="x","x",(F47*1000000/VLOOKUP($C47,'Crisis Indicator Data'!$C$3:$H$198,5,FALSE)))</f>
        <v>4.9755301794453505E-2</v>
      </c>
      <c r="M47" s="143">
        <f>IF(G47="x","x",(G47*1000000/VLOOKUP($C47,'Crisis Indicator Data'!$C$3:$H$198,5,FALSE)))</f>
        <v>0.28140293637846658</v>
      </c>
      <c r="N47" s="143">
        <f>IF(H47="x","x",(H47*1000000/VLOOKUP($C47,'Crisis Indicator Data'!$C$3:$H$198,5,FALSE)))</f>
        <v>2.6753670473083198E-2</v>
      </c>
      <c r="O47" s="143">
        <f>IF(I47="x","x",(I47*1000000/VLOOKUP($C47,'Crisis Indicator Data'!$C$3:$H$198,5,FALSE)))</f>
        <v>0.40799347471451874</v>
      </c>
      <c r="P47" s="143">
        <f>IF(J47="x","x",(J47*1000000/VLOOKUP($C47,'Crisis Indicator Data'!$C$3:$H$198,5,FALSE)))</f>
        <v>0.23409461663947798</v>
      </c>
      <c r="Q47" s="235">
        <f t="shared" si="4"/>
        <v>5</v>
      </c>
      <c r="R47" s="235">
        <f t="shared" si="5"/>
        <v>4.7</v>
      </c>
    </row>
    <row r="48" spans="1:18" x14ac:dyDescent="0.3">
      <c r="A48" s="145" t="str">
        <f>'Crisis Indicator Data'!A45</f>
        <v>Syrian and Palestinian refugees in iraq</v>
      </c>
      <c r="B48" s="146" t="str">
        <f>'Crisis Indicator Data'!B45</f>
        <v>International displacement</v>
      </c>
      <c r="C48" s="146" t="str">
        <f>'Crisis Indicator Data'!C45</f>
        <v>IRQ003</v>
      </c>
      <c r="D48" s="146" t="str">
        <f>'Crisis Indicator Data'!D45</f>
        <v>Iraq</v>
      </c>
      <c r="E48" s="146" t="str">
        <f>'Crisis Indicator Data'!E45</f>
        <v>IRQ</v>
      </c>
      <c r="F48" s="155">
        <f>IF('Crisis Indicator Data'!Q45="x","x",('Crisis Indicator Data'!Q45/1000000))</f>
        <v>4.6609999999999996</v>
      </c>
      <c r="G48" s="155">
        <f>IF('Crisis Indicator Data'!R45="x","x",('Crisis Indicator Data'!R45/1000000))</f>
        <v>0</v>
      </c>
      <c r="H48" s="155">
        <f>IF('Crisis Indicator Data'!S45="x","x",('Crisis Indicator Data'!S45/1000000))</f>
        <v>0.31</v>
      </c>
      <c r="I48" s="155">
        <f>IF('Crisis Indicator Data'!T45="x","x",('Crisis Indicator Data'!T45/1000000))</f>
        <v>0.14699999999999999</v>
      </c>
      <c r="J48" s="155">
        <f>IF('Crisis Indicator Data'!U45="x","x",('Crisis Indicator Data'!U45/1000000))</f>
        <v>0.02</v>
      </c>
      <c r="K48" s="241">
        <f t="shared" si="3"/>
        <v>2.8</v>
      </c>
      <c r="L48" s="143">
        <f>IF(F48="x","x",(F48*1000000/VLOOKUP($C48,'Crisis Indicator Data'!$C$3:$H$198,5,FALSE)))</f>
        <v>0.90716231996885943</v>
      </c>
      <c r="M48" s="143">
        <f>IF(G48="x","x",(G48*1000000/VLOOKUP($C48,'Crisis Indicator Data'!$C$3:$H$198,5,FALSE)))</f>
        <v>0</v>
      </c>
      <c r="N48" s="143">
        <f>IF(H48="x","x",(H48*1000000/VLOOKUP($C48,'Crisis Indicator Data'!$C$3:$H$198,5,FALSE)))</f>
        <v>6.0334760607240169E-2</v>
      </c>
      <c r="O48" s="143">
        <f>IF(I48="x","x",(I48*1000000/VLOOKUP($C48,'Crisis Indicator Data'!$C$3:$H$198,5,FALSE)))</f>
        <v>2.8610354223433242E-2</v>
      </c>
      <c r="P48" s="143">
        <f>IF(J48="x","x",(J48*1000000/VLOOKUP($C48,'Crisis Indicator Data'!$C$3:$H$198,5,FALSE)))</f>
        <v>3.8925652004671079E-3</v>
      </c>
      <c r="Q48" s="235">
        <f t="shared" si="4"/>
        <v>3</v>
      </c>
      <c r="R48" s="235">
        <f t="shared" si="5"/>
        <v>2.9</v>
      </c>
    </row>
    <row r="49" spans="1:18" x14ac:dyDescent="0.3">
      <c r="A49" s="145" t="str">
        <f>'Crisis Indicator Data'!A46</f>
        <v>Mixed migration flows in Italy</v>
      </c>
      <c r="B49" s="146" t="str">
        <f>'Crisis Indicator Data'!B46</f>
        <v>International displacement</v>
      </c>
      <c r="C49" s="146" t="str">
        <f>'Crisis Indicator Data'!C46</f>
        <v>ITA002</v>
      </c>
      <c r="D49" s="146" t="str">
        <f>'Crisis Indicator Data'!D46</f>
        <v>Italy</v>
      </c>
      <c r="E49" s="146" t="str">
        <f>'Crisis Indicator Data'!E46</f>
        <v>ITA</v>
      </c>
      <c r="F49" s="155">
        <f>IF('Crisis Indicator Data'!Q46="x","x",('Crisis Indicator Data'!Q46/1000000))</f>
        <v>7.12</v>
      </c>
      <c r="G49" s="155" t="str">
        <f>IF('Crisis Indicator Data'!R46="x","x",('Crisis Indicator Data'!R46/1000000))</f>
        <v>x</v>
      </c>
      <c r="H49" s="155" t="str">
        <f>IF('Crisis Indicator Data'!S46="x","x",('Crisis Indicator Data'!S46/1000000))</f>
        <v>x</v>
      </c>
      <c r="I49" s="155" t="str">
        <f>IF('Crisis Indicator Data'!T46="x","x",('Crisis Indicator Data'!T46/1000000))</f>
        <v>x</v>
      </c>
      <c r="J49" s="155" t="str">
        <f>IF('Crisis Indicator Data'!U46="x","x",('Crisis Indicator Data'!U46/1000000))</f>
        <v>x</v>
      </c>
      <c r="K49" s="241" t="str">
        <f t="shared" si="3"/>
        <v>x</v>
      </c>
      <c r="L49" s="143">
        <f>IF(F49="x","x",(F49*1000000/VLOOKUP($C49,'Crisis Indicator Data'!$C$3:$H$198,5,FALSE)))</f>
        <v>1</v>
      </c>
      <c r="M49" s="143" t="str">
        <f>IF(G49="x","x",(G49*1000000/VLOOKUP($C49,'Crisis Indicator Data'!$C$3:$H$198,5,FALSE)))</f>
        <v>x</v>
      </c>
      <c r="N49" s="143" t="str">
        <f>IF(H49="x","x",(H49*1000000/VLOOKUP($C49,'Crisis Indicator Data'!$C$3:$H$198,5,FALSE)))</f>
        <v>x</v>
      </c>
      <c r="O49" s="143" t="str">
        <f>IF(I49="x","x",(I49*1000000/VLOOKUP($C49,'Crisis Indicator Data'!$C$3:$H$198,5,FALSE)))</f>
        <v>x</v>
      </c>
      <c r="P49" s="143" t="str">
        <f>IF(J49="x","x",(J49*1000000/VLOOKUP($C49,'Crisis Indicator Data'!$C$3:$H$198,5,FALSE)))</f>
        <v>x</v>
      </c>
      <c r="Q49" s="235" t="str">
        <f t="shared" si="4"/>
        <v>x</v>
      </c>
      <c r="R49" s="235" t="str">
        <f t="shared" si="5"/>
        <v>x</v>
      </c>
    </row>
    <row r="50" spans="1:18" x14ac:dyDescent="0.3">
      <c r="A50" s="145" t="str">
        <f>'Crisis Indicator Data'!A47</f>
        <v>Syrian refugees in Jordan</v>
      </c>
      <c r="B50" s="146" t="str">
        <f>'Crisis Indicator Data'!B47</f>
        <v>International displacement</v>
      </c>
      <c r="C50" s="146" t="str">
        <f>'Crisis Indicator Data'!C47</f>
        <v>JOR002</v>
      </c>
      <c r="D50" s="146" t="str">
        <f>'Crisis Indicator Data'!D47</f>
        <v>Jordan</v>
      </c>
      <c r="E50" s="146" t="str">
        <f>'Crisis Indicator Data'!E47</f>
        <v>JOR</v>
      </c>
      <c r="F50" s="155">
        <f>IF('Crisis Indicator Data'!Q47="x","x",('Crisis Indicator Data'!Q47/1000000))</f>
        <v>6.79</v>
      </c>
      <c r="G50" s="155">
        <f>IF('Crisis Indicator Data'!R47="x","x",('Crisis Indicator Data'!R47/1000000))</f>
        <v>0.60899999999999999</v>
      </c>
      <c r="H50" s="155">
        <f>IF('Crisis Indicator Data'!S47="x","x",('Crisis Indicator Data'!S47/1000000))</f>
        <v>0.78500000000000003</v>
      </c>
      <c r="I50" s="155">
        <f>IF('Crisis Indicator Data'!T47="x","x",('Crisis Indicator Data'!T47/1000000))</f>
        <v>0.52300000000000002</v>
      </c>
      <c r="J50" s="155">
        <f>IF('Crisis Indicator Data'!U47="x","x",('Crisis Indicator Data'!U47/1000000))</f>
        <v>0</v>
      </c>
      <c r="K50" s="241">
        <f t="shared" si="3"/>
        <v>3.5</v>
      </c>
      <c r="L50" s="143">
        <f>IF(F50="x","x",(F50*1000000/VLOOKUP($C50,'Crisis Indicator Data'!$C$3:$H$198,5,FALSE)))</f>
        <v>0.77974276527331188</v>
      </c>
      <c r="M50" s="143">
        <f>IF(G50="x","x",(G50*1000000/VLOOKUP($C50,'Crisis Indicator Data'!$C$3:$H$198,5,FALSE)))</f>
        <v>6.9935691318327969E-2</v>
      </c>
      <c r="N50" s="143">
        <f>IF(H50="x","x",(H50*1000000/VLOOKUP($C50,'Crisis Indicator Data'!$C$3:$H$198,5,FALSE)))</f>
        <v>9.0146991272393201E-2</v>
      </c>
      <c r="O50" s="143">
        <f>IF(I50="x","x",(I50*1000000/VLOOKUP($C50,'Crisis Indicator Data'!$C$3:$H$198,5,FALSE)))</f>
        <v>6.0059715204409739E-2</v>
      </c>
      <c r="P50" s="143">
        <f>IF(J50="x","x",(J50*1000000/VLOOKUP($C50,'Crisis Indicator Data'!$C$3:$H$198,5,FALSE)))</f>
        <v>0</v>
      </c>
      <c r="Q50" s="235">
        <f t="shared" si="4"/>
        <v>4</v>
      </c>
      <c r="R50" s="235">
        <f t="shared" si="5"/>
        <v>3.75</v>
      </c>
    </row>
    <row r="51" spans="1:18" x14ac:dyDescent="0.3">
      <c r="A51" s="145" t="str">
        <f>'Crisis Indicator Data'!A48</f>
        <v>Refugee situation in Kenya</v>
      </c>
      <c r="B51" s="146" t="str">
        <f>'Crisis Indicator Data'!B48</f>
        <v>International displacement</v>
      </c>
      <c r="C51" s="146" t="str">
        <f>'Crisis Indicator Data'!C48</f>
        <v>KEN002</v>
      </c>
      <c r="D51" s="146" t="str">
        <f>'Crisis Indicator Data'!D48</f>
        <v>Kenya</v>
      </c>
      <c r="E51" s="146" t="str">
        <f>'Crisis Indicator Data'!E48</f>
        <v>KEN</v>
      </c>
      <c r="F51" s="155">
        <f>IF('Crisis Indicator Data'!Q48="x","x",('Crisis Indicator Data'!Q48/1000000))</f>
        <v>6.165</v>
      </c>
      <c r="G51" s="155">
        <f>IF('Crisis Indicator Data'!R48="x","x",('Crisis Indicator Data'!R48/1000000))</f>
        <v>0</v>
      </c>
      <c r="H51" s="155">
        <f>IF('Crisis Indicator Data'!S48="x","x",('Crisis Indicator Data'!S48/1000000))</f>
        <v>0.51900000000000002</v>
      </c>
      <c r="I51" s="155">
        <f>IF('Crisis Indicator Data'!T48="x","x",('Crisis Indicator Data'!T48/1000000))</f>
        <v>0</v>
      </c>
      <c r="J51" s="155">
        <f>IF('Crisis Indicator Data'!U48="x","x",('Crisis Indicator Data'!U48/1000000))</f>
        <v>0</v>
      </c>
      <c r="K51" s="241">
        <f t="shared" si="3"/>
        <v>2.9</v>
      </c>
      <c r="L51" s="143">
        <f>IF(F51="x","x",(F51*1000000/VLOOKUP($C51,'Crisis Indicator Data'!$C$3:$H$198,5,FALSE)))</f>
        <v>0.92235188509874322</v>
      </c>
      <c r="M51" s="143">
        <f>IF(G51="x","x",(G51*1000000/VLOOKUP($C51,'Crisis Indicator Data'!$C$3:$H$198,5,FALSE)))</f>
        <v>0</v>
      </c>
      <c r="N51" s="143">
        <f>IF(H51="x","x",(H51*1000000/VLOOKUP($C51,'Crisis Indicator Data'!$C$3:$H$198,5,FALSE)))</f>
        <v>7.7648114901256726E-2</v>
      </c>
      <c r="O51" s="143">
        <f>IF(I51="x","x",(I51*1000000/VLOOKUP($C51,'Crisis Indicator Data'!$C$3:$H$198,5,FALSE)))</f>
        <v>0</v>
      </c>
      <c r="P51" s="143">
        <f>IF(J51="x","x",(J51*1000000/VLOOKUP($C51,'Crisis Indicator Data'!$C$3:$H$198,5,FALSE)))</f>
        <v>0</v>
      </c>
      <c r="Q51" s="235">
        <f t="shared" si="4"/>
        <v>3</v>
      </c>
      <c r="R51" s="235">
        <f t="shared" si="5"/>
        <v>2.95</v>
      </c>
    </row>
    <row r="52" spans="1:18" x14ac:dyDescent="0.3">
      <c r="A52" s="145" t="str">
        <f>'Crisis Indicator Data'!A49</f>
        <v>Syrian refugees in Lebanon</v>
      </c>
      <c r="B52" s="146" t="str">
        <f>'Crisis Indicator Data'!B49</f>
        <v>International displacement</v>
      </c>
      <c r="C52" s="146" t="str">
        <f>'Crisis Indicator Data'!C49</f>
        <v>LBN002</v>
      </c>
      <c r="D52" s="146" t="str">
        <f>'Crisis Indicator Data'!D49</f>
        <v>Lebanon</v>
      </c>
      <c r="E52" s="146" t="str">
        <f>'Crisis Indicator Data'!E49</f>
        <v>LBN</v>
      </c>
      <c r="F52" s="155">
        <f>IF('Crisis Indicator Data'!Q49="x","x",('Crisis Indicator Data'!Q49/1000000))</f>
        <v>3.3530000000000002</v>
      </c>
      <c r="G52" s="155">
        <f>IF('Crisis Indicator Data'!R49="x","x",('Crisis Indicator Data'!R49/1000000))</f>
        <v>0.29499999999999998</v>
      </c>
      <c r="H52" s="155">
        <f>IF('Crisis Indicator Data'!S49="x","x",('Crisis Indicator Data'!S49/1000000))</f>
        <v>1.575</v>
      </c>
      <c r="I52" s="155">
        <f>IF('Crisis Indicator Data'!T49="x","x",('Crisis Indicator Data'!T49/1000000))</f>
        <v>1.573</v>
      </c>
      <c r="J52" s="155">
        <f>IF('Crisis Indicator Data'!U49="x","x",('Crisis Indicator Data'!U49/1000000))</f>
        <v>0.06</v>
      </c>
      <c r="K52" s="241">
        <f t="shared" si="3"/>
        <v>4.2</v>
      </c>
      <c r="L52" s="143">
        <f>IF(F52="x","x",(F52*1000000/VLOOKUP($C52,'Crisis Indicator Data'!$C$3:$H$198,5,FALSE)))</f>
        <v>0.48906067677946324</v>
      </c>
      <c r="M52" s="143">
        <f>IF(G52="x","x",(G52*1000000/VLOOKUP($C52,'Crisis Indicator Data'!$C$3:$H$198,5,FALSE)))</f>
        <v>4.3028004667444573E-2</v>
      </c>
      <c r="N52" s="143">
        <f>IF(H52="x","x",(H52*1000000/VLOOKUP($C52,'Crisis Indicator Data'!$C$3:$H$198,5,FALSE)))</f>
        <v>0.22972578763127188</v>
      </c>
      <c r="O52" s="143">
        <f>IF(I52="x","x",(I52*1000000/VLOOKUP($C52,'Crisis Indicator Data'!$C$3:$H$198,5,FALSE)))</f>
        <v>0.2294340723453909</v>
      </c>
      <c r="P52" s="143">
        <f>IF(J52="x","x",(J52*1000000/VLOOKUP($C52,'Crisis Indicator Data'!$C$3:$H$198,5,FALSE)))</f>
        <v>8.7514585764294044E-3</v>
      </c>
      <c r="Q52" s="235">
        <f t="shared" si="4"/>
        <v>4</v>
      </c>
      <c r="R52" s="235">
        <f t="shared" si="5"/>
        <v>4.0999999999999996</v>
      </c>
    </row>
    <row r="53" spans="1:18" x14ac:dyDescent="0.3">
      <c r="A53" s="145" t="str">
        <f>'Crisis Indicator Data'!A50</f>
        <v>Socioeconomic crisis in Lebanon</v>
      </c>
      <c r="B53" s="146" t="str">
        <f>'Crisis Indicator Data'!B50</f>
        <v>Political and economic crisis</v>
      </c>
      <c r="C53" s="146" t="str">
        <f>'Crisis Indicator Data'!C50</f>
        <v>LBN004</v>
      </c>
      <c r="D53" s="146" t="str">
        <f>'Crisis Indicator Data'!D50</f>
        <v>Lebanon</v>
      </c>
      <c r="E53" s="146" t="str">
        <f>'Crisis Indicator Data'!E50</f>
        <v>LBN</v>
      </c>
      <c r="F53" s="155">
        <f>IF('Crisis Indicator Data'!Q50="x","x",('Crisis Indicator Data'!Q50/1000000))</f>
        <v>0</v>
      </c>
      <c r="G53" s="155">
        <f>IF('Crisis Indicator Data'!R50="x","x",('Crisis Indicator Data'!R50/1000000))</f>
        <v>2.1739999999999999</v>
      </c>
      <c r="H53" s="155">
        <f>IF('Crisis Indicator Data'!S50="x","x",('Crisis Indicator Data'!S50/1000000))</f>
        <v>1.6579999999999999</v>
      </c>
      <c r="I53" s="155">
        <f>IF('Crisis Indicator Data'!T50="x","x",('Crisis Indicator Data'!T50/1000000))</f>
        <v>2.964</v>
      </c>
      <c r="J53" s="155">
        <f>IF('Crisis Indicator Data'!U50="x","x",('Crisis Indicator Data'!U50/1000000))</f>
        <v>0.06</v>
      </c>
      <c r="K53" s="241">
        <f t="shared" si="3"/>
        <v>4.5</v>
      </c>
      <c r="L53" s="143">
        <f>IF(F53="x","x",(F53*1000000/VLOOKUP($C53,'Crisis Indicator Data'!$C$3:$H$198,5,FALSE)))</f>
        <v>0</v>
      </c>
      <c r="M53" s="143">
        <f>IF(G53="x","x",(G53*1000000/VLOOKUP($C53,'Crisis Indicator Data'!$C$3:$H$198,5,FALSE)))</f>
        <v>0.31709451575262543</v>
      </c>
      <c r="N53" s="143">
        <f>IF(H53="x","x",(H53*1000000/VLOOKUP($C53,'Crisis Indicator Data'!$C$3:$H$198,5,FALSE)))</f>
        <v>0.24183197199533255</v>
      </c>
      <c r="O53" s="143">
        <f>IF(I53="x","x",(I53*1000000/VLOOKUP($C53,'Crisis Indicator Data'!$C$3:$H$198,5,FALSE)))</f>
        <v>0.43232205367561261</v>
      </c>
      <c r="P53" s="143">
        <f>IF(J53="x","x",(J53*1000000/VLOOKUP($C53,'Crisis Indicator Data'!$C$3:$H$198,5,FALSE)))</f>
        <v>8.7514585764294044E-3</v>
      </c>
      <c r="Q53" s="235">
        <f t="shared" si="4"/>
        <v>4</v>
      </c>
      <c r="R53" s="235">
        <f t="shared" si="5"/>
        <v>4.25</v>
      </c>
    </row>
    <row r="54" spans="1:18" x14ac:dyDescent="0.3">
      <c r="A54" s="148" t="str">
        <f>'Crisis Indicator Data'!A51</f>
        <v>Complex crisis in Libya</v>
      </c>
      <c r="B54" s="149" t="str">
        <f>'Crisis Indicator Data'!B51</f>
        <v>Multiple crises country</v>
      </c>
      <c r="C54" s="149" t="str">
        <f>'Crisis Indicator Data'!C51</f>
        <v>LBY001</v>
      </c>
      <c r="D54" s="149" t="str">
        <f>'Crisis Indicator Data'!D51</f>
        <v>Libya</v>
      </c>
      <c r="E54" s="149" t="str">
        <f>'Crisis Indicator Data'!E51</f>
        <v>LBY</v>
      </c>
      <c r="F54" s="155">
        <f>IF('Crisis Indicator Data'!Q51="x","x",('Crisis Indicator Data'!Q51/1000000))</f>
        <v>4.9000000000000004</v>
      </c>
      <c r="G54" s="155">
        <f>IF('Crisis Indicator Data'!R51="x","x",('Crisis Indicator Data'!R51/1000000))</f>
        <v>1.2</v>
      </c>
      <c r="H54" s="155">
        <f>IF('Crisis Indicator Data'!S51="x","x",('Crisis Indicator Data'!S51/1000000))</f>
        <v>0.871</v>
      </c>
      <c r="I54" s="155">
        <f>IF('Crisis Indicator Data'!T51="x","x",('Crisis Indicator Data'!T51/1000000))</f>
        <v>0.27300000000000002</v>
      </c>
      <c r="J54" s="155">
        <f>IF('Crisis Indicator Data'!U51="x","x",('Crisis Indicator Data'!U51/1000000))</f>
        <v>0.156</v>
      </c>
      <c r="K54" s="241">
        <f t="shared" si="3"/>
        <v>3.5</v>
      </c>
      <c r="L54" s="143">
        <f>IF(F54="x","x",(F54*1000000/VLOOKUP($C54,'Crisis Indicator Data'!$C$3:$H$198,5,FALSE)))</f>
        <v>0.66216216216216217</v>
      </c>
      <c r="M54" s="143">
        <f>IF(G54="x","x",(G54*1000000/VLOOKUP($C54,'Crisis Indicator Data'!$C$3:$H$198,5,FALSE)))</f>
        <v>0.16216216216216217</v>
      </c>
      <c r="N54" s="143">
        <f>IF(H54="x","x",(H54*1000000/VLOOKUP($C54,'Crisis Indicator Data'!$C$3:$H$198,5,FALSE)))</f>
        <v>0.11770270270270271</v>
      </c>
      <c r="O54" s="143">
        <f>IF(I54="x","x",(I54*1000000/VLOOKUP($C54,'Crisis Indicator Data'!$C$3:$H$198,5,FALSE)))</f>
        <v>3.689189189189189E-2</v>
      </c>
      <c r="P54" s="143">
        <f>IF(J54="x","x",(J54*1000000/VLOOKUP($C54,'Crisis Indicator Data'!$C$3:$H$198,5,FALSE)))</f>
        <v>2.1081081081081081E-2</v>
      </c>
      <c r="Q54" s="235">
        <f t="shared" si="4"/>
        <v>4</v>
      </c>
      <c r="R54" s="235">
        <f t="shared" si="5"/>
        <v>3.75</v>
      </c>
    </row>
    <row r="55" spans="1:18" x14ac:dyDescent="0.3">
      <c r="A55" s="148" t="str">
        <f>'Crisis Indicator Data'!A52</f>
        <v>Mixed migration flows in Libya</v>
      </c>
      <c r="B55" s="149" t="str">
        <f>'Crisis Indicator Data'!B52</f>
        <v>International displacement</v>
      </c>
      <c r="C55" s="149" t="str">
        <f>'Crisis Indicator Data'!C52</f>
        <v>LBY002</v>
      </c>
      <c r="D55" s="149" t="str">
        <f>'Crisis Indicator Data'!D52</f>
        <v>Libya</v>
      </c>
      <c r="E55" s="149" t="str">
        <f>'Crisis Indicator Data'!E52</f>
        <v>LBY</v>
      </c>
      <c r="F55" s="155">
        <f>IF('Crisis Indicator Data'!Q52="x","x",('Crisis Indicator Data'!Q52/1000000))</f>
        <v>6.8239999999999998</v>
      </c>
      <c r="G55" s="155">
        <f>IF('Crisis Indicator Data'!R52="x","x",('Crisis Indicator Data'!R52/1000000))</f>
        <v>0.22800000000000001</v>
      </c>
      <c r="H55" s="155">
        <f>IF('Crisis Indicator Data'!S52="x","x",('Crisis Indicator Data'!S52/1000000))</f>
        <v>6.5000000000000002E-2</v>
      </c>
      <c r="I55" s="155">
        <f>IF('Crisis Indicator Data'!T52="x","x",('Crisis Indicator Data'!T52/1000000))</f>
        <v>4.0000000000000001E-3</v>
      </c>
      <c r="J55" s="155">
        <f>IF('Crisis Indicator Data'!U52="x","x",('Crisis Indicator Data'!U52/1000000))</f>
        <v>3.0000000000000001E-3</v>
      </c>
      <c r="K55" s="241">
        <f t="shared" si="3"/>
        <v>1.4</v>
      </c>
      <c r="L55" s="143">
        <f>IF(F55="x","x",(F55*1000000/VLOOKUP($C55,'Crisis Indicator Data'!$C$3:$H$198,5,FALSE)))</f>
        <v>0.92216216216216218</v>
      </c>
      <c r="M55" s="143">
        <f>IF(G55="x","x",(G55*1000000/VLOOKUP($C55,'Crisis Indicator Data'!$C$3:$H$198,5,FALSE)))</f>
        <v>3.0810810810810812E-2</v>
      </c>
      <c r="N55" s="143">
        <f>IF(H55="x","x",(H55*1000000/VLOOKUP($C55,'Crisis Indicator Data'!$C$3:$H$198,5,FALSE)))</f>
        <v>8.7837837837837843E-3</v>
      </c>
      <c r="O55" s="143">
        <f>IF(I55="x","x",(I55*1000000/VLOOKUP($C55,'Crisis Indicator Data'!$C$3:$H$198,5,FALSE)))</f>
        <v>5.4054054054054055E-4</v>
      </c>
      <c r="P55" s="143">
        <f>IF(J55="x","x",(J55*1000000/VLOOKUP($C55,'Crisis Indicator Data'!$C$3:$H$198,5,FALSE)))</f>
        <v>4.0540540540540538E-4</v>
      </c>
      <c r="Q55" s="235">
        <f t="shared" si="4"/>
        <v>1</v>
      </c>
      <c r="R55" s="235">
        <f t="shared" si="5"/>
        <v>1.2</v>
      </c>
    </row>
    <row r="56" spans="1:18" x14ac:dyDescent="0.3">
      <c r="A56" s="148" t="str">
        <f>'Crisis Indicator Data'!A53</f>
        <v>Drought in Lesotho</v>
      </c>
      <c r="B56" s="149" t="str">
        <f>'Crisis Indicator Data'!B53</f>
        <v>Drought</v>
      </c>
      <c r="C56" s="149" t="str">
        <f>'Crisis Indicator Data'!C53</f>
        <v>LSO002</v>
      </c>
      <c r="D56" s="149" t="str">
        <f>'Crisis Indicator Data'!D53</f>
        <v>Lesotho</v>
      </c>
      <c r="E56" s="149" t="str">
        <f>'Crisis Indicator Data'!E53</f>
        <v>LSO</v>
      </c>
      <c r="F56" s="155">
        <f>IF('Crisis Indicator Data'!Q53="x","x",('Crisis Indicator Data'!Q53/1000000))</f>
        <v>0.40500000000000003</v>
      </c>
      <c r="G56" s="155">
        <f>IF('Crisis Indicator Data'!R53="x","x",('Crisis Indicator Data'!R53/1000000))</f>
        <v>0.48</v>
      </c>
      <c r="H56" s="155">
        <f>IF('Crisis Indicator Data'!S53="x","x",('Crisis Indicator Data'!S53/1000000))</f>
        <v>0.48199999999999998</v>
      </c>
      <c r="I56" s="155">
        <f>IF('Crisis Indicator Data'!T53="x","x",('Crisis Indicator Data'!T53/1000000))</f>
        <v>0.1</v>
      </c>
      <c r="J56" s="155">
        <f>IF('Crisis Indicator Data'!U53="x","x",('Crisis Indicator Data'!U53/1000000))</f>
        <v>0</v>
      </c>
      <c r="K56" s="241">
        <f t="shared" si="3"/>
        <v>2.9</v>
      </c>
      <c r="L56" s="143">
        <f>IF(F56="x","x",(F56*1000000/VLOOKUP($C56,'Crisis Indicator Data'!$C$3:$H$198,5,FALSE)))</f>
        <v>0.27607361963190186</v>
      </c>
      <c r="M56" s="143">
        <f>IF(G56="x","x",(G56*1000000/VLOOKUP($C56,'Crisis Indicator Data'!$C$3:$H$198,5,FALSE)))</f>
        <v>0.32719836400817998</v>
      </c>
      <c r="N56" s="143">
        <f>IF(H56="x","x",(H56*1000000/VLOOKUP($C56,'Crisis Indicator Data'!$C$3:$H$198,5,FALSE)))</f>
        <v>0.32856169052488071</v>
      </c>
      <c r="O56" s="143">
        <f>IF(I56="x","x",(I56*1000000/VLOOKUP($C56,'Crisis Indicator Data'!$C$3:$H$198,5,FALSE)))</f>
        <v>6.8166325835037497E-2</v>
      </c>
      <c r="P56" s="143">
        <f>IF(J56="x","x",(J56*1000000/VLOOKUP($C56,'Crisis Indicator Data'!$C$3:$H$198,5,FALSE)))</f>
        <v>0</v>
      </c>
      <c r="Q56" s="235">
        <f t="shared" si="4"/>
        <v>4</v>
      </c>
      <c r="R56" s="235">
        <f t="shared" si="5"/>
        <v>3.45</v>
      </c>
    </row>
    <row r="57" spans="1:18" x14ac:dyDescent="0.3">
      <c r="A57" s="148" t="str">
        <f>'Crisis Indicator Data'!A54</f>
        <v>Mixed migration flows in Morocco</v>
      </c>
      <c r="B57" s="149" t="str">
        <f>'Crisis Indicator Data'!B54</f>
        <v>International displacement</v>
      </c>
      <c r="C57" s="149" t="str">
        <f>'Crisis Indicator Data'!C54</f>
        <v>MAR002</v>
      </c>
      <c r="D57" s="149" t="str">
        <f>'Crisis Indicator Data'!D54</f>
        <v>Morocco</v>
      </c>
      <c r="E57" s="149" t="str">
        <f>'Crisis Indicator Data'!E54</f>
        <v>MAR</v>
      </c>
      <c r="F57" s="155" t="str">
        <f>IF('Crisis Indicator Data'!Q54="x","x",('Crisis Indicator Data'!Q54/1000000))</f>
        <v>x</v>
      </c>
      <c r="G57" s="155" t="str">
        <f>IF('Crisis Indicator Data'!R54="x","x",('Crisis Indicator Data'!R54/1000000))</f>
        <v>x</v>
      </c>
      <c r="H57" s="155" t="str">
        <f>IF('Crisis Indicator Data'!S54="x","x",('Crisis Indicator Data'!S54/1000000))</f>
        <v>x</v>
      </c>
      <c r="I57" s="155" t="str">
        <f>IF('Crisis Indicator Data'!T54="x","x",('Crisis Indicator Data'!T54/1000000))</f>
        <v>x</v>
      </c>
      <c r="J57" s="155" t="str">
        <f>IF('Crisis Indicator Data'!U54="x","x",('Crisis Indicator Data'!U54/1000000))</f>
        <v>x</v>
      </c>
      <c r="K57" s="241" t="str">
        <f t="shared" si="3"/>
        <v>x</v>
      </c>
      <c r="L57" s="143" t="str">
        <f>IF(F57="x","x",(F57*1000000/VLOOKUP($C57,'Crisis Indicator Data'!$C$3:$H$198,5,FALSE)))</f>
        <v>x</v>
      </c>
      <c r="M57" s="143" t="str">
        <f>IF(G57="x","x",(G57*1000000/VLOOKUP($C57,'Crisis Indicator Data'!$C$3:$H$198,5,FALSE)))</f>
        <v>x</v>
      </c>
      <c r="N57" s="143" t="str">
        <f>IF(H57="x","x",(H57*1000000/VLOOKUP($C57,'Crisis Indicator Data'!$C$3:$H$198,5,FALSE)))</f>
        <v>x</v>
      </c>
      <c r="O57" s="143" t="str">
        <f>IF(I57="x","x",(I57*1000000/VLOOKUP($C57,'Crisis Indicator Data'!$C$3:$H$198,5,FALSE)))</f>
        <v>x</v>
      </c>
      <c r="P57" s="143" t="str">
        <f>IF(J57="x","x",(J57*1000000/VLOOKUP($C57,'Crisis Indicator Data'!$C$3:$H$198,5,FALSE)))</f>
        <v>x</v>
      </c>
      <c r="Q57" s="235" t="str">
        <f t="shared" si="4"/>
        <v>x</v>
      </c>
      <c r="R57" s="235" t="str">
        <f t="shared" si="5"/>
        <v>x</v>
      </c>
    </row>
    <row r="58" spans="1:18" x14ac:dyDescent="0.3">
      <c r="A58" s="148" t="str">
        <f>'Crisis Indicator Data'!A55</f>
        <v>Drought in Madagascar</v>
      </c>
      <c r="B58" s="149" t="str">
        <f>'Crisis Indicator Data'!B55</f>
        <v>Drought</v>
      </c>
      <c r="C58" s="149" t="str">
        <f>'Crisis Indicator Data'!C55</f>
        <v>MDG002</v>
      </c>
      <c r="D58" s="149" t="str">
        <f>'Crisis Indicator Data'!D55</f>
        <v>Madagascar</v>
      </c>
      <c r="E58" s="149" t="str">
        <f>'Crisis Indicator Data'!E55</f>
        <v>MDG</v>
      </c>
      <c r="F58" s="155">
        <f>IF('Crisis Indicator Data'!Q55="x","x",('Crisis Indicator Data'!Q55/1000000))</f>
        <v>0.94199999999999995</v>
      </c>
      <c r="G58" s="155">
        <f>IF('Crisis Indicator Data'!R55="x","x",('Crisis Indicator Data'!R55/1000000))</f>
        <v>1.6180000000000001</v>
      </c>
      <c r="H58" s="155">
        <f>IF('Crisis Indicator Data'!S55="x","x",('Crisis Indicator Data'!S55/1000000))</f>
        <v>1.0669999999999999</v>
      </c>
      <c r="I58" s="155">
        <f>IF('Crisis Indicator Data'!T55="x","x",('Crisis Indicator Data'!T55/1000000))</f>
        <v>0.28199999999999997</v>
      </c>
      <c r="J58" s="155">
        <f>IF('Crisis Indicator Data'!U55="x","x",('Crisis Indicator Data'!U55/1000000))</f>
        <v>0</v>
      </c>
      <c r="K58" s="241">
        <f t="shared" si="3"/>
        <v>3.6</v>
      </c>
      <c r="L58" s="143">
        <f>IF(F58="x","x",(F58*1000000/VLOOKUP($C58,'Crisis Indicator Data'!$C$3:$H$198,5,FALSE)))</f>
        <v>0.2409823484267076</v>
      </c>
      <c r="M58" s="143">
        <f>IF(G58="x","x",(G58*1000000/VLOOKUP($C58,'Crisis Indicator Data'!$C$3:$H$198,5,FALSE)))</f>
        <v>0.41391660271169095</v>
      </c>
      <c r="N58" s="143">
        <f>IF(H58="x","x",(H58*1000000/VLOOKUP($C58,'Crisis Indicator Data'!$C$3:$H$198,5,FALSE)))</f>
        <v>0.27295983627526221</v>
      </c>
      <c r="O58" s="143">
        <f>IF(I58="x","x",(I58*1000000/VLOOKUP($C58,'Crisis Indicator Data'!$C$3:$H$198,5,FALSE)))</f>
        <v>7.2141212586339223E-2</v>
      </c>
      <c r="P58" s="143">
        <f>IF(J58="x","x",(J58*1000000/VLOOKUP($C58,'Crisis Indicator Data'!$C$3:$H$198,5,FALSE)))</f>
        <v>0</v>
      </c>
      <c r="Q58" s="235">
        <f t="shared" si="4"/>
        <v>4</v>
      </c>
      <c r="R58" s="235">
        <f t="shared" si="5"/>
        <v>3.8</v>
      </c>
    </row>
    <row r="59" spans="1:18" x14ac:dyDescent="0.3">
      <c r="A59" s="148" t="str">
        <f>'Crisis Indicator Data'!A56</f>
        <v>Multiple crisis in Mexico</v>
      </c>
      <c r="B59" s="149" t="str">
        <f>'Crisis Indicator Data'!B56</f>
        <v>Multiple crises country</v>
      </c>
      <c r="C59" s="149" t="str">
        <f>'Crisis Indicator Data'!C56</f>
        <v>MEX001</v>
      </c>
      <c r="D59" s="149" t="str">
        <f>'Crisis Indicator Data'!D56</f>
        <v>Mexico</v>
      </c>
      <c r="E59" s="149" t="str">
        <f>'Crisis Indicator Data'!E56</f>
        <v>MEX</v>
      </c>
      <c r="F59" s="155" t="str">
        <f>IF('Crisis Indicator Data'!Q56="x","x",('Crisis Indicator Data'!Q56/1000000))</f>
        <v>x</v>
      </c>
      <c r="G59" s="155" t="str">
        <f>IF('Crisis Indicator Data'!R56="x","x",('Crisis Indicator Data'!R56/1000000))</f>
        <v>x</v>
      </c>
      <c r="H59" s="155" t="str">
        <f>IF('Crisis Indicator Data'!S56="x","x",('Crisis Indicator Data'!S56/1000000))</f>
        <v>x</v>
      </c>
      <c r="I59" s="155" t="str">
        <f>IF('Crisis Indicator Data'!T56="x","x",('Crisis Indicator Data'!T56/1000000))</f>
        <v>x</v>
      </c>
      <c r="J59" s="155" t="str">
        <f>IF('Crisis Indicator Data'!U56="x","x",('Crisis Indicator Data'!U56/1000000))</f>
        <v>x</v>
      </c>
      <c r="K59" s="241" t="str">
        <f t="shared" si="3"/>
        <v>x</v>
      </c>
      <c r="L59" s="143" t="str">
        <f>IF(F59="x","x",(F59*1000000/VLOOKUP($C59,'Crisis Indicator Data'!$C$3:$H$198,5,FALSE)))</f>
        <v>x</v>
      </c>
      <c r="M59" s="143" t="str">
        <f>IF(G59="x","x",(G59*1000000/VLOOKUP($C59,'Crisis Indicator Data'!$C$3:$H$198,5,FALSE)))</f>
        <v>x</v>
      </c>
      <c r="N59" s="143" t="str">
        <f>IF(H59="x","x",(H59*1000000/VLOOKUP($C59,'Crisis Indicator Data'!$C$3:$H$198,5,FALSE)))</f>
        <v>x</v>
      </c>
      <c r="O59" s="143" t="str">
        <f>IF(I59="x","x",(I59*1000000/VLOOKUP($C59,'Crisis Indicator Data'!$C$3:$H$198,5,FALSE)))</f>
        <v>x</v>
      </c>
      <c r="P59" s="143" t="str">
        <f>IF(J59="x","x",(J59*1000000/VLOOKUP($C59,'Crisis Indicator Data'!$C$3:$H$198,5,FALSE)))</f>
        <v>x</v>
      </c>
      <c r="Q59" s="235" t="str">
        <f t="shared" si="4"/>
        <v>x</v>
      </c>
      <c r="R59" s="235" t="str">
        <f t="shared" si="5"/>
        <v>x</v>
      </c>
    </row>
    <row r="60" spans="1:18" x14ac:dyDescent="0.3">
      <c r="A60" s="148" t="str">
        <f>'Crisis Indicator Data'!A57</f>
        <v>Criminal Violence in Mexico</v>
      </c>
      <c r="B60" s="149" t="str">
        <f>'Crisis Indicator Data'!B57</f>
        <v>Other type of violence</v>
      </c>
      <c r="C60" s="149" t="str">
        <f>'Crisis Indicator Data'!C57</f>
        <v>MEX002</v>
      </c>
      <c r="D60" s="149" t="str">
        <f>'Crisis Indicator Data'!D57</f>
        <v>Mexico</v>
      </c>
      <c r="E60" s="149" t="str">
        <f>'Crisis Indicator Data'!E57</f>
        <v>MEX</v>
      </c>
      <c r="F60" s="155" t="str">
        <f>IF('Crisis Indicator Data'!Q57="x","x",('Crisis Indicator Data'!Q57/1000000))</f>
        <v>x</v>
      </c>
      <c r="G60" s="155" t="str">
        <f>IF('Crisis Indicator Data'!R57="x","x",('Crisis Indicator Data'!R57/1000000))</f>
        <v>x</v>
      </c>
      <c r="H60" s="155" t="str">
        <f>IF('Crisis Indicator Data'!S57="x","x",('Crisis Indicator Data'!S57/1000000))</f>
        <v>x</v>
      </c>
      <c r="I60" s="155" t="str">
        <f>IF('Crisis Indicator Data'!T57="x","x",('Crisis Indicator Data'!T57/1000000))</f>
        <v>x</v>
      </c>
      <c r="J60" s="155" t="str">
        <f>IF('Crisis Indicator Data'!U57="x","x",('Crisis Indicator Data'!U57/1000000))</f>
        <v>x</v>
      </c>
      <c r="K60" s="241" t="str">
        <f t="shared" si="3"/>
        <v>x</v>
      </c>
      <c r="L60" s="143" t="str">
        <f>IF(F60="x","x",(F60*1000000/VLOOKUP($C60,'Crisis Indicator Data'!$C$3:$H$198,5,FALSE)))</f>
        <v>x</v>
      </c>
      <c r="M60" s="143" t="str">
        <f>IF(G60="x","x",(G60*1000000/VLOOKUP($C60,'Crisis Indicator Data'!$C$3:$H$198,5,FALSE)))</f>
        <v>x</v>
      </c>
      <c r="N60" s="143" t="str">
        <f>IF(H60="x","x",(H60*1000000/VLOOKUP($C60,'Crisis Indicator Data'!$C$3:$H$198,5,FALSE)))</f>
        <v>x</v>
      </c>
      <c r="O60" s="143" t="str">
        <f>IF(I60="x","x",(I60*1000000/VLOOKUP($C60,'Crisis Indicator Data'!$C$3:$H$198,5,FALSE)))</f>
        <v>x</v>
      </c>
      <c r="P60" s="143" t="str">
        <f>IF(J60="x","x",(J60*1000000/VLOOKUP($C60,'Crisis Indicator Data'!$C$3:$H$198,5,FALSE)))</f>
        <v>x</v>
      </c>
      <c r="Q60" s="235" t="str">
        <f t="shared" si="4"/>
        <v>x</v>
      </c>
      <c r="R60" s="235" t="str">
        <f t="shared" si="5"/>
        <v>x</v>
      </c>
    </row>
    <row r="61" spans="1:18" x14ac:dyDescent="0.3">
      <c r="A61" s="148" t="str">
        <f>'Crisis Indicator Data'!A58</f>
        <v>Mixed Migration in Mexico</v>
      </c>
      <c r="B61" s="149" t="str">
        <f>'Crisis Indicator Data'!B58</f>
        <v>International displacement</v>
      </c>
      <c r="C61" s="149" t="str">
        <f>'Crisis Indicator Data'!C58</f>
        <v>MEX003</v>
      </c>
      <c r="D61" s="149" t="str">
        <f>'Crisis Indicator Data'!D58</f>
        <v>Mexico</v>
      </c>
      <c r="E61" s="149" t="str">
        <f>'Crisis Indicator Data'!E58</f>
        <v>MEX</v>
      </c>
      <c r="F61" s="155" t="str">
        <f>IF('Crisis Indicator Data'!Q58="x","x",('Crisis Indicator Data'!Q58/1000000))</f>
        <v>x</v>
      </c>
      <c r="G61" s="155" t="str">
        <f>IF('Crisis Indicator Data'!R58="x","x",('Crisis Indicator Data'!R58/1000000))</f>
        <v>x</v>
      </c>
      <c r="H61" s="155" t="str">
        <f>IF('Crisis Indicator Data'!S58="x","x",('Crisis Indicator Data'!S58/1000000))</f>
        <v>x</v>
      </c>
      <c r="I61" s="155" t="str">
        <f>IF('Crisis Indicator Data'!T58="x","x",('Crisis Indicator Data'!T58/1000000))</f>
        <v>x</v>
      </c>
      <c r="J61" s="155" t="str">
        <f>IF('Crisis Indicator Data'!U58="x","x",('Crisis Indicator Data'!U58/1000000))</f>
        <v>x</v>
      </c>
      <c r="K61" s="241" t="str">
        <f t="shared" si="3"/>
        <v>x</v>
      </c>
      <c r="L61" s="143" t="str">
        <f>IF(F61="x","x",(F61*1000000/VLOOKUP($C61,'Crisis Indicator Data'!$C$3:$H$198,5,FALSE)))</f>
        <v>x</v>
      </c>
      <c r="M61" s="143" t="str">
        <f>IF(G61="x","x",(G61*1000000/VLOOKUP($C61,'Crisis Indicator Data'!$C$3:$H$198,5,FALSE)))</f>
        <v>x</v>
      </c>
      <c r="N61" s="143" t="str">
        <f>IF(H61="x","x",(H61*1000000/VLOOKUP($C61,'Crisis Indicator Data'!$C$3:$H$198,5,FALSE)))</f>
        <v>x</v>
      </c>
      <c r="O61" s="143" t="str">
        <f>IF(I61="x","x",(I61*1000000/VLOOKUP($C61,'Crisis Indicator Data'!$C$3:$H$198,5,FALSE)))</f>
        <v>x</v>
      </c>
      <c r="P61" s="143" t="str">
        <f>IF(J61="x","x",(J61*1000000/VLOOKUP($C61,'Crisis Indicator Data'!$C$3:$H$198,5,FALSE)))</f>
        <v>x</v>
      </c>
      <c r="Q61" s="235" t="str">
        <f t="shared" si="4"/>
        <v>x</v>
      </c>
      <c r="R61" s="235" t="str">
        <f t="shared" si="5"/>
        <v>x</v>
      </c>
    </row>
    <row r="62" spans="1:18" x14ac:dyDescent="0.3">
      <c r="A62" s="148" t="str">
        <f>'Crisis Indicator Data'!A59</f>
        <v>Complex crisis in Mali</v>
      </c>
      <c r="B62" s="149" t="str">
        <f>'Crisis Indicator Data'!B59</f>
        <v>Complex crisis</v>
      </c>
      <c r="C62" s="149" t="str">
        <f>'Crisis Indicator Data'!C59</f>
        <v>MLI001</v>
      </c>
      <c r="D62" s="149" t="str">
        <f>'Crisis Indicator Data'!D59</f>
        <v>Mali</v>
      </c>
      <c r="E62" s="149" t="str">
        <f>'Crisis Indicator Data'!E59</f>
        <v>MLI</v>
      </c>
      <c r="F62" s="155">
        <f>IF('Crisis Indicator Data'!Q59="x","x",('Crisis Indicator Data'!Q59/1000000))</f>
        <v>8.6910000000000007</v>
      </c>
      <c r="G62" s="155">
        <f>IF('Crisis Indicator Data'!R59="x","x",('Crisis Indicator Data'!R59/1000000))</f>
        <v>5.8120000000000003</v>
      </c>
      <c r="H62" s="155">
        <f>IF('Crisis Indicator Data'!S59="x","x",('Crisis Indicator Data'!S59/1000000))</f>
        <v>3.7</v>
      </c>
      <c r="I62" s="155">
        <f>IF('Crisis Indicator Data'!T59="x","x",('Crisis Indicator Data'!T59/1000000))</f>
        <v>2.2000000000000002</v>
      </c>
      <c r="J62" s="155">
        <f>IF('Crisis Indicator Data'!U59="x","x",('Crisis Indicator Data'!U59/1000000))</f>
        <v>0</v>
      </c>
      <c r="K62" s="241">
        <f t="shared" si="3"/>
        <v>4.5999999999999996</v>
      </c>
      <c r="L62" s="143">
        <f>IF(F62="x","x",(F62*1000000/VLOOKUP($C62,'Crisis Indicator Data'!$C$3:$H$198,5,FALSE)))</f>
        <v>0.42598764826977747</v>
      </c>
      <c r="M62" s="143">
        <f>IF(G62="x","x",(G62*1000000/VLOOKUP($C62,'Crisis Indicator Data'!$C$3:$H$198,5,FALSE)))</f>
        <v>0.28487403195765121</v>
      </c>
      <c r="N62" s="143">
        <f>IF(H62="x","x",(H62*1000000/VLOOKUP($C62,'Crisis Indicator Data'!$C$3:$H$198,5,FALSE)))</f>
        <v>0.18135476914028037</v>
      </c>
      <c r="O62" s="143">
        <f>IF(I62="x","x",(I62*1000000/VLOOKUP($C62,'Crisis Indicator Data'!$C$3:$H$198,5,FALSE)))</f>
        <v>0.1078325654347613</v>
      </c>
      <c r="P62" s="143">
        <f>IF(J62="x","x",(J62*1000000/VLOOKUP($C62,'Crisis Indicator Data'!$C$3:$H$198,5,FALSE)))</f>
        <v>0</v>
      </c>
      <c r="Q62" s="235">
        <f t="shared" si="4"/>
        <v>4</v>
      </c>
      <c r="R62" s="235">
        <f t="shared" si="5"/>
        <v>4.3</v>
      </c>
    </row>
    <row r="63" spans="1:18" x14ac:dyDescent="0.3">
      <c r="A63" s="148" t="str">
        <f>'Crisis Indicator Data'!A60</f>
        <v>Multiple crises in Myanmar</v>
      </c>
      <c r="B63" s="149" t="str">
        <f>'Crisis Indicator Data'!B60</f>
        <v>Multiple crises country</v>
      </c>
      <c r="C63" s="149" t="str">
        <f>'Crisis Indicator Data'!C60</f>
        <v>MMR001</v>
      </c>
      <c r="D63" s="149" t="str">
        <f>'Crisis Indicator Data'!D60</f>
        <v>Myanmar</v>
      </c>
      <c r="E63" s="149" t="str">
        <f>'Crisis Indicator Data'!E60</f>
        <v>MMR</v>
      </c>
      <c r="F63" s="155">
        <f>IF('Crisis Indicator Data'!Q60="x","x",('Crisis Indicator Data'!Q60/1000000))</f>
        <v>5.2709999999999999</v>
      </c>
      <c r="G63" s="155">
        <f>IF('Crisis Indicator Data'!R60="x","x",('Crisis Indicator Data'!R60/1000000))</f>
        <v>3.4289999999999998</v>
      </c>
      <c r="H63" s="155">
        <f>IF('Crisis Indicator Data'!S60="x","x",('Crisis Indicator Data'!S60/1000000))</f>
        <v>1.0469999999999999</v>
      </c>
      <c r="I63" s="155">
        <f>IF('Crisis Indicator Data'!T60="x","x",('Crisis Indicator Data'!T60/1000000))</f>
        <v>0.498</v>
      </c>
      <c r="J63" s="155">
        <f>IF('Crisis Indicator Data'!U60="x","x",('Crisis Indicator Data'!U60/1000000))</f>
        <v>0.15</v>
      </c>
      <c r="K63" s="241">
        <f t="shared" si="3"/>
        <v>3.7</v>
      </c>
      <c r="L63" s="143">
        <f>IF(F63="x","x",(F63*1000000/VLOOKUP($C63,'Crisis Indicator Data'!$C$3:$H$198,5,FALSE)))</f>
        <v>0.50707070707070712</v>
      </c>
      <c r="M63" s="143">
        <f>IF(G63="x","x",(G63*1000000/VLOOKUP($C63,'Crisis Indicator Data'!$C$3:$H$198,5,FALSE)))</f>
        <v>0.32987012987012987</v>
      </c>
      <c r="N63" s="143">
        <f>IF(H63="x","x",(H63*1000000/VLOOKUP($C63,'Crisis Indicator Data'!$C$3:$H$198,5,FALSE)))</f>
        <v>0.10072150072150071</v>
      </c>
      <c r="O63" s="143">
        <f>IF(I63="x","x",(I63*1000000/VLOOKUP($C63,'Crisis Indicator Data'!$C$3:$H$198,5,FALSE)))</f>
        <v>4.7907647907647906E-2</v>
      </c>
      <c r="P63" s="143">
        <f>IF(J63="x","x",(J63*1000000/VLOOKUP($C63,'Crisis Indicator Data'!$C$3:$H$198,5,FALSE)))</f>
        <v>1.443001443001443E-2</v>
      </c>
      <c r="Q63" s="235">
        <f t="shared" si="4"/>
        <v>4</v>
      </c>
      <c r="R63" s="235">
        <f t="shared" si="5"/>
        <v>3.85</v>
      </c>
    </row>
    <row r="64" spans="1:18" x14ac:dyDescent="0.3">
      <c r="A64" s="148" t="str">
        <f>'Crisis Indicator Data'!A61</f>
        <v>Rakhine Conflict</v>
      </c>
      <c r="B64" s="149" t="str">
        <f>'Crisis Indicator Data'!B61</f>
        <v>Conflict</v>
      </c>
      <c r="C64" s="149" t="str">
        <f>'Crisis Indicator Data'!C61</f>
        <v>MMR002</v>
      </c>
      <c r="D64" s="149" t="str">
        <f>'Crisis Indicator Data'!D61</f>
        <v>Myanmar</v>
      </c>
      <c r="E64" s="149" t="str">
        <f>'Crisis Indicator Data'!E61</f>
        <v>MMR</v>
      </c>
      <c r="F64" s="155">
        <f>IF('Crisis Indicator Data'!Q61="x","x",('Crisis Indicator Data'!Q61/1000000))</f>
        <v>2.3180000000000001</v>
      </c>
      <c r="G64" s="155">
        <f>IF('Crisis Indicator Data'!R61="x","x",('Crisis Indicator Data'!R61/1000000))</f>
        <v>0.72899999999999998</v>
      </c>
      <c r="H64" s="155">
        <f>IF('Crisis Indicator Data'!S61="x","x",('Crisis Indicator Data'!S61/1000000))</f>
        <v>0.247</v>
      </c>
      <c r="I64" s="155">
        <f>IF('Crisis Indicator Data'!T61="x","x",('Crisis Indicator Data'!T61/1000000))</f>
        <v>0.437</v>
      </c>
      <c r="J64" s="155">
        <f>IF('Crisis Indicator Data'!U61="x","x",('Crisis Indicator Data'!U61/1000000))</f>
        <v>0.15</v>
      </c>
      <c r="K64" s="241">
        <f t="shared" si="3"/>
        <v>3.2</v>
      </c>
      <c r="L64" s="143">
        <f>IF(F64="x","x",(F64*1000000/VLOOKUP($C64,'Crisis Indicator Data'!$C$3:$H$198,5,FALSE)))</f>
        <v>0.59711488923235445</v>
      </c>
      <c r="M64" s="143">
        <f>IF(G64="x","x",(G64*1000000/VLOOKUP($C64,'Crisis Indicator Data'!$C$3:$H$198,5,FALSE)))</f>
        <v>0.18778979907264295</v>
      </c>
      <c r="N64" s="143">
        <f>IF(H64="x","x",(H64*1000000/VLOOKUP($C64,'Crisis Indicator Data'!$C$3:$H$198,5,FALSE)))</f>
        <v>6.3626996393611537E-2</v>
      </c>
      <c r="O64" s="143">
        <f>IF(I64="x","x",(I64*1000000/VLOOKUP($C64,'Crisis Indicator Data'!$C$3:$H$198,5,FALSE)))</f>
        <v>0.11257083977331273</v>
      </c>
      <c r="P64" s="143">
        <f>IF(J64="x","x",(J64*1000000/VLOOKUP($C64,'Crisis Indicator Data'!$C$3:$H$198,5,FALSE)))</f>
        <v>3.8639876352395672E-2</v>
      </c>
      <c r="Q64" s="235">
        <f t="shared" si="4"/>
        <v>4</v>
      </c>
      <c r="R64" s="235">
        <f t="shared" si="5"/>
        <v>3.6</v>
      </c>
    </row>
    <row r="65" spans="1:18" x14ac:dyDescent="0.3">
      <c r="A65" s="148" t="str">
        <f>'Crisis Indicator Data'!A62</f>
        <v>Kachin and Shan Conflict</v>
      </c>
      <c r="B65" s="149" t="str">
        <f>'Crisis Indicator Data'!B62</f>
        <v>Conflict</v>
      </c>
      <c r="C65" s="149" t="str">
        <f>'Crisis Indicator Data'!C62</f>
        <v>MMR003</v>
      </c>
      <c r="D65" s="149" t="str">
        <f>'Crisis Indicator Data'!D62</f>
        <v>Myanmar</v>
      </c>
      <c r="E65" s="149" t="str">
        <f>'Crisis Indicator Data'!E62</f>
        <v>MMR</v>
      </c>
      <c r="F65" s="155">
        <f>IF('Crisis Indicator Data'!Q62="x","x",('Crisis Indicator Data'!Q62/1000000))</f>
        <v>2.9529999999999998</v>
      </c>
      <c r="G65" s="155">
        <f>IF('Crisis Indicator Data'!R62="x","x",('Crisis Indicator Data'!R62/1000000))</f>
        <v>2.6989999999999998</v>
      </c>
      <c r="H65" s="155">
        <f>IF('Crisis Indicator Data'!S62="x","x",('Crisis Indicator Data'!S62/1000000))</f>
        <v>0.8</v>
      </c>
      <c r="I65" s="155">
        <f>IF('Crisis Indicator Data'!T62="x","x",('Crisis Indicator Data'!T62/1000000))</f>
        <v>6.0999999999999999E-2</v>
      </c>
      <c r="J65" s="155">
        <f>IF('Crisis Indicator Data'!U62="x","x",('Crisis Indicator Data'!U62/1000000))</f>
        <v>0</v>
      </c>
      <c r="K65" s="241">
        <f t="shared" si="3"/>
        <v>3.2</v>
      </c>
      <c r="L65" s="143">
        <f>IF(F65="x","x",(F65*1000000/VLOOKUP($C65,'Crisis Indicator Data'!$C$3:$H$198,5,FALSE)))</f>
        <v>0.45340089052663901</v>
      </c>
      <c r="M65" s="143">
        <f>IF(G65="x","x",(G65*1000000/VLOOKUP($C65,'Crisis Indicator Data'!$C$3:$H$198,5,FALSE)))</f>
        <v>0.41440196530016887</v>
      </c>
      <c r="N65" s="143">
        <f>IF(H65="x","x",(H65*1000000/VLOOKUP($C65,'Crisis Indicator Data'!$C$3:$H$198,5,FALSE)))</f>
        <v>0.12283126055581145</v>
      </c>
      <c r="O65" s="143">
        <f>IF(I65="x","x",(I65*1000000/VLOOKUP($C65,'Crisis Indicator Data'!$C$3:$H$198,5,FALSE)))</f>
        <v>9.3658836173806225E-3</v>
      </c>
      <c r="P65" s="143">
        <f>IF(J65="x","x",(J65*1000000/VLOOKUP($C65,'Crisis Indicator Data'!$C$3:$H$198,5,FALSE)))</f>
        <v>0</v>
      </c>
      <c r="Q65" s="235">
        <f t="shared" si="4"/>
        <v>3</v>
      </c>
      <c r="R65" s="235">
        <f t="shared" si="5"/>
        <v>3.1</v>
      </c>
    </row>
    <row r="66" spans="1:18" x14ac:dyDescent="0.3">
      <c r="A66" s="148" t="str">
        <f>'Crisis Indicator Data'!A63</f>
        <v>Complex crisis in Mozambique</v>
      </c>
      <c r="B66" s="149" t="str">
        <f>'Crisis Indicator Data'!B63</f>
        <v>Complex crisis</v>
      </c>
      <c r="C66" s="149" t="str">
        <f>'Crisis Indicator Data'!C63</f>
        <v>MOZ001</v>
      </c>
      <c r="D66" s="149" t="str">
        <f>'Crisis Indicator Data'!D63</f>
        <v>Mozambique</v>
      </c>
      <c r="E66" s="149" t="str">
        <f>'Crisis Indicator Data'!E63</f>
        <v>MOZ</v>
      </c>
      <c r="F66" s="155">
        <f>IF('Crisis Indicator Data'!Q63="x","x",('Crisis Indicator Data'!Q63/1000000))</f>
        <v>15.339</v>
      </c>
      <c r="G66" s="155">
        <f>IF('Crisis Indicator Data'!R63="x","x",('Crisis Indicator Data'!R63/1000000))</f>
        <v>3.556</v>
      </c>
      <c r="H66" s="155">
        <f>IF('Crisis Indicator Data'!S63="x","x",('Crisis Indicator Data'!S63/1000000))</f>
        <v>2.3769999999999998</v>
      </c>
      <c r="I66" s="155">
        <f>IF('Crisis Indicator Data'!T63="x","x",('Crisis Indicator Data'!T63/1000000))</f>
        <v>0.184</v>
      </c>
      <c r="J66" s="155">
        <f>IF('Crisis Indicator Data'!U63="x","x",('Crisis Indicator Data'!U63/1000000))</f>
        <v>0</v>
      </c>
      <c r="K66" s="241">
        <f t="shared" si="3"/>
        <v>4</v>
      </c>
      <c r="L66" s="143">
        <f>IF(F66="x","x",(F66*1000000/VLOOKUP($C66,'Crisis Indicator Data'!$C$3:$H$198,5,FALSE)))</f>
        <v>0.71490492170022368</v>
      </c>
      <c r="M66" s="143">
        <f>IF(G66="x","x",(G66*1000000/VLOOKUP($C66,'Crisis Indicator Data'!$C$3:$H$198,5,FALSE)))</f>
        <v>0.1657345264727815</v>
      </c>
      <c r="N66" s="143">
        <f>IF(H66="x","x",(H66*1000000/VLOOKUP($C66,'Crisis Indicator Data'!$C$3:$H$198,5,FALSE)))</f>
        <v>0.1107848620432513</v>
      </c>
      <c r="O66" s="143">
        <f>IF(I66="x","x",(I66*1000000/VLOOKUP($C66,'Crisis Indicator Data'!$C$3:$H$198,5,FALSE)))</f>
        <v>8.5756897837434756E-3</v>
      </c>
      <c r="P66" s="143">
        <f>IF(J66="x","x",(J66*1000000/VLOOKUP($C66,'Crisis Indicator Data'!$C$3:$H$198,5,FALSE)))</f>
        <v>0</v>
      </c>
      <c r="Q66" s="235">
        <f t="shared" si="4"/>
        <v>3</v>
      </c>
      <c r="R66" s="235">
        <f t="shared" si="5"/>
        <v>3.5</v>
      </c>
    </row>
    <row r="67" spans="1:18" x14ac:dyDescent="0.3">
      <c r="A67" s="148" t="str">
        <f>'Crisis Indicator Data'!A64</f>
        <v>Cabo Delgado Islamist Insurgency</v>
      </c>
      <c r="B67" s="149" t="str">
        <f>'Crisis Indicator Data'!B64</f>
        <v>Other type of violence</v>
      </c>
      <c r="C67" s="149" t="str">
        <f>'Crisis Indicator Data'!C64</f>
        <v>MOZ004</v>
      </c>
      <c r="D67" s="149" t="str">
        <f>'Crisis Indicator Data'!D64</f>
        <v>Mozambique</v>
      </c>
      <c r="E67" s="149" t="str">
        <f>'Crisis Indicator Data'!E64</f>
        <v>MOZ</v>
      </c>
      <c r="F67" s="155">
        <f>IF('Crisis Indicator Data'!Q64="x","x",('Crisis Indicator Data'!Q64/1000000))</f>
        <v>1.885</v>
      </c>
      <c r="G67" s="155">
        <f>IF('Crisis Indicator Data'!R64="x","x",('Crisis Indicator Data'!R64/1000000))</f>
        <v>1.48</v>
      </c>
      <c r="H67" s="155">
        <f>IF('Crisis Indicator Data'!S64="x","x",('Crisis Indicator Data'!S64/1000000))</f>
        <v>1.4359999999999999</v>
      </c>
      <c r="I67" s="155">
        <f>IF('Crisis Indicator Data'!T64="x","x",('Crisis Indicator Data'!T64/1000000))</f>
        <v>0.14099999999999999</v>
      </c>
      <c r="J67" s="155">
        <f>IF('Crisis Indicator Data'!U64="x","x",('Crisis Indicator Data'!U64/1000000))</f>
        <v>0</v>
      </c>
      <c r="K67" s="241">
        <f t="shared" si="3"/>
        <v>3.7</v>
      </c>
      <c r="L67" s="143">
        <f>IF(F67="x","x",(F67*1000000/VLOOKUP($C67,'Crisis Indicator Data'!$C$3:$H$198,5,FALSE)))</f>
        <v>0.3815017202995345</v>
      </c>
      <c r="M67" s="143">
        <f>IF(G67="x","x",(G67*1000000/VLOOKUP($C67,'Crisis Indicator Data'!$C$3:$H$198,5,FALSE)))</f>
        <v>0.29953450718478042</v>
      </c>
      <c r="N67" s="143">
        <f>IF(H67="x","x",(H67*1000000/VLOOKUP($C67,'Crisis Indicator Data'!$C$3:$H$198,5,FALSE)))</f>
        <v>0.29062942724144908</v>
      </c>
      <c r="O67" s="143">
        <f>IF(I67="x","x",(I67*1000000/VLOOKUP($C67,'Crisis Indicator Data'!$C$3:$H$198,5,FALSE)))</f>
        <v>2.853673345476624E-2</v>
      </c>
      <c r="P67" s="143">
        <f>IF(J67="x","x",(J67*1000000/VLOOKUP($C67,'Crisis Indicator Data'!$C$3:$H$198,5,FALSE)))</f>
        <v>0</v>
      </c>
      <c r="Q67" s="235">
        <f t="shared" si="4"/>
        <v>3</v>
      </c>
      <c r="R67" s="235">
        <f t="shared" si="5"/>
        <v>3.35</v>
      </c>
    </row>
    <row r="68" spans="1:18" x14ac:dyDescent="0.3">
      <c r="A68" s="148" t="str">
        <f>'Crisis Indicator Data'!A65</f>
        <v>Food Security Crisis in Mozambique</v>
      </c>
      <c r="B68" s="149" t="str">
        <f>'Crisis Indicator Data'!B65</f>
        <v>Food Security</v>
      </c>
      <c r="C68" s="149" t="str">
        <f>'Crisis Indicator Data'!C65</f>
        <v>MOZ006</v>
      </c>
      <c r="D68" s="149" t="str">
        <f>'Crisis Indicator Data'!D65</f>
        <v>Mozambique</v>
      </c>
      <c r="E68" s="149" t="str">
        <f>'Crisis Indicator Data'!E65</f>
        <v>MOZ</v>
      </c>
      <c r="F68" s="155">
        <f>IF('Crisis Indicator Data'!Q65="x","x",('Crisis Indicator Data'!Q65/1000000))</f>
        <v>6.8220000000000001</v>
      </c>
      <c r="G68" s="155">
        <f>IF('Crisis Indicator Data'!R65="x","x",('Crisis Indicator Data'!R65/1000000))</f>
        <v>8.407</v>
      </c>
      <c r="H68" s="155">
        <f>IF('Crisis Indicator Data'!S65="x","x",('Crisis Indicator Data'!S65/1000000))</f>
        <v>2.649</v>
      </c>
      <c r="I68" s="155">
        <f>IF('Crisis Indicator Data'!T65="x","x",('Crisis Indicator Data'!T65/1000000))</f>
        <v>0.26500000000000001</v>
      </c>
      <c r="J68" s="155">
        <f>IF('Crisis Indicator Data'!U65="x","x",('Crisis Indicator Data'!U65/1000000))</f>
        <v>0</v>
      </c>
      <c r="K68" s="241">
        <f t="shared" si="3"/>
        <v>4.0999999999999996</v>
      </c>
      <c r="L68" s="143">
        <f>IF(F68="x","x",(F68*1000000/VLOOKUP($C68,'Crisis Indicator Data'!$C$3:$H$198,5,FALSE)))</f>
        <v>0.37601278730088739</v>
      </c>
      <c r="M68" s="143">
        <f>IF(G68="x","x",(G68*1000000/VLOOKUP($C68,'Crisis Indicator Data'!$C$3:$H$198,5,FALSE)))</f>
        <v>0.4633743041393375</v>
      </c>
      <c r="N68" s="143">
        <f>IF(H68="x","x",(H68*1000000/VLOOKUP($C68,'Crisis Indicator Data'!$C$3:$H$198,5,FALSE)))</f>
        <v>0.14600672435650114</v>
      </c>
      <c r="O68" s="143">
        <f>IF(I68="x","x",(I68*1000000/VLOOKUP($C68,'Crisis Indicator Data'!$C$3:$H$198,5,FALSE)))</f>
        <v>1.4606184203273989E-2</v>
      </c>
      <c r="P68" s="143">
        <f>IF(J68="x","x",(J68*1000000/VLOOKUP($C68,'Crisis Indicator Data'!$C$3:$H$198,5,FALSE)))</f>
        <v>0</v>
      </c>
      <c r="Q68" s="235">
        <f t="shared" si="4"/>
        <v>3</v>
      </c>
      <c r="R68" s="235">
        <f t="shared" si="5"/>
        <v>3.55</v>
      </c>
    </row>
    <row r="69" spans="1:18" x14ac:dyDescent="0.3">
      <c r="A69" s="148" t="str">
        <f>'Crisis Indicator Data'!A66</f>
        <v>Tropical Cyclone Eloise in Mozambique</v>
      </c>
      <c r="B69" s="149" t="str">
        <f>'Crisis Indicator Data'!B66</f>
        <v>Tropical cyclone</v>
      </c>
      <c r="C69" s="149" t="str">
        <f>'Crisis Indicator Data'!C66</f>
        <v>MOZ007</v>
      </c>
      <c r="D69" s="149" t="str">
        <f>'Crisis Indicator Data'!D66</f>
        <v>Mozambique</v>
      </c>
      <c r="E69" s="149" t="str">
        <f>'Crisis Indicator Data'!E66</f>
        <v>MOZ</v>
      </c>
      <c r="F69" s="155">
        <f>IF('Crisis Indicator Data'!Q66="x","x",('Crisis Indicator Data'!Q66/1000000))</f>
        <v>11.746</v>
      </c>
      <c r="G69" s="155">
        <f>IF('Crisis Indicator Data'!R66="x","x",('Crisis Indicator Data'!R66/1000000))</f>
        <v>0.18099999999999999</v>
      </c>
      <c r="H69" s="155">
        <f>IF('Crisis Indicator Data'!S66="x","x",('Crisis Indicator Data'!S66/1000000))</f>
        <v>0.217</v>
      </c>
      <c r="I69" s="155">
        <f>IF('Crisis Indicator Data'!T66="x","x",('Crisis Indicator Data'!T66/1000000))</f>
        <v>4.2999999999999997E-2</v>
      </c>
      <c r="J69" s="155">
        <f>IF('Crisis Indicator Data'!U66="x","x",('Crisis Indicator Data'!U66/1000000))</f>
        <v>0</v>
      </c>
      <c r="K69" s="241">
        <f t="shared" si="3"/>
        <v>2.4</v>
      </c>
      <c r="L69" s="143">
        <f>IF(F69="x","x",(F69*1000000/VLOOKUP($C69,'Crisis Indicator Data'!$C$3:$H$198,5,FALSE)))</f>
        <v>0.96381390005743828</v>
      </c>
      <c r="M69" s="143">
        <f>IF(G69="x","x",(G69*1000000/VLOOKUP($C69,'Crisis Indicator Data'!$C$3:$H$198,5,FALSE)))</f>
        <v>1.4851891359645524E-2</v>
      </c>
      <c r="N69" s="143">
        <f>IF(H69="x","x",(H69*1000000/VLOOKUP($C69,'Crisis Indicator Data'!$C$3:$H$198,5,FALSE)))</f>
        <v>1.7805858701895463E-2</v>
      </c>
      <c r="O69" s="143">
        <f>IF(I69="x","x",(I69*1000000/VLOOKUP($C69,'Crisis Indicator Data'!$C$3:$H$198,5,FALSE)))</f>
        <v>3.5283498810207599E-3</v>
      </c>
      <c r="P69" s="143">
        <f>IF(J69="x","x",(J69*1000000/VLOOKUP($C69,'Crisis Indicator Data'!$C$3:$H$198,5,FALSE)))</f>
        <v>0</v>
      </c>
      <c r="Q69" s="235">
        <f t="shared" si="4"/>
        <v>1</v>
      </c>
      <c r="R69" s="235">
        <f t="shared" si="5"/>
        <v>1.7</v>
      </c>
    </row>
    <row r="70" spans="1:18" x14ac:dyDescent="0.3">
      <c r="A70" s="148" t="str">
        <f>'Crisis Indicator Data'!A67</f>
        <v>Refugees from Mali in Mauritania</v>
      </c>
      <c r="B70" s="149" t="str">
        <f>'Crisis Indicator Data'!B67</f>
        <v>International displacement</v>
      </c>
      <c r="C70" s="149" t="str">
        <f>'Crisis Indicator Data'!C67</f>
        <v>MRT002</v>
      </c>
      <c r="D70" s="149" t="str">
        <f>'Crisis Indicator Data'!D67</f>
        <v>Mauritania</v>
      </c>
      <c r="E70" s="149" t="str">
        <f>'Crisis Indicator Data'!E67</f>
        <v>MRT</v>
      </c>
      <c r="F70" s="155">
        <f>IF('Crisis Indicator Data'!Q67="x","x",('Crisis Indicator Data'!Q67/1000000))</f>
        <v>1.0999999999999999E-2</v>
      </c>
      <c r="G70" s="155">
        <f>IF('Crisis Indicator Data'!R67="x","x",('Crisis Indicator Data'!R67/1000000))</f>
        <v>0</v>
      </c>
      <c r="H70" s="155">
        <f>IF('Crisis Indicator Data'!S67="x","x",('Crisis Indicator Data'!S67/1000000))</f>
        <v>6.3E-2</v>
      </c>
      <c r="I70" s="155">
        <f>IF('Crisis Indicator Data'!T67="x","x",('Crisis Indicator Data'!T67/1000000))</f>
        <v>0</v>
      </c>
      <c r="J70" s="155">
        <f>IF('Crisis Indicator Data'!U67="x","x",('Crisis Indicator Data'!U67/1000000))</f>
        <v>0</v>
      </c>
      <c r="K70" s="241">
        <f t="shared" ref="K70:K101" si="6">IF(H70="x","x",IF(SUM(H70:J70)=0,0,IF(LOG(SUM(H70:J70)*1000000)&lt;$K$4,0,IF(LOG(SUM(H70:J70)*1000000)&gt;$K$3,5,ROUND(5-(K$3-LOG(SUM(H70:J70)*1000000))/(K$3-K$4)*5,1)))))</f>
        <v>1.3</v>
      </c>
      <c r="L70" s="143">
        <f>IF(F70="x","x",(F70*1000000/VLOOKUP($C70,'Crisis Indicator Data'!$C$3:$H$198,5,FALSE)))</f>
        <v>0.15068493150684931</v>
      </c>
      <c r="M70" s="143">
        <f>IF(G70="x","x",(G70*1000000/VLOOKUP($C70,'Crisis Indicator Data'!$C$3:$H$198,5,FALSE)))</f>
        <v>0</v>
      </c>
      <c r="N70" s="143">
        <f>IF(H70="x","x",(H70*1000000/VLOOKUP($C70,'Crisis Indicator Data'!$C$3:$H$198,5,FALSE)))</f>
        <v>0.86301369863013699</v>
      </c>
      <c r="O70" s="143">
        <f>IF(I70="x","x",(I70*1000000/VLOOKUP($C70,'Crisis Indicator Data'!$C$3:$H$198,5,FALSE)))</f>
        <v>0</v>
      </c>
      <c r="P70" s="143">
        <f>IF(J70="x","x",(J70*1000000/VLOOKUP($C70,'Crisis Indicator Data'!$C$3:$H$198,5,FALSE)))</f>
        <v>0</v>
      </c>
      <c r="Q70" s="235">
        <f t="shared" ref="Q70:Q101" si="7">IF(N70="x","x",IF(OR(L70&gt;=$L$3,M70&gt;=$M$3,N70&gt;=$N$3,O70&gt;=$O$3,P70&gt;=$P$3),(IF(P70&gt;=$P$3,5,IF((O70+P70)&gt;=$O$3,4,IF((O70+P70+N70)&gt;=$N$3,3,IF((O70+P70+N70+M70)&gt;=$M$3,2,1)))))))</f>
        <v>3</v>
      </c>
      <c r="R70" s="235">
        <f t="shared" ref="R70:R101" si="8">IF(Q70="x","x",(AVERAGE(K70,Q70)))</f>
        <v>2.15</v>
      </c>
    </row>
    <row r="71" spans="1:18" x14ac:dyDescent="0.3">
      <c r="A71" s="148" t="str">
        <f>'Crisis Indicator Data'!A68</f>
        <v>Food Security in Mauritania</v>
      </c>
      <c r="B71" s="149" t="str">
        <f>'Crisis Indicator Data'!B68</f>
        <v>Drought</v>
      </c>
      <c r="C71" s="149" t="str">
        <f>'Crisis Indicator Data'!C68</f>
        <v>MRT003</v>
      </c>
      <c r="D71" s="149" t="str">
        <f>'Crisis Indicator Data'!D68</f>
        <v>Mauritania</v>
      </c>
      <c r="E71" s="149" t="str">
        <f>'Crisis Indicator Data'!E68</f>
        <v>MRT</v>
      </c>
      <c r="F71" s="155">
        <f>IF('Crisis Indicator Data'!Q68="x","x",('Crisis Indicator Data'!Q68/1000000))</f>
        <v>2.6339999999999999</v>
      </c>
      <c r="G71" s="155">
        <f>IF('Crisis Indicator Data'!R68="x","x",('Crisis Indicator Data'!R68/1000000))</f>
        <v>1.036</v>
      </c>
      <c r="H71" s="155">
        <f>IF('Crisis Indicator Data'!S68="x","x",('Crisis Indicator Data'!S68/1000000))</f>
        <v>0.45700000000000002</v>
      </c>
      <c r="I71" s="155">
        <f>IF('Crisis Indicator Data'!T68="x","x",('Crisis Indicator Data'!T68/1000000))</f>
        <v>0.02</v>
      </c>
      <c r="J71" s="155">
        <f>IF('Crisis Indicator Data'!U68="x","x",('Crisis Indicator Data'!U68/1000000))</f>
        <v>0</v>
      </c>
      <c r="K71" s="241">
        <f t="shared" si="6"/>
        <v>2.8</v>
      </c>
      <c r="L71" s="143">
        <f>IF(F71="x","x",(F71*1000000/VLOOKUP($C71,'Crisis Indicator Data'!$C$3:$H$198,5,FALSE)))</f>
        <v>0.63515794550277305</v>
      </c>
      <c r="M71" s="143">
        <f>IF(G71="x","x",(G71*1000000/VLOOKUP($C71,'Crisis Indicator Data'!$C$3:$H$198,5,FALSE)))</f>
        <v>0.24981914637087052</v>
      </c>
      <c r="N71" s="143">
        <f>IF(H71="x","x",(H71*1000000/VLOOKUP($C71,'Crisis Indicator Data'!$C$3:$H$198,5,FALSE)))</f>
        <v>0.1102001446829033</v>
      </c>
      <c r="O71" s="143">
        <f>IF(I71="x","x",(I71*1000000/VLOOKUP($C71,'Crisis Indicator Data'!$C$3:$H$198,5,FALSE)))</f>
        <v>4.8227634434530988E-3</v>
      </c>
      <c r="P71" s="143">
        <f>IF(J71="x","x",(J71*1000000/VLOOKUP($C71,'Crisis Indicator Data'!$C$3:$H$198,5,FALSE)))</f>
        <v>0</v>
      </c>
      <c r="Q71" s="235">
        <f t="shared" si="7"/>
        <v>3</v>
      </c>
      <c r="R71" s="235">
        <f t="shared" si="8"/>
        <v>2.9</v>
      </c>
    </row>
    <row r="72" spans="1:18" x14ac:dyDescent="0.3">
      <c r="A72" s="148" t="str">
        <f>'Crisis Indicator Data'!A69</f>
        <v>Complex crisis in Malawi</v>
      </c>
      <c r="B72" s="149" t="str">
        <f>'Crisis Indicator Data'!B69</f>
        <v>Complex crisis</v>
      </c>
      <c r="C72" s="149" t="str">
        <f>'Crisis Indicator Data'!C69</f>
        <v>MWI002</v>
      </c>
      <c r="D72" s="149" t="str">
        <f>'Crisis Indicator Data'!D69</f>
        <v>Malawi</v>
      </c>
      <c r="E72" s="149" t="str">
        <f>'Crisis Indicator Data'!E69</f>
        <v>MWI</v>
      </c>
      <c r="F72" s="155">
        <f>IF('Crisis Indicator Data'!Q69="x","x",('Crisis Indicator Data'!Q69/1000000))</f>
        <v>8.7690000000000001</v>
      </c>
      <c r="G72" s="155">
        <f>IF('Crisis Indicator Data'!R69="x","x",('Crisis Indicator Data'!R69/1000000))</f>
        <v>6.266</v>
      </c>
      <c r="H72" s="155">
        <f>IF('Crisis Indicator Data'!S69="x","x",('Crisis Indicator Data'!S69/1000000))</f>
        <v>2.5089999999999999</v>
      </c>
      <c r="I72" s="155">
        <f>IF('Crisis Indicator Data'!T69="x","x",('Crisis Indicator Data'!T69/1000000))</f>
        <v>0.13300000000000001</v>
      </c>
      <c r="J72" s="155">
        <f>IF('Crisis Indicator Data'!U69="x","x",('Crisis Indicator Data'!U69/1000000))</f>
        <v>0</v>
      </c>
      <c r="K72" s="241">
        <f t="shared" si="6"/>
        <v>4</v>
      </c>
      <c r="L72" s="143">
        <f>IF(F72="x","x",(F72*1000000/VLOOKUP($C72,'Crisis Indicator Data'!$C$3:$H$198,5,FALSE)))</f>
        <v>0.49606833738756578</v>
      </c>
      <c r="M72" s="143">
        <f>IF(G72="x","x",(G72*1000000/VLOOKUP($C72,'Crisis Indicator Data'!$C$3:$H$198,5,FALSE)))</f>
        <v>0.35447191265486228</v>
      </c>
      <c r="N72" s="143">
        <f>IF(H72="x","x",(H72*1000000/VLOOKUP($C72,'Crisis Indicator Data'!$C$3:$H$198,5,FALSE)))</f>
        <v>0.14193584884312949</v>
      </c>
      <c r="O72" s="143">
        <f>IF(I72="x","x",(I72*1000000/VLOOKUP($C72,'Crisis Indicator Data'!$C$3:$H$198,5,FALSE)))</f>
        <v>7.5239011144424958E-3</v>
      </c>
      <c r="P72" s="143">
        <f>IF(J72="x","x",(J72*1000000/VLOOKUP($C72,'Crisis Indicator Data'!$C$3:$H$198,5,FALSE)))</f>
        <v>0</v>
      </c>
      <c r="Q72" s="235">
        <f t="shared" si="7"/>
        <v>3</v>
      </c>
      <c r="R72" s="235">
        <f t="shared" si="8"/>
        <v>3.5</v>
      </c>
    </row>
    <row r="73" spans="1:18" x14ac:dyDescent="0.3">
      <c r="A73" s="148" t="str">
        <f>'Crisis Indicator Data'!A70</f>
        <v>International Refugees in Malaysia</v>
      </c>
      <c r="B73" s="149" t="str">
        <f>'Crisis Indicator Data'!B70</f>
        <v>International displacement</v>
      </c>
      <c r="C73" s="149" t="str">
        <f>'Crisis Indicator Data'!C70</f>
        <v>MYS001</v>
      </c>
      <c r="D73" s="149" t="str">
        <f>'Crisis Indicator Data'!D70</f>
        <v>Malaysia</v>
      </c>
      <c r="E73" s="149" t="str">
        <f>'Crisis Indicator Data'!E70</f>
        <v>MYS</v>
      </c>
      <c r="F73" s="155">
        <f>IF('Crisis Indicator Data'!Q70="x","x",('Crisis Indicator Data'!Q70/1000000))</f>
        <v>3.6360000000000001</v>
      </c>
      <c r="G73" s="155">
        <f>IF('Crisis Indicator Data'!R70="x","x",('Crisis Indicator Data'!R70/1000000))</f>
        <v>0</v>
      </c>
      <c r="H73" s="155">
        <f>IF('Crisis Indicator Data'!S70="x","x",('Crisis Indicator Data'!S70/1000000))</f>
        <v>0.17899999999999999</v>
      </c>
      <c r="I73" s="155">
        <f>IF('Crisis Indicator Data'!T70="x","x",('Crisis Indicator Data'!T70/1000000))</f>
        <v>0</v>
      </c>
      <c r="J73" s="155">
        <f>IF('Crisis Indicator Data'!U70="x","x",('Crisis Indicator Data'!U70/1000000))</f>
        <v>0</v>
      </c>
      <c r="K73" s="241">
        <f t="shared" si="6"/>
        <v>2.1</v>
      </c>
      <c r="L73" s="143">
        <f>IF(F73="x","x",(F73*1000000/VLOOKUP($C73,'Crisis Indicator Data'!$C$3:$H$198,5,FALSE)))</f>
        <v>0.95307994757536041</v>
      </c>
      <c r="M73" s="143">
        <f>IF(G73="x","x",(G73*1000000/VLOOKUP($C73,'Crisis Indicator Data'!$C$3:$H$198,5,FALSE)))</f>
        <v>0</v>
      </c>
      <c r="N73" s="143">
        <f>IF(H73="x","x",(H73*1000000/VLOOKUP($C73,'Crisis Indicator Data'!$C$3:$H$198,5,FALSE)))</f>
        <v>4.6920052424639577E-2</v>
      </c>
      <c r="O73" s="143">
        <f>IF(I73="x","x",(I73*1000000/VLOOKUP($C73,'Crisis Indicator Data'!$C$3:$H$198,5,FALSE)))</f>
        <v>0</v>
      </c>
      <c r="P73" s="143">
        <f>IF(J73="x","x",(J73*1000000/VLOOKUP($C73,'Crisis Indicator Data'!$C$3:$H$198,5,FALSE)))</f>
        <v>0</v>
      </c>
      <c r="Q73" s="235">
        <f t="shared" si="7"/>
        <v>1</v>
      </c>
      <c r="R73" s="235">
        <f t="shared" si="8"/>
        <v>1.55</v>
      </c>
    </row>
    <row r="74" spans="1:18" x14ac:dyDescent="0.3">
      <c r="A74" s="148" t="str">
        <f>'Crisis Indicator Data'!A71</f>
        <v>Food Security Crisis in Namibia</v>
      </c>
      <c r="B74" s="149" t="str">
        <f>'Crisis Indicator Data'!B71</f>
        <v>Food Security</v>
      </c>
      <c r="C74" s="149" t="str">
        <f>'Crisis Indicator Data'!C71</f>
        <v>NAM002</v>
      </c>
      <c r="D74" s="149" t="str">
        <f>'Crisis Indicator Data'!D71</f>
        <v>Namibia</v>
      </c>
      <c r="E74" s="149" t="str">
        <f>'Crisis Indicator Data'!E71</f>
        <v>NAM</v>
      </c>
      <c r="F74" s="155">
        <f>IF('Crisis Indicator Data'!Q71="x","x",('Crisis Indicator Data'!Q71/1000000))</f>
        <v>1.165</v>
      </c>
      <c r="G74" s="155">
        <f>IF('Crisis Indicator Data'!R71="x","x",('Crisis Indicator Data'!R71/1000000))</f>
        <v>0.65100000000000002</v>
      </c>
      <c r="H74" s="155">
        <f>IF('Crisis Indicator Data'!S71="x","x",('Crisis Indicator Data'!S71/1000000))</f>
        <v>0.42599999999999999</v>
      </c>
      <c r="I74" s="155">
        <f>IF('Crisis Indicator Data'!T71="x","x",('Crisis Indicator Data'!T71/1000000))</f>
        <v>1.4E-2</v>
      </c>
      <c r="J74" s="155">
        <f>IF('Crisis Indicator Data'!U71="x","x",('Crisis Indicator Data'!U71/1000000))</f>
        <v>0</v>
      </c>
      <c r="K74" s="241">
        <f t="shared" si="6"/>
        <v>2.7</v>
      </c>
      <c r="L74" s="143">
        <f>IF(F74="x","x",(F74*1000000/VLOOKUP($C74,'Crisis Indicator Data'!$C$3:$H$198,5,FALSE)))</f>
        <v>0.51640070921985815</v>
      </c>
      <c r="M74" s="143">
        <f>IF(G74="x","x",(G74*1000000/VLOOKUP($C74,'Crisis Indicator Data'!$C$3:$H$198,5,FALSE)))</f>
        <v>0.28856382978723405</v>
      </c>
      <c r="N74" s="143">
        <f>IF(H74="x","x",(H74*1000000/VLOOKUP($C74,'Crisis Indicator Data'!$C$3:$H$198,5,FALSE)))</f>
        <v>0.18882978723404256</v>
      </c>
      <c r="O74" s="143">
        <f>IF(I74="x","x",(I74*1000000/VLOOKUP($C74,'Crisis Indicator Data'!$C$3:$H$198,5,FALSE)))</f>
        <v>6.2056737588652485E-3</v>
      </c>
      <c r="P74" s="143">
        <f>IF(J74="x","x",(J74*1000000/VLOOKUP($C74,'Crisis Indicator Data'!$C$3:$H$198,5,FALSE)))</f>
        <v>0</v>
      </c>
      <c r="Q74" s="235">
        <f t="shared" si="7"/>
        <v>3</v>
      </c>
      <c r="R74" s="235">
        <f t="shared" si="8"/>
        <v>2.85</v>
      </c>
    </row>
    <row r="75" spans="1:18" x14ac:dyDescent="0.3">
      <c r="A75" s="148" t="str">
        <f>'Crisis Indicator Data'!A72</f>
        <v>Multiple crises in Niger</v>
      </c>
      <c r="B75" s="149" t="str">
        <f>'Crisis Indicator Data'!B72</f>
        <v>Multiple crises country</v>
      </c>
      <c r="C75" s="149" t="str">
        <f>'Crisis Indicator Data'!C72</f>
        <v>NER001</v>
      </c>
      <c r="D75" s="149" t="str">
        <f>'Crisis Indicator Data'!D72</f>
        <v>Niger</v>
      </c>
      <c r="E75" s="149" t="str">
        <f>'Crisis Indicator Data'!E72</f>
        <v>NER</v>
      </c>
      <c r="F75" s="155">
        <f>IF('Crisis Indicator Data'!Q72="x","x",('Crisis Indicator Data'!Q72/1000000))</f>
        <v>19.917999999999999</v>
      </c>
      <c r="G75" s="155">
        <f>IF('Crisis Indicator Data'!R72="x","x",('Crisis Indicator Data'!R72/1000000))</f>
        <v>0.06</v>
      </c>
      <c r="H75" s="155">
        <f>IF('Crisis Indicator Data'!S72="x","x",('Crisis Indicator Data'!S72/1000000))</f>
        <v>3.6480000000000001</v>
      </c>
      <c r="I75" s="155">
        <f>IF('Crisis Indicator Data'!T72="x","x",('Crisis Indicator Data'!T72/1000000))</f>
        <v>0.17299999999999999</v>
      </c>
      <c r="J75" s="155">
        <f>IF('Crisis Indicator Data'!U72="x","x",('Crisis Indicator Data'!U72/1000000))</f>
        <v>0</v>
      </c>
      <c r="K75" s="241">
        <f t="shared" si="6"/>
        <v>4.3</v>
      </c>
      <c r="L75" s="143">
        <f>IF(F75="x","x",(F75*1000000/VLOOKUP($C75,'Crisis Indicator Data'!$C$3:$H$198,5,FALSE)))</f>
        <v>0.83689075630252097</v>
      </c>
      <c r="M75" s="143">
        <f>IF(G75="x","x",(G75*1000000/VLOOKUP($C75,'Crisis Indicator Data'!$C$3:$H$198,5,FALSE)))</f>
        <v>2.5210084033613447E-3</v>
      </c>
      <c r="N75" s="143">
        <f>IF(H75="x","x",(H75*1000000/VLOOKUP($C75,'Crisis Indicator Data'!$C$3:$H$198,5,FALSE)))</f>
        <v>0.15327731092436975</v>
      </c>
      <c r="O75" s="143">
        <f>IF(I75="x","x",(I75*1000000/VLOOKUP($C75,'Crisis Indicator Data'!$C$3:$H$198,5,FALSE)))</f>
        <v>7.2689075630252105E-3</v>
      </c>
      <c r="P75" s="143">
        <f>IF(J75="x","x",(J75*1000000/VLOOKUP($C75,'Crisis Indicator Data'!$C$3:$H$198,5,FALSE)))</f>
        <v>0</v>
      </c>
      <c r="Q75" s="235">
        <f t="shared" si="7"/>
        <v>3</v>
      </c>
      <c r="R75" s="235">
        <f t="shared" si="8"/>
        <v>3.65</v>
      </c>
    </row>
    <row r="76" spans="1:18" x14ac:dyDescent="0.3">
      <c r="A76" s="148" t="str">
        <f>'Crisis Indicator Data'!A73</f>
        <v>Boko Haram in Niger</v>
      </c>
      <c r="B76" s="149" t="str">
        <f>'Crisis Indicator Data'!B73</f>
        <v>Conflict</v>
      </c>
      <c r="C76" s="149" t="str">
        <f>'Crisis Indicator Data'!C73</f>
        <v>NER002</v>
      </c>
      <c r="D76" s="149" t="str">
        <f>'Crisis Indicator Data'!D73</f>
        <v>Niger</v>
      </c>
      <c r="E76" s="149" t="str">
        <f>'Crisis Indicator Data'!E73</f>
        <v>NER</v>
      </c>
      <c r="F76" s="155">
        <f>IF('Crisis Indicator Data'!Q73="x","x",('Crisis Indicator Data'!Q73/1000000))</f>
        <v>0.65600000000000003</v>
      </c>
      <c r="G76" s="155">
        <f>IF('Crisis Indicator Data'!R73="x","x",('Crisis Indicator Data'!R73/1000000))</f>
        <v>1E-3</v>
      </c>
      <c r="H76" s="155">
        <f>IF('Crisis Indicator Data'!S73="x","x",('Crisis Indicator Data'!S73/1000000))</f>
        <v>0.27200000000000002</v>
      </c>
      <c r="I76" s="155">
        <f>IF('Crisis Indicator Data'!T73="x","x",('Crisis Indicator Data'!T73/1000000))</f>
        <v>0.02</v>
      </c>
      <c r="J76" s="155">
        <f>IF('Crisis Indicator Data'!U73="x","x",('Crisis Indicator Data'!U73/1000000))</f>
        <v>0</v>
      </c>
      <c r="K76" s="241">
        <f t="shared" si="6"/>
        <v>2.4</v>
      </c>
      <c r="L76" s="143">
        <f>IF(F76="x","x",(F76*1000000/VLOOKUP($C76,'Crisis Indicator Data'!$C$3:$H$198,5,FALSE)))</f>
        <v>0.69125395152792413</v>
      </c>
      <c r="M76" s="143">
        <f>IF(G76="x","x",(G76*1000000/VLOOKUP($C76,'Crisis Indicator Data'!$C$3:$H$198,5,FALSE)))</f>
        <v>1.053740779768177E-3</v>
      </c>
      <c r="N76" s="143">
        <f>IF(H76="x","x",(H76*1000000/VLOOKUP($C76,'Crisis Indicator Data'!$C$3:$H$198,5,FALSE)))</f>
        <v>0.28661749209694415</v>
      </c>
      <c r="O76" s="143">
        <f>IF(I76="x","x",(I76*1000000/VLOOKUP($C76,'Crisis Indicator Data'!$C$3:$H$198,5,FALSE)))</f>
        <v>2.107481559536354E-2</v>
      </c>
      <c r="P76" s="143">
        <f>IF(J76="x","x",(J76*1000000/VLOOKUP($C76,'Crisis Indicator Data'!$C$3:$H$198,5,FALSE)))</f>
        <v>0</v>
      </c>
      <c r="Q76" s="235">
        <f t="shared" si="7"/>
        <v>3</v>
      </c>
      <c r="R76" s="235">
        <f t="shared" si="8"/>
        <v>2.7</v>
      </c>
    </row>
    <row r="77" spans="1:18" x14ac:dyDescent="0.3">
      <c r="A77" s="148" t="str">
        <f>'Crisis Indicator Data'!A74</f>
        <v>Mali/Burkina Faso conflict</v>
      </c>
      <c r="B77" s="149" t="str">
        <f>'Crisis Indicator Data'!B74</f>
        <v>Conflict</v>
      </c>
      <c r="C77" s="149" t="str">
        <f>'Crisis Indicator Data'!C74</f>
        <v>NER003</v>
      </c>
      <c r="D77" s="149" t="str">
        <f>'Crisis Indicator Data'!D74</f>
        <v>Niger</v>
      </c>
      <c r="E77" s="149" t="str">
        <f>'Crisis Indicator Data'!E74</f>
        <v>NER</v>
      </c>
      <c r="F77" s="155">
        <f>IF('Crisis Indicator Data'!Q74="x","x",('Crisis Indicator Data'!Q74/1000000))</f>
        <v>7.0439999999999996</v>
      </c>
      <c r="G77" s="155">
        <f>IF('Crisis Indicator Data'!R74="x","x",('Crisis Indicator Data'!R74/1000000))</f>
        <v>8.9999999999999993E-3</v>
      </c>
      <c r="H77" s="155">
        <f>IF('Crisis Indicator Data'!S74="x","x",('Crisis Indicator Data'!S74/1000000))</f>
        <v>1.31</v>
      </c>
      <c r="I77" s="155">
        <f>IF('Crisis Indicator Data'!T74="x","x",('Crisis Indicator Data'!T74/1000000))</f>
        <v>3.5999999999999997E-2</v>
      </c>
      <c r="J77" s="155">
        <f>IF('Crisis Indicator Data'!U74="x","x",('Crisis Indicator Data'!U74/1000000))</f>
        <v>0</v>
      </c>
      <c r="K77" s="241">
        <f t="shared" si="6"/>
        <v>3.5</v>
      </c>
      <c r="L77" s="143">
        <f>IF(F77="x","x",(F77*1000000/VLOOKUP($C77,'Crisis Indicator Data'!$C$3:$H$198,5,FALSE)))</f>
        <v>0.83857142857142852</v>
      </c>
      <c r="M77" s="143">
        <f>IF(G77="x","x",(G77*1000000/VLOOKUP($C77,'Crisis Indicator Data'!$C$3:$H$198,5,FALSE)))</f>
        <v>1.0714285714285715E-3</v>
      </c>
      <c r="N77" s="143">
        <f>IF(H77="x","x",(H77*1000000/VLOOKUP($C77,'Crisis Indicator Data'!$C$3:$H$198,5,FALSE)))</f>
        <v>0.15595238095238095</v>
      </c>
      <c r="O77" s="143">
        <f>IF(I77="x","x",(I77*1000000/VLOOKUP($C77,'Crisis Indicator Data'!$C$3:$H$198,5,FALSE)))</f>
        <v>4.2857142857142859E-3</v>
      </c>
      <c r="P77" s="143">
        <f>IF(J77="x","x",(J77*1000000/VLOOKUP($C77,'Crisis Indicator Data'!$C$3:$H$198,5,FALSE)))</f>
        <v>0</v>
      </c>
      <c r="Q77" s="235">
        <f t="shared" si="7"/>
        <v>3</v>
      </c>
      <c r="R77" s="235">
        <f t="shared" si="8"/>
        <v>3.25</v>
      </c>
    </row>
    <row r="78" spans="1:18" x14ac:dyDescent="0.3">
      <c r="A78" s="148" t="str">
        <f>'Crisis Indicator Data'!A75</f>
        <v>Nigerian Refugees</v>
      </c>
      <c r="B78" s="149" t="str">
        <f>'Crisis Indicator Data'!B75</f>
        <v>International displacement</v>
      </c>
      <c r="C78" s="149" t="str">
        <f>'Crisis Indicator Data'!C75</f>
        <v>NER004</v>
      </c>
      <c r="D78" s="149" t="str">
        <f>'Crisis Indicator Data'!D75</f>
        <v>Niger</v>
      </c>
      <c r="E78" s="149" t="str">
        <f>'Crisis Indicator Data'!E75</f>
        <v>NER</v>
      </c>
      <c r="F78" s="155">
        <f>IF('Crisis Indicator Data'!Q75="x","x",('Crisis Indicator Data'!Q75/1000000))</f>
        <v>0.624</v>
      </c>
      <c r="G78" s="155">
        <f>IF('Crisis Indicator Data'!R75="x","x",('Crisis Indicator Data'!R75/1000000))</f>
        <v>0</v>
      </c>
      <c r="H78" s="155">
        <f>IF('Crisis Indicator Data'!S75="x","x",('Crisis Indicator Data'!S75/1000000))</f>
        <v>0.66200000000000003</v>
      </c>
      <c r="I78" s="155">
        <f>IF('Crisis Indicator Data'!T75="x","x",('Crisis Indicator Data'!T75/1000000))</f>
        <v>4.2000000000000003E-2</v>
      </c>
      <c r="J78" s="155">
        <f>IF('Crisis Indicator Data'!U75="x","x",('Crisis Indicator Data'!U75/1000000))</f>
        <v>0</v>
      </c>
      <c r="K78" s="241">
        <f t="shared" si="6"/>
        <v>3.1</v>
      </c>
      <c r="L78" s="143">
        <f>IF(F78="x","x",(F78*1000000/VLOOKUP($C78,'Crisis Indicator Data'!$C$3:$H$198,5,FALSE)))</f>
        <v>0.46987951807228917</v>
      </c>
      <c r="M78" s="143">
        <f>IF(G78="x","x",(G78*1000000/VLOOKUP($C78,'Crisis Indicator Data'!$C$3:$H$198,5,FALSE)))</f>
        <v>0</v>
      </c>
      <c r="N78" s="143">
        <f>IF(H78="x","x",(H78*1000000/VLOOKUP($C78,'Crisis Indicator Data'!$C$3:$H$198,5,FALSE)))</f>
        <v>0.49849397590361444</v>
      </c>
      <c r="O78" s="143">
        <f>IF(I78="x","x",(I78*1000000/VLOOKUP($C78,'Crisis Indicator Data'!$C$3:$H$198,5,FALSE)))</f>
        <v>3.1626506024096383E-2</v>
      </c>
      <c r="P78" s="143">
        <f>IF(J78="x","x",(J78*1000000/VLOOKUP($C78,'Crisis Indicator Data'!$C$3:$H$198,5,FALSE)))</f>
        <v>0</v>
      </c>
      <c r="Q78" s="235">
        <f t="shared" si="7"/>
        <v>3</v>
      </c>
      <c r="R78" s="235">
        <f t="shared" si="8"/>
        <v>3.05</v>
      </c>
    </row>
    <row r="79" spans="1:18" x14ac:dyDescent="0.3">
      <c r="A79" s="148" t="str">
        <f>'Crisis Indicator Data'!A76</f>
        <v>Complex crisis in Nigeria</v>
      </c>
      <c r="B79" s="149" t="str">
        <f>'Crisis Indicator Data'!B76</f>
        <v>Complex crisis</v>
      </c>
      <c r="C79" s="149" t="str">
        <f>'Crisis Indicator Data'!C76</f>
        <v>NGA001</v>
      </c>
      <c r="D79" s="149" t="str">
        <f>'Crisis Indicator Data'!D76</f>
        <v>Nigeria</v>
      </c>
      <c r="E79" s="149" t="str">
        <f>'Crisis Indicator Data'!E76</f>
        <v>NGA</v>
      </c>
      <c r="F79" s="155">
        <f>IF('Crisis Indicator Data'!Q76="x","x",('Crisis Indicator Data'!Q76/1000000))</f>
        <v>62.356000000000002</v>
      </c>
      <c r="G79" s="155">
        <f>IF('Crisis Indicator Data'!R76="x","x",('Crisis Indicator Data'!R76/1000000))</f>
        <v>0</v>
      </c>
      <c r="H79" s="155">
        <f>IF('Crisis Indicator Data'!S76="x","x",('Crisis Indicator Data'!S76/1000000))</f>
        <v>9.6769999999999996</v>
      </c>
      <c r="I79" s="155">
        <f>IF('Crisis Indicator Data'!T76="x","x",('Crisis Indicator Data'!T76/1000000))</f>
        <v>0</v>
      </c>
      <c r="J79" s="155">
        <f>IF('Crisis Indicator Data'!U76="x","x",('Crisis Indicator Data'!U76/1000000))</f>
        <v>0</v>
      </c>
      <c r="K79" s="241">
        <f t="shared" si="6"/>
        <v>5</v>
      </c>
      <c r="L79" s="143">
        <f>IF(F79="x","x",(F79*1000000/VLOOKUP($C79,'Crisis Indicator Data'!$C$3:$H$198,5,FALSE)))</f>
        <v>0.86565879527438816</v>
      </c>
      <c r="M79" s="143">
        <f>IF(G79="x","x",(G79*1000000/VLOOKUP($C79,'Crisis Indicator Data'!$C$3:$H$198,5,FALSE)))</f>
        <v>0</v>
      </c>
      <c r="N79" s="143">
        <f>IF(H79="x","x",(H79*1000000/VLOOKUP($C79,'Crisis Indicator Data'!$C$3:$H$198,5,FALSE)))</f>
        <v>0.13434120472561187</v>
      </c>
      <c r="O79" s="143">
        <f>IF(I79="x","x",(I79*1000000/VLOOKUP($C79,'Crisis Indicator Data'!$C$3:$H$198,5,FALSE)))</f>
        <v>0</v>
      </c>
      <c r="P79" s="143">
        <f>IF(J79="x","x",(J79*1000000/VLOOKUP($C79,'Crisis Indicator Data'!$C$3:$H$198,5,FALSE)))</f>
        <v>0</v>
      </c>
      <c r="Q79" s="235">
        <f t="shared" si="7"/>
        <v>3</v>
      </c>
      <c r="R79" s="235">
        <f t="shared" si="8"/>
        <v>4</v>
      </c>
    </row>
    <row r="80" spans="1:18" x14ac:dyDescent="0.3">
      <c r="A80" s="148" t="str">
        <f>'Crisis Indicator Data'!A77</f>
        <v>Middle belt conflict</v>
      </c>
      <c r="B80" s="149" t="str">
        <f>'Crisis Indicator Data'!B77</f>
        <v>Conflict</v>
      </c>
      <c r="C80" s="149" t="str">
        <f>'Crisis Indicator Data'!C77</f>
        <v>NGA003</v>
      </c>
      <c r="D80" s="149" t="str">
        <f>'Crisis Indicator Data'!D77</f>
        <v>Nigeria</v>
      </c>
      <c r="E80" s="149" t="str">
        <f>'Crisis Indicator Data'!E77</f>
        <v>NGA</v>
      </c>
      <c r="F80" s="155">
        <f>IF('Crisis Indicator Data'!Q77="x","x",('Crisis Indicator Data'!Q77/1000000))</f>
        <v>14.7</v>
      </c>
      <c r="G80" s="155">
        <f>IF('Crisis Indicator Data'!R77="x","x",('Crisis Indicator Data'!R77/1000000))</f>
        <v>0</v>
      </c>
      <c r="H80" s="155">
        <f>IF('Crisis Indicator Data'!S77="x","x",('Crisis Indicator Data'!S77/1000000))</f>
        <v>0.40100000000000002</v>
      </c>
      <c r="I80" s="155">
        <f>IF('Crisis Indicator Data'!T77="x","x",('Crisis Indicator Data'!T77/1000000))</f>
        <v>0</v>
      </c>
      <c r="J80" s="155">
        <f>IF('Crisis Indicator Data'!U77="x","x",('Crisis Indicator Data'!U77/1000000))</f>
        <v>0</v>
      </c>
      <c r="K80" s="241">
        <f t="shared" si="6"/>
        <v>2.7</v>
      </c>
      <c r="L80" s="143">
        <f>IF(F80="x","x",(F80*1000000/VLOOKUP($C80,'Crisis Indicator Data'!$C$3:$H$198,5,FALSE)))</f>
        <v>0.97350993377483441</v>
      </c>
      <c r="M80" s="143">
        <f>IF(G80="x","x",(G80*1000000/VLOOKUP($C80,'Crisis Indicator Data'!$C$3:$H$198,5,FALSE)))</f>
        <v>0</v>
      </c>
      <c r="N80" s="143">
        <f>IF(H80="x","x",(H80*1000000/VLOOKUP($C80,'Crisis Indicator Data'!$C$3:$H$198,5,FALSE)))</f>
        <v>2.6556291390728477E-2</v>
      </c>
      <c r="O80" s="143">
        <f>IF(I80="x","x",(I80*1000000/VLOOKUP($C80,'Crisis Indicator Data'!$C$3:$H$198,5,FALSE)))</f>
        <v>0</v>
      </c>
      <c r="P80" s="143">
        <f>IF(J80="x","x",(J80*1000000/VLOOKUP($C80,'Crisis Indicator Data'!$C$3:$H$198,5,FALSE)))</f>
        <v>0</v>
      </c>
      <c r="Q80" s="235">
        <f t="shared" si="7"/>
        <v>1</v>
      </c>
      <c r="R80" s="235">
        <f t="shared" si="8"/>
        <v>1.85</v>
      </c>
    </row>
    <row r="81" spans="1:18" x14ac:dyDescent="0.3">
      <c r="A81" s="148" t="str">
        <f>'Crisis Indicator Data'!A78</f>
        <v>Boko Haram crisis in Nigeria</v>
      </c>
      <c r="B81" s="149" t="str">
        <f>'Crisis Indicator Data'!B78</f>
        <v>Conflict</v>
      </c>
      <c r="C81" s="149" t="str">
        <f>'Crisis Indicator Data'!C78</f>
        <v>NGA004</v>
      </c>
      <c r="D81" s="149" t="str">
        <f>'Crisis Indicator Data'!D78</f>
        <v>Nigeria</v>
      </c>
      <c r="E81" s="149" t="str">
        <f>'Crisis Indicator Data'!E78</f>
        <v>NGA</v>
      </c>
      <c r="F81" s="155">
        <f>IF('Crisis Indicator Data'!Q78="x","x",('Crisis Indicator Data'!Q78/1000000))</f>
        <v>2.88</v>
      </c>
      <c r="G81" s="155">
        <f>IF('Crisis Indicator Data'!R78="x","x",('Crisis Indicator Data'!R78/1000000))</f>
        <v>2.5499999999999998</v>
      </c>
      <c r="H81" s="155">
        <f>IF('Crisis Indicator Data'!S78="x","x",('Crisis Indicator Data'!S78/1000000))</f>
        <v>3.65</v>
      </c>
      <c r="I81" s="155">
        <f>IF('Crisis Indicator Data'!T78="x","x",('Crisis Indicator Data'!T78/1000000))</f>
        <v>4.0199999999999996</v>
      </c>
      <c r="J81" s="155">
        <f>IF('Crisis Indicator Data'!U78="x","x",('Crisis Indicator Data'!U78/1000000))</f>
        <v>0</v>
      </c>
      <c r="K81" s="241">
        <f t="shared" si="6"/>
        <v>4.8</v>
      </c>
      <c r="L81" s="143">
        <f>IF(F81="x","x",(F81*1000000/VLOOKUP($C81,'Crisis Indicator Data'!$C$3:$H$198,5,FALSE)))</f>
        <v>0.2198473282442748</v>
      </c>
      <c r="M81" s="143">
        <f>IF(G81="x","x",(G81*1000000/VLOOKUP($C81,'Crisis Indicator Data'!$C$3:$H$198,5,FALSE)))</f>
        <v>0.19465648854961831</v>
      </c>
      <c r="N81" s="143">
        <f>IF(H81="x","x",(H81*1000000/VLOOKUP($C81,'Crisis Indicator Data'!$C$3:$H$198,5,FALSE)))</f>
        <v>0.2786259541984733</v>
      </c>
      <c r="O81" s="143">
        <f>IF(I81="x","x",(I81*1000000/VLOOKUP($C81,'Crisis Indicator Data'!$C$3:$H$198,5,FALSE)))</f>
        <v>0.30687022900763355</v>
      </c>
      <c r="P81" s="143">
        <f>IF(J81="x","x",(J81*1000000/VLOOKUP($C81,'Crisis Indicator Data'!$C$3:$H$198,5,FALSE)))</f>
        <v>0</v>
      </c>
      <c r="Q81" s="235">
        <f t="shared" si="7"/>
        <v>4</v>
      </c>
      <c r="R81" s="235">
        <f t="shared" si="8"/>
        <v>4.4000000000000004</v>
      </c>
    </row>
    <row r="82" spans="1:18" x14ac:dyDescent="0.3">
      <c r="A82" s="148" t="str">
        <f>'Crisis Indicator Data'!A79</f>
        <v>Northwest Banditry</v>
      </c>
      <c r="B82" s="149" t="str">
        <f>'Crisis Indicator Data'!B79</f>
        <v>Other type of violence</v>
      </c>
      <c r="C82" s="149" t="str">
        <f>'Crisis Indicator Data'!C79</f>
        <v>NGA007</v>
      </c>
      <c r="D82" s="149" t="str">
        <f>'Crisis Indicator Data'!D79</f>
        <v>Nigeria</v>
      </c>
      <c r="E82" s="149" t="str">
        <f>'Crisis Indicator Data'!E79</f>
        <v>NGA</v>
      </c>
      <c r="F82" s="155">
        <f>IF('Crisis Indicator Data'!Q79="x","x",('Crisis Indicator Data'!Q79/1000000))</f>
        <v>30.058</v>
      </c>
      <c r="G82" s="155">
        <f>IF('Crisis Indicator Data'!R79="x","x",('Crisis Indicator Data'!R79/1000000))</f>
        <v>0</v>
      </c>
      <c r="H82" s="155">
        <f>IF('Crisis Indicator Data'!S79="x","x",('Crisis Indicator Data'!S79/1000000))</f>
        <v>0.44600000000000001</v>
      </c>
      <c r="I82" s="155">
        <f>IF('Crisis Indicator Data'!T79="x","x",('Crisis Indicator Data'!T79/1000000))</f>
        <v>0</v>
      </c>
      <c r="J82" s="155">
        <f>IF('Crisis Indicator Data'!U79="x","x",('Crisis Indicator Data'!U79/1000000))</f>
        <v>0</v>
      </c>
      <c r="K82" s="241">
        <f t="shared" si="6"/>
        <v>2.7</v>
      </c>
      <c r="L82" s="143">
        <f>IF(F82="x","x",(F82*1000000/VLOOKUP($C82,'Crisis Indicator Data'!$C$3:$H$198,5,FALSE)))</f>
        <v>0.9895312088490914</v>
      </c>
      <c r="M82" s="143">
        <f>IF(G82="x","x",(G82*1000000/VLOOKUP($C82,'Crisis Indicator Data'!$C$3:$H$198,5,FALSE)))</f>
        <v>0</v>
      </c>
      <c r="N82" s="143">
        <f>IF(H82="x","x",(H82*1000000/VLOOKUP($C82,'Crisis Indicator Data'!$C$3:$H$198,5,FALSE)))</f>
        <v>1.4682644192783777E-2</v>
      </c>
      <c r="O82" s="143">
        <f>IF(I82="x","x",(I82*1000000/VLOOKUP($C82,'Crisis Indicator Data'!$C$3:$H$198,5,FALSE)))</f>
        <v>0</v>
      </c>
      <c r="P82" s="143">
        <f>IF(J82="x","x",(J82*1000000/VLOOKUP($C82,'Crisis Indicator Data'!$C$3:$H$198,5,FALSE)))</f>
        <v>0</v>
      </c>
      <c r="Q82" s="235">
        <f t="shared" si="7"/>
        <v>1</v>
      </c>
      <c r="R82" s="235">
        <f t="shared" si="8"/>
        <v>1.85</v>
      </c>
    </row>
    <row r="83" spans="1:18" x14ac:dyDescent="0.3">
      <c r="A83" s="148" t="str">
        <f>'Crisis Indicator Data'!A80</f>
        <v>Cameroonian Refugees in Nigeria</v>
      </c>
      <c r="B83" s="149" t="str">
        <f>'Crisis Indicator Data'!B80</f>
        <v>International displacement</v>
      </c>
      <c r="C83" s="149" t="str">
        <f>'Crisis Indicator Data'!C80</f>
        <v>NGA008</v>
      </c>
      <c r="D83" s="149" t="str">
        <f>'Crisis Indicator Data'!D80</f>
        <v>Nigeria</v>
      </c>
      <c r="E83" s="149" t="str">
        <f>'Crisis Indicator Data'!E80</f>
        <v>NGA</v>
      </c>
      <c r="F83" s="155">
        <f>IF('Crisis Indicator Data'!Q80="x","x",('Crisis Indicator Data'!Q80/1000000))</f>
        <v>17.594999999999999</v>
      </c>
      <c r="G83" s="155">
        <f>IF('Crisis Indicator Data'!R80="x","x",('Crisis Indicator Data'!R80/1000000))</f>
        <v>0</v>
      </c>
      <c r="H83" s="155">
        <f>IF('Crisis Indicator Data'!S80="x","x",('Crisis Indicator Data'!S80/1000000))</f>
        <v>6.2E-2</v>
      </c>
      <c r="I83" s="155">
        <f>IF('Crisis Indicator Data'!T80="x","x",('Crisis Indicator Data'!T80/1000000))</f>
        <v>0</v>
      </c>
      <c r="J83" s="155">
        <f>IF('Crisis Indicator Data'!U80="x","x",('Crisis Indicator Data'!U80/1000000))</f>
        <v>0</v>
      </c>
      <c r="K83" s="241">
        <f t="shared" si="6"/>
        <v>1.3</v>
      </c>
      <c r="L83" s="143">
        <f>IF(F83="x","x",(F83*1000000/VLOOKUP($C83,'Crisis Indicator Data'!$C$3:$H$198,5,FALSE)))</f>
        <v>0.99648864473013532</v>
      </c>
      <c r="M83" s="143">
        <f>IF(G83="x","x",(G83*1000000/VLOOKUP($C83,'Crisis Indicator Data'!$C$3:$H$198,5,FALSE)))</f>
        <v>0</v>
      </c>
      <c r="N83" s="143">
        <f>IF(H83="x","x",(H83*1000000/VLOOKUP($C83,'Crisis Indicator Data'!$C$3:$H$198,5,FALSE)))</f>
        <v>3.5113552698646431E-3</v>
      </c>
      <c r="O83" s="143">
        <f>IF(I83="x","x",(I83*1000000/VLOOKUP($C83,'Crisis Indicator Data'!$C$3:$H$198,5,FALSE)))</f>
        <v>0</v>
      </c>
      <c r="P83" s="143">
        <f>IF(J83="x","x",(J83*1000000/VLOOKUP($C83,'Crisis Indicator Data'!$C$3:$H$198,5,FALSE)))</f>
        <v>0</v>
      </c>
      <c r="Q83" s="235">
        <f t="shared" si="7"/>
        <v>1</v>
      </c>
      <c r="R83" s="235">
        <f t="shared" si="8"/>
        <v>1.1499999999999999</v>
      </c>
    </row>
    <row r="84" spans="1:18" x14ac:dyDescent="0.3">
      <c r="A84" s="148" t="str">
        <f>'Crisis Indicator Data'!A81</f>
        <v>Socioeconomic crisis in Nicaragua</v>
      </c>
      <c r="B84" s="149" t="str">
        <f>'Crisis Indicator Data'!B81</f>
        <v>Political and economic crisis</v>
      </c>
      <c r="C84" s="149" t="str">
        <f>'Crisis Indicator Data'!C81</f>
        <v>NIC001</v>
      </c>
      <c r="D84" s="149" t="str">
        <f>'Crisis Indicator Data'!D81</f>
        <v>Nicaragua</v>
      </c>
      <c r="E84" s="149" t="str">
        <f>'Crisis Indicator Data'!E81</f>
        <v>NIC</v>
      </c>
      <c r="F84" s="155" t="str">
        <f>IF('Crisis Indicator Data'!Q81="x","x",('Crisis Indicator Data'!Q81/1000000))</f>
        <v>x</v>
      </c>
      <c r="G84" s="155" t="str">
        <f>IF('Crisis Indicator Data'!R81="x","x",('Crisis Indicator Data'!R81/1000000))</f>
        <v>x</v>
      </c>
      <c r="H84" s="155" t="str">
        <f>IF('Crisis Indicator Data'!S81="x","x",('Crisis Indicator Data'!S81/1000000))</f>
        <v>x</v>
      </c>
      <c r="I84" s="155">
        <f>IF('Crisis Indicator Data'!T81="x","x",('Crisis Indicator Data'!T81/1000000))</f>
        <v>0</v>
      </c>
      <c r="J84" s="155">
        <f>IF('Crisis Indicator Data'!U81="x","x",('Crisis Indicator Data'!U81/1000000))</f>
        <v>0</v>
      </c>
      <c r="K84" s="241" t="str">
        <f t="shared" si="6"/>
        <v>x</v>
      </c>
      <c r="L84" s="143" t="str">
        <f>IF(F84="x","x",(F84*1000000/VLOOKUP($C84,'Crisis Indicator Data'!$C$3:$H$198,5,FALSE)))</f>
        <v>x</v>
      </c>
      <c r="M84" s="143" t="str">
        <f>IF(G84="x","x",(G84*1000000/VLOOKUP($C84,'Crisis Indicator Data'!$C$3:$H$198,5,FALSE)))</f>
        <v>x</v>
      </c>
      <c r="N84" s="143" t="str">
        <f>IF(H84="x","x",(H84*1000000/VLOOKUP($C84,'Crisis Indicator Data'!$C$3:$H$198,5,FALSE)))</f>
        <v>x</v>
      </c>
      <c r="O84" s="143">
        <f>IF(I84="x","x",(I84*1000000/VLOOKUP($C84,'Crisis Indicator Data'!$C$3:$H$198,5,FALSE)))</f>
        <v>0</v>
      </c>
      <c r="P84" s="143">
        <f>IF(J84="x","x",(J84*1000000/VLOOKUP($C84,'Crisis Indicator Data'!$C$3:$H$198,5,FALSE)))</f>
        <v>0</v>
      </c>
      <c r="Q84" s="235" t="str">
        <f t="shared" si="7"/>
        <v>x</v>
      </c>
      <c r="R84" s="235" t="str">
        <f t="shared" si="8"/>
        <v>x</v>
      </c>
    </row>
    <row r="85" spans="1:18" x14ac:dyDescent="0.3">
      <c r="A85" s="148" t="str">
        <f>'Crisis Indicator Data'!A82</f>
        <v>Hurricane Eta and Iota in Nicaragua</v>
      </c>
      <c r="B85" s="149" t="str">
        <f>'Crisis Indicator Data'!B82</f>
        <v>Tropical cyclone</v>
      </c>
      <c r="C85" s="149" t="str">
        <f>'Crisis Indicator Data'!C82</f>
        <v>NIC002</v>
      </c>
      <c r="D85" s="149" t="str">
        <f>'Crisis Indicator Data'!D82</f>
        <v>Nicaragua</v>
      </c>
      <c r="E85" s="149" t="str">
        <f>'Crisis Indicator Data'!E82</f>
        <v>NIC</v>
      </c>
      <c r="F85" s="155">
        <f>IF('Crisis Indicator Data'!Q82="x","x",('Crisis Indicator Data'!Q82/1000000))</f>
        <v>0.86099999999999999</v>
      </c>
      <c r="G85" s="155">
        <f>IF('Crisis Indicator Data'!R82="x","x",('Crisis Indicator Data'!R82/1000000))</f>
        <v>1.7270000000000001</v>
      </c>
      <c r="H85" s="155">
        <f>IF('Crisis Indicator Data'!S82="x","x",('Crisis Indicator Data'!S82/1000000))</f>
        <v>7.2999999999999995E-2</v>
      </c>
      <c r="I85" s="155">
        <f>IF('Crisis Indicator Data'!T82="x","x",('Crisis Indicator Data'!T82/1000000))</f>
        <v>0</v>
      </c>
      <c r="J85" s="155">
        <f>IF('Crisis Indicator Data'!U82="x","x",('Crisis Indicator Data'!U82/1000000))</f>
        <v>0</v>
      </c>
      <c r="K85" s="241">
        <f t="shared" si="6"/>
        <v>1.4</v>
      </c>
      <c r="L85" s="143">
        <f>IF(F85="x","x",(F85*1000000/VLOOKUP($C85,'Crisis Indicator Data'!$C$3:$H$198,5,FALSE)))</f>
        <v>0.32356257046223225</v>
      </c>
      <c r="M85" s="143">
        <f>IF(G85="x","x",(G85*1000000/VLOOKUP($C85,'Crisis Indicator Data'!$C$3:$H$198,5,FALSE)))</f>
        <v>0.64900413378429167</v>
      </c>
      <c r="N85" s="143">
        <f>IF(H85="x","x",(H85*1000000/VLOOKUP($C85,'Crisis Indicator Data'!$C$3:$H$198,5,FALSE)))</f>
        <v>2.7433295753476136E-2</v>
      </c>
      <c r="O85" s="143">
        <f>IF(I85="x","x",(I85*1000000/VLOOKUP($C85,'Crisis Indicator Data'!$C$3:$H$198,5,FALSE)))</f>
        <v>0</v>
      </c>
      <c r="P85" s="143">
        <f>IF(J85="x","x",(J85*1000000/VLOOKUP($C85,'Crisis Indicator Data'!$C$3:$H$198,5,FALSE)))</f>
        <v>0</v>
      </c>
      <c r="Q85" s="235">
        <f t="shared" si="7"/>
        <v>2</v>
      </c>
      <c r="R85" s="235">
        <f t="shared" si="8"/>
        <v>1.7</v>
      </c>
    </row>
    <row r="86" spans="1:18" x14ac:dyDescent="0.3">
      <c r="A86" s="148" t="str">
        <f>'Crisis Indicator Data'!A83</f>
        <v>Complex crisis in Pakistan</v>
      </c>
      <c r="B86" s="149" t="str">
        <f>'Crisis Indicator Data'!B83</f>
        <v>Complex crisis</v>
      </c>
      <c r="C86" s="149" t="str">
        <f>'Crisis Indicator Data'!C83</f>
        <v>PAK001</v>
      </c>
      <c r="D86" s="149" t="str">
        <f>'Crisis Indicator Data'!D83</f>
        <v>Pakistan</v>
      </c>
      <c r="E86" s="149" t="str">
        <f>'Crisis Indicator Data'!E83</f>
        <v>PAK</v>
      </c>
      <c r="F86" s="155">
        <f>IF('Crisis Indicator Data'!Q83="x","x",('Crisis Indicator Data'!Q83/1000000))</f>
        <v>80.430999999999997</v>
      </c>
      <c r="G86" s="155">
        <f>IF('Crisis Indicator Data'!R83="x","x",('Crisis Indicator Data'!R83/1000000))</f>
        <v>133.76900000000001</v>
      </c>
      <c r="H86" s="155">
        <f>IF('Crisis Indicator Data'!S83="x","x",('Crisis Indicator Data'!S83/1000000))</f>
        <v>10.443</v>
      </c>
      <c r="I86" s="155">
        <f>IF('Crisis Indicator Data'!T83="x","x",('Crisis Indicator Data'!T83/1000000))</f>
        <v>0.55700000000000005</v>
      </c>
      <c r="J86" s="155">
        <f>IF('Crisis Indicator Data'!U83="x","x",('Crisis Indicator Data'!U83/1000000))</f>
        <v>0</v>
      </c>
      <c r="K86" s="241">
        <f t="shared" si="6"/>
        <v>5</v>
      </c>
      <c r="L86" s="143">
        <f>IF(F86="x","x",(F86*1000000/VLOOKUP($C86,'Crisis Indicator Data'!$C$3:$H$198,5,FALSE)))</f>
        <v>0.35715364120781529</v>
      </c>
      <c r="M86" s="143">
        <f>IF(G86="x","x",(G86*1000000/VLOOKUP($C86,'Crisis Indicator Data'!$C$3:$H$198,5,FALSE)))</f>
        <v>0.59400088809946716</v>
      </c>
      <c r="N86" s="143">
        <f>IF(H86="x","x",(H86*1000000/VLOOKUP($C86,'Crisis Indicator Data'!$C$3:$H$198,5,FALSE)))</f>
        <v>4.6372113676731795E-2</v>
      </c>
      <c r="O86" s="143">
        <f>IF(I86="x","x",(I86*1000000/VLOOKUP($C86,'Crisis Indicator Data'!$C$3:$H$198,5,FALSE)))</f>
        <v>2.4733570159857902E-3</v>
      </c>
      <c r="P86" s="143">
        <f>IF(J86="x","x",(J86*1000000/VLOOKUP($C86,'Crisis Indicator Data'!$C$3:$H$198,5,FALSE)))</f>
        <v>0</v>
      </c>
      <c r="Q86" s="235">
        <f t="shared" si="7"/>
        <v>2</v>
      </c>
      <c r="R86" s="235">
        <f t="shared" si="8"/>
        <v>3.5</v>
      </c>
    </row>
    <row r="87" spans="1:18" x14ac:dyDescent="0.3">
      <c r="A87" s="148" t="str">
        <f>'Crisis Indicator Data'!A84</f>
        <v>Kashmir conflict in Pakistan</v>
      </c>
      <c r="B87" s="149" t="str">
        <f>'Crisis Indicator Data'!B84</f>
        <v>Conflict</v>
      </c>
      <c r="C87" s="149" t="str">
        <f>'Crisis Indicator Data'!C84</f>
        <v>PAK004</v>
      </c>
      <c r="D87" s="149" t="str">
        <f>'Crisis Indicator Data'!D84</f>
        <v>Pakistan</v>
      </c>
      <c r="E87" s="149" t="str">
        <f>'Crisis Indicator Data'!E84</f>
        <v>PAK</v>
      </c>
      <c r="F87" s="155" t="str">
        <f>IF('Crisis Indicator Data'!Q84="x","x",('Crisis Indicator Data'!Q84/1000000))</f>
        <v>x</v>
      </c>
      <c r="G87" s="155" t="str">
        <f>IF('Crisis Indicator Data'!R84="x","x",('Crisis Indicator Data'!R84/1000000))</f>
        <v>x</v>
      </c>
      <c r="H87" s="155" t="str">
        <f>IF('Crisis Indicator Data'!S84="x","x",('Crisis Indicator Data'!S84/1000000))</f>
        <v>x</v>
      </c>
      <c r="I87" s="155" t="str">
        <f>IF('Crisis Indicator Data'!T84="x","x",('Crisis Indicator Data'!T84/1000000))</f>
        <v>x</v>
      </c>
      <c r="J87" s="155" t="str">
        <f>IF('Crisis Indicator Data'!U84="x","x",('Crisis Indicator Data'!U84/1000000))</f>
        <v>x</v>
      </c>
      <c r="K87" s="241" t="str">
        <f t="shared" si="6"/>
        <v>x</v>
      </c>
      <c r="L87" s="143" t="str">
        <f>IF(F87="x","x",(F87*1000000/VLOOKUP($C87,'Crisis Indicator Data'!$C$3:$H$198,5,FALSE)))</f>
        <v>x</v>
      </c>
      <c r="M87" s="143" t="str">
        <f>IF(G87="x","x",(G87*1000000/VLOOKUP($C87,'Crisis Indicator Data'!$C$3:$H$198,5,FALSE)))</f>
        <v>x</v>
      </c>
      <c r="N87" s="143" t="str">
        <f>IF(H87="x","x",(H87*1000000/VLOOKUP($C87,'Crisis Indicator Data'!$C$3:$H$198,5,FALSE)))</f>
        <v>x</v>
      </c>
      <c r="O87" s="143" t="str">
        <f>IF(I87="x","x",(I87*1000000/VLOOKUP($C87,'Crisis Indicator Data'!$C$3:$H$198,5,FALSE)))</f>
        <v>x</v>
      </c>
      <c r="P87" s="143" t="str">
        <f>IF(J87="x","x",(J87*1000000/VLOOKUP($C87,'Crisis Indicator Data'!$C$3:$H$198,5,FALSE)))</f>
        <v>x</v>
      </c>
      <c r="Q87" s="235" t="str">
        <f t="shared" si="7"/>
        <v>x</v>
      </c>
      <c r="R87" s="235" t="str">
        <f t="shared" si="8"/>
        <v>x</v>
      </c>
    </row>
    <row r="88" spans="1:18" x14ac:dyDescent="0.3">
      <c r="A88" s="148" t="str">
        <f>'Crisis Indicator Data'!A85</f>
        <v>Venezuela displacement in Peru</v>
      </c>
      <c r="B88" s="149" t="str">
        <f>'Crisis Indicator Data'!B85</f>
        <v>International displacement</v>
      </c>
      <c r="C88" s="149" t="str">
        <f>'Crisis Indicator Data'!C85</f>
        <v>PER002</v>
      </c>
      <c r="D88" s="149" t="str">
        <f>'Crisis Indicator Data'!D85</f>
        <v>Peru</v>
      </c>
      <c r="E88" s="149" t="str">
        <f>'Crisis Indicator Data'!E85</f>
        <v>PER</v>
      </c>
      <c r="F88" s="155">
        <f>IF('Crisis Indicator Data'!Q85="x","x",('Crisis Indicator Data'!Q85/1000000))</f>
        <v>13.65</v>
      </c>
      <c r="G88" s="155">
        <f>IF('Crisis Indicator Data'!R85="x","x",('Crisis Indicator Data'!R85/1000000))</f>
        <v>5.8000000000000003E-2</v>
      </c>
      <c r="H88" s="155">
        <f>IF('Crisis Indicator Data'!S85="x","x",('Crisis Indicator Data'!S85/1000000))</f>
        <v>1.31</v>
      </c>
      <c r="I88" s="155">
        <f>IF('Crisis Indicator Data'!T85="x","x",('Crisis Indicator Data'!T85/1000000))</f>
        <v>0</v>
      </c>
      <c r="J88" s="155">
        <f>IF('Crisis Indicator Data'!U85="x","x",('Crisis Indicator Data'!U85/1000000))</f>
        <v>0</v>
      </c>
      <c r="K88" s="241">
        <f t="shared" si="6"/>
        <v>3.5</v>
      </c>
      <c r="L88" s="143">
        <f>IF(F88="x","x",(F88*1000000/VLOOKUP($C88,'Crisis Indicator Data'!$C$3:$H$198,5,FALSE)))</f>
        <v>0.8359872611464968</v>
      </c>
      <c r="M88" s="143">
        <f>IF(G88="x","x",(G88*1000000/VLOOKUP($C88,'Crisis Indicator Data'!$C$3:$H$198,5,FALSE)))</f>
        <v>3.5521803037726605E-3</v>
      </c>
      <c r="N88" s="143">
        <f>IF(H88="x","x",(H88*1000000/VLOOKUP($C88,'Crisis Indicator Data'!$C$3:$H$198,5,FALSE)))</f>
        <v>8.0230279274865257E-2</v>
      </c>
      <c r="O88" s="143">
        <f>IF(I88="x","x",(I88*1000000/VLOOKUP($C88,'Crisis Indicator Data'!$C$3:$H$198,5,FALSE)))</f>
        <v>0</v>
      </c>
      <c r="P88" s="143">
        <f>IF(J88="x","x",(J88*1000000/VLOOKUP($C88,'Crisis Indicator Data'!$C$3:$H$198,5,FALSE)))</f>
        <v>0</v>
      </c>
      <c r="Q88" s="235">
        <f t="shared" si="7"/>
        <v>3</v>
      </c>
      <c r="R88" s="235">
        <f t="shared" si="8"/>
        <v>3.25</v>
      </c>
    </row>
    <row r="89" spans="1:18" x14ac:dyDescent="0.3">
      <c r="A89" s="148" t="str">
        <f>'Crisis Indicator Data'!A86</f>
        <v>Mindanao conflict</v>
      </c>
      <c r="B89" s="149" t="str">
        <f>'Crisis Indicator Data'!B86</f>
        <v>Conflict</v>
      </c>
      <c r="C89" s="149" t="str">
        <f>'Crisis Indicator Data'!C86</f>
        <v>PHL003</v>
      </c>
      <c r="D89" s="149" t="str">
        <f>'Crisis Indicator Data'!D86</f>
        <v>Philippines</v>
      </c>
      <c r="E89" s="149" t="str">
        <f>'Crisis Indicator Data'!E86</f>
        <v>PHL</v>
      </c>
      <c r="F89" s="155">
        <f>IF('Crisis Indicator Data'!Q86="x","x",('Crisis Indicator Data'!Q86/1000000))</f>
        <v>23.905000000000001</v>
      </c>
      <c r="G89" s="155">
        <f>IF('Crisis Indicator Data'!R86="x","x",('Crisis Indicator Data'!R86/1000000))</f>
        <v>0</v>
      </c>
      <c r="H89" s="155">
        <f>IF('Crisis Indicator Data'!S86="x","x",('Crisis Indicator Data'!S86/1000000))</f>
        <v>0.30099999999999999</v>
      </c>
      <c r="I89" s="155">
        <f>IF('Crisis Indicator Data'!T86="x","x",('Crisis Indicator Data'!T86/1000000))</f>
        <v>0</v>
      </c>
      <c r="J89" s="155">
        <f>IF('Crisis Indicator Data'!U86="x","x",('Crisis Indicator Data'!U86/1000000))</f>
        <v>0</v>
      </c>
      <c r="K89" s="241">
        <f t="shared" si="6"/>
        <v>2.5</v>
      </c>
      <c r="L89" s="143">
        <f>IF(F89="x","x",(F89*1000000/VLOOKUP($C89,'Crisis Indicator Data'!$C$3:$H$198,5,FALSE)))</f>
        <v>0.99042923433874708</v>
      </c>
      <c r="M89" s="143">
        <f>IF(G89="x","x",(G89*1000000/VLOOKUP($C89,'Crisis Indicator Data'!$C$3:$H$198,5,FALSE)))</f>
        <v>0</v>
      </c>
      <c r="N89" s="143">
        <f>IF(H89="x","x",(H89*1000000/VLOOKUP($C89,'Crisis Indicator Data'!$C$3:$H$198,5,FALSE)))</f>
        <v>1.2470997679814385E-2</v>
      </c>
      <c r="O89" s="143">
        <f>IF(I89="x","x",(I89*1000000/VLOOKUP($C89,'Crisis Indicator Data'!$C$3:$H$198,5,FALSE)))</f>
        <v>0</v>
      </c>
      <c r="P89" s="143">
        <f>IF(J89="x","x",(J89*1000000/VLOOKUP($C89,'Crisis Indicator Data'!$C$3:$H$198,5,FALSE)))</f>
        <v>0</v>
      </c>
      <c r="Q89" s="235">
        <f t="shared" si="7"/>
        <v>1</v>
      </c>
      <c r="R89" s="235">
        <f t="shared" si="8"/>
        <v>1.75</v>
      </c>
    </row>
    <row r="90" spans="1:18" x14ac:dyDescent="0.3">
      <c r="A90" s="148" t="str">
        <f>'Crisis Indicator Data'!A87</f>
        <v>Complex crisis in DPRK</v>
      </c>
      <c r="B90" s="149" t="str">
        <f>'Crisis Indicator Data'!B87</f>
        <v>Complex crisis</v>
      </c>
      <c r="C90" s="149" t="str">
        <f>'Crisis Indicator Data'!C87</f>
        <v>PRK001</v>
      </c>
      <c r="D90" s="149" t="str">
        <f>'Crisis Indicator Data'!D87</f>
        <v>DPRK</v>
      </c>
      <c r="E90" s="149" t="str">
        <f>'Crisis Indicator Data'!E87</f>
        <v>PRK</v>
      </c>
      <c r="F90" s="155">
        <f>IF('Crisis Indicator Data'!Q87="x","x",('Crisis Indicator Data'!Q87/1000000))</f>
        <v>0</v>
      </c>
      <c r="G90" s="155">
        <f>IF('Crisis Indicator Data'!R87="x","x",('Crisis Indicator Data'!R87/1000000))</f>
        <v>15.12</v>
      </c>
      <c r="H90" s="155">
        <f>IF('Crisis Indicator Data'!S87="x","x",('Crisis Indicator Data'!S87/1000000))</f>
        <v>4.97</v>
      </c>
      <c r="I90" s="155">
        <f>IF('Crisis Indicator Data'!T87="x","x",('Crisis Indicator Data'!T87/1000000))</f>
        <v>5.4589999999999996</v>
      </c>
      <c r="J90" s="155">
        <f>IF('Crisis Indicator Data'!U87="x","x",('Crisis Indicator Data'!U87/1000000))</f>
        <v>0</v>
      </c>
      <c r="K90" s="241">
        <f t="shared" si="6"/>
        <v>5</v>
      </c>
      <c r="L90" s="143">
        <f>IF(F90="x","x",(F90*1000000/VLOOKUP($C90,'Crisis Indicator Data'!$C$3:$H$198,5,FALSE)))</f>
        <v>0</v>
      </c>
      <c r="M90" s="143">
        <f>IF(G90="x","x",(G90*1000000/VLOOKUP($C90,'Crisis Indicator Data'!$C$3:$H$198,5,FALSE)))</f>
        <v>0.58910621055092338</v>
      </c>
      <c r="N90" s="143">
        <f>IF(H90="x","x",(H90*1000000/VLOOKUP($C90,'Crisis Indicator Data'!$C$3:$H$198,5,FALSE)))</f>
        <v>0.19364139328294241</v>
      </c>
      <c r="O90" s="143">
        <f>IF(I90="x","x",(I90*1000000/VLOOKUP($C90,'Crisis Indicator Data'!$C$3:$H$198,5,FALSE)))</f>
        <v>0.21269383620353777</v>
      </c>
      <c r="P90" s="143">
        <f>IF(J90="x","x",(J90*1000000/VLOOKUP($C90,'Crisis Indicator Data'!$C$3:$H$198,5,FALSE)))</f>
        <v>0</v>
      </c>
      <c r="Q90" s="235">
        <f t="shared" si="7"/>
        <v>4</v>
      </c>
      <c r="R90" s="235">
        <f t="shared" si="8"/>
        <v>4.5</v>
      </c>
    </row>
    <row r="91" spans="1:18" x14ac:dyDescent="0.3">
      <c r="A91" s="148" t="str">
        <f>'Crisis Indicator Data'!A88</f>
        <v>Conflict in Palestine</v>
      </c>
      <c r="B91" s="149" t="str">
        <f>'Crisis Indicator Data'!B88</f>
        <v>Conflict</v>
      </c>
      <c r="C91" s="149" t="str">
        <f>'Crisis Indicator Data'!C88</f>
        <v>PSE002</v>
      </c>
      <c r="D91" s="149" t="str">
        <f>'Crisis Indicator Data'!D88</f>
        <v>Palestine</v>
      </c>
      <c r="E91" s="149" t="str">
        <f>'Crisis Indicator Data'!E88</f>
        <v>PSE</v>
      </c>
      <c r="F91" s="155">
        <f>IF('Crisis Indicator Data'!Q88="x","x",('Crisis Indicator Data'!Q88/1000000))</f>
        <v>0</v>
      </c>
      <c r="G91" s="155">
        <f>IF('Crisis Indicator Data'!R88="x","x",('Crisis Indicator Data'!R88/1000000))</f>
        <v>2.75</v>
      </c>
      <c r="H91" s="155">
        <f>IF('Crisis Indicator Data'!S88="x","x",('Crisis Indicator Data'!S88/1000000))</f>
        <v>0</v>
      </c>
      <c r="I91" s="155">
        <f>IF('Crisis Indicator Data'!T88="x","x",('Crisis Indicator Data'!T88/1000000))</f>
        <v>0.98</v>
      </c>
      <c r="J91" s="155">
        <f>IF('Crisis Indicator Data'!U88="x","x",('Crisis Indicator Data'!U88/1000000))</f>
        <v>1.47</v>
      </c>
      <c r="K91" s="241">
        <f t="shared" si="6"/>
        <v>4</v>
      </c>
      <c r="L91" s="143">
        <f>IF(F91="x","x",(F91*1000000/VLOOKUP($C91,'Crisis Indicator Data'!$C$3:$H$198,5,FALSE)))</f>
        <v>0</v>
      </c>
      <c r="M91" s="143">
        <f>IF(G91="x","x",(G91*1000000/VLOOKUP($C91,'Crisis Indicator Data'!$C$3:$H$198,5,FALSE)))</f>
        <v>0.52884615384615385</v>
      </c>
      <c r="N91" s="143">
        <f>IF(H91="x","x",(H91*1000000/VLOOKUP($C91,'Crisis Indicator Data'!$C$3:$H$198,5,FALSE)))</f>
        <v>0</v>
      </c>
      <c r="O91" s="143">
        <f>IF(I91="x","x",(I91*1000000/VLOOKUP($C91,'Crisis Indicator Data'!$C$3:$H$198,5,FALSE)))</f>
        <v>0.18846153846153846</v>
      </c>
      <c r="P91" s="143">
        <f>IF(J91="x","x",(J91*1000000/VLOOKUP($C91,'Crisis Indicator Data'!$C$3:$H$198,5,FALSE)))</f>
        <v>0.28269230769230769</v>
      </c>
      <c r="Q91" s="235">
        <f t="shared" si="7"/>
        <v>5</v>
      </c>
      <c r="R91" s="235">
        <f t="shared" si="8"/>
        <v>4.5</v>
      </c>
    </row>
    <row r="92" spans="1:18" x14ac:dyDescent="0.3">
      <c r="A92" s="148" t="str">
        <f>'Crisis Indicator Data'!A89</f>
        <v>Regional Boko Haram Crisis</v>
      </c>
      <c r="B92" s="149" t="str">
        <f>'Crisis Indicator Data'!B89</f>
        <v>Regional crisis</v>
      </c>
      <c r="C92" s="149" t="str">
        <f>'Crisis Indicator Data'!C89</f>
        <v>REG001</v>
      </c>
      <c r="D92" s="149" t="str">
        <f>'Crisis Indicator Data'!D89</f>
        <v>Nigeria,Niger,Chad,Cameroon</v>
      </c>
      <c r="E92" s="149" t="str">
        <f>'Crisis Indicator Data'!E89</f>
        <v>NGA,NER,TCD,CMR</v>
      </c>
      <c r="F92" s="155">
        <f>IF('Crisis Indicator Data'!Q89="x","x",('Crisis Indicator Data'!Q89/1000000))</f>
        <v>6.0350000000000001</v>
      </c>
      <c r="G92" s="155">
        <f>IF('Crisis Indicator Data'!R89="x","x",('Crisis Indicator Data'!R89/1000000))</f>
        <v>4.2229999999999999</v>
      </c>
      <c r="H92" s="155">
        <f>IF('Crisis Indicator Data'!S89="x","x",('Crisis Indicator Data'!S89/1000000))</f>
        <v>4.6360000000000001</v>
      </c>
      <c r="I92" s="155">
        <f>IF('Crisis Indicator Data'!T89="x","x",('Crisis Indicator Data'!T89/1000000))</f>
        <v>4.2009999999999996</v>
      </c>
      <c r="J92" s="155">
        <f>IF('Crisis Indicator Data'!U89="x","x",('Crisis Indicator Data'!U89/1000000))</f>
        <v>0.122</v>
      </c>
      <c r="K92" s="241">
        <f t="shared" si="6"/>
        <v>4.9000000000000004</v>
      </c>
      <c r="L92" s="143">
        <f>IF(F92="x","x",(F92*1000000/VLOOKUP($C92,'Crisis Indicator Data'!$C$3:$H$198,5,FALSE)))</f>
        <v>0.31404485611697974</v>
      </c>
      <c r="M92" s="143">
        <f>IF(G92="x","x",(G92*1000000/VLOOKUP($C92,'Crisis Indicator Data'!$C$3:$H$198,5,FALSE)))</f>
        <v>0.21975334339387001</v>
      </c>
      <c r="N92" s="143">
        <f>IF(H92="x","x",(H92*1000000/VLOOKUP($C92,'Crisis Indicator Data'!$C$3:$H$198,5,FALSE)))</f>
        <v>0.24124473122755893</v>
      </c>
      <c r="O92" s="143">
        <f>IF(I92="x","x",(I92*1000000/VLOOKUP($C92,'Crisis Indicator Data'!$C$3:$H$198,5,FALSE)))</f>
        <v>0.21860852370297132</v>
      </c>
      <c r="P92" s="143">
        <f>IF(J92="x","x",(J92*1000000/VLOOKUP($C92,'Crisis Indicator Data'!$C$3:$H$198,5,FALSE)))</f>
        <v>6.348545558619972E-3</v>
      </c>
      <c r="Q92" s="235">
        <f t="shared" si="7"/>
        <v>4</v>
      </c>
      <c r="R92" s="235">
        <f t="shared" si="8"/>
        <v>4.45</v>
      </c>
    </row>
    <row r="93" spans="1:18" x14ac:dyDescent="0.3">
      <c r="A93" s="148" t="str">
        <f>'Crisis Indicator Data'!A90</f>
        <v>Venezuela Regional Crisis</v>
      </c>
      <c r="B93" s="149" t="str">
        <f>'Crisis Indicator Data'!B90</f>
        <v>Regional crisis</v>
      </c>
      <c r="C93" s="149" t="str">
        <f>'Crisis Indicator Data'!C90</f>
        <v>REG002</v>
      </c>
      <c r="D93" s="149" t="str">
        <f>'Crisis Indicator Data'!D90</f>
        <v>Venezuela,Brazil,Colombia,Ecuador,Peru,Trinidad and Tobago</v>
      </c>
      <c r="E93" s="149" t="str">
        <f>'Crisis Indicator Data'!E90</f>
        <v>VEN,BRA,COL,ECU,PER,TTO</v>
      </c>
      <c r="F93" s="155">
        <f>IF('Crisis Indicator Data'!Q90="x","x",('Crisis Indicator Data'!Q90/1000000))</f>
        <v>39.506</v>
      </c>
      <c r="G93" s="155">
        <f>IF('Crisis Indicator Data'!R90="x","x",('Crisis Indicator Data'!R90/1000000))</f>
        <v>13.009</v>
      </c>
      <c r="H93" s="155">
        <f>IF('Crisis Indicator Data'!S90="x","x",('Crisis Indicator Data'!S90/1000000))</f>
        <v>20.391999999999999</v>
      </c>
      <c r="I93" s="155">
        <f>IF('Crisis Indicator Data'!T90="x","x",('Crisis Indicator Data'!T90/1000000))</f>
        <v>0.16200000000000001</v>
      </c>
      <c r="J93" s="155">
        <f>IF('Crisis Indicator Data'!U90="x","x",('Crisis Indicator Data'!U90/1000000))</f>
        <v>0</v>
      </c>
      <c r="K93" s="241">
        <f t="shared" si="6"/>
        <v>5</v>
      </c>
      <c r="L93" s="143">
        <f>IF(F93="x","x",(F93*1000000/VLOOKUP($C93,'Crisis Indicator Data'!$C$3:$H$198,5,FALSE)))</f>
        <v>0.54066704074231209</v>
      </c>
      <c r="M93" s="143">
        <f>IF(G93="x","x",(G93*1000000/VLOOKUP($C93,'Crisis Indicator Data'!$C$3:$H$198,5,FALSE)))</f>
        <v>0.17803719771722618</v>
      </c>
      <c r="N93" s="143">
        <f>IF(H93="x","x",(H93*1000000/VLOOKUP($C93,'Crisis Indicator Data'!$C$3:$H$198,5,FALSE)))</f>
        <v>0.27907867905678196</v>
      </c>
      <c r="O93" s="143">
        <f>IF(I93="x","x",(I93*1000000/VLOOKUP($C93,'Crisis Indicator Data'!$C$3:$H$198,5,FALSE)))</f>
        <v>2.2170824836798093E-3</v>
      </c>
      <c r="P93" s="143">
        <f>IF(J93="x","x",(J93*1000000/VLOOKUP($C93,'Crisis Indicator Data'!$C$3:$H$198,5,FALSE)))</f>
        <v>0</v>
      </c>
      <c r="Q93" s="235">
        <f t="shared" si="7"/>
        <v>3</v>
      </c>
      <c r="R93" s="235">
        <f t="shared" si="8"/>
        <v>4</v>
      </c>
    </row>
    <row r="94" spans="1:18" x14ac:dyDescent="0.3">
      <c r="A94" s="148" t="str">
        <f>'Crisis Indicator Data'!A91</f>
        <v>Regional Kashmir conflict</v>
      </c>
      <c r="B94" s="149" t="str">
        <f>'Crisis Indicator Data'!B91</f>
        <v>Regional crisis</v>
      </c>
      <c r="C94" s="149" t="str">
        <f>'Crisis Indicator Data'!C91</f>
        <v>REG003</v>
      </c>
      <c r="D94" s="149" t="str">
        <f>'Crisis Indicator Data'!D91</f>
        <v>India,Pakistan</v>
      </c>
      <c r="E94" s="149" t="str">
        <f>'Crisis Indicator Data'!E91</f>
        <v>IND,PAK</v>
      </c>
      <c r="F94" s="155" t="str">
        <f>IF('Crisis Indicator Data'!Q91="x","x",('Crisis Indicator Data'!Q91/1000000))</f>
        <v>x</v>
      </c>
      <c r="G94" s="155" t="str">
        <f>IF('Crisis Indicator Data'!R91="x","x",('Crisis Indicator Data'!R91/1000000))</f>
        <v>x</v>
      </c>
      <c r="H94" s="155" t="str">
        <f>IF('Crisis Indicator Data'!S91="x","x",('Crisis Indicator Data'!S91/1000000))</f>
        <v>x</v>
      </c>
      <c r="I94" s="155" t="str">
        <f>IF('Crisis Indicator Data'!T91="x","x",('Crisis Indicator Data'!T91/1000000))</f>
        <v>x</v>
      </c>
      <c r="J94" s="155" t="str">
        <f>IF('Crisis Indicator Data'!U91="x","x",('Crisis Indicator Data'!U91/1000000))</f>
        <v>x</v>
      </c>
      <c r="K94" s="241" t="str">
        <f t="shared" si="6"/>
        <v>x</v>
      </c>
      <c r="L94" s="143" t="str">
        <f>IF(F94="x","x",(F94*1000000/VLOOKUP($C94,'Crisis Indicator Data'!$C$3:$H$198,5,FALSE)))</f>
        <v>x</v>
      </c>
      <c r="M94" s="143" t="str">
        <f>IF(G94="x","x",(G94*1000000/VLOOKUP($C94,'Crisis Indicator Data'!$C$3:$H$198,5,FALSE)))</f>
        <v>x</v>
      </c>
      <c r="N94" s="143" t="str">
        <f>IF(H94="x","x",(H94*1000000/VLOOKUP($C94,'Crisis Indicator Data'!$C$3:$H$198,5,FALSE)))</f>
        <v>x</v>
      </c>
      <c r="O94" s="143" t="str">
        <f>IF(I94="x","x",(I94*1000000/VLOOKUP($C94,'Crisis Indicator Data'!$C$3:$H$198,5,FALSE)))</f>
        <v>x</v>
      </c>
      <c r="P94" s="143" t="str">
        <f>IF(J94="x","x",(J94*1000000/VLOOKUP($C94,'Crisis Indicator Data'!$C$3:$H$198,5,FALSE)))</f>
        <v>x</v>
      </c>
      <c r="Q94" s="235" t="str">
        <f t="shared" si="7"/>
        <v>x</v>
      </c>
      <c r="R94" s="235" t="str">
        <f t="shared" si="8"/>
        <v>x</v>
      </c>
    </row>
    <row r="95" spans="1:18" x14ac:dyDescent="0.3">
      <c r="A95" s="148" t="str">
        <f>'Crisis Indicator Data'!A92</f>
        <v>Syrian Regional Crisis</v>
      </c>
      <c r="B95" s="149" t="str">
        <f>'Crisis Indicator Data'!B92</f>
        <v>Regional crisis</v>
      </c>
      <c r="C95" s="149" t="str">
        <f>'Crisis Indicator Data'!C92</f>
        <v>REG004</v>
      </c>
      <c r="D95" s="149" t="str">
        <f>'Crisis Indicator Data'!D92</f>
        <v>Syria,Turkey,Iraq,Egypt,Jordan,Lebanon</v>
      </c>
      <c r="E95" s="149" t="str">
        <f>'Crisis Indicator Data'!E92</f>
        <v>SYR,TUR,IRQ,EGY,JOR,LBN</v>
      </c>
      <c r="F95" s="155">
        <f>IF('Crisis Indicator Data'!Q92="x","x",('Crisis Indicator Data'!Q92/1000000))</f>
        <v>67.355999999999995</v>
      </c>
      <c r="G95" s="155">
        <f>IF('Crisis Indicator Data'!R92="x","x",('Crisis Indicator Data'!R92/1000000))</f>
        <v>9.4990000000000006</v>
      </c>
      <c r="H95" s="155">
        <f>IF('Crisis Indicator Data'!S92="x","x",('Crisis Indicator Data'!S92/1000000))</f>
        <v>4.5170000000000003</v>
      </c>
      <c r="I95" s="155">
        <f>IF('Crisis Indicator Data'!T92="x","x",('Crisis Indicator Data'!T92/1000000))</f>
        <v>10.218</v>
      </c>
      <c r="J95" s="155">
        <f>IF('Crisis Indicator Data'!U92="x","x",('Crisis Indicator Data'!U92/1000000))</f>
        <v>6.07</v>
      </c>
      <c r="K95" s="241">
        <f t="shared" si="6"/>
        <v>5</v>
      </c>
      <c r="L95" s="143">
        <f>IF(F95="x","x",(F95*1000000/VLOOKUP($C95,'Crisis Indicator Data'!$C$3:$H$198,5,FALSE)))</f>
        <v>0.68970601787853658</v>
      </c>
      <c r="M95" s="143">
        <f>IF(G95="x","x",(G95*1000000/VLOOKUP($C95,'Crisis Indicator Data'!$C$3:$H$198,5,FALSE)))</f>
        <v>9.7267020960689746E-2</v>
      </c>
      <c r="N95" s="143">
        <f>IF(H95="x","x",(H95*1000000/VLOOKUP($C95,'Crisis Indicator Data'!$C$3:$H$198,5,FALSE)))</f>
        <v>4.6252777521784985E-2</v>
      </c>
      <c r="O95" s="143">
        <f>IF(I95="x","x",(I95*1000000/VLOOKUP($C95,'Crisis Indicator Data'!$C$3:$H$198,5,FALSE)))</f>
        <v>0.10462937363683839</v>
      </c>
      <c r="P95" s="143">
        <f>IF(J95="x","x",(J95*1000000/VLOOKUP($C95,'Crisis Indicator Data'!$C$3:$H$198,5,FALSE)))</f>
        <v>6.2155049713800058E-2</v>
      </c>
      <c r="Q95" s="235">
        <f t="shared" si="7"/>
        <v>5</v>
      </c>
      <c r="R95" s="235">
        <f t="shared" si="8"/>
        <v>5</v>
      </c>
    </row>
    <row r="96" spans="1:18" x14ac:dyDescent="0.3">
      <c r="A96" s="148" t="str">
        <f>'Crisis Indicator Data'!A93</f>
        <v xml:space="preserve">Eastern Mediterranean Route </v>
      </c>
      <c r="B96" s="149" t="str">
        <f>'Crisis Indicator Data'!B93</f>
        <v>Regional crisis</v>
      </c>
      <c r="C96" s="149" t="str">
        <f>'Crisis Indicator Data'!C93</f>
        <v>REG006</v>
      </c>
      <c r="D96" s="149" t="str">
        <f>'Crisis Indicator Data'!D93</f>
        <v>Turkey,Greece</v>
      </c>
      <c r="E96" s="149" t="str">
        <f>'Crisis Indicator Data'!E93</f>
        <v>TUR,GRC</v>
      </c>
      <c r="F96" s="155" t="str">
        <f>IF('Crisis Indicator Data'!Q93="x","x",('Crisis Indicator Data'!Q93/1000000))</f>
        <v>x</v>
      </c>
      <c r="G96" s="155" t="str">
        <f>IF('Crisis Indicator Data'!R93="x","x",('Crisis Indicator Data'!R93/1000000))</f>
        <v>x</v>
      </c>
      <c r="H96" s="155" t="str">
        <f>IF('Crisis Indicator Data'!S93="x","x",('Crisis Indicator Data'!S93/1000000))</f>
        <v>x</v>
      </c>
      <c r="I96" s="155" t="str">
        <f>IF('Crisis Indicator Data'!T93="x","x",('Crisis Indicator Data'!T93/1000000))</f>
        <v>x</v>
      </c>
      <c r="J96" s="155" t="str">
        <f>IF('Crisis Indicator Data'!U93="x","x",('Crisis Indicator Data'!U93/1000000))</f>
        <v>x</v>
      </c>
      <c r="K96" s="241" t="str">
        <f t="shared" si="6"/>
        <v>x</v>
      </c>
      <c r="L96" s="143" t="str">
        <f>IF(F96="x","x",(F96*1000000/VLOOKUP($C96,'Crisis Indicator Data'!$C$3:$H$198,5,FALSE)))</f>
        <v>x</v>
      </c>
      <c r="M96" s="143" t="str">
        <f>IF(G96="x","x",(G96*1000000/VLOOKUP($C96,'Crisis Indicator Data'!$C$3:$H$198,5,FALSE)))</f>
        <v>x</v>
      </c>
      <c r="N96" s="143" t="str">
        <f>IF(H96="x","x",(H96*1000000/VLOOKUP($C96,'Crisis Indicator Data'!$C$3:$H$198,5,FALSE)))</f>
        <v>x</v>
      </c>
      <c r="O96" s="143" t="str">
        <f>IF(I96="x","x",(I96*1000000/VLOOKUP($C96,'Crisis Indicator Data'!$C$3:$H$198,5,FALSE)))</f>
        <v>x</v>
      </c>
      <c r="P96" s="143" t="str">
        <f>IF(J96="x","x",(J96*1000000/VLOOKUP($C96,'Crisis Indicator Data'!$C$3:$H$198,5,FALSE)))</f>
        <v>x</v>
      </c>
      <c r="Q96" s="235" t="str">
        <f t="shared" si="7"/>
        <v>x</v>
      </c>
      <c r="R96" s="235" t="str">
        <f t="shared" si="8"/>
        <v>x</v>
      </c>
    </row>
    <row r="97" spans="1:18" x14ac:dyDescent="0.3">
      <c r="A97" s="148" t="str">
        <f>'Crisis Indicator Data'!A94</f>
        <v>Central Mediterranean Route</v>
      </c>
      <c r="B97" s="149" t="str">
        <f>'Crisis Indicator Data'!B94</f>
        <v>Regional crisis</v>
      </c>
      <c r="C97" s="149" t="str">
        <f>'Crisis Indicator Data'!C94</f>
        <v>REG007</v>
      </c>
      <c r="D97" s="149" t="str">
        <f>'Crisis Indicator Data'!D94</f>
        <v>Algeria,Tunisia,Libya,Italy</v>
      </c>
      <c r="E97" s="149" t="str">
        <f>'Crisis Indicator Data'!E94</f>
        <v>DZA,TUN,LBY,ITA</v>
      </c>
      <c r="F97" s="155" t="str">
        <f>IF('Crisis Indicator Data'!Q94="x","x",('Crisis Indicator Data'!Q94/1000000))</f>
        <v>x</v>
      </c>
      <c r="G97" s="155" t="str">
        <f>IF('Crisis Indicator Data'!R94="x","x",('Crisis Indicator Data'!R94/1000000))</f>
        <v>x</v>
      </c>
      <c r="H97" s="155" t="str">
        <f>IF('Crisis Indicator Data'!S94="x","x",('Crisis Indicator Data'!S94/1000000))</f>
        <v>x</v>
      </c>
      <c r="I97" s="155" t="str">
        <f>IF('Crisis Indicator Data'!T94="x","x",('Crisis Indicator Data'!T94/1000000))</f>
        <v>x</v>
      </c>
      <c r="J97" s="155" t="str">
        <f>IF('Crisis Indicator Data'!U94="x","x",('Crisis Indicator Data'!U94/1000000))</f>
        <v>x</v>
      </c>
      <c r="K97" s="241" t="str">
        <f t="shared" si="6"/>
        <v>x</v>
      </c>
      <c r="L97" s="143" t="str">
        <f>IF(F97="x","x",(F97*1000000/VLOOKUP($C97,'Crisis Indicator Data'!$C$3:$H$198,5,FALSE)))</f>
        <v>x</v>
      </c>
      <c r="M97" s="143" t="str">
        <f>IF(G97="x","x",(G97*1000000/VLOOKUP($C97,'Crisis Indicator Data'!$C$3:$H$198,5,FALSE)))</f>
        <v>x</v>
      </c>
      <c r="N97" s="143" t="str">
        <f>IF(H97="x","x",(H97*1000000/VLOOKUP($C97,'Crisis Indicator Data'!$C$3:$H$198,5,FALSE)))</f>
        <v>x</v>
      </c>
      <c r="O97" s="143" t="str">
        <f>IF(I97="x","x",(I97*1000000/VLOOKUP($C97,'Crisis Indicator Data'!$C$3:$H$198,5,FALSE)))</f>
        <v>x</v>
      </c>
      <c r="P97" s="143" t="str">
        <f>IF(J97="x","x",(J97*1000000/VLOOKUP($C97,'Crisis Indicator Data'!$C$3:$H$198,5,FALSE)))</f>
        <v>x</v>
      </c>
      <c r="Q97" s="235" t="str">
        <f t="shared" si="7"/>
        <v>x</v>
      </c>
      <c r="R97" s="235" t="str">
        <f t="shared" si="8"/>
        <v>x</v>
      </c>
    </row>
    <row r="98" spans="1:18" x14ac:dyDescent="0.3">
      <c r="A98" s="148" t="str">
        <f>'Crisis Indicator Data'!A95</f>
        <v>Western Mediterranean Route</v>
      </c>
      <c r="B98" s="149" t="str">
        <f>'Crisis Indicator Data'!B95</f>
        <v>Regional crisis</v>
      </c>
      <c r="C98" s="149" t="str">
        <f>'Crisis Indicator Data'!C95</f>
        <v>REG008</v>
      </c>
      <c r="D98" s="149" t="str">
        <f>'Crisis Indicator Data'!D95</f>
        <v>Algeria,Morocco,Spain</v>
      </c>
      <c r="E98" s="149" t="str">
        <f>'Crisis Indicator Data'!E95</f>
        <v>DZA,MAR,ESP</v>
      </c>
      <c r="F98" s="155" t="str">
        <f>IF('Crisis Indicator Data'!Q95="x","x",('Crisis Indicator Data'!Q95/1000000))</f>
        <v>x</v>
      </c>
      <c r="G98" s="155" t="str">
        <f>IF('Crisis Indicator Data'!R95="x","x",('Crisis Indicator Data'!R95/1000000))</f>
        <v>x</v>
      </c>
      <c r="H98" s="155" t="str">
        <f>IF('Crisis Indicator Data'!S95="x","x",('Crisis Indicator Data'!S95/1000000))</f>
        <v>x</v>
      </c>
      <c r="I98" s="155" t="str">
        <f>IF('Crisis Indicator Data'!T95="x","x",('Crisis Indicator Data'!T95/1000000))</f>
        <v>x</v>
      </c>
      <c r="J98" s="155" t="str">
        <f>IF('Crisis Indicator Data'!U95="x","x",('Crisis Indicator Data'!U95/1000000))</f>
        <v>x</v>
      </c>
      <c r="K98" s="241" t="str">
        <f t="shared" si="6"/>
        <v>x</v>
      </c>
      <c r="L98" s="143" t="str">
        <f>IF(F98="x","x",(F98*1000000/VLOOKUP($C98,'Crisis Indicator Data'!$C$3:$H$198,5,FALSE)))</f>
        <v>x</v>
      </c>
      <c r="M98" s="143" t="str">
        <f>IF(G98="x","x",(G98*1000000/VLOOKUP($C98,'Crisis Indicator Data'!$C$3:$H$198,5,FALSE)))</f>
        <v>x</v>
      </c>
      <c r="N98" s="143" t="str">
        <f>IF(H98="x","x",(H98*1000000/VLOOKUP($C98,'Crisis Indicator Data'!$C$3:$H$198,5,FALSE)))</f>
        <v>x</v>
      </c>
      <c r="O98" s="143" t="str">
        <f>IF(I98="x","x",(I98*1000000/VLOOKUP($C98,'Crisis Indicator Data'!$C$3:$H$198,5,FALSE)))</f>
        <v>x</v>
      </c>
      <c r="P98" s="143" t="str">
        <f>IF(J98="x","x",(J98*1000000/VLOOKUP($C98,'Crisis Indicator Data'!$C$3:$H$198,5,FALSE)))</f>
        <v>x</v>
      </c>
      <c r="Q98" s="235" t="str">
        <f t="shared" si="7"/>
        <v>x</v>
      </c>
      <c r="R98" s="235" t="str">
        <f t="shared" si="8"/>
        <v>x</v>
      </c>
    </row>
    <row r="99" spans="1:18" x14ac:dyDescent="0.3">
      <c r="A99" s="148" t="str">
        <f>'Crisis Indicator Data'!A96</f>
        <v>Rohingya Regional Crisis</v>
      </c>
      <c r="B99" s="149" t="str">
        <f>'Crisis Indicator Data'!B96</f>
        <v>Regional crisis</v>
      </c>
      <c r="C99" s="149" t="str">
        <f>'Crisis Indicator Data'!C96</f>
        <v>REG011</v>
      </c>
      <c r="D99" s="149" t="str">
        <f>'Crisis Indicator Data'!D96</f>
        <v>Bangladesh,Myanmar</v>
      </c>
      <c r="E99" s="149" t="str">
        <f>'Crisis Indicator Data'!E96</f>
        <v>BGD,MMR</v>
      </c>
      <c r="F99" s="155">
        <f>IF('Crisis Indicator Data'!Q96="x","x",('Crisis Indicator Data'!Q96/1000000))</f>
        <v>2.3180000000000001</v>
      </c>
      <c r="G99" s="155">
        <f>IF('Crisis Indicator Data'!R96="x","x",('Crisis Indicator Data'!R96/1000000))</f>
        <v>1.2010000000000001</v>
      </c>
      <c r="H99" s="155">
        <f>IF('Crisis Indicator Data'!S96="x","x",('Crisis Indicator Data'!S96/1000000))</f>
        <v>0.91700000000000004</v>
      </c>
      <c r="I99" s="155">
        <f>IF('Crisis Indicator Data'!T96="x","x",('Crisis Indicator Data'!T96/1000000))</f>
        <v>0.64400000000000002</v>
      </c>
      <c r="J99" s="155">
        <f>IF('Crisis Indicator Data'!U96="x","x",('Crisis Indicator Data'!U96/1000000))</f>
        <v>0.15</v>
      </c>
      <c r="K99" s="241">
        <f t="shared" si="6"/>
        <v>3.7</v>
      </c>
      <c r="L99" s="143">
        <f>IF(F99="x","x",(F99*1000000/VLOOKUP($C99,'Crisis Indicator Data'!$C$3:$H$198,5,FALSE)))</f>
        <v>0.44312750908048176</v>
      </c>
      <c r="M99" s="143">
        <f>IF(G99="x","x",(G99*1000000/VLOOKUP($C99,'Crisis Indicator Data'!$C$3:$H$198,5,FALSE)))</f>
        <v>0.22959281208181992</v>
      </c>
      <c r="N99" s="143">
        <f>IF(H99="x","x",(H99*1000000/VLOOKUP($C99,'Crisis Indicator Data'!$C$3:$H$198,5,FALSE)))</f>
        <v>0.17530108965780922</v>
      </c>
      <c r="O99" s="143">
        <f>IF(I99="x","x",(I99*1000000/VLOOKUP($C99,'Crisis Indicator Data'!$C$3:$H$198,5,FALSE)))</f>
        <v>0.1231122156375454</v>
      </c>
      <c r="P99" s="143">
        <f>IF(J99="x","x",(J99*1000000/VLOOKUP($C99,'Crisis Indicator Data'!$C$3:$H$198,5,FALSE)))</f>
        <v>2.8675205505639456E-2</v>
      </c>
      <c r="Q99" s="235">
        <f t="shared" si="7"/>
        <v>4</v>
      </c>
      <c r="R99" s="235">
        <f t="shared" si="8"/>
        <v>3.85</v>
      </c>
    </row>
    <row r="100" spans="1:18" x14ac:dyDescent="0.3">
      <c r="A100" s="148" t="str">
        <f>'Crisis Indicator Data'!A97</f>
        <v>Southern Africa Regional Food Security Crisis</v>
      </c>
      <c r="B100" s="149" t="str">
        <f>'Crisis Indicator Data'!B97</f>
        <v>Regional crisis</v>
      </c>
      <c r="C100" s="149" t="str">
        <f>'Crisis Indicator Data'!C97</f>
        <v>REG012</v>
      </c>
      <c r="D100" s="149" t="str">
        <f>'Crisis Indicator Data'!D97</f>
        <v>Lesotho,Madagascar,Malawi,Mozambique,Namibia,Eswatini,Zambia,Zimbabwe</v>
      </c>
      <c r="E100" s="149" t="str">
        <f>'Crisis Indicator Data'!E97</f>
        <v>LSO,MDG,MWI,MOZ,NAM,SWZ,ZMB,ZWE</v>
      </c>
      <c r="F100" s="155">
        <f>IF('Crisis Indicator Data'!Q97="x","x",('Crisis Indicator Data'!Q97/1000000))</f>
        <v>24.199000000000002</v>
      </c>
      <c r="G100" s="155">
        <f>IF('Crisis Indicator Data'!R97="x","x",('Crisis Indicator Data'!R97/1000000))</f>
        <v>23.347000000000001</v>
      </c>
      <c r="H100" s="155">
        <f>IF('Crisis Indicator Data'!S97="x","x",('Crisis Indicator Data'!S97/1000000))</f>
        <v>11.683999999999999</v>
      </c>
      <c r="I100" s="155">
        <f>IF('Crisis Indicator Data'!T97="x","x",('Crisis Indicator Data'!T97/1000000))</f>
        <v>1.948</v>
      </c>
      <c r="J100" s="155">
        <f>IF('Crisis Indicator Data'!U97="x","x",('Crisis Indicator Data'!U97/1000000))</f>
        <v>0</v>
      </c>
      <c r="K100" s="241">
        <f t="shared" si="6"/>
        <v>5</v>
      </c>
      <c r="L100" s="143">
        <f>IF(F100="x","x",(F100*1000000/VLOOKUP($C100,'Crisis Indicator Data'!$C$3:$H$198,5,FALSE)))</f>
        <v>0.39555715383232259</v>
      </c>
      <c r="M100" s="143">
        <f>IF(G100="x","x",(G100*1000000/VLOOKUP($C100,'Crisis Indicator Data'!$C$3:$H$198,5,FALSE)))</f>
        <v>0.38163035127580625</v>
      </c>
      <c r="N100" s="143">
        <f>IF(H100="x","x",(H100*1000000/VLOOKUP($C100,'Crisis Indicator Data'!$C$3:$H$198,5,FALSE)))</f>
        <v>0.19098680876800106</v>
      </c>
      <c r="O100" s="143">
        <f>IF(I100="x","x",(I100*1000000/VLOOKUP($C100,'Crisis Indicator Data'!$C$3:$H$198,5,FALSE)))</f>
        <v>3.1842032136260356E-2</v>
      </c>
      <c r="P100" s="143">
        <f>IF(J100="x","x",(J100*1000000/VLOOKUP($C100,'Crisis Indicator Data'!$C$3:$H$198,5,FALSE)))</f>
        <v>0</v>
      </c>
      <c r="Q100" s="235">
        <f t="shared" si="7"/>
        <v>3</v>
      </c>
      <c r="R100" s="235">
        <f t="shared" si="8"/>
        <v>4</v>
      </c>
    </row>
    <row r="101" spans="1:18" x14ac:dyDescent="0.3">
      <c r="A101" s="148" t="str">
        <f>'Crisis Indicator Data'!A98</f>
        <v>Nagorno-Karabakh Conflict</v>
      </c>
      <c r="B101" s="149" t="str">
        <f>'Crisis Indicator Data'!B98</f>
        <v>Regional crisis</v>
      </c>
      <c r="C101" s="149" t="str">
        <f>'Crisis Indicator Data'!C98</f>
        <v>REG013</v>
      </c>
      <c r="D101" s="149" t="str">
        <f>'Crisis Indicator Data'!D98</f>
        <v>Armenia,Azerbaijan</v>
      </c>
      <c r="E101" s="149" t="str">
        <f>'Crisis Indicator Data'!E98</f>
        <v>ARM,AZE</v>
      </c>
      <c r="F101" s="155" t="str">
        <f>IF('Crisis Indicator Data'!Q98="x","x",('Crisis Indicator Data'!Q98/1000000))</f>
        <v>x</v>
      </c>
      <c r="G101" s="155" t="str">
        <f>IF('Crisis Indicator Data'!R98="x","x",('Crisis Indicator Data'!R98/1000000))</f>
        <v>x</v>
      </c>
      <c r="H101" s="155" t="str">
        <f>IF('Crisis Indicator Data'!S98="x","x",('Crisis Indicator Data'!S98/1000000))</f>
        <v>x</v>
      </c>
      <c r="I101" s="155" t="str">
        <f>IF('Crisis Indicator Data'!T98="x","x",('Crisis Indicator Data'!T98/1000000))</f>
        <v>x</v>
      </c>
      <c r="J101" s="155" t="str">
        <f>IF('Crisis Indicator Data'!U98="x","x",('Crisis Indicator Data'!U98/1000000))</f>
        <v>x</v>
      </c>
      <c r="K101" s="241" t="str">
        <f t="shared" si="6"/>
        <v>x</v>
      </c>
      <c r="L101" s="143" t="str">
        <f>IF(F101="x","x",(F101*1000000/VLOOKUP($C101,'Crisis Indicator Data'!$C$3:$H$198,5,FALSE)))</f>
        <v>x</v>
      </c>
      <c r="M101" s="143" t="str">
        <f>IF(G101="x","x",(G101*1000000/VLOOKUP($C101,'Crisis Indicator Data'!$C$3:$H$198,5,FALSE)))</f>
        <v>x</v>
      </c>
      <c r="N101" s="143" t="str">
        <f>IF(H101="x","x",(H101*1000000/VLOOKUP($C101,'Crisis Indicator Data'!$C$3:$H$198,5,FALSE)))</f>
        <v>x</v>
      </c>
      <c r="O101" s="143" t="str">
        <f>IF(I101="x","x",(I101*1000000/VLOOKUP($C101,'Crisis Indicator Data'!$C$3:$H$198,5,FALSE)))</f>
        <v>x</v>
      </c>
      <c r="P101" s="143" t="str">
        <f>IF(J101="x","x",(J101*1000000/VLOOKUP($C101,'Crisis Indicator Data'!$C$3:$H$198,5,FALSE)))</f>
        <v>x</v>
      </c>
      <c r="Q101" s="235" t="str">
        <f t="shared" si="7"/>
        <v>x</v>
      </c>
      <c r="R101" s="235" t="str">
        <f t="shared" si="8"/>
        <v>x</v>
      </c>
    </row>
    <row r="102" spans="1:18" x14ac:dyDescent="0.3">
      <c r="A102" s="148" t="str">
        <f>'Crisis Indicator Data'!A99</f>
        <v>Burundi and DRC refugees in Rwanda</v>
      </c>
      <c r="B102" s="149" t="str">
        <f>'Crisis Indicator Data'!B99</f>
        <v>International displacement</v>
      </c>
      <c r="C102" s="149" t="str">
        <f>'Crisis Indicator Data'!C99</f>
        <v>RWA002</v>
      </c>
      <c r="D102" s="149" t="str">
        <f>'Crisis Indicator Data'!D99</f>
        <v>Rwanda</v>
      </c>
      <c r="E102" s="149" t="str">
        <f>'Crisis Indicator Data'!E99</f>
        <v>RWA</v>
      </c>
      <c r="F102" s="155">
        <f>IF('Crisis Indicator Data'!Q99="x","x",('Crisis Indicator Data'!Q99/1000000))</f>
        <v>4.4359999999999999</v>
      </c>
      <c r="G102" s="155">
        <f>IF('Crisis Indicator Data'!R99="x","x",('Crisis Indicator Data'!R99/1000000))</f>
        <v>0</v>
      </c>
      <c r="H102" s="155">
        <f>IF('Crisis Indicator Data'!S99="x","x",('Crisis Indicator Data'!S99/1000000))</f>
        <v>0.14000000000000001</v>
      </c>
      <c r="I102" s="155">
        <f>IF('Crisis Indicator Data'!T99="x","x",('Crisis Indicator Data'!T99/1000000))</f>
        <v>0</v>
      </c>
      <c r="J102" s="155">
        <f>IF('Crisis Indicator Data'!U99="x","x",('Crisis Indicator Data'!U99/1000000))</f>
        <v>0</v>
      </c>
      <c r="K102" s="241">
        <f t="shared" ref="K102:K133" si="9">IF(H102="x","x",IF(SUM(H102:J102)=0,0,IF(LOG(SUM(H102:J102)*1000000)&lt;$K$4,0,IF(LOG(SUM(H102:J102)*1000000)&gt;$K$3,5,ROUND(5-(K$3-LOG(SUM(H102:J102)*1000000))/(K$3-K$4)*5,1)))))</f>
        <v>1.9</v>
      </c>
      <c r="L102" s="143">
        <f>IF(F102="x","x",(F102*1000000/VLOOKUP($C102,'Crisis Indicator Data'!$C$3:$H$198,5,FALSE)))</f>
        <v>0.96940559440559437</v>
      </c>
      <c r="M102" s="143">
        <f>IF(G102="x","x",(G102*1000000/VLOOKUP($C102,'Crisis Indicator Data'!$C$3:$H$198,5,FALSE)))</f>
        <v>0</v>
      </c>
      <c r="N102" s="143">
        <f>IF(H102="x","x",(H102*1000000/VLOOKUP($C102,'Crisis Indicator Data'!$C$3:$H$198,5,FALSE)))</f>
        <v>3.0594405594405596E-2</v>
      </c>
      <c r="O102" s="143">
        <f>IF(I102="x","x",(I102*1000000/VLOOKUP($C102,'Crisis Indicator Data'!$C$3:$H$198,5,FALSE)))</f>
        <v>0</v>
      </c>
      <c r="P102" s="143">
        <f>IF(J102="x","x",(J102*1000000/VLOOKUP($C102,'Crisis Indicator Data'!$C$3:$H$198,5,FALSE)))</f>
        <v>0</v>
      </c>
      <c r="Q102" s="235">
        <f t="shared" ref="Q102:Q133" si="10">IF(N102="x","x",IF(OR(L102&gt;=$L$3,M102&gt;=$M$3,N102&gt;=$N$3,O102&gt;=$O$3,P102&gt;=$P$3),(IF(P102&gt;=$P$3,5,IF((O102+P102)&gt;=$O$3,4,IF((O102+P102+N102)&gt;=$N$3,3,IF((O102+P102+N102+M102)&gt;=$M$3,2,1)))))))</f>
        <v>1</v>
      </c>
      <c r="R102" s="235">
        <f t="shared" ref="R102:R133" si="11">IF(Q102="x","x",(AVERAGE(K102,Q102)))</f>
        <v>1.45</v>
      </c>
    </row>
    <row r="103" spans="1:18" x14ac:dyDescent="0.3">
      <c r="A103" s="148" t="str">
        <f>'Crisis Indicator Data'!A100</f>
        <v>Complex crisis in Sudan</v>
      </c>
      <c r="B103" s="149" t="str">
        <f>'Crisis Indicator Data'!B100</f>
        <v>Multiple crises country</v>
      </c>
      <c r="C103" s="149" t="str">
        <f>'Crisis Indicator Data'!C100</f>
        <v>SDN001</v>
      </c>
      <c r="D103" s="149" t="str">
        <f>'Crisis Indicator Data'!D100</f>
        <v>Sudan</v>
      </c>
      <c r="E103" s="149" t="str">
        <f>'Crisis Indicator Data'!E100</f>
        <v>SDN</v>
      </c>
      <c r="F103" s="155">
        <f>IF('Crisis Indicator Data'!Q100="x","x",('Crisis Indicator Data'!Q100/1000000))</f>
        <v>16</v>
      </c>
      <c r="G103" s="155">
        <f>IF('Crisis Indicator Data'!R100="x","x",('Crisis Indicator Data'!R100/1000000))</f>
        <v>17.399999999999999</v>
      </c>
      <c r="H103" s="155">
        <f>IF('Crisis Indicator Data'!S100="x","x",('Crisis Indicator Data'!S100/1000000))</f>
        <v>6.1</v>
      </c>
      <c r="I103" s="155">
        <f>IF('Crisis Indicator Data'!T100="x","x",('Crisis Indicator Data'!T100/1000000))</f>
        <v>6.7</v>
      </c>
      <c r="J103" s="155">
        <f>IF('Crisis Indicator Data'!U100="x","x",('Crisis Indicator Data'!U100/1000000))</f>
        <v>0.6</v>
      </c>
      <c r="K103" s="241">
        <f t="shared" si="9"/>
        <v>5</v>
      </c>
      <c r="L103" s="143">
        <f>IF(F103="x","x",(F103*1000000/VLOOKUP($C103,'Crisis Indicator Data'!$C$3:$H$198,5,FALSE)))</f>
        <v>0.34188034188034189</v>
      </c>
      <c r="M103" s="143">
        <f>IF(G103="x","x",(G103*1000000/VLOOKUP($C103,'Crisis Indicator Data'!$C$3:$H$198,5,FALSE)))</f>
        <v>0.37179487179487181</v>
      </c>
      <c r="N103" s="143">
        <f>IF(H103="x","x",(H103*1000000/VLOOKUP($C103,'Crisis Indicator Data'!$C$3:$H$198,5,FALSE)))</f>
        <v>0.13034188034188035</v>
      </c>
      <c r="O103" s="143">
        <f>IF(I103="x","x",(I103*1000000/VLOOKUP($C103,'Crisis Indicator Data'!$C$3:$H$198,5,FALSE)))</f>
        <v>0.14316239316239315</v>
      </c>
      <c r="P103" s="143">
        <f>IF(J103="x","x",(J103*1000000/VLOOKUP($C103,'Crisis Indicator Data'!$C$3:$H$198,5,FALSE)))</f>
        <v>1.282051282051282E-2</v>
      </c>
      <c r="Q103" s="235">
        <f t="shared" si="10"/>
        <v>4</v>
      </c>
      <c r="R103" s="235">
        <f t="shared" si="11"/>
        <v>4.5</v>
      </c>
    </row>
    <row r="104" spans="1:18" x14ac:dyDescent="0.3">
      <c r="A104" s="148" t="str">
        <f>'Crisis Indicator Data'!A101</f>
        <v>Refugees in Sudan</v>
      </c>
      <c r="B104" s="149" t="str">
        <f>'Crisis Indicator Data'!B101</f>
        <v>International displacement</v>
      </c>
      <c r="C104" s="149" t="str">
        <f>'Crisis Indicator Data'!C101</f>
        <v>SDN005</v>
      </c>
      <c r="D104" s="149" t="str">
        <f>'Crisis Indicator Data'!D101</f>
        <v>Sudan</v>
      </c>
      <c r="E104" s="149" t="str">
        <f>'Crisis Indicator Data'!E101</f>
        <v>SDN</v>
      </c>
      <c r="F104" s="155">
        <f>IF('Crisis Indicator Data'!Q101="x","x",('Crisis Indicator Data'!Q101/1000000))</f>
        <v>0</v>
      </c>
      <c r="G104" s="155">
        <f>IF('Crisis Indicator Data'!R101="x","x",('Crisis Indicator Data'!R101/1000000))</f>
        <v>10.454000000000001</v>
      </c>
      <c r="H104" s="155">
        <f>IF('Crisis Indicator Data'!S101="x","x",('Crisis Indicator Data'!S101/1000000))</f>
        <v>0.4</v>
      </c>
      <c r="I104" s="155">
        <f>IF('Crisis Indicator Data'!T101="x","x",('Crisis Indicator Data'!T101/1000000))</f>
        <v>0.5</v>
      </c>
      <c r="J104" s="155">
        <f>IF('Crisis Indicator Data'!U101="x","x",('Crisis Indicator Data'!U101/1000000))</f>
        <v>0.2</v>
      </c>
      <c r="K104" s="241">
        <f t="shared" si="9"/>
        <v>3.4</v>
      </c>
      <c r="L104" s="143">
        <f>IF(F104="x","x",(F104*1000000/VLOOKUP($C104,'Crisis Indicator Data'!$C$3:$H$198,5,FALSE)))</f>
        <v>0</v>
      </c>
      <c r="M104" s="143">
        <f>IF(G104="x","x",(G104*1000000/VLOOKUP($C104,'Crisis Indicator Data'!$C$3:$H$198,5,FALSE)))</f>
        <v>0.9047948762333391</v>
      </c>
      <c r="N104" s="143">
        <f>IF(H104="x","x",(H104*1000000/VLOOKUP($C104,'Crisis Indicator Data'!$C$3:$H$198,5,FALSE)))</f>
        <v>3.462004500605851E-2</v>
      </c>
      <c r="O104" s="143">
        <f>IF(I104="x","x",(I104*1000000/VLOOKUP($C104,'Crisis Indicator Data'!$C$3:$H$198,5,FALSE)))</f>
        <v>4.3275056257573136E-2</v>
      </c>
      <c r="P104" s="143">
        <f>IF(J104="x","x",(J104*1000000/VLOOKUP($C104,'Crisis Indicator Data'!$C$3:$H$198,5,FALSE)))</f>
        <v>1.7310022503029255E-2</v>
      </c>
      <c r="Q104" s="235">
        <f t="shared" si="10"/>
        <v>4</v>
      </c>
      <c r="R104" s="235">
        <f t="shared" si="11"/>
        <v>3.7</v>
      </c>
    </row>
    <row r="105" spans="1:18" x14ac:dyDescent="0.3">
      <c r="A105" s="148" t="str">
        <f>'Crisis Indicator Data'!A102</f>
        <v xml:space="preserve">Floods in Sudan </v>
      </c>
      <c r="B105" s="149" t="str">
        <f>'Crisis Indicator Data'!B102</f>
        <v>Flood</v>
      </c>
      <c r="C105" s="149" t="str">
        <f>'Crisis Indicator Data'!C102</f>
        <v>SDN006</v>
      </c>
      <c r="D105" s="149" t="str">
        <f>'Crisis Indicator Data'!D102</f>
        <v>Sudan</v>
      </c>
      <c r="E105" s="149" t="str">
        <f>'Crisis Indicator Data'!E102</f>
        <v>SDN</v>
      </c>
      <c r="F105" s="155">
        <f>IF('Crisis Indicator Data'!Q102="x","x",('Crisis Indicator Data'!Q102/1000000))</f>
        <v>42.14</v>
      </c>
      <c r="G105" s="155">
        <f>IF('Crisis Indicator Data'!R102="x","x",('Crisis Indicator Data'!R102/1000000))</f>
        <v>0.81</v>
      </c>
      <c r="H105" s="155">
        <f>IF('Crisis Indicator Data'!S102="x","x",('Crisis Indicator Data'!S102/1000000))</f>
        <v>0.05</v>
      </c>
      <c r="I105" s="155">
        <f>IF('Crisis Indicator Data'!T102="x","x",('Crisis Indicator Data'!T102/1000000))</f>
        <v>0</v>
      </c>
      <c r="J105" s="155">
        <f>IF('Crisis Indicator Data'!U102="x","x",('Crisis Indicator Data'!U102/1000000))</f>
        <v>0</v>
      </c>
      <c r="K105" s="241">
        <f t="shared" si="9"/>
        <v>1.2</v>
      </c>
      <c r="L105" s="143">
        <f>IF(F105="x","x",(F105*1000000/VLOOKUP($C105,'Crisis Indicator Data'!$C$3:$H$198,5,FALSE)))</f>
        <v>0.98</v>
      </c>
      <c r="M105" s="143">
        <f>IF(G105="x","x",(G105*1000000/VLOOKUP($C105,'Crisis Indicator Data'!$C$3:$H$198,5,FALSE)))</f>
        <v>1.8837209302325582E-2</v>
      </c>
      <c r="N105" s="143">
        <f>IF(H105="x","x",(H105*1000000/VLOOKUP($C105,'Crisis Indicator Data'!$C$3:$H$198,5,FALSE)))</f>
        <v>1.1627906976744186E-3</v>
      </c>
      <c r="O105" s="143">
        <f>IF(I105="x","x",(I105*1000000/VLOOKUP($C105,'Crisis Indicator Data'!$C$3:$H$198,5,FALSE)))</f>
        <v>0</v>
      </c>
      <c r="P105" s="143">
        <f>IF(J105="x","x",(J105*1000000/VLOOKUP($C105,'Crisis Indicator Data'!$C$3:$H$198,5,FALSE)))</f>
        <v>0</v>
      </c>
      <c r="Q105" s="235">
        <f t="shared" si="10"/>
        <v>1</v>
      </c>
      <c r="R105" s="235">
        <f t="shared" si="11"/>
        <v>1.1000000000000001</v>
      </c>
    </row>
    <row r="106" spans="1:18" x14ac:dyDescent="0.3">
      <c r="A106" s="148" t="str">
        <f>'Crisis Indicator Data'!A103</f>
        <v>Refugees from Ethiopia</v>
      </c>
      <c r="B106" s="149" t="str">
        <f>'Crisis Indicator Data'!B103</f>
        <v>International displacement</v>
      </c>
      <c r="C106" s="149" t="str">
        <f>'Crisis Indicator Data'!C103</f>
        <v>SDN007</v>
      </c>
      <c r="D106" s="149" t="str">
        <f>'Crisis Indicator Data'!D103</f>
        <v>Sudan</v>
      </c>
      <c r="E106" s="149" t="str">
        <f>'Crisis Indicator Data'!E103</f>
        <v>SDN</v>
      </c>
      <c r="F106" s="155">
        <f>IF('Crisis Indicator Data'!Q103="x","x",('Crisis Indicator Data'!Q103/1000000))</f>
        <v>0</v>
      </c>
      <c r="G106" s="155">
        <f>IF('Crisis Indicator Data'!R103="x","x",('Crisis Indicator Data'!R103/1000000))</f>
        <v>5.0289999999999999</v>
      </c>
      <c r="H106" s="155">
        <f>IF('Crisis Indicator Data'!S103="x","x",('Crisis Indicator Data'!S103/1000000))</f>
        <v>6.3E-2</v>
      </c>
      <c r="I106" s="155">
        <f>IF('Crisis Indicator Data'!T103="x","x",('Crisis Indicator Data'!T103/1000000))</f>
        <v>0</v>
      </c>
      <c r="J106" s="155">
        <f>IF('Crisis Indicator Data'!U103="x","x",('Crisis Indicator Data'!U103/1000000))</f>
        <v>0</v>
      </c>
      <c r="K106" s="241">
        <f t="shared" si="9"/>
        <v>1.3</v>
      </c>
      <c r="L106" s="143">
        <f>IF(F106="x","x",(F106*1000000/VLOOKUP($C106,'Crisis Indicator Data'!$C$3:$H$198,5,FALSE)))</f>
        <v>0</v>
      </c>
      <c r="M106" s="143">
        <f>IF(G106="x","x",(G106*1000000/VLOOKUP($C106,'Crisis Indicator Data'!$C$3:$H$198,5,FALSE)))</f>
        <v>0.98762765121759621</v>
      </c>
      <c r="N106" s="143">
        <f>IF(H106="x","x",(H106*1000000/VLOOKUP($C106,'Crisis Indicator Data'!$C$3:$H$198,5,FALSE)))</f>
        <v>1.237234878240377E-2</v>
      </c>
      <c r="O106" s="143">
        <f>IF(I106="x","x",(I106*1000000/VLOOKUP($C106,'Crisis Indicator Data'!$C$3:$H$198,5,FALSE)))</f>
        <v>0</v>
      </c>
      <c r="P106" s="143">
        <f>IF(J106="x","x",(J106*1000000/VLOOKUP($C106,'Crisis Indicator Data'!$C$3:$H$198,5,FALSE)))</f>
        <v>0</v>
      </c>
      <c r="Q106" s="235">
        <f t="shared" si="10"/>
        <v>2</v>
      </c>
      <c r="R106" s="235">
        <f t="shared" si="11"/>
        <v>1.65</v>
      </c>
    </row>
    <row r="107" spans="1:18" x14ac:dyDescent="0.3">
      <c r="A107" s="148" t="str">
        <f>'Crisis Indicator Data'!A104</f>
        <v>Violence West-Darfur</v>
      </c>
      <c r="B107" s="149" t="str">
        <f>'Crisis Indicator Data'!B104</f>
        <v>Other type of violence</v>
      </c>
      <c r="C107" s="149" t="str">
        <f>'Crisis Indicator Data'!C104</f>
        <v>SDN008</v>
      </c>
      <c r="D107" s="149" t="str">
        <f>'Crisis Indicator Data'!D104</f>
        <v>Sudan</v>
      </c>
      <c r="E107" s="149" t="str">
        <f>'Crisis Indicator Data'!E104</f>
        <v>SDN</v>
      </c>
      <c r="F107" s="155">
        <f>IF('Crisis Indicator Data'!Q104="x","x",('Crisis Indicator Data'!Q104/1000000))</f>
        <v>0</v>
      </c>
      <c r="G107" s="155">
        <f>IF('Crisis Indicator Data'!R104="x","x",('Crisis Indicator Data'!R104/1000000))</f>
        <v>1.67</v>
      </c>
      <c r="H107" s="155">
        <f>IF('Crisis Indicator Data'!S104="x","x",('Crisis Indicator Data'!S104/1000000))</f>
        <v>0.16900000000000001</v>
      </c>
      <c r="I107" s="155">
        <f>IF('Crisis Indicator Data'!T104="x","x",('Crisis Indicator Data'!T104/1000000))</f>
        <v>0</v>
      </c>
      <c r="J107" s="155">
        <f>IF('Crisis Indicator Data'!U104="x","x",('Crisis Indicator Data'!U104/1000000))</f>
        <v>0</v>
      </c>
      <c r="K107" s="241">
        <f t="shared" si="9"/>
        <v>2</v>
      </c>
      <c r="L107" s="143">
        <f>IF(F107="x","x",(F107*1000000/VLOOKUP($C107,'Crisis Indicator Data'!$C$3:$H$198,5,FALSE)))</f>
        <v>0</v>
      </c>
      <c r="M107" s="143">
        <f>IF(G107="x","x",(G107*1000000/VLOOKUP($C107,'Crisis Indicator Data'!$C$3:$H$198,5,FALSE)))</f>
        <v>0.90810222947253938</v>
      </c>
      <c r="N107" s="143">
        <f>IF(H107="x","x",(H107*1000000/VLOOKUP($C107,'Crisis Indicator Data'!$C$3:$H$198,5,FALSE)))</f>
        <v>9.1897770527460579E-2</v>
      </c>
      <c r="O107" s="143">
        <f>IF(I107="x","x",(I107*1000000/VLOOKUP($C107,'Crisis Indicator Data'!$C$3:$H$198,5,FALSE)))</f>
        <v>0</v>
      </c>
      <c r="P107" s="143">
        <f>IF(J107="x","x",(J107*1000000/VLOOKUP($C107,'Crisis Indicator Data'!$C$3:$H$198,5,FALSE)))</f>
        <v>0</v>
      </c>
      <c r="Q107" s="235">
        <f t="shared" si="10"/>
        <v>3</v>
      </c>
      <c r="R107" s="235">
        <f t="shared" si="11"/>
        <v>2.5</v>
      </c>
    </row>
    <row r="108" spans="1:18" x14ac:dyDescent="0.3">
      <c r="A108" s="148" t="str">
        <f>'Crisis Indicator Data'!A105</f>
        <v>Drought in Senegal</v>
      </c>
      <c r="B108" s="149" t="str">
        <f>'Crisis Indicator Data'!B105</f>
        <v>Drought</v>
      </c>
      <c r="C108" s="149" t="str">
        <f>'Crisis Indicator Data'!C105</f>
        <v>SEN002</v>
      </c>
      <c r="D108" s="149" t="str">
        <f>'Crisis Indicator Data'!D105</f>
        <v>Senegal</v>
      </c>
      <c r="E108" s="149" t="str">
        <f>'Crisis Indicator Data'!E105</f>
        <v>SEN</v>
      </c>
      <c r="F108" s="155">
        <f>IF('Crisis Indicator Data'!Q105="x","x",('Crisis Indicator Data'!Q105/1000000))</f>
        <v>13.521000000000001</v>
      </c>
      <c r="G108" s="155">
        <f>IF('Crisis Indicator Data'!R105="x","x",('Crisis Indicator Data'!R105/1000000))</f>
        <v>2.6760000000000002</v>
      </c>
      <c r="H108" s="155">
        <f>IF('Crisis Indicator Data'!S105="x","x",('Crisis Indicator Data'!S105/1000000))</f>
        <v>0.498</v>
      </c>
      <c r="I108" s="155">
        <f>IF('Crisis Indicator Data'!T105="x","x",('Crisis Indicator Data'!T105/1000000))</f>
        <v>1.2999999999999999E-2</v>
      </c>
      <c r="J108" s="155">
        <f>IF('Crisis Indicator Data'!U105="x","x",('Crisis Indicator Data'!U105/1000000))</f>
        <v>0</v>
      </c>
      <c r="K108" s="241">
        <f t="shared" si="9"/>
        <v>2.8</v>
      </c>
      <c r="L108" s="143">
        <f>IF(F108="x","x",(F108*1000000/VLOOKUP($C108,'Crisis Indicator Data'!$C$3:$H$198,5,FALSE)))</f>
        <v>0.80920462026452811</v>
      </c>
      <c r="M108" s="143">
        <f>IF(G108="x","x",(G108*1000000/VLOOKUP($C108,'Crisis Indicator Data'!$C$3:$H$198,5,FALSE)))</f>
        <v>0.16015321084445508</v>
      </c>
      <c r="N108" s="143">
        <f>IF(H108="x","x",(H108*1000000/VLOOKUP($C108,'Crisis Indicator Data'!$C$3:$H$198,5,FALSE)))</f>
        <v>2.9804297085403077E-2</v>
      </c>
      <c r="O108" s="143">
        <f>IF(I108="x","x",(I108*1000000/VLOOKUP($C108,'Crisis Indicator Data'!$C$3:$H$198,5,FALSE)))</f>
        <v>7.7802381949847383E-4</v>
      </c>
      <c r="P108" s="143">
        <f>IF(J108="x","x",(J108*1000000/VLOOKUP($C108,'Crisis Indicator Data'!$C$3:$H$198,5,FALSE)))</f>
        <v>0</v>
      </c>
      <c r="Q108" s="235">
        <f t="shared" si="10"/>
        <v>2</v>
      </c>
      <c r="R108" s="235">
        <f t="shared" si="11"/>
        <v>2.4</v>
      </c>
    </row>
    <row r="109" spans="1:18" x14ac:dyDescent="0.3">
      <c r="A109" s="148" t="str">
        <f>'Crisis Indicator Data'!A106</f>
        <v>Complex crisis in El Salvador</v>
      </c>
      <c r="B109" s="149" t="str">
        <f>'Crisis Indicator Data'!B106</f>
        <v>Complex crisis</v>
      </c>
      <c r="C109" s="149" t="str">
        <f>'Crisis Indicator Data'!C106</f>
        <v>SLV001</v>
      </c>
      <c r="D109" s="149" t="str">
        <f>'Crisis Indicator Data'!D106</f>
        <v>El Salvador</v>
      </c>
      <c r="E109" s="149" t="str">
        <f>'Crisis Indicator Data'!E106</f>
        <v>SLV</v>
      </c>
      <c r="F109" s="155">
        <f>IF('Crisis Indicator Data'!Q106="x","x",('Crisis Indicator Data'!Q106/1000000))</f>
        <v>5.3</v>
      </c>
      <c r="G109" s="155">
        <f>IF('Crisis Indicator Data'!R106="x","x",('Crisis Indicator Data'!R106/1000000))</f>
        <v>0.75700000000000001</v>
      </c>
      <c r="H109" s="155">
        <f>IF('Crisis Indicator Data'!S106="x","x",('Crisis Indicator Data'!S106/1000000))</f>
        <v>0.54800000000000004</v>
      </c>
      <c r="I109" s="155">
        <f>IF('Crisis Indicator Data'!T106="x","x",('Crisis Indicator Data'!T106/1000000))</f>
        <v>9.5000000000000001E-2</v>
      </c>
      <c r="J109" s="155">
        <f>IF('Crisis Indicator Data'!U106="x","x",('Crisis Indicator Data'!U106/1000000))</f>
        <v>0</v>
      </c>
      <c r="K109" s="241">
        <f t="shared" si="9"/>
        <v>3</v>
      </c>
      <c r="L109" s="143">
        <f>IF(F109="x","x",(F109*1000000/VLOOKUP($C109,'Crisis Indicator Data'!$C$3:$H$198,5,FALSE)))</f>
        <v>0.79104477611940294</v>
      </c>
      <c r="M109" s="143">
        <f>IF(G109="x","x",(G109*1000000/VLOOKUP($C109,'Crisis Indicator Data'!$C$3:$H$198,5,FALSE)))</f>
        <v>0.11298507462686568</v>
      </c>
      <c r="N109" s="143">
        <f>IF(H109="x","x",(H109*1000000/VLOOKUP($C109,'Crisis Indicator Data'!$C$3:$H$198,5,FALSE)))</f>
        <v>8.1791044776119398E-2</v>
      </c>
      <c r="O109" s="143">
        <f>IF(I109="x","x",(I109*1000000/VLOOKUP($C109,'Crisis Indicator Data'!$C$3:$H$198,5,FALSE)))</f>
        <v>1.4179104477611941E-2</v>
      </c>
      <c r="P109" s="143">
        <f>IF(J109="x","x",(J109*1000000/VLOOKUP($C109,'Crisis Indicator Data'!$C$3:$H$198,5,FALSE)))</f>
        <v>0</v>
      </c>
      <c r="Q109" s="235">
        <f t="shared" si="10"/>
        <v>3</v>
      </c>
      <c r="R109" s="235">
        <f t="shared" si="11"/>
        <v>3</v>
      </c>
    </row>
    <row r="110" spans="1:18" x14ac:dyDescent="0.3">
      <c r="A110" s="148" t="str">
        <f>'Crisis Indicator Data'!A107</f>
        <v>Complex crisis in Somalia</v>
      </c>
      <c r="B110" s="149" t="str">
        <f>'Crisis Indicator Data'!B107</f>
        <v>Complex crisis</v>
      </c>
      <c r="C110" s="149" t="str">
        <f>'Crisis Indicator Data'!C107</f>
        <v>SOM001</v>
      </c>
      <c r="D110" s="149" t="str">
        <f>'Crisis Indicator Data'!D107</f>
        <v>Somalia</v>
      </c>
      <c r="E110" s="149" t="str">
        <f>'Crisis Indicator Data'!E107</f>
        <v>SOM</v>
      </c>
      <c r="F110" s="155">
        <f>IF('Crisis Indicator Data'!Q107="x","x",('Crisis Indicator Data'!Q107/1000000))</f>
        <v>0</v>
      </c>
      <c r="G110" s="155">
        <f>IF('Crisis Indicator Data'!R107="x","x",('Crisis Indicator Data'!R107/1000000))</f>
        <v>6.4</v>
      </c>
      <c r="H110" s="155">
        <f>IF('Crisis Indicator Data'!S107="x","x",('Crisis Indicator Data'!S107/1000000))</f>
        <v>0</v>
      </c>
      <c r="I110" s="155">
        <f>IF('Crisis Indicator Data'!T107="x","x",('Crisis Indicator Data'!T107/1000000))</f>
        <v>5.782</v>
      </c>
      <c r="J110" s="155">
        <f>IF('Crisis Indicator Data'!U107="x","x",('Crisis Indicator Data'!U107/1000000))</f>
        <v>0.11799999999999999</v>
      </c>
      <c r="K110" s="241">
        <f t="shared" si="9"/>
        <v>4.5999999999999996</v>
      </c>
      <c r="L110" s="143">
        <f>IF(F110="x","x",(F110*1000000/VLOOKUP($C110,'Crisis Indicator Data'!$C$3:$H$198,5,FALSE)))</f>
        <v>0</v>
      </c>
      <c r="M110" s="143">
        <f>IF(G110="x","x",(G110*1000000/VLOOKUP($C110,'Crisis Indicator Data'!$C$3:$H$198,5,FALSE)))</f>
        <v>0.52032520325203258</v>
      </c>
      <c r="N110" s="143">
        <f>IF(H110="x","x",(H110*1000000/VLOOKUP($C110,'Crisis Indicator Data'!$C$3:$H$198,5,FALSE)))</f>
        <v>0</v>
      </c>
      <c r="O110" s="143">
        <f>IF(I110="x","x",(I110*1000000/VLOOKUP($C110,'Crisis Indicator Data'!$C$3:$H$198,5,FALSE)))</f>
        <v>0.47008130081300814</v>
      </c>
      <c r="P110" s="143">
        <f>IF(J110="x","x",(J110*1000000/VLOOKUP($C110,'Crisis Indicator Data'!$C$3:$H$198,5,FALSE)))</f>
        <v>9.59349593495935E-3</v>
      </c>
      <c r="Q110" s="235">
        <f t="shared" si="10"/>
        <v>4</v>
      </c>
      <c r="R110" s="235">
        <f t="shared" si="11"/>
        <v>4.3</v>
      </c>
    </row>
    <row r="111" spans="1:18" x14ac:dyDescent="0.3">
      <c r="A111" s="148" t="str">
        <f>'Crisis Indicator Data'!A108</f>
        <v>Mixed Migration Flows in Somalia</v>
      </c>
      <c r="B111" s="149" t="str">
        <f>'Crisis Indicator Data'!B108</f>
        <v>International displacement</v>
      </c>
      <c r="C111" s="149" t="str">
        <f>'Crisis Indicator Data'!C108</f>
        <v>SOM002</v>
      </c>
      <c r="D111" s="149" t="str">
        <f>'Crisis Indicator Data'!D108</f>
        <v>Somalia</v>
      </c>
      <c r="E111" s="149" t="str">
        <f>'Crisis Indicator Data'!E108</f>
        <v>SOM</v>
      </c>
      <c r="F111" s="155">
        <f>IF('Crisis Indicator Data'!Q108="x","x",('Crisis Indicator Data'!Q108/1000000))</f>
        <v>1.296</v>
      </c>
      <c r="G111" s="155">
        <f>IF('Crisis Indicator Data'!R108="x","x",('Crisis Indicator Data'!R108/1000000))</f>
        <v>0</v>
      </c>
      <c r="H111" s="155">
        <f>IF('Crisis Indicator Data'!S108="x","x",('Crisis Indicator Data'!S108/1000000))</f>
        <v>0</v>
      </c>
      <c r="I111" s="155">
        <f>IF('Crisis Indicator Data'!T108="x","x",('Crisis Indicator Data'!T108/1000000))</f>
        <v>2.5000000000000001E-2</v>
      </c>
      <c r="J111" s="155">
        <f>IF('Crisis Indicator Data'!U108="x","x",('Crisis Indicator Data'!U108/1000000))</f>
        <v>0</v>
      </c>
      <c r="K111" s="241">
        <f t="shared" si="9"/>
        <v>0.7</v>
      </c>
      <c r="L111" s="143">
        <f>IF(F111="x","x",(F111*1000000/VLOOKUP($C111,'Crisis Indicator Data'!$C$3:$H$198,5,FALSE)))</f>
        <v>0.98033282904689867</v>
      </c>
      <c r="M111" s="143">
        <f>IF(G111="x","x",(G111*1000000/VLOOKUP($C111,'Crisis Indicator Data'!$C$3:$H$198,5,FALSE)))</f>
        <v>0</v>
      </c>
      <c r="N111" s="143">
        <f>IF(H111="x","x",(H111*1000000/VLOOKUP($C111,'Crisis Indicator Data'!$C$3:$H$198,5,FALSE)))</f>
        <v>0</v>
      </c>
      <c r="O111" s="143">
        <f>IF(I111="x","x",(I111*1000000/VLOOKUP($C111,'Crisis Indicator Data'!$C$3:$H$198,5,FALSE)))</f>
        <v>1.8910741301059002E-2</v>
      </c>
      <c r="P111" s="143">
        <f>IF(J111="x","x",(J111*1000000/VLOOKUP($C111,'Crisis Indicator Data'!$C$3:$H$198,5,FALSE)))</f>
        <v>0</v>
      </c>
      <c r="Q111" s="235">
        <f t="shared" si="10"/>
        <v>1</v>
      </c>
      <c r="R111" s="235">
        <f t="shared" si="11"/>
        <v>0.85</v>
      </c>
    </row>
    <row r="112" spans="1:18" x14ac:dyDescent="0.3">
      <c r="A112" s="148" t="str">
        <f>'Crisis Indicator Data'!A109</f>
        <v>Floods in Somalia</v>
      </c>
      <c r="B112" s="149" t="str">
        <f>'Crisis Indicator Data'!B109</f>
        <v>Flood</v>
      </c>
      <c r="C112" s="149" t="str">
        <f>'Crisis Indicator Data'!C109</f>
        <v>SOM004</v>
      </c>
      <c r="D112" s="149" t="str">
        <f>'Crisis Indicator Data'!D109</f>
        <v>Somalia</v>
      </c>
      <c r="E112" s="149" t="str">
        <f>'Crisis Indicator Data'!E109</f>
        <v>SOM</v>
      </c>
      <c r="F112" s="155">
        <f>IF('Crisis Indicator Data'!Q109="x","x",('Crisis Indicator Data'!Q109/1000000))</f>
        <v>2.883</v>
      </c>
      <c r="G112" s="155">
        <f>IF('Crisis Indicator Data'!R109="x","x",('Crisis Indicator Data'!R109/1000000))</f>
        <v>0</v>
      </c>
      <c r="H112" s="155">
        <f>IF('Crisis Indicator Data'!S109="x","x",('Crisis Indicator Data'!S109/1000000))</f>
        <v>0.154</v>
      </c>
      <c r="I112" s="155">
        <f>IF('Crisis Indicator Data'!T109="x","x",('Crisis Indicator Data'!T109/1000000))</f>
        <v>1.2E-2</v>
      </c>
      <c r="J112" s="155">
        <f>IF('Crisis Indicator Data'!U109="x","x",('Crisis Indicator Data'!U109/1000000))</f>
        <v>0</v>
      </c>
      <c r="K112" s="241">
        <f t="shared" si="9"/>
        <v>2</v>
      </c>
      <c r="L112" s="143">
        <f>IF(F112="x","x",(F112*1000000/VLOOKUP($C112,'Crisis Indicator Data'!$C$3:$H$198,5,FALSE)))</f>
        <v>0.94555591997376187</v>
      </c>
      <c r="M112" s="143">
        <f>IF(G112="x","x",(G112*1000000/VLOOKUP($C112,'Crisis Indicator Data'!$C$3:$H$198,5,FALSE)))</f>
        <v>0</v>
      </c>
      <c r="N112" s="143">
        <f>IF(H112="x","x",(H112*1000000/VLOOKUP($C112,'Crisis Indicator Data'!$C$3:$H$198,5,FALSE)))</f>
        <v>5.0508363397835356E-2</v>
      </c>
      <c r="O112" s="143">
        <f>IF(I112="x","x",(I112*1000000/VLOOKUP($C112,'Crisis Indicator Data'!$C$3:$H$198,5,FALSE)))</f>
        <v>3.9357166284027549E-3</v>
      </c>
      <c r="P112" s="143">
        <f>IF(J112="x","x",(J112*1000000/VLOOKUP($C112,'Crisis Indicator Data'!$C$3:$H$198,5,FALSE)))</f>
        <v>0</v>
      </c>
      <c r="Q112" s="235">
        <f t="shared" si="10"/>
        <v>3</v>
      </c>
      <c r="R112" s="235">
        <f t="shared" si="11"/>
        <v>2.5</v>
      </c>
    </row>
    <row r="113" spans="1:18" x14ac:dyDescent="0.3">
      <c r="A113" s="148" t="str">
        <f>'Crisis Indicator Data'!A110</f>
        <v>Complex crisis in South Sudan</v>
      </c>
      <c r="B113" s="149" t="str">
        <f>'Crisis Indicator Data'!B110</f>
        <v>Complex crisis</v>
      </c>
      <c r="C113" s="149" t="str">
        <f>'Crisis Indicator Data'!C110</f>
        <v>SSD001</v>
      </c>
      <c r="D113" s="149" t="str">
        <f>'Crisis Indicator Data'!D110</f>
        <v>South Sudan</v>
      </c>
      <c r="E113" s="149" t="str">
        <f>'Crisis Indicator Data'!E110</f>
        <v>SSD</v>
      </c>
      <c r="F113" s="155">
        <f>IF('Crisis Indicator Data'!Q110="x","x",('Crisis Indicator Data'!Q110/1000000))</f>
        <v>0</v>
      </c>
      <c r="G113" s="155">
        <f>IF('Crisis Indicator Data'!R110="x","x",('Crisis Indicator Data'!R110/1000000))</f>
        <v>3.4</v>
      </c>
      <c r="H113" s="155">
        <f>IF('Crisis Indicator Data'!S110="x","x",('Crisis Indicator Data'!S110/1000000))</f>
        <v>4.4710000000000001</v>
      </c>
      <c r="I113" s="155">
        <f>IF('Crisis Indicator Data'!T110="x","x",('Crisis Indicator Data'!T110/1000000))</f>
        <v>3.8290000000000002</v>
      </c>
      <c r="J113" s="155">
        <f>IF('Crisis Indicator Data'!U110="x","x",('Crisis Indicator Data'!U110/1000000))</f>
        <v>0</v>
      </c>
      <c r="K113" s="241">
        <f t="shared" si="9"/>
        <v>4.9000000000000004</v>
      </c>
      <c r="L113" s="143">
        <f>IF(F113="x","x",(F113*1000000/VLOOKUP($C113,'Crisis Indicator Data'!$C$3:$H$198,5,FALSE)))</f>
        <v>0</v>
      </c>
      <c r="M113" s="143">
        <f>IF(G113="x","x",(G113*1000000/VLOOKUP($C113,'Crisis Indicator Data'!$C$3:$H$198,5,FALSE)))</f>
        <v>0.29097133076593923</v>
      </c>
      <c r="N113" s="143">
        <f>IF(H113="x","x",(H113*1000000/VLOOKUP($C113,'Crisis Indicator Data'!$C$3:$H$198,5,FALSE)))</f>
        <v>0.38262729995721012</v>
      </c>
      <c r="O113" s="143">
        <f>IF(I113="x","x",(I113*1000000/VLOOKUP($C113,'Crisis Indicator Data'!$C$3:$H$198,5,FALSE)))</f>
        <v>0.32768506632434746</v>
      </c>
      <c r="P113" s="143">
        <f>IF(J113="x","x",(J113*1000000/VLOOKUP($C113,'Crisis Indicator Data'!$C$3:$H$198,5,FALSE)))</f>
        <v>0</v>
      </c>
      <c r="Q113" s="235">
        <f t="shared" si="10"/>
        <v>4</v>
      </c>
      <c r="R113" s="235">
        <f t="shared" si="11"/>
        <v>4.45</v>
      </c>
    </row>
    <row r="114" spans="1:18" x14ac:dyDescent="0.3">
      <c r="A114" s="148" t="str">
        <f>'Crisis Indicator Data'!A111</f>
        <v>Food Security Crisis in Eswatini</v>
      </c>
      <c r="B114" s="149" t="str">
        <f>'Crisis Indicator Data'!B111</f>
        <v>Food Security</v>
      </c>
      <c r="C114" s="149" t="str">
        <f>'Crisis Indicator Data'!C111</f>
        <v>SWZ001</v>
      </c>
      <c r="D114" s="149" t="str">
        <f>'Crisis Indicator Data'!D111</f>
        <v>Eswatini</v>
      </c>
      <c r="E114" s="149" t="str">
        <f>'Crisis Indicator Data'!E111</f>
        <v>SWZ</v>
      </c>
      <c r="F114" s="155">
        <f>IF('Crisis Indicator Data'!Q111="x","x",('Crisis Indicator Data'!Q111/1000000))</f>
        <v>0.34899999999999998</v>
      </c>
      <c r="G114" s="155">
        <f>IF('Crisis Indicator Data'!R111="x","x",('Crisis Indicator Data'!R111/1000000))</f>
        <v>0.433</v>
      </c>
      <c r="H114" s="155">
        <f>IF('Crisis Indicator Data'!S111="x","x",('Crisis Indicator Data'!S111/1000000))</f>
        <v>0.28799999999999998</v>
      </c>
      <c r="I114" s="155">
        <f>IF('Crisis Indicator Data'!T111="x","x",('Crisis Indicator Data'!T111/1000000))</f>
        <v>0.06</v>
      </c>
      <c r="J114" s="155">
        <f>IF('Crisis Indicator Data'!U111="x","x",('Crisis Indicator Data'!U111/1000000))</f>
        <v>0</v>
      </c>
      <c r="K114" s="241">
        <f t="shared" si="9"/>
        <v>2.6</v>
      </c>
      <c r="L114" s="143">
        <f>IF(F114="x","x",(F114*1000000/VLOOKUP($C114,'Crisis Indicator Data'!$C$3:$H$198,5,FALSE)))</f>
        <v>0.3088495575221239</v>
      </c>
      <c r="M114" s="143">
        <f>IF(G114="x","x",(G114*1000000/VLOOKUP($C114,'Crisis Indicator Data'!$C$3:$H$198,5,FALSE)))</f>
        <v>0.38318584070796458</v>
      </c>
      <c r="N114" s="143">
        <f>IF(H114="x","x",(H114*1000000/VLOOKUP($C114,'Crisis Indicator Data'!$C$3:$H$198,5,FALSE)))</f>
        <v>0.25486725663716814</v>
      </c>
      <c r="O114" s="143">
        <f>IF(I114="x","x",(I114*1000000/VLOOKUP($C114,'Crisis Indicator Data'!$C$3:$H$198,5,FALSE)))</f>
        <v>5.3097345132743362E-2</v>
      </c>
      <c r="P114" s="143">
        <f>IF(J114="x","x",(J114*1000000/VLOOKUP($C114,'Crisis Indicator Data'!$C$3:$H$198,5,FALSE)))</f>
        <v>0</v>
      </c>
      <c r="Q114" s="235">
        <f t="shared" si="10"/>
        <v>4</v>
      </c>
      <c r="R114" s="235">
        <f t="shared" si="11"/>
        <v>3.3</v>
      </c>
    </row>
    <row r="115" spans="1:18" x14ac:dyDescent="0.3">
      <c r="A115" s="148" t="str">
        <f>'Crisis Indicator Data'!A112</f>
        <v>Syrian conflict</v>
      </c>
      <c r="B115" s="149" t="str">
        <f>'Crisis Indicator Data'!B112</f>
        <v>Complex crisis</v>
      </c>
      <c r="C115" s="149" t="str">
        <f>'Crisis Indicator Data'!C112</f>
        <v>SYR001</v>
      </c>
      <c r="D115" s="149" t="str">
        <f>'Crisis Indicator Data'!D112</f>
        <v>Syria</v>
      </c>
      <c r="E115" s="149" t="str">
        <f>'Crisis Indicator Data'!E112</f>
        <v>SYR</v>
      </c>
      <c r="F115" s="155">
        <f>IF('Crisis Indicator Data'!Q112="x","x",('Crisis Indicator Data'!Q112/1000000))</f>
        <v>0</v>
      </c>
      <c r="G115" s="155">
        <f>IF('Crisis Indicator Data'!R112="x","x",('Crisis Indicator Data'!R112/1000000))</f>
        <v>4.0999999999999996</v>
      </c>
      <c r="H115" s="155">
        <f>IF('Crisis Indicator Data'!S112="x","x",('Crisis Indicator Data'!S112/1000000))</f>
        <v>0.03</v>
      </c>
      <c r="I115" s="155">
        <f>IF('Crisis Indicator Data'!T112="x","x",('Crisis Indicator Data'!T112/1000000))</f>
        <v>7.38</v>
      </c>
      <c r="J115" s="155">
        <f>IF('Crisis Indicator Data'!U112="x","x",('Crisis Indicator Data'!U112/1000000))</f>
        <v>5.99</v>
      </c>
      <c r="K115" s="241">
        <f t="shared" si="9"/>
        <v>5</v>
      </c>
      <c r="L115" s="143">
        <f>IF(F115="x","x",(F115*1000000/VLOOKUP($C115,'Crisis Indicator Data'!$C$3:$H$198,5,FALSE)))</f>
        <v>0</v>
      </c>
      <c r="M115" s="143">
        <f>IF(G115="x","x",(G115*1000000/VLOOKUP($C115,'Crisis Indicator Data'!$C$3:$H$198,5,FALSE)))</f>
        <v>0.23428571428571426</v>
      </c>
      <c r="N115" s="143">
        <f>IF(H115="x","x",(H115*1000000/VLOOKUP($C115,'Crisis Indicator Data'!$C$3:$H$198,5,FALSE)))</f>
        <v>1.7142857142857142E-3</v>
      </c>
      <c r="O115" s="143">
        <f>IF(I115="x","x",(I115*1000000/VLOOKUP($C115,'Crisis Indicator Data'!$C$3:$H$198,5,FALSE)))</f>
        <v>0.42171428571428571</v>
      </c>
      <c r="P115" s="143">
        <f>IF(J115="x","x",(J115*1000000/VLOOKUP($C115,'Crisis Indicator Data'!$C$3:$H$198,5,FALSE)))</f>
        <v>0.3422857142857143</v>
      </c>
      <c r="Q115" s="235">
        <f t="shared" si="10"/>
        <v>5</v>
      </c>
      <c r="R115" s="235">
        <f t="shared" si="11"/>
        <v>5</v>
      </c>
    </row>
    <row r="116" spans="1:18" x14ac:dyDescent="0.3">
      <c r="A116" s="148" t="str">
        <f>'Crisis Indicator Data'!A113</f>
        <v>Complex crisis in Chad</v>
      </c>
      <c r="B116" s="149" t="str">
        <f>'Crisis Indicator Data'!B113</f>
        <v>Multiple crises country</v>
      </c>
      <c r="C116" s="149" t="str">
        <f>'Crisis Indicator Data'!C113</f>
        <v>TCD001</v>
      </c>
      <c r="D116" s="149" t="str">
        <f>'Crisis Indicator Data'!D113</f>
        <v>Chad</v>
      </c>
      <c r="E116" s="149" t="str">
        <f>'Crisis Indicator Data'!E113</f>
        <v>TCD</v>
      </c>
      <c r="F116" s="155">
        <f>IF('Crisis Indicator Data'!Q113="x","x",('Crisis Indicator Data'!Q113/1000000))</f>
        <v>9.1750000000000007</v>
      </c>
      <c r="G116" s="155">
        <f>IF('Crisis Indicator Data'!R113="x","x",('Crisis Indicator Data'!R113/1000000))</f>
        <v>1.2070000000000001</v>
      </c>
      <c r="H116" s="155">
        <f>IF('Crisis Indicator Data'!S113="x","x",('Crisis Indicator Data'!S113/1000000))</f>
        <v>4.7359999999999998</v>
      </c>
      <c r="I116" s="155">
        <f>IF('Crisis Indicator Data'!T113="x","x",('Crisis Indicator Data'!T113/1000000))</f>
        <v>1.472</v>
      </c>
      <c r="J116" s="155">
        <f>IF('Crisis Indicator Data'!U113="x","x",('Crisis Indicator Data'!U113/1000000))</f>
        <v>0.192</v>
      </c>
      <c r="K116" s="241">
        <f t="shared" si="9"/>
        <v>4.7</v>
      </c>
      <c r="L116" s="143">
        <f>IF(F116="x","x",(F116*1000000/VLOOKUP($C116,'Crisis Indicator Data'!$C$3:$H$198,5,FALSE)))</f>
        <v>0.54622849318330657</v>
      </c>
      <c r="M116" s="143">
        <f>IF(G116="x","x",(G116*1000000/VLOOKUP($C116,'Crisis Indicator Data'!$C$3:$H$198,5,FALSE)))</f>
        <v>7.1858069893433352E-2</v>
      </c>
      <c r="N116" s="143">
        <f>IF(H116="x","x",(H116*1000000/VLOOKUP($C116,'Crisis Indicator Data'!$C$3:$H$198,5,FALSE)))</f>
        <v>0.28195511103173188</v>
      </c>
      <c r="O116" s="143">
        <f>IF(I116="x","x",(I116*1000000/VLOOKUP($C116,'Crisis Indicator Data'!$C$3:$H$198,5,FALSE)))</f>
        <v>8.7634696672024767E-2</v>
      </c>
      <c r="P116" s="143">
        <f>IF(J116="x","x",(J116*1000000/VLOOKUP($C116,'Crisis Indicator Data'!$C$3:$H$198,5,FALSE)))</f>
        <v>1.1430612609394535E-2</v>
      </c>
      <c r="Q116" s="235">
        <f t="shared" si="10"/>
        <v>4</v>
      </c>
      <c r="R116" s="235">
        <f t="shared" si="11"/>
        <v>4.3499999999999996</v>
      </c>
    </row>
    <row r="117" spans="1:18" x14ac:dyDescent="0.3">
      <c r="A117" s="148" t="str">
        <f>'Crisis Indicator Data'!A114</f>
        <v>Boko Haram in Chad</v>
      </c>
      <c r="B117" s="149" t="str">
        <f>'Crisis Indicator Data'!B114</f>
        <v>Conflict</v>
      </c>
      <c r="C117" s="149" t="str">
        <f>'Crisis Indicator Data'!C114</f>
        <v>TCD003</v>
      </c>
      <c r="D117" s="149" t="str">
        <f>'Crisis Indicator Data'!D114</f>
        <v>Chad</v>
      </c>
      <c r="E117" s="149" t="str">
        <f>'Crisis Indicator Data'!E114</f>
        <v>TCD</v>
      </c>
      <c r="F117" s="155">
        <f>IF('Crisis Indicator Data'!Q114="x","x",('Crisis Indicator Data'!Q114/1000000))</f>
        <v>0</v>
      </c>
      <c r="G117" s="155">
        <f>IF('Crisis Indicator Data'!R114="x","x",('Crisis Indicator Data'!R114/1000000))</f>
        <v>0.318</v>
      </c>
      <c r="H117" s="155">
        <f>IF('Crisis Indicator Data'!S114="x","x",('Crisis Indicator Data'!S114/1000000))</f>
        <v>9.8000000000000004E-2</v>
      </c>
      <c r="I117" s="155">
        <f>IF('Crisis Indicator Data'!T114="x","x",('Crisis Indicator Data'!T114/1000000))</f>
        <v>0.14699999999999999</v>
      </c>
      <c r="J117" s="155">
        <f>IF('Crisis Indicator Data'!U114="x","x",('Crisis Indicator Data'!U114/1000000))</f>
        <v>0.122</v>
      </c>
      <c r="K117" s="241">
        <f t="shared" si="9"/>
        <v>2.6</v>
      </c>
      <c r="L117" s="143">
        <f>IF(F117="x","x",(F117*1000000/VLOOKUP($C117,'Crisis Indicator Data'!$C$3:$H$198,5,FALSE)))</f>
        <v>0</v>
      </c>
      <c r="M117" s="143">
        <f>IF(G117="x","x",(G117*1000000/VLOOKUP($C117,'Crisis Indicator Data'!$C$3:$H$198,5,FALSE)))</f>
        <v>0.46355685131195334</v>
      </c>
      <c r="N117" s="143">
        <f>IF(H117="x","x",(H117*1000000/VLOOKUP($C117,'Crisis Indicator Data'!$C$3:$H$198,5,FALSE)))</f>
        <v>0.14285714285714285</v>
      </c>
      <c r="O117" s="143">
        <f>IF(I117="x","x",(I117*1000000/VLOOKUP($C117,'Crisis Indicator Data'!$C$3:$H$198,5,FALSE)))</f>
        <v>0.21428571428571427</v>
      </c>
      <c r="P117" s="143">
        <f>IF(J117="x","x",(J117*1000000/VLOOKUP($C117,'Crisis Indicator Data'!$C$3:$H$198,5,FALSE)))</f>
        <v>0.17784256559766765</v>
      </c>
      <c r="Q117" s="235">
        <f t="shared" si="10"/>
        <v>5</v>
      </c>
      <c r="R117" s="235">
        <f t="shared" si="11"/>
        <v>3.8</v>
      </c>
    </row>
    <row r="118" spans="1:18" x14ac:dyDescent="0.3">
      <c r="A118" s="148" t="str">
        <f>'Crisis Indicator Data'!A115</f>
        <v>CAR refugees in Chad</v>
      </c>
      <c r="B118" s="149" t="str">
        <f>'Crisis Indicator Data'!B115</f>
        <v>International displacement</v>
      </c>
      <c r="C118" s="149" t="str">
        <f>'Crisis Indicator Data'!C115</f>
        <v>TCD004</v>
      </c>
      <c r="D118" s="149" t="str">
        <f>'Crisis Indicator Data'!D115</f>
        <v>Chad</v>
      </c>
      <c r="E118" s="149" t="str">
        <f>'Crisis Indicator Data'!E115</f>
        <v>TCD</v>
      </c>
      <c r="F118" s="155">
        <f>IF('Crisis Indicator Data'!Q115="x","x",('Crisis Indicator Data'!Q115/1000000))</f>
        <v>3.452</v>
      </c>
      <c r="G118" s="155">
        <f>IF('Crisis Indicator Data'!R115="x","x",('Crisis Indicator Data'!R115/1000000))</f>
        <v>0</v>
      </c>
      <c r="H118" s="155">
        <f>IF('Crisis Indicator Data'!S115="x","x",('Crisis Indicator Data'!S115/1000000))</f>
        <v>0.74299999999999999</v>
      </c>
      <c r="I118" s="155">
        <f>IF('Crisis Indicator Data'!T115="x","x",('Crisis Indicator Data'!T115/1000000))</f>
        <v>0.26100000000000001</v>
      </c>
      <c r="J118" s="155">
        <f>IF('Crisis Indicator Data'!U115="x","x",('Crisis Indicator Data'!U115/1000000))</f>
        <v>0</v>
      </c>
      <c r="K118" s="241">
        <f t="shared" si="9"/>
        <v>3.3</v>
      </c>
      <c r="L118" s="143">
        <f>IF(F118="x","x",(F118*1000000/VLOOKUP($C118,'Crisis Indicator Data'!$C$3:$H$198,5,FALSE)))</f>
        <v>0.77468581687612204</v>
      </c>
      <c r="M118" s="143">
        <f>IF(G118="x","x",(G118*1000000/VLOOKUP($C118,'Crisis Indicator Data'!$C$3:$H$198,5,FALSE)))</f>
        <v>0</v>
      </c>
      <c r="N118" s="143">
        <f>IF(H118="x","x",(H118*1000000/VLOOKUP($C118,'Crisis Indicator Data'!$C$3:$H$198,5,FALSE)))</f>
        <v>0.16674147217235188</v>
      </c>
      <c r="O118" s="143">
        <f>IF(I118="x","x",(I118*1000000/VLOOKUP($C118,'Crisis Indicator Data'!$C$3:$H$198,5,FALSE)))</f>
        <v>5.8572710951526032E-2</v>
      </c>
      <c r="P118" s="143">
        <f>IF(J118="x","x",(J118*1000000/VLOOKUP($C118,'Crisis Indicator Data'!$C$3:$H$198,5,FALSE)))</f>
        <v>0</v>
      </c>
      <c r="Q118" s="235">
        <f t="shared" si="10"/>
        <v>4</v>
      </c>
      <c r="R118" s="235">
        <f t="shared" si="11"/>
        <v>3.65</v>
      </c>
    </row>
    <row r="119" spans="1:18" x14ac:dyDescent="0.3">
      <c r="A119" s="148" t="str">
        <f>'Crisis Indicator Data'!A116</f>
        <v>Darfur refugees in Chad</v>
      </c>
      <c r="B119" s="149" t="str">
        <f>'Crisis Indicator Data'!B116</f>
        <v>International displacement</v>
      </c>
      <c r="C119" s="149" t="str">
        <f>'Crisis Indicator Data'!C116</f>
        <v>TCD005</v>
      </c>
      <c r="D119" s="149" t="str">
        <f>'Crisis Indicator Data'!D116</f>
        <v>Chad</v>
      </c>
      <c r="E119" s="149" t="str">
        <f>'Crisis Indicator Data'!E116</f>
        <v>TCD</v>
      </c>
      <c r="F119" s="155">
        <f>IF('Crisis Indicator Data'!Q116="x","x",('Crisis Indicator Data'!Q116/1000000))</f>
        <v>1.454</v>
      </c>
      <c r="G119" s="155">
        <f>IF('Crisis Indicator Data'!R116="x","x",('Crisis Indicator Data'!R116/1000000))</f>
        <v>0</v>
      </c>
      <c r="H119" s="155">
        <f>IF('Crisis Indicator Data'!S116="x","x",('Crisis Indicator Data'!S116/1000000))</f>
        <v>0.69399999999999995</v>
      </c>
      <c r="I119" s="155">
        <f>IF('Crisis Indicator Data'!T116="x","x",('Crisis Indicator Data'!T116/1000000))</f>
        <v>0.42899999999999999</v>
      </c>
      <c r="J119" s="155">
        <f>IF('Crisis Indicator Data'!U116="x","x",('Crisis Indicator Data'!U116/1000000))</f>
        <v>0</v>
      </c>
      <c r="K119" s="241">
        <f t="shared" si="9"/>
        <v>3.4</v>
      </c>
      <c r="L119" s="143">
        <f>IF(F119="x","x",(F119*1000000/VLOOKUP($C119,'Crisis Indicator Data'!$C$3:$H$198,5,FALSE)))</f>
        <v>0.56422196352347687</v>
      </c>
      <c r="M119" s="143">
        <f>IF(G119="x","x",(G119*1000000/VLOOKUP($C119,'Crisis Indicator Data'!$C$3:$H$198,5,FALSE)))</f>
        <v>0</v>
      </c>
      <c r="N119" s="143">
        <f>IF(H119="x","x",(H119*1000000/VLOOKUP($C119,'Crisis Indicator Data'!$C$3:$H$198,5,FALSE)))</f>
        <v>0.26930539386883973</v>
      </c>
      <c r="O119" s="143">
        <f>IF(I119="x","x",(I119*1000000/VLOOKUP($C119,'Crisis Indicator Data'!$C$3:$H$198,5,FALSE)))</f>
        <v>0.16647264260768335</v>
      </c>
      <c r="P119" s="143">
        <f>IF(J119="x","x",(J119*1000000/VLOOKUP($C119,'Crisis Indicator Data'!$C$3:$H$198,5,FALSE)))</f>
        <v>0</v>
      </c>
      <c r="Q119" s="235">
        <f t="shared" si="10"/>
        <v>4</v>
      </c>
      <c r="R119" s="235">
        <f t="shared" si="11"/>
        <v>3.7</v>
      </c>
    </row>
    <row r="120" spans="1:18" x14ac:dyDescent="0.3">
      <c r="A120" s="148" t="str">
        <f>'Crisis Indicator Data'!A117</f>
        <v>Tibesti Conflict in Chad</v>
      </c>
      <c r="B120" s="149" t="str">
        <f>'Crisis Indicator Data'!B117</f>
        <v>Conflict</v>
      </c>
      <c r="C120" s="149" t="str">
        <f>'Crisis Indicator Data'!C117</f>
        <v>TCD006</v>
      </c>
      <c r="D120" s="149" t="str">
        <f>'Crisis Indicator Data'!D117</f>
        <v>Chad</v>
      </c>
      <c r="E120" s="149" t="str">
        <f>'Crisis Indicator Data'!E117</f>
        <v>TCD</v>
      </c>
      <c r="F120" s="155">
        <f>IF('Crisis Indicator Data'!Q117="x","x",('Crisis Indicator Data'!Q117/1000000))</f>
        <v>0</v>
      </c>
      <c r="G120" s="155">
        <f>IF('Crisis Indicator Data'!R117="x","x",('Crisis Indicator Data'!R117/1000000))</f>
        <v>0.02</v>
      </c>
      <c r="H120" s="155">
        <f>IF('Crisis Indicator Data'!S117="x","x",('Crisis Indicator Data'!S117/1000000))</f>
        <v>1.0999999999999999E-2</v>
      </c>
      <c r="I120" s="155">
        <f>IF('Crisis Indicator Data'!T117="x","x",('Crisis Indicator Data'!T117/1000000))</f>
        <v>6.0000000000000001E-3</v>
      </c>
      <c r="J120" s="155">
        <f>IF('Crisis Indicator Data'!U117="x","x",('Crisis Indicator Data'!U117/1000000))</f>
        <v>1E-3</v>
      </c>
      <c r="K120" s="241">
        <f t="shared" si="9"/>
        <v>0.4</v>
      </c>
      <c r="L120" s="143">
        <f>IF(F120="x","x",(F120*1000000/VLOOKUP($C120,'Crisis Indicator Data'!$C$3:$H$198,5,FALSE)))</f>
        <v>0</v>
      </c>
      <c r="M120" s="143">
        <f>IF(G120="x","x",(G120*1000000/VLOOKUP($C120,'Crisis Indicator Data'!$C$3:$H$198,5,FALSE)))</f>
        <v>0.52631578947368418</v>
      </c>
      <c r="N120" s="143">
        <f>IF(H120="x","x",(H120*1000000/VLOOKUP($C120,'Crisis Indicator Data'!$C$3:$H$198,5,FALSE)))</f>
        <v>0.28947368421052633</v>
      </c>
      <c r="O120" s="143">
        <f>IF(I120="x","x",(I120*1000000/VLOOKUP($C120,'Crisis Indicator Data'!$C$3:$H$198,5,FALSE)))</f>
        <v>0.15789473684210525</v>
      </c>
      <c r="P120" s="143">
        <f>IF(J120="x","x",(J120*1000000/VLOOKUP($C120,'Crisis Indicator Data'!$C$3:$H$198,5,FALSE)))</f>
        <v>2.6315789473684209E-2</v>
      </c>
      <c r="Q120" s="235">
        <f t="shared" si="10"/>
        <v>4</v>
      </c>
      <c r="R120" s="235">
        <f t="shared" si="11"/>
        <v>2.2000000000000002</v>
      </c>
    </row>
    <row r="121" spans="1:18" x14ac:dyDescent="0.3">
      <c r="A121" s="148" t="str">
        <f>'Crisis Indicator Data'!A118</f>
        <v>Multiple situations in Thailand</v>
      </c>
      <c r="B121" s="149" t="str">
        <f>'Crisis Indicator Data'!B118</f>
        <v>Multiple crises country</v>
      </c>
      <c r="C121" s="149" t="str">
        <f>'Crisis Indicator Data'!C118</f>
        <v>THA001</v>
      </c>
      <c r="D121" s="149" t="str">
        <f>'Crisis Indicator Data'!D118</f>
        <v>Thailand</v>
      </c>
      <c r="E121" s="149" t="str">
        <f>'Crisis Indicator Data'!E118</f>
        <v>THA</v>
      </c>
      <c r="F121" s="155">
        <f>IF('Crisis Indicator Data'!Q118="x","x",('Crisis Indicator Data'!Q118/1000000))</f>
        <v>3.4580000000000002</v>
      </c>
      <c r="G121" s="155">
        <f>IF('Crisis Indicator Data'!R118="x","x",('Crisis Indicator Data'!R118/1000000))</f>
        <v>0</v>
      </c>
      <c r="H121" s="155">
        <f>IF('Crisis Indicator Data'!S118="x","x",('Crisis Indicator Data'!S118/1000000))</f>
        <v>9.1999999999999998E-2</v>
      </c>
      <c r="I121" s="155">
        <f>IF('Crisis Indicator Data'!T118="x","x",('Crisis Indicator Data'!T118/1000000))</f>
        <v>0</v>
      </c>
      <c r="J121" s="155">
        <f>IF('Crisis Indicator Data'!U118="x","x",('Crisis Indicator Data'!U118/1000000))</f>
        <v>0</v>
      </c>
      <c r="K121" s="241">
        <f t="shared" si="9"/>
        <v>1.6</v>
      </c>
      <c r="L121" s="143">
        <f>IF(F121="x","x",(F121*1000000/VLOOKUP($C121,'Crisis Indicator Data'!$C$3:$H$198,5,FALSE)))</f>
        <v>0.97435897435897434</v>
      </c>
      <c r="M121" s="143">
        <f>IF(G121="x","x",(G121*1000000/VLOOKUP($C121,'Crisis Indicator Data'!$C$3:$H$198,5,FALSE)))</f>
        <v>0</v>
      </c>
      <c r="N121" s="143">
        <f>IF(H121="x","x",(H121*1000000/VLOOKUP($C121,'Crisis Indicator Data'!$C$3:$H$198,5,FALSE)))</f>
        <v>2.5922795153564385E-2</v>
      </c>
      <c r="O121" s="143">
        <f>IF(I121="x","x",(I121*1000000/VLOOKUP($C121,'Crisis Indicator Data'!$C$3:$H$198,5,FALSE)))</f>
        <v>0</v>
      </c>
      <c r="P121" s="143">
        <f>IF(J121="x","x",(J121*1000000/VLOOKUP($C121,'Crisis Indicator Data'!$C$3:$H$198,5,FALSE)))</f>
        <v>0</v>
      </c>
      <c r="Q121" s="235">
        <f t="shared" si="10"/>
        <v>1</v>
      </c>
      <c r="R121" s="235">
        <f t="shared" si="11"/>
        <v>1.3</v>
      </c>
    </row>
    <row r="122" spans="1:18" x14ac:dyDescent="0.3">
      <c r="A122" s="148" t="str">
        <f>'Crisis Indicator Data'!A119</f>
        <v xml:space="preserve">Conflict in southern Thailand </v>
      </c>
      <c r="B122" s="149" t="str">
        <f>'Crisis Indicator Data'!B119</f>
        <v>Conflict</v>
      </c>
      <c r="C122" s="149" t="str">
        <f>'Crisis Indicator Data'!C119</f>
        <v>THA002</v>
      </c>
      <c r="D122" s="149" t="str">
        <f>'Crisis Indicator Data'!D119</f>
        <v>Thailand</v>
      </c>
      <c r="E122" s="149" t="str">
        <f>'Crisis Indicator Data'!E119</f>
        <v>THA</v>
      </c>
      <c r="F122" s="155" t="str">
        <f>IF('Crisis Indicator Data'!Q119="x","x",('Crisis Indicator Data'!Q119/1000000))</f>
        <v>x</v>
      </c>
      <c r="G122" s="155" t="str">
        <f>IF('Crisis Indicator Data'!R119="x","x",('Crisis Indicator Data'!R119/1000000))</f>
        <v>x</v>
      </c>
      <c r="H122" s="155" t="str">
        <f>IF('Crisis Indicator Data'!S119="x","x",('Crisis Indicator Data'!S119/1000000))</f>
        <v>x</v>
      </c>
      <c r="I122" s="155" t="str">
        <f>IF('Crisis Indicator Data'!T119="x","x",('Crisis Indicator Data'!T119/1000000))</f>
        <v>x</v>
      </c>
      <c r="J122" s="155" t="str">
        <f>IF('Crisis Indicator Data'!U119="x","x",('Crisis Indicator Data'!U119/1000000))</f>
        <v>x</v>
      </c>
      <c r="K122" s="241" t="str">
        <f t="shared" si="9"/>
        <v>x</v>
      </c>
      <c r="L122" s="143" t="str">
        <f>IF(F122="x","x",(F122*1000000/VLOOKUP($C122,'Crisis Indicator Data'!$C$3:$H$198,5,FALSE)))</f>
        <v>x</v>
      </c>
      <c r="M122" s="143" t="str">
        <f>IF(G122="x","x",(G122*1000000/VLOOKUP($C122,'Crisis Indicator Data'!$C$3:$H$198,5,FALSE)))</f>
        <v>x</v>
      </c>
      <c r="N122" s="143" t="str">
        <f>IF(H122="x","x",(H122*1000000/VLOOKUP($C122,'Crisis Indicator Data'!$C$3:$H$198,5,FALSE)))</f>
        <v>x</v>
      </c>
      <c r="O122" s="143" t="str">
        <f>IF(I122="x","x",(I122*1000000/VLOOKUP($C122,'Crisis Indicator Data'!$C$3:$H$198,5,FALSE)))</f>
        <v>x</v>
      </c>
      <c r="P122" s="143" t="str">
        <f>IF(J122="x","x",(J122*1000000/VLOOKUP($C122,'Crisis Indicator Data'!$C$3:$H$198,5,FALSE)))</f>
        <v>x</v>
      </c>
      <c r="Q122" s="235" t="str">
        <f t="shared" si="10"/>
        <v>x</v>
      </c>
      <c r="R122" s="235" t="str">
        <f t="shared" si="11"/>
        <v>x</v>
      </c>
    </row>
    <row r="123" spans="1:18" x14ac:dyDescent="0.3">
      <c r="A123" s="148" t="str">
        <f>'Crisis Indicator Data'!A120</f>
        <v>Myanmar refugees in Thailand</v>
      </c>
      <c r="B123" s="149" t="str">
        <f>'Crisis Indicator Data'!B120</f>
        <v>International displacement</v>
      </c>
      <c r="C123" s="149" t="str">
        <f>'Crisis Indicator Data'!C120</f>
        <v>THA003</v>
      </c>
      <c r="D123" s="149" t="str">
        <f>'Crisis Indicator Data'!D120</f>
        <v>Thailand</v>
      </c>
      <c r="E123" s="149" t="str">
        <f>'Crisis Indicator Data'!E120</f>
        <v>THA</v>
      </c>
      <c r="F123" s="155">
        <f>IF('Crisis Indicator Data'!Q120="x","x",('Crisis Indicator Data'!Q120/1000000))</f>
        <v>0</v>
      </c>
      <c r="G123" s="155">
        <f>IF('Crisis Indicator Data'!R120="x","x",('Crisis Indicator Data'!R120/1000000))</f>
        <v>0</v>
      </c>
      <c r="H123" s="155">
        <f>IF('Crisis Indicator Data'!S120="x","x",('Crisis Indicator Data'!S120/1000000))</f>
        <v>9.1999999999999998E-2</v>
      </c>
      <c r="I123" s="155">
        <f>IF('Crisis Indicator Data'!T120="x","x",('Crisis Indicator Data'!T120/1000000))</f>
        <v>0</v>
      </c>
      <c r="J123" s="155">
        <f>IF('Crisis Indicator Data'!U120="x","x",('Crisis Indicator Data'!U120/1000000))</f>
        <v>0</v>
      </c>
      <c r="K123" s="241">
        <f t="shared" si="9"/>
        <v>1.6</v>
      </c>
      <c r="L123" s="143">
        <f>IF(F123="x","x",(F123*1000000/VLOOKUP($C123,'Crisis Indicator Data'!$C$3:$H$198,5,FALSE)))</f>
        <v>0</v>
      </c>
      <c r="M123" s="143">
        <f>IF(G123="x","x",(G123*1000000/VLOOKUP($C123,'Crisis Indicator Data'!$C$3:$H$198,5,FALSE)))</f>
        <v>0</v>
      </c>
      <c r="N123" s="143">
        <f>IF(H123="x","x",(H123*1000000/VLOOKUP($C123,'Crisis Indicator Data'!$C$3:$H$198,5,FALSE)))</f>
        <v>1</v>
      </c>
      <c r="O123" s="143">
        <f>IF(I123="x","x",(I123*1000000/VLOOKUP($C123,'Crisis Indicator Data'!$C$3:$H$198,5,FALSE)))</f>
        <v>0</v>
      </c>
      <c r="P123" s="143">
        <f>IF(J123="x","x",(J123*1000000/VLOOKUP($C123,'Crisis Indicator Data'!$C$3:$H$198,5,FALSE)))</f>
        <v>0</v>
      </c>
      <c r="Q123" s="235">
        <f t="shared" si="10"/>
        <v>3</v>
      </c>
      <c r="R123" s="235">
        <f t="shared" si="11"/>
        <v>2.2999999999999998</v>
      </c>
    </row>
    <row r="124" spans="1:18" x14ac:dyDescent="0.3">
      <c r="A124" s="148" t="str">
        <f>'Crisis Indicator Data'!A121</f>
        <v>Tropical Cyclone Seroja</v>
      </c>
      <c r="B124" s="149" t="str">
        <f>'Crisis Indicator Data'!B121</f>
        <v>Tropical cyclone</v>
      </c>
      <c r="C124" s="149" t="str">
        <f>'Crisis Indicator Data'!C121</f>
        <v>TLS002</v>
      </c>
      <c r="D124" s="149" t="str">
        <f>'Crisis Indicator Data'!D121</f>
        <v>Timor Leste</v>
      </c>
      <c r="E124" s="149" t="str">
        <f>'Crisis Indicator Data'!E121</f>
        <v>TLS</v>
      </c>
      <c r="F124" s="155">
        <f>IF('Crisis Indicator Data'!Q121="x","x",('Crisis Indicator Data'!Q121/1000000))</f>
        <v>1.26</v>
      </c>
      <c r="G124" s="155">
        <f>IF('Crisis Indicator Data'!R121="x","x",('Crisis Indicator Data'!R121/1000000))</f>
        <v>2.4E-2</v>
      </c>
      <c r="H124" s="155">
        <f>IF('Crisis Indicator Data'!S121="x","x",('Crisis Indicator Data'!S121/1000000))</f>
        <v>2E-3</v>
      </c>
      <c r="I124" s="155">
        <f>IF('Crisis Indicator Data'!T121="x","x",('Crisis Indicator Data'!T121/1000000))</f>
        <v>0</v>
      </c>
      <c r="J124" s="155">
        <f>IF('Crisis Indicator Data'!U121="x","x",('Crisis Indicator Data'!U121/1000000))</f>
        <v>0</v>
      </c>
      <c r="K124" s="241">
        <f t="shared" si="9"/>
        <v>0</v>
      </c>
      <c r="L124" s="143">
        <f>IF(F124="x","x",(F124*1000000/VLOOKUP($C124,'Crisis Indicator Data'!$C$3:$H$198,5,FALSE)))</f>
        <v>0.97447795823665895</v>
      </c>
      <c r="M124" s="143">
        <f>IF(G124="x","x",(G124*1000000/VLOOKUP($C124,'Crisis Indicator Data'!$C$3:$H$198,5,FALSE)))</f>
        <v>1.8561484918793503E-2</v>
      </c>
      <c r="N124" s="143">
        <f>IF(H124="x","x",(H124*1000000/VLOOKUP($C124,'Crisis Indicator Data'!$C$3:$H$198,5,FALSE)))</f>
        <v>1.5467904098994587E-3</v>
      </c>
      <c r="O124" s="143">
        <f>IF(I124="x","x",(I124*1000000/VLOOKUP($C124,'Crisis Indicator Data'!$C$3:$H$198,5,FALSE)))</f>
        <v>0</v>
      </c>
      <c r="P124" s="143">
        <f>IF(J124="x","x",(J124*1000000/VLOOKUP($C124,'Crisis Indicator Data'!$C$3:$H$198,5,FALSE)))</f>
        <v>0</v>
      </c>
      <c r="Q124" s="235">
        <f t="shared" si="10"/>
        <v>1</v>
      </c>
      <c r="R124" s="235">
        <f t="shared" si="11"/>
        <v>0.5</v>
      </c>
    </row>
    <row r="125" spans="1:18" x14ac:dyDescent="0.3">
      <c r="A125" s="148" t="str">
        <f>'Crisis Indicator Data'!A122</f>
        <v>Venezuelan refugees in Trinidad and Tobago</v>
      </c>
      <c r="B125" s="149" t="str">
        <f>'Crisis Indicator Data'!B122</f>
        <v>International displacement</v>
      </c>
      <c r="C125" s="149" t="str">
        <f>'Crisis Indicator Data'!C122</f>
        <v>TTO002</v>
      </c>
      <c r="D125" s="149" t="str">
        <f>'Crisis Indicator Data'!D122</f>
        <v>Trinidad and Tobago</v>
      </c>
      <c r="E125" s="149" t="str">
        <f>'Crisis Indicator Data'!E122</f>
        <v>TTO</v>
      </c>
      <c r="F125" s="155">
        <f>IF('Crisis Indicator Data'!Q122="x","x",('Crisis Indicator Data'!Q122/1000000))</f>
        <v>1.395</v>
      </c>
      <c r="G125" s="155">
        <f>IF('Crisis Indicator Data'!R122="x","x",('Crisis Indicator Data'!R122/1000000))</f>
        <v>0</v>
      </c>
      <c r="H125" s="155">
        <f>IF('Crisis Indicator Data'!S122="x","x",('Crisis Indicator Data'!S122/1000000))</f>
        <v>0.06</v>
      </c>
      <c r="I125" s="155">
        <f>IF('Crisis Indicator Data'!T122="x","x",('Crisis Indicator Data'!T122/1000000))</f>
        <v>0</v>
      </c>
      <c r="J125" s="155">
        <f>IF('Crisis Indicator Data'!U122="x","x",('Crisis Indicator Data'!U122/1000000))</f>
        <v>0</v>
      </c>
      <c r="K125" s="241">
        <f t="shared" si="9"/>
        <v>1.3</v>
      </c>
      <c r="L125" s="143">
        <f>IF(F125="x","x",(F125*1000000/VLOOKUP($C125,'Crisis Indicator Data'!$C$3:$H$198,5,FALSE)))</f>
        <v>0.96206896551724141</v>
      </c>
      <c r="M125" s="143">
        <f>IF(G125="x","x",(G125*1000000/VLOOKUP($C125,'Crisis Indicator Data'!$C$3:$H$198,5,FALSE)))</f>
        <v>0</v>
      </c>
      <c r="N125" s="143">
        <f>IF(H125="x","x",(H125*1000000/VLOOKUP($C125,'Crisis Indicator Data'!$C$3:$H$198,5,FALSE)))</f>
        <v>4.1379310344827586E-2</v>
      </c>
      <c r="O125" s="143">
        <f>IF(I125="x","x",(I125*1000000/VLOOKUP($C125,'Crisis Indicator Data'!$C$3:$H$198,5,FALSE)))</f>
        <v>0</v>
      </c>
      <c r="P125" s="143">
        <f>IF(J125="x","x",(J125*1000000/VLOOKUP($C125,'Crisis Indicator Data'!$C$3:$H$198,5,FALSE)))</f>
        <v>0</v>
      </c>
      <c r="Q125" s="235">
        <f t="shared" si="10"/>
        <v>1</v>
      </c>
      <c r="R125" s="235">
        <f t="shared" si="11"/>
        <v>1.1499999999999999</v>
      </c>
    </row>
    <row r="126" spans="1:18" x14ac:dyDescent="0.3">
      <c r="A126" s="148" t="str">
        <f>'Crisis Indicator Data'!A123</f>
        <v>Mixed migration flows in Tunisia</v>
      </c>
      <c r="B126" s="149" t="str">
        <f>'Crisis Indicator Data'!B123</f>
        <v>International displacement</v>
      </c>
      <c r="C126" s="149" t="str">
        <f>'Crisis Indicator Data'!C123</f>
        <v>TUN002</v>
      </c>
      <c r="D126" s="149" t="str">
        <f>'Crisis Indicator Data'!D123</f>
        <v>Tunisia</v>
      </c>
      <c r="E126" s="149" t="str">
        <f>'Crisis Indicator Data'!E123</f>
        <v>TUN</v>
      </c>
      <c r="F126" s="155" t="str">
        <f>IF('Crisis Indicator Data'!Q123="x","x",('Crisis Indicator Data'!Q123/1000000))</f>
        <v>x</v>
      </c>
      <c r="G126" s="155" t="str">
        <f>IF('Crisis Indicator Data'!R123="x","x",('Crisis Indicator Data'!R123/1000000))</f>
        <v>x</v>
      </c>
      <c r="H126" s="155" t="str">
        <f>IF('Crisis Indicator Data'!S123="x","x",('Crisis Indicator Data'!S123/1000000))</f>
        <v>x</v>
      </c>
      <c r="I126" s="155" t="str">
        <f>IF('Crisis Indicator Data'!T123="x","x",('Crisis Indicator Data'!T123/1000000))</f>
        <v>x</v>
      </c>
      <c r="J126" s="155" t="str">
        <f>IF('Crisis Indicator Data'!U123="x","x",('Crisis Indicator Data'!U123/1000000))</f>
        <v>x</v>
      </c>
      <c r="K126" s="241" t="str">
        <f t="shared" si="9"/>
        <v>x</v>
      </c>
      <c r="L126" s="143" t="str">
        <f>IF(F126="x","x",(F126*1000000/VLOOKUP($C126,'Crisis Indicator Data'!$C$3:$H$198,5,FALSE)))</f>
        <v>x</v>
      </c>
      <c r="M126" s="143" t="str">
        <f>IF(G126="x","x",(G126*1000000/VLOOKUP($C126,'Crisis Indicator Data'!$C$3:$H$198,5,FALSE)))</f>
        <v>x</v>
      </c>
      <c r="N126" s="143" t="str">
        <f>IF(H126="x","x",(H126*1000000/VLOOKUP($C126,'Crisis Indicator Data'!$C$3:$H$198,5,FALSE)))</f>
        <v>x</v>
      </c>
      <c r="O126" s="143" t="str">
        <f>IF(I126="x","x",(I126*1000000/VLOOKUP($C126,'Crisis Indicator Data'!$C$3:$H$198,5,FALSE)))</f>
        <v>x</v>
      </c>
      <c r="P126" s="143" t="str">
        <f>IF(J126="x","x",(J126*1000000/VLOOKUP($C126,'Crisis Indicator Data'!$C$3:$H$198,5,FALSE)))</f>
        <v>x</v>
      </c>
      <c r="Q126" s="235" t="str">
        <f t="shared" si="10"/>
        <v>x</v>
      </c>
      <c r="R126" s="235" t="str">
        <f t="shared" si="11"/>
        <v>x</v>
      </c>
    </row>
    <row r="127" spans="1:18" x14ac:dyDescent="0.3">
      <c r="A127" s="148" t="str">
        <f>'Crisis Indicator Data'!A124</f>
        <v>Complex situation in Turkey</v>
      </c>
      <c r="B127" s="149" t="str">
        <f>'Crisis Indicator Data'!B124</f>
        <v>Multiple crises country</v>
      </c>
      <c r="C127" s="149" t="str">
        <f>'Crisis Indicator Data'!C124</f>
        <v>TUR001</v>
      </c>
      <c r="D127" s="149" t="str">
        <f>'Crisis Indicator Data'!D124</f>
        <v>Turkey</v>
      </c>
      <c r="E127" s="149" t="str">
        <f>'Crisis Indicator Data'!E124</f>
        <v>TUR</v>
      </c>
      <c r="F127" s="155">
        <f>IF('Crisis Indicator Data'!Q124="x","x",('Crisis Indicator Data'!Q124/1000000))</f>
        <v>47.811</v>
      </c>
      <c r="G127" s="155">
        <f>IF('Crisis Indicator Data'!R124="x","x",('Crisis Indicator Data'!R124/1000000))</f>
        <v>3.5619999999999998</v>
      </c>
      <c r="H127" s="155">
        <f>IF('Crisis Indicator Data'!S124="x","x",('Crisis Indicator Data'!S124/1000000))</f>
        <v>1.6519999999999999</v>
      </c>
      <c r="I127" s="155">
        <f>IF('Crisis Indicator Data'!T124="x","x",('Crisis Indicator Data'!T124/1000000))</f>
        <v>0.58699999999999997</v>
      </c>
      <c r="J127" s="155">
        <f>IF('Crisis Indicator Data'!U124="x","x",('Crisis Indicator Data'!U124/1000000))</f>
        <v>0</v>
      </c>
      <c r="K127" s="241">
        <f t="shared" si="9"/>
        <v>3.9</v>
      </c>
      <c r="L127" s="143">
        <f>IF(F127="x","x",(F127*1000000/VLOOKUP($C127,'Crisis Indicator Data'!$C$3:$H$198,5,FALSE)))</f>
        <v>0.89181324728134148</v>
      </c>
      <c r="M127" s="143">
        <f>IF(G127="x","x",(G127*1000000/VLOOKUP($C127,'Crisis Indicator Data'!$C$3:$H$198,5,FALSE)))</f>
        <v>6.6441588479976124E-2</v>
      </c>
      <c r="N127" s="143">
        <f>IF(H127="x","x",(H127*1000000/VLOOKUP($C127,'Crisis Indicator Data'!$C$3:$H$198,5,FALSE)))</f>
        <v>3.08145716364179E-2</v>
      </c>
      <c r="O127" s="143">
        <f>IF(I127="x","x",(I127*1000000/VLOOKUP($C127,'Crisis Indicator Data'!$C$3:$H$198,5,FALSE)))</f>
        <v>1.094924549066423E-2</v>
      </c>
      <c r="P127" s="143">
        <f>IF(J127="x","x",(J127*1000000/VLOOKUP($C127,'Crisis Indicator Data'!$C$3:$H$198,5,FALSE)))</f>
        <v>0</v>
      </c>
      <c r="Q127" s="235">
        <f t="shared" si="10"/>
        <v>2</v>
      </c>
      <c r="R127" s="235">
        <f t="shared" si="11"/>
        <v>2.95</v>
      </c>
    </row>
    <row r="128" spans="1:18" x14ac:dyDescent="0.3">
      <c r="A128" s="148" t="str">
        <f>'Crisis Indicator Data'!A125</f>
        <v>Syrian Refugees in Turkey</v>
      </c>
      <c r="B128" s="149" t="str">
        <f>'Crisis Indicator Data'!B125</f>
        <v>International displacement</v>
      </c>
      <c r="C128" s="149" t="str">
        <f>'Crisis Indicator Data'!C125</f>
        <v>TUR002</v>
      </c>
      <c r="D128" s="149" t="str">
        <f>'Crisis Indicator Data'!D125</f>
        <v>Turkey</v>
      </c>
      <c r="E128" s="149" t="str">
        <f>'Crisis Indicator Data'!E125</f>
        <v>TUR</v>
      </c>
      <c r="F128" s="155">
        <f>IF('Crisis Indicator Data'!Q125="x","x",('Crisis Indicator Data'!Q125/1000000))</f>
        <v>30.687000000000001</v>
      </c>
      <c r="G128" s="155">
        <f>IF('Crisis Indicator Data'!R125="x","x",('Crisis Indicator Data'!R125/1000000))</f>
        <v>3.5619999999999998</v>
      </c>
      <c r="H128" s="155">
        <f>IF('Crisis Indicator Data'!S125="x","x",('Crisis Indicator Data'!S125/1000000))</f>
        <v>1.6519999999999999</v>
      </c>
      <c r="I128" s="155">
        <f>IF('Crisis Indicator Data'!T125="x","x",('Crisis Indicator Data'!T125/1000000))</f>
        <v>0.25700000000000001</v>
      </c>
      <c r="J128" s="155">
        <f>IF('Crisis Indicator Data'!U125="x","x",('Crisis Indicator Data'!U125/1000000))</f>
        <v>0</v>
      </c>
      <c r="K128" s="241">
        <f t="shared" si="9"/>
        <v>3.8</v>
      </c>
      <c r="L128" s="143">
        <f>IF(F128="x","x",(F128*1000000/VLOOKUP($C128,'Crisis Indicator Data'!$C$3:$H$198,5,FALSE)))</f>
        <v>0.84869185242546596</v>
      </c>
      <c r="M128" s="143">
        <f>IF(G128="x","x",(G128*1000000/VLOOKUP($C128,'Crisis Indicator Data'!$C$3:$H$198,5,FALSE)))</f>
        <v>9.8512085845456052E-2</v>
      </c>
      <c r="N128" s="143">
        <f>IF(H128="x","x",(H128*1000000/VLOOKUP($C128,'Crisis Indicator Data'!$C$3:$H$198,5,FALSE)))</f>
        <v>4.5688367719453511E-2</v>
      </c>
      <c r="O128" s="143">
        <f>IF(I128="x","x",(I128*1000000/VLOOKUP($C128,'Crisis Indicator Data'!$C$3:$H$198,5,FALSE)))</f>
        <v>7.1076940096244257E-3</v>
      </c>
      <c r="P128" s="143">
        <f>IF(J128="x","x",(J128*1000000/VLOOKUP($C128,'Crisis Indicator Data'!$C$3:$H$198,5,FALSE)))</f>
        <v>0</v>
      </c>
      <c r="Q128" s="235">
        <f t="shared" si="10"/>
        <v>3</v>
      </c>
      <c r="R128" s="235">
        <f t="shared" si="11"/>
        <v>3.4</v>
      </c>
    </row>
    <row r="129" spans="1:18" x14ac:dyDescent="0.3">
      <c r="A129" s="148" t="str">
        <f>'Crisis Indicator Data'!A126</f>
        <v>Mixed Migration Flows in Turkey</v>
      </c>
      <c r="B129" s="149" t="str">
        <f>'Crisis Indicator Data'!B126</f>
        <v>International displacement</v>
      </c>
      <c r="C129" s="149" t="str">
        <f>'Crisis Indicator Data'!C126</f>
        <v>TUR003</v>
      </c>
      <c r="D129" s="149" t="str">
        <f>'Crisis Indicator Data'!D126</f>
        <v>Turkey</v>
      </c>
      <c r="E129" s="149" t="str">
        <f>'Crisis Indicator Data'!E126</f>
        <v>TUR</v>
      </c>
      <c r="F129" s="155">
        <f>IF('Crisis Indicator Data'!Q126="x","x",('Crisis Indicator Data'!Q126/1000000))</f>
        <v>31.826000000000001</v>
      </c>
      <c r="G129" s="155">
        <f>IF('Crisis Indicator Data'!R126="x","x",('Crisis Indicator Data'!R126/1000000))</f>
        <v>3.5619999999999998</v>
      </c>
      <c r="H129" s="155">
        <f>IF('Crisis Indicator Data'!S126="x","x",('Crisis Indicator Data'!S126/1000000))</f>
        <v>1.6519999999999999</v>
      </c>
      <c r="I129" s="155">
        <f>IF('Crisis Indicator Data'!T126="x","x",('Crisis Indicator Data'!T126/1000000))</f>
        <v>0.58699999999999997</v>
      </c>
      <c r="J129" s="155">
        <f>IF('Crisis Indicator Data'!U126="x","x",('Crisis Indicator Data'!U126/1000000))</f>
        <v>0</v>
      </c>
      <c r="K129" s="241">
        <f t="shared" si="9"/>
        <v>3.9</v>
      </c>
      <c r="L129" s="143">
        <f>IF(F129="x","x",(F129*1000000/VLOOKUP($C129,'Crisis Indicator Data'!$C$3:$H$198,5,FALSE)))</f>
        <v>0.8458512730558656</v>
      </c>
      <c r="M129" s="143">
        <f>IF(G129="x","x",(G129*1000000/VLOOKUP($C129,'Crisis Indicator Data'!$C$3:$H$198,5,FALSE)))</f>
        <v>9.4668580237070116E-2</v>
      </c>
      <c r="N129" s="143">
        <f>IF(H129="x","x",(H129*1000000/VLOOKUP($C129,'Crisis Indicator Data'!$C$3:$H$198,5,FALSE)))</f>
        <v>4.3905809812363791E-2</v>
      </c>
      <c r="O129" s="143">
        <f>IF(I129="x","x",(I129*1000000/VLOOKUP($C129,'Crisis Indicator Data'!$C$3:$H$198,5,FALSE)))</f>
        <v>1.5600914261414979E-2</v>
      </c>
      <c r="P129" s="143">
        <f>IF(J129="x","x",(J129*1000000/VLOOKUP($C129,'Crisis Indicator Data'!$C$3:$H$198,5,FALSE)))</f>
        <v>0</v>
      </c>
      <c r="Q129" s="235">
        <f t="shared" si="10"/>
        <v>3</v>
      </c>
      <c r="R129" s="235">
        <f t="shared" si="11"/>
        <v>3.45</v>
      </c>
    </row>
    <row r="130" spans="1:18" x14ac:dyDescent="0.3">
      <c r="A130" s="148" t="str">
        <f>'Crisis Indicator Data'!A127</f>
        <v>Kurdish Conflict</v>
      </c>
      <c r="B130" s="149" t="str">
        <f>'Crisis Indicator Data'!B127</f>
        <v>Conflict</v>
      </c>
      <c r="C130" s="149" t="str">
        <f>'Crisis Indicator Data'!C127</f>
        <v>TUR004</v>
      </c>
      <c r="D130" s="149" t="str">
        <f>'Crisis Indicator Data'!D127</f>
        <v>Turkey</v>
      </c>
      <c r="E130" s="149" t="str">
        <f>'Crisis Indicator Data'!E127</f>
        <v>TUR</v>
      </c>
      <c r="F130" s="155" t="str">
        <f>IF('Crisis Indicator Data'!Q127="x","x",('Crisis Indicator Data'!Q127/1000000))</f>
        <v>x</v>
      </c>
      <c r="G130" s="155" t="str">
        <f>IF('Crisis Indicator Data'!R127="x","x",('Crisis Indicator Data'!R127/1000000))</f>
        <v>x</v>
      </c>
      <c r="H130" s="155" t="str">
        <f>IF('Crisis Indicator Data'!S127="x","x",('Crisis Indicator Data'!S127/1000000))</f>
        <v>x</v>
      </c>
      <c r="I130" s="155" t="str">
        <f>IF('Crisis Indicator Data'!T127="x","x",('Crisis Indicator Data'!T127/1000000))</f>
        <v>x</v>
      </c>
      <c r="J130" s="155" t="str">
        <f>IF('Crisis Indicator Data'!U127="x","x",('Crisis Indicator Data'!U127/1000000))</f>
        <v>x</v>
      </c>
      <c r="K130" s="241" t="str">
        <f t="shared" si="9"/>
        <v>x</v>
      </c>
      <c r="L130" s="143" t="str">
        <f>IF(F130="x","x",(F130*1000000/VLOOKUP($C130,'Crisis Indicator Data'!$C$3:$H$198,5,FALSE)))</f>
        <v>x</v>
      </c>
      <c r="M130" s="143" t="str">
        <f>IF(G130="x","x",(G130*1000000/VLOOKUP($C130,'Crisis Indicator Data'!$C$3:$H$198,5,FALSE)))</f>
        <v>x</v>
      </c>
      <c r="N130" s="143" t="str">
        <f>IF(H130="x","x",(H130*1000000/VLOOKUP($C130,'Crisis Indicator Data'!$C$3:$H$198,5,FALSE)))</f>
        <v>x</v>
      </c>
      <c r="O130" s="143" t="str">
        <f>IF(I130="x","x",(I130*1000000/VLOOKUP($C130,'Crisis Indicator Data'!$C$3:$H$198,5,FALSE)))</f>
        <v>x</v>
      </c>
      <c r="P130" s="143" t="str">
        <f>IF(J130="x","x",(J130*1000000/VLOOKUP($C130,'Crisis Indicator Data'!$C$3:$H$198,5,FALSE)))</f>
        <v>x</v>
      </c>
      <c r="Q130" s="235" t="str">
        <f t="shared" si="10"/>
        <v>x</v>
      </c>
      <c r="R130" s="235" t="str">
        <f t="shared" si="11"/>
        <v>x</v>
      </c>
    </row>
    <row r="131" spans="1:18" x14ac:dyDescent="0.3">
      <c r="A131" s="148" t="str">
        <f>'Crisis Indicator Data'!A128</f>
        <v>International Displacement in Tanzania</v>
      </c>
      <c r="B131" s="149" t="str">
        <f>'Crisis Indicator Data'!B128</f>
        <v>International displacement</v>
      </c>
      <c r="C131" s="149" t="str">
        <f>'Crisis Indicator Data'!C128</f>
        <v>TZA002</v>
      </c>
      <c r="D131" s="149" t="str">
        <f>'Crisis Indicator Data'!D128</f>
        <v>Tanzania</v>
      </c>
      <c r="E131" s="149" t="str">
        <f>'Crisis Indicator Data'!E128</f>
        <v>TZA</v>
      </c>
      <c r="F131" s="155">
        <f>IF('Crisis Indicator Data'!Q128="x","x",('Crisis Indicator Data'!Q128/1000000))</f>
        <v>11.098000000000001</v>
      </c>
      <c r="G131" s="155">
        <f>IF('Crisis Indicator Data'!R128="x","x",('Crisis Indicator Data'!R128/1000000))</f>
        <v>0</v>
      </c>
      <c r="H131" s="155">
        <f>IF('Crisis Indicator Data'!S128="x","x",('Crisis Indicator Data'!S128/1000000))</f>
        <v>0.28699999999999998</v>
      </c>
      <c r="I131" s="155">
        <f>IF('Crisis Indicator Data'!T128="x","x",('Crisis Indicator Data'!T128/1000000))</f>
        <v>0</v>
      </c>
      <c r="J131" s="155">
        <f>IF('Crisis Indicator Data'!U128="x","x",('Crisis Indicator Data'!U128/1000000))</f>
        <v>0</v>
      </c>
      <c r="K131" s="241">
        <f t="shared" si="9"/>
        <v>2.4</v>
      </c>
      <c r="L131" s="143">
        <f>IF(F131="x","x",(F131*1000000/VLOOKUP($C131,'Crisis Indicator Data'!$C$3:$H$198,5,FALSE)))</f>
        <v>0.9747913921826965</v>
      </c>
      <c r="M131" s="143">
        <f>IF(G131="x","x",(G131*1000000/VLOOKUP($C131,'Crisis Indicator Data'!$C$3:$H$198,5,FALSE)))</f>
        <v>0</v>
      </c>
      <c r="N131" s="143">
        <f>IF(H131="x","x",(H131*1000000/VLOOKUP($C131,'Crisis Indicator Data'!$C$3:$H$198,5,FALSE)))</f>
        <v>2.5208607817303469E-2</v>
      </c>
      <c r="O131" s="143">
        <f>IF(I131="x","x",(I131*1000000/VLOOKUP($C131,'Crisis Indicator Data'!$C$3:$H$198,5,FALSE)))</f>
        <v>0</v>
      </c>
      <c r="P131" s="143">
        <f>IF(J131="x","x",(J131*1000000/VLOOKUP($C131,'Crisis Indicator Data'!$C$3:$H$198,5,FALSE)))</f>
        <v>0</v>
      </c>
      <c r="Q131" s="235">
        <f t="shared" si="10"/>
        <v>1</v>
      </c>
      <c r="R131" s="235">
        <f t="shared" si="11"/>
        <v>1.7</v>
      </c>
    </row>
    <row r="132" spans="1:18" x14ac:dyDescent="0.3">
      <c r="A132" s="148" t="str">
        <f>'Crisis Indicator Data'!A129</f>
        <v>Multiple crises in Uganda</v>
      </c>
      <c r="B132" s="149" t="str">
        <f>'Crisis Indicator Data'!B129</f>
        <v>Multiple crises country</v>
      </c>
      <c r="C132" s="149" t="str">
        <f>'Crisis Indicator Data'!C129</f>
        <v>UGA001</v>
      </c>
      <c r="D132" s="149" t="str">
        <f>'Crisis Indicator Data'!D129</f>
        <v>Uganda</v>
      </c>
      <c r="E132" s="149" t="str">
        <f>'Crisis Indicator Data'!E129</f>
        <v>UGA</v>
      </c>
      <c r="F132" s="155">
        <f>IF('Crisis Indicator Data'!Q129="x","x",('Crisis Indicator Data'!Q129/1000000))</f>
        <v>9.6620000000000008</v>
      </c>
      <c r="G132" s="155">
        <f>IF('Crisis Indicator Data'!R129="x","x",('Crisis Indicator Data'!R129/1000000))</f>
        <v>3.2850000000000001</v>
      </c>
      <c r="H132" s="155">
        <f>IF('Crisis Indicator Data'!S129="x","x",('Crisis Indicator Data'!S129/1000000))</f>
        <v>1.5289999999999999</v>
      </c>
      <c r="I132" s="155">
        <f>IF('Crisis Indicator Data'!T129="x","x",('Crisis Indicator Data'!T129/1000000))</f>
        <v>0</v>
      </c>
      <c r="J132" s="155">
        <f>IF('Crisis Indicator Data'!U129="x","x",('Crisis Indicator Data'!U129/1000000))</f>
        <v>0</v>
      </c>
      <c r="K132" s="241">
        <f t="shared" si="9"/>
        <v>3.6</v>
      </c>
      <c r="L132" s="143">
        <f>IF(F132="x","x",(F132*1000000/VLOOKUP($C132,'Crisis Indicator Data'!$C$3:$H$198,5,FALSE)))</f>
        <v>0.66744957170489083</v>
      </c>
      <c r="M132" s="143">
        <f>IF(G132="x","x",(G132*1000000/VLOOKUP($C132,'Crisis Indicator Data'!$C$3:$H$198,5,FALSE)))</f>
        <v>0.22692732799115778</v>
      </c>
      <c r="N132" s="143">
        <f>IF(H132="x","x",(H132*1000000/VLOOKUP($C132,'Crisis Indicator Data'!$C$3:$H$198,5,FALSE)))</f>
        <v>0.10562310030395136</v>
      </c>
      <c r="O132" s="143">
        <f>IF(I132="x","x",(I132*1000000/VLOOKUP($C132,'Crisis Indicator Data'!$C$3:$H$198,5,FALSE)))</f>
        <v>0</v>
      </c>
      <c r="P132" s="143">
        <f>IF(J132="x","x",(J132*1000000/VLOOKUP($C132,'Crisis Indicator Data'!$C$3:$H$198,5,FALSE)))</f>
        <v>0</v>
      </c>
      <c r="Q132" s="235">
        <f t="shared" si="10"/>
        <v>3</v>
      </c>
      <c r="R132" s="235">
        <f t="shared" si="11"/>
        <v>3.3</v>
      </c>
    </row>
    <row r="133" spans="1:18" x14ac:dyDescent="0.3">
      <c r="A133" s="148" t="str">
        <f>'Crisis Indicator Data'!A130</f>
        <v>International Displacement in Uganda</v>
      </c>
      <c r="B133" s="149" t="str">
        <f>'Crisis Indicator Data'!B130</f>
        <v>International displacement</v>
      </c>
      <c r="C133" s="149" t="str">
        <f>'Crisis Indicator Data'!C130</f>
        <v>UGA005</v>
      </c>
      <c r="D133" s="149" t="str">
        <f>'Crisis Indicator Data'!D130</f>
        <v>Uganda</v>
      </c>
      <c r="E133" s="149" t="str">
        <f>'Crisis Indicator Data'!E130</f>
        <v>UGA</v>
      </c>
      <c r="F133" s="155">
        <f>IF('Crisis Indicator Data'!Q130="x","x",('Crisis Indicator Data'!Q130/1000000))</f>
        <v>6.0110000000000001</v>
      </c>
      <c r="G133" s="155">
        <f>IF('Crisis Indicator Data'!R130="x","x",('Crisis Indicator Data'!R130/1000000))</f>
        <v>0</v>
      </c>
      <c r="H133" s="155">
        <f>IF('Crisis Indicator Data'!S130="x","x",('Crisis Indicator Data'!S130/1000000))</f>
        <v>1.429</v>
      </c>
      <c r="I133" s="155">
        <f>IF('Crisis Indicator Data'!T130="x","x",('Crisis Indicator Data'!T130/1000000))</f>
        <v>0</v>
      </c>
      <c r="J133" s="155">
        <f>IF('Crisis Indicator Data'!U130="x","x",('Crisis Indicator Data'!U130/1000000))</f>
        <v>0</v>
      </c>
      <c r="K133" s="241">
        <f t="shared" si="9"/>
        <v>3.6</v>
      </c>
      <c r="L133" s="143">
        <f>IF(F133="x","x",(F133*1000000/VLOOKUP($C133,'Crisis Indicator Data'!$C$3:$H$198,5,FALSE)))</f>
        <v>0.80793010752688177</v>
      </c>
      <c r="M133" s="143">
        <f>IF(G133="x","x",(G133*1000000/VLOOKUP($C133,'Crisis Indicator Data'!$C$3:$H$198,5,FALSE)))</f>
        <v>0</v>
      </c>
      <c r="N133" s="143">
        <f>IF(H133="x","x",(H133*1000000/VLOOKUP($C133,'Crisis Indicator Data'!$C$3:$H$198,5,FALSE)))</f>
        <v>0.19206989247311829</v>
      </c>
      <c r="O133" s="143">
        <f>IF(I133="x","x",(I133*1000000/VLOOKUP($C133,'Crisis Indicator Data'!$C$3:$H$198,5,FALSE)))</f>
        <v>0</v>
      </c>
      <c r="P133" s="143">
        <f>IF(J133="x","x",(J133*1000000/VLOOKUP($C133,'Crisis Indicator Data'!$C$3:$H$198,5,FALSE)))</f>
        <v>0</v>
      </c>
      <c r="Q133" s="235">
        <f t="shared" si="10"/>
        <v>3</v>
      </c>
      <c r="R133" s="235">
        <f t="shared" si="11"/>
        <v>3.3</v>
      </c>
    </row>
    <row r="134" spans="1:18" x14ac:dyDescent="0.3">
      <c r="A134" s="148" t="str">
        <f>'Crisis Indicator Data'!A131</f>
        <v>Conflict in Ukraine</v>
      </c>
      <c r="B134" s="149" t="str">
        <f>'Crisis Indicator Data'!B131</f>
        <v>Conflict</v>
      </c>
      <c r="C134" s="149" t="str">
        <f>'Crisis Indicator Data'!C131</f>
        <v>UKR002</v>
      </c>
      <c r="D134" s="149" t="str">
        <f>'Crisis Indicator Data'!D131</f>
        <v>Ukraine</v>
      </c>
      <c r="E134" s="149" t="str">
        <f>'Crisis Indicator Data'!E131</f>
        <v>UKR</v>
      </c>
      <c r="F134" s="155">
        <f>IF('Crisis Indicator Data'!Q131="x","x",('Crisis Indicator Data'!Q131/1000000))</f>
        <v>0.90900000000000003</v>
      </c>
      <c r="G134" s="155">
        <f>IF('Crisis Indicator Data'!R131="x","x",('Crisis Indicator Data'!R131/1000000))</f>
        <v>2</v>
      </c>
      <c r="H134" s="155">
        <f>IF('Crisis Indicator Data'!S131="x","x",('Crisis Indicator Data'!S131/1000000))</f>
        <v>1.7</v>
      </c>
      <c r="I134" s="155">
        <f>IF('Crisis Indicator Data'!T131="x","x",('Crisis Indicator Data'!T131/1000000))</f>
        <v>1.7</v>
      </c>
      <c r="J134" s="155">
        <f>IF('Crisis Indicator Data'!U131="x","x",('Crisis Indicator Data'!U131/1000000))</f>
        <v>0</v>
      </c>
      <c r="K134" s="241">
        <f t="shared" ref="K134:K140" si="12">IF(H134="x","x",IF(SUM(H134:J134)=0,0,IF(LOG(SUM(H134:J134)*1000000)&lt;$K$4,0,IF(LOG(SUM(H134:J134)*1000000)&gt;$K$3,5,ROUND(5-(K$3-LOG(SUM(H134:J134)*1000000))/(K$3-K$4)*5,1)))))</f>
        <v>4.2</v>
      </c>
      <c r="L134" s="143">
        <f>IF(F134="x","x",(F134*1000000/VLOOKUP($C134,'Crisis Indicator Data'!$C$3:$H$198,5,FALSE)))</f>
        <v>0.14407988587731813</v>
      </c>
      <c r="M134" s="143">
        <f>IF(G134="x","x",(G134*1000000/VLOOKUP($C134,'Crisis Indicator Data'!$C$3:$H$198,5,FALSE)))</f>
        <v>0.31700744967506739</v>
      </c>
      <c r="N134" s="143">
        <f>IF(H134="x","x",(H134*1000000/VLOOKUP($C134,'Crisis Indicator Data'!$C$3:$H$198,5,FALSE)))</f>
        <v>0.26945633222380727</v>
      </c>
      <c r="O134" s="143">
        <f>IF(I134="x","x",(I134*1000000/VLOOKUP($C134,'Crisis Indicator Data'!$C$3:$H$198,5,FALSE)))</f>
        <v>0.26945633222380727</v>
      </c>
      <c r="P134" s="143">
        <f>IF(J134="x","x",(J134*1000000/VLOOKUP($C134,'Crisis Indicator Data'!$C$3:$H$198,5,FALSE)))</f>
        <v>0</v>
      </c>
      <c r="Q134" s="235">
        <f t="shared" ref="Q134:Q140" si="13">IF(N134="x","x",IF(OR(L134&gt;=$L$3,M134&gt;=$M$3,N134&gt;=$N$3,O134&gt;=$O$3,P134&gt;=$P$3),(IF(P134&gt;=$P$3,5,IF((O134+P134)&gt;=$O$3,4,IF((O134+P134+N134)&gt;=$N$3,3,IF((O134+P134+N134+M134)&gt;=$M$3,2,1)))))))</f>
        <v>4</v>
      </c>
      <c r="R134" s="235">
        <f t="shared" ref="R134:R140" si="14">IF(Q134="x","x",(AVERAGE(K134,Q134)))</f>
        <v>4.0999999999999996</v>
      </c>
    </row>
    <row r="135" spans="1:18" x14ac:dyDescent="0.3">
      <c r="A135" s="148" t="str">
        <f>'Crisis Indicator Data'!A132</f>
        <v>La Soufrière Volcano Eruption</v>
      </c>
      <c r="B135" s="149" t="str">
        <f>'Crisis Indicator Data'!B132</f>
        <v>Volcano</v>
      </c>
      <c r="C135" s="149" t="str">
        <f>'Crisis Indicator Data'!C132</f>
        <v>VCT002</v>
      </c>
      <c r="D135" s="149" t="str">
        <f>'Crisis Indicator Data'!D132</f>
        <v>St. Vincent and the Grenadines</v>
      </c>
      <c r="E135" s="149" t="str">
        <f>'Crisis Indicator Data'!E132</f>
        <v>VCT</v>
      </c>
      <c r="F135" s="155">
        <f>IF('Crisis Indicator Data'!Q132="x","x",('Crisis Indicator Data'!Q132/1000000))</f>
        <v>1.7000000000000001E-2</v>
      </c>
      <c r="G135" s="155">
        <f>IF('Crisis Indicator Data'!R132="x","x",('Crisis Indicator Data'!R132/1000000))</f>
        <v>7.0000000000000001E-3</v>
      </c>
      <c r="H135" s="155">
        <f>IF('Crisis Indicator Data'!S132="x","x",('Crisis Indicator Data'!S132/1000000))</f>
        <v>1.2999999999999999E-2</v>
      </c>
      <c r="I135" s="155">
        <f>IF('Crisis Indicator Data'!T132="x","x",('Crisis Indicator Data'!T132/1000000))</f>
        <v>0</v>
      </c>
      <c r="J135" s="155">
        <f>IF('Crisis Indicator Data'!U132="x","x",('Crisis Indicator Data'!U132/1000000))</f>
        <v>0</v>
      </c>
      <c r="K135" s="241">
        <f t="shared" si="12"/>
        <v>0.2</v>
      </c>
      <c r="L135" s="143">
        <f>IF(F135="x","x",(F135*1000000/VLOOKUP($C135,'Crisis Indicator Data'!$C$3:$H$198,5,FALSE)))</f>
        <v>0.45945945945945948</v>
      </c>
      <c r="M135" s="143">
        <f>IF(G135="x","x",(G135*1000000/VLOOKUP($C135,'Crisis Indicator Data'!$C$3:$H$198,5,FALSE)))</f>
        <v>0.1891891891891892</v>
      </c>
      <c r="N135" s="143">
        <f>IF(H135="x","x",(H135*1000000/VLOOKUP($C135,'Crisis Indicator Data'!$C$3:$H$198,5,FALSE)))</f>
        <v>0.35135135135135137</v>
      </c>
      <c r="O135" s="143">
        <f>IF(I135="x","x",(I135*1000000/VLOOKUP($C135,'Crisis Indicator Data'!$C$3:$H$198,5,FALSE)))</f>
        <v>0</v>
      </c>
      <c r="P135" s="143">
        <f>IF(J135="x","x",(J135*1000000/VLOOKUP($C135,'Crisis Indicator Data'!$C$3:$H$198,5,FALSE)))</f>
        <v>0</v>
      </c>
      <c r="Q135" s="235">
        <f t="shared" si="13"/>
        <v>3</v>
      </c>
      <c r="R135" s="235">
        <f t="shared" si="14"/>
        <v>1.6</v>
      </c>
    </row>
    <row r="136" spans="1:18" x14ac:dyDescent="0.3">
      <c r="A136" s="148" t="str">
        <f>'Crisis Indicator Data'!A133</f>
        <v>Complex crisis in Venezuela</v>
      </c>
      <c r="B136" s="149" t="str">
        <f>'Crisis Indicator Data'!B133</f>
        <v>Complex crisis</v>
      </c>
      <c r="C136" s="149" t="str">
        <f>'Crisis Indicator Data'!C133</f>
        <v>VEN001</v>
      </c>
      <c r="D136" s="149" t="str">
        <f>'Crisis Indicator Data'!D133</f>
        <v>Venezuela</v>
      </c>
      <c r="E136" s="149" t="str">
        <f>'Crisis Indicator Data'!E133</f>
        <v>VEN</v>
      </c>
      <c r="F136" s="155">
        <f>IF('Crisis Indicator Data'!Q133="x","x",('Crisis Indicator Data'!Q133/1000000))</f>
        <v>0</v>
      </c>
      <c r="G136" s="155">
        <f>IF('Crisis Indicator Data'!R133="x","x",('Crisis Indicator Data'!R133/1000000))</f>
        <v>12.61</v>
      </c>
      <c r="H136" s="155">
        <f>IF('Crisis Indicator Data'!S133="x","x",('Crisis Indicator Data'!S133/1000000))</f>
        <v>14.803000000000001</v>
      </c>
      <c r="I136" s="155">
        <f>IF('Crisis Indicator Data'!T133="x","x",('Crisis Indicator Data'!T133/1000000))</f>
        <v>0</v>
      </c>
      <c r="J136" s="155">
        <f>IF('Crisis Indicator Data'!U133="x","x",('Crisis Indicator Data'!U133/1000000))</f>
        <v>0</v>
      </c>
      <c r="K136" s="241">
        <f t="shared" si="12"/>
        <v>5</v>
      </c>
      <c r="L136" s="143">
        <f>IF(F136="x","x",(F136*1000000/VLOOKUP($C136,'Crisis Indicator Data'!$C$3:$H$198,5,FALSE)))</f>
        <v>0</v>
      </c>
      <c r="M136" s="143">
        <f>IF(G136="x","x",(G136*1000000/VLOOKUP($C136,'Crisis Indicator Data'!$C$3:$H$198,5,FALSE)))</f>
        <v>0.46001751057930834</v>
      </c>
      <c r="N136" s="143">
        <f>IF(H136="x","x",(H136*1000000/VLOOKUP($C136,'Crisis Indicator Data'!$C$3:$H$198,5,FALSE)))</f>
        <v>0.54001896979425068</v>
      </c>
      <c r="O136" s="143">
        <f>IF(I136="x","x",(I136*1000000/VLOOKUP($C136,'Crisis Indicator Data'!$C$3:$H$198,5,FALSE)))</f>
        <v>0</v>
      </c>
      <c r="P136" s="143">
        <f>IF(J136="x","x",(J136*1000000/VLOOKUP($C136,'Crisis Indicator Data'!$C$3:$H$198,5,FALSE)))</f>
        <v>0</v>
      </c>
      <c r="Q136" s="235">
        <f t="shared" si="13"/>
        <v>3</v>
      </c>
      <c r="R136" s="235">
        <f t="shared" si="14"/>
        <v>4</v>
      </c>
    </row>
    <row r="137" spans="1:18" x14ac:dyDescent="0.3">
      <c r="A137" s="148" t="str">
        <f>'Crisis Indicator Data'!A134</f>
        <v>Conflict in Yemen</v>
      </c>
      <c r="B137" s="149" t="str">
        <f>'Crisis Indicator Data'!B134</f>
        <v>Complex crisis</v>
      </c>
      <c r="C137" s="149" t="str">
        <f>'Crisis Indicator Data'!C134</f>
        <v>YEM001</v>
      </c>
      <c r="D137" s="149" t="str">
        <f>'Crisis Indicator Data'!D134</f>
        <v>Yemen</v>
      </c>
      <c r="E137" s="149" t="str">
        <f>'Crisis Indicator Data'!E134</f>
        <v>YEM</v>
      </c>
      <c r="F137" s="155">
        <f>IF('Crisis Indicator Data'!Q134="x","x",('Crisis Indicator Data'!Q134/1000000))</f>
        <v>3.6</v>
      </c>
      <c r="G137" s="155">
        <f>IF('Crisis Indicator Data'!R134="x","x",('Crisis Indicator Data'!R134/1000000))</f>
        <v>6.4</v>
      </c>
      <c r="H137" s="155">
        <f>IF('Crisis Indicator Data'!S134="x","x",('Crisis Indicator Data'!S134/1000000))</f>
        <v>8.4</v>
      </c>
      <c r="I137" s="155">
        <f>IF('Crisis Indicator Data'!T134="x","x",('Crisis Indicator Data'!T134/1000000))</f>
        <v>8.9</v>
      </c>
      <c r="J137" s="155">
        <f>IF('Crisis Indicator Data'!U134="x","x",('Crisis Indicator Data'!U134/1000000))</f>
        <v>3.4</v>
      </c>
      <c r="K137" s="241">
        <f t="shared" si="12"/>
        <v>5</v>
      </c>
      <c r="L137" s="143">
        <f>IF(F137="x","x",(F137*1000000/VLOOKUP($C137,'Crisis Indicator Data'!$C$3:$H$198,5,FALSE)))</f>
        <v>0.11635799476389024</v>
      </c>
      <c r="M137" s="143">
        <f>IF(G137="x","x",(G137*1000000/VLOOKUP($C137,'Crisis Indicator Data'!$C$3:$H$198,5,FALSE)))</f>
        <v>0.20685865735802708</v>
      </c>
      <c r="N137" s="143">
        <f>IF(H137="x","x",(H137*1000000/VLOOKUP($C137,'Crisis Indicator Data'!$C$3:$H$198,5,FALSE)))</f>
        <v>0.27150198778241053</v>
      </c>
      <c r="O137" s="143">
        <f>IF(I137="x","x",(I137*1000000/VLOOKUP($C137,'Crisis Indicator Data'!$C$3:$H$198,5,FALSE)))</f>
        <v>0.28766282038850643</v>
      </c>
      <c r="P137" s="143">
        <f>IF(J137="x","x",(J137*1000000/VLOOKUP($C137,'Crisis Indicator Data'!$C$3:$H$198,5,FALSE)))</f>
        <v>0.10989366172145189</v>
      </c>
      <c r="Q137" s="235">
        <f t="shared" si="13"/>
        <v>5</v>
      </c>
      <c r="R137" s="235">
        <f t="shared" si="14"/>
        <v>5</v>
      </c>
    </row>
    <row r="138" spans="1:18" x14ac:dyDescent="0.3">
      <c r="A138" s="148" t="str">
        <f>'Crisis Indicator Data'!A135</f>
        <v>Mixed migration flows in Yemen</v>
      </c>
      <c r="B138" s="149" t="str">
        <f>'Crisis Indicator Data'!B135</f>
        <v>International displacement</v>
      </c>
      <c r="C138" s="149" t="str">
        <f>'Crisis Indicator Data'!C135</f>
        <v>YEM002</v>
      </c>
      <c r="D138" s="149" t="str">
        <f>'Crisis Indicator Data'!D135</f>
        <v>Yemen</v>
      </c>
      <c r="E138" s="149" t="str">
        <f>'Crisis Indicator Data'!E135</f>
        <v>YEM</v>
      </c>
      <c r="F138" s="155">
        <f>IF('Crisis Indicator Data'!Q135="x","x",('Crisis Indicator Data'!Q135/1000000))</f>
        <v>30.939</v>
      </c>
      <c r="G138" s="155">
        <f>IF('Crisis Indicator Data'!R135="x","x",('Crisis Indicator Data'!R135/1000000))</f>
        <v>0</v>
      </c>
      <c r="H138" s="155">
        <f>IF('Crisis Indicator Data'!S135="x","x",('Crisis Indicator Data'!S135/1000000))</f>
        <v>0</v>
      </c>
      <c r="I138" s="155">
        <f>IF('Crisis Indicator Data'!T135="x","x",('Crisis Indicator Data'!T135/1000000))</f>
        <v>0</v>
      </c>
      <c r="J138" s="155">
        <f>IF('Crisis Indicator Data'!U135="x","x",('Crisis Indicator Data'!U135/1000000))</f>
        <v>0.13700000000000001</v>
      </c>
      <c r="K138" s="241">
        <f t="shared" si="12"/>
        <v>1.9</v>
      </c>
      <c r="L138" s="143">
        <f>IF(F138="x","x",(F138*1000000/VLOOKUP($C138,'Crisis Indicator Data'!$C$3:$H$198,5,FALSE)))</f>
        <v>1</v>
      </c>
      <c r="M138" s="143">
        <f>IF(G138="x","x",(G138*1000000/VLOOKUP($C138,'Crisis Indicator Data'!$C$3:$H$198,5,FALSE)))</f>
        <v>0</v>
      </c>
      <c r="N138" s="143">
        <f>IF(H138="x","x",(H138*1000000/VLOOKUP($C138,'Crisis Indicator Data'!$C$3:$H$198,5,FALSE)))</f>
        <v>0</v>
      </c>
      <c r="O138" s="143">
        <f>IF(I138="x","x",(I138*1000000/VLOOKUP($C138,'Crisis Indicator Data'!$C$3:$H$198,5,FALSE)))</f>
        <v>0</v>
      </c>
      <c r="P138" s="143">
        <f>IF(J138="x","x",(J138*1000000/VLOOKUP($C138,'Crisis Indicator Data'!$C$3:$H$198,5,FALSE)))</f>
        <v>4.4280681340702673E-3</v>
      </c>
      <c r="Q138" s="235">
        <f t="shared" si="13"/>
        <v>1</v>
      </c>
      <c r="R138" s="235">
        <f t="shared" si="14"/>
        <v>1.45</v>
      </c>
    </row>
    <row r="139" spans="1:18" x14ac:dyDescent="0.3">
      <c r="A139" s="148" t="str">
        <f>'Crisis Indicator Data'!A136</f>
        <v>Drought in Zambia</v>
      </c>
      <c r="B139" s="149" t="str">
        <f>'Crisis Indicator Data'!B136</f>
        <v>Drought</v>
      </c>
      <c r="C139" s="149" t="str">
        <f>'Crisis Indicator Data'!C136</f>
        <v>ZMB002</v>
      </c>
      <c r="D139" s="149" t="str">
        <f>'Crisis Indicator Data'!D136</f>
        <v>Zambia</v>
      </c>
      <c r="E139" s="149" t="str">
        <f>'Crisis Indicator Data'!E136</f>
        <v>ZMB</v>
      </c>
      <c r="F139" s="155">
        <f>IF('Crisis Indicator Data'!Q136="x","x",('Crisis Indicator Data'!Q136/1000000))</f>
        <v>2.5259999999999998</v>
      </c>
      <c r="G139" s="155">
        <f>IF('Crisis Indicator Data'!R136="x","x",('Crisis Indicator Data'!R136/1000000))</f>
        <v>2.387</v>
      </c>
      <c r="H139" s="155">
        <f>IF('Crisis Indicator Data'!S136="x","x",('Crisis Indicator Data'!S136/1000000))</f>
        <v>1.651</v>
      </c>
      <c r="I139" s="155">
        <f>IF('Crisis Indicator Data'!T136="x","x",('Crisis Indicator Data'!T136/1000000))</f>
        <v>3.3000000000000002E-2</v>
      </c>
      <c r="J139" s="155">
        <f>IF('Crisis Indicator Data'!U136="x","x",('Crisis Indicator Data'!U136/1000000))</f>
        <v>0</v>
      </c>
      <c r="K139" s="241">
        <f t="shared" si="12"/>
        <v>3.7</v>
      </c>
      <c r="L139" s="143">
        <f>IF(F139="x","x",(F139*1000000/VLOOKUP($C139,'Crisis Indicator Data'!$C$3:$H$198,5,FALSE)))</f>
        <v>0.36667150529830161</v>
      </c>
      <c r="M139" s="143">
        <f>IF(G139="x","x",(G139*1000000/VLOOKUP($C139,'Crisis Indicator Data'!$C$3:$H$198,5,FALSE)))</f>
        <v>0.34649441138046161</v>
      </c>
      <c r="N139" s="143">
        <f>IF(H139="x","x",(H139*1000000/VLOOKUP($C139,'Crisis Indicator Data'!$C$3:$H$198,5,FALSE)))</f>
        <v>0.23965742488024386</v>
      </c>
      <c r="O139" s="143">
        <f>IF(I139="x","x",(I139*1000000/VLOOKUP($C139,'Crisis Indicator Data'!$C$3:$H$198,5,FALSE)))</f>
        <v>4.7902453186238932E-3</v>
      </c>
      <c r="P139" s="143">
        <f>IF(J139="x","x",(J139*1000000/VLOOKUP($C139,'Crisis Indicator Data'!$C$3:$H$198,5,FALSE)))</f>
        <v>0</v>
      </c>
      <c r="Q139" s="235">
        <f t="shared" si="13"/>
        <v>3</v>
      </c>
      <c r="R139" s="235">
        <f t="shared" si="14"/>
        <v>3.35</v>
      </c>
    </row>
    <row r="140" spans="1:18" x14ac:dyDescent="0.3">
      <c r="A140" s="148" t="str">
        <f>'Crisis Indicator Data'!A137</f>
        <v>Complex crisis in Zimbabwe</v>
      </c>
      <c r="B140" s="149" t="str">
        <f>'Crisis Indicator Data'!B137</f>
        <v>Complex crisis</v>
      </c>
      <c r="C140" s="149" t="str">
        <f>'Crisis Indicator Data'!C137</f>
        <v>ZWE001</v>
      </c>
      <c r="D140" s="149" t="str">
        <f>'Crisis Indicator Data'!D137</f>
        <v>Zimbabwe</v>
      </c>
      <c r="E140" s="149" t="str">
        <f>'Crisis Indicator Data'!E137</f>
        <v>ZWE</v>
      </c>
      <c r="F140" s="155">
        <f>IF('Crisis Indicator Data'!Q137="x","x",('Crisis Indicator Data'!Q137/1000000))</f>
        <v>7.8449999999999998</v>
      </c>
      <c r="G140" s="155">
        <f>IF('Crisis Indicator Data'!R137="x","x",('Crisis Indicator Data'!R137/1000000))</f>
        <v>0</v>
      </c>
      <c r="H140" s="155">
        <f>IF('Crisis Indicator Data'!S137="x","x",('Crisis Indicator Data'!S137/1000000))</f>
        <v>6.8</v>
      </c>
      <c r="I140" s="155">
        <f>IF('Crisis Indicator Data'!T137="x","x",('Crisis Indicator Data'!T137/1000000))</f>
        <v>0</v>
      </c>
      <c r="J140" s="155">
        <f>IF('Crisis Indicator Data'!U137="x","x",('Crisis Indicator Data'!U137/1000000))</f>
        <v>0</v>
      </c>
      <c r="K140" s="241">
        <f t="shared" si="12"/>
        <v>4.7</v>
      </c>
      <c r="L140" s="143">
        <f>IF(F140="x","x",(F140*1000000/VLOOKUP($C140,'Crisis Indicator Data'!$C$3:$H$198,5,FALSE)))</f>
        <v>0.53567770570160467</v>
      </c>
      <c r="M140" s="143">
        <f>IF(G140="x","x",(G140*1000000/VLOOKUP($C140,'Crisis Indicator Data'!$C$3:$H$198,5,FALSE)))</f>
        <v>0</v>
      </c>
      <c r="N140" s="143">
        <f>IF(H140="x","x",(H140*1000000/VLOOKUP($C140,'Crisis Indicator Data'!$C$3:$H$198,5,FALSE)))</f>
        <v>0.46432229429839533</v>
      </c>
      <c r="O140" s="143">
        <f>IF(I140="x","x",(I140*1000000/VLOOKUP($C140,'Crisis Indicator Data'!$C$3:$H$198,5,FALSE)))</f>
        <v>0</v>
      </c>
      <c r="P140" s="143">
        <f>IF(J140="x","x",(J140*1000000/VLOOKUP($C140,'Crisis Indicator Data'!$C$3:$H$198,5,FALSE)))</f>
        <v>0</v>
      </c>
      <c r="Q140" s="235">
        <f t="shared" si="13"/>
        <v>3</v>
      </c>
      <c r="R140" s="235">
        <f t="shared" si="14"/>
        <v>3.85</v>
      </c>
    </row>
    <row r="141" spans="1:18" x14ac:dyDescent="0.3">
      <c r="J141"/>
      <c r="K141"/>
      <c r="L141"/>
      <c r="M141"/>
      <c r="N141"/>
      <c r="O141"/>
      <c r="P141"/>
      <c r="Q141"/>
      <c r="R141"/>
    </row>
    <row r="142" spans="1:18" x14ac:dyDescent="0.3">
      <c r="J142"/>
      <c r="K142"/>
      <c r="L142"/>
      <c r="M142"/>
      <c r="N142"/>
      <c r="O142"/>
      <c r="P142"/>
      <c r="Q142"/>
      <c r="R142"/>
    </row>
    <row r="143" spans="1:18" x14ac:dyDescent="0.3">
      <c r="J143"/>
      <c r="K143"/>
      <c r="L143"/>
      <c r="M143"/>
      <c r="N143"/>
      <c r="O143"/>
      <c r="P143"/>
      <c r="Q143"/>
      <c r="R143"/>
    </row>
    <row r="144" spans="1:18" x14ac:dyDescent="0.3">
      <c r="J144"/>
      <c r="K144"/>
      <c r="L144"/>
      <c r="M144"/>
      <c r="N144"/>
      <c r="O144"/>
      <c r="P144"/>
      <c r="Q144"/>
      <c r="R144"/>
    </row>
    <row r="145" spans="10:18" x14ac:dyDescent="0.3">
      <c r="J145"/>
      <c r="K145"/>
      <c r="L145"/>
      <c r="M145"/>
      <c r="N145"/>
      <c r="O145"/>
      <c r="P145"/>
      <c r="Q145"/>
      <c r="R145"/>
    </row>
    <row r="146" spans="10:18" x14ac:dyDescent="0.3">
      <c r="J146"/>
      <c r="K146"/>
      <c r="L146"/>
      <c r="M146"/>
      <c r="N146"/>
      <c r="O146"/>
      <c r="P146"/>
      <c r="Q146"/>
      <c r="R146"/>
    </row>
  </sheetData>
  <mergeCells count="1">
    <mergeCell ref="A1:R1"/>
  </mergeCells>
  <conditionalFormatting sqref="K6:K140">
    <cfRule type="cellIs" dxfId="302" priority="21" stopIfTrue="1" operator="between">
      <formula>7.1</formula>
      <formula>10</formula>
    </cfRule>
    <cfRule type="cellIs" dxfId="301" priority="22" stopIfTrue="1" operator="between">
      <formula>5.4</formula>
      <formula>7</formula>
    </cfRule>
    <cfRule type="cellIs" dxfId="300" priority="23" stopIfTrue="1" operator="between">
      <formula>3.5</formula>
      <formula>5.3</formula>
    </cfRule>
    <cfRule type="cellIs" dxfId="299" priority="24" stopIfTrue="1" operator="between">
      <formula>1.8</formula>
      <formula>3.4</formula>
    </cfRule>
    <cfRule type="cellIs" dxfId="298" priority="25" stopIfTrue="1" operator="between">
      <formula>0</formula>
      <formula>1.7</formula>
    </cfRule>
  </conditionalFormatting>
  <conditionalFormatting sqref="Q6:Q140">
    <cfRule type="cellIs" dxfId="297" priority="16" stopIfTrue="1" operator="between">
      <formula>7.1</formula>
      <formula>10</formula>
    </cfRule>
    <cfRule type="cellIs" dxfId="296" priority="17" stopIfTrue="1" operator="between">
      <formula>5.4</formula>
      <formula>7</formula>
    </cfRule>
    <cfRule type="cellIs" dxfId="295" priority="18" stopIfTrue="1" operator="between">
      <formula>3.5</formula>
      <formula>5.3</formula>
    </cfRule>
    <cfRule type="cellIs" dxfId="294" priority="19" stopIfTrue="1" operator="between">
      <formula>1.8</formula>
      <formula>3.4</formula>
    </cfRule>
    <cfRule type="cellIs" dxfId="293" priority="20" stopIfTrue="1" operator="between">
      <formula>0</formula>
      <formula>1.7</formula>
    </cfRule>
  </conditionalFormatting>
  <conditionalFormatting sqref="R6:R140">
    <cfRule type="cellIs" dxfId="292" priority="6" stopIfTrue="1" operator="between">
      <formula>5</formula>
      <formula>5.9</formula>
    </cfRule>
    <cfRule type="cellIs" dxfId="291" priority="7" stopIfTrue="1" operator="between">
      <formula>4</formula>
      <formula>4.9</formula>
    </cfRule>
    <cfRule type="cellIs" dxfId="290" priority="8" stopIfTrue="1" operator="between">
      <formula>3</formula>
      <formula>3.9</formula>
    </cfRule>
    <cfRule type="cellIs" dxfId="289" priority="9" stopIfTrue="1" operator="between">
      <formula>2</formula>
      <formula>2.9</formula>
    </cfRule>
    <cfRule type="cellIs" dxfId="288" priority="10" stopIfTrue="1" operator="between">
      <formula>0</formula>
      <formula>1.9</formula>
    </cfRule>
  </conditionalFormatting>
  <conditionalFormatting sqref="L6:P140">
    <cfRule type="cellIs" priority="4" stopIfTrue="1" operator="equal">
      <formula>"x"</formula>
    </cfRule>
    <cfRule type="cellIs" dxfId="287" priority="5" operator="greaterThan">
      <formula>1.05</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N146"/>
  <sheetViews>
    <sheetView topLeftCell="A121" workbookViewId="0">
      <selection activeCell="E141" sqref="E141:AN146"/>
    </sheetView>
  </sheetViews>
  <sheetFormatPr defaultColWidth="9.44140625" defaultRowHeight="14.4" x14ac:dyDescent="0.3"/>
  <cols>
    <col min="1" max="1" width="40.44140625" style="211" bestFit="1" customWidth="1"/>
    <col min="2" max="2" width="25.5546875" style="211" bestFit="1" customWidth="1"/>
    <col min="3" max="3" width="11.44140625" style="211" bestFit="1" customWidth="1"/>
    <col min="4" max="4" width="11.44140625" style="211" customWidth="1"/>
    <col min="5" max="5" width="8.44140625" style="208" customWidth="1"/>
    <col min="6" max="14" width="8.5546875" style="211" customWidth="1"/>
    <col min="15" max="15" width="8.5546875" style="209" customWidth="1"/>
    <col min="16" max="17" width="8.5546875" style="211" customWidth="1"/>
    <col min="18" max="18" width="8.5546875" style="209" customWidth="1"/>
    <col min="19" max="22" width="8.5546875" style="211" customWidth="1"/>
    <col min="23" max="24" width="8.5546875" style="209" customWidth="1"/>
    <col min="25" max="25" width="8.5546875" style="211" customWidth="1"/>
    <col min="26" max="30" width="8.5546875" style="209" customWidth="1"/>
    <col min="31" max="38" width="8.5546875" style="211" customWidth="1"/>
    <col min="39" max="40" width="8.5546875" style="209" customWidth="1"/>
    <col min="41" max="41" width="9.44140625" style="211" customWidth="1"/>
    <col min="42" max="16384" width="9.44140625" style="211"/>
  </cols>
  <sheetData>
    <row r="1" spans="1:40" x14ac:dyDescent="0.3">
      <c r="A1" s="296"/>
      <c r="B1" s="292"/>
      <c r="C1" s="292"/>
      <c r="D1" s="292"/>
      <c r="E1" s="297"/>
      <c r="F1" s="292"/>
      <c r="G1" s="292"/>
      <c r="H1" s="292"/>
      <c r="I1" s="292"/>
      <c r="J1" s="292"/>
      <c r="K1" s="292"/>
      <c r="L1" s="292"/>
      <c r="M1" s="292"/>
      <c r="N1" s="292"/>
      <c r="O1" s="298"/>
      <c r="P1" s="292"/>
      <c r="Q1" s="292"/>
      <c r="R1" s="298"/>
      <c r="S1" s="292"/>
      <c r="T1" s="292"/>
      <c r="U1" s="292"/>
      <c r="V1" s="292"/>
      <c r="W1" s="298"/>
      <c r="X1" s="298"/>
      <c r="Y1" s="292"/>
      <c r="Z1" s="298"/>
      <c r="AA1" s="298"/>
      <c r="AB1" s="298"/>
      <c r="AC1" s="298"/>
      <c r="AD1" s="298"/>
      <c r="AE1" s="292"/>
      <c r="AF1" s="292"/>
      <c r="AG1" s="292"/>
      <c r="AH1" s="292"/>
      <c r="AI1" s="292"/>
      <c r="AJ1" s="292"/>
      <c r="AK1" s="292"/>
      <c r="AL1" s="292"/>
      <c r="AM1" s="298"/>
      <c r="AN1" s="298"/>
    </row>
    <row r="2" spans="1:40" ht="109.5" customHeight="1" thickBot="1" x14ac:dyDescent="0.35">
      <c r="A2" s="51"/>
      <c r="B2" s="51"/>
      <c r="C2" s="55"/>
      <c r="D2" s="55"/>
      <c r="E2" s="8"/>
      <c r="F2" s="82" t="s">
        <v>7193</v>
      </c>
      <c r="G2" s="82" t="s">
        <v>7194</v>
      </c>
      <c r="H2" s="81" t="s">
        <v>7195</v>
      </c>
      <c r="I2" s="82" t="s">
        <v>7196</v>
      </c>
      <c r="J2" s="82" t="s">
        <v>7197</v>
      </c>
      <c r="K2" s="81" t="s">
        <v>7198</v>
      </c>
      <c r="L2" s="82" t="s">
        <v>7199</v>
      </c>
      <c r="M2" s="82" t="s">
        <v>7200</v>
      </c>
      <c r="N2" s="81" t="s">
        <v>7201</v>
      </c>
      <c r="O2" s="80" t="s">
        <v>7202</v>
      </c>
      <c r="P2" s="82" t="s">
        <v>7203</v>
      </c>
      <c r="Q2" s="82" t="s">
        <v>7204</v>
      </c>
      <c r="R2" s="80" t="s">
        <v>7205</v>
      </c>
      <c r="S2" s="82" t="s">
        <v>7206</v>
      </c>
      <c r="T2" s="82" t="s">
        <v>7207</v>
      </c>
      <c r="U2" s="82" t="s">
        <v>7208</v>
      </c>
      <c r="V2" s="82" t="s">
        <v>7209</v>
      </c>
      <c r="W2" s="80" t="s">
        <v>7210</v>
      </c>
      <c r="X2" s="79" t="s">
        <v>7150</v>
      </c>
      <c r="Y2" s="82" t="s">
        <v>7211</v>
      </c>
      <c r="Z2" s="80" t="s">
        <v>7212</v>
      </c>
      <c r="AA2" s="82" t="s">
        <v>514</v>
      </c>
      <c r="AB2" s="82" t="s">
        <v>529</v>
      </c>
      <c r="AC2" s="82" t="s">
        <v>517</v>
      </c>
      <c r="AD2" s="82" t="s">
        <v>531</v>
      </c>
      <c r="AE2" s="81" t="s">
        <v>7213</v>
      </c>
      <c r="AF2" s="82" t="s">
        <v>510</v>
      </c>
      <c r="AG2" s="82" t="s">
        <v>527</v>
      </c>
      <c r="AH2" s="81" t="s">
        <v>7214</v>
      </c>
      <c r="AI2" s="82" t="s">
        <v>519</v>
      </c>
      <c r="AJ2" s="82" t="s">
        <v>7215</v>
      </c>
      <c r="AK2" s="82" t="s">
        <v>523</v>
      </c>
      <c r="AL2" s="81" t="s">
        <v>7216</v>
      </c>
      <c r="AM2" s="80" t="s">
        <v>7217</v>
      </c>
      <c r="AN2" s="79" t="s">
        <v>7151</v>
      </c>
    </row>
    <row r="3" spans="1:40" x14ac:dyDescent="0.3">
      <c r="A3" s="51"/>
      <c r="B3" s="51"/>
      <c r="C3" s="55"/>
      <c r="D3" s="55"/>
      <c r="E3" s="7" t="s">
        <v>7180</v>
      </c>
      <c r="F3" s="244">
        <v>14</v>
      </c>
      <c r="G3" s="244">
        <v>10</v>
      </c>
      <c r="H3" s="244"/>
      <c r="I3" s="244">
        <v>1</v>
      </c>
      <c r="J3" s="244">
        <v>0.5</v>
      </c>
      <c r="K3" s="244"/>
      <c r="L3" s="244">
        <v>0.75</v>
      </c>
      <c r="M3" s="244">
        <v>65</v>
      </c>
      <c r="N3" s="244"/>
      <c r="O3" s="244"/>
      <c r="P3" s="244"/>
      <c r="Q3" s="69">
        <v>3000</v>
      </c>
      <c r="R3" s="244"/>
      <c r="S3" s="244">
        <v>100</v>
      </c>
      <c r="T3" s="244">
        <v>2.5</v>
      </c>
      <c r="U3" s="244">
        <v>10</v>
      </c>
      <c r="V3" s="244">
        <v>100</v>
      </c>
      <c r="W3" s="244"/>
      <c r="X3" s="244"/>
      <c r="Y3" s="244"/>
      <c r="Z3" s="244"/>
      <c r="AA3" s="244"/>
      <c r="AB3" s="244"/>
      <c r="AC3" s="244"/>
      <c r="AD3" s="244"/>
      <c r="AE3" s="244"/>
      <c r="AF3" s="244"/>
      <c r="AG3" s="244"/>
      <c r="AH3" s="244"/>
      <c r="AI3" s="244"/>
      <c r="AJ3" s="244"/>
      <c r="AK3" s="244"/>
      <c r="AL3" s="244"/>
      <c r="AM3" s="244"/>
      <c r="AN3" s="244"/>
    </row>
    <row r="4" spans="1:40" x14ac:dyDescent="0.3">
      <c r="A4" s="51"/>
      <c r="B4" s="51"/>
      <c r="C4" s="55"/>
      <c r="D4" s="55"/>
      <c r="E4" s="7" t="s">
        <v>7181</v>
      </c>
      <c r="F4" s="244">
        <v>0</v>
      </c>
      <c r="G4" s="244">
        <v>0</v>
      </c>
      <c r="H4" s="244"/>
      <c r="I4" s="244">
        <v>0</v>
      </c>
      <c r="J4" s="244">
        <v>0</v>
      </c>
      <c r="K4" s="244"/>
      <c r="L4" s="244">
        <v>0</v>
      </c>
      <c r="M4" s="244">
        <v>25</v>
      </c>
      <c r="N4" s="244"/>
      <c r="O4" s="244"/>
      <c r="P4" s="244"/>
      <c r="Q4" s="244">
        <v>1</v>
      </c>
      <c r="R4" s="244"/>
      <c r="S4" s="244">
        <v>0</v>
      </c>
      <c r="T4" s="244">
        <v>-2.5</v>
      </c>
      <c r="U4" s="244">
        <v>0</v>
      </c>
      <c r="V4" s="244">
        <v>0</v>
      </c>
      <c r="W4" s="244"/>
      <c r="X4" s="244"/>
      <c r="Y4" s="244"/>
      <c r="Z4" s="244"/>
      <c r="AA4" s="244"/>
      <c r="AB4" s="244"/>
      <c r="AC4" s="244"/>
      <c r="AD4" s="244"/>
      <c r="AE4" s="244"/>
      <c r="AF4" s="244"/>
      <c r="AG4" s="244"/>
      <c r="AH4" s="244"/>
      <c r="AI4" s="244"/>
      <c r="AJ4" s="244"/>
      <c r="AK4" s="244"/>
      <c r="AL4" s="244"/>
      <c r="AM4" s="244"/>
      <c r="AN4" s="244"/>
    </row>
    <row r="5" spans="1:40" x14ac:dyDescent="0.3">
      <c r="A5" s="23" t="s">
        <v>7134</v>
      </c>
      <c r="B5" s="23" t="s">
        <v>7218</v>
      </c>
      <c r="C5" s="23" t="s">
        <v>7136</v>
      </c>
      <c r="D5" s="23" t="s">
        <v>7137</v>
      </c>
      <c r="E5" s="24" t="s">
        <v>7182</v>
      </c>
      <c r="F5" s="25"/>
      <c r="G5" s="25"/>
      <c r="H5" s="25"/>
      <c r="I5" s="25"/>
      <c r="J5" s="25"/>
      <c r="K5" s="25"/>
      <c r="L5" s="25"/>
      <c r="M5" s="25"/>
      <c r="N5" s="25"/>
      <c r="O5" s="26"/>
      <c r="P5" s="25"/>
      <c r="Q5" s="27"/>
      <c r="R5" s="25"/>
      <c r="S5" s="26"/>
      <c r="T5" s="25"/>
      <c r="U5" s="27"/>
      <c r="V5" s="28"/>
      <c r="W5" s="25"/>
      <c r="X5" s="26"/>
      <c r="Y5" s="25"/>
      <c r="Z5" s="27"/>
      <c r="AA5" s="27"/>
      <c r="AB5" s="27"/>
      <c r="AC5" s="27"/>
      <c r="AD5" s="27"/>
      <c r="AE5" s="25"/>
      <c r="AF5" s="25"/>
      <c r="AG5" s="25"/>
      <c r="AH5" s="25"/>
      <c r="AI5" s="25"/>
      <c r="AJ5" s="25"/>
      <c r="AK5" s="25"/>
      <c r="AL5" s="25"/>
      <c r="AM5" s="26"/>
      <c r="AN5" s="27"/>
    </row>
    <row r="6" spans="1:40" ht="13.5" customHeight="1" x14ac:dyDescent="0.3">
      <c r="A6" s="145" t="str">
        <f>'Crisis Indicator Data'!A3</f>
        <v>Complex crisis in Afghanistan</v>
      </c>
      <c r="B6" s="146" t="str">
        <f>'Crisis Indicator Data'!B3</f>
        <v>Complex crisis</v>
      </c>
      <c r="C6" s="146" t="str">
        <f>'Crisis Indicator Data'!C3</f>
        <v>AFG001</v>
      </c>
      <c r="D6" s="146" t="str">
        <f>'Crisis Indicator Data'!D3</f>
        <v>Afghanistan</v>
      </c>
      <c r="E6" s="147" t="str">
        <f>'Crisis Indicator Data'!E3</f>
        <v>AFG</v>
      </c>
      <c r="F6" s="238">
        <f>IF(B6="Regional crisis",(IF(VLOOKUP($C6,'Regional Crises'!$B$1:$R$66,7,FALSE)="x","x",ROUND(IF(VLOOKUP($C6,'Regional Crises'!$B$1:$R$66,7,FALSE)&gt;$F$3,5,IF(VLOOKUP($C6,'Regional Crises'!$B$1:$R$66,7,FALSE)&lt;F$4,0,($F$3-VLOOKUP($C6,'Regional Crises'!$B$1:$R$66,7,FALSE))/($F$3-$F$4)*5)),1))),IF(VLOOKUP($E6,'Country Indicator Data'!$B$4:$N$194,3,FALSE)="x","x",ROUND(IF(VLOOKUP($E6,'Country Indicator Data'!$B$4:$N$194,3,FALSE)&gt;$F$3,5,IF(VLOOKUP($E6,'Country Indicator Data'!$B$4:$N$194,3,FALSE)&lt;$F$4,0,($F$3-VLOOKUP($E6,'Country Indicator Data'!$B$4:$N$194,3,FALSE))/($F$3-$F$4)*5)),1)))</f>
        <v>3.6</v>
      </c>
      <c r="G6" s="238">
        <f>IF(B6="Regional crisis",(IF(VLOOKUP($C6,'Regional Crises'!$B$1:$R$66,9,FALSE)="x","x",ROUND(IF(VLOOKUP($C6,'Regional Crises'!$B$1:$R$66,9,FALSE)&gt;G$3,5,IF(VLOOKUP($C6,'Regional Crises'!$B$1:$R$66,9,FALSE)&lt;G$4,0,(G$3-VLOOKUP($C6,'Regional Crises'!$B$1:$R$66,9,FALSE))/(G$3-G$4)*5)),1))),IF(VLOOKUP($E6,'Country Indicator Data'!$B$4:$N$194,5,FALSE)="x","x",ROUND(IF(VLOOKUP($E6,'Country Indicator Data'!$B$4:$N$194,5,FALSE)&gt;G$3,5,IF(VLOOKUP($E6,'Country Indicator Data'!$B$4:$N$194,5,FALSE)&lt;G$4,0,(G$3-VLOOKUP($E6,'Country Indicator Data'!$B$4:$N$194,5,FALSE))/(G$3-G$4)*5)),1)))</f>
        <v>3.4</v>
      </c>
      <c r="H6" s="238">
        <f t="shared" ref="H6:H37" si="0">IF(AND(F6="x",G6="x"),"x",AVERAGE(F6,G6))</f>
        <v>3.5</v>
      </c>
      <c r="I6" s="238">
        <f>IF(B6="Regional crisis",(IF(VLOOKUP($C6,'Regional Crises'!$B$1:$R$66,6,FALSE)="x","x",ROUND(IF(VLOOKUP($C6,'Regional Crises'!$B$1:$R$66,6,FALSE)&gt;I$3,5,IF(VLOOKUP($C6,'Regional Crises'!$B$1:$R$66,6,FALSE)&lt;I$4,0,5-(I$3-VLOOKUP($C6,'Regional Crises'!$B$1:$R$66,6,FALSE))/(I$3-I$4)*5)),1))),IF(VLOOKUP($E6,'Country Indicator Data'!$B$4:$N$194,2,FALSE)="x","x",ROUND(IF(VLOOKUP($E6,'Country Indicator Data'!$B$4:$N$194,2,FALSE)&gt;I$3,5,IF(VLOOKUP($E6,'Country Indicator Data'!$B$4:$N$194,2,FALSE)&lt;I$4,0,5-(I$3-VLOOKUP($E6,'Country Indicator Data'!$B$4:$N$194,2,FALSE))/(I$3-I$4)*5)),1)))</f>
        <v>3.7</v>
      </c>
      <c r="J6" s="238">
        <f>IF(B6="Regional crisis",(IF(VLOOKUP($C6,'Regional Crises'!$B$1:$R$66,8,FALSE)="x","x",ROUND(IF(VLOOKUP($C6,'Regional Crises'!$B$1:$R$66,8,FALSE)&gt;J$3,5,IF(VLOOKUP($C6,'Regional Crises'!$B$1:$R$66,8,FALSE)&lt;J$4,0,5-(J$3-VLOOKUP($C6,'Regional Crises'!$B$1:$R$66,8,FALSE))/(J$3-J$4)*5)),1))),IF(VLOOKUP($E6,'Country Indicator Data'!$B$4:$N$194,4,FALSE)="x","x",ROUND(IF(VLOOKUP($E6,'Country Indicator Data'!$B$4:$N$194,4,FALSE)&gt;J$3,5,IF(VLOOKUP($E6,'Country Indicator Data'!$B$4:$N$194,4,FALSE)&lt;J$4,0,5-(J$3-VLOOKUP($E6,'Country Indicator Data'!$B$4:$N$194,4,FALSE))/(J$3-J$4)*5)),1)))</f>
        <v>0</v>
      </c>
      <c r="K6" s="238">
        <f t="shared" ref="K6:K37" si="1">IF(AND(I6="x",J6="x"),"x",AVERAGE(I6,J6))</f>
        <v>1.85</v>
      </c>
      <c r="L6" s="238">
        <f>IF(B6="Regional crisis",(IF(VLOOKUP($C6,'Regional Crises'!$B$1:$R$66,10,FALSE)="x","x",ROUND(IF(VLOOKUP($C6,'Regional Crises'!$B$1:$R$66,10,FALSE)&gt;L$3,5,IF(VLOOKUP($C6,'Regional Crises'!$B$1:$R$66,10,FALSE)&lt;L$4,0,5-(L$3-VLOOKUP($C6,'Regional Crises'!$B$1:$R$66,10,FALSE))/(L$3-L$4)*5)),1))),IF(VLOOKUP($E6,'Country Indicator Data'!$B$4:$N$194,6,FALSE)="x","x",ROUND(IF(VLOOKUP($E6,'Country Indicator Data'!$B$4:$N$194,6,FALSE)&gt;L$3,5,IF(VLOOKUP($E6,'Country Indicator Data'!$B$4:$N$194,6,FALSE)&lt;L$4,0,5-(L$3-VLOOKUP($E6,'Country Indicator Data'!$B$4:$N$194,6,FALSE))/(L$3-L$4)*5)),1)))</f>
        <v>3.8</v>
      </c>
      <c r="M6" s="238" t="str">
        <f>IF(B6="Regional crisis",(IF(VLOOKUP($C6,'Regional Crises'!$B$1:$R$66,11,FALSE)="x","x",ROUND(IF(VLOOKUP($C6,'Regional Crises'!$B$1:$R$66,11,FALSE)&gt;M$3,5,IF(VLOOKUP($C6,'Regional Crises'!$B$1:$R$66,11,FALSE)&lt;M$4,0,5-(M$3-VLOOKUP($C6,'Regional Crises'!$B$1:$R$66,11,FALSE))/(M$3-M$4)*5)),1))),IF(VLOOKUP($E6,'Country Indicator Data'!$B$4:$N$194,7,FALSE)="x","x",ROUND(IF(VLOOKUP($E6,'Country Indicator Data'!$B$4:$N$194,7,FALSE)&gt;M$3,5,IF(VLOOKUP($E6,'Country Indicator Data'!$B$4:$N$194,7,FALSE)&lt;M$4,0,5-(M$3-VLOOKUP($E6,'Country Indicator Data'!$B$4:$N$194,7,FALSE))/(M$3-M$4)*5)),1)))</f>
        <v>x</v>
      </c>
      <c r="N6" s="238">
        <f t="shared" ref="N6:N37" si="2">IF(AND(L6="x",M6="x"),"x",AVERAGE(L6,M6))</f>
        <v>3.8</v>
      </c>
      <c r="O6" s="238">
        <f t="shared" ref="O6:O37" si="3">AVERAGE(H6,K6,N6)</f>
        <v>3.0499999999999994</v>
      </c>
      <c r="P6" s="238">
        <f>IF(B6="Regional crisis",VLOOKUP(C6,'Regional Crises'!$B$1:$R$69,12,FALSE),VLOOKUP(E6,'Country Indicator Data'!$B$4:$I$194,8,FALSE))</f>
        <v>5</v>
      </c>
      <c r="Q6" s="238">
        <f>IF($B6="Regional crisis",((IF(VLOOKUP($C6,'Regional Crises'!$B$1:$R$66,13,FALSE)="x","x",ROUND(IF(VLOOKUP($C6,'Regional Crises'!$B$1:$R$66,13,FALSE)&gt;Q$3,5,IF(VLOOKUP($C6,'Regional Crises'!$B$1:$R$66,13,FALSE)&lt;Q$4,0,5-(LOG(Q$3)-LOG(VLOOKUP($C6,'Regional Crises'!$B$1:$R$66,13,FALSE)))/(LOG(Q$3)-LOG(Q$4))*5)),1)))),(IF(VLOOKUP($E6,'Country Indicator Data'!$B$4:$N$194,9,FALSE)="x","x",ROUND(IF(VLOOKUP($E6,'Country Indicator Data'!$B$4:$N$194,9,FALSE)&gt;Q$3,5,IF(VLOOKUP($E6,'Country Indicator Data'!$B$4:$N$194,9,FALSE)&lt;Q$4,0,5-(LOG(Q$3)-LOG(VLOOKUP($E6,'Country Indicator Data'!$B$4:$N$194,9,FALSE)))/(LOG(Q$3)-LOG(Q$4))*5)),1))))</f>
        <v>5</v>
      </c>
      <c r="R6" s="238">
        <f t="shared" ref="R6:R37" si="4">AVERAGE(P6:Q6)</f>
        <v>5</v>
      </c>
      <c r="S6" s="238">
        <f>IF($B6="Regional crisis",((IF(VLOOKUP($C6,'Regional Crises'!$B$1:$R$66,17,FALSE)="x","x",ROUND(IF(VLOOKUP($C6,'Regional Crises'!$B$1:$R$66,17,FALSE)&gt;S$3,0,IF(VLOOKUP($C6,'Regional Crises'!$B$1:$R$66,17,FALSE)&lt;S$4,5,(S$3-VLOOKUP($C6,'Regional Crises'!$B$1:$R$66,17,FALSE))/(S$3-S$4)*5)),1)))),(IF(VLOOKUP($E6,'Country Indicator Data'!$B$4:$N$194,13,FALSE)="x","x",ROUND(IF(VLOOKUP($E6,'Country Indicator Data'!$B$4:$N$194,13,FALSE)&gt;S$3,0,IF(VLOOKUP($E6,'Country Indicator Data'!$B$4:$N$194,13,FALSE)&lt;S$4,5,(S$3-VLOOKUP($E6,'Country Indicator Data'!$B$4:$N$194,13,FALSE))/(S$3-S$4)*5)),1))))</f>
        <v>4.2</v>
      </c>
      <c r="T6" s="238">
        <f>IF(B6="Regional crisis",((IF(VLOOKUP($C6,'Regional Crises'!$B$1:$R$66,14,FALSE)="x","x",ROUND(IF(VLOOKUP($C6,'Regional Crises'!$B$1:$R$66,14,FALSE)&gt;T$3,0,IF(VLOOKUP($C6,'Regional Crises'!$B$1:$R$66,14,FALSE)&lt;T$4,5,(T$3-VLOOKUP($C6,'Regional Crises'!$B$1:$R$66,14,FALSE))/(T$3-T$4)*5)),1)))),(IF(VLOOKUP($E6,'Country Indicator Data'!$B$4:$N$194,10,FALSE)="x","x",ROUND(IF(VLOOKUP($E6,'Country Indicator Data'!$B$4:$N$194,10,FALSE)&gt;T$3,0,IF(VLOOKUP($E6,'Country Indicator Data'!$B$4:$N$194,10,FALSE)&lt;T$4,5,(T$3-VLOOKUP($E6,'Country Indicator Data'!$B$4:$N$194,10,FALSE))/(T$3-T$4)*5)),1))))</f>
        <v>4.2</v>
      </c>
      <c r="U6" s="238">
        <f>IF(B6="Regional crisis",((IF(VLOOKUP($C6,'Regional Crises'!$B$1:$R$66,15,FALSE)="x","x",ROUND(IF(VLOOKUP($C6,'Regional Crises'!$B$1:$R$66,15,FALSE)&gt;U$3,0,IF(VLOOKUP($C6,'Regional Crises'!$B$1:$R$66,15,FALSE)&lt;U$4,5,(U$3-VLOOKUP($C6,'Regional Crises'!$B$1:$R$66,15,FALSE))/(U$3-U$4)*5)),1)))),(IF(VLOOKUP($E6,'Country Indicator Data'!$B$4:$N$194,11,FALSE)="x","x",ROUND(IF(VLOOKUP($E6,'Country Indicator Data'!$B$4:$N$194,11,FALSE)&gt;U$3,0,IF(VLOOKUP($E6,'Country Indicator Data'!$B$4:$N$194,11,FALSE)&lt;U$4,5,(U$3-VLOOKUP($E6,'Country Indicator Data'!$B$4:$N$194,11,FALSE))/(U$3-U$4)*5)),1))))</f>
        <v>3.5</v>
      </c>
      <c r="V6" s="238">
        <f>IF(B6="Regional crisis",((IF(VLOOKUP($C6,'Regional Crises'!$B$1:$R$66,16,FALSE)="x","x",ROUND(IF(VLOOKUP($C6,'Regional Crises'!$B$1:$R$66,16,FALSE)&gt;V$3,0,IF(VLOOKUP($C6,'Regional Crises'!$B$1:$R$66,16,FALSE)&lt;V$4,5,(V$3-VLOOKUP($C6,'Regional Crises'!$B$1:$R$66,16,FALSE))/(V$3-V$4)*5)),1)))),(IF(VLOOKUP($E6,'Country Indicator Data'!$B$4:$N$194,12,FALSE)="x","x",ROUND(IF(VLOOKUP($E6,'Country Indicator Data'!$B$4:$N$194,12,FALSE)&gt;V$3,0,IF(VLOOKUP($E6,'Country Indicator Data'!$B$4:$N$194,12,FALSE)&lt;V$4,5,(V$3-VLOOKUP($E6,'Country Indicator Data'!$B$4:$N$194,12,FALSE))/(V$3-V$4)*5)),1))))</f>
        <v>3.7</v>
      </c>
      <c r="W6" s="238">
        <f t="shared" ref="W6:W37" si="5">IF(AND(S6="x",V6="x"),"x",ROUND(AVERAGE(S6,V6,T6,U6),1))</f>
        <v>3.9</v>
      </c>
      <c r="X6" s="238">
        <f t="shared" ref="X6:X37" si="6">ROUND(AVERAGE(O6,W6,R6),1)</f>
        <v>4</v>
      </c>
      <c r="Y6" s="245">
        <f>IF('Core Indicators'!FC3="x","x",IF('Core Indicators'!FC3&gt;=5,5,IF('Core Indicators'!FC3&gt;=4,4,IF('Core Indicators'!FC3&gt;=3,3,IF('Core Indicators'!FC3&gt;=2,2,IF('Core Indicators'!FC3&gt;=1,1,0))))))</f>
        <v>5</v>
      </c>
      <c r="Z6" s="238">
        <f t="shared" ref="Z6:Z37" si="7">Y6</f>
        <v>5</v>
      </c>
      <c r="AA6" s="245">
        <f>'Crisis Indicator Data'!Y3</f>
        <v>1</v>
      </c>
      <c r="AB6" s="245">
        <f>'Crisis Indicator Data'!Z3</f>
        <v>3</v>
      </c>
      <c r="AC6" s="245">
        <f>'Crisis Indicator Data'!AA3</f>
        <v>2</v>
      </c>
      <c r="AD6" s="245">
        <f>'Crisis Indicator Data'!AB3</f>
        <v>3</v>
      </c>
      <c r="AE6" s="245">
        <f t="shared" ref="AE6:AE37" si="8">IF(SUM(AA6:AD6)=0,0,IF(SUM(AA6,AB6,AC6,AD6)&lt;2,1,IF(SUM(AA6:AD6)&lt;6,2,IF(SUM(AA6:AD6)&lt;8,3,IF(SUM(AA6:AD6)&lt;10,4,5)))))</f>
        <v>4</v>
      </c>
      <c r="AF6" s="245">
        <f>'Crisis Indicator Data'!AC3</f>
        <v>0</v>
      </c>
      <c r="AG6" s="245">
        <f>'Crisis Indicator Data'!AD3</f>
        <v>3</v>
      </c>
      <c r="AH6" s="245">
        <f t="shared" ref="AH6:AH37" si="9">IF(SUM(AF6:AG6)=0,0,IF(SUM(AF6,AG6)=1,1,IF(SUM(AF6:AG6)&lt;3,2,IF(SUM(AF6:AG6)&lt;4,3,IF(SUM(AF6:AG6)&lt;5,4,5)))))</f>
        <v>3</v>
      </c>
      <c r="AI6" s="245">
        <f>'Crisis Indicator Data'!AE3</f>
        <v>3</v>
      </c>
      <c r="AJ6" s="245">
        <f>'Crisis Indicator Data'!AF3</f>
        <v>3</v>
      </c>
      <c r="AK6" s="245">
        <f>'Crisis Indicator Data'!AG3</f>
        <v>3</v>
      </c>
      <c r="AL6" s="245">
        <f t="shared" ref="AL6:AL37" si="10">IF(SUM(AI6:AK6)=0,0,IF(SUM(AI6:AK6)=1,1,IF(SUM(AI6:AK6)&lt;3,2,IF(SUM(AI6:AK6)&lt;5,3,IF(SUM(AI6:AK6)&lt;7,4,5)))))</f>
        <v>5</v>
      </c>
      <c r="AM6" s="238">
        <f t="shared" ref="AM6:AM37" si="11">IF(AA6=3,5,ROUND(AVERAGE(AE6,AH6,AL6),0))</f>
        <v>4</v>
      </c>
      <c r="AN6" s="238">
        <f t="shared" ref="AN6:AN37" si="12">IF(AND(Z6="x",AM6="x"),"x",ROUND(AVERAGE(Z6,AM6),1))</f>
        <v>4.5</v>
      </c>
    </row>
    <row r="7" spans="1:40" ht="13.5" customHeight="1" x14ac:dyDescent="0.3">
      <c r="A7" s="145" t="str">
        <f>'Crisis Indicator Data'!A4</f>
        <v>Nagorno-Karabakh Conflict in Armenia</v>
      </c>
      <c r="B7" s="146" t="str">
        <f>'Crisis Indicator Data'!B4</f>
        <v>Conflict</v>
      </c>
      <c r="C7" s="146" t="str">
        <f>'Crisis Indicator Data'!C4</f>
        <v>ARM002</v>
      </c>
      <c r="D7" s="146" t="str">
        <f>'Crisis Indicator Data'!D4</f>
        <v>Armenia</v>
      </c>
      <c r="E7" s="147" t="str">
        <f>'Crisis Indicator Data'!E4</f>
        <v>ARM</v>
      </c>
      <c r="F7" s="238">
        <f>IF(B7="Regional crisis",(IF(VLOOKUP($C7,'Regional Crises'!$B$1:$R$66,7,FALSE)="x","x",ROUND(IF(VLOOKUP($C7,'Regional Crises'!$B$1:$R$66,7,FALSE)&gt;$F$3,5,IF(VLOOKUP($C7,'Regional Crises'!$B$1:$R$66,7,FALSE)&lt;F$4,0,($F$3-VLOOKUP($C7,'Regional Crises'!$B$1:$R$66,7,FALSE))/($F$3-$F$4)*5)),1))),IF(VLOOKUP($E7,'Country Indicator Data'!$B$4:$N$194,3,FALSE)="x","x",ROUND(IF(VLOOKUP($E7,'Country Indicator Data'!$B$4:$N$194,3,FALSE)&gt;$F$3,5,IF(VLOOKUP($E7,'Country Indicator Data'!$B$4:$N$194,3,FALSE)&lt;$F$4,0,($F$3-VLOOKUP($E7,'Country Indicator Data'!$B$4:$N$194,3,FALSE))/($F$3-$F$4)*5)),1)))</f>
        <v>2.9</v>
      </c>
      <c r="G7" s="238">
        <f>IF(B7="Regional crisis",(IF(VLOOKUP($C7,'Regional Crises'!$B$1:$R$66,9,FALSE)="x","x",ROUND(IF(VLOOKUP($C7,'Regional Crises'!$B$1:$R$66,9,FALSE)&gt;G$3,5,IF(VLOOKUP($C7,'Regional Crises'!$B$1:$R$66,9,FALSE)&lt;G$4,0,(G$3-VLOOKUP($C7,'Regional Crises'!$B$1:$R$66,9,FALSE))/(G$3-G$4)*5)),1))),IF(VLOOKUP($E7,'Country Indicator Data'!$B$4:$N$194,5,FALSE)="x","x",ROUND(IF(VLOOKUP($E7,'Country Indicator Data'!$B$4:$N$194,5,FALSE)&gt;G$3,5,IF(VLOOKUP($E7,'Country Indicator Data'!$B$4:$N$194,5,FALSE)&lt;G$4,0,(G$3-VLOOKUP($E7,'Country Indicator Data'!$B$4:$N$194,5,FALSE))/(G$3-G$4)*5)),1)))</f>
        <v>1.5</v>
      </c>
      <c r="H7" s="238">
        <f t="shared" si="0"/>
        <v>2.2000000000000002</v>
      </c>
      <c r="I7" s="238">
        <f>IF(B7="Regional crisis",(IF(VLOOKUP($C7,'Regional Crises'!$B$1:$R$66,6,FALSE)="x","x",ROUND(IF(VLOOKUP($C7,'Regional Crises'!$B$1:$R$66,6,FALSE)&gt;I$3,5,IF(VLOOKUP($C7,'Regional Crises'!$B$1:$R$66,6,FALSE)&lt;I$4,0,5-(I$3-VLOOKUP($C7,'Regional Crises'!$B$1:$R$66,6,FALSE))/(I$3-I$4)*5)),1))),IF(VLOOKUP($E7,'Country Indicator Data'!$B$4:$N$194,2,FALSE)="x","x",ROUND(IF(VLOOKUP($E7,'Country Indicator Data'!$B$4:$N$194,2,FALSE)&gt;I$3,5,IF(VLOOKUP($E7,'Country Indicator Data'!$B$4:$N$194,2,FALSE)&lt;I$4,0,5-(I$3-VLOOKUP($E7,'Country Indicator Data'!$B$4:$N$194,2,FALSE))/(I$3-I$4)*5)),1)))</f>
        <v>0.2</v>
      </c>
      <c r="J7" s="238">
        <f>IF(B7="Regional crisis",(IF(VLOOKUP($C7,'Regional Crises'!$B$1:$R$66,8,FALSE)="x","x",ROUND(IF(VLOOKUP($C7,'Regional Crises'!$B$1:$R$66,8,FALSE)&gt;J$3,5,IF(VLOOKUP($C7,'Regional Crises'!$B$1:$R$66,8,FALSE)&lt;J$4,0,5-(J$3-VLOOKUP($C7,'Regional Crises'!$B$1:$R$66,8,FALSE))/(J$3-J$4)*5)),1))),IF(VLOOKUP($E7,'Country Indicator Data'!$B$4:$N$194,4,FALSE)="x","x",ROUND(IF(VLOOKUP($E7,'Country Indicator Data'!$B$4:$N$194,4,FALSE)&gt;J$3,5,IF(VLOOKUP($E7,'Country Indicator Data'!$B$4:$N$194,4,FALSE)&lt;J$4,0,5-(J$3-VLOOKUP($E7,'Country Indicator Data'!$B$4:$N$194,4,FALSE))/(J$3-J$4)*5)),1)))</f>
        <v>0.2</v>
      </c>
      <c r="K7" s="238">
        <f t="shared" si="1"/>
        <v>0.2</v>
      </c>
      <c r="L7" s="238">
        <f>IF(B7="Regional crisis",(IF(VLOOKUP($C7,'Regional Crises'!$B$1:$R$66,10,FALSE)="x","x",ROUND(IF(VLOOKUP($C7,'Regional Crises'!$B$1:$R$66,10,FALSE)&gt;L$3,5,IF(VLOOKUP($C7,'Regional Crises'!$B$1:$R$66,10,FALSE)&lt;L$4,0,5-(L$3-VLOOKUP($C7,'Regional Crises'!$B$1:$R$66,10,FALSE))/(L$3-L$4)*5)),1))),IF(VLOOKUP($E7,'Country Indicator Data'!$B$4:$N$194,6,FALSE)="x","x",ROUND(IF(VLOOKUP($E7,'Country Indicator Data'!$B$4:$N$194,6,FALSE)&gt;L$3,5,IF(VLOOKUP($E7,'Country Indicator Data'!$B$4:$N$194,6,FALSE)&lt;L$4,0,5-(L$3-VLOOKUP($E7,'Country Indicator Data'!$B$4:$N$194,6,FALSE))/(L$3-L$4)*5)),1)))</f>
        <v>1.7</v>
      </c>
      <c r="M7" s="238">
        <f>IF(B7="Regional crisis",(IF(VLOOKUP($C7,'Regional Crises'!$B$1:$R$66,11,FALSE)="x","x",ROUND(IF(VLOOKUP($C7,'Regional Crises'!$B$1:$R$66,11,FALSE)&gt;M$3,5,IF(VLOOKUP($C7,'Regional Crises'!$B$1:$R$66,11,FALSE)&lt;M$4,0,5-(M$3-VLOOKUP($C7,'Regional Crises'!$B$1:$R$66,11,FALSE))/(M$3-M$4)*5)),1))),IF(VLOOKUP($E7,'Country Indicator Data'!$B$4:$N$194,7,FALSE)="x","x",ROUND(IF(VLOOKUP($E7,'Country Indicator Data'!$B$4:$N$194,7,FALSE)&gt;M$3,5,IF(VLOOKUP($E7,'Country Indicator Data'!$B$4:$N$194,7,FALSE)&lt;M$4,0,5-(M$3-VLOOKUP($E7,'Country Indicator Data'!$B$4:$N$194,7,FALSE))/(M$3-M$4)*5)),1)))</f>
        <v>1.2</v>
      </c>
      <c r="N7" s="238">
        <f t="shared" si="2"/>
        <v>1.45</v>
      </c>
      <c r="O7" s="238">
        <f t="shared" si="3"/>
        <v>1.2833333333333334</v>
      </c>
      <c r="P7" s="238">
        <f>IF(B7="Regional crisis",VLOOKUP(C7,'Regional Crises'!$B$1:$R$69,12,FALSE),VLOOKUP(E7,'Country Indicator Data'!$B$4:$I$194,8,FALSE))</f>
        <v>3</v>
      </c>
      <c r="Q7" s="238">
        <f>IF($B7="Regional crisis",((IF(VLOOKUP($C7,'Regional Crises'!$B$1:$R$66,13,FALSE)="x","x",ROUND(IF(VLOOKUP($C7,'Regional Crises'!$B$1:$R$66,13,FALSE)&gt;Q$3,5,IF(VLOOKUP($C7,'Regional Crises'!$B$1:$R$66,13,FALSE)&lt;Q$4,0,5-(LOG(Q$3)-LOG(VLOOKUP($C7,'Regional Crises'!$B$1:$R$66,13,FALSE)))/(LOG(Q$3)-LOG(Q$4))*5)),1)))),(IF(VLOOKUP($E7,'Country Indicator Data'!$B$4:$N$194,9,FALSE)="x","x",ROUND(IF(VLOOKUP($E7,'Country Indicator Data'!$B$4:$N$194,9,FALSE)&gt;Q$3,5,IF(VLOOKUP($E7,'Country Indicator Data'!$B$4:$N$194,9,FALSE)&lt;Q$4,0,5-(LOG(Q$3)-LOG(VLOOKUP($E7,'Country Indicator Data'!$B$4:$N$194,9,FALSE)))/(LOG(Q$3)-LOG(Q$4))*5)),1))))</f>
        <v>1.7</v>
      </c>
      <c r="R7" s="238">
        <f t="shared" si="4"/>
        <v>2.35</v>
      </c>
      <c r="S7" s="238">
        <f>IF(B7="Regional crisis",((IF(VLOOKUP($C7,'Regional Crises'!$B$1:$R$66,17,FALSE)="x","x",ROUND(IF(VLOOKUP($C7,'Regional Crises'!$B$1:$R$66,17,FALSE)&gt;S$3,0,IF(VLOOKUP($C7,'Regional Crises'!$B$1:$R$66,17,FALSE)&lt;S$4,5,(S$3-VLOOKUP($C7,'Regional Crises'!$B$1:$R$66,17,FALSE))/(S$3-S$4)*5)),1)))),(IF(VLOOKUP($E7,'Country Indicator Data'!$B$4:$N$194,13,FALSE)="x","x",ROUND(IF(VLOOKUP($E7,'Country Indicator Data'!$B$4:$N$194,13,FALSE)&gt;S$3,0,IF(VLOOKUP($E7,'Country Indicator Data'!$B$4:$N$194,13,FALSE)&lt;S$4,5,(S$3-VLOOKUP($E7,'Country Indicator Data'!$B$4:$N$194,13,FALSE))/(S$3-S$4)*5)),1))))</f>
        <v>2.9</v>
      </c>
      <c r="T7" s="238">
        <f>IF(B7="Regional crisis",((IF(VLOOKUP($C7,'Regional Crises'!$B$1:$R$66,14,FALSE)="x","x",ROUND(IF(VLOOKUP($C7,'Regional Crises'!$B$1:$R$66,14,FALSE)&gt;T$3,0,IF(VLOOKUP($C7,'Regional Crises'!$B$1:$R$66,14,FALSE)&lt;T$4,5,(T$3-VLOOKUP($C7,'Regional Crises'!$B$1:$R$66,14,FALSE))/(T$3-T$4)*5)),1)))),(IF(VLOOKUP($E7,'Country Indicator Data'!$B$4:$N$194,10,FALSE)="x","x",ROUND(IF(VLOOKUP($E7,'Country Indicator Data'!$B$4:$N$194,10,FALSE)&gt;T$3,0,IF(VLOOKUP($E7,'Country Indicator Data'!$B$4:$N$194,10,FALSE)&lt;T$4,5,(T$3-VLOOKUP($E7,'Country Indicator Data'!$B$4:$N$194,10,FALSE))/(T$3-T$4)*5)),1))))</f>
        <v>2.6</v>
      </c>
      <c r="U7" s="238">
        <f>IF(B7="Regional crisis",((IF(VLOOKUP($C7,'Regional Crises'!$B$1:$R$66,15,FALSE)="x","x",ROUND(IF(VLOOKUP($C7,'Regional Crises'!$B$1:$R$66,15,FALSE)&gt;U$3,0,IF(VLOOKUP($C7,'Regional Crises'!$B$1:$R$66,15,FALSE)&lt;U$4,5,(U$3-VLOOKUP($C7,'Regional Crises'!$B$1:$R$66,15,FALSE))/(U$3-U$4)*5)),1)))),(IF(VLOOKUP($E7,'Country Indicator Data'!$B$4:$N$194,11,FALSE)="x","x",ROUND(IF(VLOOKUP($E7,'Country Indicator Data'!$B$4:$N$194,11,FALSE)&gt;U$3,0,IF(VLOOKUP($E7,'Country Indicator Data'!$B$4:$N$194,11,FALSE)&lt;U$4,5,(U$3-VLOOKUP($E7,'Country Indicator Data'!$B$4:$N$194,11,FALSE))/(U$3-U$4)*5)),1))))</f>
        <v>2</v>
      </c>
      <c r="V7" s="238">
        <f>IF(B7="Regional crisis",((IF(VLOOKUP($C7,'Regional Crises'!$B$1:$R$66,16,FALSE)="x","x",ROUND(IF(VLOOKUP($C7,'Regional Crises'!$B$1:$R$66,16,FALSE)&gt;V$3,0,IF(VLOOKUP($C7,'Regional Crises'!$B$1:$R$66,16,FALSE)&lt;V$4,5,(V$3-VLOOKUP($C7,'Regional Crises'!$B$1:$R$66,16,FALSE))/(V$3-V$4)*5)),1)))),(IF(VLOOKUP($E7,'Country Indicator Data'!$B$4:$N$194,12,FALSE)="x","x",ROUND(IF(VLOOKUP($E7,'Country Indicator Data'!$B$4:$N$194,12,FALSE)&gt;V$3,0,IF(VLOOKUP($E7,'Country Indicator Data'!$B$4:$N$194,12,FALSE)&lt;V$4,5,(V$3-VLOOKUP($E7,'Country Indicator Data'!$B$4:$N$194,12,FALSE))/(V$3-V$4)*5)),1))))</f>
        <v>2.4</v>
      </c>
      <c r="W7" s="238">
        <f t="shared" si="5"/>
        <v>2.5</v>
      </c>
      <c r="X7" s="238">
        <f t="shared" si="6"/>
        <v>2</v>
      </c>
      <c r="Y7" s="245">
        <f>IF('Core Indicators'!FC4="x","x",IF('Core Indicators'!FC4&gt;=5,5,IF('Core Indicators'!FC4&gt;=4,4,IF('Core Indicators'!FC4&gt;=3,3,IF('Core Indicators'!FC4&gt;=2,2,IF('Core Indicators'!FC4&gt;=1,1,0))))))</f>
        <v>2</v>
      </c>
      <c r="Z7" s="238">
        <f t="shared" si="7"/>
        <v>2</v>
      </c>
      <c r="AA7" s="245">
        <f>'Crisis Indicator Data'!Y4</f>
        <v>0</v>
      </c>
      <c r="AB7" s="245">
        <f>'Crisis Indicator Data'!Z4</f>
        <v>0</v>
      </c>
      <c r="AC7" s="245">
        <f>'Crisis Indicator Data'!AA4</f>
        <v>0</v>
      </c>
      <c r="AD7" s="245">
        <f>'Crisis Indicator Data'!AB4</f>
        <v>0</v>
      </c>
      <c r="AE7" s="245">
        <f t="shared" si="8"/>
        <v>0</v>
      </c>
      <c r="AF7" s="245">
        <f>'Crisis Indicator Data'!AC4</f>
        <v>0</v>
      </c>
      <c r="AG7" s="245">
        <f>'Crisis Indicator Data'!AD4</f>
        <v>0</v>
      </c>
      <c r="AH7" s="245">
        <f t="shared" si="9"/>
        <v>0</v>
      </c>
      <c r="AI7" s="245">
        <f>'Crisis Indicator Data'!AE4</f>
        <v>0</v>
      </c>
      <c r="AJ7" s="245">
        <f>'Crisis Indicator Data'!AF4</f>
        <v>2</v>
      </c>
      <c r="AK7" s="245">
        <f>'Crisis Indicator Data'!AG4</f>
        <v>0</v>
      </c>
      <c r="AL7" s="245">
        <f t="shared" si="10"/>
        <v>2</v>
      </c>
      <c r="AM7" s="238">
        <f t="shared" si="11"/>
        <v>1</v>
      </c>
      <c r="AN7" s="238">
        <f t="shared" si="12"/>
        <v>1.5</v>
      </c>
    </row>
    <row r="8" spans="1:40" ht="13.5" customHeight="1" x14ac:dyDescent="0.3">
      <c r="A8" s="145" t="str">
        <f>'Crisis Indicator Data'!A5</f>
        <v>Nagorno-Karabakh conflict in Azerbaijan</v>
      </c>
      <c r="B8" s="146" t="str">
        <f>'Crisis Indicator Data'!B5</f>
        <v>Conflict</v>
      </c>
      <c r="C8" s="146" t="str">
        <f>'Crisis Indicator Data'!C5</f>
        <v>AZE002</v>
      </c>
      <c r="D8" s="146" t="str">
        <f>'Crisis Indicator Data'!D5</f>
        <v>Azerbaijan</v>
      </c>
      <c r="E8" s="147" t="str">
        <f>'Crisis Indicator Data'!E5</f>
        <v>AZE</v>
      </c>
      <c r="F8" s="238">
        <f>IF(B8="Regional crisis",(IF(VLOOKUP($C8,'Regional Crises'!$B$1:$R$66,7,FALSE)="x","x",ROUND(IF(VLOOKUP($C8,'Regional Crises'!$B$1:$R$66,7,FALSE)&gt;$F$3,5,IF(VLOOKUP($C8,'Regional Crises'!$B$1:$R$66,7,FALSE)&lt;F$4,0,($F$3-VLOOKUP($C8,'Regional Crises'!$B$1:$R$66,7,FALSE))/($F$3-$F$4)*5)),1))),IF(VLOOKUP($E8,'Country Indicator Data'!$B$4:$N$194,3,FALSE)="x","x",ROUND(IF(VLOOKUP($E8,'Country Indicator Data'!$B$4:$N$194,3,FALSE)&gt;$F$3,5,IF(VLOOKUP($E8,'Country Indicator Data'!$B$4:$N$194,3,FALSE)&lt;$F$4,0,($F$3-VLOOKUP($E8,'Country Indicator Data'!$B$4:$N$194,3,FALSE))/($F$3-$F$4)*5)),1)))</f>
        <v>3.6</v>
      </c>
      <c r="G8" s="238">
        <f>IF(B8="Regional crisis",(IF(VLOOKUP($C8,'Regional Crises'!$B$1:$R$66,9,FALSE)="x","x",ROUND(IF(VLOOKUP($C8,'Regional Crises'!$B$1:$R$66,9,FALSE)&gt;G$3,5,IF(VLOOKUP($C8,'Regional Crises'!$B$1:$R$66,9,FALSE)&lt;G$4,0,(G$3-VLOOKUP($C8,'Regional Crises'!$B$1:$R$66,9,FALSE))/(G$3-G$4)*5)),1))),IF(VLOOKUP($E8,'Country Indicator Data'!$B$4:$N$194,5,FALSE)="x","x",ROUND(IF(VLOOKUP($E8,'Country Indicator Data'!$B$4:$N$194,5,FALSE)&gt;G$3,5,IF(VLOOKUP($E8,'Country Indicator Data'!$B$4:$N$194,5,FALSE)&lt;G$4,0,(G$3-VLOOKUP($E8,'Country Indicator Data'!$B$4:$N$194,5,FALSE))/(G$3-G$4)*5)),1)))</f>
        <v>3.3</v>
      </c>
      <c r="H8" s="238">
        <f t="shared" si="0"/>
        <v>3.45</v>
      </c>
      <c r="I8" s="238">
        <f>IF(B8="Regional crisis",(IF(VLOOKUP($C8,'Regional Crises'!$B$1:$R$66,6,FALSE)="x","x",ROUND(IF(VLOOKUP($C8,'Regional Crises'!$B$1:$R$66,6,FALSE)&gt;I$3,5,IF(VLOOKUP($C8,'Regional Crises'!$B$1:$R$66,6,FALSE)&lt;I$4,0,5-(I$3-VLOOKUP($C8,'Regional Crises'!$B$1:$R$66,6,FALSE))/(I$3-I$4)*5)),1))),IF(VLOOKUP($E8,'Country Indicator Data'!$B$4:$N$194,2,FALSE)="x","x",ROUND(IF(VLOOKUP($E8,'Country Indicator Data'!$B$4:$N$194,2,FALSE)&gt;I$3,5,IF(VLOOKUP($E8,'Country Indicator Data'!$B$4:$N$194,2,FALSE)&lt;I$4,0,5-(I$3-VLOOKUP($E8,'Country Indicator Data'!$B$4:$N$194,2,FALSE))/(I$3-I$4)*5)),1)))</f>
        <v>0.8</v>
      </c>
      <c r="J8" s="238">
        <f>IF(B8="Regional crisis",(IF(VLOOKUP($C8,'Regional Crises'!$B$1:$R$66,8,FALSE)="x","x",ROUND(IF(VLOOKUP($C8,'Regional Crises'!$B$1:$R$66,8,FALSE)&gt;J$3,5,IF(VLOOKUP($C8,'Regional Crises'!$B$1:$R$66,8,FALSE)&lt;J$4,0,5-(J$3-VLOOKUP($C8,'Regional Crises'!$B$1:$R$66,8,FALSE))/(J$3-J$4)*5)),1))),IF(VLOOKUP($E8,'Country Indicator Data'!$B$4:$N$194,4,FALSE)="x","x",ROUND(IF(VLOOKUP($E8,'Country Indicator Data'!$B$4:$N$194,4,FALSE)&gt;J$3,5,IF(VLOOKUP($E8,'Country Indicator Data'!$B$4:$N$194,4,FALSE)&lt;J$4,0,5-(J$3-VLOOKUP($E8,'Country Indicator Data'!$B$4:$N$194,4,FALSE))/(J$3-J$4)*5)),1)))</f>
        <v>0.6</v>
      </c>
      <c r="K8" s="238">
        <f t="shared" si="1"/>
        <v>0.7</v>
      </c>
      <c r="L8" s="238">
        <f>IF(B8="Regional crisis",(IF(VLOOKUP($C8,'Regional Crises'!$B$1:$R$66,10,FALSE)="x","x",ROUND(IF(VLOOKUP($C8,'Regional Crises'!$B$1:$R$66,10,FALSE)&gt;L$3,5,IF(VLOOKUP($C8,'Regional Crises'!$B$1:$R$66,10,FALSE)&lt;L$4,0,5-(L$3-VLOOKUP($C8,'Regional Crises'!$B$1:$R$66,10,FALSE))/(L$3-L$4)*5)),1))),IF(VLOOKUP($E8,'Country Indicator Data'!$B$4:$N$194,6,FALSE)="x","x",ROUND(IF(VLOOKUP($E8,'Country Indicator Data'!$B$4:$N$194,6,FALSE)&gt;L$3,5,IF(VLOOKUP($E8,'Country Indicator Data'!$B$4:$N$194,6,FALSE)&lt;L$4,0,5-(L$3-VLOOKUP($E8,'Country Indicator Data'!$B$4:$N$194,6,FALSE))/(L$3-L$4)*5)),1)))</f>
        <v>2.1</v>
      </c>
      <c r="M8" s="238" t="str">
        <f>IF(B8="Regional crisis",(IF(VLOOKUP($C8,'Regional Crises'!$B$1:$R$66,11,FALSE)="x","x",ROUND(IF(VLOOKUP($C8,'Regional Crises'!$B$1:$R$66,11,FALSE)&gt;M$3,5,IF(VLOOKUP($C8,'Regional Crises'!$B$1:$R$66,11,FALSE)&lt;M$4,0,5-(M$3-VLOOKUP($C8,'Regional Crises'!$B$1:$R$66,11,FALSE))/(M$3-M$4)*5)),1))),IF(VLOOKUP($E8,'Country Indicator Data'!$B$4:$N$194,7,FALSE)="x","x",ROUND(IF(VLOOKUP($E8,'Country Indicator Data'!$B$4:$N$194,7,FALSE)&gt;M$3,5,IF(VLOOKUP($E8,'Country Indicator Data'!$B$4:$N$194,7,FALSE)&lt;M$4,0,5-(M$3-VLOOKUP($E8,'Country Indicator Data'!$B$4:$N$194,7,FALSE))/(M$3-M$4)*5)),1)))</f>
        <v>x</v>
      </c>
      <c r="N8" s="238">
        <f t="shared" si="2"/>
        <v>2.1</v>
      </c>
      <c r="O8" s="238">
        <f t="shared" si="3"/>
        <v>2.0833333333333335</v>
      </c>
      <c r="P8" s="238">
        <f>IF(B8="Regional crisis",VLOOKUP(C8,'Regional Crises'!$B$1:$R$69,12,FALSE),VLOOKUP(E8,'Country Indicator Data'!$B$4:$I$194,8,FALSE))</f>
        <v>3</v>
      </c>
      <c r="Q8" s="238">
        <f>IF($B8="Regional crisis",((IF(VLOOKUP($C8,'Regional Crises'!$B$1:$R$66,13,FALSE)="x","x",ROUND(IF(VLOOKUP($C8,'Regional Crises'!$B$1:$R$66,13,FALSE)&gt;Q$3,5,IF(VLOOKUP($C8,'Regional Crises'!$B$1:$R$66,13,FALSE)&lt;Q$4,0,5-(LOG(Q$3)-LOG(VLOOKUP($C8,'Regional Crises'!$B$1:$R$66,13,FALSE)))/(LOG(Q$3)-LOG(Q$4))*5)),1)))),(IF(VLOOKUP($E8,'Country Indicator Data'!$B$4:$N$194,9,FALSE)="x","x",ROUND(IF(VLOOKUP($E8,'Country Indicator Data'!$B$4:$N$194,9,FALSE)&gt;Q$3,5,IF(VLOOKUP($E8,'Country Indicator Data'!$B$4:$N$194,9,FALSE)&lt;Q$4,0,5-(LOG(Q$3)-LOG(VLOOKUP($E8,'Country Indicator Data'!$B$4:$N$194,9,FALSE)))/(LOG(Q$3)-LOG(Q$4))*5)),1))))</f>
        <v>2.8</v>
      </c>
      <c r="R8" s="238">
        <f t="shared" si="4"/>
        <v>2.9</v>
      </c>
      <c r="S8" s="238">
        <f>IF(B8="Regional crisis",((IF(VLOOKUP($C8,'Regional Crises'!$B$1:$R$66,17,FALSE)="x","x",ROUND(IF(VLOOKUP($C8,'Regional Crises'!$B$1:$R$66,17,FALSE)&gt;S$3,0,IF(VLOOKUP($C8,'Regional Crises'!$B$1:$R$66,17,FALSE)&lt;S$4,5,(S$3-VLOOKUP($C8,'Regional Crises'!$B$1:$R$66,17,FALSE))/(S$3-S$4)*5)),1)))),(IF(VLOOKUP($E8,'Country Indicator Data'!$B$4:$N$194,13,FALSE)="x","x",ROUND(IF(VLOOKUP($E8,'Country Indicator Data'!$B$4:$N$194,13,FALSE)&gt;S$3,0,IF(VLOOKUP($E8,'Country Indicator Data'!$B$4:$N$194,13,FALSE)&lt;S$4,5,(S$3-VLOOKUP($E8,'Country Indicator Data'!$B$4:$N$194,13,FALSE))/(S$3-S$4)*5)),1))))</f>
        <v>3.5</v>
      </c>
      <c r="T8" s="238">
        <f>IF(B8="Regional crisis",((IF(VLOOKUP($C8,'Regional Crises'!$B$1:$R$66,14,FALSE)="x","x",ROUND(IF(VLOOKUP($C8,'Regional Crises'!$B$1:$R$66,14,FALSE)&gt;T$3,0,IF(VLOOKUP($C8,'Regional Crises'!$B$1:$R$66,14,FALSE)&lt;T$4,5,(T$3-VLOOKUP($C8,'Regional Crises'!$B$1:$R$66,14,FALSE))/(T$3-T$4)*5)),1)))),(IF(VLOOKUP($E8,'Country Indicator Data'!$B$4:$N$194,10,FALSE)="x","x",ROUND(IF(VLOOKUP($E8,'Country Indicator Data'!$B$4:$N$194,10,FALSE)&gt;T$3,0,IF(VLOOKUP($E8,'Country Indicator Data'!$B$4:$N$194,10,FALSE)&lt;T$4,5,(T$3-VLOOKUP($E8,'Country Indicator Data'!$B$4:$N$194,10,FALSE))/(T$3-T$4)*5)),1))))</f>
        <v>3.1</v>
      </c>
      <c r="U8" s="238">
        <f>IF(B8="Regional crisis",((IF(VLOOKUP($C8,'Regional Crises'!$B$1:$R$66,15,FALSE)="x","x",ROUND(IF(VLOOKUP($C8,'Regional Crises'!$B$1:$R$66,15,FALSE)&gt;U$3,0,IF(VLOOKUP($C8,'Regional Crises'!$B$1:$R$66,15,FALSE)&lt;U$4,5,(U$3-VLOOKUP($C8,'Regional Crises'!$B$1:$R$66,15,FALSE))/(U$3-U$4)*5)),1)))),(IF(VLOOKUP($E8,'Country Indicator Data'!$B$4:$N$194,11,FALSE)="x","x",ROUND(IF(VLOOKUP($E8,'Country Indicator Data'!$B$4:$N$194,11,FALSE)&gt;U$3,0,IF(VLOOKUP($E8,'Country Indicator Data'!$B$4:$N$194,11,FALSE)&lt;U$4,5,(U$3-VLOOKUP($E8,'Country Indicator Data'!$B$4:$N$194,11,FALSE))/(U$3-U$4)*5)),1))))</f>
        <v>3.5</v>
      </c>
      <c r="V8" s="238">
        <f>IF(B8="Regional crisis",((IF(VLOOKUP($C8,'Regional Crises'!$B$1:$R$66,16,FALSE)="x","x",ROUND(IF(VLOOKUP($C8,'Regional Crises'!$B$1:$R$66,16,FALSE)&gt;V$3,0,IF(VLOOKUP($C8,'Regional Crises'!$B$1:$R$66,16,FALSE)&lt;V$4,5,(V$3-VLOOKUP($C8,'Regional Crises'!$B$1:$R$66,16,FALSE))/(V$3-V$4)*5)),1)))),(IF(VLOOKUP($E8,'Country Indicator Data'!$B$4:$N$194,12,FALSE)="x","x",ROUND(IF(VLOOKUP($E8,'Country Indicator Data'!$B$4:$N$194,12,FALSE)&gt;V$3,0,IF(VLOOKUP($E8,'Country Indicator Data'!$B$4:$N$194,12,FALSE)&lt;V$4,5,(V$3-VLOOKUP($E8,'Country Indicator Data'!$B$4:$N$194,12,FALSE))/(V$3-V$4)*5)),1))))</f>
        <v>4.5</v>
      </c>
      <c r="W8" s="238">
        <f t="shared" si="5"/>
        <v>3.7</v>
      </c>
      <c r="X8" s="238">
        <f t="shared" si="6"/>
        <v>2.9</v>
      </c>
      <c r="Y8" s="245">
        <f>IF('Core Indicators'!FC5="x","x",IF('Core Indicators'!FC5&gt;=5,5,IF('Core Indicators'!FC5&gt;=4,4,IF('Core Indicators'!FC5&gt;=3,3,IF('Core Indicators'!FC5&gt;=2,2,IF('Core Indicators'!FC5&gt;=1,1,0))))))</f>
        <v>3</v>
      </c>
      <c r="Z8" s="238">
        <f t="shared" si="7"/>
        <v>3</v>
      </c>
      <c r="AA8" s="245">
        <f>'Crisis Indicator Data'!Y5</f>
        <v>2</v>
      </c>
      <c r="AB8" s="245">
        <f>'Crisis Indicator Data'!Z5</f>
        <v>2</v>
      </c>
      <c r="AC8" s="245">
        <f>'Crisis Indicator Data'!AA5</f>
        <v>0</v>
      </c>
      <c r="AD8" s="245">
        <f>'Crisis Indicator Data'!AB5</f>
        <v>0</v>
      </c>
      <c r="AE8" s="245">
        <f t="shared" si="8"/>
        <v>2</v>
      </c>
      <c r="AF8" s="245">
        <f>'Crisis Indicator Data'!AC5</f>
        <v>0</v>
      </c>
      <c r="AG8" s="245">
        <f>'Crisis Indicator Data'!AD5</f>
        <v>2</v>
      </c>
      <c r="AH8" s="245">
        <f t="shared" si="9"/>
        <v>2</v>
      </c>
      <c r="AI8" s="245">
        <f>'Crisis Indicator Data'!AE5</f>
        <v>3</v>
      </c>
      <c r="AJ8" s="245">
        <f>'Crisis Indicator Data'!AF5</f>
        <v>3</v>
      </c>
      <c r="AK8" s="245">
        <f>'Crisis Indicator Data'!AG5</f>
        <v>0</v>
      </c>
      <c r="AL8" s="245">
        <f t="shared" si="10"/>
        <v>4</v>
      </c>
      <c r="AM8" s="238">
        <f t="shared" si="11"/>
        <v>3</v>
      </c>
      <c r="AN8" s="238">
        <f t="shared" si="12"/>
        <v>3</v>
      </c>
    </row>
    <row r="9" spans="1:40" ht="13.5" customHeight="1" x14ac:dyDescent="0.3">
      <c r="A9" s="145" t="str">
        <f>'Crisis Indicator Data'!A6</f>
        <v>Complex in Burundi</v>
      </c>
      <c r="B9" s="146" t="str">
        <f>'Crisis Indicator Data'!B6</f>
        <v>Complex crisis</v>
      </c>
      <c r="C9" s="146" t="str">
        <f>'Crisis Indicator Data'!C6</f>
        <v>BDI001</v>
      </c>
      <c r="D9" s="146" t="str">
        <f>'Crisis Indicator Data'!D6</f>
        <v>Burundi</v>
      </c>
      <c r="E9" s="147" t="str">
        <f>'Crisis Indicator Data'!E6</f>
        <v>BDI</v>
      </c>
      <c r="F9" s="238">
        <f>IF(B9="Regional crisis",(IF(VLOOKUP($C9,'Regional Crises'!$B$1:$R$66,7,FALSE)="x","x",ROUND(IF(VLOOKUP($C9,'Regional Crises'!$B$1:$R$66,7,FALSE)&gt;$F$3,5,IF(VLOOKUP($C9,'Regional Crises'!$B$1:$R$66,7,FALSE)&lt;F$4,0,($F$3-VLOOKUP($C9,'Regional Crises'!$B$1:$R$66,7,FALSE))/($F$3-$F$4)*5)),1))),IF(VLOOKUP($E9,'Country Indicator Data'!$B$4:$N$194,3,FALSE)="x","x",ROUND(IF(VLOOKUP($E9,'Country Indicator Data'!$B$4:$N$194,3,FALSE)&gt;$F$3,5,IF(VLOOKUP($E9,'Country Indicator Data'!$B$4:$N$194,3,FALSE)&lt;$F$4,0,($F$3-VLOOKUP($E9,'Country Indicator Data'!$B$4:$N$194,3,FALSE))/($F$3-$F$4)*5)),1)))</f>
        <v>2.1</v>
      </c>
      <c r="G9" s="238">
        <f>IF(B9="Regional crisis",(IF(VLOOKUP($C9,'Regional Crises'!$B$1:$R$66,9,FALSE)="x","x",ROUND(IF(VLOOKUP($C9,'Regional Crises'!$B$1:$R$66,9,FALSE)&gt;G$3,5,IF(VLOOKUP($C9,'Regional Crises'!$B$1:$R$66,9,FALSE)&lt;G$4,0,(G$3-VLOOKUP($C9,'Regional Crises'!$B$1:$R$66,9,FALSE))/(G$3-G$4)*5)),1))),IF(VLOOKUP($E9,'Country Indicator Data'!$B$4:$N$194,5,FALSE)="x","x",ROUND(IF(VLOOKUP($E9,'Country Indicator Data'!$B$4:$N$194,5,FALSE)&gt;G$3,5,IF(VLOOKUP($E9,'Country Indicator Data'!$B$4:$N$194,5,FALSE)&lt;G$4,0,(G$3-VLOOKUP($E9,'Country Indicator Data'!$B$4:$N$194,5,FALSE))/(G$3-G$4)*5)),1)))</f>
        <v>3.2</v>
      </c>
      <c r="H9" s="238">
        <f t="shared" si="0"/>
        <v>2.6500000000000004</v>
      </c>
      <c r="I9" s="238">
        <f>IF(B9="Regional crisis",(IF(VLOOKUP($C9,'Regional Crises'!$B$1:$R$66,6,FALSE)="x","x",ROUND(IF(VLOOKUP($C9,'Regional Crises'!$B$1:$R$66,6,FALSE)&gt;I$3,5,IF(VLOOKUP($C9,'Regional Crises'!$B$1:$R$66,6,FALSE)&lt;I$4,0,5-(I$3-VLOOKUP($C9,'Regional Crises'!$B$1:$R$66,6,FALSE))/(I$3-I$4)*5)),1))),IF(VLOOKUP($E9,'Country Indicator Data'!$B$4:$N$194,2,FALSE)="x","x",ROUND(IF(VLOOKUP($E9,'Country Indicator Data'!$B$4:$N$194,2,FALSE)&gt;I$3,5,IF(VLOOKUP($E9,'Country Indicator Data'!$B$4:$N$194,2,FALSE)&lt;I$4,0,5-(I$3-VLOOKUP($E9,'Country Indicator Data'!$B$4:$N$194,2,FALSE))/(I$3-I$4)*5)),1)))</f>
        <v>1.3</v>
      </c>
      <c r="J9" s="238">
        <f>IF(B9="Regional crisis",(IF(VLOOKUP($C9,'Regional Crises'!$B$1:$R$66,8,FALSE)="x","x",ROUND(IF(VLOOKUP($C9,'Regional Crises'!$B$1:$R$66,8,FALSE)&gt;J$3,5,IF(VLOOKUP($C9,'Regional Crises'!$B$1:$R$66,8,FALSE)&lt;J$4,0,5-(J$3-VLOOKUP($C9,'Regional Crises'!$B$1:$R$66,8,FALSE))/(J$3-J$4)*5)),1))),IF(VLOOKUP($E9,'Country Indicator Data'!$B$4:$N$194,4,FALSE)="x","x",ROUND(IF(VLOOKUP($E9,'Country Indicator Data'!$B$4:$N$194,4,FALSE)&gt;J$3,5,IF(VLOOKUP($E9,'Country Indicator Data'!$B$4:$N$194,4,FALSE)&lt;J$4,0,5-(J$3-VLOOKUP($E9,'Country Indicator Data'!$B$4:$N$194,4,FALSE))/(J$3-J$4)*5)),1)))</f>
        <v>0</v>
      </c>
      <c r="K9" s="238">
        <f t="shared" si="1"/>
        <v>0.65</v>
      </c>
      <c r="L9" s="238">
        <f>IF(B9="Regional crisis",(IF(VLOOKUP($C9,'Regional Crises'!$B$1:$R$66,10,FALSE)="x","x",ROUND(IF(VLOOKUP($C9,'Regional Crises'!$B$1:$R$66,10,FALSE)&gt;L$3,5,IF(VLOOKUP($C9,'Regional Crises'!$B$1:$R$66,10,FALSE)&lt;L$4,0,5-(L$3-VLOOKUP($C9,'Regional Crises'!$B$1:$R$66,10,FALSE))/(L$3-L$4)*5)),1))),IF(VLOOKUP($E9,'Country Indicator Data'!$B$4:$N$194,6,FALSE)="x","x",ROUND(IF(VLOOKUP($E9,'Country Indicator Data'!$B$4:$N$194,6,FALSE)&gt;L$3,5,IF(VLOOKUP($E9,'Country Indicator Data'!$B$4:$N$194,6,FALSE)&lt;L$4,0,5-(L$3-VLOOKUP($E9,'Country Indicator Data'!$B$4:$N$194,6,FALSE))/(L$3-L$4)*5)),1)))</f>
        <v>3.5</v>
      </c>
      <c r="M9" s="238">
        <f>IF(B9="Regional crisis",(IF(VLOOKUP($C9,'Regional Crises'!$B$1:$R$66,11,FALSE)="x","x",ROUND(IF(VLOOKUP($C9,'Regional Crises'!$B$1:$R$66,11,FALSE)&gt;M$3,5,IF(VLOOKUP($C9,'Regional Crises'!$B$1:$R$66,11,FALSE)&lt;M$4,0,5-(M$3-VLOOKUP($C9,'Regional Crises'!$B$1:$R$66,11,FALSE))/(M$3-M$4)*5)),1))),IF(VLOOKUP($E9,'Country Indicator Data'!$B$4:$N$194,7,FALSE)="x","x",ROUND(IF(VLOOKUP($E9,'Country Indicator Data'!$B$4:$N$194,7,FALSE)&gt;M$3,5,IF(VLOOKUP($E9,'Country Indicator Data'!$B$4:$N$194,7,FALSE)&lt;M$4,0,5-(M$3-VLOOKUP($E9,'Country Indicator Data'!$B$4:$N$194,7,FALSE))/(M$3-M$4)*5)),1)))</f>
        <v>1.7</v>
      </c>
      <c r="N9" s="238">
        <f t="shared" si="2"/>
        <v>2.6</v>
      </c>
      <c r="O9" s="238">
        <f t="shared" si="3"/>
        <v>1.9666666666666668</v>
      </c>
      <c r="P9" s="238">
        <f>IF(B9="Regional crisis",VLOOKUP(C9,'Regional Crises'!$B$1:$R$69,12,FALSE),VLOOKUP(E9,'Country Indicator Data'!$B$4:$I$194,8,FALSE))</f>
        <v>3</v>
      </c>
      <c r="Q9" s="238">
        <f>IF($B9="Regional crisis",((IF(VLOOKUP($C9,'Regional Crises'!$B$1:$R$66,13,FALSE)="x","x",ROUND(IF(VLOOKUP($C9,'Regional Crises'!$B$1:$R$66,13,FALSE)&gt;Q$3,5,IF(VLOOKUP($C9,'Regional Crises'!$B$1:$R$66,13,FALSE)&lt;Q$4,0,5-(LOG(Q$3)-LOG(VLOOKUP($C9,'Regional Crises'!$B$1:$R$66,13,FALSE)))/(LOG(Q$3)-LOG(Q$4))*5)),1)))),(IF(VLOOKUP($E9,'Country Indicator Data'!$B$4:$N$194,9,FALSE)="x","x",ROUND(IF(VLOOKUP($E9,'Country Indicator Data'!$B$4:$N$194,9,FALSE)&gt;Q$3,5,IF(VLOOKUP($E9,'Country Indicator Data'!$B$4:$N$194,9,FALSE)&lt;Q$4,0,5-(LOG(Q$3)-LOG(VLOOKUP($E9,'Country Indicator Data'!$B$4:$N$194,9,FALSE)))/(LOG(Q$3)-LOG(Q$4))*5)),1))))</f>
        <v>3.4</v>
      </c>
      <c r="R9" s="238">
        <f t="shared" si="4"/>
        <v>3.2</v>
      </c>
      <c r="S9" s="238">
        <f>IF(B9="Regional crisis",((IF(VLOOKUP($C9,'Regional Crises'!$B$1:$R$66,17,FALSE)="x","x",ROUND(IF(VLOOKUP($C9,'Regional Crises'!$B$1:$R$66,17,FALSE)&gt;S$3,0,IF(VLOOKUP($C9,'Regional Crises'!$B$1:$R$66,17,FALSE)&lt;S$4,5,(S$3-VLOOKUP($C9,'Regional Crises'!$B$1:$R$66,17,FALSE))/(S$3-S$4)*5)),1)))),(IF(VLOOKUP($E9,'Country Indicator Data'!$B$4:$N$194,13,FALSE)="x","x",ROUND(IF(VLOOKUP($E9,'Country Indicator Data'!$B$4:$N$194,13,FALSE)&gt;S$3,0,IF(VLOOKUP($E9,'Country Indicator Data'!$B$4:$N$194,13,FALSE)&lt;S$4,5,(S$3-VLOOKUP($E9,'Country Indicator Data'!$B$4:$N$194,13,FALSE))/(S$3-S$4)*5)),1))))</f>
        <v>4.0999999999999996</v>
      </c>
      <c r="T9" s="238">
        <f>IF(B9="Regional crisis",((IF(VLOOKUP($C9,'Regional Crises'!$B$1:$R$66,14,FALSE)="x","x",ROUND(IF(VLOOKUP($C9,'Regional Crises'!$B$1:$R$66,14,FALSE)&gt;T$3,0,IF(VLOOKUP($C9,'Regional Crises'!$B$1:$R$66,14,FALSE)&lt;T$4,5,(T$3-VLOOKUP($C9,'Regional Crises'!$B$1:$R$66,14,FALSE))/(T$3-T$4)*5)),1)))),(IF(VLOOKUP($E9,'Country Indicator Data'!$B$4:$N$194,10,FALSE)="x","x",ROUND(IF(VLOOKUP($E9,'Country Indicator Data'!$B$4:$N$194,10,FALSE)&gt;T$3,0,IF(VLOOKUP($E9,'Country Indicator Data'!$B$4:$N$194,10,FALSE)&lt;T$4,5,(T$3-VLOOKUP($E9,'Country Indicator Data'!$B$4:$N$194,10,FALSE))/(T$3-T$4)*5)),1))))</f>
        <v>3.9</v>
      </c>
      <c r="U9" s="238">
        <f>IF(B9="Regional crisis",((IF(VLOOKUP($C9,'Regional Crises'!$B$1:$R$66,15,FALSE)="x","x",ROUND(IF(VLOOKUP($C9,'Regional Crises'!$B$1:$R$66,15,FALSE)&gt;U$3,0,IF(VLOOKUP($C9,'Regional Crises'!$B$1:$R$66,15,FALSE)&lt;U$4,5,(U$3-VLOOKUP($C9,'Regional Crises'!$B$1:$R$66,15,FALSE))/(U$3-U$4)*5)),1)))),(IF(VLOOKUP($E9,'Country Indicator Data'!$B$4:$N$194,11,FALSE)="x","x",ROUND(IF(VLOOKUP($E9,'Country Indicator Data'!$B$4:$N$194,11,FALSE)&gt;U$3,0,IF(VLOOKUP($E9,'Country Indicator Data'!$B$4:$N$194,11,FALSE)&lt;U$4,5,(U$3-VLOOKUP($E9,'Country Indicator Data'!$B$4:$N$194,11,FALSE))/(U$3-U$4)*5)),1))))</f>
        <v>3.8</v>
      </c>
      <c r="V9" s="238">
        <f>IF(B9="Regional crisis",((IF(VLOOKUP($C9,'Regional Crises'!$B$1:$R$66,16,FALSE)="x","x",ROUND(IF(VLOOKUP($C9,'Regional Crises'!$B$1:$R$66,16,FALSE)&gt;V$3,0,IF(VLOOKUP($C9,'Regional Crises'!$B$1:$R$66,16,FALSE)&lt;V$4,5,(V$3-VLOOKUP($C9,'Regional Crises'!$B$1:$R$66,16,FALSE))/(V$3-V$4)*5)),1)))),(IF(VLOOKUP($E9,'Country Indicator Data'!$B$4:$N$194,12,FALSE)="x","x",ROUND(IF(VLOOKUP($E9,'Country Indicator Data'!$B$4:$N$194,12,FALSE)&gt;V$3,0,IF(VLOOKUP($E9,'Country Indicator Data'!$B$4:$N$194,12,FALSE)&lt;V$4,5,(V$3-VLOOKUP($E9,'Country Indicator Data'!$B$4:$N$194,12,FALSE))/(V$3-V$4)*5)),1))))</f>
        <v>4.4000000000000004</v>
      </c>
      <c r="W9" s="238">
        <f t="shared" si="5"/>
        <v>4.0999999999999996</v>
      </c>
      <c r="X9" s="238">
        <f t="shared" si="6"/>
        <v>3.1</v>
      </c>
      <c r="Y9" s="245">
        <f>IF('Core Indicators'!FC6="x","x",IF('Core Indicators'!FC6&gt;=5,5,IF('Core Indicators'!FC6&gt;=4,4,IF('Core Indicators'!FC6&gt;=3,3,IF('Core Indicators'!FC6&gt;=2,2,IF('Core Indicators'!FC6&gt;=1,1,0))))))</f>
        <v>5</v>
      </c>
      <c r="Z9" s="238">
        <f t="shared" si="7"/>
        <v>5</v>
      </c>
      <c r="AA9" s="245">
        <f>'Crisis Indicator Data'!Y6</f>
        <v>1</v>
      </c>
      <c r="AB9" s="245">
        <f>'Crisis Indicator Data'!Z6</f>
        <v>2</v>
      </c>
      <c r="AC9" s="245">
        <f>'Crisis Indicator Data'!AA6</f>
        <v>2</v>
      </c>
      <c r="AD9" s="245">
        <f>'Crisis Indicator Data'!AB6</f>
        <v>0</v>
      </c>
      <c r="AE9" s="245">
        <f t="shared" si="8"/>
        <v>2</v>
      </c>
      <c r="AF9" s="245">
        <f>'Crisis Indicator Data'!AC6</f>
        <v>2</v>
      </c>
      <c r="AG9" s="245">
        <f>'Crisis Indicator Data'!AD6</f>
        <v>0</v>
      </c>
      <c r="AH9" s="245">
        <f t="shared" si="9"/>
        <v>2</v>
      </c>
      <c r="AI9" s="245">
        <f>'Crisis Indicator Data'!AE6</f>
        <v>1</v>
      </c>
      <c r="AJ9" s="245">
        <f>'Crisis Indicator Data'!AF6</f>
        <v>0</v>
      </c>
      <c r="AK9" s="245">
        <f>'Crisis Indicator Data'!AG6</f>
        <v>2</v>
      </c>
      <c r="AL9" s="245">
        <f t="shared" si="10"/>
        <v>3</v>
      </c>
      <c r="AM9" s="238">
        <f t="shared" si="11"/>
        <v>2</v>
      </c>
      <c r="AN9" s="238">
        <f t="shared" si="12"/>
        <v>3.5</v>
      </c>
    </row>
    <row r="10" spans="1:40" ht="13.5" customHeight="1" x14ac:dyDescent="0.3">
      <c r="A10" s="145" t="str">
        <f>'Crisis Indicator Data'!A7</f>
        <v>Conflict in Burkina Faso</v>
      </c>
      <c r="B10" s="146" t="str">
        <f>'Crisis Indicator Data'!B7</f>
        <v>Conflict</v>
      </c>
      <c r="C10" s="146" t="str">
        <f>'Crisis Indicator Data'!C7</f>
        <v>BFA002</v>
      </c>
      <c r="D10" s="146" t="str">
        <f>'Crisis Indicator Data'!D7</f>
        <v>Burkina Faso</v>
      </c>
      <c r="E10" s="147" t="str">
        <f>'Crisis Indicator Data'!E7</f>
        <v>BFA</v>
      </c>
      <c r="F10" s="238">
        <f>IF(B10="Regional crisis",(IF(VLOOKUP($C10,'Regional Crises'!$B$1:$R$66,7,FALSE)="x","x",ROUND(IF(VLOOKUP($C10,'Regional Crises'!$B$1:$R$66,7,FALSE)&gt;$F$3,5,IF(VLOOKUP($C10,'Regional Crises'!$B$1:$R$66,7,FALSE)&lt;F$4,0,($F$3-VLOOKUP($C10,'Regional Crises'!$B$1:$R$66,7,FALSE))/($F$3-$F$4)*5)),1))),IF(VLOOKUP($E10,'Country Indicator Data'!$B$4:$N$194,3,FALSE)="x","x",ROUND(IF(VLOOKUP($E10,'Country Indicator Data'!$B$4:$N$194,3,FALSE)&gt;$F$3,5,IF(VLOOKUP($E10,'Country Indicator Data'!$B$4:$N$194,3,FALSE)&lt;$F$4,0,($F$3-VLOOKUP($E10,'Country Indicator Data'!$B$4:$N$194,3,FALSE))/($F$3-$F$4)*5)),1)))</f>
        <v>1.1000000000000001</v>
      </c>
      <c r="G10" s="238">
        <f>IF(B10="Regional crisis",(IF(VLOOKUP($C10,'Regional Crises'!$B$1:$R$66,9,FALSE)="x","x",ROUND(IF(VLOOKUP($C10,'Regional Crises'!$B$1:$R$66,9,FALSE)&gt;G$3,5,IF(VLOOKUP($C10,'Regional Crises'!$B$1:$R$66,9,FALSE)&lt;G$4,0,(G$3-VLOOKUP($C10,'Regional Crises'!$B$1:$R$66,9,FALSE))/(G$3-G$4)*5)),1))),IF(VLOOKUP($E10,'Country Indicator Data'!$B$4:$N$194,5,FALSE)="x","x",ROUND(IF(VLOOKUP($E10,'Country Indicator Data'!$B$4:$N$194,5,FALSE)&gt;G$3,5,IF(VLOOKUP($E10,'Country Indicator Data'!$B$4:$N$194,5,FALSE)&lt;G$4,0,(G$3-VLOOKUP($E10,'Country Indicator Data'!$B$4:$N$194,5,FALSE))/(G$3-G$4)*5)),1)))</f>
        <v>1.9</v>
      </c>
      <c r="H10" s="238">
        <f t="shared" si="0"/>
        <v>1.5</v>
      </c>
      <c r="I10" s="238">
        <f>IF(B10="Regional crisis",(IF(VLOOKUP($C10,'Regional Crises'!$B$1:$R$66,6,FALSE)="x","x",ROUND(IF(VLOOKUP($C10,'Regional Crises'!$B$1:$R$66,6,FALSE)&gt;I$3,5,IF(VLOOKUP($C10,'Regional Crises'!$B$1:$R$66,6,FALSE)&lt;I$4,0,5-(I$3-VLOOKUP($C10,'Regional Crises'!$B$1:$R$66,6,FALSE))/(I$3-I$4)*5)),1))),IF(VLOOKUP($E10,'Country Indicator Data'!$B$4:$N$194,2,FALSE)="x","x",ROUND(IF(VLOOKUP($E10,'Country Indicator Data'!$B$4:$N$194,2,FALSE)&gt;I$3,5,IF(VLOOKUP($E10,'Country Indicator Data'!$B$4:$N$194,2,FALSE)&lt;I$4,0,5-(I$3-VLOOKUP($E10,'Country Indicator Data'!$B$4:$N$194,2,FALSE))/(I$3-I$4)*5)),1)))</f>
        <v>2.8</v>
      </c>
      <c r="J10" s="238">
        <f>IF(B10="Regional crisis",(IF(VLOOKUP($C10,'Regional Crises'!$B$1:$R$66,8,FALSE)="x","x",ROUND(IF(VLOOKUP($C10,'Regional Crises'!$B$1:$R$66,8,FALSE)&gt;J$3,5,IF(VLOOKUP($C10,'Regional Crises'!$B$1:$R$66,8,FALSE)&lt;J$4,0,5-(J$3-VLOOKUP($C10,'Regional Crises'!$B$1:$R$66,8,FALSE))/(J$3-J$4)*5)),1))),IF(VLOOKUP($E10,'Country Indicator Data'!$B$4:$N$194,4,FALSE)="x","x",ROUND(IF(VLOOKUP($E10,'Country Indicator Data'!$B$4:$N$194,4,FALSE)&gt;J$3,5,IF(VLOOKUP($E10,'Country Indicator Data'!$B$4:$N$194,4,FALSE)&lt;J$4,0,5-(J$3-VLOOKUP($E10,'Country Indicator Data'!$B$4:$N$194,4,FALSE))/(J$3-J$4)*5)),1)))</f>
        <v>0</v>
      </c>
      <c r="K10" s="238">
        <f t="shared" si="1"/>
        <v>1.4</v>
      </c>
      <c r="L10" s="238">
        <f>IF(B10="Regional crisis",(IF(VLOOKUP($C10,'Regional Crises'!$B$1:$R$66,10,FALSE)="x","x",ROUND(IF(VLOOKUP($C10,'Regional Crises'!$B$1:$R$66,10,FALSE)&gt;L$3,5,IF(VLOOKUP($C10,'Regional Crises'!$B$1:$R$66,10,FALSE)&lt;L$4,0,5-(L$3-VLOOKUP($C10,'Regional Crises'!$B$1:$R$66,10,FALSE))/(L$3-L$4)*5)),1))),IF(VLOOKUP($E10,'Country Indicator Data'!$B$4:$N$194,6,FALSE)="x","x",ROUND(IF(VLOOKUP($E10,'Country Indicator Data'!$B$4:$N$194,6,FALSE)&gt;L$3,5,IF(VLOOKUP($E10,'Country Indicator Data'!$B$4:$N$194,6,FALSE)&lt;L$4,0,5-(L$3-VLOOKUP($E10,'Country Indicator Data'!$B$4:$N$194,6,FALSE))/(L$3-L$4)*5)),1)))</f>
        <v>4.0999999999999996</v>
      </c>
      <c r="M10" s="238">
        <f>IF(B10="Regional crisis",(IF(VLOOKUP($C10,'Regional Crises'!$B$1:$R$66,11,FALSE)="x","x",ROUND(IF(VLOOKUP($C10,'Regional Crises'!$B$1:$R$66,11,FALSE)&gt;M$3,5,IF(VLOOKUP($C10,'Regional Crises'!$B$1:$R$66,11,FALSE)&lt;M$4,0,5-(M$3-VLOOKUP($C10,'Regional Crises'!$B$1:$R$66,11,FALSE))/(M$3-M$4)*5)),1))),IF(VLOOKUP($E10,'Country Indicator Data'!$B$4:$N$194,7,FALSE)="x","x",ROUND(IF(VLOOKUP($E10,'Country Indicator Data'!$B$4:$N$194,7,FALSE)&gt;M$3,5,IF(VLOOKUP($E10,'Country Indicator Data'!$B$4:$N$194,7,FALSE)&lt;M$4,0,5-(M$3-VLOOKUP($E10,'Country Indicator Data'!$B$4:$N$194,7,FALSE))/(M$3-M$4)*5)),1)))</f>
        <v>1.3</v>
      </c>
      <c r="N10" s="238">
        <f t="shared" si="2"/>
        <v>2.6999999999999997</v>
      </c>
      <c r="O10" s="238">
        <f t="shared" si="3"/>
        <v>1.8666666666666665</v>
      </c>
      <c r="P10" s="238">
        <f>IF(B10="Regional crisis",VLOOKUP(C10,'Regional Crises'!$B$1:$R$69,12,FALSE),VLOOKUP(E10,'Country Indicator Data'!$B$4:$I$194,8,FALSE))</f>
        <v>3</v>
      </c>
      <c r="Q10" s="238">
        <f>IF($B10="Regional crisis",((IF(VLOOKUP($C10,'Regional Crises'!$B$1:$R$66,13,FALSE)="x","x",ROUND(IF(VLOOKUP($C10,'Regional Crises'!$B$1:$R$66,13,FALSE)&gt;Q$3,5,IF(VLOOKUP($C10,'Regional Crises'!$B$1:$R$66,13,FALSE)&lt;Q$4,0,5-(LOG(Q$3)-LOG(VLOOKUP($C10,'Regional Crises'!$B$1:$R$66,13,FALSE)))/(LOG(Q$3)-LOG(Q$4))*5)),1)))),(IF(VLOOKUP($E10,'Country Indicator Data'!$B$4:$N$194,9,FALSE)="x","x",ROUND(IF(VLOOKUP($E10,'Country Indicator Data'!$B$4:$N$194,9,FALSE)&gt;Q$3,5,IF(VLOOKUP($E10,'Country Indicator Data'!$B$4:$N$194,9,FALSE)&lt;Q$4,0,5-(LOG(Q$3)-LOG(VLOOKUP($E10,'Country Indicator Data'!$B$4:$N$194,9,FALSE)))/(LOG(Q$3)-LOG(Q$4))*5)),1))))</f>
        <v>4</v>
      </c>
      <c r="R10" s="238">
        <f t="shared" si="4"/>
        <v>3.5</v>
      </c>
      <c r="S10" s="238">
        <f>IF(B10="Regional crisis",((IF(VLOOKUP($C10,'Regional Crises'!$B$1:$R$66,17,FALSE)="x","x",ROUND(IF(VLOOKUP($C10,'Regional Crises'!$B$1:$R$66,17,FALSE)&gt;S$3,0,IF(VLOOKUP($C10,'Regional Crises'!$B$1:$R$66,17,FALSE)&lt;S$4,5,(S$3-VLOOKUP($C10,'Regional Crises'!$B$1:$R$66,17,FALSE))/(S$3-S$4)*5)),1)))),(IF(VLOOKUP($E10,'Country Indicator Data'!$B$4:$N$194,13,FALSE)="x","x",ROUND(IF(VLOOKUP($E10,'Country Indicator Data'!$B$4:$N$194,13,FALSE)&gt;S$3,0,IF(VLOOKUP($E10,'Country Indicator Data'!$B$4:$N$194,13,FALSE)&lt;S$4,5,(S$3-VLOOKUP($E10,'Country Indicator Data'!$B$4:$N$194,13,FALSE))/(S$3-S$4)*5)),1))))</f>
        <v>3</v>
      </c>
      <c r="T10" s="238">
        <f>IF(B10="Regional crisis",((IF(VLOOKUP($C10,'Regional Crises'!$B$1:$R$66,14,FALSE)="x","x",ROUND(IF(VLOOKUP($C10,'Regional Crises'!$B$1:$R$66,14,FALSE)&gt;T$3,0,IF(VLOOKUP($C10,'Regional Crises'!$B$1:$R$66,14,FALSE)&lt;T$4,5,(T$3-VLOOKUP($C10,'Regional Crises'!$B$1:$R$66,14,FALSE))/(T$3-T$4)*5)),1)))),(IF(VLOOKUP($E10,'Country Indicator Data'!$B$4:$N$194,10,FALSE)="x","x",ROUND(IF(VLOOKUP($E10,'Country Indicator Data'!$B$4:$N$194,10,FALSE)&gt;T$3,0,IF(VLOOKUP($E10,'Country Indicator Data'!$B$4:$N$194,10,FALSE)&lt;T$4,5,(T$3-VLOOKUP($E10,'Country Indicator Data'!$B$4:$N$194,10,FALSE))/(T$3-T$4)*5)),1))))</f>
        <v>2.9</v>
      </c>
      <c r="U10" s="238">
        <f>IF(B10="Regional crisis",((IF(VLOOKUP($C10,'Regional Crises'!$B$1:$R$66,15,FALSE)="x","x",ROUND(IF(VLOOKUP($C10,'Regional Crises'!$B$1:$R$66,15,FALSE)&gt;U$3,0,IF(VLOOKUP($C10,'Regional Crises'!$B$1:$R$66,15,FALSE)&lt;U$4,5,(U$3-VLOOKUP($C10,'Regional Crises'!$B$1:$R$66,15,FALSE))/(U$3-U$4)*5)),1)))),(IF(VLOOKUP($E10,'Country Indicator Data'!$B$4:$N$194,11,FALSE)="x","x",ROUND(IF(VLOOKUP($E10,'Country Indicator Data'!$B$4:$N$194,11,FALSE)&gt;U$3,0,IF(VLOOKUP($E10,'Country Indicator Data'!$B$4:$N$194,11,FALSE)&lt;U$4,5,(U$3-VLOOKUP($E10,'Country Indicator Data'!$B$4:$N$194,11,FALSE))/(U$3-U$4)*5)),1))))</f>
        <v>2.9</v>
      </c>
      <c r="V10" s="238">
        <f>IF(B10="Regional crisis",((IF(VLOOKUP($C10,'Regional Crises'!$B$1:$R$66,16,FALSE)="x","x",ROUND(IF(VLOOKUP($C10,'Regional Crises'!$B$1:$R$66,16,FALSE)&gt;V$3,0,IF(VLOOKUP($C10,'Regional Crises'!$B$1:$R$66,16,FALSE)&lt;V$4,5,(V$3-VLOOKUP($C10,'Regional Crises'!$B$1:$R$66,16,FALSE))/(V$3-V$4)*5)),1)))),(IF(VLOOKUP($E10,'Country Indicator Data'!$B$4:$N$194,12,FALSE)="x","x",ROUND(IF(VLOOKUP($E10,'Country Indicator Data'!$B$4:$N$194,12,FALSE)&gt;V$3,0,IF(VLOOKUP($E10,'Country Indicator Data'!$B$4:$N$194,12,FALSE)&lt;V$4,5,(V$3-VLOOKUP($E10,'Country Indicator Data'!$B$4:$N$194,12,FALSE))/(V$3-V$4)*5)),1))))</f>
        <v>2.2000000000000002</v>
      </c>
      <c r="W10" s="238">
        <f t="shared" si="5"/>
        <v>2.8</v>
      </c>
      <c r="X10" s="238">
        <f t="shared" si="6"/>
        <v>2.7</v>
      </c>
      <c r="Y10" s="245">
        <f>IF('Core Indicators'!FC7="x","x",IF('Core Indicators'!FC7&gt;=5,5,IF('Core Indicators'!FC7&gt;=4,4,IF('Core Indicators'!FC7&gt;=3,3,IF('Core Indicators'!FC7&gt;=2,2,IF('Core Indicators'!FC7&gt;=1,1,0))))))</f>
        <v>4</v>
      </c>
      <c r="Z10" s="238">
        <f t="shared" si="7"/>
        <v>4</v>
      </c>
      <c r="AA10" s="245">
        <f>'Crisis Indicator Data'!Y7</f>
        <v>0</v>
      </c>
      <c r="AB10" s="245">
        <f>'Crisis Indicator Data'!Z7</f>
        <v>2</v>
      </c>
      <c r="AC10" s="245">
        <f>'Crisis Indicator Data'!AA7</f>
        <v>2</v>
      </c>
      <c r="AD10" s="245">
        <f>'Crisis Indicator Data'!AB7</f>
        <v>3</v>
      </c>
      <c r="AE10" s="245">
        <f t="shared" si="8"/>
        <v>3</v>
      </c>
      <c r="AF10" s="245">
        <f>'Crisis Indicator Data'!AC7</f>
        <v>0</v>
      </c>
      <c r="AG10" s="245">
        <f>'Crisis Indicator Data'!AD7</f>
        <v>2</v>
      </c>
      <c r="AH10" s="245">
        <f t="shared" si="9"/>
        <v>2</v>
      </c>
      <c r="AI10" s="245">
        <f>'Crisis Indicator Data'!AE7</f>
        <v>3</v>
      </c>
      <c r="AJ10" s="245">
        <f>'Crisis Indicator Data'!AF7</f>
        <v>0</v>
      </c>
      <c r="AK10" s="245">
        <f>'Crisis Indicator Data'!AG7</f>
        <v>3</v>
      </c>
      <c r="AL10" s="245">
        <f t="shared" si="10"/>
        <v>4</v>
      </c>
      <c r="AM10" s="238">
        <f t="shared" si="11"/>
        <v>3</v>
      </c>
      <c r="AN10" s="238">
        <f t="shared" si="12"/>
        <v>3.5</v>
      </c>
    </row>
    <row r="11" spans="1:40" ht="13.5" customHeight="1" x14ac:dyDescent="0.3">
      <c r="A11" s="145" t="str">
        <f>'Crisis Indicator Data'!A8</f>
        <v>Rohingya refugee crisis</v>
      </c>
      <c r="B11" s="146" t="str">
        <f>'Crisis Indicator Data'!B8</f>
        <v>International displacement</v>
      </c>
      <c r="C11" s="146" t="str">
        <f>'Crisis Indicator Data'!C8</f>
        <v>BGD002</v>
      </c>
      <c r="D11" s="146" t="str">
        <f>'Crisis Indicator Data'!D8</f>
        <v>Bangladesh</v>
      </c>
      <c r="E11" s="147" t="str">
        <f>'Crisis Indicator Data'!E8</f>
        <v>BGD</v>
      </c>
      <c r="F11" s="238">
        <f>IF(B11="Regional crisis",(IF(VLOOKUP($C11,'Regional Crises'!$B$1:$R$66,7,FALSE)="x","x",ROUND(IF(VLOOKUP($C11,'Regional Crises'!$B$1:$R$66,7,FALSE)&gt;$F$3,5,IF(VLOOKUP($C11,'Regional Crises'!$B$1:$R$66,7,FALSE)&lt;F$4,0,($F$3-VLOOKUP($C11,'Regional Crises'!$B$1:$R$66,7,FALSE))/($F$3-$F$4)*5)),1))),IF(VLOOKUP($E11,'Country Indicator Data'!$B$4:$N$194,3,FALSE)="x","x",ROUND(IF(VLOOKUP($E11,'Country Indicator Data'!$B$4:$N$194,3,FALSE)&gt;$F$3,5,IF(VLOOKUP($E11,'Country Indicator Data'!$B$4:$N$194,3,FALSE)&lt;$F$4,0,($F$3-VLOOKUP($E11,'Country Indicator Data'!$B$4:$N$194,3,FALSE))/($F$3-$F$4)*5)),1)))</f>
        <v>2.5</v>
      </c>
      <c r="G11" s="238">
        <f>IF(B11="Regional crisis",(IF(VLOOKUP($C11,'Regional Crises'!$B$1:$R$66,9,FALSE)="x","x",ROUND(IF(VLOOKUP($C11,'Regional Crises'!$B$1:$R$66,9,FALSE)&gt;G$3,5,IF(VLOOKUP($C11,'Regional Crises'!$B$1:$R$66,9,FALSE)&lt;G$4,0,(G$3-VLOOKUP($C11,'Regional Crises'!$B$1:$R$66,9,FALSE))/(G$3-G$4)*5)),1))),IF(VLOOKUP($E11,'Country Indicator Data'!$B$4:$N$194,5,FALSE)="x","x",ROUND(IF(VLOOKUP($E11,'Country Indicator Data'!$B$4:$N$194,5,FALSE)&gt;G$3,5,IF(VLOOKUP($E11,'Country Indicator Data'!$B$4:$N$194,5,FALSE)&lt;G$4,0,(G$3-VLOOKUP($E11,'Country Indicator Data'!$B$4:$N$194,5,FALSE))/(G$3-G$4)*5)),1)))</f>
        <v>2.8</v>
      </c>
      <c r="H11" s="238">
        <f t="shared" si="0"/>
        <v>2.65</v>
      </c>
      <c r="I11" s="238">
        <f>IF(B11="Regional crisis",(IF(VLOOKUP($C11,'Regional Crises'!$B$1:$R$66,6,FALSE)="x","x",ROUND(IF(VLOOKUP($C11,'Regional Crises'!$B$1:$R$66,6,FALSE)&gt;I$3,5,IF(VLOOKUP($C11,'Regional Crises'!$B$1:$R$66,6,FALSE)&lt;I$4,0,5-(I$3-VLOOKUP($C11,'Regional Crises'!$B$1:$R$66,6,FALSE))/(I$3-I$4)*5)),1))),IF(VLOOKUP($E11,'Country Indicator Data'!$B$4:$N$194,2,FALSE)="x","x",ROUND(IF(VLOOKUP($E11,'Country Indicator Data'!$B$4:$N$194,2,FALSE)&gt;I$3,5,IF(VLOOKUP($E11,'Country Indicator Data'!$B$4:$N$194,2,FALSE)&lt;I$4,0,5-(I$3-VLOOKUP($E11,'Country Indicator Data'!$B$4:$N$194,2,FALSE))/(I$3-I$4)*5)),1)))</f>
        <v>0.9</v>
      </c>
      <c r="J11" s="238">
        <f>IF(B11="Regional crisis",(IF(VLOOKUP($C11,'Regional Crises'!$B$1:$R$66,8,FALSE)="x","x",ROUND(IF(VLOOKUP($C11,'Regional Crises'!$B$1:$R$66,8,FALSE)&gt;J$3,5,IF(VLOOKUP($C11,'Regional Crises'!$B$1:$R$66,8,FALSE)&lt;J$4,0,5-(J$3-VLOOKUP($C11,'Regional Crises'!$B$1:$R$66,8,FALSE))/(J$3-J$4)*5)),1))),IF(VLOOKUP($E11,'Country Indicator Data'!$B$4:$N$194,4,FALSE)="x","x",ROUND(IF(VLOOKUP($E11,'Country Indicator Data'!$B$4:$N$194,4,FALSE)&gt;J$3,5,IF(VLOOKUP($E11,'Country Indicator Data'!$B$4:$N$194,4,FALSE)&lt;J$4,0,5-(J$3-VLOOKUP($E11,'Country Indicator Data'!$B$4:$N$194,4,FALSE))/(J$3-J$4)*5)),1)))</f>
        <v>1.2</v>
      </c>
      <c r="K11" s="238">
        <f t="shared" si="1"/>
        <v>1.05</v>
      </c>
      <c r="L11" s="238">
        <f>IF(B11="Regional crisis",(IF(VLOOKUP($C11,'Regional Crises'!$B$1:$R$66,10,FALSE)="x","x",ROUND(IF(VLOOKUP($C11,'Regional Crises'!$B$1:$R$66,10,FALSE)&gt;L$3,5,IF(VLOOKUP($C11,'Regional Crises'!$B$1:$R$66,10,FALSE)&lt;L$4,0,5-(L$3-VLOOKUP($C11,'Regional Crises'!$B$1:$R$66,10,FALSE))/(L$3-L$4)*5)),1))),IF(VLOOKUP($E11,'Country Indicator Data'!$B$4:$N$194,6,FALSE)="x","x",ROUND(IF(VLOOKUP($E11,'Country Indicator Data'!$B$4:$N$194,6,FALSE)&gt;L$3,5,IF(VLOOKUP($E11,'Country Indicator Data'!$B$4:$N$194,6,FALSE)&lt;L$4,0,5-(L$3-VLOOKUP($E11,'Country Indicator Data'!$B$4:$N$194,6,FALSE))/(L$3-L$4)*5)),1)))</f>
        <v>3.6</v>
      </c>
      <c r="M11" s="238">
        <f>IF(B11="Regional crisis",(IF(VLOOKUP($C11,'Regional Crises'!$B$1:$R$66,11,FALSE)="x","x",ROUND(IF(VLOOKUP($C11,'Regional Crises'!$B$1:$R$66,11,FALSE)&gt;M$3,5,IF(VLOOKUP($C11,'Regional Crises'!$B$1:$R$66,11,FALSE)&lt;M$4,0,5-(M$3-VLOOKUP($C11,'Regional Crises'!$B$1:$R$66,11,FALSE))/(M$3-M$4)*5)),1))),IF(VLOOKUP($E11,'Country Indicator Data'!$B$4:$N$194,7,FALSE)="x","x",ROUND(IF(VLOOKUP($E11,'Country Indicator Data'!$B$4:$N$194,7,FALSE)&gt;M$3,5,IF(VLOOKUP($E11,'Country Indicator Data'!$B$4:$N$194,7,FALSE)&lt;M$4,0,5-(M$3-VLOOKUP($E11,'Country Indicator Data'!$B$4:$N$194,7,FALSE))/(M$3-M$4)*5)),1)))</f>
        <v>0.9</v>
      </c>
      <c r="N11" s="238">
        <f t="shared" si="2"/>
        <v>2.25</v>
      </c>
      <c r="O11" s="238">
        <f t="shared" si="3"/>
        <v>1.9833333333333334</v>
      </c>
      <c r="P11" s="238">
        <f>IF(B11="Regional crisis",VLOOKUP(C11,'Regional Crises'!$B$1:$R$69,12,FALSE),VLOOKUP(E11,'Country Indicator Data'!$B$4:$I$194,8,FALSE))</f>
        <v>3</v>
      </c>
      <c r="Q11" s="238">
        <f>IF($B11="Regional crisis",((IF(VLOOKUP($C11,'Regional Crises'!$B$1:$R$66,13,FALSE)="x","x",ROUND(IF(VLOOKUP($C11,'Regional Crises'!$B$1:$R$66,13,FALSE)&gt;Q$3,5,IF(VLOOKUP($C11,'Regional Crises'!$B$1:$R$66,13,FALSE)&lt;Q$4,0,5-(LOG(Q$3)-LOG(VLOOKUP($C11,'Regional Crises'!$B$1:$R$66,13,FALSE)))/(LOG(Q$3)-LOG(Q$4))*5)),1)))),(IF(VLOOKUP($E11,'Country Indicator Data'!$B$4:$N$194,9,FALSE)="x","x",ROUND(IF(VLOOKUP($E11,'Country Indicator Data'!$B$4:$N$194,9,FALSE)&gt;Q$3,5,IF(VLOOKUP($E11,'Country Indicator Data'!$B$4:$N$194,9,FALSE)&lt;Q$4,0,5-(LOG(Q$3)-LOG(VLOOKUP($E11,'Country Indicator Data'!$B$4:$N$194,9,FALSE)))/(LOG(Q$3)-LOG(Q$4))*5)),1))))</f>
        <v>1.6</v>
      </c>
      <c r="R11" s="238">
        <f t="shared" si="4"/>
        <v>2.2999999999999998</v>
      </c>
      <c r="S11" s="238">
        <f>IF(B11="Regional crisis",((IF(VLOOKUP($C11,'Regional Crises'!$B$1:$R$66,17,FALSE)="x","x",ROUND(IF(VLOOKUP($C11,'Regional Crises'!$B$1:$R$66,17,FALSE)&gt;S$3,0,IF(VLOOKUP($C11,'Regional Crises'!$B$1:$R$66,17,FALSE)&lt;S$4,5,(S$3-VLOOKUP($C11,'Regional Crises'!$B$1:$R$66,17,FALSE))/(S$3-S$4)*5)),1)))),(IF(VLOOKUP($E11,'Country Indicator Data'!$B$4:$N$194,13,FALSE)="x","x",ROUND(IF(VLOOKUP($E11,'Country Indicator Data'!$B$4:$N$194,13,FALSE)&gt;S$3,0,IF(VLOOKUP($E11,'Country Indicator Data'!$B$4:$N$194,13,FALSE)&lt;S$4,5,(S$3-VLOOKUP($E11,'Country Indicator Data'!$B$4:$N$194,13,FALSE))/(S$3-S$4)*5)),1))))</f>
        <v>3.7</v>
      </c>
      <c r="T11" s="238">
        <f>IF(B11="Regional crisis",((IF(VLOOKUP($C11,'Regional Crises'!$B$1:$R$66,14,FALSE)="x","x",ROUND(IF(VLOOKUP($C11,'Regional Crises'!$B$1:$R$66,14,FALSE)&gt;T$3,0,IF(VLOOKUP($C11,'Regional Crises'!$B$1:$R$66,14,FALSE)&lt;T$4,5,(T$3-VLOOKUP($C11,'Regional Crises'!$B$1:$R$66,14,FALSE))/(T$3-T$4)*5)),1)))),(IF(VLOOKUP($E11,'Country Indicator Data'!$B$4:$N$194,10,FALSE)="x","x",ROUND(IF(VLOOKUP($E11,'Country Indicator Data'!$B$4:$N$194,10,FALSE)&gt;T$3,0,IF(VLOOKUP($E11,'Country Indicator Data'!$B$4:$N$194,10,FALSE)&lt;T$4,5,(T$3-VLOOKUP($E11,'Country Indicator Data'!$B$4:$N$194,10,FALSE))/(T$3-T$4)*5)),1))))</f>
        <v>3.1</v>
      </c>
      <c r="U11" s="238">
        <f>IF(B11="Regional crisis",((IF(VLOOKUP($C11,'Regional Crises'!$B$1:$R$66,15,FALSE)="x","x",ROUND(IF(VLOOKUP($C11,'Regional Crises'!$B$1:$R$66,15,FALSE)&gt;U$3,0,IF(VLOOKUP($C11,'Regional Crises'!$B$1:$R$66,15,FALSE)&lt;U$4,5,(U$3-VLOOKUP($C11,'Regional Crises'!$B$1:$R$66,15,FALSE))/(U$3-U$4)*5)),1)))),(IF(VLOOKUP($E11,'Country Indicator Data'!$B$4:$N$194,11,FALSE)="x","x",ROUND(IF(VLOOKUP($E11,'Country Indicator Data'!$B$4:$N$194,11,FALSE)&gt;U$3,0,IF(VLOOKUP($E11,'Country Indicator Data'!$B$4:$N$194,11,FALSE)&lt;U$4,5,(U$3-VLOOKUP($E11,'Country Indicator Data'!$B$4:$N$194,11,FALSE))/(U$3-U$4)*5)),1))))</f>
        <v>3.3</v>
      </c>
      <c r="V11" s="238">
        <f>IF(B11="Regional crisis",((IF(VLOOKUP($C11,'Regional Crises'!$B$1:$R$66,16,FALSE)="x","x",ROUND(IF(VLOOKUP($C11,'Regional Crises'!$B$1:$R$66,16,FALSE)&gt;V$3,0,IF(VLOOKUP($C11,'Regional Crises'!$B$1:$R$66,16,FALSE)&lt;V$4,5,(V$3-VLOOKUP($C11,'Regional Crises'!$B$1:$R$66,16,FALSE))/(V$3-V$4)*5)),1)))),(IF(VLOOKUP($E11,'Country Indicator Data'!$B$4:$N$194,12,FALSE)="x","x",ROUND(IF(VLOOKUP($E11,'Country Indicator Data'!$B$4:$N$194,12,FALSE)&gt;V$3,0,IF(VLOOKUP($E11,'Country Indicator Data'!$B$4:$N$194,12,FALSE)&lt;V$4,5,(V$3-VLOOKUP($E11,'Country Indicator Data'!$B$4:$N$194,12,FALSE))/(V$3-V$4)*5)),1))))</f>
        <v>3.1</v>
      </c>
      <c r="W11" s="238">
        <f t="shared" si="5"/>
        <v>3.3</v>
      </c>
      <c r="X11" s="238">
        <f t="shared" si="6"/>
        <v>2.5</v>
      </c>
      <c r="Y11" s="245">
        <f>IF('Core Indicators'!FC8="x","x",IF('Core Indicators'!FC8&gt;=5,5,IF('Core Indicators'!FC8&gt;=4,4,IF('Core Indicators'!FC8&gt;=3,3,IF('Core Indicators'!FC8&gt;=2,2,IF('Core Indicators'!FC8&gt;=1,1,0))))))</f>
        <v>3</v>
      </c>
      <c r="Z11" s="238">
        <f t="shared" si="7"/>
        <v>3</v>
      </c>
      <c r="AA11" s="245">
        <f>'Crisis Indicator Data'!Y8</f>
        <v>2</v>
      </c>
      <c r="AB11" s="245">
        <f>'Crisis Indicator Data'!Z8</f>
        <v>1</v>
      </c>
      <c r="AC11" s="245">
        <f>'Crisis Indicator Data'!AA8</f>
        <v>2</v>
      </c>
      <c r="AD11" s="245">
        <f>'Crisis Indicator Data'!AB8</f>
        <v>0</v>
      </c>
      <c r="AE11" s="245">
        <f t="shared" si="8"/>
        <v>2</v>
      </c>
      <c r="AF11" s="245">
        <f>'Crisis Indicator Data'!AC8</f>
        <v>2</v>
      </c>
      <c r="AG11" s="245">
        <f>'Crisis Indicator Data'!AD8</f>
        <v>3</v>
      </c>
      <c r="AH11" s="245">
        <f t="shared" si="9"/>
        <v>5</v>
      </c>
      <c r="AI11" s="245">
        <f>'Crisis Indicator Data'!AE8</f>
        <v>3</v>
      </c>
      <c r="AJ11" s="245">
        <f>'Crisis Indicator Data'!AF8</f>
        <v>1</v>
      </c>
      <c r="AK11" s="245">
        <f>'Crisis Indicator Data'!AG8</f>
        <v>3</v>
      </c>
      <c r="AL11" s="245">
        <f t="shared" si="10"/>
        <v>5</v>
      </c>
      <c r="AM11" s="238">
        <f t="shared" si="11"/>
        <v>4</v>
      </c>
      <c r="AN11" s="238">
        <f t="shared" si="12"/>
        <v>3.5</v>
      </c>
    </row>
    <row r="12" spans="1:40" ht="13.5" customHeight="1" x14ac:dyDescent="0.3">
      <c r="A12" s="145" t="str">
        <f>'Crisis Indicator Data'!A9</f>
        <v>Venezuela displacement in Brazil</v>
      </c>
      <c r="B12" s="146" t="str">
        <f>'Crisis Indicator Data'!B9</f>
        <v>International displacement</v>
      </c>
      <c r="C12" s="146" t="str">
        <f>'Crisis Indicator Data'!C9</f>
        <v>BRA002</v>
      </c>
      <c r="D12" s="146" t="str">
        <f>'Crisis Indicator Data'!D9</f>
        <v>Brazil</v>
      </c>
      <c r="E12" s="147" t="str">
        <f>'Crisis Indicator Data'!E9</f>
        <v>BRA</v>
      </c>
      <c r="F12" s="238">
        <f>IF(B12="Regional crisis",(IF(VLOOKUP($C12,'Regional Crises'!$B$1:$R$66,7,FALSE)="x","x",ROUND(IF(VLOOKUP($C12,'Regional Crises'!$B$1:$R$66,7,FALSE)&gt;$F$3,5,IF(VLOOKUP($C12,'Regional Crises'!$B$1:$R$66,7,FALSE)&lt;F$4,0,($F$3-VLOOKUP($C12,'Regional Crises'!$B$1:$R$66,7,FALSE))/($F$3-$F$4)*5)),1))),IF(VLOOKUP($E12,'Country Indicator Data'!$B$4:$N$194,3,FALSE)="x","x",ROUND(IF(VLOOKUP($E12,'Country Indicator Data'!$B$4:$N$194,3,FALSE)&gt;$F$3,5,IF(VLOOKUP($E12,'Country Indicator Data'!$B$4:$N$194,3,FALSE)&lt;$F$4,0,($F$3-VLOOKUP($E12,'Country Indicator Data'!$B$4:$N$194,3,FALSE))/($F$3-$F$4)*5)),1)))</f>
        <v>0.7</v>
      </c>
      <c r="G12" s="238">
        <f>IF(B12="Regional crisis",(IF(VLOOKUP($C12,'Regional Crises'!$B$1:$R$66,9,FALSE)="x","x",ROUND(IF(VLOOKUP($C12,'Regional Crises'!$B$1:$R$66,9,FALSE)&gt;G$3,5,IF(VLOOKUP($C12,'Regional Crises'!$B$1:$R$66,9,FALSE)&lt;G$4,0,(G$3-VLOOKUP($C12,'Regional Crises'!$B$1:$R$66,9,FALSE))/(G$3-G$4)*5)),1))),IF(VLOOKUP($E12,'Country Indicator Data'!$B$4:$N$194,5,FALSE)="x","x",ROUND(IF(VLOOKUP($E12,'Country Indicator Data'!$B$4:$N$194,5,FALSE)&gt;G$3,5,IF(VLOOKUP($E12,'Country Indicator Data'!$B$4:$N$194,5,FALSE)&lt;G$4,0,(G$3-VLOOKUP($E12,'Country Indicator Data'!$B$4:$N$194,5,FALSE))/(G$3-G$4)*5)),1)))</f>
        <v>1.3</v>
      </c>
      <c r="H12" s="238">
        <f t="shared" si="0"/>
        <v>1</v>
      </c>
      <c r="I12" s="238">
        <f>IF(B12="Regional crisis",(IF(VLOOKUP($C12,'Regional Crises'!$B$1:$R$66,6,FALSE)="x","x",ROUND(IF(VLOOKUP($C12,'Regional Crises'!$B$1:$R$66,6,FALSE)&gt;I$3,5,IF(VLOOKUP($C12,'Regional Crises'!$B$1:$R$66,6,FALSE)&lt;I$4,0,5-(I$3-VLOOKUP($C12,'Regional Crises'!$B$1:$R$66,6,FALSE))/(I$3-I$4)*5)),1))),IF(VLOOKUP($E12,'Country Indicator Data'!$B$4:$N$194,2,FALSE)="x","x",ROUND(IF(VLOOKUP($E12,'Country Indicator Data'!$B$4:$N$194,2,FALSE)&gt;I$3,5,IF(VLOOKUP($E12,'Country Indicator Data'!$B$4:$N$194,2,FALSE)&lt;I$4,0,5-(I$3-VLOOKUP($E12,'Country Indicator Data'!$B$4:$N$194,2,FALSE))/(I$3-I$4)*5)),1)))</f>
        <v>2.6</v>
      </c>
      <c r="J12" s="238">
        <f>IF(B12="Regional crisis",(IF(VLOOKUP($C12,'Regional Crises'!$B$1:$R$66,8,FALSE)="x","x",ROUND(IF(VLOOKUP($C12,'Regional Crises'!$B$1:$R$66,8,FALSE)&gt;J$3,5,IF(VLOOKUP($C12,'Regional Crises'!$B$1:$R$66,8,FALSE)&lt;J$4,0,5-(J$3-VLOOKUP($C12,'Regional Crises'!$B$1:$R$66,8,FALSE))/(J$3-J$4)*5)),1))),IF(VLOOKUP($E12,'Country Indicator Data'!$B$4:$N$194,4,FALSE)="x","x",ROUND(IF(VLOOKUP($E12,'Country Indicator Data'!$B$4:$N$194,4,FALSE)&gt;J$3,5,IF(VLOOKUP($E12,'Country Indicator Data'!$B$4:$N$194,4,FALSE)&lt;J$4,0,5-(J$3-VLOOKUP($E12,'Country Indicator Data'!$B$4:$N$194,4,FALSE))/(J$3-J$4)*5)),1)))</f>
        <v>0.7</v>
      </c>
      <c r="K12" s="238">
        <f t="shared" si="1"/>
        <v>1.65</v>
      </c>
      <c r="L12" s="238">
        <f>IF(B12="Regional crisis",(IF(VLOOKUP($C12,'Regional Crises'!$B$1:$R$66,10,FALSE)="x","x",ROUND(IF(VLOOKUP($C12,'Regional Crises'!$B$1:$R$66,10,FALSE)&gt;L$3,5,IF(VLOOKUP($C12,'Regional Crises'!$B$1:$R$66,10,FALSE)&lt;L$4,0,5-(L$3-VLOOKUP($C12,'Regional Crises'!$B$1:$R$66,10,FALSE))/(L$3-L$4)*5)),1))),IF(VLOOKUP($E12,'Country Indicator Data'!$B$4:$N$194,6,FALSE)="x","x",ROUND(IF(VLOOKUP($E12,'Country Indicator Data'!$B$4:$N$194,6,FALSE)&gt;L$3,5,IF(VLOOKUP($E12,'Country Indicator Data'!$B$4:$N$194,6,FALSE)&lt;L$4,0,5-(L$3-VLOOKUP($E12,'Country Indicator Data'!$B$4:$N$194,6,FALSE))/(L$3-L$4)*5)),1)))</f>
        <v>2.6</v>
      </c>
      <c r="M12" s="238">
        <f>IF(B12="Regional crisis",(IF(VLOOKUP($C12,'Regional Crises'!$B$1:$R$66,11,FALSE)="x","x",ROUND(IF(VLOOKUP($C12,'Regional Crises'!$B$1:$R$66,11,FALSE)&gt;M$3,5,IF(VLOOKUP($C12,'Regional Crises'!$B$1:$R$66,11,FALSE)&lt;M$4,0,5-(M$3-VLOOKUP($C12,'Regional Crises'!$B$1:$R$66,11,FALSE))/(M$3-M$4)*5)),1))),IF(VLOOKUP($E12,'Country Indicator Data'!$B$4:$N$194,7,FALSE)="x","x",ROUND(IF(VLOOKUP($E12,'Country Indicator Data'!$B$4:$N$194,7,FALSE)&gt;M$3,5,IF(VLOOKUP($E12,'Country Indicator Data'!$B$4:$N$194,7,FALSE)&lt;M$4,0,5-(M$3-VLOOKUP($E12,'Country Indicator Data'!$B$4:$N$194,7,FALSE))/(M$3-M$4)*5)),1)))</f>
        <v>3.6</v>
      </c>
      <c r="N12" s="238">
        <f t="shared" si="2"/>
        <v>3.1</v>
      </c>
      <c r="O12" s="238">
        <f t="shared" si="3"/>
        <v>1.9166666666666667</v>
      </c>
      <c r="P12" s="238">
        <f>IF(B12="Regional crisis",VLOOKUP(C12,'Regional Crises'!$B$1:$R$69,12,FALSE),VLOOKUP(E12,'Country Indicator Data'!$B$4:$I$194,8,FALSE))</f>
        <v>5</v>
      </c>
      <c r="Q12" s="238">
        <f>IF($B12="Regional crisis",((IF(VLOOKUP($C12,'Regional Crises'!$B$1:$R$66,13,FALSE)="x","x",ROUND(IF(VLOOKUP($C12,'Regional Crises'!$B$1:$R$66,13,FALSE)&gt;Q$3,5,IF(VLOOKUP($C12,'Regional Crises'!$B$1:$R$66,13,FALSE)&lt;Q$4,0,5-(LOG(Q$3)-LOG(VLOOKUP($C12,'Regional Crises'!$B$1:$R$66,13,FALSE)))/(LOG(Q$3)-LOG(Q$4))*5)),1)))),(IF(VLOOKUP($E12,'Country Indicator Data'!$B$4:$N$194,9,FALSE)="x","x",ROUND(IF(VLOOKUP($E12,'Country Indicator Data'!$B$4:$N$194,9,FALSE)&gt;Q$3,5,IF(VLOOKUP($E12,'Country Indicator Data'!$B$4:$N$194,9,FALSE)&lt;Q$4,0,5-(LOG(Q$3)-LOG(VLOOKUP($E12,'Country Indicator Data'!$B$4:$N$194,9,FALSE)))/(LOG(Q$3)-LOG(Q$4))*5)),1))))</f>
        <v>0</v>
      </c>
      <c r="R12" s="238">
        <f t="shared" si="4"/>
        <v>2.5</v>
      </c>
      <c r="S12" s="238">
        <f>IF(B12="Regional crisis",((IF(VLOOKUP($C12,'Regional Crises'!$B$1:$R$66,17,FALSE)="x","x",ROUND(IF(VLOOKUP($C12,'Regional Crises'!$B$1:$R$66,17,FALSE)&gt;S$3,0,IF(VLOOKUP($C12,'Regional Crises'!$B$1:$R$66,17,FALSE)&lt;S$4,5,(S$3-VLOOKUP($C12,'Regional Crises'!$B$1:$R$66,17,FALSE))/(S$3-S$4)*5)),1)))),(IF(VLOOKUP($E12,'Country Indicator Data'!$B$4:$N$194,13,FALSE)="x","x",ROUND(IF(VLOOKUP($E12,'Country Indicator Data'!$B$4:$N$194,13,FALSE)&gt;S$3,0,IF(VLOOKUP($E12,'Country Indicator Data'!$B$4:$N$194,13,FALSE)&lt;S$4,5,(S$3-VLOOKUP($E12,'Country Indicator Data'!$B$4:$N$194,13,FALSE))/(S$3-S$4)*5)),1))))</f>
        <v>3.3</v>
      </c>
      <c r="T12" s="238">
        <f>IF(B12="Regional crisis",((IF(VLOOKUP($C12,'Regional Crises'!$B$1:$R$66,14,FALSE)="x","x",ROUND(IF(VLOOKUP($C12,'Regional Crises'!$B$1:$R$66,14,FALSE)&gt;T$3,0,IF(VLOOKUP($C12,'Regional Crises'!$B$1:$R$66,14,FALSE)&lt;T$4,5,(T$3-VLOOKUP($C12,'Regional Crises'!$B$1:$R$66,14,FALSE))/(T$3-T$4)*5)),1)))),(IF(VLOOKUP($E12,'Country Indicator Data'!$B$4:$N$194,10,FALSE)="x","x",ROUND(IF(VLOOKUP($E12,'Country Indicator Data'!$B$4:$N$194,10,FALSE)&gt;T$3,0,IF(VLOOKUP($E12,'Country Indicator Data'!$B$4:$N$194,10,FALSE)&lt;T$4,5,(T$3-VLOOKUP($E12,'Country Indicator Data'!$B$4:$N$194,10,FALSE))/(T$3-T$4)*5)),1))))</f>
        <v>2.7</v>
      </c>
      <c r="U12" s="238">
        <f>IF(B12="Regional crisis",((IF(VLOOKUP($C12,'Regional Crises'!$B$1:$R$66,15,FALSE)="x","x",ROUND(IF(VLOOKUP($C12,'Regional Crises'!$B$1:$R$66,15,FALSE)&gt;U$3,0,IF(VLOOKUP($C12,'Regional Crises'!$B$1:$R$66,15,FALSE)&lt;U$4,5,(U$3-VLOOKUP($C12,'Regional Crises'!$B$1:$R$66,15,FALSE))/(U$3-U$4)*5)),1)))),(IF(VLOOKUP($E12,'Country Indicator Data'!$B$4:$N$194,11,FALSE)="x","x",ROUND(IF(VLOOKUP($E12,'Country Indicator Data'!$B$4:$N$194,11,FALSE)&gt;U$3,0,IF(VLOOKUP($E12,'Country Indicator Data'!$B$4:$N$194,11,FALSE)&lt;U$4,5,(U$3-VLOOKUP($E12,'Country Indicator Data'!$B$4:$N$194,11,FALSE))/(U$3-U$4)*5)),1))))</f>
        <v>1.3</v>
      </c>
      <c r="V12" s="238">
        <f>IF(B12="Regional crisis",((IF(VLOOKUP($C12,'Regional Crises'!$B$1:$R$66,16,FALSE)="x","x",ROUND(IF(VLOOKUP($C12,'Regional Crises'!$B$1:$R$66,16,FALSE)&gt;V$3,0,IF(VLOOKUP($C12,'Regional Crises'!$B$1:$R$66,16,FALSE)&lt;V$4,5,(V$3-VLOOKUP($C12,'Regional Crises'!$B$1:$R$66,16,FALSE))/(V$3-V$4)*5)),1)))),(IF(VLOOKUP($E12,'Country Indicator Data'!$B$4:$N$194,12,FALSE)="x","x",ROUND(IF(VLOOKUP($E12,'Country Indicator Data'!$B$4:$N$194,12,FALSE)&gt;V$3,0,IF(VLOOKUP($E12,'Country Indicator Data'!$B$4:$N$194,12,FALSE)&lt;V$4,5,(V$3-VLOOKUP($E12,'Country Indicator Data'!$B$4:$N$194,12,FALSE))/(V$3-V$4)*5)),1))))</f>
        <v>1.3</v>
      </c>
      <c r="W12" s="238">
        <f t="shared" si="5"/>
        <v>2.2000000000000002</v>
      </c>
      <c r="X12" s="238">
        <f t="shared" si="6"/>
        <v>2.2000000000000002</v>
      </c>
      <c r="Y12" s="245">
        <f>IF('Core Indicators'!FC9="x","x",IF('Core Indicators'!FC9&gt;=5,5,IF('Core Indicators'!FC9&gt;=4,4,IF('Core Indicators'!FC9&gt;=3,3,IF('Core Indicators'!FC9&gt;=2,2,IF('Core Indicators'!FC9&gt;=1,1,0))))))</f>
        <v>2</v>
      </c>
      <c r="Z12" s="238">
        <f t="shared" si="7"/>
        <v>2</v>
      </c>
      <c r="AA12" s="245">
        <f>'Crisis Indicator Data'!Y9</f>
        <v>0</v>
      </c>
      <c r="AB12" s="245">
        <f>'Crisis Indicator Data'!Z9</f>
        <v>0</v>
      </c>
      <c r="AC12" s="245">
        <f>'Crisis Indicator Data'!AA9</f>
        <v>0</v>
      </c>
      <c r="AD12" s="245">
        <f>'Crisis Indicator Data'!AB9</f>
        <v>0</v>
      </c>
      <c r="AE12" s="245">
        <f t="shared" si="8"/>
        <v>0</v>
      </c>
      <c r="AF12" s="245">
        <f>'Crisis Indicator Data'!AC9</f>
        <v>0</v>
      </c>
      <c r="AG12" s="245">
        <f>'Crisis Indicator Data'!AD9</f>
        <v>0</v>
      </c>
      <c r="AH12" s="245">
        <f t="shared" si="9"/>
        <v>0</v>
      </c>
      <c r="AI12" s="245">
        <f>'Crisis Indicator Data'!AE9</f>
        <v>0</v>
      </c>
      <c r="AJ12" s="245">
        <f>'Crisis Indicator Data'!AF9</f>
        <v>0</v>
      </c>
      <c r="AK12" s="245">
        <f>'Crisis Indicator Data'!AG9</f>
        <v>0</v>
      </c>
      <c r="AL12" s="245">
        <f t="shared" si="10"/>
        <v>0</v>
      </c>
      <c r="AM12" s="238">
        <f t="shared" si="11"/>
        <v>0</v>
      </c>
      <c r="AN12" s="238">
        <f t="shared" si="12"/>
        <v>1</v>
      </c>
    </row>
    <row r="13" spans="1:40" ht="13.5" customHeight="1" x14ac:dyDescent="0.3">
      <c r="A13" s="145" t="str">
        <f>'Crisis Indicator Data'!A10</f>
        <v>Complex crisis in CAR</v>
      </c>
      <c r="B13" s="146" t="str">
        <f>'Crisis Indicator Data'!B10</f>
        <v>Complex crisis</v>
      </c>
      <c r="C13" s="146" t="str">
        <f>'Crisis Indicator Data'!C10</f>
        <v>CAF001</v>
      </c>
      <c r="D13" s="146" t="str">
        <f>'Crisis Indicator Data'!D10</f>
        <v>CAR</v>
      </c>
      <c r="E13" s="147" t="str">
        <f>'Crisis Indicator Data'!E10</f>
        <v>CAF</v>
      </c>
      <c r="F13" s="238">
        <f>IF(B13="Regional crisis",(IF(VLOOKUP($C13,'Regional Crises'!$B$1:$R$66,7,FALSE)="x","x",ROUND(IF(VLOOKUP($C13,'Regional Crises'!$B$1:$R$66,7,FALSE)&gt;$F$3,5,IF(VLOOKUP($C13,'Regional Crises'!$B$1:$R$66,7,FALSE)&lt;F$4,0,($F$3-VLOOKUP($C13,'Regional Crises'!$B$1:$R$66,7,FALSE))/($F$3-$F$4)*5)),1))),IF(VLOOKUP($E13,'Country Indicator Data'!$B$4:$N$194,3,FALSE)="x","x",ROUND(IF(VLOOKUP($E13,'Country Indicator Data'!$B$4:$N$194,3,FALSE)&gt;$F$3,5,IF(VLOOKUP($E13,'Country Indicator Data'!$B$4:$N$194,3,FALSE)&lt;$F$4,0,($F$3-VLOOKUP($E13,'Country Indicator Data'!$B$4:$N$194,3,FALSE))/($F$3-$F$4)*5)),1)))</f>
        <v>3.6</v>
      </c>
      <c r="G13" s="238">
        <f>IF(B13="Regional crisis",(IF(VLOOKUP($C13,'Regional Crises'!$B$1:$R$66,9,FALSE)="x","x",ROUND(IF(VLOOKUP($C13,'Regional Crises'!$B$1:$R$66,9,FALSE)&gt;G$3,5,IF(VLOOKUP($C13,'Regional Crises'!$B$1:$R$66,9,FALSE)&lt;G$4,0,(G$3-VLOOKUP($C13,'Regional Crises'!$B$1:$R$66,9,FALSE))/(G$3-G$4)*5)),1))),IF(VLOOKUP($E13,'Country Indicator Data'!$B$4:$N$194,5,FALSE)="x","x",ROUND(IF(VLOOKUP($E13,'Country Indicator Data'!$B$4:$N$194,5,FALSE)&gt;G$3,5,IF(VLOOKUP($E13,'Country Indicator Data'!$B$4:$N$194,5,FALSE)&lt;G$4,0,(G$3-VLOOKUP($E13,'Country Indicator Data'!$B$4:$N$194,5,FALSE))/(G$3-G$4)*5)),1)))</f>
        <v>3.2</v>
      </c>
      <c r="H13" s="238">
        <f t="shared" si="0"/>
        <v>3.4000000000000004</v>
      </c>
      <c r="I13" s="238">
        <f>IF(B13="Regional crisis",(IF(VLOOKUP($C13,'Regional Crises'!$B$1:$R$66,6,FALSE)="x","x",ROUND(IF(VLOOKUP($C13,'Regional Crises'!$B$1:$R$66,6,FALSE)&gt;I$3,5,IF(VLOOKUP($C13,'Regional Crises'!$B$1:$R$66,6,FALSE)&lt;I$4,0,5-(I$3-VLOOKUP($C13,'Regional Crises'!$B$1:$R$66,6,FALSE))/(I$3-I$4)*5)),1))),IF(VLOOKUP($E13,'Country Indicator Data'!$B$4:$N$194,2,FALSE)="x","x",ROUND(IF(VLOOKUP($E13,'Country Indicator Data'!$B$4:$N$194,2,FALSE)&gt;I$3,5,IF(VLOOKUP($E13,'Country Indicator Data'!$B$4:$N$194,2,FALSE)&lt;I$4,0,5-(I$3-VLOOKUP($E13,'Country Indicator Data'!$B$4:$N$194,2,FALSE))/(I$3-I$4)*5)),1)))</f>
        <v>4.4000000000000004</v>
      </c>
      <c r="J13" s="238">
        <f>IF(B13="Regional crisis",(IF(VLOOKUP($C13,'Regional Crises'!$B$1:$R$66,8,FALSE)="x","x",ROUND(IF(VLOOKUP($C13,'Regional Crises'!$B$1:$R$66,8,FALSE)&gt;J$3,5,IF(VLOOKUP($C13,'Regional Crises'!$B$1:$R$66,8,FALSE)&lt;J$4,0,5-(J$3-VLOOKUP($C13,'Regional Crises'!$B$1:$R$66,8,FALSE))/(J$3-J$4)*5)),1))),IF(VLOOKUP($E13,'Country Indicator Data'!$B$4:$N$194,4,FALSE)="x","x",ROUND(IF(VLOOKUP($E13,'Country Indicator Data'!$B$4:$N$194,4,FALSE)&gt;J$3,5,IF(VLOOKUP($E13,'Country Indicator Data'!$B$4:$N$194,4,FALSE)&lt;J$4,0,5-(J$3-VLOOKUP($E13,'Country Indicator Data'!$B$4:$N$194,4,FALSE))/(J$3-J$4)*5)),1)))</f>
        <v>1.8</v>
      </c>
      <c r="K13" s="238">
        <f t="shared" si="1"/>
        <v>3.1</v>
      </c>
      <c r="L13" s="238">
        <f>IF(B13="Regional crisis",(IF(VLOOKUP($C13,'Regional Crises'!$B$1:$R$66,10,FALSE)="x","x",ROUND(IF(VLOOKUP($C13,'Regional Crises'!$B$1:$R$66,10,FALSE)&gt;L$3,5,IF(VLOOKUP($C13,'Regional Crises'!$B$1:$R$66,10,FALSE)&lt;L$4,0,5-(L$3-VLOOKUP($C13,'Regional Crises'!$B$1:$R$66,10,FALSE))/(L$3-L$4)*5)),1))),IF(VLOOKUP($E13,'Country Indicator Data'!$B$4:$N$194,6,FALSE)="x","x",ROUND(IF(VLOOKUP($E13,'Country Indicator Data'!$B$4:$N$194,6,FALSE)&gt;L$3,5,IF(VLOOKUP($E13,'Country Indicator Data'!$B$4:$N$194,6,FALSE)&lt;L$4,0,5-(L$3-VLOOKUP($E13,'Country Indicator Data'!$B$4:$N$194,6,FALSE))/(L$3-L$4)*5)),1)))</f>
        <v>4.5</v>
      </c>
      <c r="M13" s="238">
        <f>IF(B13="Regional crisis",(IF(VLOOKUP($C13,'Regional Crises'!$B$1:$R$66,11,FALSE)="x","x",ROUND(IF(VLOOKUP($C13,'Regional Crises'!$B$1:$R$66,11,FALSE)&gt;M$3,5,IF(VLOOKUP($C13,'Regional Crises'!$B$1:$R$66,11,FALSE)&lt;M$4,0,5-(M$3-VLOOKUP($C13,'Regional Crises'!$B$1:$R$66,11,FALSE))/(M$3-M$4)*5)),1))),IF(VLOOKUP($E13,'Country Indicator Data'!$B$4:$N$194,7,FALSE)="x","x",ROUND(IF(VLOOKUP($E13,'Country Indicator Data'!$B$4:$N$194,7,FALSE)&gt;M$3,5,IF(VLOOKUP($E13,'Country Indicator Data'!$B$4:$N$194,7,FALSE)&lt;M$4,0,5-(M$3-VLOOKUP($E13,'Country Indicator Data'!$B$4:$N$194,7,FALSE))/(M$3-M$4)*5)),1)))</f>
        <v>3.9</v>
      </c>
      <c r="N13" s="238">
        <f t="shared" si="2"/>
        <v>4.2</v>
      </c>
      <c r="O13" s="238">
        <f t="shared" si="3"/>
        <v>3.5666666666666664</v>
      </c>
      <c r="P13" s="238">
        <f>IF(B13="Regional crisis",VLOOKUP(C13,'Regional Crises'!$B$1:$R$69,12,FALSE),VLOOKUP(E13,'Country Indicator Data'!$B$4:$I$194,8,FALSE))</f>
        <v>4</v>
      </c>
      <c r="Q13" s="238">
        <f>IF($B13="Regional crisis",((IF(VLOOKUP($C13,'Regional Crises'!$B$1:$R$66,13,FALSE)="x","x",ROUND(IF(VLOOKUP($C13,'Regional Crises'!$B$1:$R$66,13,FALSE)&gt;Q$3,5,IF(VLOOKUP($C13,'Regional Crises'!$B$1:$R$66,13,FALSE)&lt;Q$4,0,5-(LOG(Q$3)-LOG(VLOOKUP($C13,'Regional Crises'!$B$1:$R$66,13,FALSE)))/(LOG(Q$3)-LOG(Q$4))*5)),1)))),(IF(VLOOKUP($E13,'Country Indicator Data'!$B$4:$N$194,9,FALSE)="x","x",ROUND(IF(VLOOKUP($E13,'Country Indicator Data'!$B$4:$N$194,9,FALSE)&gt;Q$3,5,IF(VLOOKUP($E13,'Country Indicator Data'!$B$4:$N$194,9,FALSE)&lt;Q$4,0,5-(LOG(Q$3)-LOG(VLOOKUP($E13,'Country Indicator Data'!$B$4:$N$194,9,FALSE)))/(LOG(Q$3)-LOG(Q$4))*5)),1))))</f>
        <v>3.6</v>
      </c>
      <c r="R13" s="238">
        <f t="shared" si="4"/>
        <v>3.8</v>
      </c>
      <c r="S13" s="238">
        <f>IF(B13="Regional crisis",((IF(VLOOKUP($C13,'Regional Crises'!$B$1:$R$66,17,FALSE)="x","x",ROUND(IF(VLOOKUP($C13,'Regional Crises'!$B$1:$R$66,17,FALSE)&gt;S$3,0,IF(VLOOKUP($C13,'Regional Crises'!$B$1:$R$66,17,FALSE)&lt;S$4,5,(S$3-VLOOKUP($C13,'Regional Crises'!$B$1:$R$66,17,FALSE))/(S$3-S$4)*5)),1)))),(IF(VLOOKUP($E13,'Country Indicator Data'!$B$4:$N$194,13,FALSE)="x","x",ROUND(IF(VLOOKUP($E13,'Country Indicator Data'!$B$4:$N$194,13,FALSE)&gt;S$3,0,IF(VLOOKUP($E13,'Country Indicator Data'!$B$4:$N$194,13,FALSE)&lt;S$4,5,(S$3-VLOOKUP($E13,'Country Indicator Data'!$B$4:$N$194,13,FALSE))/(S$3-S$4)*5)),1))))</f>
        <v>3.8</v>
      </c>
      <c r="T13" s="238">
        <f>IF(B13="Regional crisis",((IF(VLOOKUP($C13,'Regional Crises'!$B$1:$R$66,14,FALSE)="x","x",ROUND(IF(VLOOKUP($C13,'Regional Crises'!$B$1:$R$66,14,FALSE)&gt;T$3,0,IF(VLOOKUP($C13,'Regional Crises'!$B$1:$R$66,14,FALSE)&lt;T$4,5,(T$3-VLOOKUP($C13,'Regional Crises'!$B$1:$R$66,14,FALSE))/(T$3-T$4)*5)),1)))),(IF(VLOOKUP($E13,'Country Indicator Data'!$B$4:$N$194,10,FALSE)="x","x",ROUND(IF(VLOOKUP($E13,'Country Indicator Data'!$B$4:$N$194,10,FALSE)&gt;T$3,0,IF(VLOOKUP($E13,'Country Indicator Data'!$B$4:$N$194,10,FALSE)&lt;T$4,5,(T$3-VLOOKUP($E13,'Country Indicator Data'!$B$4:$N$194,10,FALSE))/(T$3-T$4)*5)),1))))</f>
        <v>4.2</v>
      </c>
      <c r="U13" s="238">
        <f>IF(B13="Regional crisis",((IF(VLOOKUP($C13,'Regional Crises'!$B$1:$R$66,15,FALSE)="x","x",ROUND(IF(VLOOKUP($C13,'Regional Crises'!$B$1:$R$66,15,FALSE)&gt;U$3,0,IF(VLOOKUP($C13,'Regional Crises'!$B$1:$R$66,15,FALSE)&lt;U$4,5,(U$3-VLOOKUP($C13,'Regional Crises'!$B$1:$R$66,15,FALSE))/(U$3-U$4)*5)),1)))),(IF(VLOOKUP($E13,'Country Indicator Data'!$B$4:$N$194,11,FALSE)="x","x",ROUND(IF(VLOOKUP($E13,'Country Indicator Data'!$B$4:$N$194,11,FALSE)&gt;U$3,0,IF(VLOOKUP($E13,'Country Indicator Data'!$B$4:$N$194,11,FALSE)&lt;U$4,5,(U$3-VLOOKUP($E13,'Country Indicator Data'!$B$4:$N$194,11,FALSE))/(U$3-U$4)*5)),1))))</f>
        <v>3.4</v>
      </c>
      <c r="V13" s="238">
        <f>IF(B13="Regional crisis",((IF(VLOOKUP($C13,'Regional Crises'!$B$1:$R$66,16,FALSE)="x","x",ROUND(IF(VLOOKUP($C13,'Regional Crises'!$B$1:$R$66,16,FALSE)&gt;V$3,0,IF(VLOOKUP($C13,'Regional Crises'!$B$1:$R$66,16,FALSE)&lt;V$4,5,(V$3-VLOOKUP($C13,'Regional Crises'!$B$1:$R$66,16,FALSE))/(V$3-V$4)*5)),1)))),(IF(VLOOKUP($E13,'Country Indicator Data'!$B$4:$N$194,12,FALSE)="x","x",ROUND(IF(VLOOKUP($E13,'Country Indicator Data'!$B$4:$N$194,12,FALSE)&gt;V$3,0,IF(VLOOKUP($E13,'Country Indicator Data'!$B$4:$N$194,12,FALSE)&lt;V$4,5,(V$3-VLOOKUP($E13,'Country Indicator Data'!$B$4:$N$194,12,FALSE))/(V$3-V$4)*5)),1))))</f>
        <v>4.5</v>
      </c>
      <c r="W13" s="238">
        <f t="shared" si="5"/>
        <v>4</v>
      </c>
      <c r="X13" s="238">
        <f t="shared" si="6"/>
        <v>3.8</v>
      </c>
      <c r="Y13" s="245">
        <f>IF('Core Indicators'!FC10="x","x",IF('Core Indicators'!FC10&gt;=5,5,IF('Core Indicators'!FC10&gt;=4,4,IF('Core Indicators'!FC10&gt;=3,3,IF('Core Indicators'!FC10&gt;=2,2,IF('Core Indicators'!FC10&gt;=1,1,0))))))</f>
        <v>5</v>
      </c>
      <c r="Z13" s="238">
        <f t="shared" si="7"/>
        <v>5</v>
      </c>
      <c r="AA13" s="245">
        <f>'Crisis Indicator Data'!Y10</f>
        <v>0</v>
      </c>
      <c r="AB13" s="245">
        <f>'Crisis Indicator Data'!Z10</f>
        <v>3</v>
      </c>
      <c r="AC13" s="245">
        <f>'Crisis Indicator Data'!AA10</f>
        <v>2</v>
      </c>
      <c r="AD13" s="245">
        <f>'Crisis Indicator Data'!AB10</f>
        <v>3</v>
      </c>
      <c r="AE13" s="245">
        <f t="shared" si="8"/>
        <v>4</v>
      </c>
      <c r="AF13" s="245">
        <f>'Crisis Indicator Data'!AC10</f>
        <v>0</v>
      </c>
      <c r="AG13" s="245">
        <f>'Crisis Indicator Data'!AD10</f>
        <v>2</v>
      </c>
      <c r="AH13" s="245">
        <f t="shared" si="9"/>
        <v>2</v>
      </c>
      <c r="AI13" s="245">
        <f>'Crisis Indicator Data'!AE10</f>
        <v>3</v>
      </c>
      <c r="AJ13" s="245">
        <f>'Crisis Indicator Data'!AF10</f>
        <v>0</v>
      </c>
      <c r="AK13" s="245">
        <f>'Crisis Indicator Data'!AG10</f>
        <v>3</v>
      </c>
      <c r="AL13" s="245">
        <f t="shared" si="10"/>
        <v>4</v>
      </c>
      <c r="AM13" s="238">
        <f t="shared" si="11"/>
        <v>3</v>
      </c>
      <c r="AN13" s="238">
        <f t="shared" si="12"/>
        <v>4</v>
      </c>
    </row>
    <row r="14" spans="1:40" ht="13.5" customHeight="1" x14ac:dyDescent="0.3">
      <c r="A14" s="145" t="str">
        <f>'Crisis Indicator Data'!A11</f>
        <v>Multiple crises in Cameroon</v>
      </c>
      <c r="B14" s="146" t="str">
        <f>'Crisis Indicator Data'!B11</f>
        <v>Multiple crises country</v>
      </c>
      <c r="C14" s="146" t="str">
        <f>'Crisis Indicator Data'!C11</f>
        <v>CMR001</v>
      </c>
      <c r="D14" s="146" t="str">
        <f>'Crisis Indicator Data'!D11</f>
        <v>Cameroon</v>
      </c>
      <c r="E14" s="147" t="str">
        <f>'Crisis Indicator Data'!E11</f>
        <v>CMR</v>
      </c>
      <c r="F14" s="238">
        <f>IF(B14="Regional crisis",(IF(VLOOKUP($C14,'Regional Crises'!$B$1:$R$66,7,FALSE)="x","x",ROUND(IF(VLOOKUP($C14,'Regional Crises'!$B$1:$R$66,7,FALSE)&gt;$F$3,5,IF(VLOOKUP($C14,'Regional Crises'!$B$1:$R$66,7,FALSE)&lt;F$4,0,($F$3-VLOOKUP($C14,'Regional Crises'!$B$1:$R$66,7,FALSE))/($F$3-$F$4)*5)),1))),IF(VLOOKUP($E14,'Country Indicator Data'!$B$4:$N$194,3,FALSE)="x","x",ROUND(IF(VLOOKUP($E14,'Country Indicator Data'!$B$4:$N$194,3,FALSE)&gt;$F$3,5,IF(VLOOKUP($E14,'Country Indicator Data'!$B$4:$N$194,3,FALSE)&lt;$F$4,0,($F$3-VLOOKUP($E14,'Country Indicator Data'!$B$4:$N$194,3,FALSE))/($F$3-$F$4)*5)),1)))</f>
        <v>3.2</v>
      </c>
      <c r="G14" s="238">
        <f>IF(B14="Regional crisis",(IF(VLOOKUP($C14,'Regional Crises'!$B$1:$R$66,9,FALSE)="x","x",ROUND(IF(VLOOKUP($C14,'Regional Crises'!$B$1:$R$66,9,FALSE)&gt;G$3,5,IF(VLOOKUP($C14,'Regional Crises'!$B$1:$R$66,9,FALSE)&lt;G$4,0,(G$3-VLOOKUP($C14,'Regional Crises'!$B$1:$R$66,9,FALSE))/(G$3-G$4)*5)),1))),IF(VLOOKUP($E14,'Country Indicator Data'!$B$4:$N$194,5,FALSE)="x","x",ROUND(IF(VLOOKUP($E14,'Country Indicator Data'!$B$4:$N$194,5,FALSE)&gt;G$3,5,IF(VLOOKUP($E14,'Country Indicator Data'!$B$4:$N$194,5,FALSE)&lt;G$4,0,(G$3-VLOOKUP($E14,'Country Indicator Data'!$B$4:$N$194,5,FALSE))/(G$3-G$4)*5)),1)))</f>
        <v>3.2</v>
      </c>
      <c r="H14" s="238">
        <f t="shared" si="0"/>
        <v>3.2</v>
      </c>
      <c r="I14" s="238">
        <f>IF(B14="Regional crisis",(IF(VLOOKUP($C14,'Regional Crises'!$B$1:$R$66,6,FALSE)="x","x",ROUND(IF(VLOOKUP($C14,'Regional Crises'!$B$1:$R$66,6,FALSE)&gt;I$3,5,IF(VLOOKUP($C14,'Regional Crises'!$B$1:$R$66,6,FALSE)&lt;I$4,0,5-(I$3-VLOOKUP($C14,'Regional Crises'!$B$1:$R$66,6,FALSE))/(I$3-I$4)*5)),1))),IF(VLOOKUP($E14,'Country Indicator Data'!$B$4:$N$194,2,FALSE)="x","x",ROUND(IF(VLOOKUP($E14,'Country Indicator Data'!$B$4:$N$194,2,FALSE)&gt;I$3,5,IF(VLOOKUP($E14,'Country Indicator Data'!$B$4:$N$194,2,FALSE)&lt;I$4,0,5-(I$3-VLOOKUP($E14,'Country Indicator Data'!$B$4:$N$194,2,FALSE))/(I$3-I$4)*5)),1)))</f>
        <v>4.3</v>
      </c>
      <c r="J14" s="238">
        <f>IF(B14="Regional crisis",(IF(VLOOKUP($C14,'Regional Crises'!$B$1:$R$66,8,FALSE)="x","x",ROUND(IF(VLOOKUP($C14,'Regional Crises'!$B$1:$R$66,8,FALSE)&gt;J$3,5,IF(VLOOKUP($C14,'Regional Crises'!$B$1:$R$66,8,FALSE)&lt;J$4,0,5-(J$3-VLOOKUP($C14,'Regional Crises'!$B$1:$R$66,8,FALSE))/(J$3-J$4)*5)),1))),IF(VLOOKUP($E14,'Country Indicator Data'!$B$4:$N$194,4,FALSE)="x","x",ROUND(IF(VLOOKUP($E14,'Country Indicator Data'!$B$4:$N$194,4,FALSE)&gt;J$3,5,IF(VLOOKUP($E14,'Country Indicator Data'!$B$4:$N$194,4,FALSE)&lt;J$4,0,5-(J$3-VLOOKUP($E14,'Country Indicator Data'!$B$4:$N$194,4,FALSE))/(J$3-J$4)*5)),1)))</f>
        <v>0</v>
      </c>
      <c r="K14" s="238">
        <f t="shared" si="1"/>
        <v>2.15</v>
      </c>
      <c r="L14" s="238">
        <f>IF(B14="Regional crisis",(IF(VLOOKUP($C14,'Regional Crises'!$B$1:$R$66,10,FALSE)="x","x",ROUND(IF(VLOOKUP($C14,'Regional Crises'!$B$1:$R$66,10,FALSE)&gt;L$3,5,IF(VLOOKUP($C14,'Regional Crises'!$B$1:$R$66,10,FALSE)&lt;L$4,0,5-(L$3-VLOOKUP($C14,'Regional Crises'!$B$1:$R$66,10,FALSE))/(L$3-L$4)*5)),1))),IF(VLOOKUP($E14,'Country Indicator Data'!$B$4:$N$194,6,FALSE)="x","x",ROUND(IF(VLOOKUP($E14,'Country Indicator Data'!$B$4:$N$194,6,FALSE)&gt;L$3,5,IF(VLOOKUP($E14,'Country Indicator Data'!$B$4:$N$194,6,FALSE)&lt;L$4,0,5-(L$3-VLOOKUP($E14,'Country Indicator Data'!$B$4:$N$194,6,FALSE))/(L$3-L$4)*5)),1)))</f>
        <v>3.8</v>
      </c>
      <c r="M14" s="238">
        <f>IF(B14="Regional crisis",(IF(VLOOKUP($C14,'Regional Crises'!$B$1:$R$66,11,FALSE)="x","x",ROUND(IF(VLOOKUP($C14,'Regional Crises'!$B$1:$R$66,11,FALSE)&gt;M$3,5,IF(VLOOKUP($C14,'Regional Crises'!$B$1:$R$66,11,FALSE)&lt;M$4,0,5-(M$3-VLOOKUP($C14,'Regional Crises'!$B$1:$R$66,11,FALSE))/(M$3-M$4)*5)),1))),IF(VLOOKUP($E14,'Country Indicator Data'!$B$4:$N$194,7,FALSE)="x","x",ROUND(IF(VLOOKUP($E14,'Country Indicator Data'!$B$4:$N$194,7,FALSE)&gt;M$3,5,IF(VLOOKUP($E14,'Country Indicator Data'!$B$4:$N$194,7,FALSE)&lt;M$4,0,5-(M$3-VLOOKUP($E14,'Country Indicator Data'!$B$4:$N$194,7,FALSE))/(M$3-M$4)*5)),1)))</f>
        <v>2.7</v>
      </c>
      <c r="N14" s="238">
        <f t="shared" si="2"/>
        <v>3.25</v>
      </c>
      <c r="O14" s="238">
        <f t="shared" si="3"/>
        <v>2.8666666666666667</v>
      </c>
      <c r="P14" s="238">
        <f>IF(B14="Regional crisis",VLOOKUP(C14,'Regional Crises'!$B$1:$R$69,12,FALSE),VLOOKUP(E14,'Country Indicator Data'!$B$4:$I$194,8,FALSE))</f>
        <v>4</v>
      </c>
      <c r="Q14" s="238">
        <f>IF($B14="Regional crisis",((IF(VLOOKUP($C14,'Regional Crises'!$B$1:$R$66,13,FALSE)="x","x",ROUND(IF(VLOOKUP($C14,'Regional Crises'!$B$1:$R$66,13,FALSE)&gt;Q$3,5,IF(VLOOKUP($C14,'Regional Crises'!$B$1:$R$66,13,FALSE)&lt;Q$4,0,5-(LOG(Q$3)-LOG(VLOOKUP($C14,'Regional Crises'!$B$1:$R$66,13,FALSE)))/(LOG(Q$3)-LOG(Q$4))*5)),1)))),(IF(VLOOKUP($E14,'Country Indicator Data'!$B$4:$N$194,9,FALSE)="x","x",ROUND(IF(VLOOKUP($E14,'Country Indicator Data'!$B$4:$N$194,9,FALSE)&gt;Q$3,5,IF(VLOOKUP($E14,'Country Indicator Data'!$B$4:$N$194,9,FALSE)&lt;Q$4,0,5-(LOG(Q$3)-LOG(VLOOKUP($E14,'Country Indicator Data'!$B$4:$N$194,9,FALSE)))/(LOG(Q$3)-LOG(Q$4))*5)),1))))</f>
        <v>3.9</v>
      </c>
      <c r="R14" s="238">
        <f t="shared" si="4"/>
        <v>3.95</v>
      </c>
      <c r="S14" s="238">
        <f>IF(B14="Regional crisis",((IF(VLOOKUP($C14,'Regional Crises'!$B$1:$R$66,17,FALSE)="x","x",ROUND(IF(VLOOKUP($C14,'Regional Crises'!$B$1:$R$66,17,FALSE)&gt;S$3,0,IF(VLOOKUP($C14,'Regional Crises'!$B$1:$R$66,17,FALSE)&lt;S$4,5,(S$3-VLOOKUP($C14,'Regional Crises'!$B$1:$R$66,17,FALSE))/(S$3-S$4)*5)),1)))),(IF(VLOOKUP($E14,'Country Indicator Data'!$B$4:$N$194,13,FALSE)="x","x",ROUND(IF(VLOOKUP($E14,'Country Indicator Data'!$B$4:$N$194,13,FALSE)&gt;S$3,0,IF(VLOOKUP($E14,'Country Indicator Data'!$B$4:$N$194,13,FALSE)&lt;S$4,5,(S$3-VLOOKUP($E14,'Country Indicator Data'!$B$4:$N$194,13,FALSE))/(S$3-S$4)*5)),1))))</f>
        <v>3.8</v>
      </c>
      <c r="T14" s="238">
        <f>IF(B14="Regional crisis",((IF(VLOOKUP($C14,'Regional Crises'!$B$1:$R$66,14,FALSE)="x","x",ROUND(IF(VLOOKUP($C14,'Regional Crises'!$B$1:$R$66,14,FALSE)&gt;T$3,0,IF(VLOOKUP($C14,'Regional Crises'!$B$1:$R$66,14,FALSE)&lt;T$4,5,(T$3-VLOOKUP($C14,'Regional Crises'!$B$1:$R$66,14,FALSE))/(T$3-T$4)*5)),1)))),(IF(VLOOKUP($E14,'Country Indicator Data'!$B$4:$N$194,10,FALSE)="x","x",ROUND(IF(VLOOKUP($E14,'Country Indicator Data'!$B$4:$N$194,10,FALSE)&gt;T$3,0,IF(VLOOKUP($E14,'Country Indicator Data'!$B$4:$N$194,10,FALSE)&lt;T$4,5,(T$3-VLOOKUP($E14,'Country Indicator Data'!$B$4:$N$194,10,FALSE))/(T$3-T$4)*5)),1))))</f>
        <v>3.6</v>
      </c>
      <c r="U14" s="238">
        <f>IF(B14="Regional crisis",((IF(VLOOKUP($C14,'Regional Crises'!$B$1:$R$66,15,FALSE)="x","x",ROUND(IF(VLOOKUP($C14,'Regional Crises'!$B$1:$R$66,15,FALSE)&gt;U$3,0,IF(VLOOKUP($C14,'Regional Crises'!$B$1:$R$66,15,FALSE)&lt;U$4,5,(U$3-VLOOKUP($C14,'Regional Crises'!$B$1:$R$66,15,FALSE))/(U$3-U$4)*5)),1)))),(IF(VLOOKUP($E14,'Country Indicator Data'!$B$4:$N$194,11,FALSE)="x","x",ROUND(IF(VLOOKUP($E14,'Country Indicator Data'!$B$4:$N$194,11,FALSE)&gt;U$3,0,IF(VLOOKUP($E14,'Country Indicator Data'!$B$4:$N$194,11,FALSE)&lt;U$4,5,(U$3-VLOOKUP($E14,'Country Indicator Data'!$B$4:$N$194,11,FALSE))/(U$3-U$4)*5)),1))))</f>
        <v>3.4</v>
      </c>
      <c r="V14" s="238">
        <f>IF(B14="Regional crisis",((IF(VLOOKUP($C14,'Regional Crises'!$B$1:$R$66,16,FALSE)="x","x",ROUND(IF(VLOOKUP($C14,'Regional Crises'!$B$1:$R$66,16,FALSE)&gt;V$3,0,IF(VLOOKUP($C14,'Regional Crises'!$B$1:$R$66,16,FALSE)&lt;V$4,5,(V$3-VLOOKUP($C14,'Regional Crises'!$B$1:$R$66,16,FALSE))/(V$3-V$4)*5)),1)))),(IF(VLOOKUP($E14,'Country Indicator Data'!$B$4:$N$194,12,FALSE)="x","x",ROUND(IF(VLOOKUP($E14,'Country Indicator Data'!$B$4:$N$194,12,FALSE)&gt;V$3,0,IF(VLOOKUP($E14,'Country Indicator Data'!$B$4:$N$194,12,FALSE)&lt;V$4,5,(V$3-VLOOKUP($E14,'Country Indicator Data'!$B$4:$N$194,12,FALSE))/(V$3-V$4)*5)),1))))</f>
        <v>4.0999999999999996</v>
      </c>
      <c r="W14" s="238">
        <f t="shared" si="5"/>
        <v>3.7</v>
      </c>
      <c r="X14" s="238">
        <f t="shared" si="6"/>
        <v>3.5</v>
      </c>
      <c r="Y14" s="245">
        <f>IF('Core Indicators'!FC11="x","x",IF('Core Indicators'!FC11&gt;=5,5,IF('Core Indicators'!FC11&gt;=4,4,IF('Core Indicators'!FC11&gt;=3,3,IF('Core Indicators'!FC11&gt;=2,2,IF('Core Indicators'!FC11&gt;=1,1,0))))))</f>
        <v>5</v>
      </c>
      <c r="Z14" s="238">
        <f t="shared" si="7"/>
        <v>5</v>
      </c>
      <c r="AA14" s="245">
        <f>'Crisis Indicator Data'!Y11</f>
        <v>0</v>
      </c>
      <c r="AB14" s="245">
        <f>'Crisis Indicator Data'!Z11</f>
        <v>3</v>
      </c>
      <c r="AC14" s="245">
        <f>'Crisis Indicator Data'!AA11</f>
        <v>3</v>
      </c>
      <c r="AD14" s="245">
        <f>'Crisis Indicator Data'!AB11</f>
        <v>2</v>
      </c>
      <c r="AE14" s="245">
        <f t="shared" si="8"/>
        <v>4</v>
      </c>
      <c r="AF14" s="245">
        <f>'Crisis Indicator Data'!AC11</f>
        <v>1</v>
      </c>
      <c r="AG14" s="245">
        <f>'Crisis Indicator Data'!AD11</f>
        <v>2</v>
      </c>
      <c r="AH14" s="245">
        <f t="shared" si="9"/>
        <v>3</v>
      </c>
      <c r="AI14" s="245">
        <f>'Crisis Indicator Data'!AE11</f>
        <v>3</v>
      </c>
      <c r="AJ14" s="245">
        <f>'Crisis Indicator Data'!AF11</f>
        <v>1</v>
      </c>
      <c r="AK14" s="245">
        <f>'Crisis Indicator Data'!AG11</f>
        <v>2</v>
      </c>
      <c r="AL14" s="245">
        <f t="shared" si="10"/>
        <v>4</v>
      </c>
      <c r="AM14" s="238">
        <f t="shared" si="11"/>
        <v>4</v>
      </c>
      <c r="AN14" s="238">
        <f t="shared" si="12"/>
        <v>4.5</v>
      </c>
    </row>
    <row r="15" spans="1:40" ht="13.5" customHeight="1" x14ac:dyDescent="0.3">
      <c r="A15" s="145" t="str">
        <f>'Crisis Indicator Data'!A12</f>
        <v>Boko Haram in Cameroon</v>
      </c>
      <c r="B15" s="146" t="str">
        <f>'Crisis Indicator Data'!B12</f>
        <v>Conflict</v>
      </c>
      <c r="C15" s="146" t="str">
        <f>'Crisis Indicator Data'!C12</f>
        <v>CMR002</v>
      </c>
      <c r="D15" s="146" t="str">
        <f>'Crisis Indicator Data'!D12</f>
        <v>Cameroon</v>
      </c>
      <c r="E15" s="147" t="str">
        <f>'Crisis Indicator Data'!E12</f>
        <v>CMR</v>
      </c>
      <c r="F15" s="238">
        <f>IF(B15="Regional crisis",(IF(VLOOKUP($C15,'Regional Crises'!$B$1:$R$66,7,FALSE)="x","x",ROUND(IF(VLOOKUP($C15,'Regional Crises'!$B$1:$R$66,7,FALSE)&gt;$F$3,5,IF(VLOOKUP($C15,'Regional Crises'!$B$1:$R$66,7,FALSE)&lt;F$4,0,($F$3-VLOOKUP($C15,'Regional Crises'!$B$1:$R$66,7,FALSE))/($F$3-$F$4)*5)),1))),IF(VLOOKUP($E15,'Country Indicator Data'!$B$4:$N$194,3,FALSE)="x","x",ROUND(IF(VLOOKUP($E15,'Country Indicator Data'!$B$4:$N$194,3,FALSE)&gt;$F$3,5,IF(VLOOKUP($E15,'Country Indicator Data'!$B$4:$N$194,3,FALSE)&lt;$F$4,0,($F$3-VLOOKUP($E15,'Country Indicator Data'!$B$4:$N$194,3,FALSE))/($F$3-$F$4)*5)),1)))</f>
        <v>3.2</v>
      </c>
      <c r="G15" s="238">
        <f>IF(B15="Regional crisis",(IF(VLOOKUP($C15,'Regional Crises'!$B$1:$R$66,9,FALSE)="x","x",ROUND(IF(VLOOKUP($C15,'Regional Crises'!$B$1:$R$66,9,FALSE)&gt;G$3,5,IF(VLOOKUP($C15,'Regional Crises'!$B$1:$R$66,9,FALSE)&lt;G$4,0,(G$3-VLOOKUP($C15,'Regional Crises'!$B$1:$R$66,9,FALSE))/(G$3-G$4)*5)),1))),IF(VLOOKUP($E15,'Country Indicator Data'!$B$4:$N$194,5,FALSE)="x","x",ROUND(IF(VLOOKUP($E15,'Country Indicator Data'!$B$4:$N$194,5,FALSE)&gt;G$3,5,IF(VLOOKUP($E15,'Country Indicator Data'!$B$4:$N$194,5,FALSE)&lt;G$4,0,(G$3-VLOOKUP($E15,'Country Indicator Data'!$B$4:$N$194,5,FALSE))/(G$3-G$4)*5)),1)))</f>
        <v>3.2</v>
      </c>
      <c r="H15" s="238">
        <f t="shared" si="0"/>
        <v>3.2</v>
      </c>
      <c r="I15" s="238">
        <f>IF(B15="Regional crisis",(IF(VLOOKUP($C15,'Regional Crises'!$B$1:$R$66,6,FALSE)="x","x",ROUND(IF(VLOOKUP($C15,'Regional Crises'!$B$1:$R$66,6,FALSE)&gt;I$3,5,IF(VLOOKUP($C15,'Regional Crises'!$B$1:$R$66,6,FALSE)&lt;I$4,0,5-(I$3-VLOOKUP($C15,'Regional Crises'!$B$1:$R$66,6,FALSE))/(I$3-I$4)*5)),1))),IF(VLOOKUP($E15,'Country Indicator Data'!$B$4:$N$194,2,FALSE)="x","x",ROUND(IF(VLOOKUP($E15,'Country Indicator Data'!$B$4:$N$194,2,FALSE)&gt;I$3,5,IF(VLOOKUP($E15,'Country Indicator Data'!$B$4:$N$194,2,FALSE)&lt;I$4,0,5-(I$3-VLOOKUP($E15,'Country Indicator Data'!$B$4:$N$194,2,FALSE))/(I$3-I$4)*5)),1)))</f>
        <v>4.3</v>
      </c>
      <c r="J15" s="238">
        <f>IF(B15="Regional crisis",(IF(VLOOKUP($C15,'Regional Crises'!$B$1:$R$66,8,FALSE)="x","x",ROUND(IF(VLOOKUP($C15,'Regional Crises'!$B$1:$R$66,8,FALSE)&gt;J$3,5,IF(VLOOKUP($C15,'Regional Crises'!$B$1:$R$66,8,FALSE)&lt;J$4,0,5-(J$3-VLOOKUP($C15,'Regional Crises'!$B$1:$R$66,8,FALSE))/(J$3-J$4)*5)),1))),IF(VLOOKUP($E15,'Country Indicator Data'!$B$4:$N$194,4,FALSE)="x","x",ROUND(IF(VLOOKUP($E15,'Country Indicator Data'!$B$4:$N$194,4,FALSE)&gt;J$3,5,IF(VLOOKUP($E15,'Country Indicator Data'!$B$4:$N$194,4,FALSE)&lt;J$4,0,5-(J$3-VLOOKUP($E15,'Country Indicator Data'!$B$4:$N$194,4,FALSE))/(J$3-J$4)*5)),1)))</f>
        <v>0</v>
      </c>
      <c r="K15" s="238">
        <f t="shared" si="1"/>
        <v>2.15</v>
      </c>
      <c r="L15" s="238">
        <f>IF(B15="Regional crisis",(IF(VLOOKUP($C15,'Regional Crises'!$B$1:$R$66,10,FALSE)="x","x",ROUND(IF(VLOOKUP($C15,'Regional Crises'!$B$1:$R$66,10,FALSE)&gt;L$3,5,IF(VLOOKUP($C15,'Regional Crises'!$B$1:$R$66,10,FALSE)&lt;L$4,0,5-(L$3-VLOOKUP($C15,'Regional Crises'!$B$1:$R$66,10,FALSE))/(L$3-L$4)*5)),1))),IF(VLOOKUP($E15,'Country Indicator Data'!$B$4:$N$194,6,FALSE)="x","x",ROUND(IF(VLOOKUP($E15,'Country Indicator Data'!$B$4:$N$194,6,FALSE)&gt;L$3,5,IF(VLOOKUP($E15,'Country Indicator Data'!$B$4:$N$194,6,FALSE)&lt;L$4,0,5-(L$3-VLOOKUP($E15,'Country Indicator Data'!$B$4:$N$194,6,FALSE))/(L$3-L$4)*5)),1)))</f>
        <v>3.8</v>
      </c>
      <c r="M15" s="238">
        <f>IF(B15="Regional crisis",(IF(VLOOKUP($C15,'Regional Crises'!$B$1:$R$66,11,FALSE)="x","x",ROUND(IF(VLOOKUP($C15,'Regional Crises'!$B$1:$R$66,11,FALSE)&gt;M$3,5,IF(VLOOKUP($C15,'Regional Crises'!$B$1:$R$66,11,FALSE)&lt;M$4,0,5-(M$3-VLOOKUP($C15,'Regional Crises'!$B$1:$R$66,11,FALSE))/(M$3-M$4)*5)),1))),IF(VLOOKUP($E15,'Country Indicator Data'!$B$4:$N$194,7,FALSE)="x","x",ROUND(IF(VLOOKUP($E15,'Country Indicator Data'!$B$4:$N$194,7,FALSE)&gt;M$3,5,IF(VLOOKUP($E15,'Country Indicator Data'!$B$4:$N$194,7,FALSE)&lt;M$4,0,5-(M$3-VLOOKUP($E15,'Country Indicator Data'!$B$4:$N$194,7,FALSE))/(M$3-M$4)*5)),1)))</f>
        <v>2.7</v>
      </c>
      <c r="N15" s="238">
        <f t="shared" si="2"/>
        <v>3.25</v>
      </c>
      <c r="O15" s="238">
        <f t="shared" si="3"/>
        <v>2.8666666666666667</v>
      </c>
      <c r="P15" s="238">
        <f>IF(B15="Regional crisis",VLOOKUP(C15,'Regional Crises'!$B$1:$R$69,12,FALSE),VLOOKUP(E15,'Country Indicator Data'!$B$4:$I$194,8,FALSE))</f>
        <v>4</v>
      </c>
      <c r="Q15" s="238">
        <f>IF($B15="Regional crisis",((IF(VLOOKUP($C15,'Regional Crises'!$B$1:$R$66,13,FALSE)="x","x",ROUND(IF(VLOOKUP($C15,'Regional Crises'!$B$1:$R$66,13,FALSE)&gt;Q$3,5,IF(VLOOKUP($C15,'Regional Crises'!$B$1:$R$66,13,FALSE)&lt;Q$4,0,5-(LOG(Q$3)-LOG(VLOOKUP($C15,'Regional Crises'!$B$1:$R$66,13,FALSE)))/(LOG(Q$3)-LOG(Q$4))*5)),1)))),(IF(VLOOKUP($E15,'Country Indicator Data'!$B$4:$N$194,9,FALSE)="x","x",ROUND(IF(VLOOKUP($E15,'Country Indicator Data'!$B$4:$N$194,9,FALSE)&gt;Q$3,5,IF(VLOOKUP($E15,'Country Indicator Data'!$B$4:$N$194,9,FALSE)&lt;Q$4,0,5-(LOG(Q$3)-LOG(VLOOKUP($E15,'Country Indicator Data'!$B$4:$N$194,9,FALSE)))/(LOG(Q$3)-LOG(Q$4))*5)),1))))</f>
        <v>3.9</v>
      </c>
      <c r="R15" s="238">
        <f t="shared" si="4"/>
        <v>3.95</v>
      </c>
      <c r="S15" s="238">
        <f>IF(B15="Regional crisis",((IF(VLOOKUP($C15,'Regional Crises'!$B$1:$R$66,17,FALSE)="x","x",ROUND(IF(VLOOKUP($C15,'Regional Crises'!$B$1:$R$66,17,FALSE)&gt;S$3,0,IF(VLOOKUP($C15,'Regional Crises'!$B$1:$R$66,17,FALSE)&lt;S$4,5,(S$3-VLOOKUP($C15,'Regional Crises'!$B$1:$R$66,17,FALSE))/(S$3-S$4)*5)),1)))),(IF(VLOOKUP($E15,'Country Indicator Data'!$B$4:$N$194,13,FALSE)="x","x",ROUND(IF(VLOOKUP($E15,'Country Indicator Data'!$B$4:$N$194,13,FALSE)&gt;S$3,0,IF(VLOOKUP($E15,'Country Indicator Data'!$B$4:$N$194,13,FALSE)&lt;S$4,5,(S$3-VLOOKUP($E15,'Country Indicator Data'!$B$4:$N$194,13,FALSE))/(S$3-S$4)*5)),1))))</f>
        <v>3.8</v>
      </c>
      <c r="T15" s="238">
        <f>IF(B15="Regional crisis",((IF(VLOOKUP($C15,'Regional Crises'!$B$1:$R$66,14,FALSE)="x","x",ROUND(IF(VLOOKUP($C15,'Regional Crises'!$B$1:$R$66,14,FALSE)&gt;T$3,0,IF(VLOOKUP($C15,'Regional Crises'!$B$1:$R$66,14,FALSE)&lt;T$4,5,(T$3-VLOOKUP($C15,'Regional Crises'!$B$1:$R$66,14,FALSE))/(T$3-T$4)*5)),1)))),(IF(VLOOKUP($E15,'Country Indicator Data'!$B$4:$N$194,10,FALSE)="x","x",ROUND(IF(VLOOKUP($E15,'Country Indicator Data'!$B$4:$N$194,10,FALSE)&gt;T$3,0,IF(VLOOKUP($E15,'Country Indicator Data'!$B$4:$N$194,10,FALSE)&lt;T$4,5,(T$3-VLOOKUP($E15,'Country Indicator Data'!$B$4:$N$194,10,FALSE))/(T$3-T$4)*5)),1))))</f>
        <v>3.6</v>
      </c>
      <c r="U15" s="238">
        <f>IF(B15="Regional crisis",((IF(VLOOKUP($C15,'Regional Crises'!$B$1:$R$66,15,FALSE)="x","x",ROUND(IF(VLOOKUP($C15,'Regional Crises'!$B$1:$R$66,15,FALSE)&gt;U$3,0,IF(VLOOKUP($C15,'Regional Crises'!$B$1:$R$66,15,FALSE)&lt;U$4,5,(U$3-VLOOKUP($C15,'Regional Crises'!$B$1:$R$66,15,FALSE))/(U$3-U$4)*5)),1)))),(IF(VLOOKUP($E15,'Country Indicator Data'!$B$4:$N$194,11,FALSE)="x","x",ROUND(IF(VLOOKUP($E15,'Country Indicator Data'!$B$4:$N$194,11,FALSE)&gt;U$3,0,IF(VLOOKUP($E15,'Country Indicator Data'!$B$4:$N$194,11,FALSE)&lt;U$4,5,(U$3-VLOOKUP($E15,'Country Indicator Data'!$B$4:$N$194,11,FALSE))/(U$3-U$4)*5)),1))))</f>
        <v>3.4</v>
      </c>
      <c r="V15" s="238">
        <f>IF(B15="Regional crisis",((IF(VLOOKUP($C15,'Regional Crises'!$B$1:$R$66,16,FALSE)="x","x",ROUND(IF(VLOOKUP($C15,'Regional Crises'!$B$1:$R$66,16,FALSE)&gt;V$3,0,IF(VLOOKUP($C15,'Regional Crises'!$B$1:$R$66,16,FALSE)&lt;V$4,5,(V$3-VLOOKUP($C15,'Regional Crises'!$B$1:$R$66,16,FALSE))/(V$3-V$4)*5)),1)))),(IF(VLOOKUP($E15,'Country Indicator Data'!$B$4:$N$194,12,FALSE)="x","x",ROUND(IF(VLOOKUP($E15,'Country Indicator Data'!$B$4:$N$194,12,FALSE)&gt;V$3,0,IF(VLOOKUP($E15,'Country Indicator Data'!$B$4:$N$194,12,FALSE)&lt;V$4,5,(V$3-VLOOKUP($E15,'Country Indicator Data'!$B$4:$N$194,12,FALSE))/(V$3-V$4)*5)),1))))</f>
        <v>4.0999999999999996</v>
      </c>
      <c r="W15" s="238">
        <f t="shared" si="5"/>
        <v>3.7</v>
      </c>
      <c r="X15" s="238">
        <f t="shared" si="6"/>
        <v>3.5</v>
      </c>
      <c r="Y15" s="245">
        <f>IF('Core Indicators'!FC12="x","x",IF('Core Indicators'!FC12&gt;=5,5,IF('Core Indicators'!FC12&gt;=4,4,IF('Core Indicators'!FC12&gt;=3,3,IF('Core Indicators'!FC12&gt;=2,2,IF('Core Indicators'!FC12&gt;=1,1,0))))))</f>
        <v>5</v>
      </c>
      <c r="Z15" s="238">
        <f t="shared" si="7"/>
        <v>5</v>
      </c>
      <c r="AA15" s="245">
        <f>'Crisis Indicator Data'!Y12</f>
        <v>0</v>
      </c>
      <c r="AB15" s="245">
        <f>'Crisis Indicator Data'!Z12</f>
        <v>1</v>
      </c>
      <c r="AC15" s="245">
        <f>'Crisis Indicator Data'!AA12</f>
        <v>1</v>
      </c>
      <c r="AD15" s="245">
        <f>'Crisis Indicator Data'!AB12</f>
        <v>0</v>
      </c>
      <c r="AE15" s="245">
        <f t="shared" si="8"/>
        <v>2</v>
      </c>
      <c r="AF15" s="245">
        <f>'Crisis Indicator Data'!AC12</f>
        <v>0</v>
      </c>
      <c r="AG15" s="245">
        <f>'Crisis Indicator Data'!AD12</f>
        <v>2</v>
      </c>
      <c r="AH15" s="245">
        <f t="shared" si="9"/>
        <v>2</v>
      </c>
      <c r="AI15" s="245">
        <f>'Crisis Indicator Data'!AE12</f>
        <v>2</v>
      </c>
      <c r="AJ15" s="245">
        <f>'Crisis Indicator Data'!AF12</f>
        <v>1</v>
      </c>
      <c r="AK15" s="245">
        <f>'Crisis Indicator Data'!AG12</f>
        <v>1</v>
      </c>
      <c r="AL15" s="245">
        <f t="shared" si="10"/>
        <v>3</v>
      </c>
      <c r="AM15" s="238">
        <f t="shared" si="11"/>
        <v>2</v>
      </c>
      <c r="AN15" s="238">
        <f t="shared" si="12"/>
        <v>3.5</v>
      </c>
    </row>
    <row r="16" spans="1:40" ht="13.5" customHeight="1" x14ac:dyDescent="0.3">
      <c r="A16" s="145" t="str">
        <f>'Crisis Indicator Data'!A13</f>
        <v>Anglophone Crisis in Cameroon</v>
      </c>
      <c r="B16" s="146" t="str">
        <f>'Crisis Indicator Data'!B13</f>
        <v>Conflict</v>
      </c>
      <c r="C16" s="146" t="str">
        <f>'Crisis Indicator Data'!C13</f>
        <v>CMR003</v>
      </c>
      <c r="D16" s="146" t="str">
        <f>'Crisis Indicator Data'!D13</f>
        <v>Cameroon</v>
      </c>
      <c r="E16" s="147" t="str">
        <f>'Crisis Indicator Data'!E13</f>
        <v>CMR</v>
      </c>
      <c r="F16" s="238">
        <f>IF(B16="Regional crisis",(IF(VLOOKUP($C16,'Regional Crises'!$B$1:$R$66,7,FALSE)="x","x",ROUND(IF(VLOOKUP($C16,'Regional Crises'!$B$1:$R$66,7,FALSE)&gt;$F$3,5,IF(VLOOKUP($C16,'Regional Crises'!$B$1:$R$66,7,FALSE)&lt;F$4,0,($F$3-VLOOKUP($C16,'Regional Crises'!$B$1:$R$66,7,FALSE))/($F$3-$F$4)*5)),1))),IF(VLOOKUP($E16,'Country Indicator Data'!$B$4:$N$194,3,FALSE)="x","x",ROUND(IF(VLOOKUP($E16,'Country Indicator Data'!$B$4:$N$194,3,FALSE)&gt;$F$3,5,IF(VLOOKUP($E16,'Country Indicator Data'!$B$4:$N$194,3,FALSE)&lt;$F$4,0,($F$3-VLOOKUP($E16,'Country Indicator Data'!$B$4:$N$194,3,FALSE))/($F$3-$F$4)*5)),1)))</f>
        <v>3.2</v>
      </c>
      <c r="G16" s="238">
        <f>IF(B16="Regional crisis",(IF(VLOOKUP($C16,'Regional Crises'!$B$1:$R$66,9,FALSE)="x","x",ROUND(IF(VLOOKUP($C16,'Regional Crises'!$B$1:$R$66,9,FALSE)&gt;G$3,5,IF(VLOOKUP($C16,'Regional Crises'!$B$1:$R$66,9,FALSE)&lt;G$4,0,(G$3-VLOOKUP($C16,'Regional Crises'!$B$1:$R$66,9,FALSE))/(G$3-G$4)*5)),1))),IF(VLOOKUP($E16,'Country Indicator Data'!$B$4:$N$194,5,FALSE)="x","x",ROUND(IF(VLOOKUP($E16,'Country Indicator Data'!$B$4:$N$194,5,FALSE)&gt;G$3,5,IF(VLOOKUP($E16,'Country Indicator Data'!$B$4:$N$194,5,FALSE)&lt;G$4,0,(G$3-VLOOKUP($E16,'Country Indicator Data'!$B$4:$N$194,5,FALSE))/(G$3-G$4)*5)),1)))</f>
        <v>3.2</v>
      </c>
      <c r="H16" s="238">
        <f t="shared" si="0"/>
        <v>3.2</v>
      </c>
      <c r="I16" s="238">
        <f>IF(B16="Regional crisis",(IF(VLOOKUP($C16,'Regional Crises'!$B$1:$R$66,6,FALSE)="x","x",ROUND(IF(VLOOKUP($C16,'Regional Crises'!$B$1:$R$66,6,FALSE)&gt;I$3,5,IF(VLOOKUP($C16,'Regional Crises'!$B$1:$R$66,6,FALSE)&lt;I$4,0,5-(I$3-VLOOKUP($C16,'Regional Crises'!$B$1:$R$66,6,FALSE))/(I$3-I$4)*5)),1))),IF(VLOOKUP($E16,'Country Indicator Data'!$B$4:$N$194,2,FALSE)="x","x",ROUND(IF(VLOOKUP($E16,'Country Indicator Data'!$B$4:$N$194,2,FALSE)&gt;I$3,5,IF(VLOOKUP($E16,'Country Indicator Data'!$B$4:$N$194,2,FALSE)&lt;I$4,0,5-(I$3-VLOOKUP($E16,'Country Indicator Data'!$B$4:$N$194,2,FALSE))/(I$3-I$4)*5)),1)))</f>
        <v>4.3</v>
      </c>
      <c r="J16" s="238">
        <f>IF(B16="Regional crisis",(IF(VLOOKUP($C16,'Regional Crises'!$B$1:$R$66,8,FALSE)="x","x",ROUND(IF(VLOOKUP($C16,'Regional Crises'!$B$1:$R$66,8,FALSE)&gt;J$3,5,IF(VLOOKUP($C16,'Regional Crises'!$B$1:$R$66,8,FALSE)&lt;J$4,0,5-(J$3-VLOOKUP($C16,'Regional Crises'!$B$1:$R$66,8,FALSE))/(J$3-J$4)*5)),1))),IF(VLOOKUP($E16,'Country Indicator Data'!$B$4:$N$194,4,FALSE)="x","x",ROUND(IF(VLOOKUP($E16,'Country Indicator Data'!$B$4:$N$194,4,FALSE)&gt;J$3,5,IF(VLOOKUP($E16,'Country Indicator Data'!$B$4:$N$194,4,FALSE)&lt;J$4,0,5-(J$3-VLOOKUP($E16,'Country Indicator Data'!$B$4:$N$194,4,FALSE))/(J$3-J$4)*5)),1)))</f>
        <v>0</v>
      </c>
      <c r="K16" s="238">
        <f t="shared" si="1"/>
        <v>2.15</v>
      </c>
      <c r="L16" s="238">
        <f>IF(B16="Regional crisis",(IF(VLOOKUP($C16,'Regional Crises'!$B$1:$R$66,10,FALSE)="x","x",ROUND(IF(VLOOKUP($C16,'Regional Crises'!$B$1:$R$66,10,FALSE)&gt;L$3,5,IF(VLOOKUP($C16,'Regional Crises'!$B$1:$R$66,10,FALSE)&lt;L$4,0,5-(L$3-VLOOKUP($C16,'Regional Crises'!$B$1:$R$66,10,FALSE))/(L$3-L$4)*5)),1))),IF(VLOOKUP($E16,'Country Indicator Data'!$B$4:$N$194,6,FALSE)="x","x",ROUND(IF(VLOOKUP($E16,'Country Indicator Data'!$B$4:$N$194,6,FALSE)&gt;L$3,5,IF(VLOOKUP($E16,'Country Indicator Data'!$B$4:$N$194,6,FALSE)&lt;L$4,0,5-(L$3-VLOOKUP($E16,'Country Indicator Data'!$B$4:$N$194,6,FALSE))/(L$3-L$4)*5)),1)))</f>
        <v>3.8</v>
      </c>
      <c r="M16" s="238">
        <f>IF(B16="Regional crisis",(IF(VLOOKUP($C16,'Regional Crises'!$B$1:$R$66,11,FALSE)="x","x",ROUND(IF(VLOOKUP($C16,'Regional Crises'!$B$1:$R$66,11,FALSE)&gt;M$3,5,IF(VLOOKUP($C16,'Regional Crises'!$B$1:$R$66,11,FALSE)&lt;M$4,0,5-(M$3-VLOOKUP($C16,'Regional Crises'!$B$1:$R$66,11,FALSE))/(M$3-M$4)*5)),1))),IF(VLOOKUP($E16,'Country Indicator Data'!$B$4:$N$194,7,FALSE)="x","x",ROUND(IF(VLOOKUP($E16,'Country Indicator Data'!$B$4:$N$194,7,FALSE)&gt;M$3,5,IF(VLOOKUP($E16,'Country Indicator Data'!$B$4:$N$194,7,FALSE)&lt;M$4,0,5-(M$3-VLOOKUP($E16,'Country Indicator Data'!$B$4:$N$194,7,FALSE))/(M$3-M$4)*5)),1)))</f>
        <v>2.7</v>
      </c>
      <c r="N16" s="238">
        <f t="shared" si="2"/>
        <v>3.25</v>
      </c>
      <c r="O16" s="238">
        <f t="shared" si="3"/>
        <v>2.8666666666666667</v>
      </c>
      <c r="P16" s="238">
        <f>IF(B16="Regional crisis",VLOOKUP(C16,'Regional Crises'!$B$1:$R$69,12,FALSE),VLOOKUP(E16,'Country Indicator Data'!$B$4:$I$194,8,FALSE))</f>
        <v>4</v>
      </c>
      <c r="Q16" s="238">
        <f>IF($B16="Regional crisis",((IF(VLOOKUP($C16,'Regional Crises'!$B$1:$R$66,13,FALSE)="x","x",ROUND(IF(VLOOKUP($C16,'Regional Crises'!$B$1:$R$66,13,FALSE)&gt;Q$3,5,IF(VLOOKUP($C16,'Regional Crises'!$B$1:$R$66,13,FALSE)&lt;Q$4,0,5-(LOG(Q$3)-LOG(VLOOKUP($C16,'Regional Crises'!$B$1:$R$66,13,FALSE)))/(LOG(Q$3)-LOG(Q$4))*5)),1)))),(IF(VLOOKUP($E16,'Country Indicator Data'!$B$4:$N$194,9,FALSE)="x","x",ROUND(IF(VLOOKUP($E16,'Country Indicator Data'!$B$4:$N$194,9,FALSE)&gt;Q$3,5,IF(VLOOKUP($E16,'Country Indicator Data'!$B$4:$N$194,9,FALSE)&lt;Q$4,0,5-(LOG(Q$3)-LOG(VLOOKUP($E16,'Country Indicator Data'!$B$4:$N$194,9,FALSE)))/(LOG(Q$3)-LOG(Q$4))*5)),1))))</f>
        <v>3.9</v>
      </c>
      <c r="R16" s="238">
        <f t="shared" si="4"/>
        <v>3.95</v>
      </c>
      <c r="S16" s="238">
        <f>IF(B16="Regional crisis",((IF(VLOOKUP($C16,'Regional Crises'!$B$1:$R$66,17,FALSE)="x","x",ROUND(IF(VLOOKUP($C16,'Regional Crises'!$B$1:$R$66,17,FALSE)&gt;S$3,0,IF(VLOOKUP($C16,'Regional Crises'!$B$1:$R$66,17,FALSE)&lt;S$4,5,(S$3-VLOOKUP($C16,'Regional Crises'!$B$1:$R$66,17,FALSE))/(S$3-S$4)*5)),1)))),(IF(VLOOKUP($E16,'Country Indicator Data'!$B$4:$N$194,13,FALSE)="x","x",ROUND(IF(VLOOKUP($E16,'Country Indicator Data'!$B$4:$N$194,13,FALSE)&gt;S$3,0,IF(VLOOKUP($E16,'Country Indicator Data'!$B$4:$N$194,13,FALSE)&lt;S$4,5,(S$3-VLOOKUP($E16,'Country Indicator Data'!$B$4:$N$194,13,FALSE))/(S$3-S$4)*5)),1))))</f>
        <v>3.8</v>
      </c>
      <c r="T16" s="238">
        <f>IF(B16="Regional crisis",((IF(VLOOKUP($C16,'Regional Crises'!$B$1:$R$66,14,FALSE)="x","x",ROUND(IF(VLOOKUP($C16,'Regional Crises'!$B$1:$R$66,14,FALSE)&gt;T$3,0,IF(VLOOKUP($C16,'Regional Crises'!$B$1:$R$66,14,FALSE)&lt;T$4,5,(T$3-VLOOKUP($C16,'Regional Crises'!$B$1:$R$66,14,FALSE))/(T$3-T$4)*5)),1)))),(IF(VLOOKUP($E16,'Country Indicator Data'!$B$4:$N$194,10,FALSE)="x","x",ROUND(IF(VLOOKUP($E16,'Country Indicator Data'!$B$4:$N$194,10,FALSE)&gt;T$3,0,IF(VLOOKUP($E16,'Country Indicator Data'!$B$4:$N$194,10,FALSE)&lt;T$4,5,(T$3-VLOOKUP($E16,'Country Indicator Data'!$B$4:$N$194,10,FALSE))/(T$3-T$4)*5)),1))))</f>
        <v>3.6</v>
      </c>
      <c r="U16" s="238">
        <f>IF(B16="Regional crisis",((IF(VLOOKUP($C16,'Regional Crises'!$B$1:$R$66,15,FALSE)="x","x",ROUND(IF(VLOOKUP($C16,'Regional Crises'!$B$1:$R$66,15,FALSE)&gt;U$3,0,IF(VLOOKUP($C16,'Regional Crises'!$B$1:$R$66,15,FALSE)&lt;U$4,5,(U$3-VLOOKUP($C16,'Regional Crises'!$B$1:$R$66,15,FALSE))/(U$3-U$4)*5)),1)))),(IF(VLOOKUP($E16,'Country Indicator Data'!$B$4:$N$194,11,FALSE)="x","x",ROUND(IF(VLOOKUP($E16,'Country Indicator Data'!$B$4:$N$194,11,FALSE)&gt;U$3,0,IF(VLOOKUP($E16,'Country Indicator Data'!$B$4:$N$194,11,FALSE)&lt;U$4,5,(U$3-VLOOKUP($E16,'Country Indicator Data'!$B$4:$N$194,11,FALSE))/(U$3-U$4)*5)),1))))</f>
        <v>3.4</v>
      </c>
      <c r="V16" s="238">
        <f>IF(B16="Regional crisis",((IF(VLOOKUP($C16,'Regional Crises'!$B$1:$R$66,16,FALSE)="x","x",ROUND(IF(VLOOKUP($C16,'Regional Crises'!$B$1:$R$66,16,FALSE)&gt;V$3,0,IF(VLOOKUP($C16,'Regional Crises'!$B$1:$R$66,16,FALSE)&lt;V$4,5,(V$3-VLOOKUP($C16,'Regional Crises'!$B$1:$R$66,16,FALSE))/(V$3-V$4)*5)),1)))),(IF(VLOOKUP($E16,'Country Indicator Data'!$B$4:$N$194,12,FALSE)="x","x",ROUND(IF(VLOOKUP($E16,'Country Indicator Data'!$B$4:$N$194,12,FALSE)&gt;V$3,0,IF(VLOOKUP($E16,'Country Indicator Data'!$B$4:$N$194,12,FALSE)&lt;V$4,5,(V$3-VLOOKUP($E16,'Country Indicator Data'!$B$4:$N$194,12,FALSE))/(V$3-V$4)*5)),1))))</f>
        <v>4.0999999999999996</v>
      </c>
      <c r="W16" s="238">
        <f t="shared" si="5"/>
        <v>3.7</v>
      </c>
      <c r="X16" s="238">
        <f t="shared" si="6"/>
        <v>3.5</v>
      </c>
      <c r="Y16" s="245">
        <f>IF('Core Indicators'!FC13="x","x",IF('Core Indicators'!FC13&gt;=5,5,IF('Core Indicators'!FC13&gt;=4,4,IF('Core Indicators'!FC13&gt;=3,3,IF('Core Indicators'!FC13&gt;=2,2,IF('Core Indicators'!FC13&gt;=1,1,0))))))</f>
        <v>4</v>
      </c>
      <c r="Z16" s="238">
        <f t="shared" si="7"/>
        <v>4</v>
      </c>
      <c r="AA16" s="245">
        <f>'Crisis Indicator Data'!Y13</f>
        <v>0</v>
      </c>
      <c r="AB16" s="245">
        <f>'Crisis Indicator Data'!Z13</f>
        <v>3</v>
      </c>
      <c r="AC16" s="245">
        <f>'Crisis Indicator Data'!AA13</f>
        <v>3</v>
      </c>
      <c r="AD16" s="245">
        <f>'Crisis Indicator Data'!AB13</f>
        <v>2</v>
      </c>
      <c r="AE16" s="245">
        <f t="shared" si="8"/>
        <v>4</v>
      </c>
      <c r="AF16" s="245">
        <f>'Crisis Indicator Data'!AC13</f>
        <v>1</v>
      </c>
      <c r="AG16" s="245">
        <f>'Crisis Indicator Data'!AD13</f>
        <v>2</v>
      </c>
      <c r="AH16" s="245">
        <f t="shared" si="9"/>
        <v>3</v>
      </c>
      <c r="AI16" s="245">
        <f>'Crisis Indicator Data'!AE13</f>
        <v>3</v>
      </c>
      <c r="AJ16" s="245">
        <f>'Crisis Indicator Data'!AF13</f>
        <v>1</v>
      </c>
      <c r="AK16" s="245">
        <f>'Crisis Indicator Data'!AG13</f>
        <v>2</v>
      </c>
      <c r="AL16" s="245">
        <f t="shared" si="10"/>
        <v>4</v>
      </c>
      <c r="AM16" s="238">
        <f t="shared" si="11"/>
        <v>4</v>
      </c>
      <c r="AN16" s="238">
        <f t="shared" si="12"/>
        <v>4</v>
      </c>
    </row>
    <row r="17" spans="1:40" ht="13.5" customHeight="1" x14ac:dyDescent="0.3">
      <c r="A17" s="145" t="str">
        <f>'Crisis Indicator Data'!A14</f>
        <v>CAR refugees in Cameroon</v>
      </c>
      <c r="B17" s="146" t="str">
        <f>'Crisis Indicator Data'!B14</f>
        <v>International displacement</v>
      </c>
      <c r="C17" s="146" t="str">
        <f>'Crisis Indicator Data'!C14</f>
        <v>CMR004</v>
      </c>
      <c r="D17" s="146" t="str">
        <f>'Crisis Indicator Data'!D14</f>
        <v>Cameroon</v>
      </c>
      <c r="E17" s="147" t="str">
        <f>'Crisis Indicator Data'!E14</f>
        <v>CMR</v>
      </c>
      <c r="F17" s="238">
        <f>IF(B17="Regional crisis",(IF(VLOOKUP($C17,'Regional Crises'!$B$1:$R$66,7,FALSE)="x","x",ROUND(IF(VLOOKUP($C17,'Regional Crises'!$B$1:$R$66,7,FALSE)&gt;$F$3,5,IF(VLOOKUP($C17,'Regional Crises'!$B$1:$R$66,7,FALSE)&lt;F$4,0,($F$3-VLOOKUP($C17,'Regional Crises'!$B$1:$R$66,7,FALSE))/($F$3-$F$4)*5)),1))),IF(VLOOKUP($E17,'Country Indicator Data'!$B$4:$N$194,3,FALSE)="x","x",ROUND(IF(VLOOKUP($E17,'Country Indicator Data'!$B$4:$N$194,3,FALSE)&gt;$F$3,5,IF(VLOOKUP($E17,'Country Indicator Data'!$B$4:$N$194,3,FALSE)&lt;$F$4,0,($F$3-VLOOKUP($E17,'Country Indicator Data'!$B$4:$N$194,3,FALSE))/($F$3-$F$4)*5)),1)))</f>
        <v>3.2</v>
      </c>
      <c r="G17" s="238">
        <f>IF(B17="Regional crisis",(IF(VLOOKUP($C17,'Regional Crises'!$B$1:$R$66,9,FALSE)="x","x",ROUND(IF(VLOOKUP($C17,'Regional Crises'!$B$1:$R$66,9,FALSE)&gt;G$3,5,IF(VLOOKUP($C17,'Regional Crises'!$B$1:$R$66,9,FALSE)&lt;G$4,0,(G$3-VLOOKUP($C17,'Regional Crises'!$B$1:$R$66,9,FALSE))/(G$3-G$4)*5)),1))),IF(VLOOKUP($E17,'Country Indicator Data'!$B$4:$N$194,5,FALSE)="x","x",ROUND(IF(VLOOKUP($E17,'Country Indicator Data'!$B$4:$N$194,5,FALSE)&gt;G$3,5,IF(VLOOKUP($E17,'Country Indicator Data'!$B$4:$N$194,5,FALSE)&lt;G$4,0,(G$3-VLOOKUP($E17,'Country Indicator Data'!$B$4:$N$194,5,FALSE))/(G$3-G$4)*5)),1)))</f>
        <v>3.2</v>
      </c>
      <c r="H17" s="238">
        <f t="shared" si="0"/>
        <v>3.2</v>
      </c>
      <c r="I17" s="238">
        <f>IF(B17="Regional crisis",(IF(VLOOKUP($C17,'Regional Crises'!$B$1:$R$66,6,FALSE)="x","x",ROUND(IF(VLOOKUP($C17,'Regional Crises'!$B$1:$R$66,6,FALSE)&gt;I$3,5,IF(VLOOKUP($C17,'Regional Crises'!$B$1:$R$66,6,FALSE)&lt;I$4,0,5-(I$3-VLOOKUP($C17,'Regional Crises'!$B$1:$R$66,6,FALSE))/(I$3-I$4)*5)),1))),IF(VLOOKUP($E17,'Country Indicator Data'!$B$4:$N$194,2,FALSE)="x","x",ROUND(IF(VLOOKUP($E17,'Country Indicator Data'!$B$4:$N$194,2,FALSE)&gt;I$3,5,IF(VLOOKUP($E17,'Country Indicator Data'!$B$4:$N$194,2,FALSE)&lt;I$4,0,5-(I$3-VLOOKUP($E17,'Country Indicator Data'!$B$4:$N$194,2,FALSE))/(I$3-I$4)*5)),1)))</f>
        <v>4.3</v>
      </c>
      <c r="J17" s="238">
        <f>IF(B17="Regional crisis",(IF(VLOOKUP($C17,'Regional Crises'!$B$1:$R$66,8,FALSE)="x","x",ROUND(IF(VLOOKUP($C17,'Regional Crises'!$B$1:$R$66,8,FALSE)&gt;J$3,5,IF(VLOOKUP($C17,'Regional Crises'!$B$1:$R$66,8,FALSE)&lt;J$4,0,5-(J$3-VLOOKUP($C17,'Regional Crises'!$B$1:$R$66,8,FALSE))/(J$3-J$4)*5)),1))),IF(VLOOKUP($E17,'Country Indicator Data'!$B$4:$N$194,4,FALSE)="x","x",ROUND(IF(VLOOKUP($E17,'Country Indicator Data'!$B$4:$N$194,4,FALSE)&gt;J$3,5,IF(VLOOKUP($E17,'Country Indicator Data'!$B$4:$N$194,4,FALSE)&lt;J$4,0,5-(J$3-VLOOKUP($E17,'Country Indicator Data'!$B$4:$N$194,4,FALSE))/(J$3-J$4)*5)),1)))</f>
        <v>0</v>
      </c>
      <c r="K17" s="238">
        <f t="shared" si="1"/>
        <v>2.15</v>
      </c>
      <c r="L17" s="238">
        <f>IF(B17="Regional crisis",(IF(VLOOKUP($C17,'Regional Crises'!$B$1:$R$66,10,FALSE)="x","x",ROUND(IF(VLOOKUP($C17,'Regional Crises'!$B$1:$R$66,10,FALSE)&gt;L$3,5,IF(VLOOKUP($C17,'Regional Crises'!$B$1:$R$66,10,FALSE)&lt;L$4,0,5-(L$3-VLOOKUP($C17,'Regional Crises'!$B$1:$R$66,10,FALSE))/(L$3-L$4)*5)),1))),IF(VLOOKUP($E17,'Country Indicator Data'!$B$4:$N$194,6,FALSE)="x","x",ROUND(IF(VLOOKUP($E17,'Country Indicator Data'!$B$4:$N$194,6,FALSE)&gt;L$3,5,IF(VLOOKUP($E17,'Country Indicator Data'!$B$4:$N$194,6,FALSE)&lt;L$4,0,5-(L$3-VLOOKUP($E17,'Country Indicator Data'!$B$4:$N$194,6,FALSE))/(L$3-L$4)*5)),1)))</f>
        <v>3.8</v>
      </c>
      <c r="M17" s="238">
        <f>IF(B17="Regional crisis",(IF(VLOOKUP($C17,'Regional Crises'!$B$1:$R$66,11,FALSE)="x","x",ROUND(IF(VLOOKUP($C17,'Regional Crises'!$B$1:$R$66,11,FALSE)&gt;M$3,5,IF(VLOOKUP($C17,'Regional Crises'!$B$1:$R$66,11,FALSE)&lt;M$4,0,5-(M$3-VLOOKUP($C17,'Regional Crises'!$B$1:$R$66,11,FALSE))/(M$3-M$4)*5)),1))),IF(VLOOKUP($E17,'Country Indicator Data'!$B$4:$N$194,7,FALSE)="x","x",ROUND(IF(VLOOKUP($E17,'Country Indicator Data'!$B$4:$N$194,7,FALSE)&gt;M$3,5,IF(VLOOKUP($E17,'Country Indicator Data'!$B$4:$N$194,7,FALSE)&lt;M$4,0,5-(M$3-VLOOKUP($E17,'Country Indicator Data'!$B$4:$N$194,7,FALSE))/(M$3-M$4)*5)),1)))</f>
        <v>2.7</v>
      </c>
      <c r="N17" s="238">
        <f t="shared" si="2"/>
        <v>3.25</v>
      </c>
      <c r="O17" s="238">
        <f t="shared" si="3"/>
        <v>2.8666666666666667</v>
      </c>
      <c r="P17" s="238">
        <f>IF(B17="Regional crisis",VLOOKUP(C17,'Regional Crises'!$B$1:$R$69,12,FALSE),VLOOKUP(E17,'Country Indicator Data'!$B$4:$I$194,8,FALSE))</f>
        <v>4</v>
      </c>
      <c r="Q17" s="238">
        <f>IF($B17="Regional crisis",((IF(VLOOKUP($C17,'Regional Crises'!$B$1:$R$66,13,FALSE)="x","x",ROUND(IF(VLOOKUP($C17,'Regional Crises'!$B$1:$R$66,13,FALSE)&gt;Q$3,5,IF(VLOOKUP($C17,'Regional Crises'!$B$1:$R$66,13,FALSE)&lt;Q$4,0,5-(LOG(Q$3)-LOG(VLOOKUP($C17,'Regional Crises'!$B$1:$R$66,13,FALSE)))/(LOG(Q$3)-LOG(Q$4))*5)),1)))),(IF(VLOOKUP($E17,'Country Indicator Data'!$B$4:$N$194,9,FALSE)="x","x",ROUND(IF(VLOOKUP($E17,'Country Indicator Data'!$B$4:$N$194,9,FALSE)&gt;Q$3,5,IF(VLOOKUP($E17,'Country Indicator Data'!$B$4:$N$194,9,FALSE)&lt;Q$4,0,5-(LOG(Q$3)-LOG(VLOOKUP($E17,'Country Indicator Data'!$B$4:$N$194,9,FALSE)))/(LOG(Q$3)-LOG(Q$4))*5)),1))))</f>
        <v>3.9</v>
      </c>
      <c r="R17" s="238">
        <f t="shared" si="4"/>
        <v>3.95</v>
      </c>
      <c r="S17" s="238">
        <f>IF(B17="Regional crisis",((IF(VLOOKUP($C17,'Regional Crises'!$B$1:$R$66,17,FALSE)="x","x",ROUND(IF(VLOOKUP($C17,'Regional Crises'!$B$1:$R$66,17,FALSE)&gt;S$3,0,IF(VLOOKUP($C17,'Regional Crises'!$B$1:$R$66,17,FALSE)&lt;S$4,5,(S$3-VLOOKUP($C17,'Regional Crises'!$B$1:$R$66,17,FALSE))/(S$3-S$4)*5)),1)))),(IF(VLOOKUP($E17,'Country Indicator Data'!$B$4:$N$194,13,FALSE)="x","x",ROUND(IF(VLOOKUP($E17,'Country Indicator Data'!$B$4:$N$194,13,FALSE)&gt;S$3,0,IF(VLOOKUP($E17,'Country Indicator Data'!$B$4:$N$194,13,FALSE)&lt;S$4,5,(S$3-VLOOKUP($E17,'Country Indicator Data'!$B$4:$N$194,13,FALSE))/(S$3-S$4)*5)),1))))</f>
        <v>3.8</v>
      </c>
      <c r="T17" s="238">
        <f>IF(B17="Regional crisis",((IF(VLOOKUP($C17,'Regional Crises'!$B$1:$R$66,14,FALSE)="x","x",ROUND(IF(VLOOKUP($C17,'Regional Crises'!$B$1:$R$66,14,FALSE)&gt;T$3,0,IF(VLOOKUP($C17,'Regional Crises'!$B$1:$R$66,14,FALSE)&lt;T$4,5,(T$3-VLOOKUP($C17,'Regional Crises'!$B$1:$R$66,14,FALSE))/(T$3-T$4)*5)),1)))),(IF(VLOOKUP($E17,'Country Indicator Data'!$B$4:$N$194,10,FALSE)="x","x",ROUND(IF(VLOOKUP($E17,'Country Indicator Data'!$B$4:$N$194,10,FALSE)&gt;T$3,0,IF(VLOOKUP($E17,'Country Indicator Data'!$B$4:$N$194,10,FALSE)&lt;T$4,5,(T$3-VLOOKUP($E17,'Country Indicator Data'!$B$4:$N$194,10,FALSE))/(T$3-T$4)*5)),1))))</f>
        <v>3.6</v>
      </c>
      <c r="U17" s="238">
        <f>IF(B17="Regional crisis",((IF(VLOOKUP($C17,'Regional Crises'!$B$1:$R$66,15,FALSE)="x","x",ROUND(IF(VLOOKUP($C17,'Regional Crises'!$B$1:$R$66,15,FALSE)&gt;U$3,0,IF(VLOOKUP($C17,'Regional Crises'!$B$1:$R$66,15,FALSE)&lt;U$4,5,(U$3-VLOOKUP($C17,'Regional Crises'!$B$1:$R$66,15,FALSE))/(U$3-U$4)*5)),1)))),(IF(VLOOKUP($E17,'Country Indicator Data'!$B$4:$N$194,11,FALSE)="x","x",ROUND(IF(VLOOKUP($E17,'Country Indicator Data'!$B$4:$N$194,11,FALSE)&gt;U$3,0,IF(VLOOKUP($E17,'Country Indicator Data'!$B$4:$N$194,11,FALSE)&lt;U$4,5,(U$3-VLOOKUP($E17,'Country Indicator Data'!$B$4:$N$194,11,FALSE))/(U$3-U$4)*5)),1))))</f>
        <v>3.4</v>
      </c>
      <c r="V17" s="238">
        <f>IF(B17="Regional crisis",((IF(VLOOKUP($C17,'Regional Crises'!$B$1:$R$66,16,FALSE)="x","x",ROUND(IF(VLOOKUP($C17,'Regional Crises'!$B$1:$R$66,16,FALSE)&gt;V$3,0,IF(VLOOKUP($C17,'Regional Crises'!$B$1:$R$66,16,FALSE)&lt;V$4,5,(V$3-VLOOKUP($C17,'Regional Crises'!$B$1:$R$66,16,FALSE))/(V$3-V$4)*5)),1)))),(IF(VLOOKUP($E17,'Country Indicator Data'!$B$4:$N$194,12,FALSE)="x","x",ROUND(IF(VLOOKUP($E17,'Country Indicator Data'!$B$4:$N$194,12,FALSE)&gt;V$3,0,IF(VLOOKUP($E17,'Country Indicator Data'!$B$4:$N$194,12,FALSE)&lt;V$4,5,(V$3-VLOOKUP($E17,'Country Indicator Data'!$B$4:$N$194,12,FALSE))/(V$3-V$4)*5)),1))))</f>
        <v>4.0999999999999996</v>
      </c>
      <c r="W17" s="238">
        <f t="shared" si="5"/>
        <v>3.7</v>
      </c>
      <c r="X17" s="238">
        <f t="shared" si="6"/>
        <v>3.5</v>
      </c>
      <c r="Y17" s="245">
        <f>IF('Core Indicators'!FC14="x","x",IF('Core Indicators'!FC14&gt;=5,5,IF('Core Indicators'!FC14&gt;=4,4,IF('Core Indicators'!FC14&gt;=3,3,IF('Core Indicators'!FC14&gt;=2,2,IF('Core Indicators'!FC14&gt;=1,1,0))))))</f>
        <v>3</v>
      </c>
      <c r="Z17" s="238">
        <f t="shared" si="7"/>
        <v>3</v>
      </c>
      <c r="AA17" s="245">
        <f>'Crisis Indicator Data'!Y14</f>
        <v>0</v>
      </c>
      <c r="AB17" s="245">
        <f>'Crisis Indicator Data'!Z14</f>
        <v>0</v>
      </c>
      <c r="AC17" s="245">
        <f>'Crisis Indicator Data'!AA14</f>
        <v>1</v>
      </c>
      <c r="AD17" s="245">
        <f>'Crisis Indicator Data'!AB14</f>
        <v>0</v>
      </c>
      <c r="AE17" s="245">
        <f t="shared" si="8"/>
        <v>1</v>
      </c>
      <c r="AF17" s="245">
        <f>'Crisis Indicator Data'!AC14</f>
        <v>0</v>
      </c>
      <c r="AG17" s="245">
        <f>'Crisis Indicator Data'!AD14</f>
        <v>2</v>
      </c>
      <c r="AH17" s="245">
        <f t="shared" si="9"/>
        <v>2</v>
      </c>
      <c r="AI17" s="245">
        <f>'Crisis Indicator Data'!AE14</f>
        <v>0</v>
      </c>
      <c r="AJ17" s="245">
        <f>'Crisis Indicator Data'!AF14</f>
        <v>1</v>
      </c>
      <c r="AK17" s="245">
        <f>'Crisis Indicator Data'!AG14</f>
        <v>1</v>
      </c>
      <c r="AL17" s="245">
        <f t="shared" si="10"/>
        <v>2</v>
      </c>
      <c r="AM17" s="238">
        <f t="shared" si="11"/>
        <v>2</v>
      </c>
      <c r="AN17" s="238">
        <f t="shared" si="12"/>
        <v>2.5</v>
      </c>
    </row>
    <row r="18" spans="1:40" ht="13.5" customHeight="1" x14ac:dyDescent="0.3">
      <c r="A18" s="145" t="str">
        <f>'Crisis Indicator Data'!A15</f>
        <v>Complex crisis in DRC</v>
      </c>
      <c r="B18" s="146" t="str">
        <f>'Crisis Indicator Data'!B15</f>
        <v>Complex crisis</v>
      </c>
      <c r="C18" s="146" t="str">
        <f>'Crisis Indicator Data'!C15</f>
        <v>COD001</v>
      </c>
      <c r="D18" s="146" t="str">
        <f>'Crisis Indicator Data'!D15</f>
        <v>DRC</v>
      </c>
      <c r="E18" s="147" t="str">
        <f>'Crisis Indicator Data'!E15</f>
        <v>COD</v>
      </c>
      <c r="F18" s="238">
        <f>IF(B18="Regional crisis",(IF(VLOOKUP($C18,'Regional Crises'!$B$1:$R$66,7,FALSE)="x","x",ROUND(IF(VLOOKUP($C18,'Regional Crises'!$B$1:$R$66,7,FALSE)&gt;$F$3,5,IF(VLOOKUP($C18,'Regional Crises'!$B$1:$R$66,7,FALSE)&lt;F$4,0,($F$3-VLOOKUP($C18,'Regional Crises'!$B$1:$R$66,7,FALSE))/($F$3-$F$4)*5)),1))),IF(VLOOKUP($E18,'Country Indicator Data'!$B$4:$N$194,3,FALSE)="x","x",ROUND(IF(VLOOKUP($E18,'Country Indicator Data'!$B$4:$N$194,3,FALSE)&gt;$F$3,5,IF(VLOOKUP($E18,'Country Indicator Data'!$B$4:$N$194,3,FALSE)&lt;$F$4,0,($F$3-VLOOKUP($E18,'Country Indicator Data'!$B$4:$N$194,3,FALSE))/($F$3-$F$4)*5)),1)))</f>
        <v>3.9</v>
      </c>
      <c r="G18" s="238">
        <f>IF(B18="Regional crisis",(IF(VLOOKUP($C18,'Regional Crises'!$B$1:$R$66,9,FALSE)="x","x",ROUND(IF(VLOOKUP($C18,'Regional Crises'!$B$1:$R$66,9,FALSE)&gt;G$3,5,IF(VLOOKUP($C18,'Regional Crises'!$B$1:$R$66,9,FALSE)&lt;G$4,0,(G$3-VLOOKUP($C18,'Regional Crises'!$B$1:$R$66,9,FALSE))/(G$3-G$4)*5)),1))),IF(VLOOKUP($E18,'Country Indicator Data'!$B$4:$N$194,5,FALSE)="x","x",ROUND(IF(VLOOKUP($E18,'Country Indicator Data'!$B$4:$N$194,5,FALSE)&gt;G$3,5,IF(VLOOKUP($E18,'Country Indicator Data'!$B$4:$N$194,5,FALSE)&lt;G$4,0,(G$3-VLOOKUP($E18,'Country Indicator Data'!$B$4:$N$194,5,FALSE))/(G$3-G$4)*5)),1)))</f>
        <v>3.2</v>
      </c>
      <c r="H18" s="238">
        <f t="shared" si="0"/>
        <v>3.55</v>
      </c>
      <c r="I18" s="238">
        <f>IF(B18="Regional crisis",(IF(VLOOKUP($C18,'Regional Crises'!$B$1:$R$66,6,FALSE)="x","x",ROUND(IF(VLOOKUP($C18,'Regional Crises'!$B$1:$R$66,6,FALSE)&gt;I$3,5,IF(VLOOKUP($C18,'Regional Crises'!$B$1:$R$66,6,FALSE)&lt;I$4,0,5-(I$3-VLOOKUP($C18,'Regional Crises'!$B$1:$R$66,6,FALSE))/(I$3-I$4)*5)),1))),IF(VLOOKUP($E18,'Country Indicator Data'!$B$4:$N$194,2,FALSE)="x","x",ROUND(IF(VLOOKUP($E18,'Country Indicator Data'!$B$4:$N$194,2,FALSE)&gt;I$3,5,IF(VLOOKUP($E18,'Country Indicator Data'!$B$4:$N$194,2,FALSE)&lt;I$4,0,5-(I$3-VLOOKUP($E18,'Country Indicator Data'!$B$4:$N$194,2,FALSE))/(I$3-I$4)*5)),1)))</f>
        <v>4.7</v>
      </c>
      <c r="J18" s="238">
        <f>IF(B18="Regional crisis",(IF(VLOOKUP($C18,'Regional Crises'!$B$1:$R$66,8,FALSE)="x","x",ROUND(IF(VLOOKUP($C18,'Regional Crises'!$B$1:$R$66,8,FALSE)&gt;J$3,5,IF(VLOOKUP($C18,'Regional Crises'!$B$1:$R$66,8,FALSE)&lt;J$4,0,5-(J$3-VLOOKUP($C18,'Regional Crises'!$B$1:$R$66,8,FALSE))/(J$3-J$4)*5)),1))),IF(VLOOKUP($E18,'Country Indicator Data'!$B$4:$N$194,4,FALSE)="x","x",ROUND(IF(VLOOKUP($E18,'Country Indicator Data'!$B$4:$N$194,4,FALSE)&gt;J$3,5,IF(VLOOKUP($E18,'Country Indicator Data'!$B$4:$N$194,4,FALSE)&lt;J$4,0,5-(J$3-VLOOKUP($E18,'Country Indicator Data'!$B$4:$N$194,4,FALSE))/(J$3-J$4)*5)),1)))</f>
        <v>5</v>
      </c>
      <c r="K18" s="238">
        <f t="shared" si="1"/>
        <v>4.8499999999999996</v>
      </c>
      <c r="L18" s="238">
        <f>IF(B18="Regional crisis",(IF(VLOOKUP($C18,'Regional Crises'!$B$1:$R$66,10,FALSE)="x","x",ROUND(IF(VLOOKUP($C18,'Regional Crises'!$B$1:$R$66,10,FALSE)&gt;L$3,5,IF(VLOOKUP($C18,'Regional Crises'!$B$1:$R$66,10,FALSE)&lt;L$4,0,5-(L$3-VLOOKUP($C18,'Regional Crises'!$B$1:$R$66,10,FALSE))/(L$3-L$4)*5)),1))),IF(VLOOKUP($E18,'Country Indicator Data'!$B$4:$N$194,6,FALSE)="x","x",ROUND(IF(VLOOKUP($E18,'Country Indicator Data'!$B$4:$N$194,6,FALSE)&gt;L$3,5,IF(VLOOKUP($E18,'Country Indicator Data'!$B$4:$N$194,6,FALSE)&lt;L$4,0,5-(L$3-VLOOKUP($E18,'Country Indicator Data'!$B$4:$N$194,6,FALSE))/(L$3-L$4)*5)),1)))</f>
        <v>4.4000000000000004</v>
      </c>
      <c r="M18" s="238">
        <f>IF(B18="Regional crisis",(IF(VLOOKUP($C18,'Regional Crises'!$B$1:$R$66,11,FALSE)="x","x",ROUND(IF(VLOOKUP($C18,'Regional Crises'!$B$1:$R$66,11,FALSE)&gt;M$3,5,IF(VLOOKUP($C18,'Regional Crises'!$B$1:$R$66,11,FALSE)&lt;M$4,0,5-(M$3-VLOOKUP($C18,'Regional Crises'!$B$1:$R$66,11,FALSE))/(M$3-M$4)*5)),1))),IF(VLOOKUP($E18,'Country Indicator Data'!$B$4:$N$194,7,FALSE)="x","x",ROUND(IF(VLOOKUP($E18,'Country Indicator Data'!$B$4:$N$194,7,FALSE)&gt;M$3,5,IF(VLOOKUP($E18,'Country Indicator Data'!$B$4:$N$194,7,FALSE)&lt;M$4,0,5-(M$3-VLOOKUP($E18,'Country Indicator Data'!$B$4:$N$194,7,FALSE))/(M$3-M$4)*5)),1)))</f>
        <v>2.1</v>
      </c>
      <c r="N18" s="238">
        <f t="shared" si="2"/>
        <v>3.25</v>
      </c>
      <c r="O18" s="238">
        <f t="shared" si="3"/>
        <v>3.8833333333333329</v>
      </c>
      <c r="P18" s="238">
        <f>IF(B18="Regional crisis",VLOOKUP(C18,'Regional Crises'!$B$1:$R$69,12,FALSE),VLOOKUP(E18,'Country Indicator Data'!$B$4:$I$194,8,FALSE))</f>
        <v>5</v>
      </c>
      <c r="Q18" s="238">
        <f>IF($B18="Regional crisis",((IF(VLOOKUP($C18,'Regional Crises'!$B$1:$R$66,13,FALSE)="x","x",ROUND(IF(VLOOKUP($C18,'Regional Crises'!$B$1:$R$66,13,FALSE)&gt;Q$3,5,IF(VLOOKUP($C18,'Regional Crises'!$B$1:$R$66,13,FALSE)&lt;Q$4,0,5-(LOG(Q$3)-LOG(VLOOKUP($C18,'Regional Crises'!$B$1:$R$66,13,FALSE)))/(LOG(Q$3)-LOG(Q$4))*5)),1)))),(IF(VLOOKUP($E18,'Country Indicator Data'!$B$4:$N$194,9,FALSE)="x","x",ROUND(IF(VLOOKUP($E18,'Country Indicator Data'!$B$4:$N$194,9,FALSE)&gt;Q$3,5,IF(VLOOKUP($E18,'Country Indicator Data'!$B$4:$N$194,9,FALSE)&lt;Q$4,0,5-(LOG(Q$3)-LOG(VLOOKUP($E18,'Country Indicator Data'!$B$4:$N$194,9,FALSE)))/(LOG(Q$3)-LOG(Q$4))*5)),1))))</f>
        <v>4.9000000000000004</v>
      </c>
      <c r="R18" s="238">
        <f t="shared" si="4"/>
        <v>4.95</v>
      </c>
      <c r="S18" s="238">
        <f>IF(B18="Regional crisis",((IF(VLOOKUP($C18,'Regional Crises'!$B$1:$R$66,17,FALSE)="x","x",ROUND(IF(VLOOKUP($C18,'Regional Crises'!$B$1:$R$66,17,FALSE)&gt;S$3,0,IF(VLOOKUP($C18,'Regional Crises'!$B$1:$R$66,17,FALSE)&lt;S$4,5,(S$3-VLOOKUP($C18,'Regional Crises'!$B$1:$R$66,17,FALSE))/(S$3-S$4)*5)),1)))),(IF(VLOOKUP($E18,'Country Indicator Data'!$B$4:$N$194,13,FALSE)="x","x",ROUND(IF(VLOOKUP($E18,'Country Indicator Data'!$B$4:$N$194,13,FALSE)&gt;S$3,0,IF(VLOOKUP($E18,'Country Indicator Data'!$B$4:$N$194,13,FALSE)&lt;S$4,5,(S$3-VLOOKUP($E18,'Country Indicator Data'!$B$4:$N$194,13,FALSE))/(S$3-S$4)*5)),1))))</f>
        <v>4.0999999999999996</v>
      </c>
      <c r="T18" s="238">
        <f>IF(B18="Regional crisis",((IF(VLOOKUP($C18,'Regional Crises'!$B$1:$R$66,14,FALSE)="x","x",ROUND(IF(VLOOKUP($C18,'Regional Crises'!$B$1:$R$66,14,FALSE)&gt;T$3,0,IF(VLOOKUP($C18,'Regional Crises'!$B$1:$R$66,14,FALSE)&lt;T$4,5,(T$3-VLOOKUP($C18,'Regional Crises'!$B$1:$R$66,14,FALSE))/(T$3-T$4)*5)),1)))),(IF(VLOOKUP($E18,'Country Indicator Data'!$B$4:$N$194,10,FALSE)="x","x",ROUND(IF(VLOOKUP($E18,'Country Indicator Data'!$B$4:$N$194,10,FALSE)&gt;T$3,0,IF(VLOOKUP($E18,'Country Indicator Data'!$B$4:$N$194,10,FALSE)&lt;T$4,5,(T$3-VLOOKUP($E18,'Country Indicator Data'!$B$4:$N$194,10,FALSE))/(T$3-T$4)*5)),1))))</f>
        <v>4.3</v>
      </c>
      <c r="U18" s="238">
        <f>IF(B18="Regional crisis",((IF(VLOOKUP($C18,'Regional Crises'!$B$1:$R$66,15,FALSE)="x","x",ROUND(IF(VLOOKUP($C18,'Regional Crises'!$B$1:$R$66,15,FALSE)&gt;U$3,0,IF(VLOOKUP($C18,'Regional Crises'!$B$1:$R$66,15,FALSE)&lt;U$4,5,(U$3-VLOOKUP($C18,'Regional Crises'!$B$1:$R$66,15,FALSE))/(U$3-U$4)*5)),1)))),(IF(VLOOKUP($E18,'Country Indicator Data'!$B$4:$N$194,11,FALSE)="x","x",ROUND(IF(VLOOKUP($E18,'Country Indicator Data'!$B$4:$N$194,11,FALSE)&gt;U$3,0,IF(VLOOKUP($E18,'Country Indicator Data'!$B$4:$N$194,11,FALSE)&lt;U$4,5,(U$3-VLOOKUP($E18,'Country Indicator Data'!$B$4:$N$194,11,FALSE))/(U$3-U$4)*5)),1))))</f>
        <v>3.6</v>
      </c>
      <c r="V18" s="238">
        <f>IF(B18="Regional crisis",((IF(VLOOKUP($C18,'Regional Crises'!$B$1:$R$66,16,FALSE)="x","x",ROUND(IF(VLOOKUP($C18,'Regional Crises'!$B$1:$R$66,16,FALSE)&gt;V$3,0,IF(VLOOKUP($C18,'Regional Crises'!$B$1:$R$66,16,FALSE)&lt;V$4,5,(V$3-VLOOKUP($C18,'Regional Crises'!$B$1:$R$66,16,FALSE))/(V$3-V$4)*5)),1)))),(IF(VLOOKUP($E18,'Country Indicator Data'!$B$4:$N$194,12,FALSE)="x","x",ROUND(IF(VLOOKUP($E18,'Country Indicator Data'!$B$4:$N$194,12,FALSE)&gt;V$3,0,IF(VLOOKUP($E18,'Country Indicator Data'!$B$4:$N$194,12,FALSE)&lt;V$4,5,(V$3-VLOOKUP($E18,'Country Indicator Data'!$B$4:$N$194,12,FALSE))/(V$3-V$4)*5)),1))))</f>
        <v>4.0999999999999996</v>
      </c>
      <c r="W18" s="238">
        <f t="shared" si="5"/>
        <v>4</v>
      </c>
      <c r="X18" s="238">
        <f t="shared" si="6"/>
        <v>4.3</v>
      </c>
      <c r="Y18" s="245">
        <f>IF('Core Indicators'!FC15="x","x",IF('Core Indicators'!FC15&gt;=5,5,IF('Core Indicators'!FC15&gt;=4,4,IF('Core Indicators'!FC15&gt;=3,3,IF('Core Indicators'!FC15&gt;=2,2,IF('Core Indicators'!FC15&gt;=1,1,0))))))</f>
        <v>5</v>
      </c>
      <c r="Z18" s="238">
        <f t="shared" si="7"/>
        <v>5</v>
      </c>
      <c r="AA18" s="245">
        <f>'Crisis Indicator Data'!Y15</f>
        <v>1</v>
      </c>
      <c r="AB18" s="245">
        <f>'Crisis Indicator Data'!Z15</f>
        <v>3</v>
      </c>
      <c r="AC18" s="245">
        <f>'Crisis Indicator Data'!AA15</f>
        <v>2</v>
      </c>
      <c r="AD18" s="245">
        <f>'Crisis Indicator Data'!AB15</f>
        <v>3</v>
      </c>
      <c r="AE18" s="245">
        <f t="shared" si="8"/>
        <v>4</v>
      </c>
      <c r="AF18" s="245">
        <f>'Crisis Indicator Data'!AC15</f>
        <v>1</v>
      </c>
      <c r="AG18" s="245">
        <f>'Crisis Indicator Data'!AD15</f>
        <v>2</v>
      </c>
      <c r="AH18" s="245">
        <f t="shared" si="9"/>
        <v>3</v>
      </c>
      <c r="AI18" s="245">
        <f>'Crisis Indicator Data'!AE15</f>
        <v>3</v>
      </c>
      <c r="AJ18" s="245">
        <f>'Crisis Indicator Data'!AF15</f>
        <v>1</v>
      </c>
      <c r="AK18" s="245">
        <f>'Crisis Indicator Data'!AG15</f>
        <v>3</v>
      </c>
      <c r="AL18" s="245">
        <f t="shared" si="10"/>
        <v>5</v>
      </c>
      <c r="AM18" s="238">
        <f t="shared" si="11"/>
        <v>4</v>
      </c>
      <c r="AN18" s="238">
        <f t="shared" si="12"/>
        <v>4.5</v>
      </c>
    </row>
    <row r="19" spans="1:40" ht="13.5" customHeight="1" x14ac:dyDescent="0.3">
      <c r="A19" s="145" t="str">
        <f>'Crisis Indicator Data'!A16</f>
        <v>Complex crisis in Congo</v>
      </c>
      <c r="B19" s="146" t="str">
        <f>'Crisis Indicator Data'!B16</f>
        <v>Complex crisis</v>
      </c>
      <c r="C19" s="146" t="str">
        <f>'Crisis Indicator Data'!C16</f>
        <v>COG001</v>
      </c>
      <c r="D19" s="146" t="str">
        <f>'Crisis Indicator Data'!D16</f>
        <v>Congo</v>
      </c>
      <c r="E19" s="147" t="str">
        <f>'Crisis Indicator Data'!E16</f>
        <v>COG</v>
      </c>
      <c r="F19" s="238">
        <f>IF(B19="Regional crisis",(IF(VLOOKUP($C19,'Regional Crises'!$B$1:$R$66,7,FALSE)="x","x",ROUND(IF(VLOOKUP($C19,'Regional Crises'!$B$1:$R$66,7,FALSE)&gt;$F$3,5,IF(VLOOKUP($C19,'Regional Crises'!$B$1:$R$66,7,FALSE)&lt;F$4,0,($F$3-VLOOKUP($C19,'Regional Crises'!$B$1:$R$66,7,FALSE))/($F$3-$F$4)*5)),1))),IF(VLOOKUP($E19,'Country Indicator Data'!$B$4:$N$194,3,FALSE)="x","x",ROUND(IF(VLOOKUP($E19,'Country Indicator Data'!$B$4:$N$194,3,FALSE)&gt;$F$3,5,IF(VLOOKUP($E19,'Country Indicator Data'!$B$4:$N$194,3,FALSE)&lt;$F$4,0,($F$3-VLOOKUP($E19,'Country Indicator Data'!$B$4:$N$194,3,FALSE))/($F$3-$F$4)*5)),1)))</f>
        <v>1.4</v>
      </c>
      <c r="G19" s="238">
        <f>IF(B19="Regional crisis",(IF(VLOOKUP($C19,'Regional Crises'!$B$1:$R$66,9,FALSE)="x","x",ROUND(IF(VLOOKUP($C19,'Regional Crises'!$B$1:$R$66,9,FALSE)&gt;G$3,5,IF(VLOOKUP($C19,'Regional Crises'!$B$1:$R$66,9,FALSE)&lt;G$4,0,(G$3-VLOOKUP($C19,'Regional Crises'!$B$1:$R$66,9,FALSE))/(G$3-G$4)*5)),1))),IF(VLOOKUP($E19,'Country Indicator Data'!$B$4:$N$194,5,FALSE)="x","x",ROUND(IF(VLOOKUP($E19,'Country Indicator Data'!$B$4:$N$194,5,FALSE)&gt;G$3,5,IF(VLOOKUP($E19,'Country Indicator Data'!$B$4:$N$194,5,FALSE)&lt;G$4,0,(G$3-VLOOKUP($E19,'Country Indicator Data'!$B$4:$N$194,5,FALSE))/(G$3-G$4)*5)),1)))</f>
        <v>3.4</v>
      </c>
      <c r="H19" s="238">
        <f t="shared" si="0"/>
        <v>2.4</v>
      </c>
      <c r="I19" s="238">
        <f>IF(B19="Regional crisis",(IF(VLOOKUP($C19,'Regional Crises'!$B$1:$R$66,6,FALSE)="x","x",ROUND(IF(VLOOKUP($C19,'Regional Crises'!$B$1:$R$66,6,FALSE)&gt;I$3,5,IF(VLOOKUP($C19,'Regional Crises'!$B$1:$R$66,6,FALSE)&lt;I$4,0,5-(I$3-VLOOKUP($C19,'Regional Crises'!$B$1:$R$66,6,FALSE))/(I$3-I$4)*5)),1))),IF(VLOOKUP($E19,'Country Indicator Data'!$B$4:$N$194,2,FALSE)="x","x",ROUND(IF(VLOOKUP($E19,'Country Indicator Data'!$B$4:$N$194,2,FALSE)&gt;I$3,5,IF(VLOOKUP($E19,'Country Indicator Data'!$B$4:$N$194,2,FALSE)&lt;I$4,0,5-(I$3-VLOOKUP($E19,'Country Indicator Data'!$B$4:$N$194,2,FALSE))/(I$3-I$4)*5)),1)))</f>
        <v>4.4000000000000004</v>
      </c>
      <c r="J19" s="238">
        <f>IF(B19="Regional crisis",(IF(VLOOKUP($C19,'Regional Crises'!$B$1:$R$66,8,FALSE)="x","x",ROUND(IF(VLOOKUP($C19,'Regional Crises'!$B$1:$R$66,8,FALSE)&gt;J$3,5,IF(VLOOKUP($C19,'Regional Crises'!$B$1:$R$66,8,FALSE)&lt;J$4,0,5-(J$3-VLOOKUP($C19,'Regional Crises'!$B$1:$R$66,8,FALSE))/(J$3-J$4)*5)),1))),IF(VLOOKUP($E19,'Country Indicator Data'!$B$4:$N$194,4,FALSE)="x","x",ROUND(IF(VLOOKUP($E19,'Country Indicator Data'!$B$4:$N$194,4,FALSE)&gt;J$3,5,IF(VLOOKUP($E19,'Country Indicator Data'!$B$4:$N$194,4,FALSE)&lt;J$4,0,5-(J$3-VLOOKUP($E19,'Country Indicator Data'!$B$4:$N$194,4,FALSE))/(J$3-J$4)*5)),1)))</f>
        <v>5</v>
      </c>
      <c r="K19" s="238">
        <f t="shared" si="1"/>
        <v>4.7</v>
      </c>
      <c r="L19" s="238">
        <f>IF(B19="Regional crisis",(IF(VLOOKUP($C19,'Regional Crises'!$B$1:$R$66,10,FALSE)="x","x",ROUND(IF(VLOOKUP($C19,'Regional Crises'!$B$1:$R$66,10,FALSE)&gt;L$3,5,IF(VLOOKUP($C19,'Regional Crises'!$B$1:$R$66,10,FALSE)&lt;L$4,0,5-(L$3-VLOOKUP($C19,'Regional Crises'!$B$1:$R$66,10,FALSE))/(L$3-L$4)*5)),1))),IF(VLOOKUP($E19,'Country Indicator Data'!$B$4:$N$194,6,FALSE)="x","x",ROUND(IF(VLOOKUP($E19,'Country Indicator Data'!$B$4:$N$194,6,FALSE)&gt;L$3,5,IF(VLOOKUP($E19,'Country Indicator Data'!$B$4:$N$194,6,FALSE)&lt;L$4,0,5-(L$3-VLOOKUP($E19,'Country Indicator Data'!$B$4:$N$194,6,FALSE))/(L$3-L$4)*5)),1)))</f>
        <v>3.9</v>
      </c>
      <c r="M19" s="238">
        <f>IF(B19="Regional crisis",(IF(VLOOKUP($C19,'Regional Crises'!$B$1:$R$66,11,FALSE)="x","x",ROUND(IF(VLOOKUP($C19,'Regional Crises'!$B$1:$R$66,11,FALSE)&gt;M$3,5,IF(VLOOKUP($C19,'Regional Crises'!$B$1:$R$66,11,FALSE)&lt;M$4,0,5-(M$3-VLOOKUP($C19,'Regional Crises'!$B$1:$R$66,11,FALSE))/(M$3-M$4)*5)),1))),IF(VLOOKUP($E19,'Country Indicator Data'!$B$4:$N$194,7,FALSE)="x","x",ROUND(IF(VLOOKUP($E19,'Country Indicator Data'!$B$4:$N$194,7,FALSE)&gt;M$3,5,IF(VLOOKUP($E19,'Country Indicator Data'!$B$4:$N$194,7,FALSE)&lt;M$4,0,5-(M$3-VLOOKUP($E19,'Country Indicator Data'!$B$4:$N$194,7,FALSE))/(M$3-M$4)*5)),1)))</f>
        <v>3</v>
      </c>
      <c r="N19" s="238">
        <f t="shared" si="2"/>
        <v>3.45</v>
      </c>
      <c r="O19" s="238">
        <f t="shared" si="3"/>
        <v>3.5166666666666671</v>
      </c>
      <c r="P19" s="238">
        <f>IF(B19="Regional crisis",VLOOKUP(C19,'Regional Crises'!$B$1:$R$69,12,FALSE),VLOOKUP(E19,'Country Indicator Data'!$B$4:$I$194,8,FALSE))</f>
        <v>1</v>
      </c>
      <c r="Q19" s="238" t="str">
        <f>IF($B19="Regional crisis",((IF(VLOOKUP($C19,'Regional Crises'!$B$1:$R$66,13,FALSE)="x","x",ROUND(IF(VLOOKUP($C19,'Regional Crises'!$B$1:$R$66,13,FALSE)&gt;Q$3,5,IF(VLOOKUP($C19,'Regional Crises'!$B$1:$R$66,13,FALSE)&lt;Q$4,0,5-(LOG(Q$3)-LOG(VLOOKUP($C19,'Regional Crises'!$B$1:$R$66,13,FALSE)))/(LOG(Q$3)-LOG(Q$4))*5)),1)))),(IF(VLOOKUP($E19,'Country Indicator Data'!$B$4:$N$194,9,FALSE)="x","x",ROUND(IF(VLOOKUP($E19,'Country Indicator Data'!$B$4:$N$194,9,FALSE)&gt;Q$3,5,IF(VLOOKUP($E19,'Country Indicator Data'!$B$4:$N$194,9,FALSE)&lt;Q$4,0,5-(LOG(Q$3)-LOG(VLOOKUP($E19,'Country Indicator Data'!$B$4:$N$194,9,FALSE)))/(LOG(Q$3)-LOG(Q$4))*5)),1))))</f>
        <v>x</v>
      </c>
      <c r="R19" s="238">
        <f t="shared" si="4"/>
        <v>1</v>
      </c>
      <c r="S19" s="238">
        <f>IF(B19="Regional crisis",((IF(VLOOKUP($C19,'Regional Crises'!$B$1:$R$66,17,FALSE)="x","x",ROUND(IF(VLOOKUP($C19,'Regional Crises'!$B$1:$R$66,17,FALSE)&gt;S$3,0,IF(VLOOKUP($C19,'Regional Crises'!$B$1:$R$66,17,FALSE)&lt;S$4,5,(S$3-VLOOKUP($C19,'Regional Crises'!$B$1:$R$66,17,FALSE))/(S$3-S$4)*5)),1)))),(IF(VLOOKUP($E19,'Country Indicator Data'!$B$4:$N$194,13,FALSE)="x","x",ROUND(IF(VLOOKUP($E19,'Country Indicator Data'!$B$4:$N$194,13,FALSE)&gt;S$3,0,IF(VLOOKUP($E19,'Country Indicator Data'!$B$4:$N$194,13,FALSE)&lt;S$4,5,(S$3-VLOOKUP($E19,'Country Indicator Data'!$B$4:$N$194,13,FALSE))/(S$3-S$4)*5)),1))))</f>
        <v>4.0999999999999996</v>
      </c>
      <c r="T19" s="238">
        <f>IF(B19="Regional crisis",((IF(VLOOKUP($C19,'Regional Crises'!$B$1:$R$66,14,FALSE)="x","x",ROUND(IF(VLOOKUP($C19,'Regional Crises'!$B$1:$R$66,14,FALSE)&gt;T$3,0,IF(VLOOKUP($C19,'Regional Crises'!$B$1:$R$66,14,FALSE)&lt;T$4,5,(T$3-VLOOKUP($C19,'Regional Crises'!$B$1:$R$66,14,FALSE))/(T$3-T$4)*5)),1)))),(IF(VLOOKUP($E19,'Country Indicator Data'!$B$4:$N$194,10,FALSE)="x","x",ROUND(IF(VLOOKUP($E19,'Country Indicator Data'!$B$4:$N$194,10,FALSE)&gt;T$3,0,IF(VLOOKUP($E19,'Country Indicator Data'!$B$4:$N$194,10,FALSE)&lt;T$4,5,(T$3-VLOOKUP($E19,'Country Indicator Data'!$B$4:$N$194,10,FALSE))/(T$3-T$4)*5)),1))))</f>
        <v>3.6</v>
      </c>
      <c r="U19" s="238">
        <f>IF(B19="Regional crisis",((IF(VLOOKUP($C19,'Regional Crises'!$B$1:$R$66,15,FALSE)="x","x",ROUND(IF(VLOOKUP($C19,'Regional Crises'!$B$1:$R$66,15,FALSE)&gt;U$3,0,IF(VLOOKUP($C19,'Regional Crises'!$B$1:$R$66,15,FALSE)&lt;U$4,5,(U$3-VLOOKUP($C19,'Regional Crises'!$B$1:$R$66,15,FALSE))/(U$3-U$4)*5)),1)))),(IF(VLOOKUP($E19,'Country Indicator Data'!$B$4:$N$194,11,FALSE)="x","x",ROUND(IF(VLOOKUP($E19,'Country Indicator Data'!$B$4:$N$194,11,FALSE)&gt;U$3,0,IF(VLOOKUP($E19,'Country Indicator Data'!$B$4:$N$194,11,FALSE)&lt;U$4,5,(U$3-VLOOKUP($E19,'Country Indicator Data'!$B$4:$N$194,11,FALSE))/(U$3-U$4)*5)),1))))</f>
        <v>3.8</v>
      </c>
      <c r="V19" s="238">
        <f>IF(B19="Regional crisis",((IF(VLOOKUP($C19,'Regional Crises'!$B$1:$R$66,16,FALSE)="x","x",ROUND(IF(VLOOKUP($C19,'Regional Crises'!$B$1:$R$66,16,FALSE)&gt;V$3,0,IF(VLOOKUP($C19,'Regional Crises'!$B$1:$R$66,16,FALSE)&lt;V$4,5,(V$3-VLOOKUP($C19,'Regional Crises'!$B$1:$R$66,16,FALSE))/(V$3-V$4)*5)),1)))),(IF(VLOOKUP($E19,'Country Indicator Data'!$B$4:$N$194,12,FALSE)="x","x",ROUND(IF(VLOOKUP($E19,'Country Indicator Data'!$B$4:$N$194,12,FALSE)&gt;V$3,0,IF(VLOOKUP($E19,'Country Indicator Data'!$B$4:$N$194,12,FALSE)&lt;V$4,5,(V$3-VLOOKUP($E19,'Country Indicator Data'!$B$4:$N$194,12,FALSE))/(V$3-V$4)*5)),1))))</f>
        <v>4</v>
      </c>
      <c r="W19" s="238">
        <f t="shared" si="5"/>
        <v>3.9</v>
      </c>
      <c r="X19" s="238">
        <f t="shared" si="6"/>
        <v>2.8</v>
      </c>
      <c r="Y19" s="245">
        <f>IF('Core Indicators'!FC16="x","x",IF('Core Indicators'!FC16&gt;=5,5,IF('Core Indicators'!FC16&gt;=4,4,IF('Core Indicators'!FC16&gt;=3,3,IF('Core Indicators'!FC16&gt;=2,2,IF('Core Indicators'!FC16&gt;=1,1,0))))))</f>
        <v>5</v>
      </c>
      <c r="Z19" s="238">
        <f t="shared" si="7"/>
        <v>5</v>
      </c>
      <c r="AA19" s="245">
        <f>'Crisis Indicator Data'!Y16</f>
        <v>0</v>
      </c>
      <c r="AB19" s="245">
        <f>'Crisis Indicator Data'!Z16</f>
        <v>0</v>
      </c>
      <c r="AC19" s="245">
        <f>'Crisis Indicator Data'!AA16</f>
        <v>0</v>
      </c>
      <c r="AD19" s="245">
        <f>'Crisis Indicator Data'!AB16</f>
        <v>0</v>
      </c>
      <c r="AE19" s="245">
        <f t="shared" si="8"/>
        <v>0</v>
      </c>
      <c r="AF19" s="245">
        <f>'Crisis Indicator Data'!AC16</f>
        <v>0</v>
      </c>
      <c r="AG19" s="245">
        <f>'Crisis Indicator Data'!AD16</f>
        <v>0</v>
      </c>
      <c r="AH19" s="245">
        <f t="shared" si="9"/>
        <v>0</v>
      </c>
      <c r="AI19" s="245">
        <f>'Crisis Indicator Data'!AE16</f>
        <v>0</v>
      </c>
      <c r="AJ19" s="245">
        <f>'Crisis Indicator Data'!AF16</f>
        <v>0</v>
      </c>
      <c r="AK19" s="245">
        <f>'Crisis Indicator Data'!AG16</f>
        <v>1</v>
      </c>
      <c r="AL19" s="245">
        <f t="shared" si="10"/>
        <v>1</v>
      </c>
      <c r="AM19" s="238">
        <f t="shared" si="11"/>
        <v>0</v>
      </c>
      <c r="AN19" s="238">
        <f t="shared" si="12"/>
        <v>2.5</v>
      </c>
    </row>
    <row r="20" spans="1:40" ht="13.5" customHeight="1" x14ac:dyDescent="0.3">
      <c r="A20" s="145" t="str">
        <f>'Crisis Indicator Data'!A17</f>
        <v>Complex crisis in Colombia</v>
      </c>
      <c r="B20" s="146" t="str">
        <f>'Crisis Indicator Data'!B17</f>
        <v>Complex crisis</v>
      </c>
      <c r="C20" s="146" t="str">
        <f>'Crisis Indicator Data'!C17</f>
        <v>COL001</v>
      </c>
      <c r="D20" s="146" t="str">
        <f>'Crisis Indicator Data'!D17</f>
        <v>Colombia</v>
      </c>
      <c r="E20" s="147" t="str">
        <f>'Crisis Indicator Data'!E17</f>
        <v>COL</v>
      </c>
      <c r="F20" s="238">
        <f>IF(B20="Regional crisis",(IF(VLOOKUP($C20,'Regional Crises'!$B$1:$R$66,7,FALSE)="x","x",ROUND(IF(VLOOKUP($C20,'Regional Crises'!$B$1:$R$66,7,FALSE)&gt;$F$3,5,IF(VLOOKUP($C20,'Regional Crises'!$B$1:$R$66,7,FALSE)&lt;F$4,0,($F$3-VLOOKUP($C20,'Regional Crises'!$B$1:$R$66,7,FALSE))/($F$3-$F$4)*5)),1))),IF(VLOOKUP($E20,'Country Indicator Data'!$B$4:$N$194,3,FALSE)="x","x",ROUND(IF(VLOOKUP($E20,'Country Indicator Data'!$B$4:$N$194,3,FALSE)&gt;$F$3,5,IF(VLOOKUP($E20,'Country Indicator Data'!$B$4:$N$194,3,FALSE)&lt;$F$4,0,($F$3-VLOOKUP($E20,'Country Indicator Data'!$B$4:$N$194,3,FALSE))/($F$3-$F$4)*5)),1)))</f>
        <v>1.4</v>
      </c>
      <c r="G20" s="238">
        <f>IF(B20="Regional crisis",(IF(VLOOKUP($C20,'Regional Crises'!$B$1:$R$66,9,FALSE)="x","x",ROUND(IF(VLOOKUP($C20,'Regional Crises'!$B$1:$R$66,9,FALSE)&gt;G$3,5,IF(VLOOKUP($C20,'Regional Crises'!$B$1:$R$66,9,FALSE)&lt;G$4,0,(G$3-VLOOKUP($C20,'Regional Crises'!$B$1:$R$66,9,FALSE))/(G$3-G$4)*5)),1))),IF(VLOOKUP($E20,'Country Indicator Data'!$B$4:$N$194,5,FALSE)="x","x",ROUND(IF(VLOOKUP($E20,'Country Indicator Data'!$B$4:$N$194,5,FALSE)&gt;G$3,5,IF(VLOOKUP($E20,'Country Indicator Data'!$B$4:$N$194,5,FALSE)&lt;G$4,0,(G$3-VLOOKUP($E20,'Country Indicator Data'!$B$4:$N$194,5,FALSE))/(G$3-G$4)*5)),1)))</f>
        <v>1.7</v>
      </c>
      <c r="H20" s="238">
        <f t="shared" si="0"/>
        <v>1.5499999999999998</v>
      </c>
      <c r="I20" s="238">
        <f>IF(B20="Regional crisis",(IF(VLOOKUP($C20,'Regional Crises'!$B$1:$R$66,6,FALSE)="x","x",ROUND(IF(VLOOKUP($C20,'Regional Crises'!$B$1:$R$66,6,FALSE)&gt;I$3,5,IF(VLOOKUP($C20,'Regional Crises'!$B$1:$R$66,6,FALSE)&lt;I$4,0,5-(I$3-VLOOKUP($C20,'Regional Crises'!$B$1:$R$66,6,FALSE))/(I$3-I$4)*5)),1))),IF(VLOOKUP($E20,'Country Indicator Data'!$B$4:$N$194,2,FALSE)="x","x",ROUND(IF(VLOOKUP($E20,'Country Indicator Data'!$B$4:$N$194,2,FALSE)&gt;I$3,5,IF(VLOOKUP($E20,'Country Indicator Data'!$B$4:$N$194,2,FALSE)&lt;I$4,0,5-(I$3-VLOOKUP($E20,'Country Indicator Data'!$B$4:$N$194,2,FALSE))/(I$3-I$4)*5)),1)))</f>
        <v>2.1</v>
      </c>
      <c r="J20" s="238">
        <f>IF(B20="Regional crisis",(IF(VLOOKUP($C20,'Regional Crises'!$B$1:$R$66,8,FALSE)="x","x",ROUND(IF(VLOOKUP($C20,'Regional Crises'!$B$1:$R$66,8,FALSE)&gt;J$3,5,IF(VLOOKUP($C20,'Regional Crises'!$B$1:$R$66,8,FALSE)&lt;J$4,0,5-(J$3-VLOOKUP($C20,'Regional Crises'!$B$1:$R$66,8,FALSE))/(J$3-J$4)*5)),1))),IF(VLOOKUP($E20,'Country Indicator Data'!$B$4:$N$194,4,FALSE)="x","x",ROUND(IF(VLOOKUP($E20,'Country Indicator Data'!$B$4:$N$194,4,FALSE)&gt;J$3,5,IF(VLOOKUP($E20,'Country Indicator Data'!$B$4:$N$194,4,FALSE)&lt;J$4,0,5-(J$3-VLOOKUP($E20,'Country Indicator Data'!$B$4:$N$194,4,FALSE))/(J$3-J$4)*5)),1)))</f>
        <v>2.5</v>
      </c>
      <c r="K20" s="238">
        <f t="shared" si="1"/>
        <v>2.2999999999999998</v>
      </c>
      <c r="L20" s="238">
        <f>IF(B20="Regional crisis",(IF(VLOOKUP($C20,'Regional Crises'!$B$1:$R$66,10,FALSE)="x","x",ROUND(IF(VLOOKUP($C20,'Regional Crises'!$B$1:$R$66,10,FALSE)&gt;L$3,5,IF(VLOOKUP($C20,'Regional Crises'!$B$1:$R$66,10,FALSE)&lt;L$4,0,5-(L$3-VLOOKUP($C20,'Regional Crises'!$B$1:$R$66,10,FALSE))/(L$3-L$4)*5)),1))),IF(VLOOKUP($E20,'Country Indicator Data'!$B$4:$N$194,6,FALSE)="x","x",ROUND(IF(VLOOKUP($E20,'Country Indicator Data'!$B$4:$N$194,6,FALSE)&gt;L$3,5,IF(VLOOKUP($E20,'Country Indicator Data'!$B$4:$N$194,6,FALSE)&lt;L$4,0,5-(L$3-VLOOKUP($E20,'Country Indicator Data'!$B$4:$N$194,6,FALSE))/(L$3-L$4)*5)),1)))</f>
        <v>2.7</v>
      </c>
      <c r="M20" s="238">
        <f>IF(B20="Regional crisis",(IF(VLOOKUP($C20,'Regional Crises'!$B$1:$R$66,11,FALSE)="x","x",ROUND(IF(VLOOKUP($C20,'Regional Crises'!$B$1:$R$66,11,FALSE)&gt;M$3,5,IF(VLOOKUP($C20,'Regional Crises'!$B$1:$R$66,11,FALSE)&lt;M$4,0,5-(M$3-VLOOKUP($C20,'Regional Crises'!$B$1:$R$66,11,FALSE))/(M$3-M$4)*5)),1))),IF(VLOOKUP($E20,'Country Indicator Data'!$B$4:$N$194,7,FALSE)="x","x",ROUND(IF(VLOOKUP($E20,'Country Indicator Data'!$B$4:$N$194,7,FALSE)&gt;M$3,5,IF(VLOOKUP($E20,'Country Indicator Data'!$B$4:$N$194,7,FALSE)&lt;M$4,0,5-(M$3-VLOOKUP($E20,'Country Indicator Data'!$B$4:$N$194,7,FALSE))/(M$3-M$4)*5)),1)))</f>
        <v>3.2</v>
      </c>
      <c r="N20" s="238">
        <f t="shared" si="2"/>
        <v>2.95</v>
      </c>
      <c r="O20" s="238">
        <f t="shared" si="3"/>
        <v>2.2666666666666666</v>
      </c>
      <c r="P20" s="238">
        <f>IF(B20="Regional crisis",VLOOKUP(C20,'Regional Crises'!$B$1:$R$69,12,FALSE),VLOOKUP(E20,'Country Indicator Data'!$B$4:$I$194,8,FALSE))</f>
        <v>4</v>
      </c>
      <c r="Q20" s="238">
        <f>IF($B20="Regional crisis",((IF(VLOOKUP($C20,'Regional Crises'!$B$1:$R$66,13,FALSE)="x","x",ROUND(IF(VLOOKUP($C20,'Regional Crises'!$B$1:$R$66,13,FALSE)&gt;Q$3,5,IF(VLOOKUP($C20,'Regional Crises'!$B$1:$R$66,13,FALSE)&lt;Q$4,0,5-(LOG(Q$3)-LOG(VLOOKUP($C20,'Regional Crises'!$B$1:$R$66,13,FALSE)))/(LOG(Q$3)-LOG(Q$4))*5)),1)))),(IF(VLOOKUP($E20,'Country Indicator Data'!$B$4:$N$194,9,FALSE)="x","x",ROUND(IF(VLOOKUP($E20,'Country Indicator Data'!$B$4:$N$194,9,FALSE)&gt;Q$3,5,IF(VLOOKUP($E20,'Country Indicator Data'!$B$4:$N$194,9,FALSE)&lt;Q$4,0,5-(LOG(Q$3)-LOG(VLOOKUP($E20,'Country Indicator Data'!$B$4:$N$194,9,FALSE)))/(LOG(Q$3)-LOG(Q$4))*5)),1))))</f>
        <v>3.8</v>
      </c>
      <c r="R20" s="238">
        <f t="shared" si="4"/>
        <v>3.9</v>
      </c>
      <c r="S20" s="238">
        <f>IF(B20="Regional crisis",((IF(VLOOKUP($C20,'Regional Crises'!$B$1:$R$66,17,FALSE)="x","x",ROUND(IF(VLOOKUP($C20,'Regional Crises'!$B$1:$R$66,17,FALSE)&gt;S$3,0,IF(VLOOKUP($C20,'Regional Crises'!$B$1:$R$66,17,FALSE)&lt;S$4,5,(S$3-VLOOKUP($C20,'Regional Crises'!$B$1:$R$66,17,FALSE))/(S$3-S$4)*5)),1)))),(IF(VLOOKUP($E20,'Country Indicator Data'!$B$4:$N$194,13,FALSE)="x","x",ROUND(IF(VLOOKUP($E20,'Country Indicator Data'!$B$4:$N$194,13,FALSE)&gt;S$3,0,IF(VLOOKUP($E20,'Country Indicator Data'!$B$4:$N$194,13,FALSE)&lt;S$4,5,(S$3-VLOOKUP($E20,'Country Indicator Data'!$B$4:$N$194,13,FALSE))/(S$3-S$4)*5)),1))))</f>
        <v>3.2</v>
      </c>
      <c r="T20" s="238">
        <f>IF(B20="Regional crisis",((IF(VLOOKUP($C20,'Regional Crises'!$B$1:$R$66,14,FALSE)="x","x",ROUND(IF(VLOOKUP($C20,'Regional Crises'!$B$1:$R$66,14,FALSE)&gt;T$3,0,IF(VLOOKUP($C20,'Regional Crises'!$B$1:$R$66,14,FALSE)&lt;T$4,5,(T$3-VLOOKUP($C20,'Regional Crises'!$B$1:$R$66,14,FALSE))/(T$3-T$4)*5)),1)))),(IF(VLOOKUP($E20,'Country Indicator Data'!$B$4:$N$194,10,FALSE)="x","x",ROUND(IF(VLOOKUP($E20,'Country Indicator Data'!$B$4:$N$194,10,FALSE)&gt;T$3,0,IF(VLOOKUP($E20,'Country Indicator Data'!$B$4:$N$194,10,FALSE)&lt;T$4,5,(T$3-VLOOKUP($E20,'Country Indicator Data'!$B$4:$N$194,10,FALSE))/(T$3-T$4)*5)),1))))</f>
        <v>2.9</v>
      </c>
      <c r="U20" s="238">
        <f>IF(B20="Regional crisis",((IF(VLOOKUP($C20,'Regional Crises'!$B$1:$R$66,15,FALSE)="x","x",ROUND(IF(VLOOKUP($C20,'Regional Crises'!$B$1:$R$66,15,FALSE)&gt;U$3,0,IF(VLOOKUP($C20,'Regional Crises'!$B$1:$R$66,15,FALSE)&lt;U$4,5,(U$3-VLOOKUP($C20,'Regional Crises'!$B$1:$R$66,15,FALSE))/(U$3-U$4)*5)),1)))),(IF(VLOOKUP($E20,'Country Indicator Data'!$B$4:$N$194,11,FALSE)="x","x",ROUND(IF(VLOOKUP($E20,'Country Indicator Data'!$B$4:$N$194,11,FALSE)&gt;U$3,0,IF(VLOOKUP($E20,'Country Indicator Data'!$B$4:$N$194,11,FALSE)&lt;U$4,5,(U$3-VLOOKUP($E20,'Country Indicator Data'!$B$4:$N$194,11,FALSE))/(U$3-U$4)*5)),1))))</f>
        <v>1.9</v>
      </c>
      <c r="V20" s="238">
        <f>IF(B20="Regional crisis",((IF(VLOOKUP($C20,'Regional Crises'!$B$1:$R$66,16,FALSE)="x","x",ROUND(IF(VLOOKUP($C20,'Regional Crises'!$B$1:$R$66,16,FALSE)&gt;V$3,0,IF(VLOOKUP($C20,'Regional Crises'!$B$1:$R$66,16,FALSE)&lt;V$4,5,(V$3-VLOOKUP($C20,'Regional Crises'!$B$1:$R$66,16,FALSE))/(V$3-V$4)*5)),1)))),(IF(VLOOKUP($E20,'Country Indicator Data'!$B$4:$N$194,12,FALSE)="x","x",ROUND(IF(VLOOKUP($E20,'Country Indicator Data'!$B$4:$N$194,12,FALSE)&gt;V$3,0,IF(VLOOKUP($E20,'Country Indicator Data'!$B$4:$N$194,12,FALSE)&lt;V$4,5,(V$3-VLOOKUP($E20,'Country Indicator Data'!$B$4:$N$194,12,FALSE))/(V$3-V$4)*5)),1))))</f>
        <v>1.7</v>
      </c>
      <c r="W20" s="238">
        <f t="shared" si="5"/>
        <v>2.4</v>
      </c>
      <c r="X20" s="238">
        <f t="shared" si="6"/>
        <v>2.9</v>
      </c>
      <c r="Y20" s="245">
        <f>IF('Core Indicators'!FC17="x","x",IF('Core Indicators'!FC17&gt;=5,5,IF('Core Indicators'!FC17&gt;=4,4,IF('Core Indicators'!FC17&gt;=3,3,IF('Core Indicators'!FC17&gt;=2,2,IF('Core Indicators'!FC17&gt;=1,1,0))))))</f>
        <v>5</v>
      </c>
      <c r="Z20" s="238">
        <f t="shared" si="7"/>
        <v>5</v>
      </c>
      <c r="AA20" s="245">
        <f>'Crisis Indicator Data'!Y17</f>
        <v>0</v>
      </c>
      <c r="AB20" s="245">
        <f>'Crisis Indicator Data'!Z17</f>
        <v>2</v>
      </c>
      <c r="AC20" s="245">
        <f>'Crisis Indicator Data'!AA17</f>
        <v>0</v>
      </c>
      <c r="AD20" s="245">
        <f>'Crisis Indicator Data'!AB17</f>
        <v>0</v>
      </c>
      <c r="AE20" s="245">
        <f t="shared" si="8"/>
        <v>2</v>
      </c>
      <c r="AF20" s="245">
        <f>'Crisis Indicator Data'!AC17</f>
        <v>0</v>
      </c>
      <c r="AG20" s="245">
        <f>'Crisis Indicator Data'!AD17</f>
        <v>2</v>
      </c>
      <c r="AH20" s="245">
        <f t="shared" si="9"/>
        <v>2</v>
      </c>
      <c r="AI20" s="245">
        <f>'Crisis Indicator Data'!AE17</f>
        <v>1</v>
      </c>
      <c r="AJ20" s="245">
        <f>'Crisis Indicator Data'!AF17</f>
        <v>3</v>
      </c>
      <c r="AK20" s="245">
        <f>'Crisis Indicator Data'!AG17</f>
        <v>1</v>
      </c>
      <c r="AL20" s="245">
        <f t="shared" si="10"/>
        <v>4</v>
      </c>
      <c r="AM20" s="238">
        <f t="shared" si="11"/>
        <v>3</v>
      </c>
      <c r="AN20" s="238">
        <f t="shared" si="12"/>
        <v>4</v>
      </c>
    </row>
    <row r="21" spans="1:40" ht="13.5" customHeight="1" x14ac:dyDescent="0.3">
      <c r="A21" s="145" t="str">
        <f>'Crisis Indicator Data'!A18</f>
        <v>Venezuela displacement in Colombia</v>
      </c>
      <c r="B21" s="146" t="str">
        <f>'Crisis Indicator Data'!B18</f>
        <v>International displacement</v>
      </c>
      <c r="C21" s="146" t="str">
        <f>'Crisis Indicator Data'!C18</f>
        <v>COL002</v>
      </c>
      <c r="D21" s="146" t="str">
        <f>'Crisis Indicator Data'!D18</f>
        <v>Colombia</v>
      </c>
      <c r="E21" s="147" t="str">
        <f>'Crisis Indicator Data'!E18</f>
        <v>COL</v>
      </c>
      <c r="F21" s="238">
        <f>IF(B21="Regional crisis",(IF(VLOOKUP($C21,'Regional Crises'!$B$1:$R$66,7,FALSE)="x","x",ROUND(IF(VLOOKUP($C21,'Regional Crises'!$B$1:$R$66,7,FALSE)&gt;$F$3,5,IF(VLOOKUP($C21,'Regional Crises'!$B$1:$R$66,7,FALSE)&lt;F$4,0,($F$3-VLOOKUP($C21,'Regional Crises'!$B$1:$R$66,7,FALSE))/($F$3-$F$4)*5)),1))),IF(VLOOKUP($E21,'Country Indicator Data'!$B$4:$N$194,3,FALSE)="x","x",ROUND(IF(VLOOKUP($E21,'Country Indicator Data'!$B$4:$N$194,3,FALSE)&gt;$F$3,5,IF(VLOOKUP($E21,'Country Indicator Data'!$B$4:$N$194,3,FALSE)&lt;$F$4,0,($F$3-VLOOKUP($E21,'Country Indicator Data'!$B$4:$N$194,3,FALSE))/($F$3-$F$4)*5)),1)))</f>
        <v>1.4</v>
      </c>
      <c r="G21" s="238">
        <f>IF(B21="Regional crisis",(IF(VLOOKUP($C21,'Regional Crises'!$B$1:$R$66,9,FALSE)="x","x",ROUND(IF(VLOOKUP($C21,'Regional Crises'!$B$1:$R$66,9,FALSE)&gt;G$3,5,IF(VLOOKUP($C21,'Regional Crises'!$B$1:$R$66,9,FALSE)&lt;G$4,0,(G$3-VLOOKUP($C21,'Regional Crises'!$B$1:$R$66,9,FALSE))/(G$3-G$4)*5)),1))),IF(VLOOKUP($E21,'Country Indicator Data'!$B$4:$N$194,5,FALSE)="x","x",ROUND(IF(VLOOKUP($E21,'Country Indicator Data'!$B$4:$N$194,5,FALSE)&gt;G$3,5,IF(VLOOKUP($E21,'Country Indicator Data'!$B$4:$N$194,5,FALSE)&lt;G$4,0,(G$3-VLOOKUP($E21,'Country Indicator Data'!$B$4:$N$194,5,FALSE))/(G$3-G$4)*5)),1)))</f>
        <v>1.7</v>
      </c>
      <c r="H21" s="238">
        <f t="shared" si="0"/>
        <v>1.5499999999999998</v>
      </c>
      <c r="I21" s="238">
        <f>IF(B21="Regional crisis",(IF(VLOOKUP($C21,'Regional Crises'!$B$1:$R$66,6,FALSE)="x","x",ROUND(IF(VLOOKUP($C21,'Regional Crises'!$B$1:$R$66,6,FALSE)&gt;I$3,5,IF(VLOOKUP($C21,'Regional Crises'!$B$1:$R$66,6,FALSE)&lt;I$4,0,5-(I$3-VLOOKUP($C21,'Regional Crises'!$B$1:$R$66,6,FALSE))/(I$3-I$4)*5)),1))),IF(VLOOKUP($E21,'Country Indicator Data'!$B$4:$N$194,2,FALSE)="x","x",ROUND(IF(VLOOKUP($E21,'Country Indicator Data'!$B$4:$N$194,2,FALSE)&gt;I$3,5,IF(VLOOKUP($E21,'Country Indicator Data'!$B$4:$N$194,2,FALSE)&lt;I$4,0,5-(I$3-VLOOKUP($E21,'Country Indicator Data'!$B$4:$N$194,2,FALSE))/(I$3-I$4)*5)),1)))</f>
        <v>2.1</v>
      </c>
      <c r="J21" s="238">
        <f>IF(B21="Regional crisis",(IF(VLOOKUP($C21,'Regional Crises'!$B$1:$R$66,8,FALSE)="x","x",ROUND(IF(VLOOKUP($C21,'Regional Crises'!$B$1:$R$66,8,FALSE)&gt;J$3,5,IF(VLOOKUP($C21,'Regional Crises'!$B$1:$R$66,8,FALSE)&lt;J$4,0,5-(J$3-VLOOKUP($C21,'Regional Crises'!$B$1:$R$66,8,FALSE))/(J$3-J$4)*5)),1))),IF(VLOOKUP($E21,'Country Indicator Data'!$B$4:$N$194,4,FALSE)="x","x",ROUND(IF(VLOOKUP($E21,'Country Indicator Data'!$B$4:$N$194,4,FALSE)&gt;J$3,5,IF(VLOOKUP($E21,'Country Indicator Data'!$B$4:$N$194,4,FALSE)&lt;J$4,0,5-(J$3-VLOOKUP($E21,'Country Indicator Data'!$B$4:$N$194,4,FALSE))/(J$3-J$4)*5)),1)))</f>
        <v>2.5</v>
      </c>
      <c r="K21" s="238">
        <f t="shared" si="1"/>
        <v>2.2999999999999998</v>
      </c>
      <c r="L21" s="238">
        <f>IF(B21="Regional crisis",(IF(VLOOKUP($C21,'Regional Crises'!$B$1:$R$66,10,FALSE)="x","x",ROUND(IF(VLOOKUP($C21,'Regional Crises'!$B$1:$R$66,10,FALSE)&gt;L$3,5,IF(VLOOKUP($C21,'Regional Crises'!$B$1:$R$66,10,FALSE)&lt;L$4,0,5-(L$3-VLOOKUP($C21,'Regional Crises'!$B$1:$R$66,10,FALSE))/(L$3-L$4)*5)),1))),IF(VLOOKUP($E21,'Country Indicator Data'!$B$4:$N$194,6,FALSE)="x","x",ROUND(IF(VLOOKUP($E21,'Country Indicator Data'!$B$4:$N$194,6,FALSE)&gt;L$3,5,IF(VLOOKUP($E21,'Country Indicator Data'!$B$4:$N$194,6,FALSE)&lt;L$4,0,5-(L$3-VLOOKUP($E21,'Country Indicator Data'!$B$4:$N$194,6,FALSE))/(L$3-L$4)*5)),1)))</f>
        <v>2.7</v>
      </c>
      <c r="M21" s="238">
        <f>IF(B21="Regional crisis",(IF(VLOOKUP($C21,'Regional Crises'!$B$1:$R$66,11,FALSE)="x","x",ROUND(IF(VLOOKUP($C21,'Regional Crises'!$B$1:$R$66,11,FALSE)&gt;M$3,5,IF(VLOOKUP($C21,'Regional Crises'!$B$1:$R$66,11,FALSE)&lt;M$4,0,5-(M$3-VLOOKUP($C21,'Regional Crises'!$B$1:$R$66,11,FALSE))/(M$3-M$4)*5)),1))),IF(VLOOKUP($E21,'Country Indicator Data'!$B$4:$N$194,7,FALSE)="x","x",ROUND(IF(VLOOKUP($E21,'Country Indicator Data'!$B$4:$N$194,7,FALSE)&gt;M$3,5,IF(VLOOKUP($E21,'Country Indicator Data'!$B$4:$N$194,7,FALSE)&lt;M$4,0,5-(M$3-VLOOKUP($E21,'Country Indicator Data'!$B$4:$N$194,7,FALSE))/(M$3-M$4)*5)),1)))</f>
        <v>3.2</v>
      </c>
      <c r="N21" s="238">
        <f t="shared" si="2"/>
        <v>2.95</v>
      </c>
      <c r="O21" s="238">
        <f t="shared" si="3"/>
        <v>2.2666666666666666</v>
      </c>
      <c r="P21" s="238">
        <f>IF(B21="Regional crisis",VLOOKUP(C21,'Regional Crises'!$B$1:$R$69,12,FALSE),VLOOKUP(E21,'Country Indicator Data'!$B$4:$I$194,8,FALSE))</f>
        <v>4</v>
      </c>
      <c r="Q21" s="238">
        <f>IF($B21="Regional crisis",((IF(VLOOKUP($C21,'Regional Crises'!$B$1:$R$66,13,FALSE)="x","x",ROUND(IF(VLOOKUP($C21,'Regional Crises'!$B$1:$R$66,13,FALSE)&gt;Q$3,5,IF(VLOOKUP($C21,'Regional Crises'!$B$1:$R$66,13,FALSE)&lt;Q$4,0,5-(LOG(Q$3)-LOG(VLOOKUP($C21,'Regional Crises'!$B$1:$R$66,13,FALSE)))/(LOG(Q$3)-LOG(Q$4))*5)),1)))),(IF(VLOOKUP($E21,'Country Indicator Data'!$B$4:$N$194,9,FALSE)="x","x",ROUND(IF(VLOOKUP($E21,'Country Indicator Data'!$B$4:$N$194,9,FALSE)&gt;Q$3,5,IF(VLOOKUP($E21,'Country Indicator Data'!$B$4:$N$194,9,FALSE)&lt;Q$4,0,5-(LOG(Q$3)-LOG(VLOOKUP($E21,'Country Indicator Data'!$B$4:$N$194,9,FALSE)))/(LOG(Q$3)-LOG(Q$4))*5)),1))))</f>
        <v>3.8</v>
      </c>
      <c r="R21" s="238">
        <f t="shared" si="4"/>
        <v>3.9</v>
      </c>
      <c r="S21" s="238">
        <f>IF(B21="Regional crisis",((IF(VLOOKUP($C21,'Regional Crises'!$B$1:$R$66,17,FALSE)="x","x",ROUND(IF(VLOOKUP($C21,'Regional Crises'!$B$1:$R$66,17,FALSE)&gt;S$3,0,IF(VLOOKUP($C21,'Regional Crises'!$B$1:$R$66,17,FALSE)&lt;S$4,5,(S$3-VLOOKUP($C21,'Regional Crises'!$B$1:$R$66,17,FALSE))/(S$3-S$4)*5)),1)))),(IF(VLOOKUP($E21,'Country Indicator Data'!$B$4:$N$194,13,FALSE)="x","x",ROUND(IF(VLOOKUP($E21,'Country Indicator Data'!$B$4:$N$194,13,FALSE)&gt;S$3,0,IF(VLOOKUP($E21,'Country Indicator Data'!$B$4:$N$194,13,FALSE)&lt;S$4,5,(S$3-VLOOKUP($E21,'Country Indicator Data'!$B$4:$N$194,13,FALSE))/(S$3-S$4)*5)),1))))</f>
        <v>3.2</v>
      </c>
      <c r="T21" s="238">
        <f>IF(B21="Regional crisis",((IF(VLOOKUP($C21,'Regional Crises'!$B$1:$R$66,14,FALSE)="x","x",ROUND(IF(VLOOKUP($C21,'Regional Crises'!$B$1:$R$66,14,FALSE)&gt;T$3,0,IF(VLOOKUP($C21,'Regional Crises'!$B$1:$R$66,14,FALSE)&lt;T$4,5,(T$3-VLOOKUP($C21,'Regional Crises'!$B$1:$R$66,14,FALSE))/(T$3-T$4)*5)),1)))),(IF(VLOOKUP($E21,'Country Indicator Data'!$B$4:$N$194,10,FALSE)="x","x",ROUND(IF(VLOOKUP($E21,'Country Indicator Data'!$B$4:$N$194,10,FALSE)&gt;T$3,0,IF(VLOOKUP($E21,'Country Indicator Data'!$B$4:$N$194,10,FALSE)&lt;T$4,5,(T$3-VLOOKUP($E21,'Country Indicator Data'!$B$4:$N$194,10,FALSE))/(T$3-T$4)*5)),1))))</f>
        <v>2.9</v>
      </c>
      <c r="U21" s="238">
        <f>IF(B21="Regional crisis",((IF(VLOOKUP($C21,'Regional Crises'!$B$1:$R$66,15,FALSE)="x","x",ROUND(IF(VLOOKUP($C21,'Regional Crises'!$B$1:$R$66,15,FALSE)&gt;U$3,0,IF(VLOOKUP($C21,'Regional Crises'!$B$1:$R$66,15,FALSE)&lt;U$4,5,(U$3-VLOOKUP($C21,'Regional Crises'!$B$1:$R$66,15,FALSE))/(U$3-U$4)*5)),1)))),(IF(VLOOKUP($E21,'Country Indicator Data'!$B$4:$N$194,11,FALSE)="x","x",ROUND(IF(VLOOKUP($E21,'Country Indicator Data'!$B$4:$N$194,11,FALSE)&gt;U$3,0,IF(VLOOKUP($E21,'Country Indicator Data'!$B$4:$N$194,11,FALSE)&lt;U$4,5,(U$3-VLOOKUP($E21,'Country Indicator Data'!$B$4:$N$194,11,FALSE))/(U$3-U$4)*5)),1))))</f>
        <v>1.9</v>
      </c>
      <c r="V21" s="238">
        <f>IF(B21="Regional crisis",((IF(VLOOKUP($C21,'Regional Crises'!$B$1:$R$66,16,FALSE)="x","x",ROUND(IF(VLOOKUP($C21,'Regional Crises'!$B$1:$R$66,16,FALSE)&gt;V$3,0,IF(VLOOKUP($C21,'Regional Crises'!$B$1:$R$66,16,FALSE)&lt;V$4,5,(V$3-VLOOKUP($C21,'Regional Crises'!$B$1:$R$66,16,FALSE))/(V$3-V$4)*5)),1)))),(IF(VLOOKUP($E21,'Country Indicator Data'!$B$4:$N$194,12,FALSE)="x","x",ROUND(IF(VLOOKUP($E21,'Country Indicator Data'!$B$4:$N$194,12,FALSE)&gt;V$3,0,IF(VLOOKUP($E21,'Country Indicator Data'!$B$4:$N$194,12,FALSE)&lt;V$4,5,(V$3-VLOOKUP($E21,'Country Indicator Data'!$B$4:$N$194,12,FALSE))/(V$3-V$4)*5)),1))))</f>
        <v>1.7</v>
      </c>
      <c r="W21" s="238">
        <f t="shared" si="5"/>
        <v>2.4</v>
      </c>
      <c r="X21" s="238">
        <f t="shared" si="6"/>
        <v>2.9</v>
      </c>
      <c r="Y21" s="245">
        <f>IF('Core Indicators'!FC18="x","x",IF('Core Indicators'!FC18&gt;=5,5,IF('Core Indicators'!FC18&gt;=4,4,IF('Core Indicators'!FC18&gt;=3,3,IF('Core Indicators'!FC18&gt;=2,2,IF('Core Indicators'!FC18&gt;=1,1,0))))))</f>
        <v>3</v>
      </c>
      <c r="Z21" s="238">
        <f t="shared" si="7"/>
        <v>3</v>
      </c>
      <c r="AA21" s="245">
        <f>'Crisis Indicator Data'!Y18</f>
        <v>0</v>
      </c>
      <c r="AB21" s="245">
        <f>'Crisis Indicator Data'!Z18</f>
        <v>2</v>
      </c>
      <c r="AC21" s="245">
        <f>'Crisis Indicator Data'!AA18</f>
        <v>0</v>
      </c>
      <c r="AD21" s="245">
        <f>'Crisis Indicator Data'!AB18</f>
        <v>0</v>
      </c>
      <c r="AE21" s="245">
        <f t="shared" si="8"/>
        <v>2</v>
      </c>
      <c r="AF21" s="245">
        <f>'Crisis Indicator Data'!AC18</f>
        <v>0</v>
      </c>
      <c r="AG21" s="245">
        <f>'Crisis Indicator Data'!AD18</f>
        <v>2</v>
      </c>
      <c r="AH21" s="245">
        <f t="shared" si="9"/>
        <v>2</v>
      </c>
      <c r="AI21" s="245">
        <f>'Crisis Indicator Data'!AE18</f>
        <v>1</v>
      </c>
      <c r="AJ21" s="245">
        <f>'Crisis Indicator Data'!AF18</f>
        <v>3</v>
      </c>
      <c r="AK21" s="245">
        <f>'Crisis Indicator Data'!AG18</f>
        <v>1</v>
      </c>
      <c r="AL21" s="245">
        <f t="shared" si="10"/>
        <v>4</v>
      </c>
      <c r="AM21" s="238">
        <f t="shared" si="11"/>
        <v>3</v>
      </c>
      <c r="AN21" s="238">
        <f t="shared" si="12"/>
        <v>3</v>
      </c>
    </row>
    <row r="22" spans="1:40" ht="13.5" customHeight="1" x14ac:dyDescent="0.3">
      <c r="A22" s="145" t="str">
        <f>'Crisis Indicator Data'!A19</f>
        <v>Nicaraguan refugees in Costa Rica</v>
      </c>
      <c r="B22" s="146" t="str">
        <f>'Crisis Indicator Data'!B19</f>
        <v>International displacement</v>
      </c>
      <c r="C22" s="146" t="str">
        <f>'Crisis Indicator Data'!C19</f>
        <v>CRI002</v>
      </c>
      <c r="D22" s="146" t="str">
        <f>'Crisis Indicator Data'!D19</f>
        <v>Costa Rica</v>
      </c>
      <c r="E22" s="147" t="str">
        <f>'Crisis Indicator Data'!E19</f>
        <v>CRI</v>
      </c>
      <c r="F22" s="238">
        <f>IF(B22="Regional crisis",(IF(VLOOKUP($C22,'Regional Crises'!$B$1:$R$66,7,FALSE)="x","x",ROUND(IF(VLOOKUP($C22,'Regional Crises'!$B$1:$R$66,7,FALSE)&gt;$F$3,5,IF(VLOOKUP($C22,'Regional Crises'!$B$1:$R$66,7,FALSE)&lt;F$4,0,($F$3-VLOOKUP($C22,'Regional Crises'!$B$1:$R$66,7,FALSE))/($F$3-$F$4)*5)),1))),IF(VLOOKUP($E22,'Country Indicator Data'!$B$4:$N$194,3,FALSE)="x","x",ROUND(IF(VLOOKUP($E22,'Country Indicator Data'!$B$4:$N$194,3,FALSE)&gt;$F$3,5,IF(VLOOKUP($E22,'Country Indicator Data'!$B$4:$N$194,3,FALSE)&lt;$F$4,0,($F$3-VLOOKUP($E22,'Country Indicator Data'!$B$4:$N$194,3,FALSE))/($F$3-$F$4)*5)),1)))</f>
        <v>1.1000000000000001</v>
      </c>
      <c r="G22" s="238">
        <f>IF(B22="Regional crisis",(IF(VLOOKUP($C22,'Regional Crises'!$B$1:$R$66,9,FALSE)="x","x",ROUND(IF(VLOOKUP($C22,'Regional Crises'!$B$1:$R$66,9,FALSE)&gt;G$3,5,IF(VLOOKUP($C22,'Regional Crises'!$B$1:$R$66,9,FALSE)&lt;G$4,0,(G$3-VLOOKUP($C22,'Regional Crises'!$B$1:$R$66,9,FALSE))/(G$3-G$4)*5)),1))),IF(VLOOKUP($E22,'Country Indicator Data'!$B$4:$N$194,5,FALSE)="x","x",ROUND(IF(VLOOKUP($E22,'Country Indicator Data'!$B$4:$N$194,5,FALSE)&gt;G$3,5,IF(VLOOKUP($E22,'Country Indicator Data'!$B$4:$N$194,5,FALSE)&lt;G$4,0,(G$3-VLOOKUP($E22,'Country Indicator Data'!$B$4:$N$194,5,FALSE))/(G$3-G$4)*5)),1)))</f>
        <v>0.5</v>
      </c>
      <c r="H22" s="238">
        <f t="shared" si="0"/>
        <v>0.8</v>
      </c>
      <c r="I22" s="238">
        <f>IF(B22="Regional crisis",(IF(VLOOKUP($C22,'Regional Crises'!$B$1:$R$66,6,FALSE)="x","x",ROUND(IF(VLOOKUP($C22,'Regional Crises'!$B$1:$R$66,6,FALSE)&gt;I$3,5,IF(VLOOKUP($C22,'Regional Crises'!$B$1:$R$66,6,FALSE)&lt;I$4,0,5-(I$3-VLOOKUP($C22,'Regional Crises'!$B$1:$R$66,6,FALSE))/(I$3-I$4)*5)),1))),IF(VLOOKUP($E22,'Country Indicator Data'!$B$4:$N$194,2,FALSE)="x","x",ROUND(IF(VLOOKUP($E22,'Country Indicator Data'!$B$4:$N$194,2,FALSE)&gt;I$3,5,IF(VLOOKUP($E22,'Country Indicator Data'!$B$4:$N$194,2,FALSE)&lt;I$4,0,5-(I$3-VLOOKUP($E22,'Country Indicator Data'!$B$4:$N$194,2,FALSE))/(I$3-I$4)*5)),1)))</f>
        <v>1.5</v>
      </c>
      <c r="J22" s="238">
        <f>IF(B22="Regional crisis",(IF(VLOOKUP($C22,'Regional Crises'!$B$1:$R$66,8,FALSE)="x","x",ROUND(IF(VLOOKUP($C22,'Regional Crises'!$B$1:$R$66,8,FALSE)&gt;J$3,5,IF(VLOOKUP($C22,'Regional Crises'!$B$1:$R$66,8,FALSE)&lt;J$4,0,5-(J$3-VLOOKUP($C22,'Regional Crises'!$B$1:$R$66,8,FALSE))/(J$3-J$4)*5)),1))),IF(VLOOKUP($E22,'Country Indicator Data'!$B$4:$N$194,4,FALSE)="x","x",ROUND(IF(VLOOKUP($E22,'Country Indicator Data'!$B$4:$N$194,4,FALSE)&gt;J$3,5,IF(VLOOKUP($E22,'Country Indicator Data'!$B$4:$N$194,4,FALSE)&lt;J$4,0,5-(J$3-VLOOKUP($E22,'Country Indicator Data'!$B$4:$N$194,4,FALSE))/(J$3-J$4)*5)),1)))</f>
        <v>0.2</v>
      </c>
      <c r="K22" s="238">
        <f t="shared" si="1"/>
        <v>0.85</v>
      </c>
      <c r="L22" s="238">
        <f>IF(B22="Regional crisis",(IF(VLOOKUP($C22,'Regional Crises'!$B$1:$R$66,10,FALSE)="x","x",ROUND(IF(VLOOKUP($C22,'Regional Crises'!$B$1:$R$66,10,FALSE)&gt;L$3,5,IF(VLOOKUP($C22,'Regional Crises'!$B$1:$R$66,10,FALSE)&lt;L$4,0,5-(L$3-VLOOKUP($C22,'Regional Crises'!$B$1:$R$66,10,FALSE))/(L$3-L$4)*5)),1))),IF(VLOOKUP($E22,'Country Indicator Data'!$B$4:$N$194,6,FALSE)="x","x",ROUND(IF(VLOOKUP($E22,'Country Indicator Data'!$B$4:$N$194,6,FALSE)&gt;L$3,5,IF(VLOOKUP($E22,'Country Indicator Data'!$B$4:$N$194,6,FALSE)&lt;L$4,0,5-(L$3-VLOOKUP($E22,'Country Indicator Data'!$B$4:$N$194,6,FALSE))/(L$3-L$4)*5)),1)))</f>
        <v>1.9</v>
      </c>
      <c r="M22" s="238">
        <f>IF(B22="Regional crisis",(IF(VLOOKUP($C22,'Regional Crises'!$B$1:$R$66,11,FALSE)="x","x",ROUND(IF(VLOOKUP($C22,'Regional Crises'!$B$1:$R$66,11,FALSE)&gt;M$3,5,IF(VLOOKUP($C22,'Regional Crises'!$B$1:$R$66,11,FALSE)&lt;M$4,0,5-(M$3-VLOOKUP($C22,'Regional Crises'!$B$1:$R$66,11,FALSE))/(M$3-M$4)*5)),1))),IF(VLOOKUP($E22,'Country Indicator Data'!$B$4:$N$194,7,FALSE)="x","x",ROUND(IF(VLOOKUP($E22,'Country Indicator Data'!$B$4:$N$194,7,FALSE)&gt;M$3,5,IF(VLOOKUP($E22,'Country Indicator Data'!$B$4:$N$194,7,FALSE)&lt;M$4,0,5-(M$3-VLOOKUP($E22,'Country Indicator Data'!$B$4:$N$194,7,FALSE))/(M$3-M$4)*5)),1)))</f>
        <v>2.9</v>
      </c>
      <c r="N22" s="238">
        <f t="shared" si="2"/>
        <v>2.4</v>
      </c>
      <c r="O22" s="238">
        <f t="shared" si="3"/>
        <v>1.3499999999999999</v>
      </c>
      <c r="P22" s="238">
        <f>IF(B22="Regional crisis",VLOOKUP(C22,'Regional Crises'!$B$1:$R$69,12,FALSE),VLOOKUP(E22,'Country Indicator Data'!$B$4:$I$194,8,FALSE))</f>
        <v>0</v>
      </c>
      <c r="Q22" s="238">
        <f>IF($B22="Regional crisis",((IF(VLOOKUP($C22,'Regional Crises'!$B$1:$R$66,13,FALSE)="x","x",ROUND(IF(VLOOKUP($C22,'Regional Crises'!$B$1:$R$66,13,FALSE)&gt;Q$3,5,IF(VLOOKUP($C22,'Regional Crises'!$B$1:$R$66,13,FALSE)&lt;Q$4,0,5-(LOG(Q$3)-LOG(VLOOKUP($C22,'Regional Crises'!$B$1:$R$66,13,FALSE)))/(LOG(Q$3)-LOG(Q$4))*5)),1)))),(IF(VLOOKUP($E22,'Country Indicator Data'!$B$4:$N$194,9,FALSE)="x","x",ROUND(IF(VLOOKUP($E22,'Country Indicator Data'!$B$4:$N$194,9,FALSE)&gt;Q$3,5,IF(VLOOKUP($E22,'Country Indicator Data'!$B$4:$N$194,9,FALSE)&lt;Q$4,0,5-(LOG(Q$3)-LOG(VLOOKUP($E22,'Country Indicator Data'!$B$4:$N$194,9,FALSE)))/(LOG(Q$3)-LOG(Q$4))*5)),1))))</f>
        <v>0</v>
      </c>
      <c r="R22" s="238">
        <f t="shared" si="4"/>
        <v>0</v>
      </c>
      <c r="S22" s="238">
        <f>IF(B22="Regional crisis",((IF(VLOOKUP($C22,'Regional Crises'!$B$1:$R$66,17,FALSE)="x","x",ROUND(IF(VLOOKUP($C22,'Regional Crises'!$B$1:$R$66,17,FALSE)&gt;S$3,0,IF(VLOOKUP($C22,'Regional Crises'!$B$1:$R$66,17,FALSE)&lt;S$4,5,(S$3-VLOOKUP($C22,'Regional Crises'!$B$1:$R$66,17,FALSE))/(S$3-S$4)*5)),1)))),(IF(VLOOKUP($E22,'Country Indicator Data'!$B$4:$N$194,13,FALSE)="x","x",ROUND(IF(VLOOKUP($E22,'Country Indicator Data'!$B$4:$N$194,13,FALSE)&gt;S$3,0,IF(VLOOKUP($E22,'Country Indicator Data'!$B$4:$N$194,13,FALSE)&lt;S$4,5,(S$3-VLOOKUP($E22,'Country Indicator Data'!$B$4:$N$194,13,FALSE))/(S$3-S$4)*5)),1))))</f>
        <v>2.2000000000000002</v>
      </c>
      <c r="T22" s="238">
        <f>IF(B22="Regional crisis",((IF(VLOOKUP($C22,'Regional Crises'!$B$1:$R$66,14,FALSE)="x","x",ROUND(IF(VLOOKUP($C22,'Regional Crises'!$B$1:$R$66,14,FALSE)&gt;T$3,0,IF(VLOOKUP($C22,'Regional Crises'!$B$1:$R$66,14,FALSE)&lt;T$4,5,(T$3-VLOOKUP($C22,'Regional Crises'!$B$1:$R$66,14,FALSE))/(T$3-T$4)*5)),1)))),(IF(VLOOKUP($E22,'Country Indicator Data'!$B$4:$N$194,10,FALSE)="x","x",ROUND(IF(VLOOKUP($E22,'Country Indicator Data'!$B$4:$N$194,10,FALSE)&gt;T$3,0,IF(VLOOKUP($E22,'Country Indicator Data'!$B$4:$N$194,10,FALSE)&lt;T$4,5,(T$3-VLOOKUP($E22,'Country Indicator Data'!$B$4:$N$194,10,FALSE))/(T$3-T$4)*5)),1))))</f>
        <v>2</v>
      </c>
      <c r="U22" s="238">
        <f>IF(B22="Regional crisis",((IF(VLOOKUP($C22,'Regional Crises'!$B$1:$R$66,15,FALSE)="x","x",ROUND(IF(VLOOKUP($C22,'Regional Crises'!$B$1:$R$66,15,FALSE)&gt;U$3,0,IF(VLOOKUP($C22,'Regional Crises'!$B$1:$R$66,15,FALSE)&lt;U$4,5,(U$3-VLOOKUP($C22,'Regional Crises'!$B$1:$R$66,15,FALSE))/(U$3-U$4)*5)),1)))),(IF(VLOOKUP($E22,'Country Indicator Data'!$B$4:$N$194,11,FALSE)="x","x",ROUND(IF(VLOOKUP($E22,'Country Indicator Data'!$B$4:$N$194,11,FALSE)&gt;U$3,0,IF(VLOOKUP($E22,'Country Indicator Data'!$B$4:$N$194,11,FALSE)&lt;U$4,5,(U$3-VLOOKUP($E22,'Country Indicator Data'!$B$4:$N$194,11,FALSE))/(U$3-U$4)*5)),1))))</f>
        <v>0.3</v>
      </c>
      <c r="V22" s="238">
        <f>IF(B22="Regional crisis",((IF(VLOOKUP($C22,'Regional Crises'!$B$1:$R$66,16,FALSE)="x","x",ROUND(IF(VLOOKUP($C22,'Regional Crises'!$B$1:$R$66,16,FALSE)&gt;V$3,0,IF(VLOOKUP($C22,'Regional Crises'!$B$1:$R$66,16,FALSE)&lt;V$4,5,(V$3-VLOOKUP($C22,'Regional Crises'!$B$1:$R$66,16,FALSE))/(V$3-V$4)*5)),1)))),(IF(VLOOKUP($E22,'Country Indicator Data'!$B$4:$N$194,12,FALSE)="x","x",ROUND(IF(VLOOKUP($E22,'Country Indicator Data'!$B$4:$N$194,12,FALSE)&gt;V$3,0,IF(VLOOKUP($E22,'Country Indicator Data'!$B$4:$N$194,12,FALSE)&lt;V$4,5,(V$3-VLOOKUP($E22,'Country Indicator Data'!$B$4:$N$194,12,FALSE))/(V$3-V$4)*5)),1))))</f>
        <v>0.5</v>
      </c>
      <c r="W22" s="238">
        <f t="shared" si="5"/>
        <v>1.3</v>
      </c>
      <c r="X22" s="238">
        <f t="shared" si="6"/>
        <v>0.9</v>
      </c>
      <c r="Y22" s="245">
        <f>IF('Core Indicators'!FC19="x","x",IF('Core Indicators'!FC19&gt;=5,5,IF('Core Indicators'!FC19&gt;=4,4,IF('Core Indicators'!FC19&gt;=3,3,IF('Core Indicators'!FC19&gt;=2,2,IF('Core Indicators'!FC19&gt;=1,1,0))))))</f>
        <v>2</v>
      </c>
      <c r="Z22" s="238">
        <f t="shared" si="7"/>
        <v>2</v>
      </c>
      <c r="AA22" s="245">
        <f>'Crisis Indicator Data'!Y19</f>
        <v>0</v>
      </c>
      <c r="AB22" s="245">
        <f>'Crisis Indicator Data'!Z19</f>
        <v>0</v>
      </c>
      <c r="AC22" s="245">
        <f>'Crisis Indicator Data'!AA19</f>
        <v>0</v>
      </c>
      <c r="AD22" s="245">
        <f>'Crisis Indicator Data'!AB19</f>
        <v>0</v>
      </c>
      <c r="AE22" s="245">
        <f t="shared" si="8"/>
        <v>0</v>
      </c>
      <c r="AF22" s="245">
        <f>'Crisis Indicator Data'!AC19</f>
        <v>0</v>
      </c>
      <c r="AG22" s="245">
        <f>'Crisis Indicator Data'!AD19</f>
        <v>0</v>
      </c>
      <c r="AH22" s="245">
        <f t="shared" si="9"/>
        <v>0</v>
      </c>
      <c r="AI22" s="245">
        <f>'Crisis Indicator Data'!AE19</f>
        <v>0</v>
      </c>
      <c r="AJ22" s="245">
        <f>'Crisis Indicator Data'!AF19</f>
        <v>0</v>
      </c>
      <c r="AK22" s="245">
        <f>'Crisis Indicator Data'!AG19</f>
        <v>0</v>
      </c>
      <c r="AL22" s="245">
        <f t="shared" si="10"/>
        <v>0</v>
      </c>
      <c r="AM22" s="238">
        <f t="shared" si="11"/>
        <v>0</v>
      </c>
      <c r="AN22" s="238">
        <f t="shared" si="12"/>
        <v>1</v>
      </c>
    </row>
    <row r="23" spans="1:40" ht="13.5" customHeight="1" x14ac:dyDescent="0.3">
      <c r="A23" s="145" t="str">
        <f>'Crisis Indicator Data'!A20</f>
        <v>Multiple crises in Djibouti</v>
      </c>
      <c r="B23" s="146" t="str">
        <f>'Crisis Indicator Data'!B20</f>
        <v>Multiple crises country</v>
      </c>
      <c r="C23" s="146" t="str">
        <f>'Crisis Indicator Data'!C20</f>
        <v>DJI001</v>
      </c>
      <c r="D23" s="146" t="str">
        <f>'Crisis Indicator Data'!D20</f>
        <v>Djibouti</v>
      </c>
      <c r="E23" s="147" t="str">
        <f>'Crisis Indicator Data'!E20</f>
        <v>DJI</v>
      </c>
      <c r="F23" s="238">
        <f>IF(B23="Regional crisis",(IF(VLOOKUP($C23,'Regional Crises'!$B$1:$R$66,7,FALSE)="x","x",ROUND(IF(VLOOKUP($C23,'Regional Crises'!$B$1:$R$66,7,FALSE)&gt;$F$3,5,IF(VLOOKUP($C23,'Regional Crises'!$B$1:$R$66,7,FALSE)&lt;F$4,0,($F$3-VLOOKUP($C23,'Regional Crises'!$B$1:$R$66,7,FALSE))/($F$3-$F$4)*5)),1))),IF(VLOOKUP($E23,'Country Indicator Data'!$B$4:$N$194,3,FALSE)="x","x",ROUND(IF(VLOOKUP($E23,'Country Indicator Data'!$B$4:$N$194,3,FALSE)&gt;$F$3,5,IF(VLOOKUP($E23,'Country Indicator Data'!$B$4:$N$194,3,FALSE)&lt;$F$4,0,($F$3-VLOOKUP($E23,'Country Indicator Data'!$B$4:$N$194,3,FALSE))/($F$3-$F$4)*5)),1)))</f>
        <v>2.9</v>
      </c>
      <c r="G23" s="238">
        <f>IF(B23="Regional crisis",(IF(VLOOKUP($C23,'Regional Crises'!$B$1:$R$66,9,FALSE)="x","x",ROUND(IF(VLOOKUP($C23,'Regional Crises'!$B$1:$R$66,9,FALSE)&gt;G$3,5,IF(VLOOKUP($C23,'Regional Crises'!$B$1:$R$66,9,FALSE)&lt;G$4,0,(G$3-VLOOKUP($C23,'Regional Crises'!$B$1:$R$66,9,FALSE))/(G$3-G$4)*5)),1))),IF(VLOOKUP($E23,'Country Indicator Data'!$B$4:$N$194,5,FALSE)="x","x",ROUND(IF(VLOOKUP($E23,'Country Indicator Data'!$B$4:$N$194,5,FALSE)&gt;G$3,5,IF(VLOOKUP($E23,'Country Indicator Data'!$B$4:$N$194,5,FALSE)&lt;G$4,0,(G$3-VLOOKUP($E23,'Country Indicator Data'!$B$4:$N$194,5,FALSE))/(G$3-G$4)*5)),1)))</f>
        <v>3.1</v>
      </c>
      <c r="H23" s="238">
        <f t="shared" si="0"/>
        <v>3</v>
      </c>
      <c r="I23" s="238">
        <f>IF(B23="Regional crisis",(IF(VLOOKUP($C23,'Regional Crises'!$B$1:$R$66,6,FALSE)="x","x",ROUND(IF(VLOOKUP($C23,'Regional Crises'!$B$1:$R$66,6,FALSE)&gt;I$3,5,IF(VLOOKUP($C23,'Regional Crises'!$B$1:$R$66,6,FALSE)&lt;I$4,0,5-(I$3-VLOOKUP($C23,'Regional Crises'!$B$1:$R$66,6,FALSE))/(I$3-I$4)*5)),1))),IF(VLOOKUP($E23,'Country Indicator Data'!$B$4:$N$194,2,FALSE)="x","x",ROUND(IF(VLOOKUP($E23,'Country Indicator Data'!$B$4:$N$194,2,FALSE)&gt;I$3,5,IF(VLOOKUP($E23,'Country Indicator Data'!$B$4:$N$194,2,FALSE)&lt;I$4,0,5-(I$3-VLOOKUP($E23,'Country Indicator Data'!$B$4:$N$194,2,FALSE))/(I$3-I$4)*5)),1)))</f>
        <v>2.8</v>
      </c>
      <c r="J23" s="238">
        <f>IF(B23="Regional crisis",(IF(VLOOKUP($C23,'Regional Crises'!$B$1:$R$66,8,FALSE)="x","x",ROUND(IF(VLOOKUP($C23,'Regional Crises'!$B$1:$R$66,8,FALSE)&gt;J$3,5,IF(VLOOKUP($C23,'Regional Crises'!$B$1:$R$66,8,FALSE)&lt;J$4,0,5-(J$3-VLOOKUP($C23,'Regional Crises'!$B$1:$R$66,8,FALSE))/(J$3-J$4)*5)),1))),IF(VLOOKUP($E23,'Country Indicator Data'!$B$4:$N$194,4,FALSE)="x","x",ROUND(IF(VLOOKUP($E23,'Country Indicator Data'!$B$4:$N$194,4,FALSE)&gt;J$3,5,IF(VLOOKUP($E23,'Country Indicator Data'!$B$4:$N$194,4,FALSE)&lt;J$4,0,5-(J$3-VLOOKUP($E23,'Country Indicator Data'!$B$4:$N$194,4,FALSE))/(J$3-J$4)*5)),1)))</f>
        <v>0</v>
      </c>
      <c r="K23" s="238">
        <f t="shared" si="1"/>
        <v>1.4</v>
      </c>
      <c r="L23" s="238" t="str">
        <f>IF(B23="Regional crisis",(IF(VLOOKUP($C23,'Regional Crises'!$B$1:$R$66,10,FALSE)="x","x",ROUND(IF(VLOOKUP($C23,'Regional Crises'!$B$1:$R$66,10,FALSE)&gt;L$3,5,IF(VLOOKUP($C23,'Regional Crises'!$B$1:$R$66,10,FALSE)&lt;L$4,0,5-(L$3-VLOOKUP($C23,'Regional Crises'!$B$1:$R$66,10,FALSE))/(L$3-L$4)*5)),1))),IF(VLOOKUP($E23,'Country Indicator Data'!$B$4:$N$194,6,FALSE)="x","x",ROUND(IF(VLOOKUP($E23,'Country Indicator Data'!$B$4:$N$194,6,FALSE)&gt;L$3,5,IF(VLOOKUP($E23,'Country Indicator Data'!$B$4:$N$194,6,FALSE)&lt;L$4,0,5-(L$3-VLOOKUP($E23,'Country Indicator Data'!$B$4:$N$194,6,FALSE))/(L$3-L$4)*5)),1)))</f>
        <v>x</v>
      </c>
      <c r="M23" s="238">
        <f>IF(B23="Regional crisis",(IF(VLOOKUP($C23,'Regional Crises'!$B$1:$R$66,11,FALSE)="x","x",ROUND(IF(VLOOKUP($C23,'Regional Crises'!$B$1:$R$66,11,FALSE)&gt;M$3,5,IF(VLOOKUP($C23,'Regional Crises'!$B$1:$R$66,11,FALSE)&lt;M$4,0,5-(M$3-VLOOKUP($C23,'Regional Crises'!$B$1:$R$66,11,FALSE))/(M$3-M$4)*5)),1))),IF(VLOOKUP($E23,'Country Indicator Data'!$B$4:$N$194,7,FALSE)="x","x",ROUND(IF(VLOOKUP($E23,'Country Indicator Data'!$B$4:$N$194,7,FALSE)&gt;M$3,5,IF(VLOOKUP($E23,'Country Indicator Data'!$B$4:$N$194,7,FALSE)&lt;M$4,0,5-(M$3-VLOOKUP($E23,'Country Indicator Data'!$B$4:$N$194,7,FALSE))/(M$3-M$4)*5)),1)))</f>
        <v>2.1</v>
      </c>
      <c r="N23" s="238">
        <f t="shared" si="2"/>
        <v>2.1</v>
      </c>
      <c r="O23" s="238">
        <f t="shared" si="3"/>
        <v>2.1666666666666665</v>
      </c>
      <c r="P23" s="238">
        <f>IF(B23="Regional crisis",VLOOKUP(C23,'Regional Crises'!$B$1:$R$69,12,FALSE),VLOOKUP(E23,'Country Indicator Data'!$B$4:$I$194,8,FALSE))</f>
        <v>3</v>
      </c>
      <c r="Q23" s="238">
        <f>IF($B23="Regional crisis",((IF(VLOOKUP($C23,'Regional Crises'!$B$1:$R$66,13,FALSE)="x","x",ROUND(IF(VLOOKUP($C23,'Regional Crises'!$B$1:$R$66,13,FALSE)&gt;Q$3,5,IF(VLOOKUP($C23,'Regional Crises'!$B$1:$R$66,13,FALSE)&lt;Q$4,0,5-(LOG(Q$3)-LOG(VLOOKUP($C23,'Regional Crises'!$B$1:$R$66,13,FALSE)))/(LOG(Q$3)-LOG(Q$4))*5)),1)))),(IF(VLOOKUP($E23,'Country Indicator Data'!$B$4:$N$194,9,FALSE)="x","x",ROUND(IF(VLOOKUP($E23,'Country Indicator Data'!$B$4:$N$194,9,FALSE)&gt;Q$3,5,IF(VLOOKUP($E23,'Country Indicator Data'!$B$4:$N$194,9,FALSE)&lt;Q$4,0,5-(LOG(Q$3)-LOG(VLOOKUP($E23,'Country Indicator Data'!$B$4:$N$194,9,FALSE)))/(LOG(Q$3)-LOG(Q$4))*5)),1))))</f>
        <v>2.1</v>
      </c>
      <c r="R23" s="238">
        <f t="shared" si="4"/>
        <v>2.5499999999999998</v>
      </c>
      <c r="S23" s="238">
        <f>IF(B23="Regional crisis",((IF(VLOOKUP($C23,'Regional Crises'!$B$1:$R$66,17,FALSE)="x","x",ROUND(IF(VLOOKUP($C23,'Regional Crises'!$B$1:$R$66,17,FALSE)&gt;S$3,0,IF(VLOOKUP($C23,'Regional Crises'!$B$1:$R$66,17,FALSE)&lt;S$4,5,(S$3-VLOOKUP($C23,'Regional Crises'!$B$1:$R$66,17,FALSE))/(S$3-S$4)*5)),1)))),(IF(VLOOKUP($E23,'Country Indicator Data'!$B$4:$N$194,13,FALSE)="x","x",ROUND(IF(VLOOKUP($E23,'Country Indicator Data'!$B$4:$N$194,13,FALSE)&gt;S$3,0,IF(VLOOKUP($E23,'Country Indicator Data'!$B$4:$N$194,13,FALSE)&lt;S$4,5,(S$3-VLOOKUP($E23,'Country Indicator Data'!$B$4:$N$194,13,FALSE))/(S$3-S$4)*5)),1))))</f>
        <v>3.5</v>
      </c>
      <c r="T23" s="238">
        <f>IF(B23="Regional crisis",((IF(VLOOKUP($C23,'Regional Crises'!$B$1:$R$66,14,FALSE)="x","x",ROUND(IF(VLOOKUP($C23,'Regional Crises'!$B$1:$R$66,14,FALSE)&gt;T$3,0,IF(VLOOKUP($C23,'Regional Crises'!$B$1:$R$66,14,FALSE)&lt;T$4,5,(T$3-VLOOKUP($C23,'Regional Crises'!$B$1:$R$66,14,FALSE))/(T$3-T$4)*5)),1)))),(IF(VLOOKUP($E23,'Country Indicator Data'!$B$4:$N$194,10,FALSE)="x","x",ROUND(IF(VLOOKUP($E23,'Country Indicator Data'!$B$4:$N$194,10,FALSE)&gt;T$3,0,IF(VLOOKUP($E23,'Country Indicator Data'!$B$4:$N$194,10,FALSE)&lt;T$4,5,(T$3-VLOOKUP($E23,'Country Indicator Data'!$B$4:$N$194,10,FALSE))/(T$3-T$4)*5)),1))))</f>
        <v>3.4</v>
      </c>
      <c r="U23" s="238">
        <f>IF(B23="Regional crisis",((IF(VLOOKUP($C23,'Regional Crises'!$B$1:$R$66,15,FALSE)="x","x",ROUND(IF(VLOOKUP($C23,'Regional Crises'!$B$1:$R$66,15,FALSE)&gt;U$3,0,IF(VLOOKUP($C23,'Regional Crises'!$B$1:$R$66,15,FALSE)&lt;U$4,5,(U$3-VLOOKUP($C23,'Regional Crises'!$B$1:$R$66,15,FALSE))/(U$3-U$4)*5)),1)))),(IF(VLOOKUP($E23,'Country Indicator Data'!$B$4:$N$194,11,FALSE)="x","x",ROUND(IF(VLOOKUP($E23,'Country Indicator Data'!$B$4:$N$194,11,FALSE)&gt;U$3,0,IF(VLOOKUP($E23,'Country Indicator Data'!$B$4:$N$194,11,FALSE)&lt;U$4,5,(U$3-VLOOKUP($E23,'Country Indicator Data'!$B$4:$N$194,11,FALSE))/(U$3-U$4)*5)),1))))</f>
        <v>3.5</v>
      </c>
      <c r="V23" s="238">
        <f>IF(B23="Regional crisis",((IF(VLOOKUP($C23,'Regional Crises'!$B$1:$R$66,16,FALSE)="x","x",ROUND(IF(VLOOKUP($C23,'Regional Crises'!$B$1:$R$66,16,FALSE)&gt;V$3,0,IF(VLOOKUP($C23,'Regional Crises'!$B$1:$R$66,16,FALSE)&lt;V$4,5,(V$3-VLOOKUP($C23,'Regional Crises'!$B$1:$R$66,16,FALSE))/(V$3-V$4)*5)),1)))),(IF(VLOOKUP($E23,'Country Indicator Data'!$B$4:$N$194,12,FALSE)="x","x",ROUND(IF(VLOOKUP($E23,'Country Indicator Data'!$B$4:$N$194,12,FALSE)&gt;V$3,0,IF(VLOOKUP($E23,'Country Indicator Data'!$B$4:$N$194,12,FALSE)&lt;V$4,5,(V$3-VLOOKUP($E23,'Country Indicator Data'!$B$4:$N$194,12,FALSE))/(V$3-V$4)*5)),1))))</f>
        <v>3.8</v>
      </c>
      <c r="W23" s="238">
        <f t="shared" si="5"/>
        <v>3.6</v>
      </c>
      <c r="X23" s="238">
        <f t="shared" si="6"/>
        <v>2.8</v>
      </c>
      <c r="Y23" s="245">
        <f>IF('Core Indicators'!FC20="x","x",IF('Core Indicators'!FC20&gt;=5,5,IF('Core Indicators'!FC20&gt;=4,4,IF('Core Indicators'!FC20&gt;=3,3,IF('Core Indicators'!FC20&gt;=2,2,IF('Core Indicators'!FC20&gt;=1,1,0))))))</f>
        <v>5</v>
      </c>
      <c r="Z23" s="238">
        <f t="shared" si="7"/>
        <v>5</v>
      </c>
      <c r="AA23" s="245">
        <f>'Crisis Indicator Data'!Y20</f>
        <v>1</v>
      </c>
      <c r="AB23" s="245">
        <f>'Crisis Indicator Data'!Z20</f>
        <v>1</v>
      </c>
      <c r="AC23" s="245">
        <f>'Crisis Indicator Data'!AA20</f>
        <v>0</v>
      </c>
      <c r="AD23" s="245">
        <f>'Crisis Indicator Data'!AB20</f>
        <v>0</v>
      </c>
      <c r="AE23" s="245">
        <f t="shared" si="8"/>
        <v>2</v>
      </c>
      <c r="AF23" s="245">
        <f>'Crisis Indicator Data'!AC20</f>
        <v>0</v>
      </c>
      <c r="AG23" s="245">
        <f>'Crisis Indicator Data'!AD20</f>
        <v>2</v>
      </c>
      <c r="AH23" s="245">
        <f t="shared" si="9"/>
        <v>2</v>
      </c>
      <c r="AI23" s="245">
        <f>'Crisis Indicator Data'!AE20</f>
        <v>0</v>
      </c>
      <c r="AJ23" s="245">
        <f>'Crisis Indicator Data'!AF20</f>
        <v>0</v>
      </c>
      <c r="AK23" s="245">
        <f>'Crisis Indicator Data'!AG20</f>
        <v>1</v>
      </c>
      <c r="AL23" s="245">
        <f t="shared" si="10"/>
        <v>1</v>
      </c>
      <c r="AM23" s="238">
        <f t="shared" si="11"/>
        <v>2</v>
      </c>
      <c r="AN23" s="238">
        <f t="shared" si="12"/>
        <v>3.5</v>
      </c>
    </row>
    <row r="24" spans="1:40" ht="13.5" customHeight="1" x14ac:dyDescent="0.3">
      <c r="A24" s="145" t="str">
        <f>'Crisis Indicator Data'!A21</f>
        <v>Mixed migration in Djibouti</v>
      </c>
      <c r="B24" s="146" t="str">
        <f>'Crisis Indicator Data'!B21</f>
        <v>International displacement</v>
      </c>
      <c r="C24" s="146" t="str">
        <f>'Crisis Indicator Data'!C21</f>
        <v>DJI002</v>
      </c>
      <c r="D24" s="146" t="str">
        <f>'Crisis Indicator Data'!D21</f>
        <v>Djibouti</v>
      </c>
      <c r="E24" s="147" t="str">
        <f>'Crisis Indicator Data'!E21</f>
        <v>DJI</v>
      </c>
      <c r="F24" s="238">
        <f>IF(B24="Regional crisis",(IF(VLOOKUP($C24,'Regional Crises'!$B$1:$R$66,7,FALSE)="x","x",ROUND(IF(VLOOKUP($C24,'Regional Crises'!$B$1:$R$66,7,FALSE)&gt;$F$3,5,IF(VLOOKUP($C24,'Regional Crises'!$B$1:$R$66,7,FALSE)&lt;F$4,0,($F$3-VLOOKUP($C24,'Regional Crises'!$B$1:$R$66,7,FALSE))/($F$3-$F$4)*5)),1))),IF(VLOOKUP($E24,'Country Indicator Data'!$B$4:$N$194,3,FALSE)="x","x",ROUND(IF(VLOOKUP($E24,'Country Indicator Data'!$B$4:$N$194,3,FALSE)&gt;$F$3,5,IF(VLOOKUP($E24,'Country Indicator Data'!$B$4:$N$194,3,FALSE)&lt;$F$4,0,($F$3-VLOOKUP($E24,'Country Indicator Data'!$B$4:$N$194,3,FALSE))/($F$3-$F$4)*5)),1)))</f>
        <v>2.9</v>
      </c>
      <c r="G24" s="238">
        <f>IF(B24="Regional crisis",(IF(VLOOKUP($C24,'Regional Crises'!$B$1:$R$66,9,FALSE)="x","x",ROUND(IF(VLOOKUP($C24,'Regional Crises'!$B$1:$R$66,9,FALSE)&gt;G$3,5,IF(VLOOKUP($C24,'Regional Crises'!$B$1:$R$66,9,FALSE)&lt;G$4,0,(G$3-VLOOKUP($C24,'Regional Crises'!$B$1:$R$66,9,FALSE))/(G$3-G$4)*5)),1))),IF(VLOOKUP($E24,'Country Indicator Data'!$B$4:$N$194,5,FALSE)="x","x",ROUND(IF(VLOOKUP($E24,'Country Indicator Data'!$B$4:$N$194,5,FALSE)&gt;G$3,5,IF(VLOOKUP($E24,'Country Indicator Data'!$B$4:$N$194,5,FALSE)&lt;G$4,0,(G$3-VLOOKUP($E24,'Country Indicator Data'!$B$4:$N$194,5,FALSE))/(G$3-G$4)*5)),1)))</f>
        <v>3.1</v>
      </c>
      <c r="H24" s="238">
        <f t="shared" si="0"/>
        <v>3</v>
      </c>
      <c r="I24" s="238">
        <f>IF(B24="Regional crisis",(IF(VLOOKUP($C24,'Regional Crises'!$B$1:$R$66,6,FALSE)="x","x",ROUND(IF(VLOOKUP($C24,'Regional Crises'!$B$1:$R$66,6,FALSE)&gt;I$3,5,IF(VLOOKUP($C24,'Regional Crises'!$B$1:$R$66,6,FALSE)&lt;I$4,0,5-(I$3-VLOOKUP($C24,'Regional Crises'!$B$1:$R$66,6,FALSE))/(I$3-I$4)*5)),1))),IF(VLOOKUP($E24,'Country Indicator Data'!$B$4:$N$194,2,FALSE)="x","x",ROUND(IF(VLOOKUP($E24,'Country Indicator Data'!$B$4:$N$194,2,FALSE)&gt;I$3,5,IF(VLOOKUP($E24,'Country Indicator Data'!$B$4:$N$194,2,FALSE)&lt;I$4,0,5-(I$3-VLOOKUP($E24,'Country Indicator Data'!$B$4:$N$194,2,FALSE))/(I$3-I$4)*5)),1)))</f>
        <v>2.8</v>
      </c>
      <c r="J24" s="238">
        <f>IF(B24="Regional crisis",(IF(VLOOKUP($C24,'Regional Crises'!$B$1:$R$66,8,FALSE)="x","x",ROUND(IF(VLOOKUP($C24,'Regional Crises'!$B$1:$R$66,8,FALSE)&gt;J$3,5,IF(VLOOKUP($C24,'Regional Crises'!$B$1:$R$66,8,FALSE)&lt;J$4,0,5-(J$3-VLOOKUP($C24,'Regional Crises'!$B$1:$R$66,8,FALSE))/(J$3-J$4)*5)),1))),IF(VLOOKUP($E24,'Country Indicator Data'!$B$4:$N$194,4,FALSE)="x","x",ROUND(IF(VLOOKUP($E24,'Country Indicator Data'!$B$4:$N$194,4,FALSE)&gt;J$3,5,IF(VLOOKUP($E24,'Country Indicator Data'!$B$4:$N$194,4,FALSE)&lt;J$4,0,5-(J$3-VLOOKUP($E24,'Country Indicator Data'!$B$4:$N$194,4,FALSE))/(J$3-J$4)*5)),1)))</f>
        <v>0</v>
      </c>
      <c r="K24" s="238">
        <f t="shared" si="1"/>
        <v>1.4</v>
      </c>
      <c r="L24" s="238" t="str">
        <f>IF(B24="Regional crisis",(IF(VLOOKUP($C24,'Regional Crises'!$B$1:$R$66,10,FALSE)="x","x",ROUND(IF(VLOOKUP($C24,'Regional Crises'!$B$1:$R$66,10,FALSE)&gt;L$3,5,IF(VLOOKUP($C24,'Regional Crises'!$B$1:$R$66,10,FALSE)&lt;L$4,0,5-(L$3-VLOOKUP($C24,'Regional Crises'!$B$1:$R$66,10,FALSE))/(L$3-L$4)*5)),1))),IF(VLOOKUP($E24,'Country Indicator Data'!$B$4:$N$194,6,FALSE)="x","x",ROUND(IF(VLOOKUP($E24,'Country Indicator Data'!$B$4:$N$194,6,FALSE)&gt;L$3,5,IF(VLOOKUP($E24,'Country Indicator Data'!$B$4:$N$194,6,FALSE)&lt;L$4,0,5-(L$3-VLOOKUP($E24,'Country Indicator Data'!$B$4:$N$194,6,FALSE))/(L$3-L$4)*5)),1)))</f>
        <v>x</v>
      </c>
      <c r="M24" s="238">
        <f>IF(B24="Regional crisis",(IF(VLOOKUP($C24,'Regional Crises'!$B$1:$R$66,11,FALSE)="x","x",ROUND(IF(VLOOKUP($C24,'Regional Crises'!$B$1:$R$66,11,FALSE)&gt;M$3,5,IF(VLOOKUP($C24,'Regional Crises'!$B$1:$R$66,11,FALSE)&lt;M$4,0,5-(M$3-VLOOKUP($C24,'Regional Crises'!$B$1:$R$66,11,FALSE))/(M$3-M$4)*5)),1))),IF(VLOOKUP($E24,'Country Indicator Data'!$B$4:$N$194,7,FALSE)="x","x",ROUND(IF(VLOOKUP($E24,'Country Indicator Data'!$B$4:$N$194,7,FALSE)&gt;M$3,5,IF(VLOOKUP($E24,'Country Indicator Data'!$B$4:$N$194,7,FALSE)&lt;M$4,0,5-(M$3-VLOOKUP($E24,'Country Indicator Data'!$B$4:$N$194,7,FALSE))/(M$3-M$4)*5)),1)))</f>
        <v>2.1</v>
      </c>
      <c r="N24" s="238">
        <f t="shared" si="2"/>
        <v>2.1</v>
      </c>
      <c r="O24" s="238">
        <f t="shared" si="3"/>
        <v>2.1666666666666665</v>
      </c>
      <c r="P24" s="238">
        <f>IF(B24="Regional crisis",VLOOKUP(C24,'Regional Crises'!$B$1:$R$69,12,FALSE),VLOOKUP(E24,'Country Indicator Data'!$B$4:$I$194,8,FALSE))</f>
        <v>3</v>
      </c>
      <c r="Q24" s="238">
        <f>IF($B24="Regional crisis",((IF(VLOOKUP($C24,'Regional Crises'!$B$1:$R$66,13,FALSE)="x","x",ROUND(IF(VLOOKUP($C24,'Regional Crises'!$B$1:$R$66,13,FALSE)&gt;Q$3,5,IF(VLOOKUP($C24,'Regional Crises'!$B$1:$R$66,13,FALSE)&lt;Q$4,0,5-(LOG(Q$3)-LOG(VLOOKUP($C24,'Regional Crises'!$B$1:$R$66,13,FALSE)))/(LOG(Q$3)-LOG(Q$4))*5)),1)))),(IF(VLOOKUP($E24,'Country Indicator Data'!$B$4:$N$194,9,FALSE)="x","x",ROUND(IF(VLOOKUP($E24,'Country Indicator Data'!$B$4:$N$194,9,FALSE)&gt;Q$3,5,IF(VLOOKUP($E24,'Country Indicator Data'!$B$4:$N$194,9,FALSE)&lt;Q$4,0,5-(LOG(Q$3)-LOG(VLOOKUP($E24,'Country Indicator Data'!$B$4:$N$194,9,FALSE)))/(LOG(Q$3)-LOG(Q$4))*5)),1))))</f>
        <v>2.1</v>
      </c>
      <c r="R24" s="238">
        <f t="shared" si="4"/>
        <v>2.5499999999999998</v>
      </c>
      <c r="S24" s="238">
        <f>IF(B24="Regional crisis",((IF(VLOOKUP($C24,'Regional Crises'!$B$1:$R$66,17,FALSE)="x","x",ROUND(IF(VLOOKUP($C24,'Regional Crises'!$B$1:$R$66,17,FALSE)&gt;S$3,0,IF(VLOOKUP($C24,'Regional Crises'!$B$1:$R$66,17,FALSE)&lt;S$4,5,(S$3-VLOOKUP($C24,'Regional Crises'!$B$1:$R$66,17,FALSE))/(S$3-S$4)*5)),1)))),(IF(VLOOKUP($E24,'Country Indicator Data'!$B$4:$N$194,13,FALSE)="x","x",ROUND(IF(VLOOKUP($E24,'Country Indicator Data'!$B$4:$N$194,13,FALSE)&gt;S$3,0,IF(VLOOKUP($E24,'Country Indicator Data'!$B$4:$N$194,13,FALSE)&lt;S$4,5,(S$3-VLOOKUP($E24,'Country Indicator Data'!$B$4:$N$194,13,FALSE))/(S$3-S$4)*5)),1))))</f>
        <v>3.5</v>
      </c>
      <c r="T24" s="238">
        <f>IF(B24="Regional crisis",((IF(VLOOKUP($C24,'Regional Crises'!$B$1:$R$66,14,FALSE)="x","x",ROUND(IF(VLOOKUP($C24,'Regional Crises'!$B$1:$R$66,14,FALSE)&gt;T$3,0,IF(VLOOKUP($C24,'Regional Crises'!$B$1:$R$66,14,FALSE)&lt;T$4,5,(T$3-VLOOKUP($C24,'Regional Crises'!$B$1:$R$66,14,FALSE))/(T$3-T$4)*5)),1)))),(IF(VLOOKUP($E24,'Country Indicator Data'!$B$4:$N$194,10,FALSE)="x","x",ROUND(IF(VLOOKUP($E24,'Country Indicator Data'!$B$4:$N$194,10,FALSE)&gt;T$3,0,IF(VLOOKUP($E24,'Country Indicator Data'!$B$4:$N$194,10,FALSE)&lt;T$4,5,(T$3-VLOOKUP($E24,'Country Indicator Data'!$B$4:$N$194,10,FALSE))/(T$3-T$4)*5)),1))))</f>
        <v>3.4</v>
      </c>
      <c r="U24" s="238">
        <f>IF(B24="Regional crisis",((IF(VLOOKUP($C24,'Regional Crises'!$B$1:$R$66,15,FALSE)="x","x",ROUND(IF(VLOOKUP($C24,'Regional Crises'!$B$1:$R$66,15,FALSE)&gt;U$3,0,IF(VLOOKUP($C24,'Regional Crises'!$B$1:$R$66,15,FALSE)&lt;U$4,5,(U$3-VLOOKUP($C24,'Regional Crises'!$B$1:$R$66,15,FALSE))/(U$3-U$4)*5)),1)))),(IF(VLOOKUP($E24,'Country Indicator Data'!$B$4:$N$194,11,FALSE)="x","x",ROUND(IF(VLOOKUP($E24,'Country Indicator Data'!$B$4:$N$194,11,FALSE)&gt;U$3,0,IF(VLOOKUP($E24,'Country Indicator Data'!$B$4:$N$194,11,FALSE)&lt;U$4,5,(U$3-VLOOKUP($E24,'Country Indicator Data'!$B$4:$N$194,11,FALSE))/(U$3-U$4)*5)),1))))</f>
        <v>3.5</v>
      </c>
      <c r="V24" s="238">
        <f>IF(B24="Regional crisis",((IF(VLOOKUP($C24,'Regional Crises'!$B$1:$R$66,16,FALSE)="x","x",ROUND(IF(VLOOKUP($C24,'Regional Crises'!$B$1:$R$66,16,FALSE)&gt;V$3,0,IF(VLOOKUP($C24,'Regional Crises'!$B$1:$R$66,16,FALSE)&lt;V$4,5,(V$3-VLOOKUP($C24,'Regional Crises'!$B$1:$R$66,16,FALSE))/(V$3-V$4)*5)),1)))),(IF(VLOOKUP($E24,'Country Indicator Data'!$B$4:$N$194,12,FALSE)="x","x",ROUND(IF(VLOOKUP($E24,'Country Indicator Data'!$B$4:$N$194,12,FALSE)&gt;V$3,0,IF(VLOOKUP($E24,'Country Indicator Data'!$B$4:$N$194,12,FALSE)&lt;V$4,5,(V$3-VLOOKUP($E24,'Country Indicator Data'!$B$4:$N$194,12,FALSE))/(V$3-V$4)*5)),1))))</f>
        <v>3.8</v>
      </c>
      <c r="W24" s="238">
        <f t="shared" si="5"/>
        <v>3.6</v>
      </c>
      <c r="X24" s="238">
        <f t="shared" si="6"/>
        <v>2.8</v>
      </c>
      <c r="Y24" s="245">
        <f>IF('Core Indicators'!FC21="x","x",IF('Core Indicators'!FC21&gt;=5,5,IF('Core Indicators'!FC21&gt;=4,4,IF('Core Indicators'!FC21&gt;=3,3,IF('Core Indicators'!FC21&gt;=2,2,IF('Core Indicators'!FC21&gt;=1,1,0))))))</f>
        <v>2</v>
      </c>
      <c r="Z24" s="238">
        <f t="shared" si="7"/>
        <v>2</v>
      </c>
      <c r="AA24" s="245">
        <f>'Crisis Indicator Data'!Y21</f>
        <v>1</v>
      </c>
      <c r="AB24" s="245">
        <f>'Crisis Indicator Data'!Z21</f>
        <v>0</v>
      </c>
      <c r="AC24" s="245">
        <f>'Crisis Indicator Data'!AA21</f>
        <v>0</v>
      </c>
      <c r="AD24" s="245">
        <f>'Crisis Indicator Data'!AB21</f>
        <v>0</v>
      </c>
      <c r="AE24" s="245">
        <f t="shared" si="8"/>
        <v>1</v>
      </c>
      <c r="AF24" s="245">
        <f>'Crisis Indicator Data'!AC21</f>
        <v>0</v>
      </c>
      <c r="AG24" s="245">
        <f>'Crisis Indicator Data'!AD21</f>
        <v>0</v>
      </c>
      <c r="AH24" s="245">
        <f t="shared" si="9"/>
        <v>0</v>
      </c>
      <c r="AI24" s="245">
        <f>'Crisis Indicator Data'!AE21</f>
        <v>0</v>
      </c>
      <c r="AJ24" s="245">
        <f>'Crisis Indicator Data'!AF21</f>
        <v>0</v>
      </c>
      <c r="AK24" s="245">
        <f>'Crisis Indicator Data'!AG21</f>
        <v>1</v>
      </c>
      <c r="AL24" s="245">
        <f t="shared" si="10"/>
        <v>1</v>
      </c>
      <c r="AM24" s="238">
        <f t="shared" si="11"/>
        <v>1</v>
      </c>
      <c r="AN24" s="238">
        <f t="shared" si="12"/>
        <v>1.5</v>
      </c>
    </row>
    <row r="25" spans="1:40" ht="13.5" customHeight="1" x14ac:dyDescent="0.3">
      <c r="A25" s="145" t="str">
        <f>'Crisis Indicator Data'!A22</f>
        <v>Drought in Djibouti</v>
      </c>
      <c r="B25" s="146" t="str">
        <f>'Crisis Indicator Data'!B22</f>
        <v>Drought</v>
      </c>
      <c r="C25" s="146" t="str">
        <f>'Crisis Indicator Data'!C22</f>
        <v>DJI003</v>
      </c>
      <c r="D25" s="146" t="str">
        <f>'Crisis Indicator Data'!D22</f>
        <v>Djibouti</v>
      </c>
      <c r="E25" s="147" t="str">
        <f>'Crisis Indicator Data'!E22</f>
        <v>DJI</v>
      </c>
      <c r="F25" s="238">
        <f>IF(B25="Regional crisis",(IF(VLOOKUP($C25,'Regional Crises'!$B$1:$R$66,7,FALSE)="x","x",ROUND(IF(VLOOKUP($C25,'Regional Crises'!$B$1:$R$66,7,FALSE)&gt;$F$3,5,IF(VLOOKUP($C25,'Regional Crises'!$B$1:$R$66,7,FALSE)&lt;F$4,0,($F$3-VLOOKUP($C25,'Regional Crises'!$B$1:$R$66,7,FALSE))/($F$3-$F$4)*5)),1))),IF(VLOOKUP($E25,'Country Indicator Data'!$B$4:$N$194,3,FALSE)="x","x",ROUND(IF(VLOOKUP($E25,'Country Indicator Data'!$B$4:$N$194,3,FALSE)&gt;$F$3,5,IF(VLOOKUP($E25,'Country Indicator Data'!$B$4:$N$194,3,FALSE)&lt;$F$4,0,($F$3-VLOOKUP($E25,'Country Indicator Data'!$B$4:$N$194,3,FALSE))/($F$3-$F$4)*5)),1)))</f>
        <v>2.9</v>
      </c>
      <c r="G25" s="238">
        <f>IF(B25="Regional crisis",(IF(VLOOKUP($C25,'Regional Crises'!$B$1:$R$66,9,FALSE)="x","x",ROUND(IF(VLOOKUP($C25,'Regional Crises'!$B$1:$R$66,9,FALSE)&gt;G$3,5,IF(VLOOKUP($C25,'Regional Crises'!$B$1:$R$66,9,FALSE)&lt;G$4,0,(G$3-VLOOKUP($C25,'Regional Crises'!$B$1:$R$66,9,FALSE))/(G$3-G$4)*5)),1))),IF(VLOOKUP($E25,'Country Indicator Data'!$B$4:$N$194,5,FALSE)="x","x",ROUND(IF(VLOOKUP($E25,'Country Indicator Data'!$B$4:$N$194,5,FALSE)&gt;G$3,5,IF(VLOOKUP($E25,'Country Indicator Data'!$B$4:$N$194,5,FALSE)&lt;G$4,0,(G$3-VLOOKUP($E25,'Country Indicator Data'!$B$4:$N$194,5,FALSE))/(G$3-G$4)*5)),1)))</f>
        <v>3.1</v>
      </c>
      <c r="H25" s="238">
        <f t="shared" si="0"/>
        <v>3</v>
      </c>
      <c r="I25" s="238">
        <f>IF(B25="Regional crisis",(IF(VLOOKUP($C25,'Regional Crises'!$B$1:$R$66,6,FALSE)="x","x",ROUND(IF(VLOOKUP($C25,'Regional Crises'!$B$1:$R$66,6,FALSE)&gt;I$3,5,IF(VLOOKUP($C25,'Regional Crises'!$B$1:$R$66,6,FALSE)&lt;I$4,0,5-(I$3-VLOOKUP($C25,'Regional Crises'!$B$1:$R$66,6,FALSE))/(I$3-I$4)*5)),1))),IF(VLOOKUP($E25,'Country Indicator Data'!$B$4:$N$194,2,FALSE)="x","x",ROUND(IF(VLOOKUP($E25,'Country Indicator Data'!$B$4:$N$194,2,FALSE)&gt;I$3,5,IF(VLOOKUP($E25,'Country Indicator Data'!$B$4:$N$194,2,FALSE)&lt;I$4,0,5-(I$3-VLOOKUP($E25,'Country Indicator Data'!$B$4:$N$194,2,FALSE))/(I$3-I$4)*5)),1)))</f>
        <v>2.8</v>
      </c>
      <c r="J25" s="238">
        <f>IF(B25="Regional crisis",(IF(VLOOKUP($C25,'Regional Crises'!$B$1:$R$66,8,FALSE)="x","x",ROUND(IF(VLOOKUP($C25,'Regional Crises'!$B$1:$R$66,8,FALSE)&gt;J$3,5,IF(VLOOKUP($C25,'Regional Crises'!$B$1:$R$66,8,FALSE)&lt;J$4,0,5-(J$3-VLOOKUP($C25,'Regional Crises'!$B$1:$R$66,8,FALSE))/(J$3-J$4)*5)),1))),IF(VLOOKUP($E25,'Country Indicator Data'!$B$4:$N$194,4,FALSE)="x","x",ROUND(IF(VLOOKUP($E25,'Country Indicator Data'!$B$4:$N$194,4,FALSE)&gt;J$3,5,IF(VLOOKUP($E25,'Country Indicator Data'!$B$4:$N$194,4,FALSE)&lt;J$4,0,5-(J$3-VLOOKUP($E25,'Country Indicator Data'!$B$4:$N$194,4,FALSE))/(J$3-J$4)*5)),1)))</f>
        <v>0</v>
      </c>
      <c r="K25" s="238">
        <f t="shared" si="1"/>
        <v>1.4</v>
      </c>
      <c r="L25" s="238" t="str">
        <f>IF(B25="Regional crisis",(IF(VLOOKUP($C25,'Regional Crises'!$B$1:$R$66,10,FALSE)="x","x",ROUND(IF(VLOOKUP($C25,'Regional Crises'!$B$1:$R$66,10,FALSE)&gt;L$3,5,IF(VLOOKUP($C25,'Regional Crises'!$B$1:$R$66,10,FALSE)&lt;L$4,0,5-(L$3-VLOOKUP($C25,'Regional Crises'!$B$1:$R$66,10,FALSE))/(L$3-L$4)*5)),1))),IF(VLOOKUP($E25,'Country Indicator Data'!$B$4:$N$194,6,FALSE)="x","x",ROUND(IF(VLOOKUP($E25,'Country Indicator Data'!$B$4:$N$194,6,FALSE)&gt;L$3,5,IF(VLOOKUP($E25,'Country Indicator Data'!$B$4:$N$194,6,FALSE)&lt;L$4,0,5-(L$3-VLOOKUP($E25,'Country Indicator Data'!$B$4:$N$194,6,FALSE))/(L$3-L$4)*5)),1)))</f>
        <v>x</v>
      </c>
      <c r="M25" s="238">
        <f>IF(B25="Regional crisis",(IF(VLOOKUP($C25,'Regional Crises'!$B$1:$R$66,11,FALSE)="x","x",ROUND(IF(VLOOKUP($C25,'Regional Crises'!$B$1:$R$66,11,FALSE)&gt;M$3,5,IF(VLOOKUP($C25,'Regional Crises'!$B$1:$R$66,11,FALSE)&lt;M$4,0,5-(M$3-VLOOKUP($C25,'Regional Crises'!$B$1:$R$66,11,FALSE))/(M$3-M$4)*5)),1))),IF(VLOOKUP($E25,'Country Indicator Data'!$B$4:$N$194,7,FALSE)="x","x",ROUND(IF(VLOOKUP($E25,'Country Indicator Data'!$B$4:$N$194,7,FALSE)&gt;M$3,5,IF(VLOOKUP($E25,'Country Indicator Data'!$B$4:$N$194,7,FALSE)&lt;M$4,0,5-(M$3-VLOOKUP($E25,'Country Indicator Data'!$B$4:$N$194,7,FALSE))/(M$3-M$4)*5)),1)))</f>
        <v>2.1</v>
      </c>
      <c r="N25" s="238">
        <f t="shared" si="2"/>
        <v>2.1</v>
      </c>
      <c r="O25" s="238">
        <f t="shared" si="3"/>
        <v>2.1666666666666665</v>
      </c>
      <c r="P25" s="238">
        <f>IF(B25="Regional crisis",VLOOKUP(C25,'Regional Crises'!$B$1:$R$69,12,FALSE),VLOOKUP(E25,'Country Indicator Data'!$B$4:$I$194,8,FALSE))</f>
        <v>3</v>
      </c>
      <c r="Q25" s="238">
        <f>IF($B25="Regional crisis",((IF(VLOOKUP($C25,'Regional Crises'!$B$1:$R$66,13,FALSE)="x","x",ROUND(IF(VLOOKUP($C25,'Regional Crises'!$B$1:$R$66,13,FALSE)&gt;Q$3,5,IF(VLOOKUP($C25,'Regional Crises'!$B$1:$R$66,13,FALSE)&lt;Q$4,0,5-(LOG(Q$3)-LOG(VLOOKUP($C25,'Regional Crises'!$B$1:$R$66,13,FALSE)))/(LOG(Q$3)-LOG(Q$4))*5)),1)))),(IF(VLOOKUP($E25,'Country Indicator Data'!$B$4:$N$194,9,FALSE)="x","x",ROUND(IF(VLOOKUP($E25,'Country Indicator Data'!$B$4:$N$194,9,FALSE)&gt;Q$3,5,IF(VLOOKUP($E25,'Country Indicator Data'!$B$4:$N$194,9,FALSE)&lt;Q$4,0,5-(LOG(Q$3)-LOG(VLOOKUP($E25,'Country Indicator Data'!$B$4:$N$194,9,FALSE)))/(LOG(Q$3)-LOG(Q$4))*5)),1))))</f>
        <v>2.1</v>
      </c>
      <c r="R25" s="238">
        <f t="shared" si="4"/>
        <v>2.5499999999999998</v>
      </c>
      <c r="S25" s="238">
        <f>IF(B25="Regional crisis",((IF(VLOOKUP($C25,'Regional Crises'!$B$1:$R$66,17,FALSE)="x","x",ROUND(IF(VLOOKUP($C25,'Regional Crises'!$B$1:$R$66,17,FALSE)&gt;S$3,0,IF(VLOOKUP($C25,'Regional Crises'!$B$1:$R$66,17,FALSE)&lt;S$4,5,(S$3-VLOOKUP($C25,'Regional Crises'!$B$1:$R$66,17,FALSE))/(S$3-S$4)*5)),1)))),(IF(VLOOKUP($E25,'Country Indicator Data'!$B$4:$N$194,13,FALSE)="x","x",ROUND(IF(VLOOKUP($E25,'Country Indicator Data'!$B$4:$N$194,13,FALSE)&gt;S$3,0,IF(VLOOKUP($E25,'Country Indicator Data'!$B$4:$N$194,13,FALSE)&lt;S$4,5,(S$3-VLOOKUP($E25,'Country Indicator Data'!$B$4:$N$194,13,FALSE))/(S$3-S$4)*5)),1))))</f>
        <v>3.5</v>
      </c>
      <c r="T25" s="238">
        <f>IF(B25="Regional crisis",((IF(VLOOKUP($C25,'Regional Crises'!$B$1:$R$66,14,FALSE)="x","x",ROUND(IF(VLOOKUP($C25,'Regional Crises'!$B$1:$R$66,14,FALSE)&gt;T$3,0,IF(VLOOKUP($C25,'Regional Crises'!$B$1:$R$66,14,FALSE)&lt;T$4,5,(T$3-VLOOKUP($C25,'Regional Crises'!$B$1:$R$66,14,FALSE))/(T$3-T$4)*5)),1)))),(IF(VLOOKUP($E25,'Country Indicator Data'!$B$4:$N$194,10,FALSE)="x","x",ROUND(IF(VLOOKUP($E25,'Country Indicator Data'!$B$4:$N$194,10,FALSE)&gt;T$3,0,IF(VLOOKUP($E25,'Country Indicator Data'!$B$4:$N$194,10,FALSE)&lt;T$4,5,(T$3-VLOOKUP($E25,'Country Indicator Data'!$B$4:$N$194,10,FALSE))/(T$3-T$4)*5)),1))))</f>
        <v>3.4</v>
      </c>
      <c r="U25" s="238">
        <f>IF(B25="Regional crisis",((IF(VLOOKUP($C25,'Regional Crises'!$B$1:$R$66,15,FALSE)="x","x",ROUND(IF(VLOOKUP($C25,'Regional Crises'!$B$1:$R$66,15,FALSE)&gt;U$3,0,IF(VLOOKUP($C25,'Regional Crises'!$B$1:$R$66,15,FALSE)&lt;U$4,5,(U$3-VLOOKUP($C25,'Regional Crises'!$B$1:$R$66,15,FALSE))/(U$3-U$4)*5)),1)))),(IF(VLOOKUP($E25,'Country Indicator Data'!$B$4:$N$194,11,FALSE)="x","x",ROUND(IF(VLOOKUP($E25,'Country Indicator Data'!$B$4:$N$194,11,FALSE)&gt;U$3,0,IF(VLOOKUP($E25,'Country Indicator Data'!$B$4:$N$194,11,FALSE)&lt;U$4,5,(U$3-VLOOKUP($E25,'Country Indicator Data'!$B$4:$N$194,11,FALSE))/(U$3-U$4)*5)),1))))</f>
        <v>3.5</v>
      </c>
      <c r="V25" s="238">
        <f>IF(B25="Regional crisis",((IF(VLOOKUP($C25,'Regional Crises'!$B$1:$R$66,16,FALSE)="x","x",ROUND(IF(VLOOKUP($C25,'Regional Crises'!$B$1:$R$66,16,FALSE)&gt;V$3,0,IF(VLOOKUP($C25,'Regional Crises'!$B$1:$R$66,16,FALSE)&lt;V$4,5,(V$3-VLOOKUP($C25,'Regional Crises'!$B$1:$R$66,16,FALSE))/(V$3-V$4)*5)),1)))),(IF(VLOOKUP($E25,'Country Indicator Data'!$B$4:$N$194,12,FALSE)="x","x",ROUND(IF(VLOOKUP($E25,'Country Indicator Data'!$B$4:$N$194,12,FALSE)&gt;V$3,0,IF(VLOOKUP($E25,'Country Indicator Data'!$B$4:$N$194,12,FALSE)&lt;V$4,5,(V$3-VLOOKUP($E25,'Country Indicator Data'!$B$4:$N$194,12,FALSE))/(V$3-V$4)*5)),1))))</f>
        <v>3.8</v>
      </c>
      <c r="W25" s="238">
        <f t="shared" si="5"/>
        <v>3.6</v>
      </c>
      <c r="X25" s="238">
        <f t="shared" si="6"/>
        <v>2.8</v>
      </c>
      <c r="Y25" s="245">
        <f>IF('Core Indicators'!FC22="x","x",IF('Core Indicators'!FC22&gt;=5,5,IF('Core Indicators'!FC22&gt;=4,4,IF('Core Indicators'!FC22&gt;=3,3,IF('Core Indicators'!FC22&gt;=2,2,IF('Core Indicators'!FC22&gt;=1,1,0))))))</f>
        <v>5</v>
      </c>
      <c r="Z25" s="238">
        <f t="shared" si="7"/>
        <v>5</v>
      </c>
      <c r="AA25" s="245">
        <f>'Crisis Indicator Data'!Y22</f>
        <v>1</v>
      </c>
      <c r="AB25" s="245">
        <f>'Crisis Indicator Data'!Z22</f>
        <v>0</v>
      </c>
      <c r="AC25" s="245">
        <f>'Crisis Indicator Data'!AA22</f>
        <v>0</v>
      </c>
      <c r="AD25" s="245">
        <f>'Crisis Indicator Data'!AB22</f>
        <v>0</v>
      </c>
      <c r="AE25" s="245">
        <f t="shared" si="8"/>
        <v>1</v>
      </c>
      <c r="AF25" s="245">
        <f>'Crisis Indicator Data'!AC22</f>
        <v>0</v>
      </c>
      <c r="AG25" s="245">
        <f>'Crisis Indicator Data'!AD22</f>
        <v>0</v>
      </c>
      <c r="AH25" s="245">
        <f t="shared" si="9"/>
        <v>0</v>
      </c>
      <c r="AI25" s="245">
        <f>'Crisis Indicator Data'!AE22</f>
        <v>0</v>
      </c>
      <c r="AJ25" s="245">
        <f>'Crisis Indicator Data'!AF22</f>
        <v>0</v>
      </c>
      <c r="AK25" s="245">
        <f>'Crisis Indicator Data'!AG22</f>
        <v>1</v>
      </c>
      <c r="AL25" s="245">
        <f t="shared" si="10"/>
        <v>1</v>
      </c>
      <c r="AM25" s="238">
        <f t="shared" si="11"/>
        <v>1</v>
      </c>
      <c r="AN25" s="238">
        <f t="shared" si="12"/>
        <v>3</v>
      </c>
    </row>
    <row r="26" spans="1:40" ht="13.5" customHeight="1" x14ac:dyDescent="0.3">
      <c r="A26" s="145" t="str">
        <f>'Crisis Indicator Data'!A23</f>
        <v>Mixed migration flows in Algeria</v>
      </c>
      <c r="B26" s="146" t="str">
        <f>'Crisis Indicator Data'!B23</f>
        <v>International displacement</v>
      </c>
      <c r="C26" s="146" t="str">
        <f>'Crisis Indicator Data'!C23</f>
        <v>DZA002</v>
      </c>
      <c r="D26" s="146" t="str">
        <f>'Crisis Indicator Data'!D23</f>
        <v>Algeria</v>
      </c>
      <c r="E26" s="147" t="str">
        <f>'Crisis Indicator Data'!E23</f>
        <v>DZA</v>
      </c>
      <c r="F26" s="238">
        <f>IF(B26="Regional crisis",(IF(VLOOKUP($C26,'Regional Crises'!$B$1:$R$66,7,FALSE)="x","x",ROUND(IF(VLOOKUP($C26,'Regional Crises'!$B$1:$R$66,7,FALSE)&gt;$F$3,5,IF(VLOOKUP($C26,'Regional Crises'!$B$1:$R$66,7,FALSE)&lt;F$4,0,($F$3-VLOOKUP($C26,'Regional Crises'!$B$1:$R$66,7,FALSE))/($F$3-$F$4)*5)),1))),IF(VLOOKUP($E26,'Country Indicator Data'!$B$4:$N$194,3,FALSE)="x","x",ROUND(IF(VLOOKUP($E26,'Country Indicator Data'!$B$4:$N$194,3,FALSE)&gt;$F$3,5,IF(VLOOKUP($E26,'Country Indicator Data'!$B$4:$N$194,3,FALSE)&lt;$F$4,0,($F$3-VLOOKUP($E26,'Country Indicator Data'!$B$4:$N$194,3,FALSE))/($F$3-$F$4)*5)),1)))</f>
        <v>3.9</v>
      </c>
      <c r="G26" s="238">
        <f>IF(B26="Regional crisis",(IF(VLOOKUP($C26,'Regional Crises'!$B$1:$R$66,9,FALSE)="x","x",ROUND(IF(VLOOKUP($C26,'Regional Crises'!$B$1:$R$66,9,FALSE)&gt;G$3,5,IF(VLOOKUP($C26,'Regional Crises'!$B$1:$R$66,9,FALSE)&lt;G$4,0,(G$3-VLOOKUP($C26,'Regional Crises'!$B$1:$R$66,9,FALSE))/(G$3-G$4)*5)),1))),IF(VLOOKUP($E26,'Country Indicator Data'!$B$4:$N$194,5,FALSE)="x","x",ROUND(IF(VLOOKUP($E26,'Country Indicator Data'!$B$4:$N$194,5,FALSE)&gt;G$3,5,IF(VLOOKUP($E26,'Country Indicator Data'!$B$4:$N$194,5,FALSE)&lt;G$4,0,(G$3-VLOOKUP($E26,'Country Indicator Data'!$B$4:$N$194,5,FALSE))/(G$3-G$4)*5)),1)))</f>
        <v>2.7</v>
      </c>
      <c r="H26" s="238">
        <f t="shared" si="0"/>
        <v>3.3</v>
      </c>
      <c r="I26" s="238">
        <f>IF(B26="Regional crisis",(IF(VLOOKUP($C26,'Regional Crises'!$B$1:$R$66,6,FALSE)="x","x",ROUND(IF(VLOOKUP($C26,'Regional Crises'!$B$1:$R$66,6,FALSE)&gt;I$3,5,IF(VLOOKUP($C26,'Regional Crises'!$B$1:$R$66,6,FALSE)&lt;I$4,0,5-(I$3-VLOOKUP($C26,'Regional Crises'!$B$1:$R$66,6,FALSE))/(I$3-I$4)*5)),1))),IF(VLOOKUP($E26,'Country Indicator Data'!$B$4:$N$194,2,FALSE)="x","x",ROUND(IF(VLOOKUP($E26,'Country Indicator Data'!$B$4:$N$194,2,FALSE)&gt;I$3,5,IF(VLOOKUP($E26,'Country Indicator Data'!$B$4:$N$194,2,FALSE)&lt;I$4,0,5-(I$3-VLOOKUP($E26,'Country Indicator Data'!$B$4:$N$194,2,FALSE))/(I$3-I$4)*5)),1)))</f>
        <v>2</v>
      </c>
      <c r="J26" s="238">
        <f>IF(B26="Regional crisis",(IF(VLOOKUP($C26,'Regional Crises'!$B$1:$R$66,8,FALSE)="x","x",ROUND(IF(VLOOKUP($C26,'Regional Crises'!$B$1:$R$66,8,FALSE)&gt;J$3,5,IF(VLOOKUP($C26,'Regional Crises'!$B$1:$R$66,8,FALSE)&lt;J$4,0,5-(J$3-VLOOKUP($C26,'Regional Crises'!$B$1:$R$66,8,FALSE))/(J$3-J$4)*5)),1))),IF(VLOOKUP($E26,'Country Indicator Data'!$B$4:$N$194,4,FALSE)="x","x",ROUND(IF(VLOOKUP($E26,'Country Indicator Data'!$B$4:$N$194,4,FALSE)&gt;J$3,5,IF(VLOOKUP($E26,'Country Indicator Data'!$B$4:$N$194,4,FALSE)&lt;J$4,0,5-(J$3-VLOOKUP($E26,'Country Indicator Data'!$B$4:$N$194,4,FALSE))/(J$3-J$4)*5)),1)))</f>
        <v>2.7</v>
      </c>
      <c r="K26" s="238">
        <f t="shared" si="1"/>
        <v>2.35</v>
      </c>
      <c r="L26" s="238">
        <f>IF(B26="Regional crisis",(IF(VLOOKUP($C26,'Regional Crises'!$B$1:$R$66,10,FALSE)="x","x",ROUND(IF(VLOOKUP($C26,'Regional Crises'!$B$1:$R$66,10,FALSE)&gt;L$3,5,IF(VLOOKUP($C26,'Regional Crises'!$B$1:$R$66,10,FALSE)&lt;L$4,0,5-(L$3-VLOOKUP($C26,'Regional Crises'!$B$1:$R$66,10,FALSE))/(L$3-L$4)*5)),1))),IF(VLOOKUP($E26,'Country Indicator Data'!$B$4:$N$194,6,FALSE)="x","x",ROUND(IF(VLOOKUP($E26,'Country Indicator Data'!$B$4:$N$194,6,FALSE)&gt;L$3,5,IF(VLOOKUP($E26,'Country Indicator Data'!$B$4:$N$194,6,FALSE)&lt;L$4,0,5-(L$3-VLOOKUP($E26,'Country Indicator Data'!$B$4:$N$194,6,FALSE))/(L$3-L$4)*5)),1)))</f>
        <v>3</v>
      </c>
      <c r="M26" s="238">
        <f>IF(B26="Regional crisis",(IF(VLOOKUP($C26,'Regional Crises'!$B$1:$R$66,11,FALSE)="x","x",ROUND(IF(VLOOKUP($C26,'Regional Crises'!$B$1:$R$66,11,FALSE)&gt;M$3,5,IF(VLOOKUP($C26,'Regional Crises'!$B$1:$R$66,11,FALSE)&lt;M$4,0,5-(M$3-VLOOKUP($C26,'Regional Crises'!$B$1:$R$66,11,FALSE))/(M$3-M$4)*5)),1))),IF(VLOOKUP($E26,'Country Indicator Data'!$B$4:$N$194,7,FALSE)="x","x",ROUND(IF(VLOOKUP($E26,'Country Indicator Data'!$B$4:$N$194,7,FALSE)&gt;M$3,5,IF(VLOOKUP($E26,'Country Indicator Data'!$B$4:$N$194,7,FALSE)&lt;M$4,0,5-(M$3-VLOOKUP($E26,'Country Indicator Data'!$B$4:$N$194,7,FALSE))/(M$3-M$4)*5)),1)))</f>
        <v>0.3</v>
      </c>
      <c r="N26" s="238">
        <f t="shared" si="2"/>
        <v>1.65</v>
      </c>
      <c r="O26" s="238">
        <f t="shared" si="3"/>
        <v>2.4333333333333336</v>
      </c>
      <c r="P26" s="238">
        <f>IF(B26="Regional crisis",VLOOKUP(C26,'Regional Crises'!$B$1:$R$69,12,FALSE),VLOOKUP(E26,'Country Indicator Data'!$B$4:$I$194,8,FALSE))</f>
        <v>3</v>
      </c>
      <c r="Q26" s="238">
        <f>IF($B26="Regional crisis",((IF(VLOOKUP($C26,'Regional Crises'!$B$1:$R$66,13,FALSE)="x","x",ROUND(IF(VLOOKUP($C26,'Regional Crises'!$B$1:$R$66,13,FALSE)&gt;Q$3,5,IF(VLOOKUP($C26,'Regional Crises'!$B$1:$R$66,13,FALSE)&lt;Q$4,0,5-(LOG(Q$3)-LOG(VLOOKUP($C26,'Regional Crises'!$B$1:$R$66,13,FALSE)))/(LOG(Q$3)-LOG(Q$4))*5)),1)))),(IF(VLOOKUP($E26,'Country Indicator Data'!$B$4:$N$194,9,FALSE)="x","x",ROUND(IF(VLOOKUP($E26,'Country Indicator Data'!$B$4:$N$194,9,FALSE)&gt;Q$3,5,IF(VLOOKUP($E26,'Country Indicator Data'!$B$4:$N$194,9,FALSE)&lt;Q$4,0,5-(LOG(Q$3)-LOG(VLOOKUP($E26,'Country Indicator Data'!$B$4:$N$194,9,FALSE)))/(LOG(Q$3)-LOG(Q$4))*5)),1))))</f>
        <v>4</v>
      </c>
      <c r="R26" s="238">
        <f t="shared" si="4"/>
        <v>3.5</v>
      </c>
      <c r="S26" s="238">
        <f>IF(B26="Regional crisis",((IF(VLOOKUP($C26,'Regional Crises'!$B$1:$R$66,17,FALSE)="x","x",ROUND(IF(VLOOKUP($C26,'Regional Crises'!$B$1:$R$66,17,FALSE)&gt;S$3,0,IF(VLOOKUP($C26,'Regional Crises'!$B$1:$R$66,17,FALSE)&lt;S$4,5,(S$3-VLOOKUP($C26,'Regional Crises'!$B$1:$R$66,17,FALSE))/(S$3-S$4)*5)),1)))),(IF(VLOOKUP($E26,'Country Indicator Data'!$B$4:$N$194,13,FALSE)="x","x",ROUND(IF(VLOOKUP($E26,'Country Indicator Data'!$B$4:$N$194,13,FALSE)&gt;S$3,0,IF(VLOOKUP($E26,'Country Indicator Data'!$B$4:$N$194,13,FALSE)&lt;S$4,5,(S$3-VLOOKUP($E26,'Country Indicator Data'!$B$4:$N$194,13,FALSE))/(S$3-S$4)*5)),1))))</f>
        <v>3.3</v>
      </c>
      <c r="T26" s="238">
        <f>IF(B26="Regional crisis",((IF(VLOOKUP($C26,'Regional Crises'!$B$1:$R$66,14,FALSE)="x","x",ROUND(IF(VLOOKUP($C26,'Regional Crises'!$B$1:$R$66,14,FALSE)&gt;T$3,0,IF(VLOOKUP($C26,'Regional Crises'!$B$1:$R$66,14,FALSE)&lt;T$4,5,(T$3-VLOOKUP($C26,'Regional Crises'!$B$1:$R$66,14,FALSE))/(T$3-T$4)*5)),1)))),(IF(VLOOKUP($E26,'Country Indicator Data'!$B$4:$N$194,10,FALSE)="x","x",ROUND(IF(VLOOKUP($E26,'Country Indicator Data'!$B$4:$N$194,10,FALSE)&gt;T$3,0,IF(VLOOKUP($E26,'Country Indicator Data'!$B$4:$N$194,10,FALSE)&lt;T$4,5,(T$3-VLOOKUP($E26,'Country Indicator Data'!$B$4:$N$194,10,FALSE))/(T$3-T$4)*5)),1))))</f>
        <v>3.3</v>
      </c>
      <c r="U26" s="238">
        <f>IF(B26="Regional crisis",((IF(VLOOKUP($C26,'Regional Crises'!$B$1:$R$66,15,FALSE)="x","x",ROUND(IF(VLOOKUP($C26,'Regional Crises'!$B$1:$R$66,15,FALSE)&gt;U$3,0,IF(VLOOKUP($C26,'Regional Crises'!$B$1:$R$66,15,FALSE)&lt;U$4,5,(U$3-VLOOKUP($C26,'Regional Crises'!$B$1:$R$66,15,FALSE))/(U$3-U$4)*5)),1)))),(IF(VLOOKUP($E26,'Country Indicator Data'!$B$4:$N$194,11,FALSE)="x","x",ROUND(IF(VLOOKUP($E26,'Country Indicator Data'!$B$4:$N$194,11,FALSE)&gt;U$3,0,IF(VLOOKUP($E26,'Country Indicator Data'!$B$4:$N$194,11,FALSE)&lt;U$4,5,(U$3-VLOOKUP($E26,'Country Indicator Data'!$B$4:$N$194,11,FALSE))/(U$3-U$4)*5)),1))))</f>
        <v>2.9</v>
      </c>
      <c r="V26" s="238">
        <f>IF(B26="Regional crisis",((IF(VLOOKUP($C26,'Regional Crises'!$B$1:$R$66,16,FALSE)="x","x",ROUND(IF(VLOOKUP($C26,'Regional Crises'!$B$1:$R$66,16,FALSE)&gt;V$3,0,IF(VLOOKUP($C26,'Regional Crises'!$B$1:$R$66,16,FALSE)&lt;V$4,5,(V$3-VLOOKUP($C26,'Regional Crises'!$B$1:$R$66,16,FALSE))/(V$3-V$4)*5)),1)))),(IF(VLOOKUP($E26,'Country Indicator Data'!$B$4:$N$194,12,FALSE)="x","x",ROUND(IF(VLOOKUP($E26,'Country Indicator Data'!$B$4:$N$194,12,FALSE)&gt;V$3,0,IF(VLOOKUP($E26,'Country Indicator Data'!$B$4:$N$194,12,FALSE)&lt;V$4,5,(V$3-VLOOKUP($E26,'Country Indicator Data'!$B$4:$N$194,12,FALSE))/(V$3-V$4)*5)),1))))</f>
        <v>3.3</v>
      </c>
      <c r="W26" s="238">
        <f t="shared" si="5"/>
        <v>3.2</v>
      </c>
      <c r="X26" s="238">
        <f t="shared" si="6"/>
        <v>3</v>
      </c>
      <c r="Y26" s="245">
        <f>IF('Core Indicators'!FC23="x","x",IF('Core Indicators'!FC23&gt;=5,5,IF('Core Indicators'!FC23&gt;=4,4,IF('Core Indicators'!FC23&gt;=3,3,IF('Core Indicators'!FC23&gt;=2,2,IF('Core Indicators'!FC23&gt;=1,1,0))))))</f>
        <v>2</v>
      </c>
      <c r="Z26" s="238">
        <f t="shared" si="7"/>
        <v>2</v>
      </c>
      <c r="AA26" s="245">
        <f>'Crisis Indicator Data'!Y23</f>
        <v>1</v>
      </c>
      <c r="AB26" s="245">
        <f>'Crisis Indicator Data'!Z23</f>
        <v>0</v>
      </c>
      <c r="AC26" s="245">
        <f>'Crisis Indicator Data'!AA23</f>
        <v>1</v>
      </c>
      <c r="AD26" s="245">
        <f>'Crisis Indicator Data'!AB23</f>
        <v>0</v>
      </c>
      <c r="AE26" s="245">
        <f t="shared" si="8"/>
        <v>2</v>
      </c>
      <c r="AF26" s="245">
        <f>'Crisis Indicator Data'!AC23</f>
        <v>0</v>
      </c>
      <c r="AG26" s="245">
        <f>'Crisis Indicator Data'!AD23</f>
        <v>2</v>
      </c>
      <c r="AH26" s="245">
        <f t="shared" si="9"/>
        <v>2</v>
      </c>
      <c r="AI26" s="245">
        <f>'Crisis Indicator Data'!AE23</f>
        <v>0</v>
      </c>
      <c r="AJ26" s="245">
        <f>'Crisis Indicator Data'!AF23</f>
        <v>1</v>
      </c>
      <c r="AK26" s="245">
        <f>'Crisis Indicator Data'!AG23</f>
        <v>0</v>
      </c>
      <c r="AL26" s="245">
        <f t="shared" si="10"/>
        <v>1</v>
      </c>
      <c r="AM26" s="238">
        <f t="shared" si="11"/>
        <v>2</v>
      </c>
      <c r="AN26" s="238">
        <f t="shared" si="12"/>
        <v>2</v>
      </c>
    </row>
    <row r="27" spans="1:40" ht="13.5" customHeight="1" x14ac:dyDescent="0.3">
      <c r="A27" s="145" t="str">
        <f>'Crisis Indicator Data'!A24</f>
        <v>Sahrawi refugees in Algeria</v>
      </c>
      <c r="B27" s="146" t="str">
        <f>'Crisis Indicator Data'!B24</f>
        <v>International displacement</v>
      </c>
      <c r="C27" s="146" t="str">
        <f>'Crisis Indicator Data'!C24</f>
        <v>DZA003</v>
      </c>
      <c r="D27" s="146" t="str">
        <f>'Crisis Indicator Data'!D24</f>
        <v>Algeria</v>
      </c>
      <c r="E27" s="147" t="str">
        <f>'Crisis Indicator Data'!E24</f>
        <v>DZA</v>
      </c>
      <c r="F27" s="238">
        <f>IF(B27="Regional crisis",(IF(VLOOKUP($C27,'Regional Crises'!$B$1:$R$66,7,FALSE)="x","x",ROUND(IF(VLOOKUP($C27,'Regional Crises'!$B$1:$R$66,7,FALSE)&gt;$F$3,5,IF(VLOOKUP($C27,'Regional Crises'!$B$1:$R$66,7,FALSE)&lt;F$4,0,($F$3-VLOOKUP($C27,'Regional Crises'!$B$1:$R$66,7,FALSE))/($F$3-$F$4)*5)),1))),IF(VLOOKUP($E27,'Country Indicator Data'!$B$4:$N$194,3,FALSE)="x","x",ROUND(IF(VLOOKUP($E27,'Country Indicator Data'!$B$4:$N$194,3,FALSE)&gt;$F$3,5,IF(VLOOKUP($E27,'Country Indicator Data'!$B$4:$N$194,3,FALSE)&lt;$F$4,0,($F$3-VLOOKUP($E27,'Country Indicator Data'!$B$4:$N$194,3,FALSE))/($F$3-$F$4)*5)),1)))</f>
        <v>3.9</v>
      </c>
      <c r="G27" s="238">
        <f>IF(B27="Regional crisis",(IF(VLOOKUP($C27,'Regional Crises'!$B$1:$R$66,9,FALSE)="x","x",ROUND(IF(VLOOKUP($C27,'Regional Crises'!$B$1:$R$66,9,FALSE)&gt;G$3,5,IF(VLOOKUP($C27,'Regional Crises'!$B$1:$R$66,9,FALSE)&lt;G$4,0,(G$3-VLOOKUP($C27,'Regional Crises'!$B$1:$R$66,9,FALSE))/(G$3-G$4)*5)),1))),IF(VLOOKUP($E27,'Country Indicator Data'!$B$4:$N$194,5,FALSE)="x","x",ROUND(IF(VLOOKUP($E27,'Country Indicator Data'!$B$4:$N$194,5,FALSE)&gt;G$3,5,IF(VLOOKUP($E27,'Country Indicator Data'!$B$4:$N$194,5,FALSE)&lt;G$4,0,(G$3-VLOOKUP($E27,'Country Indicator Data'!$B$4:$N$194,5,FALSE))/(G$3-G$4)*5)),1)))</f>
        <v>2.7</v>
      </c>
      <c r="H27" s="238">
        <f t="shared" si="0"/>
        <v>3.3</v>
      </c>
      <c r="I27" s="238">
        <f>IF(B27="Regional crisis",(IF(VLOOKUP($C27,'Regional Crises'!$B$1:$R$66,6,FALSE)="x","x",ROUND(IF(VLOOKUP($C27,'Regional Crises'!$B$1:$R$66,6,FALSE)&gt;I$3,5,IF(VLOOKUP($C27,'Regional Crises'!$B$1:$R$66,6,FALSE)&lt;I$4,0,5-(I$3-VLOOKUP($C27,'Regional Crises'!$B$1:$R$66,6,FALSE))/(I$3-I$4)*5)),1))),IF(VLOOKUP($E27,'Country Indicator Data'!$B$4:$N$194,2,FALSE)="x","x",ROUND(IF(VLOOKUP($E27,'Country Indicator Data'!$B$4:$N$194,2,FALSE)&gt;I$3,5,IF(VLOOKUP($E27,'Country Indicator Data'!$B$4:$N$194,2,FALSE)&lt;I$4,0,5-(I$3-VLOOKUP($E27,'Country Indicator Data'!$B$4:$N$194,2,FALSE))/(I$3-I$4)*5)),1)))</f>
        <v>2</v>
      </c>
      <c r="J27" s="238">
        <f>IF(B27="Regional crisis",(IF(VLOOKUP($C27,'Regional Crises'!$B$1:$R$66,8,FALSE)="x","x",ROUND(IF(VLOOKUP($C27,'Regional Crises'!$B$1:$R$66,8,FALSE)&gt;J$3,5,IF(VLOOKUP($C27,'Regional Crises'!$B$1:$R$66,8,FALSE)&lt;J$4,0,5-(J$3-VLOOKUP($C27,'Regional Crises'!$B$1:$R$66,8,FALSE))/(J$3-J$4)*5)),1))),IF(VLOOKUP($E27,'Country Indicator Data'!$B$4:$N$194,4,FALSE)="x","x",ROUND(IF(VLOOKUP($E27,'Country Indicator Data'!$B$4:$N$194,4,FALSE)&gt;J$3,5,IF(VLOOKUP($E27,'Country Indicator Data'!$B$4:$N$194,4,FALSE)&lt;J$4,0,5-(J$3-VLOOKUP($E27,'Country Indicator Data'!$B$4:$N$194,4,FALSE))/(J$3-J$4)*5)),1)))</f>
        <v>2.7</v>
      </c>
      <c r="K27" s="238">
        <f t="shared" si="1"/>
        <v>2.35</v>
      </c>
      <c r="L27" s="238">
        <f>IF(B27="Regional crisis",(IF(VLOOKUP($C27,'Regional Crises'!$B$1:$R$66,10,FALSE)="x","x",ROUND(IF(VLOOKUP($C27,'Regional Crises'!$B$1:$R$66,10,FALSE)&gt;L$3,5,IF(VLOOKUP($C27,'Regional Crises'!$B$1:$R$66,10,FALSE)&lt;L$4,0,5-(L$3-VLOOKUP($C27,'Regional Crises'!$B$1:$R$66,10,FALSE))/(L$3-L$4)*5)),1))),IF(VLOOKUP($E27,'Country Indicator Data'!$B$4:$N$194,6,FALSE)="x","x",ROUND(IF(VLOOKUP($E27,'Country Indicator Data'!$B$4:$N$194,6,FALSE)&gt;L$3,5,IF(VLOOKUP($E27,'Country Indicator Data'!$B$4:$N$194,6,FALSE)&lt;L$4,0,5-(L$3-VLOOKUP($E27,'Country Indicator Data'!$B$4:$N$194,6,FALSE))/(L$3-L$4)*5)),1)))</f>
        <v>3</v>
      </c>
      <c r="M27" s="238">
        <f>IF(B27="Regional crisis",(IF(VLOOKUP($C27,'Regional Crises'!$B$1:$R$66,11,FALSE)="x","x",ROUND(IF(VLOOKUP($C27,'Regional Crises'!$B$1:$R$66,11,FALSE)&gt;M$3,5,IF(VLOOKUP($C27,'Regional Crises'!$B$1:$R$66,11,FALSE)&lt;M$4,0,5-(M$3-VLOOKUP($C27,'Regional Crises'!$B$1:$R$66,11,FALSE))/(M$3-M$4)*5)),1))),IF(VLOOKUP($E27,'Country Indicator Data'!$B$4:$N$194,7,FALSE)="x","x",ROUND(IF(VLOOKUP($E27,'Country Indicator Data'!$B$4:$N$194,7,FALSE)&gt;M$3,5,IF(VLOOKUP($E27,'Country Indicator Data'!$B$4:$N$194,7,FALSE)&lt;M$4,0,5-(M$3-VLOOKUP($E27,'Country Indicator Data'!$B$4:$N$194,7,FALSE))/(M$3-M$4)*5)),1)))</f>
        <v>0.3</v>
      </c>
      <c r="N27" s="238">
        <f t="shared" si="2"/>
        <v>1.65</v>
      </c>
      <c r="O27" s="238">
        <f t="shared" si="3"/>
        <v>2.4333333333333336</v>
      </c>
      <c r="P27" s="238">
        <f>IF(B27="Regional crisis",VLOOKUP(C27,'Regional Crises'!$B$1:$R$69,12,FALSE),VLOOKUP(E27,'Country Indicator Data'!$B$4:$I$194,8,FALSE))</f>
        <v>3</v>
      </c>
      <c r="Q27" s="238">
        <f>IF($B27="Regional crisis",((IF(VLOOKUP($C27,'Regional Crises'!$B$1:$R$66,13,FALSE)="x","x",ROUND(IF(VLOOKUP($C27,'Regional Crises'!$B$1:$R$66,13,FALSE)&gt;Q$3,5,IF(VLOOKUP($C27,'Regional Crises'!$B$1:$R$66,13,FALSE)&lt;Q$4,0,5-(LOG(Q$3)-LOG(VLOOKUP($C27,'Regional Crises'!$B$1:$R$66,13,FALSE)))/(LOG(Q$3)-LOG(Q$4))*5)),1)))),(IF(VLOOKUP($E27,'Country Indicator Data'!$B$4:$N$194,9,FALSE)="x","x",ROUND(IF(VLOOKUP($E27,'Country Indicator Data'!$B$4:$N$194,9,FALSE)&gt;Q$3,5,IF(VLOOKUP($E27,'Country Indicator Data'!$B$4:$N$194,9,FALSE)&lt;Q$4,0,5-(LOG(Q$3)-LOG(VLOOKUP($E27,'Country Indicator Data'!$B$4:$N$194,9,FALSE)))/(LOG(Q$3)-LOG(Q$4))*5)),1))))</f>
        <v>4</v>
      </c>
      <c r="R27" s="238">
        <f t="shared" si="4"/>
        <v>3.5</v>
      </c>
      <c r="S27" s="238">
        <f>IF(B27="Regional crisis",((IF(VLOOKUP($C27,'Regional Crises'!$B$1:$R$66,17,FALSE)="x","x",ROUND(IF(VLOOKUP($C27,'Regional Crises'!$B$1:$R$66,17,FALSE)&gt;S$3,0,IF(VLOOKUP($C27,'Regional Crises'!$B$1:$R$66,17,FALSE)&lt;S$4,5,(S$3-VLOOKUP($C27,'Regional Crises'!$B$1:$R$66,17,FALSE))/(S$3-S$4)*5)),1)))),(IF(VLOOKUP($E27,'Country Indicator Data'!$B$4:$N$194,13,FALSE)="x","x",ROUND(IF(VLOOKUP($E27,'Country Indicator Data'!$B$4:$N$194,13,FALSE)&gt;S$3,0,IF(VLOOKUP($E27,'Country Indicator Data'!$B$4:$N$194,13,FALSE)&lt;S$4,5,(S$3-VLOOKUP($E27,'Country Indicator Data'!$B$4:$N$194,13,FALSE))/(S$3-S$4)*5)),1))))</f>
        <v>3.3</v>
      </c>
      <c r="T27" s="238">
        <f>IF(B27="Regional crisis",((IF(VLOOKUP($C27,'Regional Crises'!$B$1:$R$66,14,FALSE)="x","x",ROUND(IF(VLOOKUP($C27,'Regional Crises'!$B$1:$R$66,14,FALSE)&gt;T$3,0,IF(VLOOKUP($C27,'Regional Crises'!$B$1:$R$66,14,FALSE)&lt;T$4,5,(T$3-VLOOKUP($C27,'Regional Crises'!$B$1:$R$66,14,FALSE))/(T$3-T$4)*5)),1)))),(IF(VLOOKUP($E27,'Country Indicator Data'!$B$4:$N$194,10,FALSE)="x","x",ROUND(IF(VLOOKUP($E27,'Country Indicator Data'!$B$4:$N$194,10,FALSE)&gt;T$3,0,IF(VLOOKUP($E27,'Country Indicator Data'!$B$4:$N$194,10,FALSE)&lt;T$4,5,(T$3-VLOOKUP($E27,'Country Indicator Data'!$B$4:$N$194,10,FALSE))/(T$3-T$4)*5)),1))))</f>
        <v>3.3</v>
      </c>
      <c r="U27" s="238">
        <f>IF(B27="Regional crisis",((IF(VLOOKUP($C27,'Regional Crises'!$B$1:$R$66,15,FALSE)="x","x",ROUND(IF(VLOOKUP($C27,'Regional Crises'!$B$1:$R$66,15,FALSE)&gt;U$3,0,IF(VLOOKUP($C27,'Regional Crises'!$B$1:$R$66,15,FALSE)&lt;U$4,5,(U$3-VLOOKUP($C27,'Regional Crises'!$B$1:$R$66,15,FALSE))/(U$3-U$4)*5)),1)))),(IF(VLOOKUP($E27,'Country Indicator Data'!$B$4:$N$194,11,FALSE)="x","x",ROUND(IF(VLOOKUP($E27,'Country Indicator Data'!$B$4:$N$194,11,FALSE)&gt;U$3,0,IF(VLOOKUP($E27,'Country Indicator Data'!$B$4:$N$194,11,FALSE)&lt;U$4,5,(U$3-VLOOKUP($E27,'Country Indicator Data'!$B$4:$N$194,11,FALSE))/(U$3-U$4)*5)),1))))</f>
        <v>2.9</v>
      </c>
      <c r="V27" s="238">
        <f>IF(B27="Regional crisis",((IF(VLOOKUP($C27,'Regional Crises'!$B$1:$R$66,16,FALSE)="x","x",ROUND(IF(VLOOKUP($C27,'Regional Crises'!$B$1:$R$66,16,FALSE)&gt;V$3,0,IF(VLOOKUP($C27,'Regional Crises'!$B$1:$R$66,16,FALSE)&lt;V$4,5,(V$3-VLOOKUP($C27,'Regional Crises'!$B$1:$R$66,16,FALSE))/(V$3-V$4)*5)),1)))),(IF(VLOOKUP($E27,'Country Indicator Data'!$B$4:$N$194,12,FALSE)="x","x",ROUND(IF(VLOOKUP($E27,'Country Indicator Data'!$B$4:$N$194,12,FALSE)&gt;V$3,0,IF(VLOOKUP($E27,'Country Indicator Data'!$B$4:$N$194,12,FALSE)&lt;V$4,5,(V$3-VLOOKUP($E27,'Country Indicator Data'!$B$4:$N$194,12,FALSE))/(V$3-V$4)*5)),1))))</f>
        <v>3.3</v>
      </c>
      <c r="W27" s="238">
        <f t="shared" si="5"/>
        <v>3.2</v>
      </c>
      <c r="X27" s="238">
        <f t="shared" si="6"/>
        <v>3</v>
      </c>
      <c r="Y27" s="245">
        <f>IF('Core Indicators'!FC24="x","x",IF('Core Indicators'!FC24&gt;=5,5,IF('Core Indicators'!FC24&gt;=4,4,IF('Core Indicators'!FC24&gt;=3,3,IF('Core Indicators'!FC24&gt;=2,2,IF('Core Indicators'!FC24&gt;=1,1,0))))))</f>
        <v>1</v>
      </c>
      <c r="Z27" s="238">
        <f t="shared" si="7"/>
        <v>1</v>
      </c>
      <c r="AA27" s="245">
        <f>'Crisis Indicator Data'!Y24</f>
        <v>1</v>
      </c>
      <c r="AB27" s="245">
        <f>'Crisis Indicator Data'!Z24</f>
        <v>1</v>
      </c>
      <c r="AC27" s="245">
        <f>'Crisis Indicator Data'!AA24</f>
        <v>2</v>
      </c>
      <c r="AD27" s="245">
        <f>'Crisis Indicator Data'!AB24</f>
        <v>0</v>
      </c>
      <c r="AE27" s="245">
        <f t="shared" si="8"/>
        <v>2</v>
      </c>
      <c r="AF27" s="245">
        <f>'Crisis Indicator Data'!AC24</f>
        <v>0</v>
      </c>
      <c r="AG27" s="245">
        <f>'Crisis Indicator Data'!AD24</f>
        <v>0</v>
      </c>
      <c r="AH27" s="245">
        <f t="shared" si="9"/>
        <v>0</v>
      </c>
      <c r="AI27" s="245">
        <f>'Crisis Indicator Data'!AE24</f>
        <v>0</v>
      </c>
      <c r="AJ27" s="245">
        <f>'Crisis Indicator Data'!AF24</f>
        <v>1</v>
      </c>
      <c r="AK27" s="245">
        <f>'Crisis Indicator Data'!AG24</f>
        <v>2</v>
      </c>
      <c r="AL27" s="245">
        <f t="shared" si="10"/>
        <v>3</v>
      </c>
      <c r="AM27" s="238">
        <f t="shared" si="11"/>
        <v>2</v>
      </c>
      <c r="AN27" s="238">
        <f t="shared" si="12"/>
        <v>1.5</v>
      </c>
    </row>
    <row r="28" spans="1:40" ht="13.5" customHeight="1" x14ac:dyDescent="0.3">
      <c r="A28" s="145" t="str">
        <f>'Crisis Indicator Data'!A25</f>
        <v>Multiple crises in Algeria</v>
      </c>
      <c r="B28" s="146" t="str">
        <f>'Crisis Indicator Data'!B25</f>
        <v>Multiple crises country</v>
      </c>
      <c r="C28" s="146" t="str">
        <f>'Crisis Indicator Data'!C25</f>
        <v>DZA004</v>
      </c>
      <c r="D28" s="146" t="str">
        <f>'Crisis Indicator Data'!D25</f>
        <v>Algeria</v>
      </c>
      <c r="E28" s="147" t="str">
        <f>'Crisis Indicator Data'!E25</f>
        <v>DZA</v>
      </c>
      <c r="F28" s="238">
        <f>IF(B28="Regional crisis",(IF(VLOOKUP($C28,'Regional Crises'!$B$1:$R$66,7,FALSE)="x","x",ROUND(IF(VLOOKUP($C28,'Regional Crises'!$B$1:$R$66,7,FALSE)&gt;$F$3,5,IF(VLOOKUP($C28,'Regional Crises'!$B$1:$R$66,7,FALSE)&lt;F$4,0,($F$3-VLOOKUP($C28,'Regional Crises'!$B$1:$R$66,7,FALSE))/($F$3-$F$4)*5)),1))),IF(VLOOKUP($E28,'Country Indicator Data'!$B$4:$N$194,3,FALSE)="x","x",ROUND(IF(VLOOKUP($E28,'Country Indicator Data'!$B$4:$N$194,3,FALSE)&gt;$F$3,5,IF(VLOOKUP($E28,'Country Indicator Data'!$B$4:$N$194,3,FALSE)&lt;$F$4,0,($F$3-VLOOKUP($E28,'Country Indicator Data'!$B$4:$N$194,3,FALSE))/($F$3-$F$4)*5)),1)))</f>
        <v>3.9</v>
      </c>
      <c r="G28" s="238">
        <f>IF(B28="Regional crisis",(IF(VLOOKUP($C28,'Regional Crises'!$B$1:$R$66,9,FALSE)="x","x",ROUND(IF(VLOOKUP($C28,'Regional Crises'!$B$1:$R$66,9,FALSE)&gt;G$3,5,IF(VLOOKUP($C28,'Regional Crises'!$B$1:$R$66,9,FALSE)&lt;G$4,0,(G$3-VLOOKUP($C28,'Regional Crises'!$B$1:$R$66,9,FALSE))/(G$3-G$4)*5)),1))),IF(VLOOKUP($E28,'Country Indicator Data'!$B$4:$N$194,5,FALSE)="x","x",ROUND(IF(VLOOKUP($E28,'Country Indicator Data'!$B$4:$N$194,5,FALSE)&gt;G$3,5,IF(VLOOKUP($E28,'Country Indicator Data'!$B$4:$N$194,5,FALSE)&lt;G$4,0,(G$3-VLOOKUP($E28,'Country Indicator Data'!$B$4:$N$194,5,FALSE))/(G$3-G$4)*5)),1)))</f>
        <v>2.7</v>
      </c>
      <c r="H28" s="238">
        <f t="shared" si="0"/>
        <v>3.3</v>
      </c>
      <c r="I28" s="238">
        <f>IF(B28="Regional crisis",(IF(VLOOKUP($C28,'Regional Crises'!$B$1:$R$66,6,FALSE)="x","x",ROUND(IF(VLOOKUP($C28,'Regional Crises'!$B$1:$R$66,6,FALSE)&gt;I$3,5,IF(VLOOKUP($C28,'Regional Crises'!$B$1:$R$66,6,FALSE)&lt;I$4,0,5-(I$3-VLOOKUP($C28,'Regional Crises'!$B$1:$R$66,6,FALSE))/(I$3-I$4)*5)),1))),IF(VLOOKUP($E28,'Country Indicator Data'!$B$4:$N$194,2,FALSE)="x","x",ROUND(IF(VLOOKUP($E28,'Country Indicator Data'!$B$4:$N$194,2,FALSE)&gt;I$3,5,IF(VLOOKUP($E28,'Country Indicator Data'!$B$4:$N$194,2,FALSE)&lt;I$4,0,5-(I$3-VLOOKUP($E28,'Country Indicator Data'!$B$4:$N$194,2,FALSE))/(I$3-I$4)*5)),1)))</f>
        <v>2</v>
      </c>
      <c r="J28" s="238">
        <f>IF(B28="Regional crisis",(IF(VLOOKUP($C28,'Regional Crises'!$B$1:$R$66,8,FALSE)="x","x",ROUND(IF(VLOOKUP($C28,'Regional Crises'!$B$1:$R$66,8,FALSE)&gt;J$3,5,IF(VLOOKUP($C28,'Regional Crises'!$B$1:$R$66,8,FALSE)&lt;J$4,0,5-(J$3-VLOOKUP($C28,'Regional Crises'!$B$1:$R$66,8,FALSE))/(J$3-J$4)*5)),1))),IF(VLOOKUP($E28,'Country Indicator Data'!$B$4:$N$194,4,FALSE)="x","x",ROUND(IF(VLOOKUP($E28,'Country Indicator Data'!$B$4:$N$194,4,FALSE)&gt;J$3,5,IF(VLOOKUP($E28,'Country Indicator Data'!$B$4:$N$194,4,FALSE)&lt;J$4,0,5-(J$3-VLOOKUP($E28,'Country Indicator Data'!$B$4:$N$194,4,FALSE))/(J$3-J$4)*5)),1)))</f>
        <v>2.7</v>
      </c>
      <c r="K28" s="238">
        <f t="shared" si="1"/>
        <v>2.35</v>
      </c>
      <c r="L28" s="238">
        <f>IF(B28="Regional crisis",(IF(VLOOKUP($C28,'Regional Crises'!$B$1:$R$66,10,FALSE)="x","x",ROUND(IF(VLOOKUP($C28,'Regional Crises'!$B$1:$R$66,10,FALSE)&gt;L$3,5,IF(VLOOKUP($C28,'Regional Crises'!$B$1:$R$66,10,FALSE)&lt;L$4,0,5-(L$3-VLOOKUP($C28,'Regional Crises'!$B$1:$R$66,10,FALSE))/(L$3-L$4)*5)),1))),IF(VLOOKUP($E28,'Country Indicator Data'!$B$4:$N$194,6,FALSE)="x","x",ROUND(IF(VLOOKUP($E28,'Country Indicator Data'!$B$4:$N$194,6,FALSE)&gt;L$3,5,IF(VLOOKUP($E28,'Country Indicator Data'!$B$4:$N$194,6,FALSE)&lt;L$4,0,5-(L$3-VLOOKUP($E28,'Country Indicator Data'!$B$4:$N$194,6,FALSE))/(L$3-L$4)*5)),1)))</f>
        <v>3</v>
      </c>
      <c r="M28" s="238">
        <f>IF(B28="Regional crisis",(IF(VLOOKUP($C28,'Regional Crises'!$B$1:$R$66,11,FALSE)="x","x",ROUND(IF(VLOOKUP($C28,'Regional Crises'!$B$1:$R$66,11,FALSE)&gt;M$3,5,IF(VLOOKUP($C28,'Regional Crises'!$B$1:$R$66,11,FALSE)&lt;M$4,0,5-(M$3-VLOOKUP($C28,'Regional Crises'!$B$1:$R$66,11,FALSE))/(M$3-M$4)*5)),1))),IF(VLOOKUP($E28,'Country Indicator Data'!$B$4:$N$194,7,FALSE)="x","x",ROUND(IF(VLOOKUP($E28,'Country Indicator Data'!$B$4:$N$194,7,FALSE)&gt;M$3,5,IF(VLOOKUP($E28,'Country Indicator Data'!$B$4:$N$194,7,FALSE)&lt;M$4,0,5-(M$3-VLOOKUP($E28,'Country Indicator Data'!$B$4:$N$194,7,FALSE))/(M$3-M$4)*5)),1)))</f>
        <v>0.3</v>
      </c>
      <c r="N28" s="238">
        <f t="shared" si="2"/>
        <v>1.65</v>
      </c>
      <c r="O28" s="238">
        <f t="shared" si="3"/>
        <v>2.4333333333333336</v>
      </c>
      <c r="P28" s="238">
        <f>IF(B28="Regional crisis",VLOOKUP(C28,'Regional Crises'!$B$1:$R$69,12,FALSE),VLOOKUP(E28,'Country Indicator Data'!$B$4:$I$194,8,FALSE))</f>
        <v>3</v>
      </c>
      <c r="Q28" s="238">
        <f>IF($B28="Regional crisis",((IF(VLOOKUP($C28,'Regional Crises'!$B$1:$R$66,13,FALSE)="x","x",ROUND(IF(VLOOKUP($C28,'Regional Crises'!$B$1:$R$66,13,FALSE)&gt;Q$3,5,IF(VLOOKUP($C28,'Regional Crises'!$B$1:$R$66,13,FALSE)&lt;Q$4,0,5-(LOG(Q$3)-LOG(VLOOKUP($C28,'Regional Crises'!$B$1:$R$66,13,FALSE)))/(LOG(Q$3)-LOG(Q$4))*5)),1)))),(IF(VLOOKUP($E28,'Country Indicator Data'!$B$4:$N$194,9,FALSE)="x","x",ROUND(IF(VLOOKUP($E28,'Country Indicator Data'!$B$4:$N$194,9,FALSE)&gt;Q$3,5,IF(VLOOKUP($E28,'Country Indicator Data'!$B$4:$N$194,9,FALSE)&lt;Q$4,0,5-(LOG(Q$3)-LOG(VLOOKUP($E28,'Country Indicator Data'!$B$4:$N$194,9,FALSE)))/(LOG(Q$3)-LOG(Q$4))*5)),1))))</f>
        <v>4</v>
      </c>
      <c r="R28" s="238">
        <f t="shared" si="4"/>
        <v>3.5</v>
      </c>
      <c r="S28" s="238">
        <f>IF(B28="Regional crisis",((IF(VLOOKUP($C28,'Regional Crises'!$B$1:$R$66,17,FALSE)="x","x",ROUND(IF(VLOOKUP($C28,'Regional Crises'!$B$1:$R$66,17,FALSE)&gt;S$3,0,IF(VLOOKUP($C28,'Regional Crises'!$B$1:$R$66,17,FALSE)&lt;S$4,5,(S$3-VLOOKUP($C28,'Regional Crises'!$B$1:$R$66,17,FALSE))/(S$3-S$4)*5)),1)))),(IF(VLOOKUP($E28,'Country Indicator Data'!$B$4:$N$194,13,FALSE)="x","x",ROUND(IF(VLOOKUP($E28,'Country Indicator Data'!$B$4:$N$194,13,FALSE)&gt;S$3,0,IF(VLOOKUP($E28,'Country Indicator Data'!$B$4:$N$194,13,FALSE)&lt;S$4,5,(S$3-VLOOKUP($E28,'Country Indicator Data'!$B$4:$N$194,13,FALSE))/(S$3-S$4)*5)),1))))</f>
        <v>3.3</v>
      </c>
      <c r="T28" s="238">
        <f>IF(B28="Regional crisis",((IF(VLOOKUP($C28,'Regional Crises'!$B$1:$R$66,14,FALSE)="x","x",ROUND(IF(VLOOKUP($C28,'Regional Crises'!$B$1:$R$66,14,FALSE)&gt;T$3,0,IF(VLOOKUP($C28,'Regional Crises'!$B$1:$R$66,14,FALSE)&lt;T$4,5,(T$3-VLOOKUP($C28,'Regional Crises'!$B$1:$R$66,14,FALSE))/(T$3-T$4)*5)),1)))),(IF(VLOOKUP($E28,'Country Indicator Data'!$B$4:$N$194,10,FALSE)="x","x",ROUND(IF(VLOOKUP($E28,'Country Indicator Data'!$B$4:$N$194,10,FALSE)&gt;T$3,0,IF(VLOOKUP($E28,'Country Indicator Data'!$B$4:$N$194,10,FALSE)&lt;T$4,5,(T$3-VLOOKUP($E28,'Country Indicator Data'!$B$4:$N$194,10,FALSE))/(T$3-T$4)*5)),1))))</f>
        <v>3.3</v>
      </c>
      <c r="U28" s="238">
        <f>IF(B28="Regional crisis",((IF(VLOOKUP($C28,'Regional Crises'!$B$1:$R$66,15,FALSE)="x","x",ROUND(IF(VLOOKUP($C28,'Regional Crises'!$B$1:$R$66,15,FALSE)&gt;U$3,0,IF(VLOOKUP($C28,'Regional Crises'!$B$1:$R$66,15,FALSE)&lt;U$4,5,(U$3-VLOOKUP($C28,'Regional Crises'!$B$1:$R$66,15,FALSE))/(U$3-U$4)*5)),1)))),(IF(VLOOKUP($E28,'Country Indicator Data'!$B$4:$N$194,11,FALSE)="x","x",ROUND(IF(VLOOKUP($E28,'Country Indicator Data'!$B$4:$N$194,11,FALSE)&gt;U$3,0,IF(VLOOKUP($E28,'Country Indicator Data'!$B$4:$N$194,11,FALSE)&lt;U$4,5,(U$3-VLOOKUP($E28,'Country Indicator Data'!$B$4:$N$194,11,FALSE))/(U$3-U$4)*5)),1))))</f>
        <v>2.9</v>
      </c>
      <c r="V28" s="238">
        <f>IF(B28="Regional crisis",((IF(VLOOKUP($C28,'Regional Crises'!$B$1:$R$66,16,FALSE)="x","x",ROUND(IF(VLOOKUP($C28,'Regional Crises'!$B$1:$R$66,16,FALSE)&gt;V$3,0,IF(VLOOKUP($C28,'Regional Crises'!$B$1:$R$66,16,FALSE)&lt;V$4,5,(V$3-VLOOKUP($C28,'Regional Crises'!$B$1:$R$66,16,FALSE))/(V$3-V$4)*5)),1)))),(IF(VLOOKUP($E28,'Country Indicator Data'!$B$4:$N$194,12,FALSE)="x","x",ROUND(IF(VLOOKUP($E28,'Country Indicator Data'!$B$4:$N$194,12,FALSE)&gt;V$3,0,IF(VLOOKUP($E28,'Country Indicator Data'!$B$4:$N$194,12,FALSE)&lt;V$4,5,(V$3-VLOOKUP($E28,'Country Indicator Data'!$B$4:$N$194,12,FALSE))/(V$3-V$4)*5)),1))))</f>
        <v>3.3</v>
      </c>
      <c r="W28" s="238">
        <f t="shared" si="5"/>
        <v>3.2</v>
      </c>
      <c r="X28" s="238">
        <f t="shared" si="6"/>
        <v>3</v>
      </c>
      <c r="Y28" s="245">
        <f>IF('Core Indicators'!FC25="x","x",IF('Core Indicators'!FC25&gt;=5,5,IF('Core Indicators'!FC25&gt;=4,4,IF('Core Indicators'!FC25&gt;=3,3,IF('Core Indicators'!FC25&gt;=2,2,IF('Core Indicators'!FC25&gt;=1,1,0))))))</f>
        <v>2</v>
      </c>
      <c r="Z28" s="238">
        <f t="shared" si="7"/>
        <v>2</v>
      </c>
      <c r="AA28" s="245">
        <f>'Crisis Indicator Data'!Y25</f>
        <v>1</v>
      </c>
      <c r="AB28" s="245">
        <f>'Crisis Indicator Data'!Z25</f>
        <v>1</v>
      </c>
      <c r="AC28" s="245">
        <f>'Crisis Indicator Data'!AA25</f>
        <v>2</v>
      </c>
      <c r="AD28" s="245">
        <f>'Crisis Indicator Data'!AB25</f>
        <v>0</v>
      </c>
      <c r="AE28" s="245">
        <f t="shared" si="8"/>
        <v>2</v>
      </c>
      <c r="AF28" s="245">
        <f>'Crisis Indicator Data'!AC25</f>
        <v>0</v>
      </c>
      <c r="AG28" s="245">
        <f>'Crisis Indicator Data'!AD25</f>
        <v>2</v>
      </c>
      <c r="AH28" s="245">
        <f t="shared" si="9"/>
        <v>2</v>
      </c>
      <c r="AI28" s="245">
        <f>'Crisis Indicator Data'!AE25</f>
        <v>0</v>
      </c>
      <c r="AJ28" s="245">
        <f>'Crisis Indicator Data'!AF25</f>
        <v>1</v>
      </c>
      <c r="AK28" s="245">
        <f>'Crisis Indicator Data'!AG25</f>
        <v>1</v>
      </c>
      <c r="AL28" s="245">
        <f t="shared" si="10"/>
        <v>2</v>
      </c>
      <c r="AM28" s="238">
        <f t="shared" si="11"/>
        <v>2</v>
      </c>
      <c r="AN28" s="238">
        <f t="shared" si="12"/>
        <v>2</v>
      </c>
    </row>
    <row r="29" spans="1:40" ht="13.5" customHeight="1" x14ac:dyDescent="0.3">
      <c r="A29" s="145" t="str">
        <f>'Crisis Indicator Data'!A26</f>
        <v>Venezuela displacement in Ecuador</v>
      </c>
      <c r="B29" s="146" t="str">
        <f>'Crisis Indicator Data'!B26</f>
        <v>International displacement</v>
      </c>
      <c r="C29" s="146" t="str">
        <f>'Crisis Indicator Data'!C26</f>
        <v>ECU002</v>
      </c>
      <c r="D29" s="146" t="str">
        <f>'Crisis Indicator Data'!D26</f>
        <v>Ecuador</v>
      </c>
      <c r="E29" s="147" t="str">
        <f>'Crisis Indicator Data'!E26</f>
        <v>ECU</v>
      </c>
      <c r="F29" s="238">
        <f>IF(B29="Regional crisis",(IF(VLOOKUP($C29,'Regional Crises'!$B$1:$R$66,7,FALSE)="x","x",ROUND(IF(VLOOKUP($C29,'Regional Crises'!$B$1:$R$66,7,FALSE)&gt;$F$3,5,IF(VLOOKUP($C29,'Regional Crises'!$B$1:$R$66,7,FALSE)&lt;F$4,0,($F$3-VLOOKUP($C29,'Regional Crises'!$B$1:$R$66,7,FALSE))/($F$3-$F$4)*5)),1))),IF(VLOOKUP($E29,'Country Indicator Data'!$B$4:$N$194,3,FALSE)="x","x",ROUND(IF(VLOOKUP($E29,'Country Indicator Data'!$B$4:$N$194,3,FALSE)&gt;$F$3,5,IF(VLOOKUP($E29,'Country Indicator Data'!$B$4:$N$194,3,FALSE)&lt;$F$4,0,($F$3-VLOOKUP($E29,'Country Indicator Data'!$B$4:$N$194,3,FALSE))/($F$3-$F$4)*5)),1)))</f>
        <v>1.8</v>
      </c>
      <c r="G29" s="238">
        <f>IF(B29="Regional crisis",(IF(VLOOKUP($C29,'Regional Crises'!$B$1:$R$66,9,FALSE)="x","x",ROUND(IF(VLOOKUP($C29,'Regional Crises'!$B$1:$R$66,9,FALSE)&gt;G$3,5,IF(VLOOKUP($C29,'Regional Crises'!$B$1:$R$66,9,FALSE)&lt;G$4,0,(G$3-VLOOKUP($C29,'Regional Crises'!$B$1:$R$66,9,FALSE))/(G$3-G$4)*5)),1))),IF(VLOOKUP($E29,'Country Indicator Data'!$B$4:$N$194,5,FALSE)="x","x",ROUND(IF(VLOOKUP($E29,'Country Indicator Data'!$B$4:$N$194,5,FALSE)&gt;G$3,5,IF(VLOOKUP($E29,'Country Indicator Data'!$B$4:$N$194,5,FALSE)&lt;G$4,0,(G$3-VLOOKUP($E29,'Country Indicator Data'!$B$4:$N$194,5,FALSE))/(G$3-G$4)*5)),1)))</f>
        <v>1.4</v>
      </c>
      <c r="H29" s="238">
        <f t="shared" si="0"/>
        <v>1.6</v>
      </c>
      <c r="I29" s="238">
        <f>IF(B29="Regional crisis",(IF(VLOOKUP($C29,'Regional Crises'!$B$1:$R$66,6,FALSE)="x","x",ROUND(IF(VLOOKUP($C29,'Regional Crises'!$B$1:$R$66,6,FALSE)&gt;I$3,5,IF(VLOOKUP($C29,'Regional Crises'!$B$1:$R$66,6,FALSE)&lt;I$4,0,5-(I$3-VLOOKUP($C29,'Regional Crises'!$B$1:$R$66,6,FALSE))/(I$3-I$4)*5)),1))),IF(VLOOKUP($E29,'Country Indicator Data'!$B$4:$N$194,2,FALSE)="x","x",ROUND(IF(VLOOKUP($E29,'Country Indicator Data'!$B$4:$N$194,2,FALSE)&gt;I$3,5,IF(VLOOKUP($E29,'Country Indicator Data'!$B$4:$N$194,2,FALSE)&lt;I$4,0,5-(I$3-VLOOKUP($E29,'Country Indicator Data'!$B$4:$N$194,2,FALSE))/(I$3-I$4)*5)),1)))</f>
        <v>1.6</v>
      </c>
      <c r="J29" s="238">
        <f>IF(B29="Regional crisis",(IF(VLOOKUP($C29,'Regional Crises'!$B$1:$R$66,8,FALSE)="x","x",ROUND(IF(VLOOKUP($C29,'Regional Crises'!$B$1:$R$66,8,FALSE)&gt;J$3,5,IF(VLOOKUP($C29,'Regional Crises'!$B$1:$R$66,8,FALSE)&lt;J$4,0,5-(J$3-VLOOKUP($C29,'Regional Crises'!$B$1:$R$66,8,FALSE))/(J$3-J$4)*5)),1))),IF(VLOOKUP($E29,'Country Indicator Data'!$B$4:$N$194,4,FALSE)="x","x",ROUND(IF(VLOOKUP($E29,'Country Indicator Data'!$B$4:$N$194,4,FALSE)&gt;J$3,5,IF(VLOOKUP($E29,'Country Indicator Data'!$B$4:$N$194,4,FALSE)&lt;J$4,0,5-(J$3-VLOOKUP($E29,'Country Indicator Data'!$B$4:$N$194,4,FALSE))/(J$3-J$4)*5)),1)))</f>
        <v>3.1</v>
      </c>
      <c r="K29" s="238">
        <f t="shared" si="1"/>
        <v>2.35</v>
      </c>
      <c r="L29" s="238">
        <f>IF(B29="Regional crisis",(IF(VLOOKUP($C29,'Regional Crises'!$B$1:$R$66,10,FALSE)="x","x",ROUND(IF(VLOOKUP($C29,'Regional Crises'!$B$1:$R$66,10,FALSE)&gt;L$3,5,IF(VLOOKUP($C29,'Regional Crises'!$B$1:$R$66,10,FALSE)&lt;L$4,0,5-(L$3-VLOOKUP($C29,'Regional Crises'!$B$1:$R$66,10,FALSE))/(L$3-L$4)*5)),1))),IF(VLOOKUP($E29,'Country Indicator Data'!$B$4:$N$194,6,FALSE)="x","x",ROUND(IF(VLOOKUP($E29,'Country Indicator Data'!$B$4:$N$194,6,FALSE)&gt;L$3,5,IF(VLOOKUP($E29,'Country Indicator Data'!$B$4:$N$194,6,FALSE)&lt;L$4,0,5-(L$3-VLOOKUP($E29,'Country Indicator Data'!$B$4:$N$194,6,FALSE))/(L$3-L$4)*5)),1)))</f>
        <v>2.6</v>
      </c>
      <c r="M29" s="238">
        <f>IF(B29="Regional crisis",(IF(VLOOKUP($C29,'Regional Crises'!$B$1:$R$66,11,FALSE)="x","x",ROUND(IF(VLOOKUP($C29,'Regional Crises'!$B$1:$R$66,11,FALSE)&gt;M$3,5,IF(VLOOKUP($C29,'Regional Crises'!$B$1:$R$66,11,FALSE)&lt;M$4,0,5-(M$3-VLOOKUP($C29,'Regional Crises'!$B$1:$R$66,11,FALSE))/(M$3-M$4)*5)),1))),IF(VLOOKUP($E29,'Country Indicator Data'!$B$4:$N$194,7,FALSE)="x","x",ROUND(IF(VLOOKUP($E29,'Country Indicator Data'!$B$4:$N$194,7,FALSE)&gt;M$3,5,IF(VLOOKUP($E29,'Country Indicator Data'!$B$4:$N$194,7,FALSE)&lt;M$4,0,5-(M$3-VLOOKUP($E29,'Country Indicator Data'!$B$4:$N$194,7,FALSE))/(M$3-M$4)*5)),1)))</f>
        <v>2.6</v>
      </c>
      <c r="N29" s="238">
        <f t="shared" si="2"/>
        <v>2.6</v>
      </c>
      <c r="O29" s="238">
        <f t="shared" si="3"/>
        <v>2.1833333333333336</v>
      </c>
      <c r="P29" s="238">
        <f>IF(B29="Regional crisis",VLOOKUP(C29,'Regional Crises'!$B$1:$R$69,12,FALSE),VLOOKUP(E29,'Country Indicator Data'!$B$4:$I$194,8,FALSE))</f>
        <v>3</v>
      </c>
      <c r="Q29" s="238">
        <f>IF($B29="Regional crisis",((IF(VLOOKUP($C29,'Regional Crises'!$B$1:$R$66,13,FALSE)="x","x",ROUND(IF(VLOOKUP($C29,'Regional Crises'!$B$1:$R$66,13,FALSE)&gt;Q$3,5,IF(VLOOKUP($C29,'Regional Crises'!$B$1:$R$66,13,FALSE)&lt;Q$4,0,5-(LOG(Q$3)-LOG(VLOOKUP($C29,'Regional Crises'!$B$1:$R$66,13,FALSE)))/(LOG(Q$3)-LOG(Q$4))*5)),1)))),(IF(VLOOKUP($E29,'Country Indicator Data'!$B$4:$N$194,9,FALSE)="x","x",ROUND(IF(VLOOKUP($E29,'Country Indicator Data'!$B$4:$N$194,9,FALSE)&gt;Q$3,5,IF(VLOOKUP($E29,'Country Indicator Data'!$B$4:$N$194,9,FALSE)&lt;Q$4,0,5-(LOG(Q$3)-LOG(VLOOKUP($E29,'Country Indicator Data'!$B$4:$N$194,9,FALSE)))/(LOG(Q$3)-LOG(Q$4))*5)),1))))</f>
        <v>0</v>
      </c>
      <c r="R29" s="238">
        <f t="shared" si="4"/>
        <v>1.5</v>
      </c>
      <c r="S29" s="238">
        <f>IF(B29="Regional crisis",((IF(VLOOKUP($C29,'Regional Crises'!$B$1:$R$66,17,FALSE)="x","x",ROUND(IF(VLOOKUP($C29,'Regional Crises'!$B$1:$R$66,17,FALSE)&gt;S$3,0,IF(VLOOKUP($C29,'Regional Crises'!$B$1:$R$66,17,FALSE)&lt;S$4,5,(S$3-VLOOKUP($C29,'Regional Crises'!$B$1:$R$66,17,FALSE))/(S$3-S$4)*5)),1)))),(IF(VLOOKUP($E29,'Country Indicator Data'!$B$4:$N$194,13,FALSE)="x","x",ROUND(IF(VLOOKUP($E29,'Country Indicator Data'!$B$4:$N$194,13,FALSE)&gt;S$3,0,IF(VLOOKUP($E29,'Country Indicator Data'!$B$4:$N$194,13,FALSE)&lt;S$4,5,(S$3-VLOOKUP($E29,'Country Indicator Data'!$B$4:$N$194,13,FALSE))/(S$3-S$4)*5)),1))))</f>
        <v>3.1</v>
      </c>
      <c r="T29" s="238">
        <f>IF(B29="Regional crisis",((IF(VLOOKUP($C29,'Regional Crises'!$B$1:$R$66,14,FALSE)="x","x",ROUND(IF(VLOOKUP($C29,'Regional Crises'!$B$1:$R$66,14,FALSE)&gt;T$3,0,IF(VLOOKUP($C29,'Regional Crises'!$B$1:$R$66,14,FALSE)&lt;T$4,5,(T$3-VLOOKUP($C29,'Regional Crises'!$B$1:$R$66,14,FALSE))/(T$3-T$4)*5)),1)))),(IF(VLOOKUP($E29,'Country Indicator Data'!$B$4:$N$194,10,FALSE)="x","x",ROUND(IF(VLOOKUP($E29,'Country Indicator Data'!$B$4:$N$194,10,FALSE)&gt;T$3,0,IF(VLOOKUP($E29,'Country Indicator Data'!$B$4:$N$194,10,FALSE)&lt;T$4,5,(T$3-VLOOKUP($E29,'Country Indicator Data'!$B$4:$N$194,10,FALSE))/(T$3-T$4)*5)),1))))</f>
        <v>3.1</v>
      </c>
      <c r="U29" s="238">
        <f>IF(B29="Regional crisis",((IF(VLOOKUP($C29,'Regional Crises'!$B$1:$R$66,15,FALSE)="x","x",ROUND(IF(VLOOKUP($C29,'Regional Crises'!$B$1:$R$66,15,FALSE)&gt;U$3,0,IF(VLOOKUP($C29,'Regional Crises'!$B$1:$R$66,15,FALSE)&lt;U$4,5,(U$3-VLOOKUP($C29,'Regional Crises'!$B$1:$R$66,15,FALSE))/(U$3-U$4)*5)),1)))),(IF(VLOOKUP($E29,'Country Indicator Data'!$B$4:$N$194,11,FALSE)="x","x",ROUND(IF(VLOOKUP($E29,'Country Indicator Data'!$B$4:$N$194,11,FALSE)&gt;U$3,0,IF(VLOOKUP($E29,'Country Indicator Data'!$B$4:$N$194,11,FALSE)&lt;U$4,5,(U$3-VLOOKUP($E29,'Country Indicator Data'!$B$4:$N$194,11,FALSE))/(U$3-U$4)*5)),1))))</f>
        <v>1.8</v>
      </c>
      <c r="V29" s="238">
        <f>IF(B29="Regional crisis",((IF(VLOOKUP($C29,'Regional Crises'!$B$1:$R$66,16,FALSE)="x","x",ROUND(IF(VLOOKUP($C29,'Regional Crises'!$B$1:$R$66,16,FALSE)&gt;V$3,0,IF(VLOOKUP($C29,'Regional Crises'!$B$1:$R$66,16,FALSE)&lt;V$4,5,(V$3-VLOOKUP($C29,'Regional Crises'!$B$1:$R$66,16,FALSE))/(V$3-V$4)*5)),1)))),(IF(VLOOKUP($E29,'Country Indicator Data'!$B$4:$N$194,12,FALSE)="x","x",ROUND(IF(VLOOKUP($E29,'Country Indicator Data'!$B$4:$N$194,12,FALSE)&gt;V$3,0,IF(VLOOKUP($E29,'Country Indicator Data'!$B$4:$N$194,12,FALSE)&lt;V$4,5,(V$3-VLOOKUP($E29,'Country Indicator Data'!$B$4:$N$194,12,FALSE))/(V$3-V$4)*5)),1))))</f>
        <v>1.8</v>
      </c>
      <c r="W29" s="238">
        <f t="shared" si="5"/>
        <v>2.5</v>
      </c>
      <c r="X29" s="238">
        <f t="shared" si="6"/>
        <v>2.1</v>
      </c>
      <c r="Y29" s="245">
        <f>IF('Core Indicators'!FC26="x","x",IF('Core Indicators'!FC26&gt;=5,5,IF('Core Indicators'!FC26&gt;=4,4,IF('Core Indicators'!FC26&gt;=3,3,IF('Core Indicators'!FC26&gt;=2,2,IF('Core Indicators'!FC26&gt;=1,1,0))))))</f>
        <v>2</v>
      </c>
      <c r="Z29" s="238">
        <f t="shared" si="7"/>
        <v>2</v>
      </c>
      <c r="AA29" s="245">
        <f>'Crisis Indicator Data'!Y26</f>
        <v>0</v>
      </c>
      <c r="AB29" s="245">
        <f>'Crisis Indicator Data'!Z26</f>
        <v>0</v>
      </c>
      <c r="AC29" s="245">
        <f>'Crisis Indicator Data'!AA26</f>
        <v>0</v>
      </c>
      <c r="AD29" s="245">
        <f>'Crisis Indicator Data'!AB26</f>
        <v>0</v>
      </c>
      <c r="AE29" s="245">
        <f t="shared" si="8"/>
        <v>0</v>
      </c>
      <c r="AF29" s="245">
        <f>'Crisis Indicator Data'!AC26</f>
        <v>0</v>
      </c>
      <c r="AG29" s="245">
        <f>'Crisis Indicator Data'!AD26</f>
        <v>2</v>
      </c>
      <c r="AH29" s="245">
        <f t="shared" si="9"/>
        <v>2</v>
      </c>
      <c r="AI29" s="245">
        <f>'Crisis Indicator Data'!AE26</f>
        <v>0</v>
      </c>
      <c r="AJ29" s="245">
        <f>'Crisis Indicator Data'!AF26</f>
        <v>1</v>
      </c>
      <c r="AK29" s="245">
        <f>'Crisis Indicator Data'!AG26</f>
        <v>0</v>
      </c>
      <c r="AL29" s="245">
        <f t="shared" si="10"/>
        <v>1</v>
      </c>
      <c r="AM29" s="238">
        <f t="shared" si="11"/>
        <v>1</v>
      </c>
      <c r="AN29" s="238">
        <f t="shared" si="12"/>
        <v>1.5</v>
      </c>
    </row>
    <row r="30" spans="1:40" ht="13.5" customHeight="1" x14ac:dyDescent="0.3">
      <c r="A30" s="145" t="str">
        <f>'Crisis Indicator Data'!A27</f>
        <v>Syrian Refugee Crisis in Egypt</v>
      </c>
      <c r="B30" s="146" t="str">
        <f>'Crisis Indicator Data'!B27</f>
        <v>International displacement</v>
      </c>
      <c r="C30" s="146" t="str">
        <f>'Crisis Indicator Data'!C27</f>
        <v>EGY002</v>
      </c>
      <c r="D30" s="146" t="str">
        <f>'Crisis Indicator Data'!D27</f>
        <v>Egypt</v>
      </c>
      <c r="E30" s="147" t="str">
        <f>'Crisis Indicator Data'!E27</f>
        <v>EGY</v>
      </c>
      <c r="F30" s="238">
        <f>IF(B30="Regional crisis",(IF(VLOOKUP($C30,'Regional Crises'!$B$1:$R$66,7,FALSE)="x","x",ROUND(IF(VLOOKUP($C30,'Regional Crises'!$B$1:$R$66,7,FALSE)&gt;$F$3,5,IF(VLOOKUP($C30,'Regional Crises'!$B$1:$R$66,7,FALSE)&lt;F$4,0,($F$3-VLOOKUP($C30,'Regional Crises'!$B$1:$R$66,7,FALSE))/($F$3-$F$4)*5)),1))),IF(VLOOKUP($E30,'Country Indicator Data'!$B$4:$N$194,3,FALSE)="x","x",ROUND(IF(VLOOKUP($E30,'Country Indicator Data'!$B$4:$N$194,3,FALSE)&gt;$F$3,5,IF(VLOOKUP($E30,'Country Indicator Data'!$B$4:$N$194,3,FALSE)&lt;$F$4,0,($F$3-VLOOKUP($E30,'Country Indicator Data'!$B$4:$N$194,3,FALSE))/($F$3-$F$4)*5)),1)))</f>
        <v>3.9</v>
      </c>
      <c r="G30" s="238">
        <f>IF(B30="Regional crisis",(IF(VLOOKUP($C30,'Regional Crises'!$B$1:$R$66,9,FALSE)="x","x",ROUND(IF(VLOOKUP($C30,'Regional Crises'!$B$1:$R$66,9,FALSE)&gt;G$3,5,IF(VLOOKUP($C30,'Regional Crises'!$B$1:$R$66,9,FALSE)&lt;G$4,0,(G$3-VLOOKUP($C30,'Regional Crises'!$B$1:$R$66,9,FALSE))/(G$3-G$4)*5)),1))),IF(VLOOKUP($E30,'Country Indicator Data'!$B$4:$N$194,5,FALSE)="x","x",ROUND(IF(VLOOKUP($E30,'Country Indicator Data'!$B$4:$N$194,5,FALSE)&gt;G$3,5,IF(VLOOKUP($E30,'Country Indicator Data'!$B$4:$N$194,5,FALSE)&lt;G$4,0,(G$3-VLOOKUP($E30,'Country Indicator Data'!$B$4:$N$194,5,FALSE))/(G$3-G$4)*5)),1)))</f>
        <v>3.3</v>
      </c>
      <c r="H30" s="238">
        <f t="shared" si="0"/>
        <v>3.5999999999999996</v>
      </c>
      <c r="I30" s="238">
        <f>IF(B30="Regional crisis",(IF(VLOOKUP($C30,'Regional Crises'!$B$1:$R$66,6,FALSE)="x","x",ROUND(IF(VLOOKUP($C30,'Regional Crises'!$B$1:$R$66,6,FALSE)&gt;I$3,5,IF(VLOOKUP($C30,'Regional Crises'!$B$1:$R$66,6,FALSE)&lt;I$4,0,5-(I$3-VLOOKUP($C30,'Regional Crises'!$B$1:$R$66,6,FALSE))/(I$3-I$4)*5)),1))),IF(VLOOKUP($E30,'Country Indicator Data'!$B$4:$N$194,2,FALSE)="x","x",ROUND(IF(VLOOKUP($E30,'Country Indicator Data'!$B$4:$N$194,2,FALSE)&gt;I$3,5,IF(VLOOKUP($E30,'Country Indicator Data'!$B$4:$N$194,2,FALSE)&lt;I$4,0,5-(I$3-VLOOKUP($E30,'Country Indicator Data'!$B$4:$N$194,2,FALSE))/(I$3-I$4)*5)),1)))</f>
        <v>0.8</v>
      </c>
      <c r="J30" s="238">
        <f>IF(B30="Regional crisis",(IF(VLOOKUP($C30,'Regional Crises'!$B$1:$R$66,8,FALSE)="x","x",ROUND(IF(VLOOKUP($C30,'Regional Crises'!$B$1:$R$66,8,FALSE)&gt;J$3,5,IF(VLOOKUP($C30,'Regional Crises'!$B$1:$R$66,8,FALSE)&lt;J$4,0,5-(J$3-VLOOKUP($C30,'Regional Crises'!$B$1:$R$66,8,FALSE))/(J$3-J$4)*5)),1))),IF(VLOOKUP($E30,'Country Indicator Data'!$B$4:$N$194,4,FALSE)="x","x",ROUND(IF(VLOOKUP($E30,'Country Indicator Data'!$B$4:$N$194,4,FALSE)&gt;J$3,5,IF(VLOOKUP($E30,'Country Indicator Data'!$B$4:$N$194,4,FALSE)&lt;J$4,0,5-(J$3-VLOOKUP($E30,'Country Indicator Data'!$B$4:$N$194,4,FALSE))/(J$3-J$4)*5)),1)))</f>
        <v>0.9</v>
      </c>
      <c r="K30" s="238">
        <f t="shared" si="1"/>
        <v>0.85000000000000009</v>
      </c>
      <c r="L30" s="238">
        <f>IF(B30="Regional crisis",(IF(VLOOKUP($C30,'Regional Crises'!$B$1:$R$66,10,FALSE)="x","x",ROUND(IF(VLOOKUP($C30,'Regional Crises'!$B$1:$R$66,10,FALSE)&gt;L$3,5,IF(VLOOKUP($C30,'Regional Crises'!$B$1:$R$66,10,FALSE)&lt;L$4,0,5-(L$3-VLOOKUP($C30,'Regional Crises'!$B$1:$R$66,10,FALSE))/(L$3-L$4)*5)),1))),IF(VLOOKUP($E30,'Country Indicator Data'!$B$4:$N$194,6,FALSE)="x","x",ROUND(IF(VLOOKUP($E30,'Country Indicator Data'!$B$4:$N$194,6,FALSE)&gt;L$3,5,IF(VLOOKUP($E30,'Country Indicator Data'!$B$4:$N$194,6,FALSE)&lt;L$4,0,5-(L$3-VLOOKUP($E30,'Country Indicator Data'!$B$4:$N$194,6,FALSE))/(L$3-L$4)*5)),1)))</f>
        <v>3</v>
      </c>
      <c r="M30" s="238">
        <f>IF(B30="Regional crisis",(IF(VLOOKUP($C30,'Regional Crises'!$B$1:$R$66,11,FALSE)="x","x",ROUND(IF(VLOOKUP($C30,'Regional Crises'!$B$1:$R$66,11,FALSE)&gt;M$3,5,IF(VLOOKUP($C30,'Regional Crises'!$B$1:$R$66,11,FALSE)&lt;M$4,0,5-(M$3-VLOOKUP($C30,'Regional Crises'!$B$1:$R$66,11,FALSE))/(M$3-M$4)*5)),1))),IF(VLOOKUP($E30,'Country Indicator Data'!$B$4:$N$194,7,FALSE)="x","x",ROUND(IF(VLOOKUP($E30,'Country Indicator Data'!$B$4:$N$194,7,FALSE)&gt;M$3,5,IF(VLOOKUP($E30,'Country Indicator Data'!$B$4:$N$194,7,FALSE)&lt;M$4,0,5-(M$3-VLOOKUP($E30,'Country Indicator Data'!$B$4:$N$194,7,FALSE))/(M$3-M$4)*5)),1)))</f>
        <v>0.8</v>
      </c>
      <c r="N30" s="238">
        <f t="shared" si="2"/>
        <v>1.9</v>
      </c>
      <c r="O30" s="238">
        <f t="shared" si="3"/>
        <v>2.1166666666666667</v>
      </c>
      <c r="P30" s="238">
        <f>IF(B30="Regional crisis",VLOOKUP(C30,'Regional Crises'!$B$1:$R$69,12,FALSE),VLOOKUP(E30,'Country Indicator Data'!$B$4:$I$194,8,FALSE))</f>
        <v>5</v>
      </c>
      <c r="Q30" s="238">
        <f>IF($B30="Regional crisis",((IF(VLOOKUP($C30,'Regional Crises'!$B$1:$R$66,13,FALSE)="x","x",ROUND(IF(VLOOKUP($C30,'Regional Crises'!$B$1:$R$66,13,FALSE)&gt;Q$3,5,IF(VLOOKUP($C30,'Regional Crises'!$B$1:$R$66,13,FALSE)&lt;Q$4,0,5-(LOG(Q$3)-LOG(VLOOKUP($C30,'Regional Crises'!$B$1:$R$66,13,FALSE)))/(LOG(Q$3)-LOG(Q$4))*5)),1)))),(IF(VLOOKUP($E30,'Country Indicator Data'!$B$4:$N$194,9,FALSE)="x","x",ROUND(IF(VLOOKUP($E30,'Country Indicator Data'!$B$4:$N$194,9,FALSE)&gt;Q$3,5,IF(VLOOKUP($E30,'Country Indicator Data'!$B$4:$N$194,9,FALSE)&lt;Q$4,0,5-(LOG(Q$3)-LOG(VLOOKUP($E30,'Country Indicator Data'!$B$4:$N$194,9,FALSE)))/(LOG(Q$3)-LOG(Q$4))*5)),1))))</f>
        <v>3.4</v>
      </c>
      <c r="R30" s="238">
        <f t="shared" si="4"/>
        <v>4.2</v>
      </c>
      <c r="S30" s="238">
        <f>IF(B30="Regional crisis",((IF(VLOOKUP($C30,'Regional Crises'!$B$1:$R$66,17,FALSE)="x","x",ROUND(IF(VLOOKUP($C30,'Regional Crises'!$B$1:$R$66,17,FALSE)&gt;S$3,0,IF(VLOOKUP($C30,'Regional Crises'!$B$1:$R$66,17,FALSE)&lt;S$4,5,(S$3-VLOOKUP($C30,'Regional Crises'!$B$1:$R$66,17,FALSE))/(S$3-S$4)*5)),1)))),(IF(VLOOKUP($E30,'Country Indicator Data'!$B$4:$N$194,13,FALSE)="x","x",ROUND(IF(VLOOKUP($E30,'Country Indicator Data'!$B$4:$N$194,13,FALSE)&gt;S$3,0,IF(VLOOKUP($E30,'Country Indicator Data'!$B$4:$N$194,13,FALSE)&lt;S$4,5,(S$3-VLOOKUP($E30,'Country Indicator Data'!$B$4:$N$194,13,FALSE))/(S$3-S$4)*5)),1))))</f>
        <v>3.3</v>
      </c>
      <c r="T30" s="238">
        <f>IF(B30="Regional crisis",((IF(VLOOKUP($C30,'Regional Crises'!$B$1:$R$66,14,FALSE)="x","x",ROUND(IF(VLOOKUP($C30,'Regional Crises'!$B$1:$R$66,14,FALSE)&gt;T$3,0,IF(VLOOKUP($C30,'Regional Crises'!$B$1:$R$66,14,FALSE)&lt;T$4,5,(T$3-VLOOKUP($C30,'Regional Crises'!$B$1:$R$66,14,FALSE))/(T$3-T$4)*5)),1)))),(IF(VLOOKUP($E30,'Country Indicator Data'!$B$4:$N$194,10,FALSE)="x","x",ROUND(IF(VLOOKUP($E30,'Country Indicator Data'!$B$4:$N$194,10,FALSE)&gt;T$3,0,IF(VLOOKUP($E30,'Country Indicator Data'!$B$4:$N$194,10,FALSE)&lt;T$4,5,(T$3-VLOOKUP($E30,'Country Indicator Data'!$B$4:$N$194,10,FALSE))/(T$3-T$4)*5)),1))))</f>
        <v>2.9</v>
      </c>
      <c r="U30" s="238">
        <f>IF(B30="Regional crisis",((IF(VLOOKUP($C30,'Regional Crises'!$B$1:$R$66,15,FALSE)="x","x",ROUND(IF(VLOOKUP($C30,'Regional Crises'!$B$1:$R$66,15,FALSE)&gt;U$3,0,IF(VLOOKUP($C30,'Regional Crises'!$B$1:$R$66,15,FALSE)&lt;U$4,5,(U$3-VLOOKUP($C30,'Regional Crises'!$B$1:$R$66,15,FALSE))/(U$3-U$4)*5)),1)))),(IF(VLOOKUP($E30,'Country Indicator Data'!$B$4:$N$194,11,FALSE)="x","x",ROUND(IF(VLOOKUP($E30,'Country Indicator Data'!$B$4:$N$194,11,FALSE)&gt;U$3,0,IF(VLOOKUP($E30,'Country Indicator Data'!$B$4:$N$194,11,FALSE)&lt;U$4,5,(U$3-VLOOKUP($E30,'Country Indicator Data'!$B$4:$N$194,11,FALSE))/(U$3-U$4)*5)),1))))</f>
        <v>3.5</v>
      </c>
      <c r="V30" s="238">
        <f>IF(B30="Regional crisis",((IF(VLOOKUP($C30,'Regional Crises'!$B$1:$R$66,16,FALSE)="x","x",ROUND(IF(VLOOKUP($C30,'Regional Crises'!$B$1:$R$66,16,FALSE)&gt;V$3,0,IF(VLOOKUP($C30,'Regional Crises'!$B$1:$R$66,16,FALSE)&lt;V$4,5,(V$3-VLOOKUP($C30,'Regional Crises'!$B$1:$R$66,16,FALSE))/(V$3-V$4)*5)),1)))),(IF(VLOOKUP($E30,'Country Indicator Data'!$B$4:$N$194,12,FALSE)="x","x",ROUND(IF(VLOOKUP($E30,'Country Indicator Data'!$B$4:$N$194,12,FALSE)&gt;V$3,0,IF(VLOOKUP($E30,'Country Indicator Data'!$B$4:$N$194,12,FALSE)&lt;V$4,5,(V$3-VLOOKUP($E30,'Country Indicator Data'!$B$4:$N$194,12,FALSE))/(V$3-V$4)*5)),1))))</f>
        <v>4</v>
      </c>
      <c r="W30" s="238">
        <f t="shared" si="5"/>
        <v>3.4</v>
      </c>
      <c r="X30" s="238">
        <f t="shared" si="6"/>
        <v>3.2</v>
      </c>
      <c r="Y30" s="245">
        <f>IF('Core Indicators'!FC27="x","x",IF('Core Indicators'!FC27&gt;=5,5,IF('Core Indicators'!FC27&gt;=4,4,IF('Core Indicators'!FC27&gt;=3,3,IF('Core Indicators'!FC27&gt;=2,2,IF('Core Indicators'!FC27&gt;=1,1,0))))))</f>
        <v>2</v>
      </c>
      <c r="Z30" s="238">
        <f t="shared" si="7"/>
        <v>2</v>
      </c>
      <c r="AA30" s="245">
        <f>'Crisis Indicator Data'!Y27</f>
        <v>1</v>
      </c>
      <c r="AB30" s="245">
        <f>'Crisis Indicator Data'!Z27</f>
        <v>1</v>
      </c>
      <c r="AC30" s="245">
        <f>'Crisis Indicator Data'!AA27</f>
        <v>0</v>
      </c>
      <c r="AD30" s="245">
        <f>'Crisis Indicator Data'!AB27</f>
        <v>0</v>
      </c>
      <c r="AE30" s="245">
        <f t="shared" si="8"/>
        <v>2</v>
      </c>
      <c r="AF30" s="245">
        <f>'Crisis Indicator Data'!AC27</f>
        <v>0</v>
      </c>
      <c r="AG30" s="245">
        <f>'Crisis Indicator Data'!AD27</f>
        <v>0</v>
      </c>
      <c r="AH30" s="245">
        <f t="shared" si="9"/>
        <v>0</v>
      </c>
      <c r="AI30" s="245">
        <f>'Crisis Indicator Data'!AE27</f>
        <v>1</v>
      </c>
      <c r="AJ30" s="245">
        <f>'Crisis Indicator Data'!AF27</f>
        <v>1</v>
      </c>
      <c r="AK30" s="245">
        <f>'Crisis Indicator Data'!AG27</f>
        <v>1</v>
      </c>
      <c r="AL30" s="245">
        <f t="shared" si="10"/>
        <v>3</v>
      </c>
      <c r="AM30" s="238">
        <f t="shared" si="11"/>
        <v>2</v>
      </c>
      <c r="AN30" s="238">
        <f t="shared" si="12"/>
        <v>2</v>
      </c>
    </row>
    <row r="31" spans="1:40" ht="13.5" customHeight="1" x14ac:dyDescent="0.3">
      <c r="A31" s="145" t="str">
        <f>'Crisis Indicator Data'!A28</f>
        <v>Complex crisis in Eritrea</v>
      </c>
      <c r="B31" s="146" t="str">
        <f>'Crisis Indicator Data'!B28</f>
        <v>Complex crisis</v>
      </c>
      <c r="C31" s="146" t="str">
        <f>'Crisis Indicator Data'!C28</f>
        <v>ERI001</v>
      </c>
      <c r="D31" s="146" t="str">
        <f>'Crisis Indicator Data'!D28</f>
        <v>Eritrea</v>
      </c>
      <c r="E31" s="147" t="str">
        <f>'Crisis Indicator Data'!E28</f>
        <v>ERI</v>
      </c>
      <c r="F31" s="238">
        <f>IF(B31="Regional crisis",(IF(VLOOKUP($C31,'Regional Crises'!$B$1:$R$66,7,FALSE)="x","x",ROUND(IF(VLOOKUP($C31,'Regional Crises'!$B$1:$R$66,7,FALSE)&gt;$F$3,5,IF(VLOOKUP($C31,'Regional Crises'!$B$1:$R$66,7,FALSE)&lt;F$4,0,($F$3-VLOOKUP($C31,'Regional Crises'!$B$1:$R$66,7,FALSE))/($F$3-$F$4)*5)),1))),IF(VLOOKUP($E31,'Country Indicator Data'!$B$4:$N$194,3,FALSE)="x","x",ROUND(IF(VLOOKUP($E31,'Country Indicator Data'!$B$4:$N$194,3,FALSE)&gt;$F$3,5,IF(VLOOKUP($E31,'Country Indicator Data'!$B$4:$N$194,3,FALSE)&lt;$F$4,0,($F$3-VLOOKUP($E31,'Country Indicator Data'!$B$4:$N$194,3,FALSE))/($F$3-$F$4)*5)),1)))</f>
        <v>5</v>
      </c>
      <c r="G31" s="238">
        <f>IF(B31="Regional crisis",(IF(VLOOKUP($C31,'Regional Crises'!$B$1:$R$66,9,FALSE)="x","x",ROUND(IF(VLOOKUP($C31,'Regional Crises'!$B$1:$R$66,9,FALSE)&gt;G$3,5,IF(VLOOKUP($C31,'Regional Crises'!$B$1:$R$66,9,FALSE)&lt;G$4,0,(G$3-VLOOKUP($C31,'Regional Crises'!$B$1:$R$66,9,FALSE))/(G$3-G$4)*5)),1))),IF(VLOOKUP($E31,'Country Indicator Data'!$B$4:$N$194,5,FALSE)="x","x",ROUND(IF(VLOOKUP($E31,'Country Indicator Data'!$B$4:$N$194,5,FALSE)&gt;G$3,5,IF(VLOOKUP($E31,'Country Indicator Data'!$B$4:$N$194,5,FALSE)&lt;G$4,0,(G$3-VLOOKUP($E31,'Country Indicator Data'!$B$4:$N$194,5,FALSE))/(G$3-G$4)*5)),1)))</f>
        <v>3.9</v>
      </c>
      <c r="H31" s="238">
        <f t="shared" si="0"/>
        <v>4.45</v>
      </c>
      <c r="I31" s="238">
        <f>IF(B31="Regional crisis",(IF(VLOOKUP($C31,'Regional Crises'!$B$1:$R$66,6,FALSE)="x","x",ROUND(IF(VLOOKUP($C31,'Regional Crises'!$B$1:$R$66,6,FALSE)&gt;I$3,5,IF(VLOOKUP($C31,'Regional Crises'!$B$1:$R$66,6,FALSE)&lt;I$4,0,5-(I$3-VLOOKUP($C31,'Regional Crises'!$B$1:$R$66,6,FALSE))/(I$3-I$4)*5)),1))),IF(VLOOKUP($E31,'Country Indicator Data'!$B$4:$N$194,2,FALSE)="x","x",ROUND(IF(VLOOKUP($E31,'Country Indicator Data'!$B$4:$N$194,2,FALSE)&gt;I$3,5,IF(VLOOKUP($E31,'Country Indicator Data'!$B$4:$N$194,2,FALSE)&lt;I$4,0,5-(I$3-VLOOKUP($E31,'Country Indicator Data'!$B$4:$N$194,2,FALSE))/(I$3-I$4)*5)),1)))</f>
        <v>3.1</v>
      </c>
      <c r="J31" s="238">
        <f>IF(B31="Regional crisis",(IF(VLOOKUP($C31,'Regional Crises'!$B$1:$R$66,8,FALSE)="x","x",ROUND(IF(VLOOKUP($C31,'Regional Crises'!$B$1:$R$66,8,FALSE)&gt;J$3,5,IF(VLOOKUP($C31,'Regional Crises'!$B$1:$R$66,8,FALSE)&lt;J$4,0,5-(J$3-VLOOKUP($C31,'Regional Crises'!$B$1:$R$66,8,FALSE))/(J$3-J$4)*5)),1))),IF(VLOOKUP($E31,'Country Indicator Data'!$B$4:$N$194,4,FALSE)="x","x",ROUND(IF(VLOOKUP($E31,'Country Indicator Data'!$B$4:$N$194,4,FALSE)&gt;J$3,5,IF(VLOOKUP($E31,'Country Indicator Data'!$B$4:$N$194,4,FALSE)&lt;J$4,0,5-(J$3-VLOOKUP($E31,'Country Indicator Data'!$B$4:$N$194,4,FALSE))/(J$3-J$4)*5)),1)))</f>
        <v>0</v>
      </c>
      <c r="K31" s="238">
        <f t="shared" si="1"/>
        <v>1.55</v>
      </c>
      <c r="L31" s="238" t="str">
        <f>IF(B31="Regional crisis",(IF(VLOOKUP($C31,'Regional Crises'!$B$1:$R$66,10,FALSE)="x","x",ROUND(IF(VLOOKUP($C31,'Regional Crises'!$B$1:$R$66,10,FALSE)&gt;L$3,5,IF(VLOOKUP($C31,'Regional Crises'!$B$1:$R$66,10,FALSE)&lt;L$4,0,5-(L$3-VLOOKUP($C31,'Regional Crises'!$B$1:$R$66,10,FALSE))/(L$3-L$4)*5)),1))),IF(VLOOKUP($E31,'Country Indicator Data'!$B$4:$N$194,6,FALSE)="x","x",ROUND(IF(VLOOKUP($E31,'Country Indicator Data'!$B$4:$N$194,6,FALSE)&gt;L$3,5,IF(VLOOKUP($E31,'Country Indicator Data'!$B$4:$N$194,6,FALSE)&lt;L$4,0,5-(L$3-VLOOKUP($E31,'Country Indicator Data'!$B$4:$N$194,6,FALSE))/(L$3-L$4)*5)),1)))</f>
        <v>x</v>
      </c>
      <c r="M31" s="238" t="str">
        <f>IF(B31="Regional crisis",(IF(VLOOKUP($C31,'Regional Crises'!$B$1:$R$66,11,FALSE)="x","x",ROUND(IF(VLOOKUP($C31,'Regional Crises'!$B$1:$R$66,11,FALSE)&gt;M$3,5,IF(VLOOKUP($C31,'Regional Crises'!$B$1:$R$66,11,FALSE)&lt;M$4,0,5-(M$3-VLOOKUP($C31,'Regional Crises'!$B$1:$R$66,11,FALSE))/(M$3-M$4)*5)),1))),IF(VLOOKUP($E31,'Country Indicator Data'!$B$4:$N$194,7,FALSE)="x","x",ROUND(IF(VLOOKUP($E31,'Country Indicator Data'!$B$4:$N$194,7,FALSE)&gt;M$3,5,IF(VLOOKUP($E31,'Country Indicator Data'!$B$4:$N$194,7,FALSE)&lt;M$4,0,5-(M$3-VLOOKUP($E31,'Country Indicator Data'!$B$4:$N$194,7,FALSE))/(M$3-M$4)*5)),1)))</f>
        <v>x</v>
      </c>
      <c r="N31" s="238" t="str">
        <f t="shared" si="2"/>
        <v>x</v>
      </c>
      <c r="O31" s="238">
        <f t="shared" si="3"/>
        <v>3</v>
      </c>
      <c r="P31" s="238">
        <f>IF(B31="Regional crisis",VLOOKUP(C31,'Regional Crises'!$B$1:$R$69,12,FALSE),VLOOKUP(E31,'Country Indicator Data'!$B$4:$I$194,8,FALSE))</f>
        <v>1</v>
      </c>
      <c r="Q31" s="238">
        <f>IF($B31="Regional crisis",((IF(VLOOKUP($C31,'Regional Crises'!$B$1:$R$66,13,FALSE)="x","x",ROUND(IF(VLOOKUP($C31,'Regional Crises'!$B$1:$R$66,13,FALSE)&gt;Q$3,5,IF(VLOOKUP($C31,'Regional Crises'!$B$1:$R$66,13,FALSE)&lt;Q$4,0,5-(LOG(Q$3)-LOG(VLOOKUP($C31,'Regional Crises'!$B$1:$R$66,13,FALSE)))/(LOG(Q$3)-LOG(Q$4))*5)),1)))),(IF(VLOOKUP($E31,'Country Indicator Data'!$B$4:$N$194,9,FALSE)="x","x",ROUND(IF(VLOOKUP($E31,'Country Indicator Data'!$B$4:$N$194,9,FALSE)&gt;Q$3,5,IF(VLOOKUP($E31,'Country Indicator Data'!$B$4:$N$194,9,FALSE)&lt;Q$4,0,5-(LOG(Q$3)-LOG(VLOOKUP($E31,'Country Indicator Data'!$B$4:$N$194,9,FALSE)))/(LOG(Q$3)-LOG(Q$4))*5)),1))))</f>
        <v>0</v>
      </c>
      <c r="R31" s="238">
        <f t="shared" si="4"/>
        <v>0.5</v>
      </c>
      <c r="S31" s="238">
        <f>IF(B31="Regional crisis",((IF(VLOOKUP($C31,'Regional Crises'!$B$1:$R$66,17,FALSE)="x","x",ROUND(IF(VLOOKUP($C31,'Regional Crises'!$B$1:$R$66,17,FALSE)&gt;S$3,0,IF(VLOOKUP($C31,'Regional Crises'!$B$1:$R$66,17,FALSE)&lt;S$4,5,(S$3-VLOOKUP($C31,'Regional Crises'!$B$1:$R$66,17,FALSE))/(S$3-S$4)*5)),1)))),(IF(VLOOKUP($E31,'Country Indicator Data'!$B$4:$N$194,13,FALSE)="x","x",ROUND(IF(VLOOKUP($E31,'Country Indicator Data'!$B$4:$N$194,13,FALSE)&gt;S$3,0,IF(VLOOKUP($E31,'Country Indicator Data'!$B$4:$N$194,13,FALSE)&lt;S$4,5,(S$3-VLOOKUP($E31,'Country Indicator Data'!$B$4:$N$194,13,FALSE))/(S$3-S$4)*5)),1))))</f>
        <v>3.9</v>
      </c>
      <c r="T31" s="238">
        <f>IF(B31="Regional crisis",((IF(VLOOKUP($C31,'Regional Crises'!$B$1:$R$66,14,FALSE)="x","x",ROUND(IF(VLOOKUP($C31,'Regional Crises'!$B$1:$R$66,14,FALSE)&gt;T$3,0,IF(VLOOKUP($C31,'Regional Crises'!$B$1:$R$66,14,FALSE)&lt;T$4,5,(T$3-VLOOKUP($C31,'Regional Crises'!$B$1:$R$66,14,FALSE))/(T$3-T$4)*5)),1)))),(IF(VLOOKUP($E31,'Country Indicator Data'!$B$4:$N$194,10,FALSE)="x","x",ROUND(IF(VLOOKUP($E31,'Country Indicator Data'!$B$4:$N$194,10,FALSE)&gt;T$3,0,IF(VLOOKUP($E31,'Country Indicator Data'!$B$4:$N$194,10,FALSE)&lt;T$4,5,(T$3-VLOOKUP($E31,'Country Indicator Data'!$B$4:$N$194,10,FALSE))/(T$3-T$4)*5)),1))))</f>
        <v>4.0999999999999996</v>
      </c>
      <c r="U31" s="238">
        <f>IF(B31="Regional crisis",((IF(VLOOKUP($C31,'Regional Crises'!$B$1:$R$66,15,FALSE)="x","x",ROUND(IF(VLOOKUP($C31,'Regional Crises'!$B$1:$R$66,15,FALSE)&gt;U$3,0,IF(VLOOKUP($C31,'Regional Crises'!$B$1:$R$66,15,FALSE)&lt;U$4,5,(U$3-VLOOKUP($C31,'Regional Crises'!$B$1:$R$66,15,FALSE))/(U$3-U$4)*5)),1)))),(IF(VLOOKUP($E31,'Country Indicator Data'!$B$4:$N$194,11,FALSE)="x","x",ROUND(IF(VLOOKUP($E31,'Country Indicator Data'!$B$4:$N$194,11,FALSE)&gt;U$3,0,IF(VLOOKUP($E31,'Country Indicator Data'!$B$4:$N$194,11,FALSE)&lt;U$4,5,(U$3-VLOOKUP($E31,'Country Indicator Data'!$B$4:$N$194,11,FALSE))/(U$3-U$4)*5)),1))))</f>
        <v>4.4000000000000004</v>
      </c>
      <c r="V31" s="238">
        <f>IF(B31="Regional crisis",((IF(VLOOKUP($C31,'Regional Crises'!$B$1:$R$66,16,FALSE)="x","x",ROUND(IF(VLOOKUP($C31,'Regional Crises'!$B$1:$R$66,16,FALSE)&gt;V$3,0,IF(VLOOKUP($C31,'Regional Crises'!$B$1:$R$66,16,FALSE)&lt;V$4,5,(V$3-VLOOKUP($C31,'Regional Crises'!$B$1:$R$66,16,FALSE))/(V$3-V$4)*5)),1)))),(IF(VLOOKUP($E31,'Country Indicator Data'!$B$4:$N$194,12,FALSE)="x","x",ROUND(IF(VLOOKUP($E31,'Country Indicator Data'!$B$4:$N$194,12,FALSE)&gt;V$3,0,IF(VLOOKUP($E31,'Country Indicator Data'!$B$4:$N$194,12,FALSE)&lt;V$4,5,(V$3-VLOOKUP($E31,'Country Indicator Data'!$B$4:$N$194,12,FALSE))/(V$3-V$4)*5)),1))))</f>
        <v>4.9000000000000004</v>
      </c>
      <c r="W31" s="238">
        <f t="shared" si="5"/>
        <v>4.3</v>
      </c>
      <c r="X31" s="238">
        <f t="shared" si="6"/>
        <v>2.6</v>
      </c>
      <c r="Y31" s="245">
        <f>IF('Core Indicators'!FC28="x","x",IF('Core Indicators'!FC28&gt;=5,5,IF('Core Indicators'!FC28&gt;=4,4,IF('Core Indicators'!FC28&gt;=3,3,IF('Core Indicators'!FC28&gt;=2,2,IF('Core Indicators'!FC28&gt;=1,1,0))))))</f>
        <v>5</v>
      </c>
      <c r="Z31" s="238">
        <f t="shared" si="7"/>
        <v>5</v>
      </c>
      <c r="AA31" s="245">
        <f>'Crisis Indicator Data'!Y28</f>
        <v>3</v>
      </c>
      <c r="AB31" s="245">
        <f>'Crisis Indicator Data'!Z28</f>
        <v>0</v>
      </c>
      <c r="AC31" s="245">
        <f>'Crisis Indicator Data'!AA28</f>
        <v>0</v>
      </c>
      <c r="AD31" s="245">
        <f>'Crisis Indicator Data'!AB28</f>
        <v>0</v>
      </c>
      <c r="AE31" s="245">
        <f t="shared" si="8"/>
        <v>2</v>
      </c>
      <c r="AF31" s="245">
        <f>'Crisis Indicator Data'!AC28</f>
        <v>2</v>
      </c>
      <c r="AG31" s="245">
        <f>'Crisis Indicator Data'!AD28</f>
        <v>0</v>
      </c>
      <c r="AH31" s="245">
        <f t="shared" si="9"/>
        <v>2</v>
      </c>
      <c r="AI31" s="245">
        <f>'Crisis Indicator Data'!AE28</f>
        <v>0</v>
      </c>
      <c r="AJ31" s="245">
        <f>'Crisis Indicator Data'!AF28</f>
        <v>2</v>
      </c>
      <c r="AK31" s="245">
        <f>'Crisis Indicator Data'!AG28</f>
        <v>0</v>
      </c>
      <c r="AL31" s="245">
        <f t="shared" si="10"/>
        <v>2</v>
      </c>
      <c r="AM31" s="238">
        <f t="shared" si="11"/>
        <v>5</v>
      </c>
      <c r="AN31" s="238">
        <f t="shared" si="12"/>
        <v>5</v>
      </c>
    </row>
    <row r="32" spans="1:40" ht="13.5" customHeight="1" x14ac:dyDescent="0.3">
      <c r="A32" s="145" t="str">
        <f>'Crisis Indicator Data'!A29</f>
        <v>Mixed migration flows in spain</v>
      </c>
      <c r="B32" s="146" t="str">
        <f>'Crisis Indicator Data'!B29</f>
        <v>International displacement</v>
      </c>
      <c r="C32" s="146" t="str">
        <f>'Crisis Indicator Data'!C29</f>
        <v>ESP002</v>
      </c>
      <c r="D32" s="146" t="str">
        <f>'Crisis Indicator Data'!D29</f>
        <v>Spain</v>
      </c>
      <c r="E32" s="147" t="str">
        <f>'Crisis Indicator Data'!E29</f>
        <v>ESP</v>
      </c>
      <c r="F32" s="238">
        <f>IF(B32="Regional crisis",(IF(VLOOKUP($C32,'Regional Crises'!$B$1:$R$66,7,FALSE)="x","x",ROUND(IF(VLOOKUP($C32,'Regional Crises'!$B$1:$R$66,7,FALSE)&gt;$F$3,5,IF(VLOOKUP($C32,'Regional Crises'!$B$1:$R$66,7,FALSE)&lt;F$4,0,($F$3-VLOOKUP($C32,'Regional Crises'!$B$1:$R$66,7,FALSE))/($F$3-$F$4)*5)),1))),IF(VLOOKUP($E32,'Country Indicator Data'!$B$4:$N$194,3,FALSE)="x","x",ROUND(IF(VLOOKUP($E32,'Country Indicator Data'!$B$4:$N$194,3,FALSE)&gt;$F$3,5,IF(VLOOKUP($E32,'Country Indicator Data'!$B$4:$N$194,3,FALSE)&lt;$F$4,0,($F$3-VLOOKUP($E32,'Country Indicator Data'!$B$4:$N$194,3,FALSE))/($F$3-$F$4)*5)),1)))</f>
        <v>1.1000000000000001</v>
      </c>
      <c r="G32" s="238" t="str">
        <f>IF(B32="Regional crisis",(IF(VLOOKUP($C32,'Regional Crises'!$B$1:$R$66,9,FALSE)="x","x",ROUND(IF(VLOOKUP($C32,'Regional Crises'!$B$1:$R$66,9,FALSE)&gt;G$3,5,IF(VLOOKUP($C32,'Regional Crises'!$B$1:$R$66,9,FALSE)&lt;G$4,0,(G$3-VLOOKUP($C32,'Regional Crises'!$B$1:$R$66,9,FALSE))/(G$3-G$4)*5)),1))),IF(VLOOKUP($E32,'Country Indicator Data'!$B$4:$N$194,5,FALSE)="x","x",ROUND(IF(VLOOKUP($E32,'Country Indicator Data'!$B$4:$N$194,5,FALSE)&gt;G$3,5,IF(VLOOKUP($E32,'Country Indicator Data'!$B$4:$N$194,5,FALSE)&lt;G$4,0,(G$3-VLOOKUP($E32,'Country Indicator Data'!$B$4:$N$194,5,FALSE))/(G$3-G$4)*5)),1)))</f>
        <v>x</v>
      </c>
      <c r="H32" s="238">
        <f t="shared" si="0"/>
        <v>1.1000000000000001</v>
      </c>
      <c r="I32" s="238">
        <f>IF(B32="Regional crisis",(IF(VLOOKUP($C32,'Regional Crises'!$B$1:$R$66,6,FALSE)="x","x",ROUND(IF(VLOOKUP($C32,'Regional Crises'!$B$1:$R$66,6,FALSE)&gt;I$3,5,IF(VLOOKUP($C32,'Regional Crises'!$B$1:$R$66,6,FALSE)&lt;I$4,0,5-(I$3-VLOOKUP($C32,'Regional Crises'!$B$1:$R$66,6,FALSE))/(I$3-I$4)*5)),1))),IF(VLOOKUP($E32,'Country Indicator Data'!$B$4:$N$194,2,FALSE)="x","x",ROUND(IF(VLOOKUP($E32,'Country Indicator Data'!$B$4:$N$194,2,FALSE)&gt;I$3,5,IF(VLOOKUP($E32,'Country Indicator Data'!$B$4:$N$194,2,FALSE)&lt;I$4,0,5-(I$3-VLOOKUP($E32,'Country Indicator Data'!$B$4:$N$194,2,FALSE))/(I$3-I$4)*5)),1)))</f>
        <v>2.5</v>
      </c>
      <c r="J32" s="238">
        <f>IF(B32="Regional crisis",(IF(VLOOKUP($C32,'Regional Crises'!$B$1:$R$66,8,FALSE)="x","x",ROUND(IF(VLOOKUP($C32,'Regional Crises'!$B$1:$R$66,8,FALSE)&gt;J$3,5,IF(VLOOKUP($C32,'Regional Crises'!$B$1:$R$66,8,FALSE)&lt;J$4,0,5-(J$3-VLOOKUP($C32,'Regional Crises'!$B$1:$R$66,8,FALSE))/(J$3-J$4)*5)),1))),IF(VLOOKUP($E32,'Country Indicator Data'!$B$4:$N$194,4,FALSE)="x","x",ROUND(IF(VLOOKUP($E32,'Country Indicator Data'!$B$4:$N$194,4,FALSE)&gt;J$3,5,IF(VLOOKUP($E32,'Country Indicator Data'!$B$4:$N$194,4,FALSE)&lt;J$4,0,5-(J$3-VLOOKUP($E32,'Country Indicator Data'!$B$4:$N$194,4,FALSE))/(J$3-J$4)*5)),1)))</f>
        <v>3</v>
      </c>
      <c r="K32" s="238">
        <f t="shared" si="1"/>
        <v>2.75</v>
      </c>
      <c r="L32" s="238">
        <f>IF(B32="Regional crisis",(IF(VLOOKUP($C32,'Regional Crises'!$B$1:$R$66,10,FALSE)="x","x",ROUND(IF(VLOOKUP($C32,'Regional Crises'!$B$1:$R$66,10,FALSE)&gt;L$3,5,IF(VLOOKUP($C32,'Regional Crises'!$B$1:$R$66,10,FALSE)&lt;L$4,0,5-(L$3-VLOOKUP($C32,'Regional Crises'!$B$1:$R$66,10,FALSE))/(L$3-L$4)*5)),1))),IF(VLOOKUP($E32,'Country Indicator Data'!$B$4:$N$194,6,FALSE)="x","x",ROUND(IF(VLOOKUP($E32,'Country Indicator Data'!$B$4:$N$194,6,FALSE)&gt;L$3,5,IF(VLOOKUP($E32,'Country Indicator Data'!$B$4:$N$194,6,FALSE)&lt;L$4,0,5-(L$3-VLOOKUP($E32,'Country Indicator Data'!$B$4:$N$194,6,FALSE))/(L$3-L$4)*5)),1)))</f>
        <v>0.5</v>
      </c>
      <c r="M32" s="238">
        <f>IF(B32="Regional crisis",(IF(VLOOKUP($C32,'Regional Crises'!$B$1:$R$66,11,FALSE)="x","x",ROUND(IF(VLOOKUP($C32,'Regional Crises'!$B$1:$R$66,11,FALSE)&gt;M$3,5,IF(VLOOKUP($C32,'Regional Crises'!$B$1:$R$66,11,FALSE)&lt;M$4,0,5-(M$3-VLOOKUP($C32,'Regional Crises'!$B$1:$R$66,11,FALSE))/(M$3-M$4)*5)),1))),IF(VLOOKUP($E32,'Country Indicator Data'!$B$4:$N$194,7,FALSE)="x","x",ROUND(IF(VLOOKUP($E32,'Country Indicator Data'!$B$4:$N$194,7,FALSE)&gt;M$3,5,IF(VLOOKUP($E32,'Country Indicator Data'!$B$4:$N$194,7,FALSE)&lt;M$4,0,5-(M$3-VLOOKUP($E32,'Country Indicator Data'!$B$4:$N$194,7,FALSE))/(M$3-M$4)*5)),1)))</f>
        <v>1.2</v>
      </c>
      <c r="N32" s="238">
        <f t="shared" si="2"/>
        <v>0.85</v>
      </c>
      <c r="O32" s="238">
        <f t="shared" si="3"/>
        <v>1.5666666666666667</v>
      </c>
      <c r="P32" s="238">
        <f>IF(B32="Regional crisis",VLOOKUP(C32,'Regional Crises'!$B$1:$R$69,12,FALSE),VLOOKUP(E32,'Country Indicator Data'!$B$4:$I$194,8,FALSE))</f>
        <v>3</v>
      </c>
      <c r="Q32" s="238">
        <f>IF($B32="Regional crisis",((IF(VLOOKUP($C32,'Regional Crises'!$B$1:$R$66,13,FALSE)="x","x",ROUND(IF(VLOOKUP($C32,'Regional Crises'!$B$1:$R$66,13,FALSE)&gt;Q$3,5,IF(VLOOKUP($C32,'Regional Crises'!$B$1:$R$66,13,FALSE)&lt;Q$4,0,5-(LOG(Q$3)-LOG(VLOOKUP($C32,'Regional Crises'!$B$1:$R$66,13,FALSE)))/(LOG(Q$3)-LOG(Q$4))*5)),1)))),(IF(VLOOKUP($E32,'Country Indicator Data'!$B$4:$N$194,9,FALSE)="x","x",ROUND(IF(VLOOKUP($E32,'Country Indicator Data'!$B$4:$N$194,9,FALSE)&gt;Q$3,5,IF(VLOOKUP($E32,'Country Indicator Data'!$B$4:$N$194,9,FALSE)&lt;Q$4,0,5-(LOG(Q$3)-LOG(VLOOKUP($E32,'Country Indicator Data'!$B$4:$N$194,9,FALSE)))/(LOG(Q$3)-LOG(Q$4))*5)),1))))</f>
        <v>3.4</v>
      </c>
      <c r="R32" s="238">
        <f t="shared" si="4"/>
        <v>3.2</v>
      </c>
      <c r="S32" s="238">
        <f>IF(B32="Regional crisis",((IF(VLOOKUP($C32,'Regional Crises'!$B$1:$R$66,17,FALSE)="x","x",ROUND(IF(VLOOKUP($C32,'Regional Crises'!$B$1:$R$66,17,FALSE)&gt;S$3,0,IF(VLOOKUP($C32,'Regional Crises'!$B$1:$R$66,17,FALSE)&lt;S$4,5,(S$3-VLOOKUP($C32,'Regional Crises'!$B$1:$R$66,17,FALSE))/(S$3-S$4)*5)),1)))),(IF(VLOOKUP($E32,'Country Indicator Data'!$B$4:$N$194,13,FALSE)="x","x",ROUND(IF(VLOOKUP($E32,'Country Indicator Data'!$B$4:$N$194,13,FALSE)&gt;S$3,0,IF(VLOOKUP($E32,'Country Indicator Data'!$B$4:$N$194,13,FALSE)&lt;S$4,5,(S$3-VLOOKUP($E32,'Country Indicator Data'!$B$4:$N$194,13,FALSE))/(S$3-S$4)*5)),1))))</f>
        <v>1.9</v>
      </c>
      <c r="T32" s="238">
        <f>IF(B32="Regional crisis",((IF(VLOOKUP($C32,'Regional Crises'!$B$1:$R$66,14,FALSE)="x","x",ROUND(IF(VLOOKUP($C32,'Regional Crises'!$B$1:$R$66,14,FALSE)&gt;T$3,0,IF(VLOOKUP($C32,'Regional Crises'!$B$1:$R$66,14,FALSE)&lt;T$4,5,(T$3-VLOOKUP($C32,'Regional Crises'!$B$1:$R$66,14,FALSE))/(T$3-T$4)*5)),1)))),(IF(VLOOKUP($E32,'Country Indicator Data'!$B$4:$N$194,10,FALSE)="x","x",ROUND(IF(VLOOKUP($E32,'Country Indicator Data'!$B$4:$N$194,10,FALSE)&gt;T$3,0,IF(VLOOKUP($E32,'Country Indicator Data'!$B$4:$N$194,10,FALSE)&lt;T$4,5,(T$3-VLOOKUP($E32,'Country Indicator Data'!$B$4:$N$194,10,FALSE))/(T$3-T$4)*5)),1))))</f>
        <v>1.5</v>
      </c>
      <c r="U32" s="238" t="str">
        <f>IF(B32="Regional crisis",((IF(VLOOKUP($C32,'Regional Crises'!$B$1:$R$66,15,FALSE)="x","x",ROUND(IF(VLOOKUP($C32,'Regional Crises'!$B$1:$R$66,15,FALSE)&gt;U$3,0,IF(VLOOKUP($C32,'Regional Crises'!$B$1:$R$66,15,FALSE)&lt;U$4,5,(U$3-VLOOKUP($C32,'Regional Crises'!$B$1:$R$66,15,FALSE))/(U$3-U$4)*5)),1)))),(IF(VLOOKUP($E32,'Country Indicator Data'!$B$4:$N$194,11,FALSE)="x","x",ROUND(IF(VLOOKUP($E32,'Country Indicator Data'!$B$4:$N$194,11,FALSE)&gt;U$3,0,IF(VLOOKUP($E32,'Country Indicator Data'!$B$4:$N$194,11,FALSE)&lt;U$4,5,(U$3-VLOOKUP($E32,'Country Indicator Data'!$B$4:$N$194,11,FALSE))/(U$3-U$4)*5)),1))))</f>
        <v>x</v>
      </c>
      <c r="V32" s="238">
        <f>IF(B32="Regional crisis",((IF(VLOOKUP($C32,'Regional Crises'!$B$1:$R$66,16,FALSE)="x","x",ROUND(IF(VLOOKUP($C32,'Regional Crises'!$B$1:$R$66,16,FALSE)&gt;V$3,0,IF(VLOOKUP($C32,'Regional Crises'!$B$1:$R$66,16,FALSE)&lt;V$4,5,(V$3-VLOOKUP($C32,'Regional Crises'!$B$1:$R$66,16,FALSE))/(V$3-V$4)*5)),1)))),(IF(VLOOKUP($E32,'Country Indicator Data'!$B$4:$N$194,12,FALSE)="x","x",ROUND(IF(VLOOKUP($E32,'Country Indicator Data'!$B$4:$N$194,12,FALSE)&gt;V$3,0,IF(VLOOKUP($E32,'Country Indicator Data'!$B$4:$N$194,12,FALSE)&lt;V$4,5,(V$3-VLOOKUP($E32,'Country Indicator Data'!$B$4:$N$194,12,FALSE))/(V$3-V$4)*5)),1))))</f>
        <v>0.4</v>
      </c>
      <c r="W32" s="238">
        <f t="shared" si="5"/>
        <v>1.3</v>
      </c>
      <c r="X32" s="238">
        <f t="shared" si="6"/>
        <v>2</v>
      </c>
      <c r="Y32" s="245">
        <f>IF('Core Indicators'!FC29="x","x",IF('Core Indicators'!FC29&gt;=5,5,IF('Core Indicators'!FC29&gt;=4,4,IF('Core Indicators'!FC29&gt;=3,3,IF('Core Indicators'!FC29&gt;=2,2,IF('Core Indicators'!FC29&gt;=1,1,0))))))</f>
        <v>2</v>
      </c>
      <c r="Z32" s="238">
        <f t="shared" si="7"/>
        <v>2</v>
      </c>
      <c r="AA32" s="245" t="str">
        <f>'Crisis Indicator Data'!Y29</f>
        <v>x</v>
      </c>
      <c r="AB32" s="245" t="str">
        <f>'Crisis Indicator Data'!Z29</f>
        <v>x</v>
      </c>
      <c r="AC32" s="245" t="str">
        <f>'Crisis Indicator Data'!AA29</f>
        <v>x</v>
      </c>
      <c r="AD32" s="245" t="str">
        <f>'Crisis Indicator Data'!AB29</f>
        <v>x</v>
      </c>
      <c r="AE32" s="245">
        <f t="shared" si="8"/>
        <v>0</v>
      </c>
      <c r="AF32" s="245" t="str">
        <f>'Crisis Indicator Data'!AC29</f>
        <v>x</v>
      </c>
      <c r="AG32" s="245" t="str">
        <f>'Crisis Indicator Data'!AD29</f>
        <v>x</v>
      </c>
      <c r="AH32" s="245">
        <f t="shared" si="9"/>
        <v>0</v>
      </c>
      <c r="AI32" s="245" t="str">
        <f>'Crisis Indicator Data'!AE29</f>
        <v>x</v>
      </c>
      <c r="AJ32" s="245" t="str">
        <f>'Crisis Indicator Data'!AF29</f>
        <v>x</v>
      </c>
      <c r="AK32" s="245" t="str">
        <f>'Crisis Indicator Data'!AG29</f>
        <v>x</v>
      </c>
      <c r="AL32" s="245">
        <f t="shared" si="10"/>
        <v>0</v>
      </c>
      <c r="AM32" s="238">
        <f t="shared" si="11"/>
        <v>0</v>
      </c>
      <c r="AN32" s="238">
        <f t="shared" si="12"/>
        <v>1</v>
      </c>
    </row>
    <row r="33" spans="1:40" ht="13.5" customHeight="1" x14ac:dyDescent="0.3">
      <c r="A33" s="145" t="str">
        <f>'Crisis Indicator Data'!A30</f>
        <v>Complex crisis in Ethiopia</v>
      </c>
      <c r="B33" s="146" t="str">
        <f>'Crisis Indicator Data'!B30</f>
        <v>Complex crisis</v>
      </c>
      <c r="C33" s="146" t="str">
        <f>'Crisis Indicator Data'!C30</f>
        <v>ETH001</v>
      </c>
      <c r="D33" s="146" t="str">
        <f>'Crisis Indicator Data'!D30</f>
        <v>Ethiopia</v>
      </c>
      <c r="E33" s="147" t="str">
        <f>'Crisis Indicator Data'!E30</f>
        <v>ETH</v>
      </c>
      <c r="F33" s="238">
        <f>IF(B33="Regional crisis",(IF(VLOOKUP($C33,'Regional Crises'!$B$1:$R$66,7,FALSE)="x","x",ROUND(IF(VLOOKUP($C33,'Regional Crises'!$B$1:$R$66,7,FALSE)&gt;$F$3,5,IF(VLOOKUP($C33,'Regional Crises'!$B$1:$R$66,7,FALSE)&lt;F$4,0,($F$3-VLOOKUP($C33,'Regional Crises'!$B$1:$R$66,7,FALSE))/($F$3-$F$4)*5)),1))),IF(VLOOKUP($E33,'Country Indicator Data'!$B$4:$N$194,3,FALSE)="x","x",ROUND(IF(VLOOKUP($E33,'Country Indicator Data'!$B$4:$N$194,3,FALSE)&gt;$F$3,5,IF(VLOOKUP($E33,'Country Indicator Data'!$B$4:$N$194,3,FALSE)&lt;$F$4,0,($F$3-VLOOKUP($E33,'Country Indicator Data'!$B$4:$N$194,3,FALSE))/($F$3-$F$4)*5)),1)))</f>
        <v>3.9</v>
      </c>
      <c r="G33" s="238">
        <f>IF(B33="Regional crisis",(IF(VLOOKUP($C33,'Regional Crises'!$B$1:$R$66,9,FALSE)="x","x",ROUND(IF(VLOOKUP($C33,'Regional Crises'!$B$1:$R$66,9,FALSE)&gt;G$3,5,IF(VLOOKUP($C33,'Regional Crises'!$B$1:$R$66,9,FALSE)&lt;G$4,0,(G$3-VLOOKUP($C33,'Regional Crises'!$B$1:$R$66,9,FALSE))/(G$3-G$4)*5)),1))),IF(VLOOKUP($E33,'Country Indicator Data'!$B$4:$N$194,5,FALSE)="x","x",ROUND(IF(VLOOKUP($E33,'Country Indicator Data'!$B$4:$N$194,5,FALSE)&gt;G$3,5,IF(VLOOKUP($E33,'Country Indicator Data'!$B$4:$N$194,5,FALSE)&lt;G$4,0,(G$3-VLOOKUP($E33,'Country Indicator Data'!$B$4:$N$194,5,FALSE))/(G$3-G$4)*5)),1)))</f>
        <v>3</v>
      </c>
      <c r="H33" s="238">
        <f t="shared" si="0"/>
        <v>3.45</v>
      </c>
      <c r="I33" s="238">
        <f>IF(B33="Regional crisis",(IF(VLOOKUP($C33,'Regional Crises'!$B$1:$R$66,6,FALSE)="x","x",ROUND(IF(VLOOKUP($C33,'Regional Crises'!$B$1:$R$66,6,FALSE)&gt;I$3,5,IF(VLOOKUP($C33,'Regional Crises'!$B$1:$R$66,6,FALSE)&lt;I$4,0,5-(I$3-VLOOKUP($C33,'Regional Crises'!$B$1:$R$66,6,FALSE))/(I$3-I$4)*5)),1))),IF(VLOOKUP($E33,'Country Indicator Data'!$B$4:$N$194,2,FALSE)="x","x",ROUND(IF(VLOOKUP($E33,'Country Indicator Data'!$B$4:$N$194,2,FALSE)&gt;I$3,5,IF(VLOOKUP($E33,'Country Indicator Data'!$B$4:$N$194,2,FALSE)&lt;I$4,0,5-(I$3-VLOOKUP($E33,'Country Indicator Data'!$B$4:$N$194,2,FALSE))/(I$3-I$4)*5)),1)))</f>
        <v>3.8</v>
      </c>
      <c r="J33" s="238">
        <f>IF(B33="Regional crisis",(IF(VLOOKUP($C33,'Regional Crises'!$B$1:$R$66,8,FALSE)="x","x",ROUND(IF(VLOOKUP($C33,'Regional Crises'!$B$1:$R$66,8,FALSE)&gt;J$3,5,IF(VLOOKUP($C33,'Regional Crises'!$B$1:$R$66,8,FALSE)&lt;J$4,0,5-(J$3-VLOOKUP($C33,'Regional Crises'!$B$1:$R$66,8,FALSE))/(J$3-J$4)*5)),1))),IF(VLOOKUP($E33,'Country Indicator Data'!$B$4:$N$194,4,FALSE)="x","x",ROUND(IF(VLOOKUP($E33,'Country Indicator Data'!$B$4:$N$194,4,FALSE)&gt;J$3,5,IF(VLOOKUP($E33,'Country Indicator Data'!$B$4:$N$194,4,FALSE)&lt;J$4,0,5-(J$3-VLOOKUP($E33,'Country Indicator Data'!$B$4:$N$194,4,FALSE))/(J$3-J$4)*5)),1)))</f>
        <v>2.7</v>
      </c>
      <c r="K33" s="238">
        <f t="shared" si="1"/>
        <v>3.25</v>
      </c>
      <c r="L33" s="238">
        <f>IF(B33="Regional crisis",(IF(VLOOKUP($C33,'Regional Crises'!$B$1:$R$66,10,FALSE)="x","x",ROUND(IF(VLOOKUP($C33,'Regional Crises'!$B$1:$R$66,10,FALSE)&gt;L$3,5,IF(VLOOKUP($C33,'Regional Crises'!$B$1:$R$66,10,FALSE)&lt;L$4,0,5-(L$3-VLOOKUP($C33,'Regional Crises'!$B$1:$R$66,10,FALSE))/(L$3-L$4)*5)),1))),IF(VLOOKUP($E33,'Country Indicator Data'!$B$4:$N$194,6,FALSE)="x","x",ROUND(IF(VLOOKUP($E33,'Country Indicator Data'!$B$4:$N$194,6,FALSE)&gt;L$3,5,IF(VLOOKUP($E33,'Country Indicator Data'!$B$4:$N$194,6,FALSE)&lt;L$4,0,5-(L$3-VLOOKUP($E33,'Country Indicator Data'!$B$4:$N$194,6,FALSE))/(L$3-L$4)*5)),1)))</f>
        <v>3.4</v>
      </c>
      <c r="M33" s="238">
        <f>IF(B33="Regional crisis",(IF(VLOOKUP($C33,'Regional Crises'!$B$1:$R$66,11,FALSE)="x","x",ROUND(IF(VLOOKUP($C33,'Regional Crises'!$B$1:$R$66,11,FALSE)&gt;M$3,5,IF(VLOOKUP($C33,'Regional Crises'!$B$1:$R$66,11,FALSE)&lt;M$4,0,5-(M$3-VLOOKUP($C33,'Regional Crises'!$B$1:$R$66,11,FALSE))/(M$3-M$4)*5)),1))),IF(VLOOKUP($E33,'Country Indicator Data'!$B$4:$N$194,7,FALSE)="x","x",ROUND(IF(VLOOKUP($E33,'Country Indicator Data'!$B$4:$N$194,7,FALSE)&gt;M$3,5,IF(VLOOKUP($E33,'Country Indicator Data'!$B$4:$N$194,7,FALSE)&lt;M$4,0,5-(M$3-VLOOKUP($E33,'Country Indicator Data'!$B$4:$N$194,7,FALSE))/(M$3-M$4)*5)),1)))</f>
        <v>1.3</v>
      </c>
      <c r="N33" s="238">
        <f t="shared" si="2"/>
        <v>2.35</v>
      </c>
      <c r="O33" s="238">
        <f t="shared" si="3"/>
        <v>3.0166666666666671</v>
      </c>
      <c r="P33" s="238">
        <f>IF(B33="Regional crisis",VLOOKUP(C33,'Regional Crises'!$B$1:$R$69,12,FALSE),VLOOKUP(E33,'Country Indicator Data'!$B$4:$I$194,8,FALSE))</f>
        <v>3</v>
      </c>
      <c r="Q33" s="238">
        <f>IF($B33="Regional crisis",((IF(VLOOKUP($C33,'Regional Crises'!$B$1:$R$66,13,FALSE)="x","x",ROUND(IF(VLOOKUP($C33,'Regional Crises'!$B$1:$R$66,13,FALSE)&gt;Q$3,5,IF(VLOOKUP($C33,'Regional Crises'!$B$1:$R$66,13,FALSE)&lt;Q$4,0,5-(LOG(Q$3)-LOG(VLOOKUP($C33,'Regional Crises'!$B$1:$R$66,13,FALSE)))/(LOG(Q$3)-LOG(Q$4))*5)),1)))),(IF(VLOOKUP($E33,'Country Indicator Data'!$B$4:$N$194,9,FALSE)="x","x",ROUND(IF(VLOOKUP($E33,'Country Indicator Data'!$B$4:$N$194,9,FALSE)&gt;Q$3,5,IF(VLOOKUP($E33,'Country Indicator Data'!$B$4:$N$194,9,FALSE)&lt;Q$4,0,5-(LOG(Q$3)-LOG(VLOOKUP($E33,'Country Indicator Data'!$B$4:$N$194,9,FALSE)))/(LOG(Q$3)-LOG(Q$4))*5)),1))))</f>
        <v>4.4000000000000004</v>
      </c>
      <c r="R33" s="238">
        <f t="shared" si="4"/>
        <v>3.7</v>
      </c>
      <c r="S33" s="238">
        <f>IF(B33="Regional crisis",((IF(VLOOKUP($C33,'Regional Crises'!$B$1:$R$66,17,FALSE)="x","x",ROUND(IF(VLOOKUP($C33,'Regional Crises'!$B$1:$R$66,17,FALSE)&gt;S$3,0,IF(VLOOKUP($C33,'Regional Crises'!$B$1:$R$66,17,FALSE)&lt;S$4,5,(S$3-VLOOKUP($C33,'Regional Crises'!$B$1:$R$66,17,FALSE))/(S$3-S$4)*5)),1)))),(IF(VLOOKUP($E33,'Country Indicator Data'!$B$4:$N$194,13,FALSE)="x","x",ROUND(IF(VLOOKUP($E33,'Country Indicator Data'!$B$4:$N$194,13,FALSE)&gt;S$3,0,IF(VLOOKUP($E33,'Country Indicator Data'!$B$4:$N$194,13,FALSE)&lt;S$4,5,(S$3-VLOOKUP($E33,'Country Indicator Data'!$B$4:$N$194,13,FALSE))/(S$3-S$4)*5)),1))))</f>
        <v>3.2</v>
      </c>
      <c r="T33" s="238">
        <f>IF(B33="Regional crisis",((IF(VLOOKUP($C33,'Regional Crises'!$B$1:$R$66,14,FALSE)="x","x",ROUND(IF(VLOOKUP($C33,'Regional Crises'!$B$1:$R$66,14,FALSE)&gt;T$3,0,IF(VLOOKUP($C33,'Regional Crises'!$B$1:$R$66,14,FALSE)&lt;T$4,5,(T$3-VLOOKUP($C33,'Regional Crises'!$B$1:$R$66,14,FALSE))/(T$3-T$4)*5)),1)))),(IF(VLOOKUP($E33,'Country Indicator Data'!$B$4:$N$194,10,FALSE)="x","x",ROUND(IF(VLOOKUP($E33,'Country Indicator Data'!$B$4:$N$194,10,FALSE)&gt;T$3,0,IF(VLOOKUP($E33,'Country Indicator Data'!$B$4:$N$194,10,FALSE)&lt;T$4,5,(T$3-VLOOKUP($E33,'Country Indicator Data'!$B$4:$N$194,10,FALSE))/(T$3-T$4)*5)),1))))</f>
        <v>3</v>
      </c>
      <c r="U33" s="238">
        <f>IF(B33="Regional crisis",((IF(VLOOKUP($C33,'Regional Crises'!$B$1:$R$66,15,FALSE)="x","x",ROUND(IF(VLOOKUP($C33,'Regional Crises'!$B$1:$R$66,15,FALSE)&gt;U$3,0,IF(VLOOKUP($C33,'Regional Crises'!$B$1:$R$66,15,FALSE)&lt;U$4,5,(U$3-VLOOKUP($C33,'Regional Crises'!$B$1:$R$66,15,FALSE))/(U$3-U$4)*5)),1)))),(IF(VLOOKUP($E33,'Country Indicator Data'!$B$4:$N$194,11,FALSE)="x","x",ROUND(IF(VLOOKUP($E33,'Country Indicator Data'!$B$4:$N$194,11,FALSE)&gt;U$3,0,IF(VLOOKUP($E33,'Country Indicator Data'!$B$4:$N$194,11,FALSE)&lt;U$4,5,(U$3-VLOOKUP($E33,'Country Indicator Data'!$B$4:$N$194,11,FALSE))/(U$3-U$4)*5)),1))))</f>
        <v>3.4</v>
      </c>
      <c r="V33" s="238">
        <f>IF(B33="Regional crisis",((IF(VLOOKUP($C33,'Regional Crises'!$B$1:$R$66,16,FALSE)="x","x",ROUND(IF(VLOOKUP($C33,'Regional Crises'!$B$1:$R$66,16,FALSE)&gt;V$3,0,IF(VLOOKUP($C33,'Regional Crises'!$B$1:$R$66,16,FALSE)&lt;V$4,5,(V$3-VLOOKUP($C33,'Regional Crises'!$B$1:$R$66,16,FALSE))/(V$3-V$4)*5)),1)))),(IF(VLOOKUP($E33,'Country Indicator Data'!$B$4:$N$194,12,FALSE)="x","x",ROUND(IF(VLOOKUP($E33,'Country Indicator Data'!$B$4:$N$194,12,FALSE)&gt;V$3,0,IF(VLOOKUP($E33,'Country Indicator Data'!$B$4:$N$194,12,FALSE)&lt;V$4,5,(V$3-VLOOKUP($E33,'Country Indicator Data'!$B$4:$N$194,12,FALSE))/(V$3-V$4)*5)),1))))</f>
        <v>3.8</v>
      </c>
      <c r="W33" s="238">
        <f t="shared" si="5"/>
        <v>3.4</v>
      </c>
      <c r="X33" s="238">
        <f t="shared" si="6"/>
        <v>3.4</v>
      </c>
      <c r="Y33" s="245">
        <f>IF('Core Indicators'!FC30="x","x",IF('Core Indicators'!FC30&gt;=5,5,IF('Core Indicators'!FC30&gt;=4,4,IF('Core Indicators'!FC30&gt;=3,3,IF('Core Indicators'!FC30&gt;=2,2,IF('Core Indicators'!FC30&gt;=1,1,0))))))</f>
        <v>4</v>
      </c>
      <c r="Z33" s="238">
        <f t="shared" si="7"/>
        <v>4</v>
      </c>
      <c r="AA33" s="245">
        <f>'Crisis Indicator Data'!Y30</f>
        <v>1</v>
      </c>
      <c r="AB33" s="245">
        <f>'Crisis Indicator Data'!Z30</f>
        <v>2</v>
      </c>
      <c r="AC33" s="245">
        <f>'Crisis Indicator Data'!AA30</f>
        <v>2</v>
      </c>
      <c r="AD33" s="245">
        <f>'Crisis Indicator Data'!AB30</f>
        <v>0</v>
      </c>
      <c r="AE33" s="245">
        <f t="shared" si="8"/>
        <v>2</v>
      </c>
      <c r="AF33" s="245">
        <f>'Crisis Indicator Data'!AC30</f>
        <v>3</v>
      </c>
      <c r="AG33" s="245">
        <f>'Crisis Indicator Data'!AD30</f>
        <v>2</v>
      </c>
      <c r="AH33" s="245">
        <f t="shared" si="9"/>
        <v>5</v>
      </c>
      <c r="AI33" s="245">
        <f>'Crisis Indicator Data'!AE30</f>
        <v>3</v>
      </c>
      <c r="AJ33" s="245">
        <f>'Crisis Indicator Data'!AF30</f>
        <v>3</v>
      </c>
      <c r="AK33" s="245">
        <f>'Crisis Indicator Data'!AG30</f>
        <v>3</v>
      </c>
      <c r="AL33" s="245">
        <f t="shared" si="10"/>
        <v>5</v>
      </c>
      <c r="AM33" s="238">
        <f t="shared" si="11"/>
        <v>4</v>
      </c>
      <c r="AN33" s="238">
        <f t="shared" si="12"/>
        <v>4</v>
      </c>
    </row>
    <row r="34" spans="1:40" ht="13.5" customHeight="1" x14ac:dyDescent="0.3">
      <c r="A34" s="145" t="str">
        <f>'Crisis Indicator Data'!A31</f>
        <v>Flood Crisis in Ethiopia</v>
      </c>
      <c r="B34" s="146" t="str">
        <f>'Crisis Indicator Data'!B31</f>
        <v>Flood</v>
      </c>
      <c r="C34" s="146" t="str">
        <f>'Crisis Indicator Data'!C31</f>
        <v>ETH002</v>
      </c>
      <c r="D34" s="146" t="str">
        <f>'Crisis Indicator Data'!D31</f>
        <v>Ethiopia</v>
      </c>
      <c r="E34" s="147" t="str">
        <f>'Crisis Indicator Data'!E31</f>
        <v>ETH</v>
      </c>
      <c r="F34" s="238">
        <f>IF(B34="Regional crisis",(IF(VLOOKUP($C34,'Regional Crises'!$B$1:$R$66,7,FALSE)="x","x",ROUND(IF(VLOOKUP($C34,'Regional Crises'!$B$1:$R$66,7,FALSE)&gt;$F$3,5,IF(VLOOKUP($C34,'Regional Crises'!$B$1:$R$66,7,FALSE)&lt;F$4,0,($F$3-VLOOKUP($C34,'Regional Crises'!$B$1:$R$66,7,FALSE))/($F$3-$F$4)*5)),1))),IF(VLOOKUP($E34,'Country Indicator Data'!$B$4:$N$194,3,FALSE)="x","x",ROUND(IF(VLOOKUP($E34,'Country Indicator Data'!$B$4:$N$194,3,FALSE)&gt;$F$3,5,IF(VLOOKUP($E34,'Country Indicator Data'!$B$4:$N$194,3,FALSE)&lt;$F$4,0,($F$3-VLOOKUP($E34,'Country Indicator Data'!$B$4:$N$194,3,FALSE))/($F$3-$F$4)*5)),1)))</f>
        <v>3.9</v>
      </c>
      <c r="G34" s="238">
        <f>IF(B34="Regional crisis",(IF(VLOOKUP($C34,'Regional Crises'!$B$1:$R$66,9,FALSE)="x","x",ROUND(IF(VLOOKUP($C34,'Regional Crises'!$B$1:$R$66,9,FALSE)&gt;G$3,5,IF(VLOOKUP($C34,'Regional Crises'!$B$1:$R$66,9,FALSE)&lt;G$4,0,(G$3-VLOOKUP($C34,'Regional Crises'!$B$1:$R$66,9,FALSE))/(G$3-G$4)*5)),1))),IF(VLOOKUP($E34,'Country Indicator Data'!$B$4:$N$194,5,FALSE)="x","x",ROUND(IF(VLOOKUP($E34,'Country Indicator Data'!$B$4:$N$194,5,FALSE)&gt;G$3,5,IF(VLOOKUP($E34,'Country Indicator Data'!$B$4:$N$194,5,FALSE)&lt;G$4,0,(G$3-VLOOKUP($E34,'Country Indicator Data'!$B$4:$N$194,5,FALSE))/(G$3-G$4)*5)),1)))</f>
        <v>3</v>
      </c>
      <c r="H34" s="238">
        <f t="shared" si="0"/>
        <v>3.45</v>
      </c>
      <c r="I34" s="238">
        <f>IF(B34="Regional crisis",(IF(VLOOKUP($C34,'Regional Crises'!$B$1:$R$66,6,FALSE)="x","x",ROUND(IF(VLOOKUP($C34,'Regional Crises'!$B$1:$R$66,6,FALSE)&gt;I$3,5,IF(VLOOKUP($C34,'Regional Crises'!$B$1:$R$66,6,FALSE)&lt;I$4,0,5-(I$3-VLOOKUP($C34,'Regional Crises'!$B$1:$R$66,6,FALSE))/(I$3-I$4)*5)),1))),IF(VLOOKUP($E34,'Country Indicator Data'!$B$4:$N$194,2,FALSE)="x","x",ROUND(IF(VLOOKUP($E34,'Country Indicator Data'!$B$4:$N$194,2,FALSE)&gt;I$3,5,IF(VLOOKUP($E34,'Country Indicator Data'!$B$4:$N$194,2,FALSE)&lt;I$4,0,5-(I$3-VLOOKUP($E34,'Country Indicator Data'!$B$4:$N$194,2,FALSE))/(I$3-I$4)*5)),1)))</f>
        <v>3.8</v>
      </c>
      <c r="J34" s="238">
        <f>IF(B34="Regional crisis",(IF(VLOOKUP($C34,'Regional Crises'!$B$1:$R$66,8,FALSE)="x","x",ROUND(IF(VLOOKUP($C34,'Regional Crises'!$B$1:$R$66,8,FALSE)&gt;J$3,5,IF(VLOOKUP($C34,'Regional Crises'!$B$1:$R$66,8,FALSE)&lt;J$4,0,5-(J$3-VLOOKUP($C34,'Regional Crises'!$B$1:$R$66,8,FALSE))/(J$3-J$4)*5)),1))),IF(VLOOKUP($E34,'Country Indicator Data'!$B$4:$N$194,4,FALSE)="x","x",ROUND(IF(VLOOKUP($E34,'Country Indicator Data'!$B$4:$N$194,4,FALSE)&gt;J$3,5,IF(VLOOKUP($E34,'Country Indicator Data'!$B$4:$N$194,4,FALSE)&lt;J$4,0,5-(J$3-VLOOKUP($E34,'Country Indicator Data'!$B$4:$N$194,4,FALSE))/(J$3-J$4)*5)),1)))</f>
        <v>2.7</v>
      </c>
      <c r="K34" s="238">
        <f t="shared" si="1"/>
        <v>3.25</v>
      </c>
      <c r="L34" s="238">
        <f>IF(B34="Regional crisis",(IF(VLOOKUP($C34,'Regional Crises'!$B$1:$R$66,10,FALSE)="x","x",ROUND(IF(VLOOKUP($C34,'Regional Crises'!$B$1:$R$66,10,FALSE)&gt;L$3,5,IF(VLOOKUP($C34,'Regional Crises'!$B$1:$R$66,10,FALSE)&lt;L$4,0,5-(L$3-VLOOKUP($C34,'Regional Crises'!$B$1:$R$66,10,FALSE))/(L$3-L$4)*5)),1))),IF(VLOOKUP($E34,'Country Indicator Data'!$B$4:$N$194,6,FALSE)="x","x",ROUND(IF(VLOOKUP($E34,'Country Indicator Data'!$B$4:$N$194,6,FALSE)&gt;L$3,5,IF(VLOOKUP($E34,'Country Indicator Data'!$B$4:$N$194,6,FALSE)&lt;L$4,0,5-(L$3-VLOOKUP($E34,'Country Indicator Data'!$B$4:$N$194,6,FALSE))/(L$3-L$4)*5)),1)))</f>
        <v>3.4</v>
      </c>
      <c r="M34" s="238">
        <f>IF(B34="Regional crisis",(IF(VLOOKUP($C34,'Regional Crises'!$B$1:$R$66,11,FALSE)="x","x",ROUND(IF(VLOOKUP($C34,'Regional Crises'!$B$1:$R$66,11,FALSE)&gt;M$3,5,IF(VLOOKUP($C34,'Regional Crises'!$B$1:$R$66,11,FALSE)&lt;M$4,0,5-(M$3-VLOOKUP($C34,'Regional Crises'!$B$1:$R$66,11,FALSE))/(M$3-M$4)*5)),1))),IF(VLOOKUP($E34,'Country Indicator Data'!$B$4:$N$194,7,FALSE)="x","x",ROUND(IF(VLOOKUP($E34,'Country Indicator Data'!$B$4:$N$194,7,FALSE)&gt;M$3,5,IF(VLOOKUP($E34,'Country Indicator Data'!$B$4:$N$194,7,FALSE)&lt;M$4,0,5-(M$3-VLOOKUP($E34,'Country Indicator Data'!$B$4:$N$194,7,FALSE))/(M$3-M$4)*5)),1)))</f>
        <v>1.3</v>
      </c>
      <c r="N34" s="238">
        <f t="shared" si="2"/>
        <v>2.35</v>
      </c>
      <c r="O34" s="238">
        <f t="shared" si="3"/>
        <v>3.0166666666666671</v>
      </c>
      <c r="P34" s="238">
        <f>IF(B34="Regional crisis",VLOOKUP(C34,'Regional Crises'!$B$1:$R$69,12,FALSE),VLOOKUP(E34,'Country Indicator Data'!$B$4:$I$194,8,FALSE))</f>
        <v>3</v>
      </c>
      <c r="Q34" s="238">
        <f>IF($B34="Regional crisis",((IF(VLOOKUP($C34,'Regional Crises'!$B$1:$R$66,13,FALSE)="x","x",ROUND(IF(VLOOKUP($C34,'Regional Crises'!$B$1:$R$66,13,FALSE)&gt;Q$3,5,IF(VLOOKUP($C34,'Regional Crises'!$B$1:$R$66,13,FALSE)&lt;Q$4,0,5-(LOG(Q$3)-LOG(VLOOKUP($C34,'Regional Crises'!$B$1:$R$66,13,FALSE)))/(LOG(Q$3)-LOG(Q$4))*5)),1)))),(IF(VLOOKUP($E34,'Country Indicator Data'!$B$4:$N$194,9,FALSE)="x","x",ROUND(IF(VLOOKUP($E34,'Country Indicator Data'!$B$4:$N$194,9,FALSE)&gt;Q$3,5,IF(VLOOKUP($E34,'Country Indicator Data'!$B$4:$N$194,9,FALSE)&lt;Q$4,0,5-(LOG(Q$3)-LOG(VLOOKUP($E34,'Country Indicator Data'!$B$4:$N$194,9,FALSE)))/(LOG(Q$3)-LOG(Q$4))*5)),1))))</f>
        <v>4.4000000000000004</v>
      </c>
      <c r="R34" s="238">
        <f t="shared" si="4"/>
        <v>3.7</v>
      </c>
      <c r="S34" s="238">
        <f>IF(B34="Regional crisis",((IF(VLOOKUP($C34,'Regional Crises'!$B$1:$R$66,17,FALSE)="x","x",ROUND(IF(VLOOKUP($C34,'Regional Crises'!$B$1:$R$66,17,FALSE)&gt;S$3,0,IF(VLOOKUP($C34,'Regional Crises'!$B$1:$R$66,17,FALSE)&lt;S$4,5,(S$3-VLOOKUP($C34,'Regional Crises'!$B$1:$R$66,17,FALSE))/(S$3-S$4)*5)),1)))),(IF(VLOOKUP($E34,'Country Indicator Data'!$B$4:$N$194,13,FALSE)="x","x",ROUND(IF(VLOOKUP($E34,'Country Indicator Data'!$B$4:$N$194,13,FALSE)&gt;S$3,0,IF(VLOOKUP($E34,'Country Indicator Data'!$B$4:$N$194,13,FALSE)&lt;S$4,5,(S$3-VLOOKUP($E34,'Country Indicator Data'!$B$4:$N$194,13,FALSE))/(S$3-S$4)*5)),1))))</f>
        <v>3.2</v>
      </c>
      <c r="T34" s="238">
        <f>IF(B34="Regional crisis",((IF(VLOOKUP($C34,'Regional Crises'!$B$1:$R$66,14,FALSE)="x","x",ROUND(IF(VLOOKUP($C34,'Regional Crises'!$B$1:$R$66,14,FALSE)&gt;T$3,0,IF(VLOOKUP($C34,'Regional Crises'!$B$1:$R$66,14,FALSE)&lt;T$4,5,(T$3-VLOOKUP($C34,'Regional Crises'!$B$1:$R$66,14,FALSE))/(T$3-T$4)*5)),1)))),(IF(VLOOKUP($E34,'Country Indicator Data'!$B$4:$N$194,10,FALSE)="x","x",ROUND(IF(VLOOKUP($E34,'Country Indicator Data'!$B$4:$N$194,10,FALSE)&gt;T$3,0,IF(VLOOKUP($E34,'Country Indicator Data'!$B$4:$N$194,10,FALSE)&lt;T$4,5,(T$3-VLOOKUP($E34,'Country Indicator Data'!$B$4:$N$194,10,FALSE))/(T$3-T$4)*5)),1))))</f>
        <v>3</v>
      </c>
      <c r="U34" s="238">
        <f>IF(B34="Regional crisis",((IF(VLOOKUP($C34,'Regional Crises'!$B$1:$R$66,15,FALSE)="x","x",ROUND(IF(VLOOKUP($C34,'Regional Crises'!$B$1:$R$66,15,FALSE)&gt;U$3,0,IF(VLOOKUP($C34,'Regional Crises'!$B$1:$R$66,15,FALSE)&lt;U$4,5,(U$3-VLOOKUP($C34,'Regional Crises'!$B$1:$R$66,15,FALSE))/(U$3-U$4)*5)),1)))),(IF(VLOOKUP($E34,'Country Indicator Data'!$B$4:$N$194,11,FALSE)="x","x",ROUND(IF(VLOOKUP($E34,'Country Indicator Data'!$B$4:$N$194,11,FALSE)&gt;U$3,0,IF(VLOOKUP($E34,'Country Indicator Data'!$B$4:$N$194,11,FALSE)&lt;U$4,5,(U$3-VLOOKUP($E34,'Country Indicator Data'!$B$4:$N$194,11,FALSE))/(U$3-U$4)*5)),1))))</f>
        <v>3.4</v>
      </c>
      <c r="V34" s="238">
        <f>IF(B34="Regional crisis",((IF(VLOOKUP($C34,'Regional Crises'!$B$1:$R$66,16,FALSE)="x","x",ROUND(IF(VLOOKUP($C34,'Regional Crises'!$B$1:$R$66,16,FALSE)&gt;V$3,0,IF(VLOOKUP($C34,'Regional Crises'!$B$1:$R$66,16,FALSE)&lt;V$4,5,(V$3-VLOOKUP($C34,'Regional Crises'!$B$1:$R$66,16,FALSE))/(V$3-V$4)*5)),1)))),(IF(VLOOKUP($E34,'Country Indicator Data'!$B$4:$N$194,12,FALSE)="x","x",ROUND(IF(VLOOKUP($E34,'Country Indicator Data'!$B$4:$N$194,12,FALSE)&gt;V$3,0,IF(VLOOKUP($E34,'Country Indicator Data'!$B$4:$N$194,12,FALSE)&lt;V$4,5,(V$3-VLOOKUP($E34,'Country Indicator Data'!$B$4:$N$194,12,FALSE))/(V$3-V$4)*5)),1))))</f>
        <v>3.8</v>
      </c>
      <c r="W34" s="238">
        <f t="shared" si="5"/>
        <v>3.4</v>
      </c>
      <c r="X34" s="238">
        <f t="shared" si="6"/>
        <v>3.4</v>
      </c>
      <c r="Y34" s="245">
        <f>IF('Core Indicators'!FC31="x","x",IF('Core Indicators'!FC31&gt;=5,5,IF('Core Indicators'!FC31&gt;=4,4,IF('Core Indicators'!FC31&gt;=3,3,IF('Core Indicators'!FC31&gt;=2,2,IF('Core Indicators'!FC31&gt;=1,1,0))))))</f>
        <v>3</v>
      </c>
      <c r="Z34" s="238">
        <f t="shared" si="7"/>
        <v>3</v>
      </c>
      <c r="AA34" s="245" t="str">
        <f>'Crisis Indicator Data'!Y31</f>
        <v>x</v>
      </c>
      <c r="AB34" s="245" t="str">
        <f>'Crisis Indicator Data'!Z31</f>
        <v>x</v>
      </c>
      <c r="AC34" s="245" t="str">
        <f>'Crisis Indicator Data'!AA31</f>
        <v>x</v>
      </c>
      <c r="AD34" s="245" t="str">
        <f>'Crisis Indicator Data'!AB31</f>
        <v>x</v>
      </c>
      <c r="AE34" s="245">
        <f t="shared" si="8"/>
        <v>0</v>
      </c>
      <c r="AF34" s="245" t="str">
        <f>'Crisis Indicator Data'!AC31</f>
        <v>x</v>
      </c>
      <c r="AG34" s="245" t="str">
        <f>'Crisis Indicator Data'!AD31</f>
        <v>x</v>
      </c>
      <c r="AH34" s="245">
        <f t="shared" si="9"/>
        <v>0</v>
      </c>
      <c r="AI34" s="245" t="str">
        <f>'Crisis Indicator Data'!AE31</f>
        <v>x</v>
      </c>
      <c r="AJ34" s="245" t="str">
        <f>'Crisis Indicator Data'!AF31</f>
        <v>x</v>
      </c>
      <c r="AK34" s="245">
        <f>'Crisis Indicator Data'!AG31</f>
        <v>2</v>
      </c>
      <c r="AL34" s="245">
        <f t="shared" si="10"/>
        <v>2</v>
      </c>
      <c r="AM34" s="238">
        <f t="shared" si="11"/>
        <v>1</v>
      </c>
      <c r="AN34" s="238">
        <f t="shared" si="12"/>
        <v>2</v>
      </c>
    </row>
    <row r="35" spans="1:40" ht="13.5" customHeight="1" x14ac:dyDescent="0.3">
      <c r="A35" s="145" t="str">
        <f>'Crisis Indicator Data'!A32</f>
        <v>International Displacement</v>
      </c>
      <c r="B35" s="146" t="str">
        <f>'Crisis Indicator Data'!B32</f>
        <v>International displacement</v>
      </c>
      <c r="C35" s="146" t="str">
        <f>'Crisis Indicator Data'!C32</f>
        <v>ETH003</v>
      </c>
      <c r="D35" s="146" t="str">
        <f>'Crisis Indicator Data'!D32</f>
        <v>Ethiopia</v>
      </c>
      <c r="E35" s="147" t="str">
        <f>'Crisis Indicator Data'!E32</f>
        <v>ETH</v>
      </c>
      <c r="F35" s="238">
        <f>IF(B35="Regional crisis",(IF(VLOOKUP($C35,'Regional Crises'!$B$1:$R$66,7,FALSE)="x","x",ROUND(IF(VLOOKUP($C35,'Regional Crises'!$B$1:$R$66,7,FALSE)&gt;$F$3,5,IF(VLOOKUP($C35,'Regional Crises'!$B$1:$R$66,7,FALSE)&lt;F$4,0,($F$3-VLOOKUP($C35,'Regional Crises'!$B$1:$R$66,7,FALSE))/($F$3-$F$4)*5)),1))),IF(VLOOKUP($E35,'Country Indicator Data'!$B$4:$N$194,3,FALSE)="x","x",ROUND(IF(VLOOKUP($E35,'Country Indicator Data'!$B$4:$N$194,3,FALSE)&gt;$F$3,5,IF(VLOOKUP($E35,'Country Indicator Data'!$B$4:$N$194,3,FALSE)&lt;$F$4,0,($F$3-VLOOKUP($E35,'Country Indicator Data'!$B$4:$N$194,3,FALSE))/($F$3-$F$4)*5)),1)))</f>
        <v>3.9</v>
      </c>
      <c r="G35" s="238">
        <f>IF(B35="Regional crisis",(IF(VLOOKUP($C35,'Regional Crises'!$B$1:$R$66,9,FALSE)="x","x",ROUND(IF(VLOOKUP($C35,'Regional Crises'!$B$1:$R$66,9,FALSE)&gt;G$3,5,IF(VLOOKUP($C35,'Regional Crises'!$B$1:$R$66,9,FALSE)&lt;G$4,0,(G$3-VLOOKUP($C35,'Regional Crises'!$B$1:$R$66,9,FALSE))/(G$3-G$4)*5)),1))),IF(VLOOKUP($E35,'Country Indicator Data'!$B$4:$N$194,5,FALSE)="x","x",ROUND(IF(VLOOKUP($E35,'Country Indicator Data'!$B$4:$N$194,5,FALSE)&gt;G$3,5,IF(VLOOKUP($E35,'Country Indicator Data'!$B$4:$N$194,5,FALSE)&lt;G$4,0,(G$3-VLOOKUP($E35,'Country Indicator Data'!$B$4:$N$194,5,FALSE))/(G$3-G$4)*5)),1)))</f>
        <v>3</v>
      </c>
      <c r="H35" s="238">
        <f t="shared" si="0"/>
        <v>3.45</v>
      </c>
      <c r="I35" s="238">
        <f>IF(B35="Regional crisis",(IF(VLOOKUP($C35,'Regional Crises'!$B$1:$R$66,6,FALSE)="x","x",ROUND(IF(VLOOKUP($C35,'Regional Crises'!$B$1:$R$66,6,FALSE)&gt;I$3,5,IF(VLOOKUP($C35,'Regional Crises'!$B$1:$R$66,6,FALSE)&lt;I$4,0,5-(I$3-VLOOKUP($C35,'Regional Crises'!$B$1:$R$66,6,FALSE))/(I$3-I$4)*5)),1))),IF(VLOOKUP($E35,'Country Indicator Data'!$B$4:$N$194,2,FALSE)="x","x",ROUND(IF(VLOOKUP($E35,'Country Indicator Data'!$B$4:$N$194,2,FALSE)&gt;I$3,5,IF(VLOOKUP($E35,'Country Indicator Data'!$B$4:$N$194,2,FALSE)&lt;I$4,0,5-(I$3-VLOOKUP($E35,'Country Indicator Data'!$B$4:$N$194,2,FALSE))/(I$3-I$4)*5)),1)))</f>
        <v>3.8</v>
      </c>
      <c r="J35" s="238">
        <f>IF(B35="Regional crisis",(IF(VLOOKUP($C35,'Regional Crises'!$B$1:$R$66,8,FALSE)="x","x",ROUND(IF(VLOOKUP($C35,'Regional Crises'!$B$1:$R$66,8,FALSE)&gt;J$3,5,IF(VLOOKUP($C35,'Regional Crises'!$B$1:$R$66,8,FALSE)&lt;J$4,0,5-(J$3-VLOOKUP($C35,'Regional Crises'!$B$1:$R$66,8,FALSE))/(J$3-J$4)*5)),1))),IF(VLOOKUP($E35,'Country Indicator Data'!$B$4:$N$194,4,FALSE)="x","x",ROUND(IF(VLOOKUP($E35,'Country Indicator Data'!$B$4:$N$194,4,FALSE)&gt;J$3,5,IF(VLOOKUP($E35,'Country Indicator Data'!$B$4:$N$194,4,FALSE)&lt;J$4,0,5-(J$3-VLOOKUP($E35,'Country Indicator Data'!$B$4:$N$194,4,FALSE))/(J$3-J$4)*5)),1)))</f>
        <v>2.7</v>
      </c>
      <c r="K35" s="238">
        <f t="shared" si="1"/>
        <v>3.25</v>
      </c>
      <c r="L35" s="238">
        <f>IF(B35="Regional crisis",(IF(VLOOKUP($C35,'Regional Crises'!$B$1:$R$66,10,FALSE)="x","x",ROUND(IF(VLOOKUP($C35,'Regional Crises'!$B$1:$R$66,10,FALSE)&gt;L$3,5,IF(VLOOKUP($C35,'Regional Crises'!$B$1:$R$66,10,FALSE)&lt;L$4,0,5-(L$3-VLOOKUP($C35,'Regional Crises'!$B$1:$R$66,10,FALSE))/(L$3-L$4)*5)),1))),IF(VLOOKUP($E35,'Country Indicator Data'!$B$4:$N$194,6,FALSE)="x","x",ROUND(IF(VLOOKUP($E35,'Country Indicator Data'!$B$4:$N$194,6,FALSE)&gt;L$3,5,IF(VLOOKUP($E35,'Country Indicator Data'!$B$4:$N$194,6,FALSE)&lt;L$4,0,5-(L$3-VLOOKUP($E35,'Country Indicator Data'!$B$4:$N$194,6,FALSE))/(L$3-L$4)*5)),1)))</f>
        <v>3.4</v>
      </c>
      <c r="M35" s="238">
        <f>IF(B35="Regional crisis",(IF(VLOOKUP($C35,'Regional Crises'!$B$1:$R$66,11,FALSE)="x","x",ROUND(IF(VLOOKUP($C35,'Regional Crises'!$B$1:$R$66,11,FALSE)&gt;M$3,5,IF(VLOOKUP($C35,'Regional Crises'!$B$1:$R$66,11,FALSE)&lt;M$4,0,5-(M$3-VLOOKUP($C35,'Regional Crises'!$B$1:$R$66,11,FALSE))/(M$3-M$4)*5)),1))),IF(VLOOKUP($E35,'Country Indicator Data'!$B$4:$N$194,7,FALSE)="x","x",ROUND(IF(VLOOKUP($E35,'Country Indicator Data'!$B$4:$N$194,7,FALSE)&gt;M$3,5,IF(VLOOKUP($E35,'Country Indicator Data'!$B$4:$N$194,7,FALSE)&lt;M$4,0,5-(M$3-VLOOKUP($E35,'Country Indicator Data'!$B$4:$N$194,7,FALSE))/(M$3-M$4)*5)),1)))</f>
        <v>1.3</v>
      </c>
      <c r="N35" s="238">
        <f t="shared" si="2"/>
        <v>2.35</v>
      </c>
      <c r="O35" s="238">
        <f t="shared" si="3"/>
        <v>3.0166666666666671</v>
      </c>
      <c r="P35" s="238">
        <f>IF(B35="Regional crisis",VLOOKUP(C35,'Regional Crises'!$B$1:$R$69,12,FALSE),VLOOKUP(E35,'Country Indicator Data'!$B$4:$I$194,8,FALSE))</f>
        <v>3</v>
      </c>
      <c r="Q35" s="238">
        <f>IF($B35="Regional crisis",((IF(VLOOKUP($C35,'Regional Crises'!$B$1:$R$66,13,FALSE)="x","x",ROUND(IF(VLOOKUP($C35,'Regional Crises'!$B$1:$R$66,13,FALSE)&gt;Q$3,5,IF(VLOOKUP($C35,'Regional Crises'!$B$1:$R$66,13,FALSE)&lt;Q$4,0,5-(LOG(Q$3)-LOG(VLOOKUP($C35,'Regional Crises'!$B$1:$R$66,13,FALSE)))/(LOG(Q$3)-LOG(Q$4))*5)),1)))),(IF(VLOOKUP($E35,'Country Indicator Data'!$B$4:$N$194,9,FALSE)="x","x",ROUND(IF(VLOOKUP($E35,'Country Indicator Data'!$B$4:$N$194,9,FALSE)&gt;Q$3,5,IF(VLOOKUP($E35,'Country Indicator Data'!$B$4:$N$194,9,FALSE)&lt;Q$4,0,5-(LOG(Q$3)-LOG(VLOOKUP($E35,'Country Indicator Data'!$B$4:$N$194,9,FALSE)))/(LOG(Q$3)-LOG(Q$4))*5)),1))))</f>
        <v>4.4000000000000004</v>
      </c>
      <c r="R35" s="238">
        <f t="shared" si="4"/>
        <v>3.7</v>
      </c>
      <c r="S35" s="238">
        <f>IF(B35="Regional crisis",((IF(VLOOKUP($C35,'Regional Crises'!$B$1:$R$66,17,FALSE)="x","x",ROUND(IF(VLOOKUP($C35,'Regional Crises'!$B$1:$R$66,17,FALSE)&gt;S$3,0,IF(VLOOKUP($C35,'Regional Crises'!$B$1:$R$66,17,FALSE)&lt;S$4,5,(S$3-VLOOKUP($C35,'Regional Crises'!$B$1:$R$66,17,FALSE))/(S$3-S$4)*5)),1)))),(IF(VLOOKUP($E35,'Country Indicator Data'!$B$4:$N$194,13,FALSE)="x","x",ROUND(IF(VLOOKUP($E35,'Country Indicator Data'!$B$4:$N$194,13,FALSE)&gt;S$3,0,IF(VLOOKUP($E35,'Country Indicator Data'!$B$4:$N$194,13,FALSE)&lt;S$4,5,(S$3-VLOOKUP($E35,'Country Indicator Data'!$B$4:$N$194,13,FALSE))/(S$3-S$4)*5)),1))))</f>
        <v>3.2</v>
      </c>
      <c r="T35" s="238">
        <f>IF(B35="Regional crisis",((IF(VLOOKUP($C35,'Regional Crises'!$B$1:$R$66,14,FALSE)="x","x",ROUND(IF(VLOOKUP($C35,'Regional Crises'!$B$1:$R$66,14,FALSE)&gt;T$3,0,IF(VLOOKUP($C35,'Regional Crises'!$B$1:$R$66,14,FALSE)&lt;T$4,5,(T$3-VLOOKUP($C35,'Regional Crises'!$B$1:$R$66,14,FALSE))/(T$3-T$4)*5)),1)))),(IF(VLOOKUP($E35,'Country Indicator Data'!$B$4:$N$194,10,FALSE)="x","x",ROUND(IF(VLOOKUP($E35,'Country Indicator Data'!$B$4:$N$194,10,FALSE)&gt;T$3,0,IF(VLOOKUP($E35,'Country Indicator Data'!$B$4:$N$194,10,FALSE)&lt;T$4,5,(T$3-VLOOKUP($E35,'Country Indicator Data'!$B$4:$N$194,10,FALSE))/(T$3-T$4)*5)),1))))</f>
        <v>3</v>
      </c>
      <c r="U35" s="238">
        <f>IF(B35="Regional crisis",((IF(VLOOKUP($C35,'Regional Crises'!$B$1:$R$66,15,FALSE)="x","x",ROUND(IF(VLOOKUP($C35,'Regional Crises'!$B$1:$R$66,15,FALSE)&gt;U$3,0,IF(VLOOKUP($C35,'Regional Crises'!$B$1:$R$66,15,FALSE)&lt;U$4,5,(U$3-VLOOKUP($C35,'Regional Crises'!$B$1:$R$66,15,FALSE))/(U$3-U$4)*5)),1)))),(IF(VLOOKUP($E35,'Country Indicator Data'!$B$4:$N$194,11,FALSE)="x","x",ROUND(IF(VLOOKUP($E35,'Country Indicator Data'!$B$4:$N$194,11,FALSE)&gt;U$3,0,IF(VLOOKUP($E35,'Country Indicator Data'!$B$4:$N$194,11,FALSE)&lt;U$4,5,(U$3-VLOOKUP($E35,'Country Indicator Data'!$B$4:$N$194,11,FALSE))/(U$3-U$4)*5)),1))))</f>
        <v>3.4</v>
      </c>
      <c r="V35" s="238">
        <f>IF(B35="Regional crisis",((IF(VLOOKUP($C35,'Regional Crises'!$B$1:$R$66,16,FALSE)="x","x",ROUND(IF(VLOOKUP($C35,'Regional Crises'!$B$1:$R$66,16,FALSE)&gt;V$3,0,IF(VLOOKUP($C35,'Regional Crises'!$B$1:$R$66,16,FALSE)&lt;V$4,5,(V$3-VLOOKUP($C35,'Regional Crises'!$B$1:$R$66,16,FALSE))/(V$3-V$4)*5)),1)))),(IF(VLOOKUP($E35,'Country Indicator Data'!$B$4:$N$194,12,FALSE)="x","x",ROUND(IF(VLOOKUP($E35,'Country Indicator Data'!$B$4:$N$194,12,FALSE)&gt;V$3,0,IF(VLOOKUP($E35,'Country Indicator Data'!$B$4:$N$194,12,FALSE)&lt;V$4,5,(V$3-VLOOKUP($E35,'Country Indicator Data'!$B$4:$N$194,12,FALSE))/(V$3-V$4)*5)),1))))</f>
        <v>3.8</v>
      </c>
      <c r="W35" s="238">
        <f t="shared" si="5"/>
        <v>3.4</v>
      </c>
      <c r="X35" s="238">
        <f t="shared" si="6"/>
        <v>3.4</v>
      </c>
      <c r="Y35" s="245">
        <f>IF('Core Indicators'!FC32="x","x",IF('Core Indicators'!FC32&gt;=5,5,IF('Core Indicators'!FC32&gt;=4,4,IF('Core Indicators'!FC32&gt;=3,3,IF('Core Indicators'!FC32&gt;=2,2,IF('Core Indicators'!FC32&gt;=1,1,0))))))</f>
        <v>3</v>
      </c>
      <c r="Z35" s="238">
        <f t="shared" si="7"/>
        <v>3</v>
      </c>
      <c r="AA35" s="245">
        <f>'Crisis Indicator Data'!Y32</f>
        <v>2</v>
      </c>
      <c r="AB35" s="245">
        <f>'Crisis Indicator Data'!Z32</f>
        <v>1</v>
      </c>
      <c r="AC35" s="245">
        <f>'Crisis Indicator Data'!AA32</f>
        <v>2</v>
      </c>
      <c r="AD35" s="245">
        <f>'Crisis Indicator Data'!AB32</f>
        <v>0</v>
      </c>
      <c r="AE35" s="245">
        <f t="shared" si="8"/>
        <v>2</v>
      </c>
      <c r="AF35" s="245">
        <f>'Crisis Indicator Data'!AC32</f>
        <v>2</v>
      </c>
      <c r="AG35" s="245">
        <f>'Crisis Indicator Data'!AD32</f>
        <v>2</v>
      </c>
      <c r="AH35" s="245">
        <f t="shared" si="9"/>
        <v>4</v>
      </c>
      <c r="AI35" s="245">
        <f>'Crisis Indicator Data'!AE32</f>
        <v>1</v>
      </c>
      <c r="AJ35" s="245">
        <f>'Crisis Indicator Data'!AF32</f>
        <v>3</v>
      </c>
      <c r="AK35" s="245" t="str">
        <f>'Crisis Indicator Data'!AG32</f>
        <v>x</v>
      </c>
      <c r="AL35" s="245">
        <f t="shared" si="10"/>
        <v>3</v>
      </c>
      <c r="AM35" s="238">
        <f t="shared" si="11"/>
        <v>3</v>
      </c>
      <c r="AN35" s="238">
        <f t="shared" si="12"/>
        <v>3</v>
      </c>
    </row>
    <row r="36" spans="1:40" ht="13.5" customHeight="1" x14ac:dyDescent="0.3">
      <c r="A36" s="145" t="str">
        <f>'Crisis Indicator Data'!A33</f>
        <v>Crisis in Tigray</v>
      </c>
      <c r="B36" s="146" t="str">
        <f>'Crisis Indicator Data'!B33</f>
        <v>Conflict</v>
      </c>
      <c r="C36" s="146" t="str">
        <f>'Crisis Indicator Data'!C33</f>
        <v>ETH004</v>
      </c>
      <c r="D36" s="146" t="str">
        <f>'Crisis Indicator Data'!D33</f>
        <v>Ethiopia</v>
      </c>
      <c r="E36" s="147" t="str">
        <f>'Crisis Indicator Data'!E33</f>
        <v>ETH</v>
      </c>
      <c r="F36" s="238">
        <f>IF(B36="Regional crisis",(IF(VLOOKUP($C36,'Regional Crises'!$B$1:$R$66,7,FALSE)="x","x",ROUND(IF(VLOOKUP($C36,'Regional Crises'!$B$1:$R$66,7,FALSE)&gt;$F$3,5,IF(VLOOKUP($C36,'Regional Crises'!$B$1:$R$66,7,FALSE)&lt;F$4,0,($F$3-VLOOKUP($C36,'Regional Crises'!$B$1:$R$66,7,FALSE))/($F$3-$F$4)*5)),1))),IF(VLOOKUP($E36,'Country Indicator Data'!$B$4:$N$194,3,FALSE)="x","x",ROUND(IF(VLOOKUP($E36,'Country Indicator Data'!$B$4:$N$194,3,FALSE)&gt;$F$3,5,IF(VLOOKUP($E36,'Country Indicator Data'!$B$4:$N$194,3,FALSE)&lt;$F$4,0,($F$3-VLOOKUP($E36,'Country Indicator Data'!$B$4:$N$194,3,FALSE))/($F$3-$F$4)*5)),1)))</f>
        <v>3.9</v>
      </c>
      <c r="G36" s="238">
        <f>IF(B36="Regional crisis",(IF(VLOOKUP($C36,'Regional Crises'!$B$1:$R$66,9,FALSE)="x","x",ROUND(IF(VLOOKUP($C36,'Regional Crises'!$B$1:$R$66,9,FALSE)&gt;G$3,5,IF(VLOOKUP($C36,'Regional Crises'!$B$1:$R$66,9,FALSE)&lt;G$4,0,(G$3-VLOOKUP($C36,'Regional Crises'!$B$1:$R$66,9,FALSE))/(G$3-G$4)*5)),1))),IF(VLOOKUP($E36,'Country Indicator Data'!$B$4:$N$194,5,FALSE)="x","x",ROUND(IF(VLOOKUP($E36,'Country Indicator Data'!$B$4:$N$194,5,FALSE)&gt;G$3,5,IF(VLOOKUP($E36,'Country Indicator Data'!$B$4:$N$194,5,FALSE)&lt;G$4,0,(G$3-VLOOKUP($E36,'Country Indicator Data'!$B$4:$N$194,5,FALSE))/(G$3-G$4)*5)),1)))</f>
        <v>3</v>
      </c>
      <c r="H36" s="238">
        <f t="shared" si="0"/>
        <v>3.45</v>
      </c>
      <c r="I36" s="238">
        <f>IF(B36="Regional crisis",(IF(VLOOKUP($C36,'Regional Crises'!$B$1:$R$66,6,FALSE)="x","x",ROUND(IF(VLOOKUP($C36,'Regional Crises'!$B$1:$R$66,6,FALSE)&gt;I$3,5,IF(VLOOKUP($C36,'Regional Crises'!$B$1:$R$66,6,FALSE)&lt;I$4,0,5-(I$3-VLOOKUP($C36,'Regional Crises'!$B$1:$R$66,6,FALSE))/(I$3-I$4)*5)),1))),IF(VLOOKUP($E36,'Country Indicator Data'!$B$4:$N$194,2,FALSE)="x","x",ROUND(IF(VLOOKUP($E36,'Country Indicator Data'!$B$4:$N$194,2,FALSE)&gt;I$3,5,IF(VLOOKUP($E36,'Country Indicator Data'!$B$4:$N$194,2,FALSE)&lt;I$4,0,5-(I$3-VLOOKUP($E36,'Country Indicator Data'!$B$4:$N$194,2,FALSE))/(I$3-I$4)*5)),1)))</f>
        <v>3.8</v>
      </c>
      <c r="J36" s="238">
        <f>IF(B36="Regional crisis",(IF(VLOOKUP($C36,'Regional Crises'!$B$1:$R$66,8,FALSE)="x","x",ROUND(IF(VLOOKUP($C36,'Regional Crises'!$B$1:$R$66,8,FALSE)&gt;J$3,5,IF(VLOOKUP($C36,'Regional Crises'!$B$1:$R$66,8,FALSE)&lt;J$4,0,5-(J$3-VLOOKUP($C36,'Regional Crises'!$B$1:$R$66,8,FALSE))/(J$3-J$4)*5)),1))),IF(VLOOKUP($E36,'Country Indicator Data'!$B$4:$N$194,4,FALSE)="x","x",ROUND(IF(VLOOKUP($E36,'Country Indicator Data'!$B$4:$N$194,4,FALSE)&gt;J$3,5,IF(VLOOKUP($E36,'Country Indicator Data'!$B$4:$N$194,4,FALSE)&lt;J$4,0,5-(J$3-VLOOKUP($E36,'Country Indicator Data'!$B$4:$N$194,4,FALSE))/(J$3-J$4)*5)),1)))</f>
        <v>2.7</v>
      </c>
      <c r="K36" s="238">
        <f t="shared" si="1"/>
        <v>3.25</v>
      </c>
      <c r="L36" s="238">
        <f>IF(B36="Regional crisis",(IF(VLOOKUP($C36,'Regional Crises'!$B$1:$R$66,10,FALSE)="x","x",ROUND(IF(VLOOKUP($C36,'Regional Crises'!$B$1:$R$66,10,FALSE)&gt;L$3,5,IF(VLOOKUP($C36,'Regional Crises'!$B$1:$R$66,10,FALSE)&lt;L$4,0,5-(L$3-VLOOKUP($C36,'Regional Crises'!$B$1:$R$66,10,FALSE))/(L$3-L$4)*5)),1))),IF(VLOOKUP($E36,'Country Indicator Data'!$B$4:$N$194,6,FALSE)="x","x",ROUND(IF(VLOOKUP($E36,'Country Indicator Data'!$B$4:$N$194,6,FALSE)&gt;L$3,5,IF(VLOOKUP($E36,'Country Indicator Data'!$B$4:$N$194,6,FALSE)&lt;L$4,0,5-(L$3-VLOOKUP($E36,'Country Indicator Data'!$B$4:$N$194,6,FALSE))/(L$3-L$4)*5)),1)))</f>
        <v>3.4</v>
      </c>
      <c r="M36" s="238">
        <f>IF(B36="Regional crisis",(IF(VLOOKUP($C36,'Regional Crises'!$B$1:$R$66,11,FALSE)="x","x",ROUND(IF(VLOOKUP($C36,'Regional Crises'!$B$1:$R$66,11,FALSE)&gt;M$3,5,IF(VLOOKUP($C36,'Regional Crises'!$B$1:$R$66,11,FALSE)&lt;M$4,0,5-(M$3-VLOOKUP($C36,'Regional Crises'!$B$1:$R$66,11,FALSE))/(M$3-M$4)*5)),1))),IF(VLOOKUP($E36,'Country Indicator Data'!$B$4:$N$194,7,FALSE)="x","x",ROUND(IF(VLOOKUP($E36,'Country Indicator Data'!$B$4:$N$194,7,FALSE)&gt;M$3,5,IF(VLOOKUP($E36,'Country Indicator Data'!$B$4:$N$194,7,FALSE)&lt;M$4,0,5-(M$3-VLOOKUP($E36,'Country Indicator Data'!$B$4:$N$194,7,FALSE))/(M$3-M$4)*5)),1)))</f>
        <v>1.3</v>
      </c>
      <c r="N36" s="238">
        <f t="shared" si="2"/>
        <v>2.35</v>
      </c>
      <c r="O36" s="238">
        <f t="shared" si="3"/>
        <v>3.0166666666666671</v>
      </c>
      <c r="P36" s="238">
        <f>IF(B36="Regional crisis",VLOOKUP(C36,'Regional Crises'!$B$1:$R$69,12,FALSE),VLOOKUP(E36,'Country Indicator Data'!$B$4:$I$194,8,FALSE))</f>
        <v>3</v>
      </c>
      <c r="Q36" s="238">
        <f>IF($B36="Regional crisis",((IF(VLOOKUP($C36,'Regional Crises'!$B$1:$R$66,13,FALSE)="x","x",ROUND(IF(VLOOKUP($C36,'Regional Crises'!$B$1:$R$66,13,FALSE)&gt;Q$3,5,IF(VLOOKUP($C36,'Regional Crises'!$B$1:$R$66,13,FALSE)&lt;Q$4,0,5-(LOG(Q$3)-LOG(VLOOKUP($C36,'Regional Crises'!$B$1:$R$66,13,FALSE)))/(LOG(Q$3)-LOG(Q$4))*5)),1)))),(IF(VLOOKUP($E36,'Country Indicator Data'!$B$4:$N$194,9,FALSE)="x","x",ROUND(IF(VLOOKUP($E36,'Country Indicator Data'!$B$4:$N$194,9,FALSE)&gt;Q$3,5,IF(VLOOKUP($E36,'Country Indicator Data'!$B$4:$N$194,9,FALSE)&lt;Q$4,0,5-(LOG(Q$3)-LOG(VLOOKUP($E36,'Country Indicator Data'!$B$4:$N$194,9,FALSE)))/(LOG(Q$3)-LOG(Q$4))*5)),1))))</f>
        <v>4.4000000000000004</v>
      </c>
      <c r="R36" s="238">
        <f t="shared" si="4"/>
        <v>3.7</v>
      </c>
      <c r="S36" s="238">
        <f>IF(B36="Regional crisis",((IF(VLOOKUP($C36,'Regional Crises'!$B$1:$R$66,17,FALSE)="x","x",ROUND(IF(VLOOKUP($C36,'Regional Crises'!$B$1:$R$66,17,FALSE)&gt;S$3,0,IF(VLOOKUP($C36,'Regional Crises'!$B$1:$R$66,17,FALSE)&lt;S$4,5,(S$3-VLOOKUP($C36,'Regional Crises'!$B$1:$R$66,17,FALSE))/(S$3-S$4)*5)),1)))),(IF(VLOOKUP($E36,'Country Indicator Data'!$B$4:$N$194,13,FALSE)="x","x",ROUND(IF(VLOOKUP($E36,'Country Indicator Data'!$B$4:$N$194,13,FALSE)&gt;S$3,0,IF(VLOOKUP($E36,'Country Indicator Data'!$B$4:$N$194,13,FALSE)&lt;S$4,5,(S$3-VLOOKUP($E36,'Country Indicator Data'!$B$4:$N$194,13,FALSE))/(S$3-S$4)*5)),1))))</f>
        <v>3.2</v>
      </c>
      <c r="T36" s="238">
        <f>IF(B36="Regional crisis",((IF(VLOOKUP($C36,'Regional Crises'!$B$1:$R$66,14,FALSE)="x","x",ROUND(IF(VLOOKUP($C36,'Regional Crises'!$B$1:$R$66,14,FALSE)&gt;T$3,0,IF(VLOOKUP($C36,'Regional Crises'!$B$1:$R$66,14,FALSE)&lt;T$4,5,(T$3-VLOOKUP($C36,'Regional Crises'!$B$1:$R$66,14,FALSE))/(T$3-T$4)*5)),1)))),(IF(VLOOKUP($E36,'Country Indicator Data'!$B$4:$N$194,10,FALSE)="x","x",ROUND(IF(VLOOKUP($E36,'Country Indicator Data'!$B$4:$N$194,10,FALSE)&gt;T$3,0,IF(VLOOKUP($E36,'Country Indicator Data'!$B$4:$N$194,10,FALSE)&lt;T$4,5,(T$3-VLOOKUP($E36,'Country Indicator Data'!$B$4:$N$194,10,FALSE))/(T$3-T$4)*5)),1))))</f>
        <v>3</v>
      </c>
      <c r="U36" s="238">
        <f>IF(B36="Regional crisis",((IF(VLOOKUP($C36,'Regional Crises'!$B$1:$R$66,15,FALSE)="x","x",ROUND(IF(VLOOKUP($C36,'Regional Crises'!$B$1:$R$66,15,FALSE)&gt;U$3,0,IF(VLOOKUP($C36,'Regional Crises'!$B$1:$R$66,15,FALSE)&lt;U$4,5,(U$3-VLOOKUP($C36,'Regional Crises'!$B$1:$R$66,15,FALSE))/(U$3-U$4)*5)),1)))),(IF(VLOOKUP($E36,'Country Indicator Data'!$B$4:$N$194,11,FALSE)="x","x",ROUND(IF(VLOOKUP($E36,'Country Indicator Data'!$B$4:$N$194,11,FALSE)&gt;U$3,0,IF(VLOOKUP($E36,'Country Indicator Data'!$B$4:$N$194,11,FALSE)&lt;U$4,5,(U$3-VLOOKUP($E36,'Country Indicator Data'!$B$4:$N$194,11,FALSE))/(U$3-U$4)*5)),1))))</f>
        <v>3.4</v>
      </c>
      <c r="V36" s="238">
        <f>IF(B36="Regional crisis",((IF(VLOOKUP($C36,'Regional Crises'!$B$1:$R$66,16,FALSE)="x","x",ROUND(IF(VLOOKUP($C36,'Regional Crises'!$B$1:$R$66,16,FALSE)&gt;V$3,0,IF(VLOOKUP($C36,'Regional Crises'!$B$1:$R$66,16,FALSE)&lt;V$4,5,(V$3-VLOOKUP($C36,'Regional Crises'!$B$1:$R$66,16,FALSE))/(V$3-V$4)*5)),1)))),(IF(VLOOKUP($E36,'Country Indicator Data'!$B$4:$N$194,12,FALSE)="x","x",ROUND(IF(VLOOKUP($E36,'Country Indicator Data'!$B$4:$N$194,12,FALSE)&gt;V$3,0,IF(VLOOKUP($E36,'Country Indicator Data'!$B$4:$N$194,12,FALSE)&lt;V$4,5,(V$3-VLOOKUP($E36,'Country Indicator Data'!$B$4:$N$194,12,FALSE))/(V$3-V$4)*5)),1))))</f>
        <v>3.8</v>
      </c>
      <c r="W36" s="238">
        <f t="shared" si="5"/>
        <v>3.4</v>
      </c>
      <c r="X36" s="238">
        <f t="shared" si="6"/>
        <v>3.4</v>
      </c>
      <c r="Y36" s="245">
        <f>IF('Core Indicators'!FC33="x","x",IF('Core Indicators'!FC33&gt;=5,5,IF('Core Indicators'!FC33&gt;=4,4,IF('Core Indicators'!FC33&gt;=3,3,IF('Core Indicators'!FC33&gt;=2,2,IF('Core Indicators'!FC33&gt;=1,1,0))))))</f>
        <v>4</v>
      </c>
      <c r="Z36" s="238">
        <f t="shared" si="7"/>
        <v>4</v>
      </c>
      <c r="AA36" s="245">
        <f>'Crisis Indicator Data'!Y33</f>
        <v>2</v>
      </c>
      <c r="AB36" s="245">
        <f>'Crisis Indicator Data'!Z33</f>
        <v>2</v>
      </c>
      <c r="AC36" s="245">
        <f>'Crisis Indicator Data'!AA33</f>
        <v>3</v>
      </c>
      <c r="AD36" s="245">
        <f>'Crisis Indicator Data'!AB33</f>
        <v>3</v>
      </c>
      <c r="AE36" s="245">
        <f t="shared" si="8"/>
        <v>5</v>
      </c>
      <c r="AF36" s="245">
        <f>'Crisis Indicator Data'!AC33</f>
        <v>2</v>
      </c>
      <c r="AG36" s="245">
        <f>'Crisis Indicator Data'!AD33</f>
        <v>0</v>
      </c>
      <c r="AH36" s="245">
        <f t="shared" si="9"/>
        <v>2</v>
      </c>
      <c r="AI36" s="245">
        <f>'Crisis Indicator Data'!AE33</f>
        <v>3</v>
      </c>
      <c r="AJ36" s="245">
        <f>'Crisis Indicator Data'!AF33</f>
        <v>3</v>
      </c>
      <c r="AK36" s="245">
        <f>'Crisis Indicator Data'!AG33</f>
        <v>3</v>
      </c>
      <c r="AL36" s="245">
        <f t="shared" si="10"/>
        <v>5</v>
      </c>
      <c r="AM36" s="238">
        <f t="shared" si="11"/>
        <v>4</v>
      </c>
      <c r="AN36" s="238">
        <f t="shared" si="12"/>
        <v>4</v>
      </c>
    </row>
    <row r="37" spans="1:40" ht="13.5" customHeight="1" x14ac:dyDescent="0.3">
      <c r="A37" s="145" t="str">
        <f>'Crisis Indicator Data'!A34</f>
        <v>Mixed migration flows in Greece</v>
      </c>
      <c r="B37" s="146" t="str">
        <f>'Crisis Indicator Data'!B34</f>
        <v>International displacement</v>
      </c>
      <c r="C37" s="146" t="str">
        <f>'Crisis Indicator Data'!C34</f>
        <v>GRC002</v>
      </c>
      <c r="D37" s="146" t="str">
        <f>'Crisis Indicator Data'!D34</f>
        <v>Greece</v>
      </c>
      <c r="E37" s="147" t="str">
        <f>'Crisis Indicator Data'!E34</f>
        <v>GRC</v>
      </c>
      <c r="F37" s="238">
        <f>IF(B37="Regional crisis",(IF(VLOOKUP($C37,'Regional Crises'!$B$1:$R$66,7,FALSE)="x","x",ROUND(IF(VLOOKUP($C37,'Regional Crises'!$B$1:$R$66,7,FALSE)&gt;$F$3,5,IF(VLOOKUP($C37,'Regional Crises'!$B$1:$R$66,7,FALSE)&lt;F$4,0,($F$3-VLOOKUP($C37,'Regional Crises'!$B$1:$R$66,7,FALSE))/($F$3-$F$4)*5)),1))),IF(VLOOKUP($E37,'Country Indicator Data'!$B$4:$N$194,3,FALSE)="x","x",ROUND(IF(VLOOKUP($E37,'Country Indicator Data'!$B$4:$N$194,3,FALSE)&gt;$F$3,5,IF(VLOOKUP($E37,'Country Indicator Data'!$B$4:$N$194,3,FALSE)&lt;$F$4,0,($F$3-VLOOKUP($E37,'Country Indicator Data'!$B$4:$N$194,3,FALSE))/($F$3-$F$4)*5)),1)))</f>
        <v>1.8</v>
      </c>
      <c r="G37" s="238" t="str">
        <f>IF(B37="Regional crisis",(IF(VLOOKUP($C37,'Regional Crises'!$B$1:$R$66,9,FALSE)="x","x",ROUND(IF(VLOOKUP($C37,'Regional Crises'!$B$1:$R$66,9,FALSE)&gt;G$3,5,IF(VLOOKUP($C37,'Regional Crises'!$B$1:$R$66,9,FALSE)&lt;G$4,0,(G$3-VLOOKUP($C37,'Regional Crises'!$B$1:$R$66,9,FALSE))/(G$3-G$4)*5)),1))),IF(VLOOKUP($E37,'Country Indicator Data'!$B$4:$N$194,5,FALSE)="x","x",ROUND(IF(VLOOKUP($E37,'Country Indicator Data'!$B$4:$N$194,5,FALSE)&gt;G$3,5,IF(VLOOKUP($E37,'Country Indicator Data'!$B$4:$N$194,5,FALSE)&lt;G$4,0,(G$3-VLOOKUP($E37,'Country Indicator Data'!$B$4:$N$194,5,FALSE))/(G$3-G$4)*5)),1)))</f>
        <v>x</v>
      </c>
      <c r="H37" s="238">
        <f t="shared" si="0"/>
        <v>1.8</v>
      </c>
      <c r="I37" s="238">
        <f>IF(B37="Regional crisis",(IF(VLOOKUP($C37,'Regional Crises'!$B$1:$R$66,6,FALSE)="x","x",ROUND(IF(VLOOKUP($C37,'Regional Crises'!$B$1:$R$66,6,FALSE)&gt;I$3,5,IF(VLOOKUP($C37,'Regional Crises'!$B$1:$R$66,6,FALSE)&lt;I$4,0,5-(I$3-VLOOKUP($C37,'Regional Crises'!$B$1:$R$66,6,FALSE))/(I$3-I$4)*5)),1))),IF(VLOOKUP($E37,'Country Indicator Data'!$B$4:$N$194,2,FALSE)="x","x",ROUND(IF(VLOOKUP($E37,'Country Indicator Data'!$B$4:$N$194,2,FALSE)&gt;I$3,5,IF(VLOOKUP($E37,'Country Indicator Data'!$B$4:$N$194,2,FALSE)&lt;I$4,0,5-(I$3-VLOOKUP($E37,'Country Indicator Data'!$B$4:$N$194,2,FALSE))/(I$3-I$4)*5)),1)))</f>
        <v>0.4</v>
      </c>
      <c r="J37" s="238">
        <f>IF(B37="Regional crisis",(IF(VLOOKUP($C37,'Regional Crises'!$B$1:$R$66,8,FALSE)="x","x",ROUND(IF(VLOOKUP($C37,'Regional Crises'!$B$1:$R$66,8,FALSE)&gt;J$3,5,IF(VLOOKUP($C37,'Regional Crises'!$B$1:$R$66,8,FALSE)&lt;J$4,0,5-(J$3-VLOOKUP($C37,'Regional Crises'!$B$1:$R$66,8,FALSE))/(J$3-J$4)*5)),1))),IF(VLOOKUP($E37,'Country Indicator Data'!$B$4:$N$194,4,FALSE)="x","x",ROUND(IF(VLOOKUP($E37,'Country Indicator Data'!$B$4:$N$194,4,FALSE)&gt;J$3,5,IF(VLOOKUP($E37,'Country Indicator Data'!$B$4:$N$194,4,FALSE)&lt;J$4,0,5-(J$3-VLOOKUP($E37,'Country Indicator Data'!$B$4:$N$194,4,FALSE))/(J$3-J$4)*5)),1)))</f>
        <v>0.3</v>
      </c>
      <c r="K37" s="238">
        <f t="shared" si="1"/>
        <v>0.35</v>
      </c>
      <c r="L37" s="238">
        <f>IF(B37="Regional crisis",(IF(VLOOKUP($C37,'Regional Crises'!$B$1:$R$66,10,FALSE)="x","x",ROUND(IF(VLOOKUP($C37,'Regional Crises'!$B$1:$R$66,10,FALSE)&gt;L$3,5,IF(VLOOKUP($C37,'Regional Crises'!$B$1:$R$66,10,FALSE)&lt;L$4,0,5-(L$3-VLOOKUP($C37,'Regional Crises'!$B$1:$R$66,10,FALSE))/(L$3-L$4)*5)),1))),IF(VLOOKUP($E37,'Country Indicator Data'!$B$4:$N$194,6,FALSE)="x","x",ROUND(IF(VLOOKUP($E37,'Country Indicator Data'!$B$4:$N$194,6,FALSE)&gt;L$3,5,IF(VLOOKUP($E37,'Country Indicator Data'!$B$4:$N$194,6,FALSE)&lt;L$4,0,5-(L$3-VLOOKUP($E37,'Country Indicator Data'!$B$4:$N$194,6,FALSE))/(L$3-L$4)*5)),1)))</f>
        <v>0.8</v>
      </c>
      <c r="M37" s="238">
        <f>IF(B37="Regional crisis",(IF(VLOOKUP($C37,'Regional Crises'!$B$1:$R$66,11,FALSE)="x","x",ROUND(IF(VLOOKUP($C37,'Regional Crises'!$B$1:$R$66,11,FALSE)&gt;M$3,5,IF(VLOOKUP($C37,'Regional Crises'!$B$1:$R$66,11,FALSE)&lt;M$4,0,5-(M$3-VLOOKUP($C37,'Regional Crises'!$B$1:$R$66,11,FALSE))/(M$3-M$4)*5)),1))),IF(VLOOKUP($E37,'Country Indicator Data'!$B$4:$N$194,7,FALSE)="x","x",ROUND(IF(VLOOKUP($E37,'Country Indicator Data'!$B$4:$N$194,7,FALSE)&gt;M$3,5,IF(VLOOKUP($E37,'Country Indicator Data'!$B$4:$N$194,7,FALSE)&lt;M$4,0,5-(M$3-VLOOKUP($E37,'Country Indicator Data'!$B$4:$N$194,7,FALSE))/(M$3-M$4)*5)),1)))</f>
        <v>1.2</v>
      </c>
      <c r="N37" s="238">
        <f t="shared" si="2"/>
        <v>1</v>
      </c>
      <c r="O37" s="238">
        <f t="shared" si="3"/>
        <v>1.05</v>
      </c>
      <c r="P37" s="238">
        <f>IF(B37="Regional crisis",VLOOKUP(C37,'Regional Crises'!$B$1:$R$69,12,FALSE),VLOOKUP(E37,'Country Indicator Data'!$B$4:$I$194,8,FALSE))</f>
        <v>3</v>
      </c>
      <c r="Q37" s="238">
        <f>IF($B37="Regional crisis",((IF(VLOOKUP($C37,'Regional Crises'!$B$1:$R$66,13,FALSE)="x","x",ROUND(IF(VLOOKUP($C37,'Regional Crises'!$B$1:$R$66,13,FALSE)&gt;Q$3,5,IF(VLOOKUP($C37,'Regional Crises'!$B$1:$R$66,13,FALSE)&lt;Q$4,0,5-(LOG(Q$3)-LOG(VLOOKUP($C37,'Regional Crises'!$B$1:$R$66,13,FALSE)))/(LOG(Q$3)-LOG(Q$4))*5)),1)))),(IF(VLOOKUP($E37,'Country Indicator Data'!$B$4:$N$194,9,FALSE)="x","x",ROUND(IF(VLOOKUP($E37,'Country Indicator Data'!$B$4:$N$194,9,FALSE)&gt;Q$3,5,IF(VLOOKUP($E37,'Country Indicator Data'!$B$4:$N$194,9,FALSE)&lt;Q$4,0,5-(LOG(Q$3)-LOG(VLOOKUP($E37,'Country Indicator Data'!$B$4:$N$194,9,FALSE)))/(LOG(Q$3)-LOG(Q$4))*5)),1))))</f>
        <v>2</v>
      </c>
      <c r="R37" s="238">
        <f t="shared" si="4"/>
        <v>2.5</v>
      </c>
      <c r="S37" s="238">
        <f>IF(B37="Regional crisis",((IF(VLOOKUP($C37,'Regional Crises'!$B$1:$R$66,17,FALSE)="x","x",ROUND(IF(VLOOKUP($C37,'Regional Crises'!$B$1:$R$66,17,FALSE)&gt;S$3,0,IF(VLOOKUP($C37,'Regional Crises'!$B$1:$R$66,17,FALSE)&lt;S$4,5,(S$3-VLOOKUP($C37,'Regional Crises'!$B$1:$R$66,17,FALSE))/(S$3-S$4)*5)),1)))),(IF(VLOOKUP($E37,'Country Indicator Data'!$B$4:$N$194,13,FALSE)="x","x",ROUND(IF(VLOOKUP($E37,'Country Indicator Data'!$B$4:$N$194,13,FALSE)&gt;S$3,0,IF(VLOOKUP($E37,'Country Indicator Data'!$B$4:$N$194,13,FALSE)&lt;S$4,5,(S$3-VLOOKUP($E37,'Country Indicator Data'!$B$4:$N$194,13,FALSE))/(S$3-S$4)*5)),1))))</f>
        <v>2.6</v>
      </c>
      <c r="T37" s="238">
        <f>IF(B37="Regional crisis",((IF(VLOOKUP($C37,'Regional Crises'!$B$1:$R$66,14,FALSE)="x","x",ROUND(IF(VLOOKUP($C37,'Regional Crises'!$B$1:$R$66,14,FALSE)&gt;T$3,0,IF(VLOOKUP($C37,'Regional Crises'!$B$1:$R$66,14,FALSE)&lt;T$4,5,(T$3-VLOOKUP($C37,'Regional Crises'!$B$1:$R$66,14,FALSE))/(T$3-T$4)*5)),1)))),(IF(VLOOKUP($E37,'Country Indicator Data'!$B$4:$N$194,10,FALSE)="x","x",ROUND(IF(VLOOKUP($E37,'Country Indicator Data'!$B$4:$N$194,10,FALSE)&gt;T$3,0,IF(VLOOKUP($E37,'Country Indicator Data'!$B$4:$N$194,10,FALSE)&lt;T$4,5,(T$3-VLOOKUP($E37,'Country Indicator Data'!$B$4:$N$194,10,FALSE))/(T$3-T$4)*5)),1))))</f>
        <v>2.2999999999999998</v>
      </c>
      <c r="U37" s="238" t="str">
        <f>IF(B37="Regional crisis",((IF(VLOOKUP($C37,'Regional Crises'!$B$1:$R$66,15,FALSE)="x","x",ROUND(IF(VLOOKUP($C37,'Regional Crises'!$B$1:$R$66,15,FALSE)&gt;U$3,0,IF(VLOOKUP($C37,'Regional Crises'!$B$1:$R$66,15,FALSE)&lt;U$4,5,(U$3-VLOOKUP($C37,'Regional Crises'!$B$1:$R$66,15,FALSE))/(U$3-U$4)*5)),1)))),(IF(VLOOKUP($E37,'Country Indicator Data'!$B$4:$N$194,11,FALSE)="x","x",ROUND(IF(VLOOKUP($E37,'Country Indicator Data'!$B$4:$N$194,11,FALSE)&gt;U$3,0,IF(VLOOKUP($E37,'Country Indicator Data'!$B$4:$N$194,11,FALSE)&lt;U$4,5,(U$3-VLOOKUP($E37,'Country Indicator Data'!$B$4:$N$194,11,FALSE))/(U$3-U$4)*5)),1))))</f>
        <v>x</v>
      </c>
      <c r="V37" s="238">
        <f>IF(B37="Regional crisis",((IF(VLOOKUP($C37,'Regional Crises'!$B$1:$R$66,16,FALSE)="x","x",ROUND(IF(VLOOKUP($C37,'Regional Crises'!$B$1:$R$66,16,FALSE)&gt;V$3,0,IF(VLOOKUP($C37,'Regional Crises'!$B$1:$R$66,16,FALSE)&lt;V$4,5,(V$3-VLOOKUP($C37,'Regional Crises'!$B$1:$R$66,16,FALSE))/(V$3-V$4)*5)),1)))),(IF(VLOOKUP($E37,'Country Indicator Data'!$B$4:$N$194,12,FALSE)="x","x",ROUND(IF(VLOOKUP($E37,'Country Indicator Data'!$B$4:$N$194,12,FALSE)&gt;V$3,0,IF(VLOOKUP($E37,'Country Indicator Data'!$B$4:$N$194,12,FALSE)&lt;V$4,5,(V$3-VLOOKUP($E37,'Country Indicator Data'!$B$4:$N$194,12,FALSE))/(V$3-V$4)*5)),1))))</f>
        <v>0.6</v>
      </c>
      <c r="W37" s="238">
        <f t="shared" si="5"/>
        <v>1.8</v>
      </c>
      <c r="X37" s="238">
        <f t="shared" si="6"/>
        <v>1.8</v>
      </c>
      <c r="Y37" s="245">
        <f>IF('Core Indicators'!FC34="x","x",IF('Core Indicators'!FC34&gt;=5,5,IF('Core Indicators'!FC34&gt;=4,4,IF('Core Indicators'!FC34&gt;=3,3,IF('Core Indicators'!FC34&gt;=2,2,IF('Core Indicators'!FC34&gt;=1,1,0))))))</f>
        <v>2</v>
      </c>
      <c r="Z37" s="238">
        <f t="shared" si="7"/>
        <v>2</v>
      </c>
      <c r="AA37" s="245">
        <f>'Crisis Indicator Data'!Y34</f>
        <v>0</v>
      </c>
      <c r="AB37" s="245">
        <f>'Crisis Indicator Data'!Z34</f>
        <v>0</v>
      </c>
      <c r="AC37" s="245">
        <f>'Crisis Indicator Data'!AA34</f>
        <v>1</v>
      </c>
      <c r="AD37" s="245">
        <f>'Crisis Indicator Data'!AB34</f>
        <v>0</v>
      </c>
      <c r="AE37" s="245">
        <f t="shared" si="8"/>
        <v>1</v>
      </c>
      <c r="AF37" s="245">
        <f>'Crisis Indicator Data'!AC34</f>
        <v>0</v>
      </c>
      <c r="AG37" s="245">
        <f>'Crisis Indicator Data'!AD34</f>
        <v>2</v>
      </c>
      <c r="AH37" s="245">
        <f t="shared" si="9"/>
        <v>2</v>
      </c>
      <c r="AI37" s="245">
        <f>'Crisis Indicator Data'!AE34</f>
        <v>0</v>
      </c>
      <c r="AJ37" s="245">
        <f>'Crisis Indicator Data'!AF34</f>
        <v>0</v>
      </c>
      <c r="AK37" s="245">
        <f>'Crisis Indicator Data'!AG34</f>
        <v>0</v>
      </c>
      <c r="AL37" s="245">
        <f t="shared" si="10"/>
        <v>0</v>
      </c>
      <c r="AM37" s="238">
        <f t="shared" si="11"/>
        <v>1</v>
      </c>
      <c r="AN37" s="238">
        <f t="shared" si="12"/>
        <v>1.5</v>
      </c>
    </row>
    <row r="38" spans="1:40" ht="13.5" customHeight="1" x14ac:dyDescent="0.3">
      <c r="A38" s="145" t="str">
        <f>'Crisis Indicator Data'!A35</f>
        <v>Complex crisis in Guatemala</v>
      </c>
      <c r="B38" s="146" t="str">
        <f>'Crisis Indicator Data'!B35</f>
        <v>Complex crisis</v>
      </c>
      <c r="C38" s="146" t="str">
        <f>'Crisis Indicator Data'!C35</f>
        <v>GTM001</v>
      </c>
      <c r="D38" s="146" t="str">
        <f>'Crisis Indicator Data'!D35</f>
        <v>Guatemala</v>
      </c>
      <c r="E38" s="147" t="str">
        <f>'Crisis Indicator Data'!E35</f>
        <v>GTM</v>
      </c>
      <c r="F38" s="238">
        <f>IF(B38="Regional crisis",(IF(VLOOKUP($C38,'Regional Crises'!$B$1:$R$66,7,FALSE)="x","x",ROUND(IF(VLOOKUP($C38,'Regional Crises'!$B$1:$R$66,7,FALSE)&gt;$F$3,5,IF(VLOOKUP($C38,'Regional Crises'!$B$1:$R$66,7,FALSE)&lt;F$4,0,($F$3-VLOOKUP($C38,'Regional Crises'!$B$1:$R$66,7,FALSE))/($F$3-$F$4)*5)),1))),IF(VLOOKUP($E38,'Country Indicator Data'!$B$4:$N$194,3,FALSE)="x","x",ROUND(IF(VLOOKUP($E38,'Country Indicator Data'!$B$4:$N$194,3,FALSE)&gt;$F$3,5,IF(VLOOKUP($E38,'Country Indicator Data'!$B$4:$N$194,3,FALSE)&lt;$F$4,0,($F$3-VLOOKUP($E38,'Country Indicator Data'!$B$4:$N$194,3,FALSE))/($F$3-$F$4)*5)),1)))</f>
        <v>1.1000000000000001</v>
      </c>
      <c r="G38" s="238">
        <f>IF(B38="Regional crisis",(IF(VLOOKUP($C38,'Regional Crises'!$B$1:$R$66,9,FALSE)="x","x",ROUND(IF(VLOOKUP($C38,'Regional Crises'!$B$1:$R$66,9,FALSE)&gt;G$3,5,IF(VLOOKUP($C38,'Regional Crises'!$B$1:$R$66,9,FALSE)&lt;G$4,0,(G$3-VLOOKUP($C38,'Regional Crises'!$B$1:$R$66,9,FALSE))/(G$3-G$4)*5)),1))),IF(VLOOKUP($E38,'Country Indicator Data'!$B$4:$N$194,5,FALSE)="x","x",ROUND(IF(VLOOKUP($E38,'Country Indicator Data'!$B$4:$N$194,5,FALSE)&gt;G$3,5,IF(VLOOKUP($E38,'Country Indicator Data'!$B$4:$N$194,5,FALSE)&lt;G$4,0,(G$3-VLOOKUP($E38,'Country Indicator Data'!$B$4:$N$194,5,FALSE))/(G$3-G$4)*5)),1)))</f>
        <v>3</v>
      </c>
      <c r="H38" s="238">
        <f t="shared" ref="H38:H69" si="13">IF(AND(F38="x",G38="x"),"x",AVERAGE(F38,G38))</f>
        <v>2.0499999999999998</v>
      </c>
      <c r="I38" s="238">
        <f>IF(B38="Regional crisis",(IF(VLOOKUP($C38,'Regional Crises'!$B$1:$R$66,6,FALSE)="x","x",ROUND(IF(VLOOKUP($C38,'Regional Crises'!$B$1:$R$66,6,FALSE)&gt;I$3,5,IF(VLOOKUP($C38,'Regional Crises'!$B$1:$R$66,6,FALSE)&lt;I$4,0,5-(I$3-VLOOKUP($C38,'Regional Crises'!$B$1:$R$66,6,FALSE))/(I$3-I$4)*5)),1))),IF(VLOOKUP($E38,'Country Indicator Data'!$B$4:$N$194,2,FALSE)="x","x",ROUND(IF(VLOOKUP($E38,'Country Indicator Data'!$B$4:$N$194,2,FALSE)&gt;I$3,5,IF(VLOOKUP($E38,'Country Indicator Data'!$B$4:$N$194,2,FALSE)&lt;I$4,0,5-(I$3-VLOOKUP($E38,'Country Indicator Data'!$B$4:$N$194,2,FALSE))/(I$3-I$4)*5)),1)))</f>
        <v>2.5</v>
      </c>
      <c r="J38" s="238">
        <f>IF(B38="Regional crisis",(IF(VLOOKUP($C38,'Regional Crises'!$B$1:$R$66,8,FALSE)="x","x",ROUND(IF(VLOOKUP($C38,'Regional Crises'!$B$1:$R$66,8,FALSE)&gt;J$3,5,IF(VLOOKUP($C38,'Regional Crises'!$B$1:$R$66,8,FALSE)&lt;J$4,0,5-(J$3-VLOOKUP($C38,'Regional Crises'!$B$1:$R$66,8,FALSE))/(J$3-J$4)*5)),1))),IF(VLOOKUP($E38,'Country Indicator Data'!$B$4:$N$194,4,FALSE)="x","x",ROUND(IF(VLOOKUP($E38,'Country Indicator Data'!$B$4:$N$194,4,FALSE)&gt;J$3,5,IF(VLOOKUP($E38,'Country Indicator Data'!$B$4:$N$194,4,FALSE)&lt;J$4,0,5-(J$3-VLOOKUP($E38,'Country Indicator Data'!$B$4:$N$194,4,FALSE))/(J$3-J$4)*5)),1)))</f>
        <v>3.9</v>
      </c>
      <c r="K38" s="238">
        <f t="shared" ref="K38:K69" si="14">IF(AND(I38="x",J38="x"),"x",AVERAGE(I38,J38))</f>
        <v>3.2</v>
      </c>
      <c r="L38" s="238">
        <f>IF(B38="Regional crisis",(IF(VLOOKUP($C38,'Regional Crises'!$B$1:$R$66,10,FALSE)="x","x",ROUND(IF(VLOOKUP($C38,'Regional Crises'!$B$1:$R$66,10,FALSE)&gt;L$3,5,IF(VLOOKUP($C38,'Regional Crises'!$B$1:$R$66,10,FALSE)&lt;L$4,0,5-(L$3-VLOOKUP($C38,'Regional Crises'!$B$1:$R$66,10,FALSE))/(L$3-L$4)*5)),1))),IF(VLOOKUP($E38,'Country Indicator Data'!$B$4:$N$194,6,FALSE)="x","x",ROUND(IF(VLOOKUP($E38,'Country Indicator Data'!$B$4:$N$194,6,FALSE)&gt;L$3,5,IF(VLOOKUP($E38,'Country Indicator Data'!$B$4:$N$194,6,FALSE)&lt;L$4,0,5-(L$3-VLOOKUP($E38,'Country Indicator Data'!$B$4:$N$194,6,FALSE))/(L$3-L$4)*5)),1)))</f>
        <v>3.3</v>
      </c>
      <c r="M38" s="238">
        <f>IF(B38="Regional crisis",(IF(VLOOKUP($C38,'Regional Crises'!$B$1:$R$66,11,FALSE)="x","x",ROUND(IF(VLOOKUP($C38,'Regional Crises'!$B$1:$R$66,11,FALSE)&gt;M$3,5,IF(VLOOKUP($C38,'Regional Crises'!$B$1:$R$66,11,FALSE)&lt;M$4,0,5-(M$3-VLOOKUP($C38,'Regional Crises'!$B$1:$R$66,11,FALSE))/(M$3-M$4)*5)),1))),IF(VLOOKUP($E38,'Country Indicator Data'!$B$4:$N$194,7,FALSE)="x","x",ROUND(IF(VLOOKUP($E38,'Country Indicator Data'!$B$4:$N$194,7,FALSE)&gt;M$3,5,IF(VLOOKUP($E38,'Country Indicator Data'!$B$4:$N$194,7,FALSE)&lt;M$4,0,5-(M$3-VLOOKUP($E38,'Country Indicator Data'!$B$4:$N$194,7,FALSE))/(M$3-M$4)*5)),1)))</f>
        <v>2.9</v>
      </c>
      <c r="N38" s="238">
        <f t="shared" ref="N38:N69" si="15">IF(AND(L38="x",M38="x"),"x",AVERAGE(L38,M38))</f>
        <v>3.0999999999999996</v>
      </c>
      <c r="O38" s="238">
        <f t="shared" ref="O38:O69" si="16">AVERAGE(H38,K38,N38)</f>
        <v>2.7833333333333332</v>
      </c>
      <c r="P38" s="238">
        <f>IF(B38="Regional crisis",VLOOKUP(C38,'Regional Crises'!$B$1:$R$69,12,FALSE),VLOOKUP(E38,'Country Indicator Data'!$B$4:$I$194,8,FALSE))</f>
        <v>3</v>
      </c>
      <c r="Q38" s="238">
        <f>IF($B38="Regional crisis",((IF(VLOOKUP($C38,'Regional Crises'!$B$1:$R$66,13,FALSE)="x","x",ROUND(IF(VLOOKUP($C38,'Regional Crises'!$B$1:$R$66,13,FALSE)&gt;Q$3,5,IF(VLOOKUP($C38,'Regional Crises'!$B$1:$R$66,13,FALSE)&lt;Q$4,0,5-(LOG(Q$3)-LOG(VLOOKUP($C38,'Regional Crises'!$B$1:$R$66,13,FALSE)))/(LOG(Q$3)-LOG(Q$4))*5)),1)))),(IF(VLOOKUP($E38,'Country Indicator Data'!$B$4:$N$194,9,FALSE)="x","x",ROUND(IF(VLOOKUP($E38,'Country Indicator Data'!$B$4:$N$194,9,FALSE)&gt;Q$3,5,IF(VLOOKUP($E38,'Country Indicator Data'!$B$4:$N$194,9,FALSE)&lt;Q$4,0,5-(LOG(Q$3)-LOG(VLOOKUP($E38,'Country Indicator Data'!$B$4:$N$194,9,FALSE)))/(LOG(Q$3)-LOG(Q$4))*5)),1))))</f>
        <v>4.7</v>
      </c>
      <c r="R38" s="238">
        <f t="shared" ref="R38:R69" si="17">AVERAGE(P38:Q38)</f>
        <v>3.85</v>
      </c>
      <c r="S38" s="238">
        <f>IF(B38="Regional crisis",((IF(VLOOKUP($C38,'Regional Crises'!$B$1:$R$66,17,FALSE)="x","x",ROUND(IF(VLOOKUP($C38,'Regional Crises'!$B$1:$R$66,17,FALSE)&gt;S$3,0,IF(VLOOKUP($C38,'Regional Crises'!$B$1:$R$66,17,FALSE)&lt;S$4,5,(S$3-VLOOKUP($C38,'Regional Crises'!$B$1:$R$66,17,FALSE))/(S$3-S$4)*5)),1)))),(IF(VLOOKUP($E38,'Country Indicator Data'!$B$4:$N$194,13,FALSE)="x","x",ROUND(IF(VLOOKUP($E38,'Country Indicator Data'!$B$4:$N$194,13,FALSE)&gt;S$3,0,IF(VLOOKUP($E38,'Country Indicator Data'!$B$4:$N$194,13,FALSE)&lt;S$4,5,(S$3-VLOOKUP($E38,'Country Indicator Data'!$B$4:$N$194,13,FALSE))/(S$3-S$4)*5)),1))))</f>
        <v>3.7</v>
      </c>
      <c r="T38" s="238">
        <f>IF(B38="Regional crisis",((IF(VLOOKUP($C38,'Regional Crises'!$B$1:$R$66,14,FALSE)="x","x",ROUND(IF(VLOOKUP($C38,'Regional Crises'!$B$1:$R$66,14,FALSE)&gt;T$3,0,IF(VLOOKUP($C38,'Regional Crises'!$B$1:$R$66,14,FALSE)&lt;T$4,5,(T$3-VLOOKUP($C38,'Regional Crises'!$B$1:$R$66,14,FALSE))/(T$3-T$4)*5)),1)))),(IF(VLOOKUP($E38,'Country Indicator Data'!$B$4:$N$194,10,FALSE)="x","x",ROUND(IF(VLOOKUP($E38,'Country Indicator Data'!$B$4:$N$194,10,FALSE)&gt;T$3,0,IF(VLOOKUP($E38,'Country Indicator Data'!$B$4:$N$194,10,FALSE)&lt;T$4,5,(T$3-VLOOKUP($E38,'Country Indicator Data'!$B$4:$N$194,10,FALSE))/(T$3-T$4)*5)),1))))</f>
        <v>3.6</v>
      </c>
      <c r="U38" s="238">
        <f>IF(B38="Regional crisis",((IF(VLOOKUP($C38,'Regional Crises'!$B$1:$R$66,15,FALSE)="x","x",ROUND(IF(VLOOKUP($C38,'Regional Crises'!$B$1:$R$66,15,FALSE)&gt;U$3,0,IF(VLOOKUP($C38,'Regional Crises'!$B$1:$R$66,15,FALSE)&lt;U$4,5,(U$3-VLOOKUP($C38,'Regional Crises'!$B$1:$R$66,15,FALSE))/(U$3-U$4)*5)),1)))),(IF(VLOOKUP($E38,'Country Indicator Data'!$B$4:$N$194,11,FALSE)="x","x",ROUND(IF(VLOOKUP($E38,'Country Indicator Data'!$B$4:$N$194,11,FALSE)&gt;U$3,0,IF(VLOOKUP($E38,'Country Indicator Data'!$B$4:$N$194,11,FALSE)&lt;U$4,5,(U$3-VLOOKUP($E38,'Country Indicator Data'!$B$4:$N$194,11,FALSE))/(U$3-U$4)*5)),1))))</f>
        <v>3.4</v>
      </c>
      <c r="V38" s="238">
        <f>IF(B38="Regional crisis",((IF(VLOOKUP($C38,'Regional Crises'!$B$1:$R$66,16,FALSE)="x","x",ROUND(IF(VLOOKUP($C38,'Regional Crises'!$B$1:$R$66,16,FALSE)&gt;V$3,0,IF(VLOOKUP($C38,'Regional Crises'!$B$1:$R$66,16,FALSE)&lt;V$4,5,(V$3-VLOOKUP($C38,'Regional Crises'!$B$1:$R$66,16,FALSE))/(V$3-V$4)*5)),1)))),(IF(VLOOKUP($E38,'Country Indicator Data'!$B$4:$N$194,12,FALSE)="x","x",ROUND(IF(VLOOKUP($E38,'Country Indicator Data'!$B$4:$N$194,12,FALSE)&gt;V$3,0,IF(VLOOKUP($E38,'Country Indicator Data'!$B$4:$N$194,12,FALSE)&lt;V$4,5,(V$3-VLOOKUP($E38,'Country Indicator Data'!$B$4:$N$194,12,FALSE))/(V$3-V$4)*5)),1))))</f>
        <v>2.4</v>
      </c>
      <c r="W38" s="238">
        <f t="shared" ref="W38:W69" si="18">IF(AND(S38="x",V38="x"),"x",ROUND(AVERAGE(S38,V38,T38,U38),1))</f>
        <v>3.3</v>
      </c>
      <c r="X38" s="238">
        <f t="shared" ref="X38:X69" si="19">ROUND(AVERAGE(O38,W38,R38),1)</f>
        <v>3.3</v>
      </c>
      <c r="Y38" s="245">
        <f>IF('Core Indicators'!FC35="x","x",IF('Core Indicators'!FC35&gt;=5,5,IF('Core Indicators'!FC35&gt;=4,4,IF('Core Indicators'!FC35&gt;=3,3,IF('Core Indicators'!FC35&gt;=2,2,IF('Core Indicators'!FC35&gt;=1,1,0))))))</f>
        <v>3</v>
      </c>
      <c r="Z38" s="238">
        <f t="shared" ref="Z38:Z69" si="20">Y38</f>
        <v>3</v>
      </c>
      <c r="AA38" s="245">
        <f>'Crisis Indicator Data'!Y35</f>
        <v>0</v>
      </c>
      <c r="AB38" s="245">
        <f>'Crisis Indicator Data'!Z35</f>
        <v>1</v>
      </c>
      <c r="AC38" s="245">
        <f>'Crisis Indicator Data'!AA35</f>
        <v>0</v>
      </c>
      <c r="AD38" s="245">
        <f>'Crisis Indicator Data'!AB35</f>
        <v>1</v>
      </c>
      <c r="AE38" s="245">
        <f t="shared" ref="AE38:AE69" si="21">IF(SUM(AA38:AD38)=0,0,IF(SUM(AA38,AB38,AC38,AD38)&lt;2,1,IF(SUM(AA38:AD38)&lt;6,2,IF(SUM(AA38:AD38)&lt;8,3,IF(SUM(AA38:AD38)&lt;10,4,5)))))</f>
        <v>2</v>
      </c>
      <c r="AF38" s="245">
        <f>'Crisis Indicator Data'!AC35</f>
        <v>0</v>
      </c>
      <c r="AG38" s="245">
        <f>'Crisis Indicator Data'!AD35</f>
        <v>2</v>
      </c>
      <c r="AH38" s="245">
        <f t="shared" ref="AH38:AH69" si="22">IF(SUM(AF38:AG38)=0,0,IF(SUM(AF38,AG38)=1,1,IF(SUM(AF38:AG38)&lt;3,2,IF(SUM(AF38:AG38)&lt;4,3,IF(SUM(AF38:AG38)&lt;5,4,5)))))</f>
        <v>2</v>
      </c>
      <c r="AI38" s="245">
        <f>'Crisis Indicator Data'!AE35</f>
        <v>0</v>
      </c>
      <c r="AJ38" s="245">
        <f>'Crisis Indicator Data'!AF35</f>
        <v>0</v>
      </c>
      <c r="AK38" s="245">
        <f>'Crisis Indicator Data'!AG35</f>
        <v>1</v>
      </c>
      <c r="AL38" s="245">
        <f t="shared" ref="AL38:AL69" si="23">IF(SUM(AI38:AK38)=0,0,IF(SUM(AI38:AK38)=1,1,IF(SUM(AI38:AK38)&lt;3,2,IF(SUM(AI38:AK38)&lt;5,3,IF(SUM(AI38:AK38)&lt;7,4,5)))))</f>
        <v>1</v>
      </c>
      <c r="AM38" s="238">
        <f t="shared" ref="AM38:AM69" si="24">IF(AA38=3,5,ROUND(AVERAGE(AE38,AH38,AL38),0))</f>
        <v>2</v>
      </c>
      <c r="AN38" s="238">
        <f t="shared" ref="AN38:AN69" si="25">IF(AND(Z38="x",AM38="x"),"x",ROUND(AVERAGE(Z38,AM38),1))</f>
        <v>2.5</v>
      </c>
    </row>
    <row r="39" spans="1:40" ht="13.5" customHeight="1" x14ac:dyDescent="0.3">
      <c r="A39" s="145" t="str">
        <f>'Crisis Indicator Data'!A36</f>
        <v>Hurricane Eta and Iota in Guatemala</v>
      </c>
      <c r="B39" s="146" t="str">
        <f>'Crisis Indicator Data'!B36</f>
        <v>Tropical cyclone</v>
      </c>
      <c r="C39" s="146" t="str">
        <f>'Crisis Indicator Data'!C36</f>
        <v>GTM003</v>
      </c>
      <c r="D39" s="146" t="str">
        <f>'Crisis Indicator Data'!D36</f>
        <v>Guatemala</v>
      </c>
      <c r="E39" s="147" t="str">
        <f>'Crisis Indicator Data'!E36</f>
        <v>GTM</v>
      </c>
      <c r="F39" s="238">
        <f>IF(B39="Regional crisis",(IF(VLOOKUP($C39,'Regional Crises'!$B$1:$R$66,7,FALSE)="x","x",ROUND(IF(VLOOKUP($C39,'Regional Crises'!$B$1:$R$66,7,FALSE)&gt;$F$3,5,IF(VLOOKUP($C39,'Regional Crises'!$B$1:$R$66,7,FALSE)&lt;F$4,0,($F$3-VLOOKUP($C39,'Regional Crises'!$B$1:$R$66,7,FALSE))/($F$3-$F$4)*5)),1))),IF(VLOOKUP($E39,'Country Indicator Data'!$B$4:$N$194,3,FALSE)="x","x",ROUND(IF(VLOOKUP($E39,'Country Indicator Data'!$B$4:$N$194,3,FALSE)&gt;$F$3,5,IF(VLOOKUP($E39,'Country Indicator Data'!$B$4:$N$194,3,FALSE)&lt;$F$4,0,($F$3-VLOOKUP($E39,'Country Indicator Data'!$B$4:$N$194,3,FALSE))/($F$3-$F$4)*5)),1)))</f>
        <v>1.1000000000000001</v>
      </c>
      <c r="G39" s="238">
        <f>IF(B39="Regional crisis",(IF(VLOOKUP($C39,'Regional Crises'!$B$1:$R$66,9,FALSE)="x","x",ROUND(IF(VLOOKUP($C39,'Regional Crises'!$B$1:$R$66,9,FALSE)&gt;G$3,5,IF(VLOOKUP($C39,'Regional Crises'!$B$1:$R$66,9,FALSE)&lt;G$4,0,(G$3-VLOOKUP($C39,'Regional Crises'!$B$1:$R$66,9,FALSE))/(G$3-G$4)*5)),1))),IF(VLOOKUP($E39,'Country Indicator Data'!$B$4:$N$194,5,FALSE)="x","x",ROUND(IF(VLOOKUP($E39,'Country Indicator Data'!$B$4:$N$194,5,FALSE)&gt;G$3,5,IF(VLOOKUP($E39,'Country Indicator Data'!$B$4:$N$194,5,FALSE)&lt;G$4,0,(G$3-VLOOKUP($E39,'Country Indicator Data'!$B$4:$N$194,5,FALSE))/(G$3-G$4)*5)),1)))</f>
        <v>3</v>
      </c>
      <c r="H39" s="238">
        <f t="shared" si="13"/>
        <v>2.0499999999999998</v>
      </c>
      <c r="I39" s="238">
        <f>IF(B39="Regional crisis",(IF(VLOOKUP($C39,'Regional Crises'!$B$1:$R$66,6,FALSE)="x","x",ROUND(IF(VLOOKUP($C39,'Regional Crises'!$B$1:$R$66,6,FALSE)&gt;I$3,5,IF(VLOOKUP($C39,'Regional Crises'!$B$1:$R$66,6,FALSE)&lt;I$4,0,5-(I$3-VLOOKUP($C39,'Regional Crises'!$B$1:$R$66,6,FALSE))/(I$3-I$4)*5)),1))),IF(VLOOKUP($E39,'Country Indicator Data'!$B$4:$N$194,2,FALSE)="x","x",ROUND(IF(VLOOKUP($E39,'Country Indicator Data'!$B$4:$N$194,2,FALSE)&gt;I$3,5,IF(VLOOKUP($E39,'Country Indicator Data'!$B$4:$N$194,2,FALSE)&lt;I$4,0,5-(I$3-VLOOKUP($E39,'Country Indicator Data'!$B$4:$N$194,2,FALSE))/(I$3-I$4)*5)),1)))</f>
        <v>2.5</v>
      </c>
      <c r="J39" s="238">
        <f>IF(B39="Regional crisis",(IF(VLOOKUP($C39,'Regional Crises'!$B$1:$R$66,8,FALSE)="x","x",ROUND(IF(VLOOKUP($C39,'Regional Crises'!$B$1:$R$66,8,FALSE)&gt;J$3,5,IF(VLOOKUP($C39,'Regional Crises'!$B$1:$R$66,8,FALSE)&lt;J$4,0,5-(J$3-VLOOKUP($C39,'Regional Crises'!$B$1:$R$66,8,FALSE))/(J$3-J$4)*5)),1))),IF(VLOOKUP($E39,'Country Indicator Data'!$B$4:$N$194,4,FALSE)="x","x",ROUND(IF(VLOOKUP($E39,'Country Indicator Data'!$B$4:$N$194,4,FALSE)&gt;J$3,5,IF(VLOOKUP($E39,'Country Indicator Data'!$B$4:$N$194,4,FALSE)&lt;J$4,0,5-(J$3-VLOOKUP($E39,'Country Indicator Data'!$B$4:$N$194,4,FALSE))/(J$3-J$4)*5)),1)))</f>
        <v>3.9</v>
      </c>
      <c r="K39" s="238">
        <f t="shared" si="14"/>
        <v>3.2</v>
      </c>
      <c r="L39" s="238">
        <f>IF(B39="Regional crisis",(IF(VLOOKUP($C39,'Regional Crises'!$B$1:$R$66,10,FALSE)="x","x",ROUND(IF(VLOOKUP($C39,'Regional Crises'!$B$1:$R$66,10,FALSE)&gt;L$3,5,IF(VLOOKUP($C39,'Regional Crises'!$B$1:$R$66,10,FALSE)&lt;L$4,0,5-(L$3-VLOOKUP($C39,'Regional Crises'!$B$1:$R$66,10,FALSE))/(L$3-L$4)*5)),1))),IF(VLOOKUP($E39,'Country Indicator Data'!$B$4:$N$194,6,FALSE)="x","x",ROUND(IF(VLOOKUP($E39,'Country Indicator Data'!$B$4:$N$194,6,FALSE)&gt;L$3,5,IF(VLOOKUP($E39,'Country Indicator Data'!$B$4:$N$194,6,FALSE)&lt;L$4,0,5-(L$3-VLOOKUP($E39,'Country Indicator Data'!$B$4:$N$194,6,FALSE))/(L$3-L$4)*5)),1)))</f>
        <v>3.3</v>
      </c>
      <c r="M39" s="238">
        <f>IF(B39="Regional crisis",(IF(VLOOKUP($C39,'Regional Crises'!$B$1:$R$66,11,FALSE)="x","x",ROUND(IF(VLOOKUP($C39,'Regional Crises'!$B$1:$R$66,11,FALSE)&gt;M$3,5,IF(VLOOKUP($C39,'Regional Crises'!$B$1:$R$66,11,FALSE)&lt;M$4,0,5-(M$3-VLOOKUP($C39,'Regional Crises'!$B$1:$R$66,11,FALSE))/(M$3-M$4)*5)),1))),IF(VLOOKUP($E39,'Country Indicator Data'!$B$4:$N$194,7,FALSE)="x","x",ROUND(IF(VLOOKUP($E39,'Country Indicator Data'!$B$4:$N$194,7,FALSE)&gt;M$3,5,IF(VLOOKUP($E39,'Country Indicator Data'!$B$4:$N$194,7,FALSE)&lt;M$4,0,5-(M$3-VLOOKUP($E39,'Country Indicator Data'!$B$4:$N$194,7,FALSE))/(M$3-M$4)*5)),1)))</f>
        <v>2.9</v>
      </c>
      <c r="N39" s="238">
        <f t="shared" si="15"/>
        <v>3.0999999999999996</v>
      </c>
      <c r="O39" s="238">
        <f t="shared" si="16"/>
        <v>2.7833333333333332</v>
      </c>
      <c r="P39" s="238">
        <f>IF(B39="Regional crisis",VLOOKUP(C39,'Regional Crises'!$B$1:$R$69,12,FALSE),VLOOKUP(E39,'Country Indicator Data'!$B$4:$I$194,8,FALSE))</f>
        <v>3</v>
      </c>
      <c r="Q39" s="238">
        <f>IF($B39="Regional crisis",((IF(VLOOKUP($C39,'Regional Crises'!$B$1:$R$66,13,FALSE)="x","x",ROUND(IF(VLOOKUP($C39,'Regional Crises'!$B$1:$R$66,13,FALSE)&gt;Q$3,5,IF(VLOOKUP($C39,'Regional Crises'!$B$1:$R$66,13,FALSE)&lt;Q$4,0,5-(LOG(Q$3)-LOG(VLOOKUP($C39,'Regional Crises'!$B$1:$R$66,13,FALSE)))/(LOG(Q$3)-LOG(Q$4))*5)),1)))),(IF(VLOOKUP($E39,'Country Indicator Data'!$B$4:$N$194,9,FALSE)="x","x",ROUND(IF(VLOOKUP($E39,'Country Indicator Data'!$B$4:$N$194,9,FALSE)&gt;Q$3,5,IF(VLOOKUP($E39,'Country Indicator Data'!$B$4:$N$194,9,FALSE)&lt;Q$4,0,5-(LOG(Q$3)-LOG(VLOOKUP($E39,'Country Indicator Data'!$B$4:$N$194,9,FALSE)))/(LOG(Q$3)-LOG(Q$4))*5)),1))))</f>
        <v>4.7</v>
      </c>
      <c r="R39" s="238">
        <f t="shared" si="17"/>
        <v>3.85</v>
      </c>
      <c r="S39" s="238">
        <f>IF(B39="Regional crisis",((IF(VLOOKUP($C39,'Regional Crises'!$B$1:$R$66,17,FALSE)="x","x",ROUND(IF(VLOOKUP($C39,'Regional Crises'!$B$1:$R$66,17,FALSE)&gt;S$3,0,IF(VLOOKUP($C39,'Regional Crises'!$B$1:$R$66,17,FALSE)&lt;S$4,5,(S$3-VLOOKUP($C39,'Regional Crises'!$B$1:$R$66,17,FALSE))/(S$3-S$4)*5)),1)))),(IF(VLOOKUP($E39,'Country Indicator Data'!$B$4:$N$194,13,FALSE)="x","x",ROUND(IF(VLOOKUP($E39,'Country Indicator Data'!$B$4:$N$194,13,FALSE)&gt;S$3,0,IF(VLOOKUP($E39,'Country Indicator Data'!$B$4:$N$194,13,FALSE)&lt;S$4,5,(S$3-VLOOKUP($E39,'Country Indicator Data'!$B$4:$N$194,13,FALSE))/(S$3-S$4)*5)),1))))</f>
        <v>3.7</v>
      </c>
      <c r="T39" s="238">
        <f>IF(B39="Regional crisis",((IF(VLOOKUP($C39,'Regional Crises'!$B$1:$R$66,14,FALSE)="x","x",ROUND(IF(VLOOKUP($C39,'Regional Crises'!$B$1:$R$66,14,FALSE)&gt;T$3,0,IF(VLOOKUP($C39,'Regional Crises'!$B$1:$R$66,14,FALSE)&lt;T$4,5,(T$3-VLOOKUP($C39,'Regional Crises'!$B$1:$R$66,14,FALSE))/(T$3-T$4)*5)),1)))),(IF(VLOOKUP($E39,'Country Indicator Data'!$B$4:$N$194,10,FALSE)="x","x",ROUND(IF(VLOOKUP($E39,'Country Indicator Data'!$B$4:$N$194,10,FALSE)&gt;T$3,0,IF(VLOOKUP($E39,'Country Indicator Data'!$B$4:$N$194,10,FALSE)&lt;T$4,5,(T$3-VLOOKUP($E39,'Country Indicator Data'!$B$4:$N$194,10,FALSE))/(T$3-T$4)*5)),1))))</f>
        <v>3.6</v>
      </c>
      <c r="U39" s="238">
        <f>IF(B39="Regional crisis",((IF(VLOOKUP($C39,'Regional Crises'!$B$1:$R$66,15,FALSE)="x","x",ROUND(IF(VLOOKUP($C39,'Regional Crises'!$B$1:$R$66,15,FALSE)&gt;U$3,0,IF(VLOOKUP($C39,'Regional Crises'!$B$1:$R$66,15,FALSE)&lt;U$4,5,(U$3-VLOOKUP($C39,'Regional Crises'!$B$1:$R$66,15,FALSE))/(U$3-U$4)*5)),1)))),(IF(VLOOKUP($E39,'Country Indicator Data'!$B$4:$N$194,11,FALSE)="x","x",ROUND(IF(VLOOKUP($E39,'Country Indicator Data'!$B$4:$N$194,11,FALSE)&gt;U$3,0,IF(VLOOKUP($E39,'Country Indicator Data'!$B$4:$N$194,11,FALSE)&lt;U$4,5,(U$3-VLOOKUP($E39,'Country Indicator Data'!$B$4:$N$194,11,FALSE))/(U$3-U$4)*5)),1))))</f>
        <v>3.4</v>
      </c>
      <c r="V39" s="238">
        <f>IF(B39="Regional crisis",((IF(VLOOKUP($C39,'Regional Crises'!$B$1:$R$66,16,FALSE)="x","x",ROUND(IF(VLOOKUP($C39,'Regional Crises'!$B$1:$R$66,16,FALSE)&gt;V$3,0,IF(VLOOKUP($C39,'Regional Crises'!$B$1:$R$66,16,FALSE)&lt;V$4,5,(V$3-VLOOKUP($C39,'Regional Crises'!$B$1:$R$66,16,FALSE))/(V$3-V$4)*5)),1)))),(IF(VLOOKUP($E39,'Country Indicator Data'!$B$4:$N$194,12,FALSE)="x","x",ROUND(IF(VLOOKUP($E39,'Country Indicator Data'!$B$4:$N$194,12,FALSE)&gt;V$3,0,IF(VLOOKUP($E39,'Country Indicator Data'!$B$4:$N$194,12,FALSE)&lt;V$4,5,(V$3-VLOOKUP($E39,'Country Indicator Data'!$B$4:$N$194,12,FALSE))/(V$3-V$4)*5)),1))))</f>
        <v>2.4</v>
      </c>
      <c r="W39" s="238">
        <f t="shared" si="18"/>
        <v>3.3</v>
      </c>
      <c r="X39" s="238">
        <f t="shared" si="19"/>
        <v>3.3</v>
      </c>
      <c r="Y39" s="245">
        <f>IF('Core Indicators'!FC36="x","x",IF('Core Indicators'!FC36&gt;=5,5,IF('Core Indicators'!FC36&gt;=4,4,IF('Core Indicators'!FC36&gt;=3,3,IF('Core Indicators'!FC36&gt;=2,2,IF('Core Indicators'!FC36&gt;=1,1,0))))))</f>
        <v>3</v>
      </c>
      <c r="Z39" s="238">
        <f t="shared" si="20"/>
        <v>3</v>
      </c>
      <c r="AA39" s="245">
        <f>'Crisis Indicator Data'!Y36</f>
        <v>0</v>
      </c>
      <c r="AB39" s="245">
        <f>'Crisis Indicator Data'!Z36</f>
        <v>0</v>
      </c>
      <c r="AC39" s="245">
        <f>'Crisis Indicator Data'!AA36</f>
        <v>0</v>
      </c>
      <c r="AD39" s="245">
        <f>'Crisis Indicator Data'!AB36</f>
        <v>0</v>
      </c>
      <c r="AE39" s="245">
        <f t="shared" si="21"/>
        <v>0</v>
      </c>
      <c r="AF39" s="245">
        <f>'Crisis Indicator Data'!AC36</f>
        <v>0</v>
      </c>
      <c r="AG39" s="245">
        <f>'Crisis Indicator Data'!AD36</f>
        <v>0</v>
      </c>
      <c r="AH39" s="245">
        <f t="shared" si="22"/>
        <v>0</v>
      </c>
      <c r="AI39" s="245">
        <f>'Crisis Indicator Data'!AE36</f>
        <v>1</v>
      </c>
      <c r="AJ39" s="245">
        <f>'Crisis Indicator Data'!AF36</f>
        <v>0</v>
      </c>
      <c r="AK39" s="245">
        <f>'Crisis Indicator Data'!AG36</f>
        <v>3</v>
      </c>
      <c r="AL39" s="245">
        <f t="shared" si="23"/>
        <v>3</v>
      </c>
      <c r="AM39" s="238">
        <f t="shared" si="24"/>
        <v>1</v>
      </c>
      <c r="AN39" s="238">
        <f t="shared" si="25"/>
        <v>2</v>
      </c>
    </row>
    <row r="40" spans="1:40" ht="13.5" customHeight="1" x14ac:dyDescent="0.3">
      <c r="A40" s="145" t="str">
        <f>'Crisis Indicator Data'!A37</f>
        <v>Complex crisis in Honduras</v>
      </c>
      <c r="B40" s="146" t="str">
        <f>'Crisis Indicator Data'!B37</f>
        <v>Complex crisis</v>
      </c>
      <c r="C40" s="146" t="str">
        <f>'Crisis Indicator Data'!C37</f>
        <v>HND001</v>
      </c>
      <c r="D40" s="146" t="str">
        <f>'Crisis Indicator Data'!D37</f>
        <v>Honduras</v>
      </c>
      <c r="E40" s="147" t="str">
        <f>'Crisis Indicator Data'!E37</f>
        <v>HND</v>
      </c>
      <c r="F40" s="238">
        <f>IF(B40="Regional crisis",(IF(VLOOKUP($C40,'Regional Crises'!$B$1:$R$66,7,FALSE)="x","x",ROUND(IF(VLOOKUP($C40,'Regional Crises'!$B$1:$R$66,7,FALSE)&gt;$F$3,5,IF(VLOOKUP($C40,'Regional Crises'!$B$1:$R$66,7,FALSE)&lt;F$4,0,($F$3-VLOOKUP($C40,'Regional Crises'!$B$1:$R$66,7,FALSE))/($F$3-$F$4)*5)),1))),IF(VLOOKUP($E40,'Country Indicator Data'!$B$4:$N$194,3,FALSE)="x","x",ROUND(IF(VLOOKUP($E40,'Country Indicator Data'!$B$4:$N$194,3,FALSE)&gt;$F$3,5,IF(VLOOKUP($E40,'Country Indicator Data'!$B$4:$N$194,3,FALSE)&lt;$F$4,0,($F$3-VLOOKUP($E40,'Country Indicator Data'!$B$4:$N$194,3,FALSE))/($F$3-$F$4)*5)),1)))</f>
        <v>1.8</v>
      </c>
      <c r="G40" s="238">
        <f>IF(B40="Regional crisis",(IF(VLOOKUP($C40,'Regional Crises'!$B$1:$R$66,9,FALSE)="x","x",ROUND(IF(VLOOKUP($C40,'Regional Crises'!$B$1:$R$66,9,FALSE)&gt;G$3,5,IF(VLOOKUP($C40,'Regional Crises'!$B$1:$R$66,9,FALSE)&lt;G$4,0,(G$3-VLOOKUP($C40,'Regional Crises'!$B$1:$R$66,9,FALSE))/(G$3-G$4)*5)),1))),IF(VLOOKUP($E40,'Country Indicator Data'!$B$4:$N$194,5,FALSE)="x","x",ROUND(IF(VLOOKUP($E40,'Country Indicator Data'!$B$4:$N$194,5,FALSE)&gt;G$3,5,IF(VLOOKUP($E40,'Country Indicator Data'!$B$4:$N$194,5,FALSE)&lt;G$4,0,(G$3-VLOOKUP($E40,'Country Indicator Data'!$B$4:$N$194,5,FALSE))/(G$3-G$4)*5)),1)))</f>
        <v>2.7</v>
      </c>
      <c r="H40" s="238">
        <f t="shared" si="13"/>
        <v>2.25</v>
      </c>
      <c r="I40" s="238">
        <f>IF(B40="Regional crisis",(IF(VLOOKUP($C40,'Regional Crises'!$B$1:$R$66,6,FALSE)="x","x",ROUND(IF(VLOOKUP($C40,'Regional Crises'!$B$1:$R$66,6,FALSE)&gt;I$3,5,IF(VLOOKUP($C40,'Regional Crises'!$B$1:$R$66,6,FALSE)&lt;I$4,0,5-(I$3-VLOOKUP($C40,'Regional Crises'!$B$1:$R$66,6,FALSE))/(I$3-I$4)*5)),1))),IF(VLOOKUP($E40,'Country Indicator Data'!$B$4:$N$194,2,FALSE)="x","x",ROUND(IF(VLOOKUP($E40,'Country Indicator Data'!$B$4:$N$194,2,FALSE)&gt;I$3,5,IF(VLOOKUP($E40,'Country Indicator Data'!$B$4:$N$194,2,FALSE)&lt;I$4,0,5-(I$3-VLOOKUP($E40,'Country Indicator Data'!$B$4:$N$194,2,FALSE))/(I$3-I$4)*5)),1)))</f>
        <v>0.8</v>
      </c>
      <c r="J40" s="238">
        <f>IF(B40="Regional crisis",(IF(VLOOKUP($C40,'Regional Crises'!$B$1:$R$66,8,FALSE)="x","x",ROUND(IF(VLOOKUP($C40,'Regional Crises'!$B$1:$R$66,8,FALSE)&gt;J$3,5,IF(VLOOKUP($C40,'Regional Crises'!$B$1:$R$66,8,FALSE)&lt;J$4,0,5-(J$3-VLOOKUP($C40,'Regional Crises'!$B$1:$R$66,8,FALSE))/(J$3-J$4)*5)),1))),IF(VLOOKUP($E40,'Country Indicator Data'!$B$4:$N$194,4,FALSE)="x","x",ROUND(IF(VLOOKUP($E40,'Country Indicator Data'!$B$4:$N$194,4,FALSE)&gt;J$3,5,IF(VLOOKUP($E40,'Country Indicator Data'!$B$4:$N$194,4,FALSE)&lt;J$4,0,5-(J$3-VLOOKUP($E40,'Country Indicator Data'!$B$4:$N$194,4,FALSE))/(J$3-J$4)*5)),1)))</f>
        <v>0.7</v>
      </c>
      <c r="K40" s="238">
        <f t="shared" si="14"/>
        <v>0.75</v>
      </c>
      <c r="L40" s="238">
        <f>IF(B40="Regional crisis",(IF(VLOOKUP($C40,'Regional Crises'!$B$1:$R$66,10,FALSE)="x","x",ROUND(IF(VLOOKUP($C40,'Regional Crises'!$B$1:$R$66,10,FALSE)&gt;L$3,5,IF(VLOOKUP($C40,'Regional Crises'!$B$1:$R$66,10,FALSE)&lt;L$4,0,5-(L$3-VLOOKUP($C40,'Regional Crises'!$B$1:$R$66,10,FALSE))/(L$3-L$4)*5)),1))),IF(VLOOKUP($E40,'Country Indicator Data'!$B$4:$N$194,6,FALSE)="x","x",ROUND(IF(VLOOKUP($E40,'Country Indicator Data'!$B$4:$N$194,6,FALSE)&gt;L$3,5,IF(VLOOKUP($E40,'Country Indicator Data'!$B$4:$N$194,6,FALSE)&lt;L$4,0,5-(L$3-VLOOKUP($E40,'Country Indicator Data'!$B$4:$N$194,6,FALSE))/(L$3-L$4)*5)),1)))</f>
        <v>3.2</v>
      </c>
      <c r="M40" s="238">
        <f>IF(B40="Regional crisis",(IF(VLOOKUP($C40,'Regional Crises'!$B$1:$R$66,11,FALSE)="x","x",ROUND(IF(VLOOKUP($C40,'Regional Crises'!$B$1:$R$66,11,FALSE)&gt;M$3,5,IF(VLOOKUP($C40,'Regional Crises'!$B$1:$R$66,11,FALSE)&lt;M$4,0,5-(M$3-VLOOKUP($C40,'Regional Crises'!$B$1:$R$66,11,FALSE))/(M$3-M$4)*5)),1))),IF(VLOOKUP($E40,'Country Indicator Data'!$B$4:$N$194,7,FALSE)="x","x",ROUND(IF(VLOOKUP($E40,'Country Indicator Data'!$B$4:$N$194,7,FALSE)&gt;M$3,5,IF(VLOOKUP($E40,'Country Indicator Data'!$B$4:$N$194,7,FALSE)&lt;M$4,0,5-(M$3-VLOOKUP($E40,'Country Indicator Data'!$B$4:$N$194,7,FALSE))/(M$3-M$4)*5)),1)))</f>
        <v>3.4</v>
      </c>
      <c r="N40" s="238">
        <f t="shared" si="15"/>
        <v>3.3</v>
      </c>
      <c r="O40" s="238">
        <f t="shared" si="16"/>
        <v>2.1</v>
      </c>
      <c r="P40" s="238">
        <f>IF(B40="Regional crisis",VLOOKUP(C40,'Regional Crises'!$B$1:$R$69,12,FALSE),VLOOKUP(E40,'Country Indicator Data'!$B$4:$I$194,8,FALSE))</f>
        <v>3</v>
      </c>
      <c r="Q40" s="238">
        <f>IF($B40="Regional crisis",((IF(VLOOKUP($C40,'Regional Crises'!$B$1:$R$66,13,FALSE)="x","x",ROUND(IF(VLOOKUP($C40,'Regional Crises'!$B$1:$R$66,13,FALSE)&gt;Q$3,5,IF(VLOOKUP($C40,'Regional Crises'!$B$1:$R$66,13,FALSE)&lt;Q$4,0,5-(LOG(Q$3)-LOG(VLOOKUP($C40,'Regional Crises'!$B$1:$R$66,13,FALSE)))/(LOG(Q$3)-LOG(Q$4))*5)),1)))),(IF(VLOOKUP($E40,'Country Indicator Data'!$B$4:$N$194,9,FALSE)="x","x",ROUND(IF(VLOOKUP($E40,'Country Indicator Data'!$B$4:$N$194,9,FALSE)&gt;Q$3,5,IF(VLOOKUP($E40,'Country Indicator Data'!$B$4:$N$194,9,FALSE)&lt;Q$4,0,5-(LOG(Q$3)-LOG(VLOOKUP($E40,'Country Indicator Data'!$B$4:$N$194,9,FALSE)))/(LOG(Q$3)-LOG(Q$4))*5)),1))))</f>
        <v>4.7</v>
      </c>
      <c r="R40" s="238">
        <f t="shared" si="17"/>
        <v>3.85</v>
      </c>
      <c r="S40" s="238">
        <f>IF(B40="Regional crisis",((IF(VLOOKUP($C40,'Regional Crises'!$B$1:$R$66,17,FALSE)="x","x",ROUND(IF(VLOOKUP($C40,'Regional Crises'!$B$1:$R$66,17,FALSE)&gt;S$3,0,IF(VLOOKUP($C40,'Regional Crises'!$B$1:$R$66,17,FALSE)&lt;S$4,5,(S$3-VLOOKUP($C40,'Regional Crises'!$B$1:$R$66,17,FALSE))/(S$3-S$4)*5)),1)))),(IF(VLOOKUP($E40,'Country Indicator Data'!$B$4:$N$194,13,FALSE)="x","x",ROUND(IF(VLOOKUP($E40,'Country Indicator Data'!$B$4:$N$194,13,FALSE)&gt;S$3,0,IF(VLOOKUP($E40,'Country Indicator Data'!$B$4:$N$194,13,FALSE)&lt;S$4,5,(S$3-VLOOKUP($E40,'Country Indicator Data'!$B$4:$N$194,13,FALSE))/(S$3-S$4)*5)),1))))</f>
        <v>3.7</v>
      </c>
      <c r="T40" s="238">
        <f>IF(B40="Regional crisis",((IF(VLOOKUP($C40,'Regional Crises'!$B$1:$R$66,14,FALSE)="x","x",ROUND(IF(VLOOKUP($C40,'Regional Crises'!$B$1:$R$66,14,FALSE)&gt;T$3,0,IF(VLOOKUP($C40,'Regional Crises'!$B$1:$R$66,14,FALSE)&lt;T$4,5,(T$3-VLOOKUP($C40,'Regional Crises'!$B$1:$R$66,14,FALSE))/(T$3-T$4)*5)),1)))),(IF(VLOOKUP($E40,'Country Indicator Data'!$B$4:$N$194,10,FALSE)="x","x",ROUND(IF(VLOOKUP($E40,'Country Indicator Data'!$B$4:$N$194,10,FALSE)&gt;T$3,0,IF(VLOOKUP($E40,'Country Indicator Data'!$B$4:$N$194,10,FALSE)&lt;T$4,5,(T$3-VLOOKUP($E40,'Country Indicator Data'!$B$4:$N$194,10,FALSE))/(T$3-T$4)*5)),1))))</f>
        <v>3.5</v>
      </c>
      <c r="U40" s="238">
        <f>IF(B40="Regional crisis",((IF(VLOOKUP($C40,'Regional Crises'!$B$1:$R$66,15,FALSE)="x","x",ROUND(IF(VLOOKUP($C40,'Regional Crises'!$B$1:$R$66,15,FALSE)&gt;U$3,0,IF(VLOOKUP($C40,'Regional Crises'!$B$1:$R$66,15,FALSE)&lt;U$4,5,(U$3-VLOOKUP($C40,'Regional Crises'!$B$1:$R$66,15,FALSE))/(U$3-U$4)*5)),1)))),(IF(VLOOKUP($E40,'Country Indicator Data'!$B$4:$N$194,11,FALSE)="x","x",ROUND(IF(VLOOKUP($E40,'Country Indicator Data'!$B$4:$N$194,11,FALSE)&gt;U$3,0,IF(VLOOKUP($E40,'Country Indicator Data'!$B$4:$N$194,11,FALSE)&lt;U$4,5,(U$3-VLOOKUP($E40,'Country Indicator Data'!$B$4:$N$194,11,FALSE))/(U$3-U$4)*5)),1))))</f>
        <v>3.4</v>
      </c>
      <c r="V40" s="238">
        <f>IF(B40="Regional crisis",((IF(VLOOKUP($C40,'Regional Crises'!$B$1:$R$66,16,FALSE)="x","x",ROUND(IF(VLOOKUP($C40,'Regional Crises'!$B$1:$R$66,16,FALSE)&gt;V$3,0,IF(VLOOKUP($C40,'Regional Crises'!$B$1:$R$66,16,FALSE)&lt;V$4,5,(V$3-VLOOKUP($C40,'Regional Crises'!$B$1:$R$66,16,FALSE))/(V$3-V$4)*5)),1)))),(IF(VLOOKUP($E40,'Country Indicator Data'!$B$4:$N$194,12,FALSE)="x","x",ROUND(IF(VLOOKUP($E40,'Country Indicator Data'!$B$4:$N$194,12,FALSE)&gt;V$3,0,IF(VLOOKUP($E40,'Country Indicator Data'!$B$4:$N$194,12,FALSE)&lt;V$4,5,(V$3-VLOOKUP($E40,'Country Indicator Data'!$B$4:$N$194,12,FALSE))/(V$3-V$4)*5)),1))))</f>
        <v>2.8</v>
      </c>
      <c r="W40" s="238">
        <f t="shared" si="18"/>
        <v>3.4</v>
      </c>
      <c r="X40" s="238">
        <f t="shared" si="19"/>
        <v>3.1</v>
      </c>
      <c r="Y40" s="245">
        <f>IF('Core Indicators'!FC37="x","x",IF('Core Indicators'!FC37&gt;=5,5,IF('Core Indicators'!FC37&gt;=4,4,IF('Core Indicators'!FC37&gt;=3,3,IF('Core Indicators'!FC37&gt;=2,2,IF('Core Indicators'!FC37&gt;=1,1,0))))))</f>
        <v>3</v>
      </c>
      <c r="Z40" s="238">
        <f t="shared" si="20"/>
        <v>3</v>
      </c>
      <c r="AA40" s="245">
        <f>'Crisis Indicator Data'!Y37</f>
        <v>0</v>
      </c>
      <c r="AB40" s="245">
        <f>'Crisis Indicator Data'!Z37</f>
        <v>2</v>
      </c>
      <c r="AC40" s="245">
        <f>'Crisis Indicator Data'!AA37</f>
        <v>1</v>
      </c>
      <c r="AD40" s="245">
        <f>'Crisis Indicator Data'!AB37</f>
        <v>1</v>
      </c>
      <c r="AE40" s="245">
        <f t="shared" si="21"/>
        <v>2</v>
      </c>
      <c r="AF40" s="245">
        <f>'Crisis Indicator Data'!AC37</f>
        <v>0</v>
      </c>
      <c r="AG40" s="245">
        <f>'Crisis Indicator Data'!AD37</f>
        <v>2</v>
      </c>
      <c r="AH40" s="245">
        <f t="shared" si="22"/>
        <v>2</v>
      </c>
      <c r="AI40" s="245">
        <f>'Crisis Indicator Data'!AE37</f>
        <v>1</v>
      </c>
      <c r="AJ40" s="245">
        <f>'Crisis Indicator Data'!AF37</f>
        <v>0</v>
      </c>
      <c r="AK40" s="245">
        <f>'Crisis Indicator Data'!AG37</f>
        <v>0</v>
      </c>
      <c r="AL40" s="245">
        <f t="shared" si="23"/>
        <v>1</v>
      </c>
      <c r="AM40" s="238">
        <f t="shared" si="24"/>
        <v>2</v>
      </c>
      <c r="AN40" s="238">
        <f t="shared" si="25"/>
        <v>2.5</v>
      </c>
    </row>
    <row r="41" spans="1:40" ht="13.5" customHeight="1" x14ac:dyDescent="0.3">
      <c r="A41" s="145" t="str">
        <f>'Crisis Indicator Data'!A38</f>
        <v>Hurricane Eta and Iota in Honduras</v>
      </c>
      <c r="B41" s="146" t="str">
        <f>'Crisis Indicator Data'!B38</f>
        <v>Tropical cyclone</v>
      </c>
      <c r="C41" s="146" t="str">
        <f>'Crisis Indicator Data'!C38</f>
        <v>HND002</v>
      </c>
      <c r="D41" s="146" t="str">
        <f>'Crisis Indicator Data'!D38</f>
        <v>Honduras</v>
      </c>
      <c r="E41" s="147" t="str">
        <f>'Crisis Indicator Data'!E38</f>
        <v>HND</v>
      </c>
      <c r="F41" s="238">
        <f>IF(B41="Regional crisis",(IF(VLOOKUP($C41,'Regional Crises'!$B$1:$R$66,7,FALSE)="x","x",ROUND(IF(VLOOKUP($C41,'Regional Crises'!$B$1:$R$66,7,FALSE)&gt;$F$3,5,IF(VLOOKUP($C41,'Regional Crises'!$B$1:$R$66,7,FALSE)&lt;F$4,0,($F$3-VLOOKUP($C41,'Regional Crises'!$B$1:$R$66,7,FALSE))/($F$3-$F$4)*5)),1))),IF(VLOOKUP($E41,'Country Indicator Data'!$B$4:$N$194,3,FALSE)="x","x",ROUND(IF(VLOOKUP($E41,'Country Indicator Data'!$B$4:$N$194,3,FALSE)&gt;$F$3,5,IF(VLOOKUP($E41,'Country Indicator Data'!$B$4:$N$194,3,FALSE)&lt;$F$4,0,($F$3-VLOOKUP($E41,'Country Indicator Data'!$B$4:$N$194,3,FALSE))/($F$3-$F$4)*5)),1)))</f>
        <v>1.8</v>
      </c>
      <c r="G41" s="238">
        <f>IF(B41="Regional crisis",(IF(VLOOKUP($C41,'Regional Crises'!$B$1:$R$66,9,FALSE)="x","x",ROUND(IF(VLOOKUP($C41,'Regional Crises'!$B$1:$R$66,9,FALSE)&gt;G$3,5,IF(VLOOKUP($C41,'Regional Crises'!$B$1:$R$66,9,FALSE)&lt;G$4,0,(G$3-VLOOKUP($C41,'Regional Crises'!$B$1:$R$66,9,FALSE))/(G$3-G$4)*5)),1))),IF(VLOOKUP($E41,'Country Indicator Data'!$B$4:$N$194,5,FALSE)="x","x",ROUND(IF(VLOOKUP($E41,'Country Indicator Data'!$B$4:$N$194,5,FALSE)&gt;G$3,5,IF(VLOOKUP($E41,'Country Indicator Data'!$B$4:$N$194,5,FALSE)&lt;G$4,0,(G$3-VLOOKUP($E41,'Country Indicator Data'!$B$4:$N$194,5,FALSE))/(G$3-G$4)*5)),1)))</f>
        <v>2.7</v>
      </c>
      <c r="H41" s="238">
        <f t="shared" si="13"/>
        <v>2.25</v>
      </c>
      <c r="I41" s="238">
        <f>IF(B41="Regional crisis",(IF(VLOOKUP($C41,'Regional Crises'!$B$1:$R$66,6,FALSE)="x","x",ROUND(IF(VLOOKUP($C41,'Regional Crises'!$B$1:$R$66,6,FALSE)&gt;I$3,5,IF(VLOOKUP($C41,'Regional Crises'!$B$1:$R$66,6,FALSE)&lt;I$4,0,5-(I$3-VLOOKUP($C41,'Regional Crises'!$B$1:$R$66,6,FALSE))/(I$3-I$4)*5)),1))),IF(VLOOKUP($E41,'Country Indicator Data'!$B$4:$N$194,2,FALSE)="x","x",ROUND(IF(VLOOKUP($E41,'Country Indicator Data'!$B$4:$N$194,2,FALSE)&gt;I$3,5,IF(VLOOKUP($E41,'Country Indicator Data'!$B$4:$N$194,2,FALSE)&lt;I$4,0,5-(I$3-VLOOKUP($E41,'Country Indicator Data'!$B$4:$N$194,2,FALSE))/(I$3-I$4)*5)),1)))</f>
        <v>0.8</v>
      </c>
      <c r="J41" s="238">
        <f>IF(B41="Regional crisis",(IF(VLOOKUP($C41,'Regional Crises'!$B$1:$R$66,8,FALSE)="x","x",ROUND(IF(VLOOKUP($C41,'Regional Crises'!$B$1:$R$66,8,FALSE)&gt;J$3,5,IF(VLOOKUP($C41,'Regional Crises'!$B$1:$R$66,8,FALSE)&lt;J$4,0,5-(J$3-VLOOKUP($C41,'Regional Crises'!$B$1:$R$66,8,FALSE))/(J$3-J$4)*5)),1))),IF(VLOOKUP($E41,'Country Indicator Data'!$B$4:$N$194,4,FALSE)="x","x",ROUND(IF(VLOOKUP($E41,'Country Indicator Data'!$B$4:$N$194,4,FALSE)&gt;J$3,5,IF(VLOOKUP($E41,'Country Indicator Data'!$B$4:$N$194,4,FALSE)&lt;J$4,0,5-(J$3-VLOOKUP($E41,'Country Indicator Data'!$B$4:$N$194,4,FALSE))/(J$3-J$4)*5)),1)))</f>
        <v>0.7</v>
      </c>
      <c r="K41" s="238">
        <f t="shared" si="14"/>
        <v>0.75</v>
      </c>
      <c r="L41" s="238">
        <f>IF(B41="Regional crisis",(IF(VLOOKUP($C41,'Regional Crises'!$B$1:$R$66,10,FALSE)="x","x",ROUND(IF(VLOOKUP($C41,'Regional Crises'!$B$1:$R$66,10,FALSE)&gt;L$3,5,IF(VLOOKUP($C41,'Regional Crises'!$B$1:$R$66,10,FALSE)&lt;L$4,0,5-(L$3-VLOOKUP($C41,'Regional Crises'!$B$1:$R$66,10,FALSE))/(L$3-L$4)*5)),1))),IF(VLOOKUP($E41,'Country Indicator Data'!$B$4:$N$194,6,FALSE)="x","x",ROUND(IF(VLOOKUP($E41,'Country Indicator Data'!$B$4:$N$194,6,FALSE)&gt;L$3,5,IF(VLOOKUP($E41,'Country Indicator Data'!$B$4:$N$194,6,FALSE)&lt;L$4,0,5-(L$3-VLOOKUP($E41,'Country Indicator Data'!$B$4:$N$194,6,FALSE))/(L$3-L$4)*5)),1)))</f>
        <v>3.2</v>
      </c>
      <c r="M41" s="238">
        <f>IF(B41="Regional crisis",(IF(VLOOKUP($C41,'Regional Crises'!$B$1:$R$66,11,FALSE)="x","x",ROUND(IF(VLOOKUP($C41,'Regional Crises'!$B$1:$R$66,11,FALSE)&gt;M$3,5,IF(VLOOKUP($C41,'Regional Crises'!$B$1:$R$66,11,FALSE)&lt;M$4,0,5-(M$3-VLOOKUP($C41,'Regional Crises'!$B$1:$R$66,11,FALSE))/(M$3-M$4)*5)),1))),IF(VLOOKUP($E41,'Country Indicator Data'!$B$4:$N$194,7,FALSE)="x","x",ROUND(IF(VLOOKUP($E41,'Country Indicator Data'!$B$4:$N$194,7,FALSE)&gt;M$3,5,IF(VLOOKUP($E41,'Country Indicator Data'!$B$4:$N$194,7,FALSE)&lt;M$4,0,5-(M$3-VLOOKUP($E41,'Country Indicator Data'!$B$4:$N$194,7,FALSE))/(M$3-M$4)*5)),1)))</f>
        <v>3.4</v>
      </c>
      <c r="N41" s="238">
        <f t="shared" si="15"/>
        <v>3.3</v>
      </c>
      <c r="O41" s="238">
        <f t="shared" si="16"/>
        <v>2.1</v>
      </c>
      <c r="P41" s="238">
        <f>IF(B41="Regional crisis",VLOOKUP(C41,'Regional Crises'!$B$1:$R$69,12,FALSE),VLOOKUP(E41,'Country Indicator Data'!$B$4:$I$194,8,FALSE))</f>
        <v>3</v>
      </c>
      <c r="Q41" s="238">
        <f>IF($B41="Regional crisis",((IF(VLOOKUP($C41,'Regional Crises'!$B$1:$R$66,13,FALSE)="x","x",ROUND(IF(VLOOKUP($C41,'Regional Crises'!$B$1:$R$66,13,FALSE)&gt;Q$3,5,IF(VLOOKUP($C41,'Regional Crises'!$B$1:$R$66,13,FALSE)&lt;Q$4,0,5-(LOG(Q$3)-LOG(VLOOKUP($C41,'Regional Crises'!$B$1:$R$66,13,FALSE)))/(LOG(Q$3)-LOG(Q$4))*5)),1)))),(IF(VLOOKUP($E41,'Country Indicator Data'!$B$4:$N$194,9,FALSE)="x","x",ROUND(IF(VLOOKUP($E41,'Country Indicator Data'!$B$4:$N$194,9,FALSE)&gt;Q$3,5,IF(VLOOKUP($E41,'Country Indicator Data'!$B$4:$N$194,9,FALSE)&lt;Q$4,0,5-(LOG(Q$3)-LOG(VLOOKUP($E41,'Country Indicator Data'!$B$4:$N$194,9,FALSE)))/(LOG(Q$3)-LOG(Q$4))*5)),1))))</f>
        <v>4.7</v>
      </c>
      <c r="R41" s="238">
        <f t="shared" si="17"/>
        <v>3.85</v>
      </c>
      <c r="S41" s="238">
        <f>IF(B41="Regional crisis",((IF(VLOOKUP($C41,'Regional Crises'!$B$1:$R$66,17,FALSE)="x","x",ROUND(IF(VLOOKUP($C41,'Regional Crises'!$B$1:$R$66,17,FALSE)&gt;S$3,0,IF(VLOOKUP($C41,'Regional Crises'!$B$1:$R$66,17,FALSE)&lt;S$4,5,(S$3-VLOOKUP($C41,'Regional Crises'!$B$1:$R$66,17,FALSE))/(S$3-S$4)*5)),1)))),(IF(VLOOKUP($E41,'Country Indicator Data'!$B$4:$N$194,13,FALSE)="x","x",ROUND(IF(VLOOKUP($E41,'Country Indicator Data'!$B$4:$N$194,13,FALSE)&gt;S$3,0,IF(VLOOKUP($E41,'Country Indicator Data'!$B$4:$N$194,13,FALSE)&lt;S$4,5,(S$3-VLOOKUP($E41,'Country Indicator Data'!$B$4:$N$194,13,FALSE))/(S$3-S$4)*5)),1))))</f>
        <v>3.7</v>
      </c>
      <c r="T41" s="238">
        <f>IF(B41="Regional crisis",((IF(VLOOKUP($C41,'Regional Crises'!$B$1:$R$66,14,FALSE)="x","x",ROUND(IF(VLOOKUP($C41,'Regional Crises'!$B$1:$R$66,14,FALSE)&gt;T$3,0,IF(VLOOKUP($C41,'Regional Crises'!$B$1:$R$66,14,FALSE)&lt;T$4,5,(T$3-VLOOKUP($C41,'Regional Crises'!$B$1:$R$66,14,FALSE))/(T$3-T$4)*5)),1)))),(IF(VLOOKUP($E41,'Country Indicator Data'!$B$4:$N$194,10,FALSE)="x","x",ROUND(IF(VLOOKUP($E41,'Country Indicator Data'!$B$4:$N$194,10,FALSE)&gt;T$3,0,IF(VLOOKUP($E41,'Country Indicator Data'!$B$4:$N$194,10,FALSE)&lt;T$4,5,(T$3-VLOOKUP($E41,'Country Indicator Data'!$B$4:$N$194,10,FALSE))/(T$3-T$4)*5)),1))))</f>
        <v>3.5</v>
      </c>
      <c r="U41" s="238">
        <f>IF(B41="Regional crisis",((IF(VLOOKUP($C41,'Regional Crises'!$B$1:$R$66,15,FALSE)="x","x",ROUND(IF(VLOOKUP($C41,'Regional Crises'!$B$1:$R$66,15,FALSE)&gt;U$3,0,IF(VLOOKUP($C41,'Regional Crises'!$B$1:$R$66,15,FALSE)&lt;U$4,5,(U$3-VLOOKUP($C41,'Regional Crises'!$B$1:$R$66,15,FALSE))/(U$3-U$4)*5)),1)))),(IF(VLOOKUP($E41,'Country Indicator Data'!$B$4:$N$194,11,FALSE)="x","x",ROUND(IF(VLOOKUP($E41,'Country Indicator Data'!$B$4:$N$194,11,FALSE)&gt;U$3,0,IF(VLOOKUP($E41,'Country Indicator Data'!$B$4:$N$194,11,FALSE)&lt;U$4,5,(U$3-VLOOKUP($E41,'Country Indicator Data'!$B$4:$N$194,11,FALSE))/(U$3-U$4)*5)),1))))</f>
        <v>3.4</v>
      </c>
      <c r="V41" s="238">
        <f>IF(B41="Regional crisis",((IF(VLOOKUP($C41,'Regional Crises'!$B$1:$R$66,16,FALSE)="x","x",ROUND(IF(VLOOKUP($C41,'Regional Crises'!$B$1:$R$66,16,FALSE)&gt;V$3,0,IF(VLOOKUP($C41,'Regional Crises'!$B$1:$R$66,16,FALSE)&lt;V$4,5,(V$3-VLOOKUP($C41,'Regional Crises'!$B$1:$R$66,16,FALSE))/(V$3-V$4)*5)),1)))),(IF(VLOOKUP($E41,'Country Indicator Data'!$B$4:$N$194,12,FALSE)="x","x",ROUND(IF(VLOOKUP($E41,'Country Indicator Data'!$B$4:$N$194,12,FALSE)&gt;V$3,0,IF(VLOOKUP($E41,'Country Indicator Data'!$B$4:$N$194,12,FALSE)&lt;V$4,5,(V$3-VLOOKUP($E41,'Country Indicator Data'!$B$4:$N$194,12,FALSE))/(V$3-V$4)*5)),1))))</f>
        <v>2.8</v>
      </c>
      <c r="W41" s="238">
        <f t="shared" si="18"/>
        <v>3.4</v>
      </c>
      <c r="X41" s="238">
        <f t="shared" si="19"/>
        <v>3.1</v>
      </c>
      <c r="Y41" s="245">
        <f>IF('Core Indicators'!FC38="x","x",IF('Core Indicators'!FC38&gt;=5,5,IF('Core Indicators'!FC38&gt;=4,4,IF('Core Indicators'!FC38&gt;=3,3,IF('Core Indicators'!FC38&gt;=2,2,IF('Core Indicators'!FC38&gt;=1,1,0))))))</f>
        <v>3</v>
      </c>
      <c r="Z41" s="238">
        <f t="shared" si="20"/>
        <v>3</v>
      </c>
      <c r="AA41" s="245">
        <f>'Crisis Indicator Data'!Y38</f>
        <v>0</v>
      </c>
      <c r="AB41" s="245">
        <f>'Crisis Indicator Data'!Z38</f>
        <v>2</v>
      </c>
      <c r="AC41" s="245">
        <f>'Crisis Indicator Data'!AA38</f>
        <v>0</v>
      </c>
      <c r="AD41" s="245">
        <f>'Crisis Indicator Data'!AB38</f>
        <v>1</v>
      </c>
      <c r="AE41" s="245">
        <f t="shared" si="21"/>
        <v>2</v>
      </c>
      <c r="AF41" s="245">
        <f>'Crisis Indicator Data'!AC38</f>
        <v>2</v>
      </c>
      <c r="AG41" s="245">
        <f>'Crisis Indicator Data'!AD38</f>
        <v>0</v>
      </c>
      <c r="AH41" s="245">
        <f t="shared" si="22"/>
        <v>2</v>
      </c>
      <c r="AI41" s="245">
        <f>'Crisis Indicator Data'!AE38</f>
        <v>3</v>
      </c>
      <c r="AJ41" s="245">
        <f>'Crisis Indicator Data'!AF38</f>
        <v>0</v>
      </c>
      <c r="AK41" s="245">
        <f>'Crisis Indicator Data'!AG38</f>
        <v>2</v>
      </c>
      <c r="AL41" s="245">
        <f t="shared" si="23"/>
        <v>4</v>
      </c>
      <c r="AM41" s="238">
        <f t="shared" si="24"/>
        <v>3</v>
      </c>
      <c r="AN41" s="238">
        <f t="shared" si="25"/>
        <v>3</v>
      </c>
    </row>
    <row r="42" spans="1:40" ht="13.5" customHeight="1" x14ac:dyDescent="0.3">
      <c r="A42" s="145" t="str">
        <f>'Crisis Indicator Data'!A39</f>
        <v>Complex crisis in Haiti</v>
      </c>
      <c r="B42" s="146" t="str">
        <f>'Crisis Indicator Data'!B39</f>
        <v>Complex crisis</v>
      </c>
      <c r="C42" s="146" t="str">
        <f>'Crisis Indicator Data'!C39</f>
        <v>HTI001</v>
      </c>
      <c r="D42" s="146" t="str">
        <f>'Crisis Indicator Data'!D39</f>
        <v>Haiti</v>
      </c>
      <c r="E42" s="147" t="str">
        <f>'Crisis Indicator Data'!E39</f>
        <v>HTI</v>
      </c>
      <c r="F42" s="238">
        <f>IF(B42="Regional crisis",(IF(VLOOKUP($C42,'Regional Crises'!$B$1:$R$66,7,FALSE)="x","x",ROUND(IF(VLOOKUP($C42,'Regional Crises'!$B$1:$R$66,7,FALSE)&gt;$F$3,5,IF(VLOOKUP($C42,'Regional Crises'!$B$1:$R$66,7,FALSE)&lt;F$4,0,($F$3-VLOOKUP($C42,'Regional Crises'!$B$1:$R$66,7,FALSE))/($F$3-$F$4)*5)),1))),IF(VLOOKUP($E42,'Country Indicator Data'!$B$4:$N$194,3,FALSE)="x","x",ROUND(IF(VLOOKUP($E42,'Country Indicator Data'!$B$4:$N$194,3,FALSE)&gt;$F$3,5,IF(VLOOKUP($E42,'Country Indicator Data'!$B$4:$N$194,3,FALSE)&lt;$F$4,0,($F$3-VLOOKUP($E42,'Country Indicator Data'!$B$4:$N$194,3,FALSE))/($F$3-$F$4)*5)),1)))</f>
        <v>2.1</v>
      </c>
      <c r="G42" s="238">
        <f>IF(B42="Regional crisis",(IF(VLOOKUP($C42,'Regional Crises'!$B$1:$R$66,9,FALSE)="x","x",ROUND(IF(VLOOKUP($C42,'Regional Crises'!$B$1:$R$66,9,FALSE)&gt;G$3,5,IF(VLOOKUP($C42,'Regional Crises'!$B$1:$R$66,9,FALSE)&lt;G$4,0,(G$3-VLOOKUP($C42,'Regional Crises'!$B$1:$R$66,9,FALSE))/(G$3-G$4)*5)),1))),IF(VLOOKUP($E42,'Country Indicator Data'!$B$4:$N$194,5,FALSE)="x","x",ROUND(IF(VLOOKUP($E42,'Country Indicator Data'!$B$4:$N$194,5,FALSE)&gt;G$3,5,IF(VLOOKUP($E42,'Country Indicator Data'!$B$4:$N$194,5,FALSE)&lt;G$4,0,(G$3-VLOOKUP($E42,'Country Indicator Data'!$B$4:$N$194,5,FALSE))/(G$3-G$4)*5)),1)))</f>
        <v>2.9</v>
      </c>
      <c r="H42" s="238">
        <f t="shared" si="13"/>
        <v>2.5</v>
      </c>
      <c r="I42" s="238">
        <f>IF(B42="Regional crisis",(IF(VLOOKUP($C42,'Regional Crises'!$B$1:$R$66,6,FALSE)="x","x",ROUND(IF(VLOOKUP($C42,'Regional Crises'!$B$1:$R$66,6,FALSE)&gt;I$3,5,IF(VLOOKUP($C42,'Regional Crises'!$B$1:$R$66,6,FALSE)&lt;I$4,0,5-(I$3-VLOOKUP($C42,'Regional Crises'!$B$1:$R$66,6,FALSE))/(I$3-I$4)*5)),1))),IF(VLOOKUP($E42,'Country Indicator Data'!$B$4:$N$194,2,FALSE)="x","x",ROUND(IF(VLOOKUP($E42,'Country Indicator Data'!$B$4:$N$194,2,FALSE)&gt;I$3,5,IF(VLOOKUP($E42,'Country Indicator Data'!$B$4:$N$194,2,FALSE)&lt;I$4,0,5-(I$3-VLOOKUP($E42,'Country Indicator Data'!$B$4:$N$194,2,FALSE))/(I$3-I$4)*5)),1)))</f>
        <v>0</v>
      </c>
      <c r="J42" s="238">
        <f>IF(B42="Regional crisis",(IF(VLOOKUP($C42,'Regional Crises'!$B$1:$R$66,8,FALSE)="x","x",ROUND(IF(VLOOKUP($C42,'Regional Crises'!$B$1:$R$66,8,FALSE)&gt;J$3,5,IF(VLOOKUP($C42,'Regional Crises'!$B$1:$R$66,8,FALSE)&lt;J$4,0,5-(J$3-VLOOKUP($C42,'Regional Crises'!$B$1:$R$66,8,FALSE))/(J$3-J$4)*5)),1))),IF(VLOOKUP($E42,'Country Indicator Data'!$B$4:$N$194,4,FALSE)="x","x",ROUND(IF(VLOOKUP($E42,'Country Indicator Data'!$B$4:$N$194,4,FALSE)&gt;J$3,5,IF(VLOOKUP($E42,'Country Indicator Data'!$B$4:$N$194,4,FALSE)&lt;J$4,0,5-(J$3-VLOOKUP($E42,'Country Indicator Data'!$B$4:$N$194,4,FALSE))/(J$3-J$4)*5)),1)))</f>
        <v>0</v>
      </c>
      <c r="K42" s="238">
        <f t="shared" si="14"/>
        <v>0</v>
      </c>
      <c r="L42" s="238">
        <f>IF(B42="Regional crisis",(IF(VLOOKUP($C42,'Regional Crises'!$B$1:$R$66,10,FALSE)="x","x",ROUND(IF(VLOOKUP($C42,'Regional Crises'!$B$1:$R$66,10,FALSE)&gt;L$3,5,IF(VLOOKUP($C42,'Regional Crises'!$B$1:$R$66,10,FALSE)&lt;L$4,0,5-(L$3-VLOOKUP($C42,'Regional Crises'!$B$1:$R$66,10,FALSE))/(L$3-L$4)*5)),1))),IF(VLOOKUP($E42,'Country Indicator Data'!$B$4:$N$194,6,FALSE)="x","x",ROUND(IF(VLOOKUP($E42,'Country Indicator Data'!$B$4:$N$194,6,FALSE)&gt;L$3,5,IF(VLOOKUP($E42,'Country Indicator Data'!$B$4:$N$194,6,FALSE)&lt;L$4,0,5-(L$3-VLOOKUP($E42,'Country Indicator Data'!$B$4:$N$194,6,FALSE))/(L$3-L$4)*5)),1)))</f>
        <v>4.0999999999999996</v>
      </c>
      <c r="M42" s="238">
        <f>IF(B42="Regional crisis",(IF(VLOOKUP($C42,'Regional Crises'!$B$1:$R$66,11,FALSE)="x","x",ROUND(IF(VLOOKUP($C42,'Regional Crises'!$B$1:$R$66,11,FALSE)&gt;M$3,5,IF(VLOOKUP($C42,'Regional Crises'!$B$1:$R$66,11,FALSE)&lt;M$4,0,5-(M$3-VLOOKUP($C42,'Regional Crises'!$B$1:$R$66,11,FALSE))/(M$3-M$4)*5)),1))),IF(VLOOKUP($E42,'Country Indicator Data'!$B$4:$N$194,7,FALSE)="x","x",ROUND(IF(VLOOKUP($E42,'Country Indicator Data'!$B$4:$N$194,7,FALSE)&gt;M$3,5,IF(VLOOKUP($E42,'Country Indicator Data'!$B$4:$N$194,7,FALSE)&lt;M$4,0,5-(M$3-VLOOKUP($E42,'Country Indicator Data'!$B$4:$N$194,7,FALSE))/(M$3-M$4)*5)),1)))</f>
        <v>2</v>
      </c>
      <c r="N42" s="238">
        <f t="shared" si="15"/>
        <v>3.05</v>
      </c>
      <c r="O42" s="238">
        <f t="shared" si="16"/>
        <v>1.8499999999999999</v>
      </c>
      <c r="P42" s="238">
        <f>IF(B42="Regional crisis",VLOOKUP(C42,'Regional Crises'!$B$1:$R$69,12,FALSE),VLOOKUP(E42,'Country Indicator Data'!$B$4:$I$194,8,FALSE))</f>
        <v>3</v>
      </c>
      <c r="Q42" s="238">
        <f>IF($B42="Regional crisis",((IF(VLOOKUP($C42,'Regional Crises'!$B$1:$R$66,13,FALSE)="x","x",ROUND(IF(VLOOKUP($C42,'Regional Crises'!$B$1:$R$66,13,FALSE)&gt;Q$3,5,IF(VLOOKUP($C42,'Regional Crises'!$B$1:$R$66,13,FALSE)&lt;Q$4,0,5-(LOG(Q$3)-LOG(VLOOKUP($C42,'Regional Crises'!$B$1:$R$66,13,FALSE)))/(LOG(Q$3)-LOG(Q$4))*5)),1)))),(IF(VLOOKUP($E42,'Country Indicator Data'!$B$4:$N$194,9,FALSE)="x","x",ROUND(IF(VLOOKUP($E42,'Country Indicator Data'!$B$4:$N$194,9,FALSE)&gt;Q$3,5,IF(VLOOKUP($E42,'Country Indicator Data'!$B$4:$N$194,9,FALSE)&lt;Q$4,0,5-(LOG(Q$3)-LOG(VLOOKUP($E42,'Country Indicator Data'!$B$4:$N$194,9,FALSE)))/(LOG(Q$3)-LOG(Q$4))*5)),1))))</f>
        <v>3.4</v>
      </c>
      <c r="R42" s="238">
        <f t="shared" si="17"/>
        <v>3.2</v>
      </c>
      <c r="S42" s="238">
        <f>IF(B42="Regional crisis",((IF(VLOOKUP($C42,'Regional Crises'!$B$1:$R$66,17,FALSE)="x","x",ROUND(IF(VLOOKUP($C42,'Regional Crises'!$B$1:$R$66,17,FALSE)&gt;S$3,0,IF(VLOOKUP($C42,'Regional Crises'!$B$1:$R$66,17,FALSE)&lt;S$4,5,(S$3-VLOOKUP($C42,'Regional Crises'!$B$1:$R$66,17,FALSE))/(S$3-S$4)*5)),1)))),(IF(VLOOKUP($E42,'Country Indicator Data'!$B$4:$N$194,13,FALSE)="x","x",ROUND(IF(VLOOKUP($E42,'Country Indicator Data'!$B$4:$N$194,13,FALSE)&gt;S$3,0,IF(VLOOKUP($E42,'Country Indicator Data'!$B$4:$N$194,13,FALSE)&lt;S$4,5,(S$3-VLOOKUP($E42,'Country Indicator Data'!$B$4:$N$194,13,FALSE))/(S$3-S$4)*5)),1))))</f>
        <v>4.0999999999999996</v>
      </c>
      <c r="T42" s="238">
        <f>IF(B42="Regional crisis",((IF(VLOOKUP($C42,'Regional Crises'!$B$1:$R$66,14,FALSE)="x","x",ROUND(IF(VLOOKUP($C42,'Regional Crises'!$B$1:$R$66,14,FALSE)&gt;T$3,0,IF(VLOOKUP($C42,'Regional Crises'!$B$1:$R$66,14,FALSE)&lt;T$4,5,(T$3-VLOOKUP($C42,'Regional Crises'!$B$1:$R$66,14,FALSE))/(T$3-T$4)*5)),1)))),(IF(VLOOKUP($E42,'Country Indicator Data'!$B$4:$N$194,10,FALSE)="x","x",ROUND(IF(VLOOKUP($E42,'Country Indicator Data'!$B$4:$N$194,10,FALSE)&gt;T$3,0,IF(VLOOKUP($E42,'Country Indicator Data'!$B$4:$N$194,10,FALSE)&lt;T$4,5,(T$3-VLOOKUP($E42,'Country Indicator Data'!$B$4:$N$194,10,FALSE))/(T$3-T$4)*5)),1))))</f>
        <v>3.5</v>
      </c>
      <c r="U42" s="238">
        <f>IF(B42="Regional crisis",((IF(VLOOKUP($C42,'Regional Crises'!$B$1:$R$66,15,FALSE)="x","x",ROUND(IF(VLOOKUP($C42,'Regional Crises'!$B$1:$R$66,15,FALSE)&gt;U$3,0,IF(VLOOKUP($C42,'Regional Crises'!$B$1:$R$66,15,FALSE)&lt;U$4,5,(U$3-VLOOKUP($C42,'Regional Crises'!$B$1:$R$66,15,FALSE))/(U$3-U$4)*5)),1)))),(IF(VLOOKUP($E42,'Country Indicator Data'!$B$4:$N$194,11,FALSE)="x","x",ROUND(IF(VLOOKUP($E42,'Country Indicator Data'!$B$4:$N$194,11,FALSE)&gt;U$3,0,IF(VLOOKUP($E42,'Country Indicator Data'!$B$4:$N$194,11,FALSE)&lt;U$4,5,(U$3-VLOOKUP($E42,'Country Indicator Data'!$B$4:$N$194,11,FALSE))/(U$3-U$4)*5)),1))))</f>
        <v>3.5</v>
      </c>
      <c r="V42" s="238">
        <f>IF(B42="Regional crisis",((IF(VLOOKUP($C42,'Regional Crises'!$B$1:$R$66,16,FALSE)="x","x",ROUND(IF(VLOOKUP($C42,'Regional Crises'!$B$1:$R$66,16,FALSE)&gt;V$3,0,IF(VLOOKUP($C42,'Regional Crises'!$B$1:$R$66,16,FALSE)&lt;V$4,5,(V$3-VLOOKUP($C42,'Regional Crises'!$B$1:$R$66,16,FALSE))/(V$3-V$4)*5)),1)))),(IF(VLOOKUP($E42,'Country Indicator Data'!$B$4:$N$194,12,FALSE)="x","x",ROUND(IF(VLOOKUP($E42,'Country Indicator Data'!$B$4:$N$194,12,FALSE)&gt;V$3,0,IF(VLOOKUP($E42,'Country Indicator Data'!$B$4:$N$194,12,FALSE)&lt;V$4,5,(V$3-VLOOKUP($E42,'Country Indicator Data'!$B$4:$N$194,12,FALSE))/(V$3-V$4)*5)),1))))</f>
        <v>3.1</v>
      </c>
      <c r="W42" s="238">
        <f t="shared" si="18"/>
        <v>3.6</v>
      </c>
      <c r="X42" s="238">
        <f t="shared" si="19"/>
        <v>2.9</v>
      </c>
      <c r="Y42" s="245">
        <f>IF('Core Indicators'!FC39="x","x",IF('Core Indicators'!FC39&gt;=5,5,IF('Core Indicators'!FC39&gt;=4,4,IF('Core Indicators'!FC39&gt;=3,3,IF('Core Indicators'!FC39&gt;=2,2,IF('Core Indicators'!FC39&gt;=1,1,0))))))</f>
        <v>2</v>
      </c>
      <c r="Z42" s="238">
        <f t="shared" si="20"/>
        <v>2</v>
      </c>
      <c r="AA42" s="245">
        <f>'Crisis Indicator Data'!Y39</f>
        <v>0</v>
      </c>
      <c r="AB42" s="245">
        <f>'Crisis Indicator Data'!Z39</f>
        <v>1</v>
      </c>
      <c r="AC42" s="245">
        <f>'Crisis Indicator Data'!AA39</f>
        <v>0</v>
      </c>
      <c r="AD42" s="245">
        <f>'Crisis Indicator Data'!AB39</f>
        <v>0</v>
      </c>
      <c r="AE42" s="245">
        <f t="shared" si="21"/>
        <v>1</v>
      </c>
      <c r="AF42" s="245">
        <f>'Crisis Indicator Data'!AC39</f>
        <v>0</v>
      </c>
      <c r="AG42" s="245">
        <f>'Crisis Indicator Data'!AD39</f>
        <v>0</v>
      </c>
      <c r="AH42" s="245">
        <f t="shared" si="22"/>
        <v>0</v>
      </c>
      <c r="AI42" s="245">
        <f>'Crisis Indicator Data'!AE39</f>
        <v>2</v>
      </c>
      <c r="AJ42" s="245">
        <f>'Crisis Indicator Data'!AF39</f>
        <v>0</v>
      </c>
      <c r="AK42" s="245">
        <f>'Crisis Indicator Data'!AG39</f>
        <v>3</v>
      </c>
      <c r="AL42" s="245">
        <f t="shared" si="23"/>
        <v>4</v>
      </c>
      <c r="AM42" s="238">
        <f t="shared" si="24"/>
        <v>2</v>
      </c>
      <c r="AN42" s="238">
        <f t="shared" si="25"/>
        <v>2</v>
      </c>
    </row>
    <row r="43" spans="1:40" ht="13.5" customHeight="1" x14ac:dyDescent="0.3">
      <c r="A43" s="145" t="str">
        <f>'Crisis Indicator Data'!A40</f>
        <v>Papua Conflict</v>
      </c>
      <c r="B43" s="146" t="str">
        <f>'Crisis Indicator Data'!B40</f>
        <v>Conflict</v>
      </c>
      <c r="C43" s="146" t="str">
        <f>'Crisis Indicator Data'!C40</f>
        <v>IDN002</v>
      </c>
      <c r="D43" s="146" t="str">
        <f>'Crisis Indicator Data'!D40</f>
        <v>Indonesia</v>
      </c>
      <c r="E43" s="147" t="str">
        <f>'Crisis Indicator Data'!E40</f>
        <v>IDN</v>
      </c>
      <c r="F43" s="238">
        <f>IF(B43="Regional crisis",(IF(VLOOKUP($C43,'Regional Crises'!$B$1:$R$66,7,FALSE)="x","x",ROUND(IF(VLOOKUP($C43,'Regional Crises'!$B$1:$R$66,7,FALSE)&gt;$F$3,5,IF(VLOOKUP($C43,'Regional Crises'!$B$1:$R$66,7,FALSE)&lt;F$4,0,($F$3-VLOOKUP($C43,'Regional Crises'!$B$1:$R$66,7,FALSE))/($F$3-$F$4)*5)),1))),IF(VLOOKUP($E43,'Country Indicator Data'!$B$4:$N$194,3,FALSE)="x","x",ROUND(IF(VLOOKUP($E43,'Country Indicator Data'!$B$4:$N$194,3,FALSE)&gt;$F$3,5,IF(VLOOKUP($E43,'Country Indicator Data'!$B$4:$N$194,3,FALSE)&lt;$F$4,0,($F$3-VLOOKUP($E43,'Country Indicator Data'!$B$4:$N$194,3,FALSE))/($F$3-$F$4)*5)),1)))</f>
        <v>3.2</v>
      </c>
      <c r="G43" s="238">
        <f>IF(B43="Regional crisis",(IF(VLOOKUP($C43,'Regional Crises'!$B$1:$R$66,9,FALSE)="x","x",ROUND(IF(VLOOKUP($C43,'Regional Crises'!$B$1:$R$66,9,FALSE)&gt;G$3,5,IF(VLOOKUP($C43,'Regional Crises'!$B$1:$R$66,9,FALSE)&lt;G$4,0,(G$3-VLOOKUP($C43,'Regional Crises'!$B$1:$R$66,9,FALSE))/(G$3-G$4)*5)),1))),IF(VLOOKUP($E43,'Country Indicator Data'!$B$4:$N$194,5,FALSE)="x","x",ROUND(IF(VLOOKUP($E43,'Country Indicator Data'!$B$4:$N$194,5,FALSE)&gt;G$3,5,IF(VLOOKUP($E43,'Country Indicator Data'!$B$4:$N$194,5,FALSE)&lt;G$4,0,(G$3-VLOOKUP($E43,'Country Indicator Data'!$B$4:$N$194,5,FALSE))/(G$3-G$4)*5)),1)))</f>
        <v>1.8</v>
      </c>
      <c r="H43" s="238">
        <f t="shared" si="13"/>
        <v>2.5</v>
      </c>
      <c r="I43" s="238">
        <f>IF(B43="Regional crisis",(IF(VLOOKUP($C43,'Regional Crises'!$B$1:$R$66,6,FALSE)="x","x",ROUND(IF(VLOOKUP($C43,'Regional Crises'!$B$1:$R$66,6,FALSE)&gt;I$3,5,IF(VLOOKUP($C43,'Regional Crises'!$B$1:$R$66,6,FALSE)&lt;I$4,0,5-(I$3-VLOOKUP($C43,'Regional Crises'!$B$1:$R$66,6,FALSE))/(I$3-I$4)*5)),1))),IF(VLOOKUP($E43,'Country Indicator Data'!$B$4:$N$194,2,FALSE)="x","x",ROUND(IF(VLOOKUP($E43,'Country Indicator Data'!$B$4:$N$194,2,FALSE)&gt;I$3,5,IF(VLOOKUP($E43,'Country Indicator Data'!$B$4:$N$194,2,FALSE)&lt;I$4,0,5-(I$3-VLOOKUP($E43,'Country Indicator Data'!$B$4:$N$194,2,FALSE))/(I$3-I$4)*5)),1)))</f>
        <v>3.9</v>
      </c>
      <c r="J43" s="238">
        <f>IF(B43="Regional crisis",(IF(VLOOKUP($C43,'Regional Crises'!$B$1:$R$66,8,FALSE)="x","x",ROUND(IF(VLOOKUP($C43,'Regional Crises'!$B$1:$R$66,8,FALSE)&gt;J$3,5,IF(VLOOKUP($C43,'Regional Crises'!$B$1:$R$66,8,FALSE)&lt;J$4,0,5-(J$3-VLOOKUP($C43,'Regional Crises'!$B$1:$R$66,8,FALSE))/(J$3-J$4)*5)),1))),IF(VLOOKUP($E43,'Country Indicator Data'!$B$4:$N$194,4,FALSE)="x","x",ROUND(IF(VLOOKUP($E43,'Country Indicator Data'!$B$4:$N$194,4,FALSE)&gt;J$3,5,IF(VLOOKUP($E43,'Country Indicator Data'!$B$4:$N$194,4,FALSE)&lt;J$4,0,5-(J$3-VLOOKUP($E43,'Country Indicator Data'!$B$4:$N$194,4,FALSE))/(J$3-J$4)*5)),1)))</f>
        <v>1.1000000000000001</v>
      </c>
      <c r="K43" s="238">
        <f t="shared" si="14"/>
        <v>2.5</v>
      </c>
      <c r="L43" s="238">
        <f>IF(B43="Regional crisis",(IF(VLOOKUP($C43,'Regional Crises'!$B$1:$R$66,10,FALSE)="x","x",ROUND(IF(VLOOKUP($C43,'Regional Crises'!$B$1:$R$66,10,FALSE)&gt;L$3,5,IF(VLOOKUP($C43,'Regional Crises'!$B$1:$R$66,10,FALSE)&lt;L$4,0,5-(L$3-VLOOKUP($C43,'Regional Crises'!$B$1:$R$66,10,FALSE))/(L$3-L$4)*5)),1))),IF(VLOOKUP($E43,'Country Indicator Data'!$B$4:$N$194,6,FALSE)="x","x",ROUND(IF(VLOOKUP($E43,'Country Indicator Data'!$B$4:$N$194,6,FALSE)&gt;L$3,5,IF(VLOOKUP($E43,'Country Indicator Data'!$B$4:$N$194,6,FALSE)&lt;L$4,0,5-(L$3-VLOOKUP($E43,'Country Indicator Data'!$B$4:$N$194,6,FALSE))/(L$3-L$4)*5)),1)))</f>
        <v>3</v>
      </c>
      <c r="M43" s="238">
        <f>IF(B43="Regional crisis",(IF(VLOOKUP($C43,'Regional Crises'!$B$1:$R$66,11,FALSE)="x","x",ROUND(IF(VLOOKUP($C43,'Regional Crises'!$B$1:$R$66,11,FALSE)&gt;M$3,5,IF(VLOOKUP($C43,'Regional Crises'!$B$1:$R$66,11,FALSE)&lt;M$4,0,5-(M$3-VLOOKUP($C43,'Regional Crises'!$B$1:$R$66,11,FALSE))/(M$3-M$4)*5)),1))),IF(VLOOKUP($E43,'Country Indicator Data'!$B$4:$N$194,7,FALSE)="x","x",ROUND(IF(VLOOKUP($E43,'Country Indicator Data'!$B$4:$N$194,7,FALSE)&gt;M$3,5,IF(VLOOKUP($E43,'Country Indicator Data'!$B$4:$N$194,7,FALSE)&lt;M$4,0,5-(M$3-VLOOKUP($E43,'Country Indicator Data'!$B$4:$N$194,7,FALSE))/(M$3-M$4)*5)),1)))</f>
        <v>1.8</v>
      </c>
      <c r="N43" s="238">
        <f t="shared" si="15"/>
        <v>2.4</v>
      </c>
      <c r="O43" s="238">
        <f t="shared" si="16"/>
        <v>2.4666666666666668</v>
      </c>
      <c r="P43" s="238">
        <f>IF(B43="Regional crisis",VLOOKUP(C43,'Regional Crises'!$B$1:$R$69,12,FALSE),VLOOKUP(E43,'Country Indicator Data'!$B$4:$I$194,8,FALSE))</f>
        <v>4</v>
      </c>
      <c r="Q43" s="238">
        <f>IF($B43="Regional crisis",((IF(VLOOKUP($C43,'Regional Crises'!$B$1:$R$66,13,FALSE)="x","x",ROUND(IF(VLOOKUP($C43,'Regional Crises'!$B$1:$R$66,13,FALSE)&gt;Q$3,5,IF(VLOOKUP($C43,'Regional Crises'!$B$1:$R$66,13,FALSE)&lt;Q$4,0,5-(LOG(Q$3)-LOG(VLOOKUP($C43,'Regional Crises'!$B$1:$R$66,13,FALSE)))/(LOG(Q$3)-LOG(Q$4))*5)),1)))),(IF(VLOOKUP($E43,'Country Indicator Data'!$B$4:$N$194,9,FALSE)="x","x",ROUND(IF(VLOOKUP($E43,'Country Indicator Data'!$B$4:$N$194,9,FALSE)&gt;Q$3,5,IF(VLOOKUP($E43,'Country Indicator Data'!$B$4:$N$194,9,FALSE)&lt;Q$4,0,5-(LOG(Q$3)-LOG(VLOOKUP($E43,'Country Indicator Data'!$B$4:$N$194,9,FALSE)))/(LOG(Q$3)-LOG(Q$4))*5)),1))))</f>
        <v>3</v>
      </c>
      <c r="R43" s="238">
        <f t="shared" si="17"/>
        <v>3.5</v>
      </c>
      <c r="S43" s="238">
        <f>IF(B43="Regional crisis",((IF(VLOOKUP($C43,'Regional Crises'!$B$1:$R$66,17,FALSE)="x","x",ROUND(IF(VLOOKUP($C43,'Regional Crises'!$B$1:$R$66,17,FALSE)&gt;S$3,0,IF(VLOOKUP($C43,'Regional Crises'!$B$1:$R$66,17,FALSE)&lt;S$4,5,(S$3-VLOOKUP($C43,'Regional Crises'!$B$1:$R$66,17,FALSE))/(S$3-S$4)*5)),1)))),(IF(VLOOKUP($E43,'Country Indicator Data'!$B$4:$N$194,13,FALSE)="x","x",ROUND(IF(VLOOKUP($E43,'Country Indicator Data'!$B$4:$N$194,13,FALSE)&gt;S$3,0,IF(VLOOKUP($E43,'Country Indicator Data'!$B$4:$N$194,13,FALSE)&lt;S$4,5,(S$3-VLOOKUP($E43,'Country Indicator Data'!$B$4:$N$194,13,FALSE))/(S$3-S$4)*5)),1))))</f>
        <v>3</v>
      </c>
      <c r="T43" s="238">
        <f>IF(B43="Regional crisis",((IF(VLOOKUP($C43,'Regional Crises'!$B$1:$R$66,14,FALSE)="x","x",ROUND(IF(VLOOKUP($C43,'Regional Crises'!$B$1:$R$66,14,FALSE)&gt;T$3,0,IF(VLOOKUP($C43,'Regional Crises'!$B$1:$R$66,14,FALSE)&lt;T$4,5,(T$3-VLOOKUP($C43,'Regional Crises'!$B$1:$R$66,14,FALSE))/(T$3-T$4)*5)),1)))),(IF(VLOOKUP($E43,'Country Indicator Data'!$B$4:$N$194,10,FALSE)="x","x",ROUND(IF(VLOOKUP($E43,'Country Indicator Data'!$B$4:$N$194,10,FALSE)&gt;T$3,0,IF(VLOOKUP($E43,'Country Indicator Data'!$B$4:$N$194,10,FALSE)&lt;T$4,5,(T$3-VLOOKUP($E43,'Country Indicator Data'!$B$4:$N$194,10,FALSE))/(T$3-T$4)*5)),1))))</f>
        <v>2.8</v>
      </c>
      <c r="U43" s="238">
        <f>IF(B43="Regional crisis",((IF(VLOOKUP($C43,'Regional Crises'!$B$1:$R$66,15,FALSE)="x","x",ROUND(IF(VLOOKUP($C43,'Regional Crises'!$B$1:$R$66,15,FALSE)&gt;U$3,0,IF(VLOOKUP($C43,'Regional Crises'!$B$1:$R$66,15,FALSE)&lt;U$4,5,(U$3-VLOOKUP($C43,'Regional Crises'!$B$1:$R$66,15,FALSE))/(U$3-U$4)*5)),1)))),(IF(VLOOKUP($E43,'Country Indicator Data'!$B$4:$N$194,11,FALSE)="x","x",ROUND(IF(VLOOKUP($E43,'Country Indicator Data'!$B$4:$N$194,11,FALSE)&gt;U$3,0,IF(VLOOKUP($E43,'Country Indicator Data'!$B$4:$N$194,11,FALSE)&lt;U$4,5,(U$3-VLOOKUP($E43,'Country Indicator Data'!$B$4:$N$194,11,FALSE))/(U$3-U$4)*5)),1))))</f>
        <v>2</v>
      </c>
      <c r="V43" s="238">
        <f>IF(B43="Regional crisis",((IF(VLOOKUP($C43,'Regional Crises'!$B$1:$R$66,16,FALSE)="x","x",ROUND(IF(VLOOKUP($C43,'Regional Crises'!$B$1:$R$66,16,FALSE)&gt;V$3,0,IF(VLOOKUP($C43,'Regional Crises'!$B$1:$R$66,16,FALSE)&lt;V$4,5,(V$3-VLOOKUP($C43,'Regional Crises'!$B$1:$R$66,16,FALSE))/(V$3-V$4)*5)),1)))),(IF(VLOOKUP($E43,'Country Indicator Data'!$B$4:$N$194,12,FALSE)="x","x",ROUND(IF(VLOOKUP($E43,'Country Indicator Data'!$B$4:$N$194,12,FALSE)&gt;V$3,0,IF(VLOOKUP($E43,'Country Indicator Data'!$B$4:$N$194,12,FALSE)&lt;V$4,5,(V$3-VLOOKUP($E43,'Country Indicator Data'!$B$4:$N$194,12,FALSE))/(V$3-V$4)*5)),1))))</f>
        <v>2</v>
      </c>
      <c r="W43" s="238">
        <f t="shared" si="18"/>
        <v>2.5</v>
      </c>
      <c r="X43" s="238">
        <f t="shared" si="19"/>
        <v>2.8</v>
      </c>
      <c r="Y43" s="245">
        <f>IF('Core Indicators'!FC40="x","x",IF('Core Indicators'!FC40&gt;=5,5,IF('Core Indicators'!FC40&gt;=4,4,IF('Core Indicators'!FC40&gt;=3,3,IF('Core Indicators'!FC40&gt;=2,2,IF('Core Indicators'!FC40&gt;=1,1,0))))))</f>
        <v>4</v>
      </c>
      <c r="Z43" s="238">
        <f t="shared" si="20"/>
        <v>4</v>
      </c>
      <c r="AA43" s="245">
        <f>'Crisis Indicator Data'!Y40</f>
        <v>0</v>
      </c>
      <c r="AB43" s="245">
        <f>'Crisis Indicator Data'!Z40</f>
        <v>2</v>
      </c>
      <c r="AC43" s="245">
        <f>'Crisis Indicator Data'!AA40</f>
        <v>2</v>
      </c>
      <c r="AD43" s="245">
        <f>'Crisis Indicator Data'!AB40</f>
        <v>0</v>
      </c>
      <c r="AE43" s="245">
        <f t="shared" si="21"/>
        <v>2</v>
      </c>
      <c r="AF43" s="245">
        <f>'Crisis Indicator Data'!AC40</f>
        <v>0</v>
      </c>
      <c r="AG43" s="245">
        <f>'Crisis Indicator Data'!AD40</f>
        <v>1</v>
      </c>
      <c r="AH43" s="245">
        <f t="shared" si="22"/>
        <v>1</v>
      </c>
      <c r="AI43" s="245">
        <f>'Crisis Indicator Data'!AE40</f>
        <v>2</v>
      </c>
      <c r="AJ43" s="245">
        <f>'Crisis Indicator Data'!AF40</f>
        <v>0</v>
      </c>
      <c r="AK43" s="245">
        <f>'Crisis Indicator Data'!AG40</f>
        <v>2</v>
      </c>
      <c r="AL43" s="245">
        <f t="shared" si="23"/>
        <v>3</v>
      </c>
      <c r="AM43" s="238">
        <f t="shared" si="24"/>
        <v>2</v>
      </c>
      <c r="AN43" s="238">
        <f t="shared" si="25"/>
        <v>3</v>
      </c>
    </row>
    <row r="44" spans="1:40" ht="13.5" customHeight="1" x14ac:dyDescent="0.3">
      <c r="A44" s="145" t="str">
        <f>'Crisis Indicator Data'!A41</f>
        <v>Conflict in Jammu and Kashmir</v>
      </c>
      <c r="B44" s="146" t="str">
        <f>'Crisis Indicator Data'!B41</f>
        <v>Conflict</v>
      </c>
      <c r="C44" s="146" t="str">
        <f>'Crisis Indicator Data'!C41</f>
        <v>IND002</v>
      </c>
      <c r="D44" s="146" t="str">
        <f>'Crisis Indicator Data'!D41</f>
        <v>India</v>
      </c>
      <c r="E44" s="147" t="str">
        <f>'Crisis Indicator Data'!E41</f>
        <v>IND</v>
      </c>
      <c r="F44" s="238">
        <f>IF(B44="Regional crisis",(IF(VLOOKUP($C44,'Regional Crises'!$B$1:$R$66,7,FALSE)="x","x",ROUND(IF(VLOOKUP($C44,'Regional Crises'!$B$1:$R$66,7,FALSE)&gt;$F$3,5,IF(VLOOKUP($C44,'Regional Crises'!$B$1:$R$66,7,FALSE)&lt;F$4,0,($F$3-VLOOKUP($C44,'Regional Crises'!$B$1:$R$66,7,FALSE))/($F$3-$F$4)*5)),1))),IF(VLOOKUP($E44,'Country Indicator Data'!$B$4:$N$194,3,FALSE)="x","x",ROUND(IF(VLOOKUP($E44,'Country Indicator Data'!$B$4:$N$194,3,FALSE)&gt;$F$3,5,IF(VLOOKUP($E44,'Country Indicator Data'!$B$4:$N$194,3,FALSE)&lt;$F$4,0,($F$3-VLOOKUP($E44,'Country Indicator Data'!$B$4:$N$194,3,FALSE))/($F$3-$F$4)*5)),1)))</f>
        <v>2.5</v>
      </c>
      <c r="G44" s="238">
        <f>IF(B44="Regional crisis",(IF(VLOOKUP($C44,'Regional Crises'!$B$1:$R$66,9,FALSE)="x","x",ROUND(IF(VLOOKUP($C44,'Regional Crises'!$B$1:$R$66,9,FALSE)&gt;G$3,5,IF(VLOOKUP($C44,'Regional Crises'!$B$1:$R$66,9,FALSE)&lt;G$4,0,(G$3-VLOOKUP($C44,'Regional Crises'!$B$1:$R$66,9,FALSE))/(G$3-G$4)*5)),1))),IF(VLOOKUP($E44,'Country Indicator Data'!$B$4:$N$194,5,FALSE)="x","x",ROUND(IF(VLOOKUP($E44,'Country Indicator Data'!$B$4:$N$194,5,FALSE)&gt;G$3,5,IF(VLOOKUP($E44,'Country Indicator Data'!$B$4:$N$194,5,FALSE)&lt;G$4,0,(G$3-VLOOKUP($E44,'Country Indicator Data'!$B$4:$N$194,5,FALSE))/(G$3-G$4)*5)),1)))</f>
        <v>1.4</v>
      </c>
      <c r="H44" s="238">
        <f t="shared" si="13"/>
        <v>1.95</v>
      </c>
      <c r="I44" s="238">
        <f>IF(B44="Regional crisis",(IF(VLOOKUP($C44,'Regional Crises'!$B$1:$R$66,6,FALSE)="x","x",ROUND(IF(VLOOKUP($C44,'Regional Crises'!$B$1:$R$66,6,FALSE)&gt;I$3,5,IF(VLOOKUP($C44,'Regional Crises'!$B$1:$R$66,6,FALSE)&lt;I$4,0,5-(I$3-VLOOKUP($C44,'Regional Crises'!$B$1:$R$66,6,FALSE))/(I$3-I$4)*5)),1))),IF(VLOOKUP($E44,'Country Indicator Data'!$B$4:$N$194,2,FALSE)="x","x",ROUND(IF(VLOOKUP($E44,'Country Indicator Data'!$B$4:$N$194,2,FALSE)&gt;I$3,5,IF(VLOOKUP($E44,'Country Indicator Data'!$B$4:$N$194,2,FALSE)&lt;I$4,0,5-(I$3-VLOOKUP($E44,'Country Indicator Data'!$B$4:$N$194,2,FALSE))/(I$3-I$4)*5)),1)))</f>
        <v>4.4000000000000004</v>
      </c>
      <c r="J44" s="238">
        <f>IF(B44="Regional crisis",(IF(VLOOKUP($C44,'Regional Crises'!$B$1:$R$66,8,FALSE)="x","x",ROUND(IF(VLOOKUP($C44,'Regional Crises'!$B$1:$R$66,8,FALSE)&gt;J$3,5,IF(VLOOKUP($C44,'Regional Crises'!$B$1:$R$66,8,FALSE)&lt;J$4,0,5-(J$3-VLOOKUP($C44,'Regional Crises'!$B$1:$R$66,8,FALSE))/(J$3-J$4)*5)),1))),IF(VLOOKUP($E44,'Country Indicator Data'!$B$4:$N$194,4,FALSE)="x","x",ROUND(IF(VLOOKUP($E44,'Country Indicator Data'!$B$4:$N$194,4,FALSE)&gt;J$3,5,IF(VLOOKUP($E44,'Country Indicator Data'!$B$4:$N$194,4,FALSE)&lt;J$4,0,5-(J$3-VLOOKUP($E44,'Country Indicator Data'!$B$4:$N$194,4,FALSE))/(J$3-J$4)*5)),1)))</f>
        <v>0.1</v>
      </c>
      <c r="K44" s="238">
        <f t="shared" si="14"/>
        <v>2.25</v>
      </c>
      <c r="L44" s="238">
        <f>IF(B44="Regional crisis",(IF(VLOOKUP($C44,'Regional Crises'!$B$1:$R$66,10,FALSE)="x","x",ROUND(IF(VLOOKUP($C44,'Regional Crises'!$B$1:$R$66,10,FALSE)&gt;L$3,5,IF(VLOOKUP($C44,'Regional Crises'!$B$1:$R$66,10,FALSE)&lt;L$4,0,5-(L$3-VLOOKUP($C44,'Regional Crises'!$B$1:$R$66,10,FALSE))/(L$3-L$4)*5)),1))),IF(VLOOKUP($E44,'Country Indicator Data'!$B$4:$N$194,6,FALSE)="x","x",ROUND(IF(VLOOKUP($E44,'Country Indicator Data'!$B$4:$N$194,6,FALSE)&gt;L$3,5,IF(VLOOKUP($E44,'Country Indicator Data'!$B$4:$N$194,6,FALSE)&lt;L$4,0,5-(L$3-VLOOKUP($E44,'Country Indicator Data'!$B$4:$N$194,6,FALSE))/(L$3-L$4)*5)),1)))</f>
        <v>3.3</v>
      </c>
      <c r="M44" s="238">
        <f>IF(B44="Regional crisis",(IF(VLOOKUP($C44,'Regional Crises'!$B$1:$R$66,11,FALSE)="x","x",ROUND(IF(VLOOKUP($C44,'Regional Crises'!$B$1:$R$66,11,FALSE)&gt;M$3,5,IF(VLOOKUP($C44,'Regional Crises'!$B$1:$R$66,11,FALSE)&lt;M$4,0,5-(M$3-VLOOKUP($C44,'Regional Crises'!$B$1:$R$66,11,FALSE))/(M$3-M$4)*5)),1))),IF(VLOOKUP($E44,'Country Indicator Data'!$B$4:$N$194,7,FALSE)="x","x",ROUND(IF(VLOOKUP($E44,'Country Indicator Data'!$B$4:$N$194,7,FALSE)&gt;M$3,5,IF(VLOOKUP($E44,'Country Indicator Data'!$B$4:$N$194,7,FALSE)&lt;M$4,0,5-(M$3-VLOOKUP($E44,'Country Indicator Data'!$B$4:$N$194,7,FALSE))/(M$3-M$4)*5)),1)))</f>
        <v>1.6</v>
      </c>
      <c r="N44" s="238">
        <f t="shared" si="15"/>
        <v>2.4500000000000002</v>
      </c>
      <c r="O44" s="238">
        <f t="shared" si="16"/>
        <v>2.2166666666666668</v>
      </c>
      <c r="P44" s="238">
        <f>IF(B44="Regional crisis",VLOOKUP(C44,'Regional Crises'!$B$1:$R$69,12,FALSE),VLOOKUP(E44,'Country Indicator Data'!$B$4:$I$194,8,FALSE))</f>
        <v>4</v>
      </c>
      <c r="Q44" s="238">
        <f>IF($B44="Regional crisis",((IF(VLOOKUP($C44,'Regional Crises'!$B$1:$R$66,13,FALSE)="x","x",ROUND(IF(VLOOKUP($C44,'Regional Crises'!$B$1:$R$66,13,FALSE)&gt;Q$3,5,IF(VLOOKUP($C44,'Regional Crises'!$B$1:$R$66,13,FALSE)&lt;Q$4,0,5-(LOG(Q$3)-LOG(VLOOKUP($C44,'Regional Crises'!$B$1:$R$66,13,FALSE)))/(LOG(Q$3)-LOG(Q$4))*5)),1)))),(IF(VLOOKUP($E44,'Country Indicator Data'!$B$4:$N$194,9,FALSE)="x","x",ROUND(IF(VLOOKUP($E44,'Country Indicator Data'!$B$4:$N$194,9,FALSE)&gt;Q$3,5,IF(VLOOKUP($E44,'Country Indicator Data'!$B$4:$N$194,9,FALSE)&lt;Q$4,0,5-(LOG(Q$3)-LOG(VLOOKUP($E44,'Country Indicator Data'!$B$4:$N$194,9,FALSE)))/(LOG(Q$3)-LOG(Q$4))*5)),1))))</f>
        <v>2.9</v>
      </c>
      <c r="R44" s="238">
        <f t="shared" si="17"/>
        <v>3.45</v>
      </c>
      <c r="S44" s="238">
        <f>IF(B44="Regional crisis",((IF(VLOOKUP($C44,'Regional Crises'!$B$1:$R$66,17,FALSE)="x","x",ROUND(IF(VLOOKUP($C44,'Regional Crises'!$B$1:$R$66,17,FALSE)&gt;S$3,0,IF(VLOOKUP($C44,'Regional Crises'!$B$1:$R$66,17,FALSE)&lt;S$4,5,(S$3-VLOOKUP($C44,'Regional Crises'!$B$1:$R$66,17,FALSE))/(S$3-S$4)*5)),1)))),(IF(VLOOKUP($E44,'Country Indicator Data'!$B$4:$N$194,13,FALSE)="x","x",ROUND(IF(VLOOKUP($E44,'Country Indicator Data'!$B$4:$N$194,13,FALSE)&gt;S$3,0,IF(VLOOKUP($E44,'Country Indicator Data'!$B$4:$N$194,13,FALSE)&lt;S$4,5,(S$3-VLOOKUP($E44,'Country Indicator Data'!$B$4:$N$194,13,FALSE))/(S$3-S$4)*5)),1))))</f>
        <v>3</v>
      </c>
      <c r="T44" s="238">
        <f>IF(B44="Regional crisis",((IF(VLOOKUP($C44,'Regional Crises'!$B$1:$R$66,14,FALSE)="x","x",ROUND(IF(VLOOKUP($C44,'Regional Crises'!$B$1:$R$66,14,FALSE)&gt;T$3,0,IF(VLOOKUP($C44,'Regional Crises'!$B$1:$R$66,14,FALSE)&lt;T$4,5,(T$3-VLOOKUP($C44,'Regional Crises'!$B$1:$R$66,14,FALSE))/(T$3-T$4)*5)),1)))),(IF(VLOOKUP($E44,'Country Indicator Data'!$B$4:$N$194,10,FALSE)="x","x",ROUND(IF(VLOOKUP($E44,'Country Indicator Data'!$B$4:$N$194,10,FALSE)&gt;T$3,0,IF(VLOOKUP($E44,'Country Indicator Data'!$B$4:$N$194,10,FALSE)&lt;T$4,5,(T$3-VLOOKUP($E44,'Country Indicator Data'!$B$4:$N$194,10,FALSE))/(T$3-T$4)*5)),1))))</f>
        <v>2.5</v>
      </c>
      <c r="U44" s="238">
        <f>IF(B44="Regional crisis",((IF(VLOOKUP($C44,'Regional Crises'!$B$1:$R$66,15,FALSE)="x","x",ROUND(IF(VLOOKUP($C44,'Regional Crises'!$B$1:$R$66,15,FALSE)&gt;U$3,0,IF(VLOOKUP($C44,'Regional Crises'!$B$1:$R$66,15,FALSE)&lt;U$4,5,(U$3-VLOOKUP($C44,'Regional Crises'!$B$1:$R$66,15,FALSE))/(U$3-U$4)*5)),1)))),(IF(VLOOKUP($E44,'Country Indicator Data'!$B$4:$N$194,11,FALSE)="x","x",ROUND(IF(VLOOKUP($E44,'Country Indicator Data'!$B$4:$N$194,11,FALSE)&gt;U$3,0,IF(VLOOKUP($E44,'Country Indicator Data'!$B$4:$N$194,11,FALSE)&lt;U$4,5,(U$3-VLOOKUP($E44,'Country Indicator Data'!$B$4:$N$194,11,FALSE))/(U$3-U$4)*5)),1))))</f>
        <v>1.5</v>
      </c>
      <c r="V44" s="238">
        <f>IF(B44="Regional crisis",((IF(VLOOKUP($C44,'Regional Crises'!$B$1:$R$66,16,FALSE)="x","x",ROUND(IF(VLOOKUP($C44,'Regional Crises'!$B$1:$R$66,16,FALSE)&gt;V$3,0,IF(VLOOKUP($C44,'Regional Crises'!$B$1:$R$66,16,FALSE)&lt;V$4,5,(V$3-VLOOKUP($C44,'Regional Crises'!$B$1:$R$66,16,FALSE))/(V$3-V$4)*5)),1)))),(IF(VLOOKUP($E44,'Country Indicator Data'!$B$4:$N$194,12,FALSE)="x","x",ROUND(IF(VLOOKUP($E44,'Country Indicator Data'!$B$4:$N$194,12,FALSE)&gt;V$3,0,IF(VLOOKUP($E44,'Country Indicator Data'!$B$4:$N$194,12,FALSE)&lt;V$4,5,(V$3-VLOOKUP($E44,'Country Indicator Data'!$B$4:$N$194,12,FALSE))/(V$3-V$4)*5)),1))))</f>
        <v>1.5</v>
      </c>
      <c r="W44" s="238">
        <f t="shared" si="18"/>
        <v>2.1</v>
      </c>
      <c r="X44" s="238">
        <f t="shared" si="19"/>
        <v>2.6</v>
      </c>
      <c r="Y44" s="245" t="str">
        <f>IF('Core Indicators'!FC41="x","x",IF('Core Indicators'!FC41&gt;=5,5,IF('Core Indicators'!FC41&gt;=4,4,IF('Core Indicators'!FC41&gt;=3,3,IF('Core Indicators'!FC41&gt;=2,2,IF('Core Indicators'!FC41&gt;=1,1,0))))))</f>
        <v>x</v>
      </c>
      <c r="Z44" s="238" t="str">
        <f t="shared" si="20"/>
        <v>x</v>
      </c>
      <c r="AA44" s="245">
        <f>'Crisis Indicator Data'!Y41</f>
        <v>1</v>
      </c>
      <c r="AB44" s="245">
        <f>'Crisis Indicator Data'!Z41</f>
        <v>1</v>
      </c>
      <c r="AC44" s="245">
        <f>'Crisis Indicator Data'!AA41</f>
        <v>1</v>
      </c>
      <c r="AD44" s="245">
        <f>'Crisis Indicator Data'!AB41</f>
        <v>0</v>
      </c>
      <c r="AE44" s="245">
        <f t="shared" si="21"/>
        <v>2</v>
      </c>
      <c r="AF44" s="245">
        <f>'Crisis Indicator Data'!AC41</f>
        <v>1</v>
      </c>
      <c r="AG44" s="245">
        <f>'Crisis Indicator Data'!AD41</f>
        <v>2</v>
      </c>
      <c r="AH44" s="245">
        <f t="shared" si="22"/>
        <v>3</v>
      </c>
      <c r="AI44" s="245">
        <f>'Crisis Indicator Data'!AE41</f>
        <v>1</v>
      </c>
      <c r="AJ44" s="245">
        <f>'Crisis Indicator Data'!AF41</f>
        <v>1</v>
      </c>
      <c r="AK44" s="245">
        <f>'Crisis Indicator Data'!AG41</f>
        <v>2</v>
      </c>
      <c r="AL44" s="245">
        <f t="shared" si="23"/>
        <v>3</v>
      </c>
      <c r="AM44" s="238">
        <f t="shared" si="24"/>
        <v>3</v>
      </c>
      <c r="AN44" s="238">
        <f t="shared" si="25"/>
        <v>3</v>
      </c>
    </row>
    <row r="45" spans="1:40" ht="13.5" customHeight="1" x14ac:dyDescent="0.3">
      <c r="A45" s="145" t="str">
        <f>'Crisis Indicator Data'!A42</f>
        <v>Afghan Refugees in Iran</v>
      </c>
      <c r="B45" s="146" t="str">
        <f>'Crisis Indicator Data'!B42</f>
        <v>International displacement</v>
      </c>
      <c r="C45" s="146" t="str">
        <f>'Crisis Indicator Data'!C42</f>
        <v>IRN004</v>
      </c>
      <c r="D45" s="146" t="str">
        <f>'Crisis Indicator Data'!D42</f>
        <v>Iran</v>
      </c>
      <c r="E45" s="147" t="str">
        <f>'Crisis Indicator Data'!E42</f>
        <v>IRN</v>
      </c>
      <c r="F45" s="238">
        <f>IF(B45="Regional crisis",(IF(VLOOKUP($C45,'Regional Crises'!$B$1:$R$66,7,FALSE)="x","x",ROUND(IF(VLOOKUP($C45,'Regional Crises'!$B$1:$R$66,7,FALSE)&gt;$F$3,5,IF(VLOOKUP($C45,'Regional Crises'!$B$1:$R$66,7,FALSE)&lt;F$4,0,($F$3-VLOOKUP($C45,'Regional Crises'!$B$1:$R$66,7,FALSE))/($F$3-$F$4)*5)),1))),IF(VLOOKUP($E45,'Country Indicator Data'!$B$4:$N$194,3,FALSE)="x","x",ROUND(IF(VLOOKUP($E45,'Country Indicator Data'!$B$4:$N$194,3,FALSE)&gt;$F$3,5,IF(VLOOKUP($E45,'Country Indicator Data'!$B$4:$N$194,3,FALSE)&lt;$F$4,0,($F$3-VLOOKUP($E45,'Country Indicator Data'!$B$4:$N$194,3,FALSE))/($F$3-$F$4)*5)),1)))</f>
        <v>5</v>
      </c>
      <c r="G45" s="238">
        <f>IF(B45="Regional crisis",(IF(VLOOKUP($C45,'Regional Crises'!$B$1:$R$66,9,FALSE)="x","x",ROUND(IF(VLOOKUP($C45,'Regional Crises'!$B$1:$R$66,9,FALSE)&gt;G$3,5,IF(VLOOKUP($C45,'Regional Crises'!$B$1:$R$66,9,FALSE)&lt;G$4,0,(G$3-VLOOKUP($C45,'Regional Crises'!$B$1:$R$66,9,FALSE))/(G$3-G$4)*5)),1))),IF(VLOOKUP($E45,'Country Indicator Data'!$B$4:$N$194,5,FALSE)="x","x",ROUND(IF(VLOOKUP($E45,'Country Indicator Data'!$B$4:$N$194,5,FALSE)&gt;G$3,5,IF(VLOOKUP($E45,'Country Indicator Data'!$B$4:$N$194,5,FALSE)&lt;G$4,0,(G$3-VLOOKUP($E45,'Country Indicator Data'!$B$4:$N$194,5,FALSE))/(G$3-G$4)*5)),1)))</f>
        <v>3.6</v>
      </c>
      <c r="H45" s="238">
        <f t="shared" si="13"/>
        <v>4.3</v>
      </c>
      <c r="I45" s="238">
        <f>IF(B45="Regional crisis",(IF(VLOOKUP($C45,'Regional Crises'!$B$1:$R$66,6,FALSE)="x","x",ROUND(IF(VLOOKUP($C45,'Regional Crises'!$B$1:$R$66,6,FALSE)&gt;I$3,5,IF(VLOOKUP($C45,'Regional Crises'!$B$1:$R$66,6,FALSE)&lt;I$4,0,5-(I$3-VLOOKUP($C45,'Regional Crises'!$B$1:$R$66,6,FALSE))/(I$3-I$4)*5)),1))),IF(VLOOKUP($E45,'Country Indicator Data'!$B$4:$N$194,2,FALSE)="x","x",ROUND(IF(VLOOKUP($E45,'Country Indicator Data'!$B$4:$N$194,2,FALSE)&gt;I$3,5,IF(VLOOKUP($E45,'Country Indicator Data'!$B$4:$N$194,2,FALSE)&lt;I$4,0,5-(I$3-VLOOKUP($E45,'Country Indicator Data'!$B$4:$N$194,2,FALSE))/(I$3-I$4)*5)),1)))</f>
        <v>3.4</v>
      </c>
      <c r="J45" s="238">
        <f>IF(B45="Regional crisis",(IF(VLOOKUP($C45,'Regional Crises'!$B$1:$R$66,8,FALSE)="x","x",ROUND(IF(VLOOKUP($C45,'Regional Crises'!$B$1:$R$66,8,FALSE)&gt;J$3,5,IF(VLOOKUP($C45,'Regional Crises'!$B$1:$R$66,8,FALSE)&lt;J$4,0,5-(J$3-VLOOKUP($C45,'Regional Crises'!$B$1:$R$66,8,FALSE))/(J$3-J$4)*5)),1))),IF(VLOOKUP($E45,'Country Indicator Data'!$B$4:$N$194,4,FALSE)="x","x",ROUND(IF(VLOOKUP($E45,'Country Indicator Data'!$B$4:$N$194,4,FALSE)&gt;J$3,5,IF(VLOOKUP($E45,'Country Indicator Data'!$B$4:$N$194,4,FALSE)&lt;J$4,0,5-(J$3-VLOOKUP($E45,'Country Indicator Data'!$B$4:$N$194,4,FALSE))/(J$3-J$4)*5)),1)))</f>
        <v>1.6</v>
      </c>
      <c r="K45" s="238">
        <f t="shared" si="14"/>
        <v>2.5</v>
      </c>
      <c r="L45" s="238">
        <f>IF(B45="Regional crisis",(IF(VLOOKUP($C45,'Regional Crises'!$B$1:$R$66,10,FALSE)="x","x",ROUND(IF(VLOOKUP($C45,'Regional Crises'!$B$1:$R$66,10,FALSE)&gt;L$3,5,IF(VLOOKUP($C45,'Regional Crises'!$B$1:$R$66,10,FALSE)&lt;L$4,0,5-(L$3-VLOOKUP($C45,'Regional Crises'!$B$1:$R$66,10,FALSE))/(L$3-L$4)*5)),1))),IF(VLOOKUP($E45,'Country Indicator Data'!$B$4:$N$194,6,FALSE)="x","x",ROUND(IF(VLOOKUP($E45,'Country Indicator Data'!$B$4:$N$194,6,FALSE)&gt;L$3,5,IF(VLOOKUP($E45,'Country Indicator Data'!$B$4:$N$194,6,FALSE)&lt;L$4,0,5-(L$3-VLOOKUP($E45,'Country Indicator Data'!$B$4:$N$194,6,FALSE))/(L$3-L$4)*5)),1)))</f>
        <v>3.3</v>
      </c>
      <c r="M45" s="238">
        <f>IF(B45="Regional crisis",(IF(VLOOKUP($C45,'Regional Crises'!$B$1:$R$66,11,FALSE)="x","x",ROUND(IF(VLOOKUP($C45,'Regional Crises'!$B$1:$R$66,11,FALSE)&gt;M$3,5,IF(VLOOKUP($C45,'Regional Crises'!$B$1:$R$66,11,FALSE)&lt;M$4,0,5-(M$3-VLOOKUP($C45,'Regional Crises'!$B$1:$R$66,11,FALSE))/(M$3-M$4)*5)),1))),IF(VLOOKUP($E45,'Country Indicator Data'!$B$4:$N$194,7,FALSE)="x","x",ROUND(IF(VLOOKUP($E45,'Country Indicator Data'!$B$4:$N$194,7,FALSE)&gt;M$3,5,IF(VLOOKUP($E45,'Country Indicator Data'!$B$4:$N$194,7,FALSE)&lt;M$4,0,5-(M$3-VLOOKUP($E45,'Country Indicator Data'!$B$4:$N$194,7,FALSE))/(M$3-M$4)*5)),1)))</f>
        <v>2</v>
      </c>
      <c r="N45" s="238">
        <f t="shared" si="15"/>
        <v>2.65</v>
      </c>
      <c r="O45" s="238">
        <f t="shared" si="16"/>
        <v>3.15</v>
      </c>
      <c r="P45" s="238">
        <f>IF(B45="Regional crisis",VLOOKUP(C45,'Regional Crises'!$B$1:$R$69,12,FALSE),VLOOKUP(E45,'Country Indicator Data'!$B$4:$I$194,8,FALSE))</f>
        <v>3</v>
      </c>
      <c r="Q45" s="238">
        <f>IF($B45="Regional crisis",((IF(VLOOKUP($C45,'Regional Crises'!$B$1:$R$66,13,FALSE)="x","x",ROUND(IF(VLOOKUP($C45,'Regional Crises'!$B$1:$R$66,13,FALSE)&gt;Q$3,5,IF(VLOOKUP($C45,'Regional Crises'!$B$1:$R$66,13,FALSE)&lt;Q$4,0,5-(LOG(Q$3)-LOG(VLOOKUP($C45,'Regional Crises'!$B$1:$R$66,13,FALSE)))/(LOG(Q$3)-LOG(Q$4))*5)),1)))),(IF(VLOOKUP($E45,'Country Indicator Data'!$B$4:$N$194,9,FALSE)="x","x",ROUND(IF(VLOOKUP($E45,'Country Indicator Data'!$B$4:$N$194,9,FALSE)&gt;Q$3,5,IF(VLOOKUP($E45,'Country Indicator Data'!$B$4:$N$194,9,FALSE)&lt;Q$4,0,5-(LOG(Q$3)-LOG(VLOOKUP($E45,'Country Indicator Data'!$B$4:$N$194,9,FALSE)))/(LOG(Q$3)-LOG(Q$4))*5)),1))))</f>
        <v>0</v>
      </c>
      <c r="R45" s="238">
        <f t="shared" si="17"/>
        <v>1.5</v>
      </c>
      <c r="S45" s="238">
        <f>IF(B45="Regional crisis",((IF(VLOOKUP($C45,'Regional Crises'!$B$1:$R$66,17,FALSE)="x","x",ROUND(IF(VLOOKUP($C45,'Regional Crises'!$B$1:$R$66,17,FALSE)&gt;S$3,0,IF(VLOOKUP($C45,'Regional Crises'!$B$1:$R$66,17,FALSE)&lt;S$4,5,(S$3-VLOOKUP($C45,'Regional Crises'!$B$1:$R$66,17,FALSE))/(S$3-S$4)*5)),1)))),(IF(VLOOKUP($E45,'Country Indicator Data'!$B$4:$N$194,13,FALSE)="x","x",ROUND(IF(VLOOKUP($E45,'Country Indicator Data'!$B$4:$N$194,13,FALSE)&gt;S$3,0,IF(VLOOKUP($E45,'Country Indicator Data'!$B$4:$N$194,13,FALSE)&lt;S$4,5,(S$3-VLOOKUP($E45,'Country Indicator Data'!$B$4:$N$194,13,FALSE))/(S$3-S$4)*5)),1))))</f>
        <v>3.7</v>
      </c>
      <c r="T45" s="238">
        <f>IF(B45="Regional crisis",((IF(VLOOKUP($C45,'Regional Crises'!$B$1:$R$66,14,FALSE)="x","x",ROUND(IF(VLOOKUP($C45,'Regional Crises'!$B$1:$R$66,14,FALSE)&gt;T$3,0,IF(VLOOKUP($C45,'Regional Crises'!$B$1:$R$66,14,FALSE)&lt;T$4,5,(T$3-VLOOKUP($C45,'Regional Crises'!$B$1:$R$66,14,FALSE))/(T$3-T$4)*5)),1)))),(IF(VLOOKUP($E45,'Country Indicator Data'!$B$4:$N$194,10,FALSE)="x","x",ROUND(IF(VLOOKUP($E45,'Country Indicator Data'!$B$4:$N$194,10,FALSE)&gt;T$3,0,IF(VLOOKUP($E45,'Country Indicator Data'!$B$4:$N$194,10,FALSE)&lt;T$4,5,(T$3-VLOOKUP($E45,'Country Indicator Data'!$B$4:$N$194,10,FALSE))/(T$3-T$4)*5)),1))))</f>
        <v>3.2</v>
      </c>
      <c r="U45" s="238">
        <f>IF(B45="Regional crisis",((IF(VLOOKUP($C45,'Regional Crises'!$B$1:$R$66,15,FALSE)="x","x",ROUND(IF(VLOOKUP($C45,'Regional Crises'!$B$1:$R$66,15,FALSE)&gt;U$3,0,IF(VLOOKUP($C45,'Regional Crises'!$B$1:$R$66,15,FALSE)&lt;U$4,5,(U$3-VLOOKUP($C45,'Regional Crises'!$B$1:$R$66,15,FALSE))/(U$3-U$4)*5)),1)))),(IF(VLOOKUP($E45,'Country Indicator Data'!$B$4:$N$194,11,FALSE)="x","x",ROUND(IF(VLOOKUP($E45,'Country Indicator Data'!$B$4:$N$194,11,FALSE)&gt;U$3,0,IF(VLOOKUP($E45,'Country Indicator Data'!$B$4:$N$194,11,FALSE)&lt;U$4,5,(U$3-VLOOKUP($E45,'Country Indicator Data'!$B$4:$N$194,11,FALSE))/(U$3-U$4)*5)),1))))</f>
        <v>3.9</v>
      </c>
      <c r="V45" s="238">
        <f>IF(B45="Regional crisis",((IF(VLOOKUP($C45,'Regional Crises'!$B$1:$R$66,16,FALSE)="x","x",ROUND(IF(VLOOKUP($C45,'Regional Crises'!$B$1:$R$66,16,FALSE)&gt;V$3,0,IF(VLOOKUP($C45,'Regional Crises'!$B$1:$R$66,16,FALSE)&lt;V$4,5,(V$3-VLOOKUP($C45,'Regional Crises'!$B$1:$R$66,16,FALSE))/(V$3-V$4)*5)),1)))),(IF(VLOOKUP($E45,'Country Indicator Data'!$B$4:$N$194,12,FALSE)="x","x",ROUND(IF(VLOOKUP($E45,'Country Indicator Data'!$B$4:$N$194,12,FALSE)&gt;V$3,0,IF(VLOOKUP($E45,'Country Indicator Data'!$B$4:$N$194,12,FALSE)&lt;V$4,5,(V$3-VLOOKUP($E45,'Country Indicator Data'!$B$4:$N$194,12,FALSE))/(V$3-V$4)*5)),1))))</f>
        <v>4.2</v>
      </c>
      <c r="W45" s="238">
        <f t="shared" si="18"/>
        <v>3.8</v>
      </c>
      <c r="X45" s="238">
        <f t="shared" si="19"/>
        <v>2.8</v>
      </c>
      <c r="Y45" s="245">
        <f>IF('Core Indicators'!FC42="x","x",IF('Core Indicators'!FC42&gt;=5,5,IF('Core Indicators'!FC42&gt;=4,4,IF('Core Indicators'!FC42&gt;=3,3,IF('Core Indicators'!FC42&gt;=2,2,IF('Core Indicators'!FC42&gt;=1,1,0))))))</f>
        <v>2</v>
      </c>
      <c r="Z45" s="238">
        <f t="shared" si="20"/>
        <v>2</v>
      </c>
      <c r="AA45" s="245">
        <f>'Crisis Indicator Data'!Y42</f>
        <v>2</v>
      </c>
      <c r="AB45" s="245">
        <f>'Crisis Indicator Data'!Z42</f>
        <v>2</v>
      </c>
      <c r="AC45" s="245">
        <f>'Crisis Indicator Data'!AA42</f>
        <v>2</v>
      </c>
      <c r="AD45" s="245">
        <f>'Crisis Indicator Data'!AB42</f>
        <v>0</v>
      </c>
      <c r="AE45" s="245">
        <f t="shared" si="21"/>
        <v>3</v>
      </c>
      <c r="AF45" s="245">
        <f>'Crisis Indicator Data'!AC42</f>
        <v>2</v>
      </c>
      <c r="AG45" s="245">
        <f>'Crisis Indicator Data'!AD42</f>
        <v>2</v>
      </c>
      <c r="AH45" s="245">
        <f t="shared" si="22"/>
        <v>4</v>
      </c>
      <c r="AI45" s="245">
        <f>'Crisis Indicator Data'!AE42</f>
        <v>1</v>
      </c>
      <c r="AJ45" s="245">
        <f>'Crisis Indicator Data'!AF42</f>
        <v>1</v>
      </c>
      <c r="AK45" s="245">
        <f>'Crisis Indicator Data'!AG42</f>
        <v>2</v>
      </c>
      <c r="AL45" s="245">
        <f t="shared" si="23"/>
        <v>3</v>
      </c>
      <c r="AM45" s="238">
        <f t="shared" si="24"/>
        <v>3</v>
      </c>
      <c r="AN45" s="238">
        <f t="shared" si="25"/>
        <v>2.5</v>
      </c>
    </row>
    <row r="46" spans="1:40" ht="13.5" customHeight="1" x14ac:dyDescent="0.3">
      <c r="A46" s="145" t="str">
        <f>'Crisis Indicator Data'!A43</f>
        <v>Multiple crises in Iraq</v>
      </c>
      <c r="B46" s="146" t="str">
        <f>'Crisis Indicator Data'!B43</f>
        <v>Multiple crises country</v>
      </c>
      <c r="C46" s="146" t="str">
        <f>'Crisis Indicator Data'!C43</f>
        <v>IRQ001</v>
      </c>
      <c r="D46" s="146" t="str">
        <f>'Crisis Indicator Data'!D43</f>
        <v>Iraq</v>
      </c>
      <c r="E46" s="147" t="str">
        <f>'Crisis Indicator Data'!E43</f>
        <v>IRQ</v>
      </c>
      <c r="F46" s="238">
        <f>IF(B46="Regional crisis",(IF(VLOOKUP($C46,'Regional Crises'!$B$1:$R$66,7,FALSE)="x","x",ROUND(IF(VLOOKUP($C46,'Regional Crises'!$B$1:$R$66,7,FALSE)&gt;$F$3,5,IF(VLOOKUP($C46,'Regional Crises'!$B$1:$R$66,7,FALSE)&lt;F$4,0,($F$3-VLOOKUP($C46,'Regional Crises'!$B$1:$R$66,7,FALSE))/($F$3-$F$4)*5)),1))),IF(VLOOKUP($E46,'Country Indicator Data'!$B$4:$N$194,3,FALSE)="x","x",ROUND(IF(VLOOKUP($E46,'Country Indicator Data'!$B$4:$N$194,3,FALSE)&gt;$F$3,5,IF(VLOOKUP($E46,'Country Indicator Data'!$B$4:$N$194,3,FALSE)&lt;$F$4,0,($F$3-VLOOKUP($E46,'Country Indicator Data'!$B$4:$N$194,3,FALSE))/($F$3-$F$4)*5)),1)))</f>
        <v>4.3</v>
      </c>
      <c r="G46" s="238">
        <f>IF(B46="Regional crisis",(IF(VLOOKUP($C46,'Regional Crises'!$B$1:$R$66,9,FALSE)="x","x",ROUND(IF(VLOOKUP($C46,'Regional Crises'!$B$1:$R$66,9,FALSE)&gt;G$3,5,IF(VLOOKUP($C46,'Regional Crises'!$B$1:$R$66,9,FALSE)&lt;G$4,0,(G$3-VLOOKUP($C46,'Regional Crises'!$B$1:$R$66,9,FALSE))/(G$3-G$4)*5)),1))),IF(VLOOKUP($E46,'Country Indicator Data'!$B$4:$N$194,5,FALSE)="x","x",ROUND(IF(VLOOKUP($E46,'Country Indicator Data'!$B$4:$N$194,5,FALSE)&gt;G$3,5,IF(VLOOKUP($E46,'Country Indicator Data'!$B$4:$N$194,5,FALSE)&lt;G$4,0,(G$3-VLOOKUP($E46,'Country Indicator Data'!$B$4:$N$194,5,FALSE))/(G$3-G$4)*5)),1)))</f>
        <v>3</v>
      </c>
      <c r="H46" s="238">
        <f t="shared" si="13"/>
        <v>3.65</v>
      </c>
      <c r="I46" s="238">
        <f>IF(B46="Regional crisis",(IF(VLOOKUP($C46,'Regional Crises'!$B$1:$R$66,6,FALSE)="x","x",ROUND(IF(VLOOKUP($C46,'Regional Crises'!$B$1:$R$66,6,FALSE)&gt;I$3,5,IF(VLOOKUP($C46,'Regional Crises'!$B$1:$R$66,6,FALSE)&lt;I$4,0,5-(I$3-VLOOKUP($C46,'Regional Crises'!$B$1:$R$66,6,FALSE))/(I$3-I$4)*5)),1))),IF(VLOOKUP($E46,'Country Indicator Data'!$B$4:$N$194,2,FALSE)="x","x",ROUND(IF(VLOOKUP($E46,'Country Indicator Data'!$B$4:$N$194,2,FALSE)&gt;I$3,5,IF(VLOOKUP($E46,'Country Indicator Data'!$B$4:$N$194,2,FALSE)&lt;I$4,0,5-(I$3-VLOOKUP($E46,'Country Indicator Data'!$B$4:$N$194,2,FALSE))/(I$3-I$4)*5)),1)))</f>
        <v>2.7</v>
      </c>
      <c r="J46" s="238">
        <f>IF(B46="Regional crisis",(IF(VLOOKUP($C46,'Regional Crises'!$B$1:$R$66,8,FALSE)="x","x",ROUND(IF(VLOOKUP($C46,'Regional Crises'!$B$1:$R$66,8,FALSE)&gt;J$3,5,IF(VLOOKUP($C46,'Regional Crises'!$B$1:$R$66,8,FALSE)&lt;J$4,0,5-(J$3-VLOOKUP($C46,'Regional Crises'!$B$1:$R$66,8,FALSE))/(J$3-J$4)*5)),1))),IF(VLOOKUP($E46,'Country Indicator Data'!$B$4:$N$194,4,FALSE)="x","x",ROUND(IF(VLOOKUP($E46,'Country Indicator Data'!$B$4:$N$194,4,FALSE)&gt;J$3,5,IF(VLOOKUP($E46,'Country Indicator Data'!$B$4:$N$194,4,FALSE)&lt;J$4,0,5-(J$3-VLOOKUP($E46,'Country Indicator Data'!$B$4:$N$194,4,FALSE))/(J$3-J$4)*5)),1)))</f>
        <v>0</v>
      </c>
      <c r="K46" s="238">
        <f t="shared" si="14"/>
        <v>1.35</v>
      </c>
      <c r="L46" s="238">
        <f>IF(B46="Regional crisis",(IF(VLOOKUP($C46,'Regional Crises'!$B$1:$R$66,10,FALSE)="x","x",ROUND(IF(VLOOKUP($C46,'Regional Crises'!$B$1:$R$66,10,FALSE)&gt;L$3,5,IF(VLOOKUP($C46,'Regional Crises'!$B$1:$R$66,10,FALSE)&lt;L$4,0,5-(L$3-VLOOKUP($C46,'Regional Crises'!$B$1:$R$66,10,FALSE))/(L$3-L$4)*5)),1))),IF(VLOOKUP($E46,'Country Indicator Data'!$B$4:$N$194,6,FALSE)="x","x",ROUND(IF(VLOOKUP($E46,'Country Indicator Data'!$B$4:$N$194,6,FALSE)&gt;L$3,5,IF(VLOOKUP($E46,'Country Indicator Data'!$B$4:$N$194,6,FALSE)&lt;L$4,0,5-(L$3-VLOOKUP($E46,'Country Indicator Data'!$B$4:$N$194,6,FALSE))/(L$3-L$4)*5)),1)))</f>
        <v>3.6</v>
      </c>
      <c r="M46" s="238">
        <f>IF(B46="Regional crisis",(IF(VLOOKUP($C46,'Regional Crises'!$B$1:$R$66,11,FALSE)="x","x",ROUND(IF(VLOOKUP($C46,'Regional Crises'!$B$1:$R$66,11,FALSE)&gt;M$3,5,IF(VLOOKUP($C46,'Regional Crises'!$B$1:$R$66,11,FALSE)&lt;M$4,0,5-(M$3-VLOOKUP($C46,'Regional Crises'!$B$1:$R$66,11,FALSE))/(M$3-M$4)*5)),1))),IF(VLOOKUP($E46,'Country Indicator Data'!$B$4:$N$194,7,FALSE)="x","x",ROUND(IF(VLOOKUP($E46,'Country Indicator Data'!$B$4:$N$194,7,FALSE)&gt;M$3,5,IF(VLOOKUP($E46,'Country Indicator Data'!$B$4:$N$194,7,FALSE)&lt;M$4,0,5-(M$3-VLOOKUP($E46,'Country Indicator Data'!$B$4:$N$194,7,FALSE))/(M$3-M$4)*5)),1)))</f>
        <v>0.6</v>
      </c>
      <c r="N46" s="238">
        <f t="shared" si="15"/>
        <v>2.1</v>
      </c>
      <c r="O46" s="238">
        <f t="shared" si="16"/>
        <v>2.3666666666666667</v>
      </c>
      <c r="P46" s="238">
        <f>IF(B46="Regional crisis",VLOOKUP(C46,'Regional Crises'!$B$1:$R$69,12,FALSE),VLOOKUP(E46,'Country Indicator Data'!$B$4:$I$194,8,FALSE))</f>
        <v>4</v>
      </c>
      <c r="Q46" s="238">
        <f>IF($B46="Regional crisis",((IF(VLOOKUP($C46,'Regional Crises'!$B$1:$R$66,13,FALSE)="x","x",ROUND(IF(VLOOKUP($C46,'Regional Crises'!$B$1:$R$66,13,FALSE)&gt;Q$3,5,IF(VLOOKUP($C46,'Regional Crises'!$B$1:$R$66,13,FALSE)&lt;Q$4,0,5-(LOG(Q$3)-LOG(VLOOKUP($C46,'Regional Crises'!$B$1:$R$66,13,FALSE)))/(LOG(Q$3)-LOG(Q$4))*5)),1)))),(IF(VLOOKUP($E46,'Country Indicator Data'!$B$4:$N$194,9,FALSE)="x","x",ROUND(IF(VLOOKUP($E46,'Country Indicator Data'!$B$4:$N$194,9,FALSE)&gt;Q$3,5,IF(VLOOKUP($E46,'Country Indicator Data'!$B$4:$N$194,9,FALSE)&lt;Q$4,0,5-(LOG(Q$3)-LOG(VLOOKUP($E46,'Country Indicator Data'!$B$4:$N$194,9,FALSE)))/(LOG(Q$3)-LOG(Q$4))*5)),1))))</f>
        <v>4.5</v>
      </c>
      <c r="R46" s="238">
        <f t="shared" si="17"/>
        <v>4.25</v>
      </c>
      <c r="S46" s="238">
        <f>IF(B46="Regional crisis",((IF(VLOOKUP($C46,'Regional Crises'!$B$1:$R$66,17,FALSE)="x","x",ROUND(IF(VLOOKUP($C46,'Regional Crises'!$B$1:$R$66,17,FALSE)&gt;S$3,0,IF(VLOOKUP($C46,'Regional Crises'!$B$1:$R$66,17,FALSE)&lt;S$4,5,(S$3-VLOOKUP($C46,'Regional Crises'!$B$1:$R$66,17,FALSE))/(S$3-S$4)*5)),1)))),(IF(VLOOKUP($E46,'Country Indicator Data'!$B$4:$N$194,13,FALSE)="x","x",ROUND(IF(VLOOKUP($E46,'Country Indicator Data'!$B$4:$N$194,13,FALSE)&gt;S$3,0,IF(VLOOKUP($E46,'Country Indicator Data'!$B$4:$N$194,13,FALSE)&lt;S$4,5,(S$3-VLOOKUP($E46,'Country Indicator Data'!$B$4:$N$194,13,FALSE))/(S$3-S$4)*5)),1))))</f>
        <v>4</v>
      </c>
      <c r="T46" s="238">
        <f>IF(B46="Regional crisis",((IF(VLOOKUP($C46,'Regional Crises'!$B$1:$R$66,14,FALSE)="x","x",ROUND(IF(VLOOKUP($C46,'Regional Crises'!$B$1:$R$66,14,FALSE)&gt;T$3,0,IF(VLOOKUP($C46,'Regional Crises'!$B$1:$R$66,14,FALSE)&lt;T$4,5,(T$3-VLOOKUP($C46,'Regional Crises'!$B$1:$R$66,14,FALSE))/(T$3-T$4)*5)),1)))),(IF(VLOOKUP($E46,'Country Indicator Data'!$B$4:$N$194,10,FALSE)="x","x",ROUND(IF(VLOOKUP($E46,'Country Indicator Data'!$B$4:$N$194,10,FALSE)&gt;T$3,0,IF(VLOOKUP($E46,'Country Indicator Data'!$B$4:$N$194,10,FALSE)&lt;T$4,5,(T$3-VLOOKUP($E46,'Country Indicator Data'!$B$4:$N$194,10,FALSE))/(T$3-T$4)*5)),1))))</f>
        <v>4.2</v>
      </c>
      <c r="U46" s="238">
        <f>IF(B46="Regional crisis",((IF(VLOOKUP($C46,'Regional Crises'!$B$1:$R$66,15,FALSE)="x","x",ROUND(IF(VLOOKUP($C46,'Regional Crises'!$B$1:$R$66,15,FALSE)&gt;U$3,0,IF(VLOOKUP($C46,'Regional Crises'!$B$1:$R$66,15,FALSE)&lt;U$4,5,(U$3-VLOOKUP($C46,'Regional Crises'!$B$1:$R$66,15,FALSE))/(U$3-U$4)*5)),1)))),(IF(VLOOKUP($E46,'Country Indicator Data'!$B$4:$N$194,11,FALSE)="x","x",ROUND(IF(VLOOKUP($E46,'Country Indicator Data'!$B$4:$N$194,11,FALSE)&gt;U$3,0,IF(VLOOKUP($E46,'Country Indicator Data'!$B$4:$N$194,11,FALSE)&lt;U$4,5,(U$3-VLOOKUP($E46,'Country Indicator Data'!$B$4:$N$194,11,FALSE))/(U$3-U$4)*5)),1))))</f>
        <v>3.1</v>
      </c>
      <c r="V46" s="238">
        <f>IF(B46="Regional crisis",((IF(VLOOKUP($C46,'Regional Crises'!$B$1:$R$66,16,FALSE)="x","x",ROUND(IF(VLOOKUP($C46,'Regional Crises'!$B$1:$R$66,16,FALSE)&gt;V$3,0,IF(VLOOKUP($C46,'Regional Crises'!$B$1:$R$66,16,FALSE)&lt;V$4,5,(V$3-VLOOKUP($C46,'Regional Crises'!$B$1:$R$66,16,FALSE))/(V$3-V$4)*5)),1)))),(IF(VLOOKUP($E46,'Country Indicator Data'!$B$4:$N$194,12,FALSE)="x","x",ROUND(IF(VLOOKUP($E46,'Country Indicator Data'!$B$4:$N$194,12,FALSE)&gt;V$3,0,IF(VLOOKUP($E46,'Country Indicator Data'!$B$4:$N$194,12,FALSE)&lt;V$4,5,(V$3-VLOOKUP($E46,'Country Indicator Data'!$B$4:$N$194,12,FALSE))/(V$3-V$4)*5)),1))))</f>
        <v>3.5</v>
      </c>
      <c r="W46" s="238">
        <f t="shared" si="18"/>
        <v>3.7</v>
      </c>
      <c r="X46" s="238">
        <f t="shared" si="19"/>
        <v>3.4</v>
      </c>
      <c r="Y46" s="245">
        <f>IF('Core Indicators'!FC43="x","x",IF('Core Indicators'!FC43&gt;=5,5,IF('Core Indicators'!FC43&gt;=4,4,IF('Core Indicators'!FC43&gt;=3,3,IF('Core Indicators'!FC43&gt;=2,2,IF('Core Indicators'!FC43&gt;=1,1,0))))))</f>
        <v>5</v>
      </c>
      <c r="Z46" s="238">
        <f t="shared" si="20"/>
        <v>5</v>
      </c>
      <c r="AA46" s="245">
        <f>'Crisis Indicator Data'!Y43</f>
        <v>1</v>
      </c>
      <c r="AB46" s="245">
        <f>'Crisis Indicator Data'!Z43</f>
        <v>2</v>
      </c>
      <c r="AC46" s="245">
        <f>'Crisis Indicator Data'!AA43</f>
        <v>2</v>
      </c>
      <c r="AD46" s="245">
        <f>'Crisis Indicator Data'!AB43</f>
        <v>0</v>
      </c>
      <c r="AE46" s="245">
        <f t="shared" si="21"/>
        <v>2</v>
      </c>
      <c r="AF46" s="245">
        <f>'Crisis Indicator Data'!AC43</f>
        <v>2</v>
      </c>
      <c r="AG46" s="245">
        <f>'Crisis Indicator Data'!AD43</f>
        <v>3</v>
      </c>
      <c r="AH46" s="245">
        <f t="shared" si="22"/>
        <v>5</v>
      </c>
      <c r="AI46" s="245">
        <f>'Crisis Indicator Data'!AE43</f>
        <v>0</v>
      </c>
      <c r="AJ46" s="245">
        <f>'Crisis Indicator Data'!AF43</f>
        <v>3</v>
      </c>
      <c r="AK46" s="245">
        <f>'Crisis Indicator Data'!AG43</f>
        <v>2</v>
      </c>
      <c r="AL46" s="245">
        <f t="shared" si="23"/>
        <v>4</v>
      </c>
      <c r="AM46" s="238">
        <f t="shared" si="24"/>
        <v>4</v>
      </c>
      <c r="AN46" s="238">
        <f t="shared" si="25"/>
        <v>4.5</v>
      </c>
    </row>
    <row r="47" spans="1:40" ht="13.5" customHeight="1" x14ac:dyDescent="0.3">
      <c r="A47" s="145" t="str">
        <f>'Crisis Indicator Data'!A44</f>
        <v>Conflict  in Iraq</v>
      </c>
      <c r="B47" s="146" t="str">
        <f>'Crisis Indicator Data'!B44</f>
        <v>Conflict</v>
      </c>
      <c r="C47" s="146" t="str">
        <f>'Crisis Indicator Data'!C44</f>
        <v>IRQ002</v>
      </c>
      <c r="D47" s="146" t="str">
        <f>'Crisis Indicator Data'!D44</f>
        <v>Iraq</v>
      </c>
      <c r="E47" s="147" t="str">
        <f>'Crisis Indicator Data'!E44</f>
        <v>IRQ</v>
      </c>
      <c r="F47" s="238">
        <f>IF(B47="Regional crisis",(IF(VLOOKUP($C47,'Regional Crises'!$B$1:$R$66,7,FALSE)="x","x",ROUND(IF(VLOOKUP($C47,'Regional Crises'!$B$1:$R$66,7,FALSE)&gt;$F$3,5,IF(VLOOKUP($C47,'Regional Crises'!$B$1:$R$66,7,FALSE)&lt;F$4,0,($F$3-VLOOKUP($C47,'Regional Crises'!$B$1:$R$66,7,FALSE))/($F$3-$F$4)*5)),1))),IF(VLOOKUP($E47,'Country Indicator Data'!$B$4:$N$194,3,FALSE)="x","x",ROUND(IF(VLOOKUP($E47,'Country Indicator Data'!$B$4:$N$194,3,FALSE)&gt;$F$3,5,IF(VLOOKUP($E47,'Country Indicator Data'!$B$4:$N$194,3,FALSE)&lt;$F$4,0,($F$3-VLOOKUP($E47,'Country Indicator Data'!$B$4:$N$194,3,FALSE))/($F$3-$F$4)*5)),1)))</f>
        <v>4.3</v>
      </c>
      <c r="G47" s="238">
        <f>IF(B47="Regional crisis",(IF(VLOOKUP($C47,'Regional Crises'!$B$1:$R$66,9,FALSE)="x","x",ROUND(IF(VLOOKUP($C47,'Regional Crises'!$B$1:$R$66,9,FALSE)&gt;G$3,5,IF(VLOOKUP($C47,'Regional Crises'!$B$1:$R$66,9,FALSE)&lt;G$4,0,(G$3-VLOOKUP($C47,'Regional Crises'!$B$1:$R$66,9,FALSE))/(G$3-G$4)*5)),1))),IF(VLOOKUP($E47,'Country Indicator Data'!$B$4:$N$194,5,FALSE)="x","x",ROUND(IF(VLOOKUP($E47,'Country Indicator Data'!$B$4:$N$194,5,FALSE)&gt;G$3,5,IF(VLOOKUP($E47,'Country Indicator Data'!$B$4:$N$194,5,FALSE)&lt;G$4,0,(G$3-VLOOKUP($E47,'Country Indicator Data'!$B$4:$N$194,5,FALSE))/(G$3-G$4)*5)),1)))</f>
        <v>3</v>
      </c>
      <c r="H47" s="238">
        <f t="shared" si="13"/>
        <v>3.65</v>
      </c>
      <c r="I47" s="238">
        <f>IF(B47="Regional crisis",(IF(VLOOKUP($C47,'Regional Crises'!$B$1:$R$66,6,FALSE)="x","x",ROUND(IF(VLOOKUP($C47,'Regional Crises'!$B$1:$R$66,6,FALSE)&gt;I$3,5,IF(VLOOKUP($C47,'Regional Crises'!$B$1:$R$66,6,FALSE)&lt;I$4,0,5-(I$3-VLOOKUP($C47,'Regional Crises'!$B$1:$R$66,6,FALSE))/(I$3-I$4)*5)),1))),IF(VLOOKUP($E47,'Country Indicator Data'!$B$4:$N$194,2,FALSE)="x","x",ROUND(IF(VLOOKUP($E47,'Country Indicator Data'!$B$4:$N$194,2,FALSE)&gt;I$3,5,IF(VLOOKUP($E47,'Country Indicator Data'!$B$4:$N$194,2,FALSE)&lt;I$4,0,5-(I$3-VLOOKUP($E47,'Country Indicator Data'!$B$4:$N$194,2,FALSE))/(I$3-I$4)*5)),1)))</f>
        <v>2.7</v>
      </c>
      <c r="J47" s="238">
        <f>IF(B47="Regional crisis",(IF(VLOOKUP($C47,'Regional Crises'!$B$1:$R$66,8,FALSE)="x","x",ROUND(IF(VLOOKUP($C47,'Regional Crises'!$B$1:$R$66,8,FALSE)&gt;J$3,5,IF(VLOOKUP($C47,'Regional Crises'!$B$1:$R$66,8,FALSE)&lt;J$4,0,5-(J$3-VLOOKUP($C47,'Regional Crises'!$B$1:$R$66,8,FALSE))/(J$3-J$4)*5)),1))),IF(VLOOKUP($E47,'Country Indicator Data'!$B$4:$N$194,4,FALSE)="x","x",ROUND(IF(VLOOKUP($E47,'Country Indicator Data'!$B$4:$N$194,4,FALSE)&gt;J$3,5,IF(VLOOKUP($E47,'Country Indicator Data'!$B$4:$N$194,4,FALSE)&lt;J$4,0,5-(J$3-VLOOKUP($E47,'Country Indicator Data'!$B$4:$N$194,4,FALSE))/(J$3-J$4)*5)),1)))</f>
        <v>0</v>
      </c>
      <c r="K47" s="238">
        <f t="shared" si="14"/>
        <v>1.35</v>
      </c>
      <c r="L47" s="238">
        <f>IF(B47="Regional crisis",(IF(VLOOKUP($C47,'Regional Crises'!$B$1:$R$66,10,FALSE)="x","x",ROUND(IF(VLOOKUP($C47,'Regional Crises'!$B$1:$R$66,10,FALSE)&gt;L$3,5,IF(VLOOKUP($C47,'Regional Crises'!$B$1:$R$66,10,FALSE)&lt;L$4,0,5-(L$3-VLOOKUP($C47,'Regional Crises'!$B$1:$R$66,10,FALSE))/(L$3-L$4)*5)),1))),IF(VLOOKUP($E47,'Country Indicator Data'!$B$4:$N$194,6,FALSE)="x","x",ROUND(IF(VLOOKUP($E47,'Country Indicator Data'!$B$4:$N$194,6,FALSE)&gt;L$3,5,IF(VLOOKUP($E47,'Country Indicator Data'!$B$4:$N$194,6,FALSE)&lt;L$4,0,5-(L$3-VLOOKUP($E47,'Country Indicator Data'!$B$4:$N$194,6,FALSE))/(L$3-L$4)*5)),1)))</f>
        <v>3.6</v>
      </c>
      <c r="M47" s="238">
        <f>IF(B47="Regional crisis",(IF(VLOOKUP($C47,'Regional Crises'!$B$1:$R$66,11,FALSE)="x","x",ROUND(IF(VLOOKUP($C47,'Regional Crises'!$B$1:$R$66,11,FALSE)&gt;M$3,5,IF(VLOOKUP($C47,'Regional Crises'!$B$1:$R$66,11,FALSE)&lt;M$4,0,5-(M$3-VLOOKUP($C47,'Regional Crises'!$B$1:$R$66,11,FALSE))/(M$3-M$4)*5)),1))),IF(VLOOKUP($E47,'Country Indicator Data'!$B$4:$N$194,7,FALSE)="x","x",ROUND(IF(VLOOKUP($E47,'Country Indicator Data'!$B$4:$N$194,7,FALSE)&gt;M$3,5,IF(VLOOKUP($E47,'Country Indicator Data'!$B$4:$N$194,7,FALSE)&lt;M$4,0,5-(M$3-VLOOKUP($E47,'Country Indicator Data'!$B$4:$N$194,7,FALSE))/(M$3-M$4)*5)),1)))</f>
        <v>0.6</v>
      </c>
      <c r="N47" s="238">
        <f t="shared" si="15"/>
        <v>2.1</v>
      </c>
      <c r="O47" s="238">
        <f t="shared" si="16"/>
        <v>2.3666666666666667</v>
      </c>
      <c r="P47" s="238">
        <f>IF(B47="Regional crisis",VLOOKUP(C47,'Regional Crises'!$B$1:$R$69,12,FALSE),VLOOKUP(E47,'Country Indicator Data'!$B$4:$I$194,8,FALSE))</f>
        <v>4</v>
      </c>
      <c r="Q47" s="238">
        <f>IF($B47="Regional crisis",((IF(VLOOKUP($C47,'Regional Crises'!$B$1:$R$66,13,FALSE)="x","x",ROUND(IF(VLOOKUP($C47,'Regional Crises'!$B$1:$R$66,13,FALSE)&gt;Q$3,5,IF(VLOOKUP($C47,'Regional Crises'!$B$1:$R$66,13,FALSE)&lt;Q$4,0,5-(LOG(Q$3)-LOG(VLOOKUP($C47,'Regional Crises'!$B$1:$R$66,13,FALSE)))/(LOG(Q$3)-LOG(Q$4))*5)),1)))),(IF(VLOOKUP($E47,'Country Indicator Data'!$B$4:$N$194,9,FALSE)="x","x",ROUND(IF(VLOOKUP($E47,'Country Indicator Data'!$B$4:$N$194,9,FALSE)&gt;Q$3,5,IF(VLOOKUP($E47,'Country Indicator Data'!$B$4:$N$194,9,FALSE)&lt;Q$4,0,5-(LOG(Q$3)-LOG(VLOOKUP($E47,'Country Indicator Data'!$B$4:$N$194,9,FALSE)))/(LOG(Q$3)-LOG(Q$4))*5)),1))))</f>
        <v>4.5</v>
      </c>
      <c r="R47" s="238">
        <f t="shared" si="17"/>
        <v>4.25</v>
      </c>
      <c r="S47" s="238">
        <f>IF(B47="Regional crisis",((IF(VLOOKUP($C47,'Regional Crises'!$B$1:$R$66,17,FALSE)="x","x",ROUND(IF(VLOOKUP($C47,'Regional Crises'!$B$1:$R$66,17,FALSE)&gt;S$3,0,IF(VLOOKUP($C47,'Regional Crises'!$B$1:$R$66,17,FALSE)&lt;S$4,5,(S$3-VLOOKUP($C47,'Regional Crises'!$B$1:$R$66,17,FALSE))/(S$3-S$4)*5)),1)))),(IF(VLOOKUP($E47,'Country Indicator Data'!$B$4:$N$194,13,FALSE)="x","x",ROUND(IF(VLOOKUP($E47,'Country Indicator Data'!$B$4:$N$194,13,FALSE)&gt;S$3,0,IF(VLOOKUP($E47,'Country Indicator Data'!$B$4:$N$194,13,FALSE)&lt;S$4,5,(S$3-VLOOKUP($E47,'Country Indicator Data'!$B$4:$N$194,13,FALSE))/(S$3-S$4)*5)),1))))</f>
        <v>4</v>
      </c>
      <c r="T47" s="238">
        <f>IF(B47="Regional crisis",((IF(VLOOKUP($C47,'Regional Crises'!$B$1:$R$66,14,FALSE)="x","x",ROUND(IF(VLOOKUP($C47,'Regional Crises'!$B$1:$R$66,14,FALSE)&gt;T$3,0,IF(VLOOKUP($C47,'Regional Crises'!$B$1:$R$66,14,FALSE)&lt;T$4,5,(T$3-VLOOKUP($C47,'Regional Crises'!$B$1:$R$66,14,FALSE))/(T$3-T$4)*5)),1)))),(IF(VLOOKUP($E47,'Country Indicator Data'!$B$4:$N$194,10,FALSE)="x","x",ROUND(IF(VLOOKUP($E47,'Country Indicator Data'!$B$4:$N$194,10,FALSE)&gt;T$3,0,IF(VLOOKUP($E47,'Country Indicator Data'!$B$4:$N$194,10,FALSE)&lt;T$4,5,(T$3-VLOOKUP($E47,'Country Indicator Data'!$B$4:$N$194,10,FALSE))/(T$3-T$4)*5)),1))))</f>
        <v>4.2</v>
      </c>
      <c r="U47" s="238">
        <f>IF(B47="Regional crisis",((IF(VLOOKUP($C47,'Regional Crises'!$B$1:$R$66,15,FALSE)="x","x",ROUND(IF(VLOOKUP($C47,'Regional Crises'!$B$1:$R$66,15,FALSE)&gt;U$3,0,IF(VLOOKUP($C47,'Regional Crises'!$B$1:$R$66,15,FALSE)&lt;U$4,5,(U$3-VLOOKUP($C47,'Regional Crises'!$B$1:$R$66,15,FALSE))/(U$3-U$4)*5)),1)))),(IF(VLOOKUP($E47,'Country Indicator Data'!$B$4:$N$194,11,FALSE)="x","x",ROUND(IF(VLOOKUP($E47,'Country Indicator Data'!$B$4:$N$194,11,FALSE)&gt;U$3,0,IF(VLOOKUP($E47,'Country Indicator Data'!$B$4:$N$194,11,FALSE)&lt;U$4,5,(U$3-VLOOKUP($E47,'Country Indicator Data'!$B$4:$N$194,11,FALSE))/(U$3-U$4)*5)),1))))</f>
        <v>3.1</v>
      </c>
      <c r="V47" s="238">
        <f>IF(B47="Regional crisis",((IF(VLOOKUP($C47,'Regional Crises'!$B$1:$R$66,16,FALSE)="x","x",ROUND(IF(VLOOKUP($C47,'Regional Crises'!$B$1:$R$66,16,FALSE)&gt;V$3,0,IF(VLOOKUP($C47,'Regional Crises'!$B$1:$R$66,16,FALSE)&lt;V$4,5,(V$3-VLOOKUP($C47,'Regional Crises'!$B$1:$R$66,16,FALSE))/(V$3-V$4)*5)),1)))),(IF(VLOOKUP($E47,'Country Indicator Data'!$B$4:$N$194,12,FALSE)="x","x",ROUND(IF(VLOOKUP($E47,'Country Indicator Data'!$B$4:$N$194,12,FALSE)&gt;V$3,0,IF(VLOOKUP($E47,'Country Indicator Data'!$B$4:$N$194,12,FALSE)&lt;V$4,5,(V$3-VLOOKUP($E47,'Country Indicator Data'!$B$4:$N$194,12,FALSE))/(V$3-V$4)*5)),1))))</f>
        <v>3.5</v>
      </c>
      <c r="W47" s="238">
        <f t="shared" si="18"/>
        <v>3.7</v>
      </c>
      <c r="X47" s="238">
        <f t="shared" si="19"/>
        <v>3.4</v>
      </c>
      <c r="Y47" s="245">
        <f>IF('Core Indicators'!FC44="x","x",IF('Core Indicators'!FC44&gt;=5,5,IF('Core Indicators'!FC44&gt;=4,4,IF('Core Indicators'!FC44&gt;=3,3,IF('Core Indicators'!FC44&gt;=2,2,IF('Core Indicators'!FC44&gt;=1,1,0))))))</f>
        <v>5</v>
      </c>
      <c r="Z47" s="238">
        <f t="shared" si="20"/>
        <v>5</v>
      </c>
      <c r="AA47" s="245">
        <f>'Crisis Indicator Data'!Y44</f>
        <v>1</v>
      </c>
      <c r="AB47" s="245">
        <f>'Crisis Indicator Data'!Z44</f>
        <v>2</v>
      </c>
      <c r="AC47" s="245">
        <f>'Crisis Indicator Data'!AA44</f>
        <v>2</v>
      </c>
      <c r="AD47" s="245">
        <f>'Crisis Indicator Data'!AB44</f>
        <v>0</v>
      </c>
      <c r="AE47" s="245">
        <f t="shared" si="21"/>
        <v>2</v>
      </c>
      <c r="AF47" s="245">
        <f>'Crisis Indicator Data'!AC44</f>
        <v>2</v>
      </c>
      <c r="AG47" s="245">
        <f>'Crisis Indicator Data'!AD44</f>
        <v>3</v>
      </c>
      <c r="AH47" s="245">
        <f t="shared" si="22"/>
        <v>5</v>
      </c>
      <c r="AI47" s="245">
        <f>'Crisis Indicator Data'!AE44</f>
        <v>0</v>
      </c>
      <c r="AJ47" s="245">
        <f>'Crisis Indicator Data'!AF44</f>
        <v>3</v>
      </c>
      <c r="AK47" s="245">
        <f>'Crisis Indicator Data'!AG44</f>
        <v>2</v>
      </c>
      <c r="AL47" s="245">
        <f t="shared" si="23"/>
        <v>4</v>
      </c>
      <c r="AM47" s="238">
        <f t="shared" si="24"/>
        <v>4</v>
      </c>
      <c r="AN47" s="238">
        <f t="shared" si="25"/>
        <v>4.5</v>
      </c>
    </row>
    <row r="48" spans="1:40" ht="13.5" customHeight="1" x14ac:dyDescent="0.3">
      <c r="A48" s="145" t="str">
        <f>'Crisis Indicator Data'!A45</f>
        <v>Syrian and Palestinian refugees in iraq</v>
      </c>
      <c r="B48" s="146" t="str">
        <f>'Crisis Indicator Data'!B45</f>
        <v>International displacement</v>
      </c>
      <c r="C48" s="146" t="str">
        <f>'Crisis Indicator Data'!C45</f>
        <v>IRQ003</v>
      </c>
      <c r="D48" s="146" t="str">
        <f>'Crisis Indicator Data'!D45</f>
        <v>Iraq</v>
      </c>
      <c r="E48" s="147" t="str">
        <f>'Crisis Indicator Data'!E45</f>
        <v>IRQ</v>
      </c>
      <c r="F48" s="238">
        <f>IF(B48="Regional crisis",(IF(VLOOKUP($C48,'Regional Crises'!$B$1:$R$66,7,FALSE)="x","x",ROUND(IF(VLOOKUP($C48,'Regional Crises'!$B$1:$R$66,7,FALSE)&gt;$F$3,5,IF(VLOOKUP($C48,'Regional Crises'!$B$1:$R$66,7,FALSE)&lt;F$4,0,($F$3-VLOOKUP($C48,'Regional Crises'!$B$1:$R$66,7,FALSE))/($F$3-$F$4)*5)),1))),IF(VLOOKUP($E48,'Country Indicator Data'!$B$4:$N$194,3,FALSE)="x","x",ROUND(IF(VLOOKUP($E48,'Country Indicator Data'!$B$4:$N$194,3,FALSE)&gt;$F$3,5,IF(VLOOKUP($E48,'Country Indicator Data'!$B$4:$N$194,3,FALSE)&lt;$F$4,0,($F$3-VLOOKUP($E48,'Country Indicator Data'!$B$4:$N$194,3,FALSE))/($F$3-$F$4)*5)),1)))</f>
        <v>4.3</v>
      </c>
      <c r="G48" s="238">
        <f>IF(B48="Regional crisis",(IF(VLOOKUP($C48,'Regional Crises'!$B$1:$R$66,9,FALSE)="x","x",ROUND(IF(VLOOKUP($C48,'Regional Crises'!$B$1:$R$66,9,FALSE)&gt;G$3,5,IF(VLOOKUP($C48,'Regional Crises'!$B$1:$R$66,9,FALSE)&lt;G$4,0,(G$3-VLOOKUP($C48,'Regional Crises'!$B$1:$R$66,9,FALSE))/(G$3-G$4)*5)),1))),IF(VLOOKUP($E48,'Country Indicator Data'!$B$4:$N$194,5,FALSE)="x","x",ROUND(IF(VLOOKUP($E48,'Country Indicator Data'!$B$4:$N$194,5,FALSE)&gt;G$3,5,IF(VLOOKUP($E48,'Country Indicator Data'!$B$4:$N$194,5,FALSE)&lt;G$4,0,(G$3-VLOOKUP($E48,'Country Indicator Data'!$B$4:$N$194,5,FALSE))/(G$3-G$4)*5)),1)))</f>
        <v>3</v>
      </c>
      <c r="H48" s="238">
        <f t="shared" si="13"/>
        <v>3.65</v>
      </c>
      <c r="I48" s="238">
        <f>IF(B48="Regional crisis",(IF(VLOOKUP($C48,'Regional Crises'!$B$1:$R$66,6,FALSE)="x","x",ROUND(IF(VLOOKUP($C48,'Regional Crises'!$B$1:$R$66,6,FALSE)&gt;I$3,5,IF(VLOOKUP($C48,'Regional Crises'!$B$1:$R$66,6,FALSE)&lt;I$4,0,5-(I$3-VLOOKUP($C48,'Regional Crises'!$B$1:$R$66,6,FALSE))/(I$3-I$4)*5)),1))),IF(VLOOKUP($E48,'Country Indicator Data'!$B$4:$N$194,2,FALSE)="x","x",ROUND(IF(VLOOKUP($E48,'Country Indicator Data'!$B$4:$N$194,2,FALSE)&gt;I$3,5,IF(VLOOKUP($E48,'Country Indicator Data'!$B$4:$N$194,2,FALSE)&lt;I$4,0,5-(I$3-VLOOKUP($E48,'Country Indicator Data'!$B$4:$N$194,2,FALSE))/(I$3-I$4)*5)),1)))</f>
        <v>2.7</v>
      </c>
      <c r="J48" s="238">
        <f>IF(B48="Regional crisis",(IF(VLOOKUP($C48,'Regional Crises'!$B$1:$R$66,8,FALSE)="x","x",ROUND(IF(VLOOKUP($C48,'Regional Crises'!$B$1:$R$66,8,FALSE)&gt;J$3,5,IF(VLOOKUP($C48,'Regional Crises'!$B$1:$R$66,8,FALSE)&lt;J$4,0,5-(J$3-VLOOKUP($C48,'Regional Crises'!$B$1:$R$66,8,FALSE))/(J$3-J$4)*5)),1))),IF(VLOOKUP($E48,'Country Indicator Data'!$B$4:$N$194,4,FALSE)="x","x",ROUND(IF(VLOOKUP($E48,'Country Indicator Data'!$B$4:$N$194,4,FALSE)&gt;J$3,5,IF(VLOOKUP($E48,'Country Indicator Data'!$B$4:$N$194,4,FALSE)&lt;J$4,0,5-(J$3-VLOOKUP($E48,'Country Indicator Data'!$B$4:$N$194,4,FALSE))/(J$3-J$4)*5)),1)))</f>
        <v>0</v>
      </c>
      <c r="K48" s="238">
        <f t="shared" si="14"/>
        <v>1.35</v>
      </c>
      <c r="L48" s="238">
        <f>IF(B48="Regional crisis",(IF(VLOOKUP($C48,'Regional Crises'!$B$1:$R$66,10,FALSE)="x","x",ROUND(IF(VLOOKUP($C48,'Regional Crises'!$B$1:$R$66,10,FALSE)&gt;L$3,5,IF(VLOOKUP($C48,'Regional Crises'!$B$1:$R$66,10,FALSE)&lt;L$4,0,5-(L$3-VLOOKUP($C48,'Regional Crises'!$B$1:$R$66,10,FALSE))/(L$3-L$4)*5)),1))),IF(VLOOKUP($E48,'Country Indicator Data'!$B$4:$N$194,6,FALSE)="x","x",ROUND(IF(VLOOKUP($E48,'Country Indicator Data'!$B$4:$N$194,6,FALSE)&gt;L$3,5,IF(VLOOKUP($E48,'Country Indicator Data'!$B$4:$N$194,6,FALSE)&lt;L$4,0,5-(L$3-VLOOKUP($E48,'Country Indicator Data'!$B$4:$N$194,6,FALSE))/(L$3-L$4)*5)),1)))</f>
        <v>3.6</v>
      </c>
      <c r="M48" s="238">
        <f>IF(B48="Regional crisis",(IF(VLOOKUP($C48,'Regional Crises'!$B$1:$R$66,11,FALSE)="x","x",ROUND(IF(VLOOKUP($C48,'Regional Crises'!$B$1:$R$66,11,FALSE)&gt;M$3,5,IF(VLOOKUP($C48,'Regional Crises'!$B$1:$R$66,11,FALSE)&lt;M$4,0,5-(M$3-VLOOKUP($C48,'Regional Crises'!$B$1:$R$66,11,FALSE))/(M$3-M$4)*5)),1))),IF(VLOOKUP($E48,'Country Indicator Data'!$B$4:$N$194,7,FALSE)="x","x",ROUND(IF(VLOOKUP($E48,'Country Indicator Data'!$B$4:$N$194,7,FALSE)&gt;M$3,5,IF(VLOOKUP($E48,'Country Indicator Data'!$B$4:$N$194,7,FALSE)&lt;M$4,0,5-(M$3-VLOOKUP($E48,'Country Indicator Data'!$B$4:$N$194,7,FALSE))/(M$3-M$4)*5)),1)))</f>
        <v>0.6</v>
      </c>
      <c r="N48" s="238">
        <f t="shared" si="15"/>
        <v>2.1</v>
      </c>
      <c r="O48" s="238">
        <f t="shared" si="16"/>
        <v>2.3666666666666667</v>
      </c>
      <c r="P48" s="238">
        <f>IF(B48="Regional crisis",VLOOKUP(C48,'Regional Crises'!$B$1:$R$69,12,FALSE),VLOOKUP(E48,'Country Indicator Data'!$B$4:$I$194,8,FALSE))</f>
        <v>4</v>
      </c>
      <c r="Q48" s="238">
        <f>IF($B48="Regional crisis",((IF(VLOOKUP($C48,'Regional Crises'!$B$1:$R$66,13,FALSE)="x","x",ROUND(IF(VLOOKUP($C48,'Regional Crises'!$B$1:$R$66,13,FALSE)&gt;Q$3,5,IF(VLOOKUP($C48,'Regional Crises'!$B$1:$R$66,13,FALSE)&lt;Q$4,0,5-(LOG(Q$3)-LOG(VLOOKUP($C48,'Regional Crises'!$B$1:$R$66,13,FALSE)))/(LOG(Q$3)-LOG(Q$4))*5)),1)))),(IF(VLOOKUP($E48,'Country Indicator Data'!$B$4:$N$194,9,FALSE)="x","x",ROUND(IF(VLOOKUP($E48,'Country Indicator Data'!$B$4:$N$194,9,FALSE)&gt;Q$3,5,IF(VLOOKUP($E48,'Country Indicator Data'!$B$4:$N$194,9,FALSE)&lt;Q$4,0,5-(LOG(Q$3)-LOG(VLOOKUP($E48,'Country Indicator Data'!$B$4:$N$194,9,FALSE)))/(LOG(Q$3)-LOG(Q$4))*5)),1))))</f>
        <v>4.5</v>
      </c>
      <c r="R48" s="238">
        <f t="shared" si="17"/>
        <v>4.25</v>
      </c>
      <c r="S48" s="238">
        <f>IF(B48="Regional crisis",((IF(VLOOKUP($C48,'Regional Crises'!$B$1:$R$66,17,FALSE)="x","x",ROUND(IF(VLOOKUP($C48,'Regional Crises'!$B$1:$R$66,17,FALSE)&gt;S$3,0,IF(VLOOKUP($C48,'Regional Crises'!$B$1:$R$66,17,FALSE)&lt;S$4,5,(S$3-VLOOKUP($C48,'Regional Crises'!$B$1:$R$66,17,FALSE))/(S$3-S$4)*5)),1)))),(IF(VLOOKUP($E48,'Country Indicator Data'!$B$4:$N$194,13,FALSE)="x","x",ROUND(IF(VLOOKUP($E48,'Country Indicator Data'!$B$4:$N$194,13,FALSE)&gt;S$3,0,IF(VLOOKUP($E48,'Country Indicator Data'!$B$4:$N$194,13,FALSE)&lt;S$4,5,(S$3-VLOOKUP($E48,'Country Indicator Data'!$B$4:$N$194,13,FALSE))/(S$3-S$4)*5)),1))))</f>
        <v>4</v>
      </c>
      <c r="T48" s="238">
        <f>IF(B48="Regional crisis",((IF(VLOOKUP($C48,'Regional Crises'!$B$1:$R$66,14,FALSE)="x","x",ROUND(IF(VLOOKUP($C48,'Regional Crises'!$B$1:$R$66,14,FALSE)&gt;T$3,0,IF(VLOOKUP($C48,'Regional Crises'!$B$1:$R$66,14,FALSE)&lt;T$4,5,(T$3-VLOOKUP($C48,'Regional Crises'!$B$1:$R$66,14,FALSE))/(T$3-T$4)*5)),1)))),(IF(VLOOKUP($E48,'Country Indicator Data'!$B$4:$N$194,10,FALSE)="x","x",ROUND(IF(VLOOKUP($E48,'Country Indicator Data'!$B$4:$N$194,10,FALSE)&gt;T$3,0,IF(VLOOKUP($E48,'Country Indicator Data'!$B$4:$N$194,10,FALSE)&lt;T$4,5,(T$3-VLOOKUP($E48,'Country Indicator Data'!$B$4:$N$194,10,FALSE))/(T$3-T$4)*5)),1))))</f>
        <v>4.2</v>
      </c>
      <c r="U48" s="238">
        <f>IF(B48="Regional crisis",((IF(VLOOKUP($C48,'Regional Crises'!$B$1:$R$66,15,FALSE)="x","x",ROUND(IF(VLOOKUP($C48,'Regional Crises'!$B$1:$R$66,15,FALSE)&gt;U$3,0,IF(VLOOKUP($C48,'Regional Crises'!$B$1:$R$66,15,FALSE)&lt;U$4,5,(U$3-VLOOKUP($C48,'Regional Crises'!$B$1:$R$66,15,FALSE))/(U$3-U$4)*5)),1)))),(IF(VLOOKUP($E48,'Country Indicator Data'!$B$4:$N$194,11,FALSE)="x","x",ROUND(IF(VLOOKUP($E48,'Country Indicator Data'!$B$4:$N$194,11,FALSE)&gt;U$3,0,IF(VLOOKUP($E48,'Country Indicator Data'!$B$4:$N$194,11,FALSE)&lt;U$4,5,(U$3-VLOOKUP($E48,'Country Indicator Data'!$B$4:$N$194,11,FALSE))/(U$3-U$4)*5)),1))))</f>
        <v>3.1</v>
      </c>
      <c r="V48" s="238">
        <f>IF(B48="Regional crisis",((IF(VLOOKUP($C48,'Regional Crises'!$B$1:$R$66,16,FALSE)="x","x",ROUND(IF(VLOOKUP($C48,'Regional Crises'!$B$1:$R$66,16,FALSE)&gt;V$3,0,IF(VLOOKUP($C48,'Regional Crises'!$B$1:$R$66,16,FALSE)&lt;V$4,5,(V$3-VLOOKUP($C48,'Regional Crises'!$B$1:$R$66,16,FALSE))/(V$3-V$4)*5)),1)))),(IF(VLOOKUP($E48,'Country Indicator Data'!$B$4:$N$194,12,FALSE)="x","x",ROUND(IF(VLOOKUP($E48,'Country Indicator Data'!$B$4:$N$194,12,FALSE)&gt;V$3,0,IF(VLOOKUP($E48,'Country Indicator Data'!$B$4:$N$194,12,FALSE)&lt;V$4,5,(V$3-VLOOKUP($E48,'Country Indicator Data'!$B$4:$N$194,12,FALSE))/(V$3-V$4)*5)),1))))</f>
        <v>3.5</v>
      </c>
      <c r="W48" s="238">
        <f t="shared" si="18"/>
        <v>3.7</v>
      </c>
      <c r="X48" s="238">
        <f t="shared" si="19"/>
        <v>3.4</v>
      </c>
      <c r="Y48" s="245">
        <f>IF('Core Indicators'!FC45="x","x",IF('Core Indicators'!FC45&gt;=5,5,IF('Core Indicators'!FC45&gt;=4,4,IF('Core Indicators'!FC45&gt;=3,3,IF('Core Indicators'!FC45&gt;=2,2,IF('Core Indicators'!FC45&gt;=1,1,0))))))</f>
        <v>5</v>
      </c>
      <c r="Z48" s="238">
        <f t="shared" si="20"/>
        <v>5</v>
      </c>
      <c r="AA48" s="245">
        <f>'Crisis Indicator Data'!Y45</f>
        <v>1</v>
      </c>
      <c r="AB48" s="245">
        <f>'Crisis Indicator Data'!Z45</f>
        <v>1</v>
      </c>
      <c r="AC48" s="245">
        <f>'Crisis Indicator Data'!AA45</f>
        <v>0</v>
      </c>
      <c r="AD48" s="245">
        <f>'Crisis Indicator Data'!AB45</f>
        <v>0</v>
      </c>
      <c r="AE48" s="245">
        <f t="shared" si="21"/>
        <v>2</v>
      </c>
      <c r="AF48" s="245">
        <f>'Crisis Indicator Data'!AC45</f>
        <v>0</v>
      </c>
      <c r="AG48" s="245">
        <f>'Crisis Indicator Data'!AD45</f>
        <v>2</v>
      </c>
      <c r="AH48" s="245">
        <f t="shared" si="22"/>
        <v>2</v>
      </c>
      <c r="AI48" s="245">
        <f>'Crisis Indicator Data'!AE45</f>
        <v>0</v>
      </c>
      <c r="AJ48" s="245">
        <f>'Crisis Indicator Data'!AF45</f>
        <v>3</v>
      </c>
      <c r="AK48" s="245">
        <f>'Crisis Indicator Data'!AG45</f>
        <v>1</v>
      </c>
      <c r="AL48" s="245">
        <f t="shared" si="23"/>
        <v>3</v>
      </c>
      <c r="AM48" s="238">
        <f t="shared" si="24"/>
        <v>2</v>
      </c>
      <c r="AN48" s="238">
        <f t="shared" si="25"/>
        <v>3.5</v>
      </c>
    </row>
    <row r="49" spans="1:40" ht="13.5" customHeight="1" x14ac:dyDescent="0.3">
      <c r="A49" s="145" t="str">
        <f>'Crisis Indicator Data'!A46</f>
        <v>Mixed migration flows in Italy</v>
      </c>
      <c r="B49" s="146" t="str">
        <f>'Crisis Indicator Data'!B46</f>
        <v>International displacement</v>
      </c>
      <c r="C49" s="146" t="str">
        <f>'Crisis Indicator Data'!C46</f>
        <v>ITA002</v>
      </c>
      <c r="D49" s="146" t="str">
        <f>'Crisis Indicator Data'!D46</f>
        <v>Italy</v>
      </c>
      <c r="E49" s="147" t="str">
        <f>'Crisis Indicator Data'!E46</f>
        <v>ITA</v>
      </c>
      <c r="F49" s="238">
        <f>IF(B49="Regional crisis",(IF(VLOOKUP($C49,'Regional Crises'!$B$1:$R$66,7,FALSE)="x","x",ROUND(IF(VLOOKUP($C49,'Regional Crises'!$B$1:$R$66,7,FALSE)&gt;$F$3,5,IF(VLOOKUP($C49,'Regional Crises'!$B$1:$R$66,7,FALSE)&lt;F$4,0,($F$3-VLOOKUP($C49,'Regional Crises'!$B$1:$R$66,7,FALSE))/($F$3-$F$4)*5)),1))),IF(VLOOKUP($E49,'Country Indicator Data'!$B$4:$N$194,3,FALSE)="x","x",ROUND(IF(VLOOKUP($E49,'Country Indicator Data'!$B$4:$N$194,3,FALSE)&gt;$F$3,5,IF(VLOOKUP($E49,'Country Indicator Data'!$B$4:$N$194,3,FALSE)&lt;$F$4,0,($F$3-VLOOKUP($E49,'Country Indicator Data'!$B$4:$N$194,3,FALSE))/($F$3-$F$4)*5)),1)))</f>
        <v>0.7</v>
      </c>
      <c r="G49" s="238" t="str">
        <f>IF(B49="Regional crisis",(IF(VLOOKUP($C49,'Regional Crises'!$B$1:$R$66,9,FALSE)="x","x",ROUND(IF(VLOOKUP($C49,'Regional Crises'!$B$1:$R$66,9,FALSE)&gt;G$3,5,IF(VLOOKUP($C49,'Regional Crises'!$B$1:$R$66,9,FALSE)&lt;G$4,0,(G$3-VLOOKUP($C49,'Regional Crises'!$B$1:$R$66,9,FALSE))/(G$3-G$4)*5)),1))),IF(VLOOKUP($E49,'Country Indicator Data'!$B$4:$N$194,5,FALSE)="x","x",ROUND(IF(VLOOKUP($E49,'Country Indicator Data'!$B$4:$N$194,5,FALSE)&gt;G$3,5,IF(VLOOKUP($E49,'Country Indicator Data'!$B$4:$N$194,5,FALSE)&lt;G$4,0,(G$3-VLOOKUP($E49,'Country Indicator Data'!$B$4:$N$194,5,FALSE))/(G$3-G$4)*5)),1)))</f>
        <v>x</v>
      </c>
      <c r="H49" s="238">
        <f t="shared" si="13"/>
        <v>0.7</v>
      </c>
      <c r="I49" s="238">
        <f>IF(B49="Regional crisis",(IF(VLOOKUP($C49,'Regional Crises'!$B$1:$R$66,6,FALSE)="x","x",ROUND(IF(VLOOKUP($C49,'Regional Crises'!$B$1:$R$66,6,FALSE)&gt;I$3,5,IF(VLOOKUP($C49,'Regional Crises'!$B$1:$R$66,6,FALSE)&lt;I$4,0,5-(I$3-VLOOKUP($C49,'Regional Crises'!$B$1:$R$66,6,FALSE))/(I$3-I$4)*5)),1))),IF(VLOOKUP($E49,'Country Indicator Data'!$B$4:$N$194,2,FALSE)="x","x",ROUND(IF(VLOOKUP($E49,'Country Indicator Data'!$B$4:$N$194,2,FALSE)&gt;I$3,5,IF(VLOOKUP($E49,'Country Indicator Data'!$B$4:$N$194,2,FALSE)&lt;I$4,0,5-(I$3-VLOOKUP($E49,'Country Indicator Data'!$B$4:$N$194,2,FALSE))/(I$3-I$4)*5)),1)))</f>
        <v>0.6</v>
      </c>
      <c r="J49" s="238">
        <f>IF(B49="Regional crisis",(IF(VLOOKUP($C49,'Regional Crises'!$B$1:$R$66,8,FALSE)="x","x",ROUND(IF(VLOOKUP($C49,'Regional Crises'!$B$1:$R$66,8,FALSE)&gt;J$3,5,IF(VLOOKUP($C49,'Regional Crises'!$B$1:$R$66,8,FALSE)&lt;J$4,0,5-(J$3-VLOOKUP($C49,'Regional Crises'!$B$1:$R$66,8,FALSE))/(J$3-J$4)*5)),1))),IF(VLOOKUP($E49,'Country Indicator Data'!$B$4:$N$194,4,FALSE)="x","x",ROUND(IF(VLOOKUP($E49,'Country Indicator Data'!$B$4:$N$194,4,FALSE)&gt;J$3,5,IF(VLOOKUP($E49,'Country Indicator Data'!$B$4:$N$194,4,FALSE)&lt;J$4,0,5-(J$3-VLOOKUP($E49,'Country Indicator Data'!$B$4:$N$194,4,FALSE))/(J$3-J$4)*5)),1)))</f>
        <v>0.1</v>
      </c>
      <c r="K49" s="238">
        <f t="shared" si="14"/>
        <v>0.35</v>
      </c>
      <c r="L49" s="238">
        <f>IF(B49="Regional crisis",(IF(VLOOKUP($C49,'Regional Crises'!$B$1:$R$66,10,FALSE)="x","x",ROUND(IF(VLOOKUP($C49,'Regional Crises'!$B$1:$R$66,10,FALSE)&gt;L$3,5,IF(VLOOKUP($C49,'Regional Crises'!$B$1:$R$66,10,FALSE)&lt;L$4,0,5-(L$3-VLOOKUP($C49,'Regional Crises'!$B$1:$R$66,10,FALSE))/(L$3-L$4)*5)),1))),IF(VLOOKUP($E49,'Country Indicator Data'!$B$4:$N$194,6,FALSE)="x","x",ROUND(IF(VLOOKUP($E49,'Country Indicator Data'!$B$4:$N$194,6,FALSE)&gt;L$3,5,IF(VLOOKUP($E49,'Country Indicator Data'!$B$4:$N$194,6,FALSE)&lt;L$4,0,5-(L$3-VLOOKUP($E49,'Country Indicator Data'!$B$4:$N$194,6,FALSE))/(L$3-L$4)*5)),1)))</f>
        <v>0.5</v>
      </c>
      <c r="M49" s="238">
        <f>IF(B49="Regional crisis",(IF(VLOOKUP($C49,'Regional Crises'!$B$1:$R$66,11,FALSE)="x","x",ROUND(IF(VLOOKUP($C49,'Regional Crises'!$B$1:$R$66,11,FALSE)&gt;M$3,5,IF(VLOOKUP($C49,'Regional Crises'!$B$1:$R$66,11,FALSE)&lt;M$4,0,5-(M$3-VLOOKUP($C49,'Regional Crises'!$B$1:$R$66,11,FALSE))/(M$3-M$4)*5)),1))),IF(VLOOKUP($E49,'Country Indicator Data'!$B$4:$N$194,7,FALSE)="x","x",ROUND(IF(VLOOKUP($E49,'Country Indicator Data'!$B$4:$N$194,7,FALSE)&gt;M$3,5,IF(VLOOKUP($E49,'Country Indicator Data'!$B$4:$N$194,7,FALSE)&lt;M$4,0,5-(M$3-VLOOKUP($E49,'Country Indicator Data'!$B$4:$N$194,7,FALSE))/(M$3-M$4)*5)),1)))</f>
        <v>1.4</v>
      </c>
      <c r="N49" s="238">
        <f t="shared" si="15"/>
        <v>0.95</v>
      </c>
      <c r="O49" s="238">
        <f t="shared" si="16"/>
        <v>0.66666666666666663</v>
      </c>
      <c r="P49" s="238">
        <f>IF(B49="Regional crisis",VLOOKUP(C49,'Regional Crises'!$B$1:$R$69,12,FALSE),VLOOKUP(E49,'Country Indicator Data'!$B$4:$I$194,8,FALSE))</f>
        <v>0</v>
      </c>
      <c r="Q49" s="238">
        <f>IF($B49="Regional crisis",((IF(VLOOKUP($C49,'Regional Crises'!$B$1:$R$66,13,FALSE)="x","x",ROUND(IF(VLOOKUP($C49,'Regional Crises'!$B$1:$R$66,13,FALSE)&gt;Q$3,5,IF(VLOOKUP($C49,'Regional Crises'!$B$1:$R$66,13,FALSE)&lt;Q$4,0,5-(LOG(Q$3)-LOG(VLOOKUP($C49,'Regional Crises'!$B$1:$R$66,13,FALSE)))/(LOG(Q$3)-LOG(Q$4))*5)),1)))),(IF(VLOOKUP($E49,'Country Indicator Data'!$B$4:$N$194,9,FALSE)="x","x",ROUND(IF(VLOOKUP($E49,'Country Indicator Data'!$B$4:$N$194,9,FALSE)&gt;Q$3,5,IF(VLOOKUP($E49,'Country Indicator Data'!$B$4:$N$194,9,FALSE)&lt;Q$4,0,5-(LOG(Q$3)-LOG(VLOOKUP($E49,'Country Indicator Data'!$B$4:$N$194,9,FALSE)))/(LOG(Q$3)-LOG(Q$4))*5)),1))))</f>
        <v>3.4</v>
      </c>
      <c r="R49" s="238">
        <f t="shared" si="17"/>
        <v>1.7</v>
      </c>
      <c r="S49" s="238">
        <f>IF(B49="Regional crisis",((IF(VLOOKUP($C49,'Regional Crises'!$B$1:$R$66,17,FALSE)="x","x",ROUND(IF(VLOOKUP($C49,'Regional Crises'!$B$1:$R$66,17,FALSE)&gt;S$3,0,IF(VLOOKUP($C49,'Regional Crises'!$B$1:$R$66,17,FALSE)&lt;S$4,5,(S$3-VLOOKUP($C49,'Regional Crises'!$B$1:$R$66,17,FALSE))/(S$3-S$4)*5)),1)))),(IF(VLOOKUP($E49,'Country Indicator Data'!$B$4:$N$194,13,FALSE)="x","x",ROUND(IF(VLOOKUP($E49,'Country Indicator Data'!$B$4:$N$194,13,FALSE)&gt;S$3,0,IF(VLOOKUP($E49,'Country Indicator Data'!$B$4:$N$194,13,FALSE)&lt;S$4,5,(S$3-VLOOKUP($E49,'Country Indicator Data'!$B$4:$N$194,13,FALSE))/(S$3-S$4)*5)),1))))</f>
        <v>2.4</v>
      </c>
      <c r="T49" s="238">
        <f>IF(B49="Regional crisis",((IF(VLOOKUP($C49,'Regional Crises'!$B$1:$R$66,14,FALSE)="x","x",ROUND(IF(VLOOKUP($C49,'Regional Crises'!$B$1:$R$66,14,FALSE)&gt;T$3,0,IF(VLOOKUP($C49,'Regional Crises'!$B$1:$R$66,14,FALSE)&lt;T$4,5,(T$3-VLOOKUP($C49,'Regional Crises'!$B$1:$R$66,14,FALSE))/(T$3-T$4)*5)),1)))),(IF(VLOOKUP($E49,'Country Indicator Data'!$B$4:$N$194,10,FALSE)="x","x",ROUND(IF(VLOOKUP($E49,'Country Indicator Data'!$B$4:$N$194,10,FALSE)&gt;T$3,0,IF(VLOOKUP($E49,'Country Indicator Data'!$B$4:$N$194,10,FALSE)&lt;T$4,5,(T$3-VLOOKUP($E49,'Country Indicator Data'!$B$4:$N$194,10,FALSE))/(T$3-T$4)*5)),1))))</f>
        <v>2.2000000000000002</v>
      </c>
      <c r="U49" s="238" t="str">
        <f>IF(B49="Regional crisis",((IF(VLOOKUP($C49,'Regional Crises'!$B$1:$R$66,15,FALSE)="x","x",ROUND(IF(VLOOKUP($C49,'Regional Crises'!$B$1:$R$66,15,FALSE)&gt;U$3,0,IF(VLOOKUP($C49,'Regional Crises'!$B$1:$R$66,15,FALSE)&lt;U$4,5,(U$3-VLOOKUP($C49,'Regional Crises'!$B$1:$R$66,15,FALSE))/(U$3-U$4)*5)),1)))),(IF(VLOOKUP($E49,'Country Indicator Data'!$B$4:$N$194,11,FALSE)="x","x",ROUND(IF(VLOOKUP($E49,'Country Indicator Data'!$B$4:$N$194,11,FALSE)&gt;U$3,0,IF(VLOOKUP($E49,'Country Indicator Data'!$B$4:$N$194,11,FALSE)&lt;U$4,5,(U$3-VLOOKUP($E49,'Country Indicator Data'!$B$4:$N$194,11,FALSE))/(U$3-U$4)*5)),1))))</f>
        <v>x</v>
      </c>
      <c r="V49" s="238">
        <f>IF(B49="Regional crisis",((IF(VLOOKUP($C49,'Regional Crises'!$B$1:$R$66,16,FALSE)="x","x",ROUND(IF(VLOOKUP($C49,'Regional Crises'!$B$1:$R$66,16,FALSE)&gt;V$3,0,IF(VLOOKUP($C49,'Regional Crises'!$B$1:$R$66,16,FALSE)&lt;V$4,5,(V$3-VLOOKUP($C49,'Regional Crises'!$B$1:$R$66,16,FALSE))/(V$3-V$4)*5)),1)))),(IF(VLOOKUP($E49,'Country Indicator Data'!$B$4:$N$194,12,FALSE)="x","x",ROUND(IF(VLOOKUP($E49,'Country Indicator Data'!$B$4:$N$194,12,FALSE)&gt;V$3,0,IF(VLOOKUP($E49,'Country Indicator Data'!$B$4:$N$194,12,FALSE)&lt;V$4,5,(V$3-VLOOKUP($E49,'Country Indicator Data'!$B$4:$N$194,12,FALSE))/(V$3-V$4)*5)),1))))</f>
        <v>0.6</v>
      </c>
      <c r="W49" s="238">
        <f t="shared" si="18"/>
        <v>1.7</v>
      </c>
      <c r="X49" s="238">
        <f t="shared" si="19"/>
        <v>1.4</v>
      </c>
      <c r="Y49" s="245">
        <f>IF('Core Indicators'!FC46="x","x",IF('Core Indicators'!FC46&gt;=5,5,IF('Core Indicators'!FC46&gt;=4,4,IF('Core Indicators'!FC46&gt;=3,3,IF('Core Indicators'!FC46&gt;=2,2,IF('Core Indicators'!FC46&gt;=1,1,0))))))</f>
        <v>2</v>
      </c>
      <c r="Z49" s="238">
        <f t="shared" si="20"/>
        <v>2</v>
      </c>
      <c r="AA49" s="245">
        <f>'Crisis Indicator Data'!Y46</f>
        <v>1</v>
      </c>
      <c r="AB49" s="245">
        <f>'Crisis Indicator Data'!Z46</f>
        <v>1</v>
      </c>
      <c r="AC49" s="245">
        <f>'Crisis Indicator Data'!AA46</f>
        <v>1</v>
      </c>
      <c r="AD49" s="245">
        <f>'Crisis Indicator Data'!AB46</f>
        <v>0</v>
      </c>
      <c r="AE49" s="245">
        <f t="shared" si="21"/>
        <v>2</v>
      </c>
      <c r="AF49" s="245">
        <f>'Crisis Indicator Data'!AC46</f>
        <v>1</v>
      </c>
      <c r="AG49" s="245">
        <f>'Crisis Indicator Data'!AD46</f>
        <v>1</v>
      </c>
      <c r="AH49" s="245">
        <f t="shared" si="22"/>
        <v>2</v>
      </c>
      <c r="AI49" s="245">
        <f>'Crisis Indicator Data'!AE46</f>
        <v>0</v>
      </c>
      <c r="AJ49" s="245">
        <f>'Crisis Indicator Data'!AF46</f>
        <v>0</v>
      </c>
      <c r="AK49" s="245">
        <f>'Crisis Indicator Data'!AG46</f>
        <v>0</v>
      </c>
      <c r="AL49" s="245">
        <f t="shared" si="23"/>
        <v>0</v>
      </c>
      <c r="AM49" s="238">
        <f t="shared" si="24"/>
        <v>1</v>
      </c>
      <c r="AN49" s="238">
        <f t="shared" si="25"/>
        <v>1.5</v>
      </c>
    </row>
    <row r="50" spans="1:40" ht="13.5" customHeight="1" x14ac:dyDescent="0.3">
      <c r="A50" s="145" t="str">
        <f>'Crisis Indicator Data'!A47</f>
        <v>Syrian refugees in Jordan</v>
      </c>
      <c r="B50" s="146" t="str">
        <f>'Crisis Indicator Data'!B47</f>
        <v>International displacement</v>
      </c>
      <c r="C50" s="146" t="str">
        <f>'Crisis Indicator Data'!C47</f>
        <v>JOR002</v>
      </c>
      <c r="D50" s="146" t="str">
        <f>'Crisis Indicator Data'!D47</f>
        <v>Jordan</v>
      </c>
      <c r="E50" s="147" t="str">
        <f>'Crisis Indicator Data'!E47</f>
        <v>JOR</v>
      </c>
      <c r="F50" s="238">
        <f>IF(B50="Regional crisis",(IF(VLOOKUP($C50,'Regional Crises'!$B$1:$R$66,7,FALSE)="x","x",ROUND(IF(VLOOKUP($C50,'Regional Crises'!$B$1:$R$66,7,FALSE)&gt;$F$3,5,IF(VLOOKUP($C50,'Regional Crises'!$B$1:$R$66,7,FALSE)&lt;F$4,0,($F$3-VLOOKUP($C50,'Regional Crises'!$B$1:$R$66,7,FALSE))/($F$3-$F$4)*5)),1))),IF(VLOOKUP($E50,'Country Indicator Data'!$B$4:$N$194,3,FALSE)="x","x",ROUND(IF(VLOOKUP($E50,'Country Indicator Data'!$B$4:$N$194,3,FALSE)&gt;$F$3,5,IF(VLOOKUP($E50,'Country Indicator Data'!$B$4:$N$194,3,FALSE)&lt;$F$4,0,($F$3-VLOOKUP($E50,'Country Indicator Data'!$B$4:$N$194,3,FALSE))/($F$3-$F$4)*5)),1)))</f>
        <v>4.3</v>
      </c>
      <c r="G50" s="238">
        <f>IF(B50="Regional crisis",(IF(VLOOKUP($C50,'Regional Crises'!$B$1:$R$66,9,FALSE)="x","x",ROUND(IF(VLOOKUP($C50,'Regional Crises'!$B$1:$R$66,9,FALSE)&gt;G$3,5,IF(VLOOKUP($C50,'Regional Crises'!$B$1:$R$66,9,FALSE)&lt;G$4,0,(G$3-VLOOKUP($C50,'Regional Crises'!$B$1:$R$66,9,FALSE))/(G$3-G$4)*5)),1))),IF(VLOOKUP($E50,'Country Indicator Data'!$B$4:$N$194,5,FALSE)="x","x",ROUND(IF(VLOOKUP($E50,'Country Indicator Data'!$B$4:$N$194,5,FALSE)&gt;G$3,5,IF(VLOOKUP($E50,'Country Indicator Data'!$B$4:$N$194,5,FALSE)&lt;G$4,0,(G$3-VLOOKUP($E50,'Country Indicator Data'!$B$4:$N$194,5,FALSE))/(G$3-G$4)*5)),1)))</f>
        <v>2.8</v>
      </c>
      <c r="H50" s="238">
        <f t="shared" si="13"/>
        <v>3.55</v>
      </c>
      <c r="I50" s="238">
        <f>IF(B50="Regional crisis",(IF(VLOOKUP($C50,'Regional Crises'!$B$1:$R$66,6,FALSE)="x","x",ROUND(IF(VLOOKUP($C50,'Regional Crises'!$B$1:$R$66,6,FALSE)&gt;I$3,5,IF(VLOOKUP($C50,'Regional Crises'!$B$1:$R$66,6,FALSE)&lt;I$4,0,5-(I$3-VLOOKUP($C50,'Regional Crises'!$B$1:$R$66,6,FALSE))/(I$3-I$4)*5)),1))),IF(VLOOKUP($E50,'Country Indicator Data'!$B$4:$N$194,2,FALSE)="x","x",ROUND(IF(VLOOKUP($E50,'Country Indicator Data'!$B$4:$N$194,2,FALSE)&gt;I$3,5,IF(VLOOKUP($E50,'Country Indicator Data'!$B$4:$N$194,2,FALSE)&lt;I$4,0,5-(I$3-VLOOKUP($E50,'Country Indicator Data'!$B$4:$N$194,2,FALSE))/(I$3-I$4)*5)),1)))</f>
        <v>2.9</v>
      </c>
      <c r="J50" s="238">
        <f>IF(B50="Regional crisis",(IF(VLOOKUP($C50,'Regional Crises'!$B$1:$R$66,8,FALSE)="x","x",ROUND(IF(VLOOKUP($C50,'Regional Crises'!$B$1:$R$66,8,FALSE)&gt;J$3,5,IF(VLOOKUP($C50,'Regional Crises'!$B$1:$R$66,8,FALSE)&lt;J$4,0,5-(J$3-VLOOKUP($C50,'Regional Crises'!$B$1:$R$66,8,FALSE))/(J$3-J$4)*5)),1))),IF(VLOOKUP($E50,'Country Indicator Data'!$B$4:$N$194,4,FALSE)="x","x",ROUND(IF(VLOOKUP($E50,'Country Indicator Data'!$B$4:$N$194,4,FALSE)&gt;J$3,5,IF(VLOOKUP($E50,'Country Indicator Data'!$B$4:$N$194,4,FALSE)&lt;J$4,0,5-(J$3-VLOOKUP($E50,'Country Indicator Data'!$B$4:$N$194,4,FALSE))/(J$3-J$4)*5)),1)))</f>
        <v>5</v>
      </c>
      <c r="K50" s="238">
        <f t="shared" si="14"/>
        <v>3.95</v>
      </c>
      <c r="L50" s="238">
        <f>IF(B50="Regional crisis",(IF(VLOOKUP($C50,'Regional Crises'!$B$1:$R$66,10,FALSE)="x","x",ROUND(IF(VLOOKUP($C50,'Regional Crises'!$B$1:$R$66,10,FALSE)&gt;L$3,5,IF(VLOOKUP($C50,'Regional Crises'!$B$1:$R$66,10,FALSE)&lt;L$4,0,5-(L$3-VLOOKUP($C50,'Regional Crises'!$B$1:$R$66,10,FALSE))/(L$3-L$4)*5)),1))),IF(VLOOKUP($E50,'Country Indicator Data'!$B$4:$N$194,6,FALSE)="x","x",ROUND(IF(VLOOKUP($E50,'Country Indicator Data'!$B$4:$N$194,6,FALSE)&gt;L$3,5,IF(VLOOKUP($E50,'Country Indicator Data'!$B$4:$N$194,6,FALSE)&lt;L$4,0,5-(L$3-VLOOKUP($E50,'Country Indicator Data'!$B$4:$N$194,6,FALSE))/(L$3-L$4)*5)),1)))</f>
        <v>3.1</v>
      </c>
      <c r="M50" s="238">
        <f>IF(B50="Regional crisis",(IF(VLOOKUP($C50,'Regional Crises'!$B$1:$R$66,11,FALSE)="x","x",ROUND(IF(VLOOKUP($C50,'Regional Crises'!$B$1:$R$66,11,FALSE)&gt;M$3,5,IF(VLOOKUP($C50,'Regional Crises'!$B$1:$R$66,11,FALSE)&lt;M$4,0,5-(M$3-VLOOKUP($C50,'Regional Crises'!$B$1:$R$66,11,FALSE))/(M$3-M$4)*5)),1))),IF(VLOOKUP($E50,'Country Indicator Data'!$B$4:$N$194,7,FALSE)="x","x",ROUND(IF(VLOOKUP($E50,'Country Indicator Data'!$B$4:$N$194,7,FALSE)&gt;M$3,5,IF(VLOOKUP($E50,'Country Indicator Data'!$B$4:$N$194,7,FALSE)&lt;M$4,0,5-(M$3-VLOOKUP($E50,'Country Indicator Data'!$B$4:$N$194,7,FALSE))/(M$3-M$4)*5)),1)))</f>
        <v>1.1000000000000001</v>
      </c>
      <c r="N50" s="238">
        <f t="shared" si="15"/>
        <v>2.1</v>
      </c>
      <c r="O50" s="238">
        <f t="shared" si="16"/>
        <v>3.1999999999999997</v>
      </c>
      <c r="P50" s="238">
        <f>IF(B50="Regional crisis",VLOOKUP(C50,'Regional Crises'!$B$1:$R$69,12,FALSE),VLOOKUP(E50,'Country Indicator Data'!$B$4:$I$194,8,FALSE))</f>
        <v>3</v>
      </c>
      <c r="Q50" s="238">
        <f>IF($B50="Regional crisis",((IF(VLOOKUP($C50,'Regional Crises'!$B$1:$R$66,13,FALSE)="x","x",ROUND(IF(VLOOKUP($C50,'Regional Crises'!$B$1:$R$66,13,FALSE)&gt;Q$3,5,IF(VLOOKUP($C50,'Regional Crises'!$B$1:$R$66,13,FALSE)&lt;Q$4,0,5-(LOG(Q$3)-LOG(VLOOKUP($C50,'Regional Crises'!$B$1:$R$66,13,FALSE)))/(LOG(Q$3)-LOG(Q$4))*5)),1)))),(IF(VLOOKUP($E50,'Country Indicator Data'!$B$4:$N$194,9,FALSE)="x","x",ROUND(IF(VLOOKUP($E50,'Country Indicator Data'!$B$4:$N$194,9,FALSE)&gt;Q$3,5,IF(VLOOKUP($E50,'Country Indicator Data'!$B$4:$N$194,9,FALSE)&lt;Q$4,0,5-(LOG(Q$3)-LOG(VLOOKUP($E50,'Country Indicator Data'!$B$4:$N$194,9,FALSE)))/(LOG(Q$3)-LOG(Q$4))*5)),1))))</f>
        <v>0</v>
      </c>
      <c r="R50" s="238">
        <f t="shared" si="17"/>
        <v>1.5</v>
      </c>
      <c r="S50" s="238">
        <f>IF(B50="Regional crisis",((IF(VLOOKUP($C50,'Regional Crises'!$B$1:$R$66,17,FALSE)="x","x",ROUND(IF(VLOOKUP($C50,'Regional Crises'!$B$1:$R$66,17,FALSE)&gt;S$3,0,IF(VLOOKUP($C50,'Regional Crises'!$B$1:$R$66,17,FALSE)&lt;S$4,5,(S$3-VLOOKUP($C50,'Regional Crises'!$B$1:$R$66,17,FALSE))/(S$3-S$4)*5)),1)))),(IF(VLOOKUP($E50,'Country Indicator Data'!$B$4:$N$194,13,FALSE)="x","x",ROUND(IF(VLOOKUP($E50,'Country Indicator Data'!$B$4:$N$194,13,FALSE)&gt;S$3,0,IF(VLOOKUP($E50,'Country Indicator Data'!$B$4:$N$194,13,FALSE)&lt;S$4,5,(S$3-VLOOKUP($E50,'Country Indicator Data'!$B$4:$N$194,13,FALSE))/(S$3-S$4)*5)),1))))</f>
        <v>2.6</v>
      </c>
      <c r="T50" s="238">
        <f>IF(B50="Regional crisis",((IF(VLOOKUP($C50,'Regional Crises'!$B$1:$R$66,14,FALSE)="x","x",ROUND(IF(VLOOKUP($C50,'Regional Crises'!$B$1:$R$66,14,FALSE)&gt;T$3,0,IF(VLOOKUP($C50,'Regional Crises'!$B$1:$R$66,14,FALSE)&lt;T$4,5,(T$3-VLOOKUP($C50,'Regional Crises'!$B$1:$R$66,14,FALSE))/(T$3-T$4)*5)),1)))),(IF(VLOOKUP($E50,'Country Indicator Data'!$B$4:$N$194,10,FALSE)="x","x",ROUND(IF(VLOOKUP($E50,'Country Indicator Data'!$B$4:$N$194,10,FALSE)&gt;T$3,0,IF(VLOOKUP($E50,'Country Indicator Data'!$B$4:$N$194,10,FALSE)&lt;T$4,5,(T$3-VLOOKUP($E50,'Country Indicator Data'!$B$4:$N$194,10,FALSE))/(T$3-T$4)*5)),1))))</f>
        <v>2.4</v>
      </c>
      <c r="U50" s="238">
        <f>IF(B50="Regional crisis",((IF(VLOOKUP($C50,'Regional Crises'!$B$1:$R$66,15,FALSE)="x","x",ROUND(IF(VLOOKUP($C50,'Regional Crises'!$B$1:$R$66,15,FALSE)&gt;U$3,0,IF(VLOOKUP($C50,'Regional Crises'!$B$1:$R$66,15,FALSE)&lt;U$4,5,(U$3-VLOOKUP($C50,'Regional Crises'!$B$1:$R$66,15,FALSE))/(U$3-U$4)*5)),1)))),(IF(VLOOKUP($E50,'Country Indicator Data'!$B$4:$N$194,11,FALSE)="x","x",ROUND(IF(VLOOKUP($E50,'Country Indicator Data'!$B$4:$N$194,11,FALSE)&gt;U$3,0,IF(VLOOKUP($E50,'Country Indicator Data'!$B$4:$N$194,11,FALSE)&lt;U$4,5,(U$3-VLOOKUP($E50,'Country Indicator Data'!$B$4:$N$194,11,FALSE))/(U$3-U$4)*5)),1))))</f>
        <v>2.9</v>
      </c>
      <c r="V50" s="238">
        <f>IF(B50="Regional crisis",((IF(VLOOKUP($C50,'Regional Crises'!$B$1:$R$66,16,FALSE)="x","x",ROUND(IF(VLOOKUP($C50,'Regional Crises'!$B$1:$R$66,16,FALSE)&gt;V$3,0,IF(VLOOKUP($C50,'Regional Crises'!$B$1:$R$66,16,FALSE)&lt;V$4,5,(V$3-VLOOKUP($C50,'Regional Crises'!$B$1:$R$66,16,FALSE))/(V$3-V$4)*5)),1)))),(IF(VLOOKUP($E50,'Country Indicator Data'!$B$4:$N$194,12,FALSE)="x","x",ROUND(IF(VLOOKUP($E50,'Country Indicator Data'!$B$4:$N$194,12,FALSE)&gt;V$3,0,IF(VLOOKUP($E50,'Country Indicator Data'!$B$4:$N$194,12,FALSE)&lt;V$4,5,(V$3-VLOOKUP($E50,'Country Indicator Data'!$B$4:$N$194,12,FALSE))/(V$3-V$4)*5)),1))))</f>
        <v>3.2</v>
      </c>
      <c r="W50" s="238">
        <f t="shared" si="18"/>
        <v>2.8</v>
      </c>
      <c r="X50" s="238">
        <f t="shared" si="19"/>
        <v>2.5</v>
      </c>
      <c r="Y50" s="245">
        <f>IF('Core Indicators'!FC47="x","x",IF('Core Indicators'!FC47&gt;=5,5,IF('Core Indicators'!FC47&gt;=4,4,IF('Core Indicators'!FC47&gt;=3,3,IF('Core Indicators'!FC47&gt;=2,2,IF('Core Indicators'!FC47&gt;=1,1,0))))))</f>
        <v>2</v>
      </c>
      <c r="Z50" s="238">
        <f t="shared" si="20"/>
        <v>2</v>
      </c>
      <c r="AA50" s="245">
        <f>'Crisis Indicator Data'!Y47</f>
        <v>1</v>
      </c>
      <c r="AB50" s="245">
        <f>'Crisis Indicator Data'!Z47</f>
        <v>1</v>
      </c>
      <c r="AC50" s="245">
        <f>'Crisis Indicator Data'!AA47</f>
        <v>0</v>
      </c>
      <c r="AD50" s="245">
        <f>'Crisis Indicator Data'!AB47</f>
        <v>0</v>
      </c>
      <c r="AE50" s="245">
        <f t="shared" si="21"/>
        <v>2</v>
      </c>
      <c r="AF50" s="245">
        <f>'Crisis Indicator Data'!AC47</f>
        <v>2</v>
      </c>
      <c r="AG50" s="245">
        <f>'Crisis Indicator Data'!AD47</f>
        <v>1</v>
      </c>
      <c r="AH50" s="245">
        <f t="shared" si="22"/>
        <v>3</v>
      </c>
      <c r="AI50" s="245">
        <f>'Crisis Indicator Data'!AE47</f>
        <v>2</v>
      </c>
      <c r="AJ50" s="245">
        <f>'Crisis Indicator Data'!AF47</f>
        <v>0</v>
      </c>
      <c r="AK50" s="245">
        <f>'Crisis Indicator Data'!AG47</f>
        <v>2</v>
      </c>
      <c r="AL50" s="245">
        <f t="shared" si="23"/>
        <v>3</v>
      </c>
      <c r="AM50" s="238">
        <f t="shared" si="24"/>
        <v>3</v>
      </c>
      <c r="AN50" s="238">
        <f t="shared" si="25"/>
        <v>2.5</v>
      </c>
    </row>
    <row r="51" spans="1:40" ht="13.5" customHeight="1" x14ac:dyDescent="0.3">
      <c r="A51" s="145" t="str">
        <f>'Crisis Indicator Data'!A48</f>
        <v>Refugee situation in Kenya</v>
      </c>
      <c r="B51" s="146" t="str">
        <f>'Crisis Indicator Data'!B48</f>
        <v>International displacement</v>
      </c>
      <c r="C51" s="146" t="str">
        <f>'Crisis Indicator Data'!C48</f>
        <v>KEN002</v>
      </c>
      <c r="D51" s="146" t="str">
        <f>'Crisis Indicator Data'!D48</f>
        <v>Kenya</v>
      </c>
      <c r="E51" s="147" t="str">
        <f>'Crisis Indicator Data'!E48</f>
        <v>KEN</v>
      </c>
      <c r="F51" s="238">
        <f>IF(B51="Regional crisis",(IF(VLOOKUP($C51,'Regional Crises'!$B$1:$R$66,7,FALSE)="x","x",ROUND(IF(VLOOKUP($C51,'Regional Crises'!$B$1:$R$66,7,FALSE)&gt;$F$3,5,IF(VLOOKUP($C51,'Regional Crises'!$B$1:$R$66,7,FALSE)&lt;F$4,0,($F$3-VLOOKUP($C51,'Regional Crises'!$B$1:$R$66,7,FALSE))/($F$3-$F$4)*5)),1))),IF(VLOOKUP($E51,'Country Indicator Data'!$B$4:$N$194,3,FALSE)="x","x",ROUND(IF(VLOOKUP($E51,'Country Indicator Data'!$B$4:$N$194,3,FALSE)&gt;$F$3,5,IF(VLOOKUP($E51,'Country Indicator Data'!$B$4:$N$194,3,FALSE)&lt;$F$4,0,($F$3-VLOOKUP($E51,'Country Indicator Data'!$B$4:$N$194,3,FALSE))/($F$3-$F$4)*5)),1)))</f>
        <v>3.6</v>
      </c>
      <c r="G51" s="238">
        <f>IF(B51="Regional crisis",(IF(VLOOKUP($C51,'Regional Crises'!$B$1:$R$66,9,FALSE)="x","x",ROUND(IF(VLOOKUP($C51,'Regional Crises'!$B$1:$R$66,9,FALSE)&gt;G$3,5,IF(VLOOKUP($C51,'Regional Crises'!$B$1:$R$66,9,FALSE)&lt;G$4,0,(G$3-VLOOKUP($C51,'Regional Crises'!$B$1:$R$66,9,FALSE))/(G$3-G$4)*5)),1))),IF(VLOOKUP($E51,'Country Indicator Data'!$B$4:$N$194,5,FALSE)="x","x",ROUND(IF(VLOOKUP($E51,'Country Indicator Data'!$B$4:$N$194,5,FALSE)&gt;G$3,5,IF(VLOOKUP($E51,'Country Indicator Data'!$B$4:$N$194,5,FALSE)&lt;G$4,0,(G$3-VLOOKUP($E51,'Country Indicator Data'!$B$4:$N$194,5,FALSE))/(G$3-G$4)*5)),1)))</f>
        <v>2.6</v>
      </c>
      <c r="H51" s="238">
        <f t="shared" si="13"/>
        <v>3.1</v>
      </c>
      <c r="I51" s="238">
        <f>IF(B51="Regional crisis",(IF(VLOOKUP($C51,'Regional Crises'!$B$1:$R$66,6,FALSE)="x","x",ROUND(IF(VLOOKUP($C51,'Regional Crises'!$B$1:$R$66,6,FALSE)&gt;I$3,5,IF(VLOOKUP($C51,'Regional Crises'!$B$1:$R$66,6,FALSE)&lt;I$4,0,5-(I$3-VLOOKUP($C51,'Regional Crises'!$B$1:$R$66,6,FALSE))/(I$3-I$4)*5)),1))),IF(VLOOKUP($E51,'Country Indicator Data'!$B$4:$N$194,2,FALSE)="x","x",ROUND(IF(VLOOKUP($E51,'Country Indicator Data'!$B$4:$N$194,2,FALSE)&gt;I$3,5,IF(VLOOKUP($E51,'Country Indicator Data'!$B$4:$N$194,2,FALSE)&lt;I$4,0,5-(I$3-VLOOKUP($E51,'Country Indicator Data'!$B$4:$N$194,2,FALSE))/(I$3-I$4)*5)),1)))</f>
        <v>4.3</v>
      </c>
      <c r="J51" s="238">
        <f>IF(B51="Regional crisis",(IF(VLOOKUP($C51,'Regional Crises'!$B$1:$R$66,8,FALSE)="x","x",ROUND(IF(VLOOKUP($C51,'Regional Crises'!$B$1:$R$66,8,FALSE)&gt;J$3,5,IF(VLOOKUP($C51,'Regional Crises'!$B$1:$R$66,8,FALSE)&lt;J$4,0,5-(J$3-VLOOKUP($C51,'Regional Crises'!$B$1:$R$66,8,FALSE))/(J$3-J$4)*5)),1))),IF(VLOOKUP($E51,'Country Indicator Data'!$B$4:$N$194,4,FALSE)="x","x",ROUND(IF(VLOOKUP($E51,'Country Indicator Data'!$B$4:$N$194,4,FALSE)&gt;J$3,5,IF(VLOOKUP($E51,'Country Indicator Data'!$B$4:$N$194,4,FALSE)&lt;J$4,0,5-(J$3-VLOOKUP($E51,'Country Indicator Data'!$B$4:$N$194,4,FALSE))/(J$3-J$4)*5)),1)))</f>
        <v>0.8</v>
      </c>
      <c r="K51" s="238">
        <f t="shared" si="14"/>
        <v>2.5499999999999998</v>
      </c>
      <c r="L51" s="238">
        <f>IF(B51="Regional crisis",(IF(VLOOKUP($C51,'Regional Crises'!$B$1:$R$66,10,FALSE)="x","x",ROUND(IF(VLOOKUP($C51,'Regional Crises'!$B$1:$R$66,10,FALSE)&gt;L$3,5,IF(VLOOKUP($C51,'Regional Crises'!$B$1:$R$66,10,FALSE)&lt;L$4,0,5-(L$3-VLOOKUP($C51,'Regional Crises'!$B$1:$R$66,10,FALSE))/(L$3-L$4)*5)),1))),IF(VLOOKUP($E51,'Country Indicator Data'!$B$4:$N$194,6,FALSE)="x","x",ROUND(IF(VLOOKUP($E51,'Country Indicator Data'!$B$4:$N$194,6,FALSE)&gt;L$3,5,IF(VLOOKUP($E51,'Country Indicator Data'!$B$4:$N$194,6,FALSE)&lt;L$4,0,5-(L$3-VLOOKUP($E51,'Country Indicator Data'!$B$4:$N$194,6,FALSE))/(L$3-L$4)*5)),1)))</f>
        <v>3.6</v>
      </c>
      <c r="M51" s="238">
        <f>IF(B51="Regional crisis",(IF(VLOOKUP($C51,'Regional Crises'!$B$1:$R$66,11,FALSE)="x","x",ROUND(IF(VLOOKUP($C51,'Regional Crises'!$B$1:$R$66,11,FALSE)&gt;M$3,5,IF(VLOOKUP($C51,'Regional Crises'!$B$1:$R$66,11,FALSE)&lt;M$4,0,5-(M$3-VLOOKUP($C51,'Regional Crises'!$B$1:$R$66,11,FALSE))/(M$3-M$4)*5)),1))),IF(VLOOKUP($E51,'Country Indicator Data'!$B$4:$N$194,7,FALSE)="x","x",ROUND(IF(VLOOKUP($E51,'Country Indicator Data'!$B$4:$N$194,7,FALSE)&gt;M$3,5,IF(VLOOKUP($E51,'Country Indicator Data'!$B$4:$N$194,7,FALSE)&lt;M$4,0,5-(M$3-VLOOKUP($E51,'Country Indicator Data'!$B$4:$N$194,7,FALSE))/(M$3-M$4)*5)),1)))</f>
        <v>2</v>
      </c>
      <c r="N51" s="238">
        <f t="shared" si="15"/>
        <v>2.8</v>
      </c>
      <c r="O51" s="238">
        <f t="shared" si="16"/>
        <v>2.8166666666666664</v>
      </c>
      <c r="P51" s="238">
        <f>IF(B51="Regional crisis",VLOOKUP(C51,'Regional Crises'!$B$1:$R$69,12,FALSE),VLOOKUP(E51,'Country Indicator Data'!$B$4:$I$194,8,FALSE))</f>
        <v>3</v>
      </c>
      <c r="Q51" s="238">
        <f>IF($B51="Regional crisis",((IF(VLOOKUP($C51,'Regional Crises'!$B$1:$R$66,13,FALSE)="x","x",ROUND(IF(VLOOKUP($C51,'Regional Crises'!$B$1:$R$66,13,FALSE)&gt;Q$3,5,IF(VLOOKUP($C51,'Regional Crises'!$B$1:$R$66,13,FALSE)&lt;Q$4,0,5-(LOG(Q$3)-LOG(VLOOKUP($C51,'Regional Crises'!$B$1:$R$66,13,FALSE)))/(LOG(Q$3)-LOG(Q$4))*5)),1)))),(IF(VLOOKUP($E51,'Country Indicator Data'!$B$4:$N$194,9,FALSE)="x","x",ROUND(IF(VLOOKUP($E51,'Country Indicator Data'!$B$4:$N$194,9,FALSE)&gt;Q$3,5,IF(VLOOKUP($E51,'Country Indicator Data'!$B$4:$N$194,9,FALSE)&lt;Q$4,0,5-(LOG(Q$3)-LOG(VLOOKUP($E51,'Country Indicator Data'!$B$4:$N$194,9,FALSE)))/(LOG(Q$3)-LOG(Q$4))*5)),1))))</f>
        <v>2.9</v>
      </c>
      <c r="R51" s="238">
        <f t="shared" si="17"/>
        <v>2.95</v>
      </c>
      <c r="S51" s="238">
        <f>IF(B51="Regional crisis",((IF(VLOOKUP($C51,'Regional Crises'!$B$1:$R$66,17,FALSE)="x","x",ROUND(IF(VLOOKUP($C51,'Regional Crises'!$B$1:$R$66,17,FALSE)&gt;S$3,0,IF(VLOOKUP($C51,'Regional Crises'!$B$1:$R$66,17,FALSE)&lt;S$4,5,(S$3-VLOOKUP($C51,'Regional Crises'!$B$1:$R$66,17,FALSE))/(S$3-S$4)*5)),1)))),(IF(VLOOKUP($E51,'Country Indicator Data'!$B$4:$N$194,13,FALSE)="x","x",ROUND(IF(VLOOKUP($E51,'Country Indicator Data'!$B$4:$N$194,13,FALSE)&gt;S$3,0,IF(VLOOKUP($E51,'Country Indicator Data'!$B$4:$N$194,13,FALSE)&lt;S$4,5,(S$3-VLOOKUP($E51,'Country Indicator Data'!$B$4:$N$194,13,FALSE))/(S$3-S$4)*5)),1))))</f>
        <v>3.6</v>
      </c>
      <c r="T51" s="238">
        <f>IF(B51="Regional crisis",((IF(VLOOKUP($C51,'Regional Crises'!$B$1:$R$66,14,FALSE)="x","x",ROUND(IF(VLOOKUP($C51,'Regional Crises'!$B$1:$R$66,14,FALSE)&gt;T$3,0,IF(VLOOKUP($C51,'Regional Crises'!$B$1:$R$66,14,FALSE)&lt;T$4,5,(T$3-VLOOKUP($C51,'Regional Crises'!$B$1:$R$66,14,FALSE))/(T$3-T$4)*5)),1)))),(IF(VLOOKUP($E51,'Country Indicator Data'!$B$4:$N$194,10,FALSE)="x","x",ROUND(IF(VLOOKUP($E51,'Country Indicator Data'!$B$4:$N$194,10,FALSE)&gt;T$3,0,IF(VLOOKUP($E51,'Country Indicator Data'!$B$4:$N$194,10,FALSE)&lt;T$4,5,(T$3-VLOOKUP($E51,'Country Indicator Data'!$B$4:$N$194,10,FALSE))/(T$3-T$4)*5)),1))))</f>
        <v>3</v>
      </c>
      <c r="U51" s="238">
        <f>IF(B51="Regional crisis",((IF(VLOOKUP($C51,'Regional Crises'!$B$1:$R$66,15,FALSE)="x","x",ROUND(IF(VLOOKUP($C51,'Regional Crises'!$B$1:$R$66,15,FALSE)&gt;U$3,0,IF(VLOOKUP($C51,'Regional Crises'!$B$1:$R$66,15,FALSE)&lt;U$4,5,(U$3-VLOOKUP($C51,'Regional Crises'!$B$1:$R$66,15,FALSE))/(U$3-U$4)*5)),1)))),(IF(VLOOKUP($E51,'Country Indicator Data'!$B$4:$N$194,11,FALSE)="x","x",ROUND(IF(VLOOKUP($E51,'Country Indicator Data'!$B$4:$N$194,11,FALSE)&gt;U$3,0,IF(VLOOKUP($E51,'Country Indicator Data'!$B$4:$N$194,11,FALSE)&lt;U$4,5,(U$3-VLOOKUP($E51,'Country Indicator Data'!$B$4:$N$194,11,FALSE))/(U$3-U$4)*5)),1))))</f>
        <v>2.2999999999999998</v>
      </c>
      <c r="V51" s="238">
        <f>IF(B51="Regional crisis",((IF(VLOOKUP($C51,'Regional Crises'!$B$1:$R$66,16,FALSE)="x","x",ROUND(IF(VLOOKUP($C51,'Regional Crises'!$B$1:$R$66,16,FALSE)&gt;V$3,0,IF(VLOOKUP($C51,'Regional Crises'!$B$1:$R$66,16,FALSE)&lt;V$4,5,(V$3-VLOOKUP($C51,'Regional Crises'!$B$1:$R$66,16,FALSE))/(V$3-V$4)*5)),1)))),(IF(VLOOKUP($E51,'Country Indicator Data'!$B$4:$N$194,12,FALSE)="x","x",ROUND(IF(VLOOKUP($E51,'Country Indicator Data'!$B$4:$N$194,12,FALSE)&gt;V$3,0,IF(VLOOKUP($E51,'Country Indicator Data'!$B$4:$N$194,12,FALSE)&lt;V$4,5,(V$3-VLOOKUP($E51,'Country Indicator Data'!$B$4:$N$194,12,FALSE))/(V$3-V$4)*5)),1))))</f>
        <v>2.6</v>
      </c>
      <c r="W51" s="238">
        <f t="shared" si="18"/>
        <v>2.9</v>
      </c>
      <c r="X51" s="238">
        <f t="shared" si="19"/>
        <v>2.9</v>
      </c>
      <c r="Y51" s="245">
        <f>IF('Core Indicators'!FC48="x","x",IF('Core Indicators'!FC48&gt;=5,5,IF('Core Indicators'!FC48&gt;=4,4,IF('Core Indicators'!FC48&gt;=3,3,IF('Core Indicators'!FC48&gt;=2,2,IF('Core Indicators'!FC48&gt;=1,1,0))))))</f>
        <v>2</v>
      </c>
      <c r="Z51" s="238">
        <f t="shared" si="20"/>
        <v>2</v>
      </c>
      <c r="AA51" s="245">
        <f>'Crisis Indicator Data'!Y48</f>
        <v>0</v>
      </c>
      <c r="AB51" s="245">
        <f>'Crisis Indicator Data'!Z48</f>
        <v>0</v>
      </c>
      <c r="AC51" s="245">
        <f>'Crisis Indicator Data'!AA48</f>
        <v>0</v>
      </c>
      <c r="AD51" s="245">
        <f>'Crisis Indicator Data'!AB48</f>
        <v>0</v>
      </c>
      <c r="AE51" s="245">
        <f t="shared" si="21"/>
        <v>0</v>
      </c>
      <c r="AF51" s="245">
        <f>'Crisis Indicator Data'!AC48</f>
        <v>0</v>
      </c>
      <c r="AG51" s="245">
        <f>'Crisis Indicator Data'!AD48</f>
        <v>0</v>
      </c>
      <c r="AH51" s="245">
        <f t="shared" si="22"/>
        <v>0</v>
      </c>
      <c r="AI51" s="245">
        <f>'Crisis Indicator Data'!AE48</f>
        <v>0</v>
      </c>
      <c r="AJ51" s="245">
        <f>'Crisis Indicator Data'!AF48</f>
        <v>1</v>
      </c>
      <c r="AK51" s="245">
        <f>'Crisis Indicator Data'!AG48</f>
        <v>0</v>
      </c>
      <c r="AL51" s="245">
        <f t="shared" si="23"/>
        <v>1</v>
      </c>
      <c r="AM51" s="238">
        <f t="shared" si="24"/>
        <v>0</v>
      </c>
      <c r="AN51" s="238">
        <f t="shared" si="25"/>
        <v>1</v>
      </c>
    </row>
    <row r="52" spans="1:40" ht="13.5" customHeight="1" x14ac:dyDescent="0.3">
      <c r="A52" s="145" t="str">
        <f>'Crisis Indicator Data'!A49</f>
        <v>Syrian refugees in Lebanon</v>
      </c>
      <c r="B52" s="146" t="str">
        <f>'Crisis Indicator Data'!B49</f>
        <v>International displacement</v>
      </c>
      <c r="C52" s="146" t="str">
        <f>'Crisis Indicator Data'!C49</f>
        <v>LBN002</v>
      </c>
      <c r="D52" s="146" t="str">
        <f>'Crisis Indicator Data'!D49</f>
        <v>Lebanon</v>
      </c>
      <c r="E52" s="147" t="str">
        <f>'Crisis Indicator Data'!E49</f>
        <v>LBN</v>
      </c>
      <c r="F52" s="238">
        <f>IF(B52="Regional crisis",(IF(VLOOKUP($C52,'Regional Crises'!$B$1:$R$66,7,FALSE)="x","x",ROUND(IF(VLOOKUP($C52,'Regional Crises'!$B$1:$R$66,7,FALSE)&gt;$F$3,5,IF(VLOOKUP($C52,'Regional Crises'!$B$1:$R$66,7,FALSE)&lt;F$4,0,($F$3-VLOOKUP($C52,'Regional Crises'!$B$1:$R$66,7,FALSE))/($F$3-$F$4)*5)),1))),IF(VLOOKUP($E52,'Country Indicator Data'!$B$4:$N$194,3,FALSE)="x","x",ROUND(IF(VLOOKUP($E52,'Country Indicator Data'!$B$4:$N$194,3,FALSE)&gt;$F$3,5,IF(VLOOKUP($E52,'Country Indicator Data'!$B$4:$N$194,3,FALSE)&lt;$F$4,0,($F$3-VLOOKUP($E52,'Country Indicator Data'!$B$4:$N$194,3,FALSE))/($F$3-$F$4)*5)),1)))</f>
        <v>2.9</v>
      </c>
      <c r="G52" s="238">
        <f>IF(B52="Regional crisis",(IF(VLOOKUP($C52,'Regional Crises'!$B$1:$R$66,9,FALSE)="x","x",ROUND(IF(VLOOKUP($C52,'Regional Crises'!$B$1:$R$66,9,FALSE)&gt;G$3,5,IF(VLOOKUP($C52,'Regional Crises'!$B$1:$R$66,9,FALSE)&lt;G$4,0,(G$3-VLOOKUP($C52,'Regional Crises'!$B$1:$R$66,9,FALSE))/(G$3-G$4)*5)),1))),IF(VLOOKUP($E52,'Country Indicator Data'!$B$4:$N$194,5,FALSE)="x","x",ROUND(IF(VLOOKUP($E52,'Country Indicator Data'!$B$4:$N$194,5,FALSE)&gt;G$3,5,IF(VLOOKUP($E52,'Country Indicator Data'!$B$4:$N$194,5,FALSE)&lt;G$4,0,(G$3-VLOOKUP($E52,'Country Indicator Data'!$B$4:$N$194,5,FALSE))/(G$3-G$4)*5)),1)))</f>
        <v>2.4</v>
      </c>
      <c r="H52" s="238">
        <f t="shared" si="13"/>
        <v>2.65</v>
      </c>
      <c r="I52" s="238">
        <f>IF(B52="Regional crisis",(IF(VLOOKUP($C52,'Regional Crises'!$B$1:$R$66,6,FALSE)="x","x",ROUND(IF(VLOOKUP($C52,'Regional Crises'!$B$1:$R$66,6,FALSE)&gt;I$3,5,IF(VLOOKUP($C52,'Regional Crises'!$B$1:$R$66,6,FALSE)&lt;I$4,0,5-(I$3-VLOOKUP($C52,'Regional Crises'!$B$1:$R$66,6,FALSE))/(I$3-I$4)*5)),1))),IF(VLOOKUP($E52,'Country Indicator Data'!$B$4:$N$194,2,FALSE)="x","x",ROUND(IF(VLOOKUP($E52,'Country Indicator Data'!$B$4:$N$194,2,FALSE)&gt;I$3,5,IF(VLOOKUP($E52,'Country Indicator Data'!$B$4:$N$194,2,FALSE)&lt;I$4,0,5-(I$3-VLOOKUP($E52,'Country Indicator Data'!$B$4:$N$194,2,FALSE))/(I$3-I$4)*5)),1)))</f>
        <v>4.0999999999999996</v>
      </c>
      <c r="J52" s="238">
        <f>IF(B52="Regional crisis",(IF(VLOOKUP($C52,'Regional Crises'!$B$1:$R$66,8,FALSE)="x","x",ROUND(IF(VLOOKUP($C52,'Regional Crises'!$B$1:$R$66,8,FALSE)&gt;J$3,5,IF(VLOOKUP($C52,'Regional Crises'!$B$1:$R$66,8,FALSE)&lt;J$4,0,5-(J$3-VLOOKUP($C52,'Regional Crises'!$B$1:$R$66,8,FALSE))/(J$3-J$4)*5)),1))),IF(VLOOKUP($E52,'Country Indicator Data'!$B$4:$N$194,4,FALSE)="x","x",ROUND(IF(VLOOKUP($E52,'Country Indicator Data'!$B$4:$N$194,4,FALSE)&gt;J$3,5,IF(VLOOKUP($E52,'Country Indicator Data'!$B$4:$N$194,4,FALSE)&lt;J$4,0,5-(J$3-VLOOKUP($E52,'Country Indicator Data'!$B$4:$N$194,4,FALSE))/(J$3-J$4)*5)),1)))</f>
        <v>1</v>
      </c>
      <c r="K52" s="238">
        <f t="shared" si="14"/>
        <v>2.5499999999999998</v>
      </c>
      <c r="L52" s="238">
        <f>IF(B52="Regional crisis",(IF(VLOOKUP($C52,'Regional Crises'!$B$1:$R$66,10,FALSE)="x","x",ROUND(IF(VLOOKUP($C52,'Regional Crises'!$B$1:$R$66,10,FALSE)&gt;L$3,5,IF(VLOOKUP($C52,'Regional Crises'!$B$1:$R$66,10,FALSE)&lt;L$4,0,5-(L$3-VLOOKUP($C52,'Regional Crises'!$B$1:$R$66,10,FALSE))/(L$3-L$4)*5)),1))),IF(VLOOKUP($E52,'Country Indicator Data'!$B$4:$N$194,6,FALSE)="x","x",ROUND(IF(VLOOKUP($E52,'Country Indicator Data'!$B$4:$N$194,6,FALSE)&gt;L$3,5,IF(VLOOKUP($E52,'Country Indicator Data'!$B$4:$N$194,6,FALSE)&lt;L$4,0,5-(L$3-VLOOKUP($E52,'Country Indicator Data'!$B$4:$N$194,6,FALSE))/(L$3-L$4)*5)),1)))</f>
        <v>2.4</v>
      </c>
      <c r="M52" s="238">
        <f>IF(B52="Regional crisis",(IF(VLOOKUP($C52,'Regional Crises'!$B$1:$R$66,11,FALSE)="x","x",ROUND(IF(VLOOKUP($C52,'Regional Crises'!$B$1:$R$66,11,FALSE)&gt;M$3,5,IF(VLOOKUP($C52,'Regional Crises'!$B$1:$R$66,11,FALSE)&lt;M$4,0,5-(M$3-VLOOKUP($C52,'Regional Crises'!$B$1:$R$66,11,FALSE))/(M$3-M$4)*5)),1))),IF(VLOOKUP($E52,'Country Indicator Data'!$B$4:$N$194,7,FALSE)="x","x",ROUND(IF(VLOOKUP($E52,'Country Indicator Data'!$B$4:$N$194,7,FALSE)&gt;M$3,5,IF(VLOOKUP($E52,'Country Indicator Data'!$B$4:$N$194,7,FALSE)&lt;M$4,0,5-(M$3-VLOOKUP($E52,'Country Indicator Data'!$B$4:$N$194,7,FALSE))/(M$3-M$4)*5)),1)))</f>
        <v>0.8</v>
      </c>
      <c r="N52" s="238">
        <f t="shared" si="15"/>
        <v>1.6</v>
      </c>
      <c r="O52" s="238">
        <f t="shared" si="16"/>
        <v>2.2666666666666662</v>
      </c>
      <c r="P52" s="238">
        <f>IF(B52="Regional crisis",VLOOKUP(C52,'Regional Crises'!$B$1:$R$69,12,FALSE),VLOOKUP(E52,'Country Indicator Data'!$B$4:$I$194,8,FALSE))</f>
        <v>3</v>
      </c>
      <c r="Q52" s="238">
        <f>IF($B52="Regional crisis",((IF(VLOOKUP($C52,'Regional Crises'!$B$1:$R$66,13,FALSE)="x","x",ROUND(IF(VLOOKUP($C52,'Regional Crises'!$B$1:$R$66,13,FALSE)&gt;Q$3,5,IF(VLOOKUP($C52,'Regional Crises'!$B$1:$R$66,13,FALSE)&lt;Q$4,0,5-(LOG(Q$3)-LOG(VLOOKUP($C52,'Regional Crises'!$B$1:$R$66,13,FALSE)))/(LOG(Q$3)-LOG(Q$4))*5)),1)))),(IF(VLOOKUP($E52,'Country Indicator Data'!$B$4:$N$194,9,FALSE)="x","x",ROUND(IF(VLOOKUP($E52,'Country Indicator Data'!$B$4:$N$194,9,FALSE)&gt;Q$3,5,IF(VLOOKUP($E52,'Country Indicator Data'!$B$4:$N$194,9,FALSE)&lt;Q$4,0,5-(LOG(Q$3)-LOG(VLOOKUP($E52,'Country Indicator Data'!$B$4:$N$194,9,FALSE)))/(LOG(Q$3)-LOG(Q$4))*5)),1))))</f>
        <v>3.3</v>
      </c>
      <c r="R52" s="238">
        <f t="shared" si="17"/>
        <v>3.15</v>
      </c>
      <c r="S52" s="238">
        <f>IF(B52="Regional crisis",((IF(VLOOKUP($C52,'Regional Crises'!$B$1:$R$66,17,FALSE)="x","x",ROUND(IF(VLOOKUP($C52,'Regional Crises'!$B$1:$R$66,17,FALSE)&gt;S$3,0,IF(VLOOKUP($C52,'Regional Crises'!$B$1:$R$66,17,FALSE)&lt;S$4,5,(S$3-VLOOKUP($C52,'Regional Crises'!$B$1:$R$66,17,FALSE))/(S$3-S$4)*5)),1)))),(IF(VLOOKUP($E52,'Country Indicator Data'!$B$4:$N$194,13,FALSE)="x","x",ROUND(IF(VLOOKUP($E52,'Country Indicator Data'!$B$4:$N$194,13,FALSE)&gt;S$3,0,IF(VLOOKUP($E52,'Country Indicator Data'!$B$4:$N$194,13,FALSE)&lt;S$4,5,(S$3-VLOOKUP($E52,'Country Indicator Data'!$B$4:$N$194,13,FALSE))/(S$3-S$4)*5)),1))))</f>
        <v>3.6</v>
      </c>
      <c r="T52" s="238">
        <f>IF(B52="Regional crisis",((IF(VLOOKUP($C52,'Regional Crises'!$B$1:$R$66,14,FALSE)="x","x",ROUND(IF(VLOOKUP($C52,'Regional Crises'!$B$1:$R$66,14,FALSE)&gt;T$3,0,IF(VLOOKUP($C52,'Regional Crises'!$B$1:$R$66,14,FALSE)&lt;T$4,5,(T$3-VLOOKUP($C52,'Regional Crises'!$B$1:$R$66,14,FALSE))/(T$3-T$4)*5)),1)))),(IF(VLOOKUP($E52,'Country Indicator Data'!$B$4:$N$194,10,FALSE)="x","x",ROUND(IF(VLOOKUP($E52,'Country Indicator Data'!$B$4:$N$194,10,FALSE)&gt;T$3,0,IF(VLOOKUP($E52,'Country Indicator Data'!$B$4:$N$194,10,FALSE)&lt;T$4,5,(T$3-VLOOKUP($E52,'Country Indicator Data'!$B$4:$N$194,10,FALSE))/(T$3-T$4)*5)),1))))</f>
        <v>3.4</v>
      </c>
      <c r="U52" s="238">
        <f>IF(B52="Regional crisis",((IF(VLOOKUP($C52,'Regional Crises'!$B$1:$R$66,15,FALSE)="x","x",ROUND(IF(VLOOKUP($C52,'Regional Crises'!$B$1:$R$66,15,FALSE)&gt;U$3,0,IF(VLOOKUP($C52,'Regional Crises'!$B$1:$R$66,15,FALSE)&lt;U$4,5,(U$3-VLOOKUP($C52,'Regional Crises'!$B$1:$R$66,15,FALSE))/(U$3-U$4)*5)),1)))),(IF(VLOOKUP($E52,'Country Indicator Data'!$B$4:$N$194,11,FALSE)="x","x",ROUND(IF(VLOOKUP($E52,'Country Indicator Data'!$B$4:$N$194,11,FALSE)&gt;U$3,0,IF(VLOOKUP($E52,'Country Indicator Data'!$B$4:$N$194,11,FALSE)&lt;U$4,5,(U$3-VLOOKUP($E52,'Country Indicator Data'!$B$4:$N$194,11,FALSE))/(U$3-U$4)*5)),1))))</f>
        <v>2.6</v>
      </c>
      <c r="V52" s="238">
        <f>IF(B52="Regional crisis",((IF(VLOOKUP($C52,'Regional Crises'!$B$1:$R$66,16,FALSE)="x","x",ROUND(IF(VLOOKUP($C52,'Regional Crises'!$B$1:$R$66,16,FALSE)&gt;V$3,0,IF(VLOOKUP($C52,'Regional Crises'!$B$1:$R$66,16,FALSE)&lt;V$4,5,(V$3-VLOOKUP($C52,'Regional Crises'!$B$1:$R$66,16,FALSE))/(V$3-V$4)*5)),1)))),(IF(VLOOKUP($E52,'Country Indicator Data'!$B$4:$N$194,12,FALSE)="x","x",ROUND(IF(VLOOKUP($E52,'Country Indicator Data'!$B$4:$N$194,12,FALSE)&gt;V$3,0,IF(VLOOKUP($E52,'Country Indicator Data'!$B$4:$N$194,12,FALSE)&lt;V$4,5,(V$3-VLOOKUP($E52,'Country Indicator Data'!$B$4:$N$194,12,FALSE))/(V$3-V$4)*5)),1))))</f>
        <v>2.8</v>
      </c>
      <c r="W52" s="238">
        <f t="shared" si="18"/>
        <v>3.1</v>
      </c>
      <c r="X52" s="238">
        <f t="shared" si="19"/>
        <v>2.8</v>
      </c>
      <c r="Y52" s="245">
        <f>IF('Core Indicators'!FC49="x","x",IF('Core Indicators'!FC49&gt;=5,5,IF('Core Indicators'!FC49&gt;=4,4,IF('Core Indicators'!FC49&gt;=3,3,IF('Core Indicators'!FC49&gt;=2,2,IF('Core Indicators'!FC49&gt;=1,1,0))))))</f>
        <v>2</v>
      </c>
      <c r="Z52" s="238">
        <f t="shared" si="20"/>
        <v>2</v>
      </c>
      <c r="AA52" s="245">
        <f>'Crisis Indicator Data'!Y49</f>
        <v>1</v>
      </c>
      <c r="AB52" s="245">
        <f>'Crisis Indicator Data'!Z49</f>
        <v>2</v>
      </c>
      <c r="AC52" s="245">
        <f>'Crisis Indicator Data'!AA49</f>
        <v>2</v>
      </c>
      <c r="AD52" s="245">
        <f>'Crisis Indicator Data'!AB49</f>
        <v>0</v>
      </c>
      <c r="AE52" s="245">
        <f t="shared" si="21"/>
        <v>2</v>
      </c>
      <c r="AF52" s="245">
        <f>'Crisis Indicator Data'!AC49</f>
        <v>2</v>
      </c>
      <c r="AG52" s="245">
        <f>'Crisis Indicator Data'!AD49</f>
        <v>2</v>
      </c>
      <c r="AH52" s="245">
        <f t="shared" si="22"/>
        <v>4</v>
      </c>
      <c r="AI52" s="245">
        <f>'Crisis Indicator Data'!AE49</f>
        <v>0</v>
      </c>
      <c r="AJ52" s="245">
        <f>'Crisis Indicator Data'!AF49</f>
        <v>3</v>
      </c>
      <c r="AK52" s="245">
        <f>'Crisis Indicator Data'!AG49</f>
        <v>1</v>
      </c>
      <c r="AL52" s="245">
        <f t="shared" si="23"/>
        <v>3</v>
      </c>
      <c r="AM52" s="238">
        <f t="shared" si="24"/>
        <v>3</v>
      </c>
      <c r="AN52" s="238">
        <f t="shared" si="25"/>
        <v>2.5</v>
      </c>
    </row>
    <row r="53" spans="1:40" ht="13.5" customHeight="1" x14ac:dyDescent="0.3">
      <c r="A53" s="145" t="str">
        <f>'Crisis Indicator Data'!A50</f>
        <v>Socioeconomic crisis in Lebanon</v>
      </c>
      <c r="B53" s="146" t="str">
        <f>'Crisis Indicator Data'!B50</f>
        <v>Political and economic crisis</v>
      </c>
      <c r="C53" s="146" t="str">
        <f>'Crisis Indicator Data'!C50</f>
        <v>LBN004</v>
      </c>
      <c r="D53" s="146" t="str">
        <f>'Crisis Indicator Data'!D50</f>
        <v>Lebanon</v>
      </c>
      <c r="E53" s="147" t="str">
        <f>'Crisis Indicator Data'!E50</f>
        <v>LBN</v>
      </c>
      <c r="F53" s="238">
        <f>IF(B53="Regional crisis",(IF(VLOOKUP($C53,'Regional Crises'!$B$1:$R$66,7,FALSE)="x","x",ROUND(IF(VLOOKUP($C53,'Regional Crises'!$B$1:$R$66,7,FALSE)&gt;$F$3,5,IF(VLOOKUP($C53,'Regional Crises'!$B$1:$R$66,7,FALSE)&lt;F$4,0,($F$3-VLOOKUP($C53,'Regional Crises'!$B$1:$R$66,7,FALSE))/($F$3-$F$4)*5)),1))),IF(VLOOKUP($E53,'Country Indicator Data'!$B$4:$N$194,3,FALSE)="x","x",ROUND(IF(VLOOKUP($E53,'Country Indicator Data'!$B$4:$N$194,3,FALSE)&gt;$F$3,5,IF(VLOOKUP($E53,'Country Indicator Data'!$B$4:$N$194,3,FALSE)&lt;$F$4,0,($F$3-VLOOKUP($E53,'Country Indicator Data'!$B$4:$N$194,3,FALSE))/($F$3-$F$4)*5)),1)))</f>
        <v>2.9</v>
      </c>
      <c r="G53" s="238">
        <f>IF(B53="Regional crisis",(IF(VLOOKUP($C53,'Regional Crises'!$B$1:$R$66,9,FALSE)="x","x",ROUND(IF(VLOOKUP($C53,'Regional Crises'!$B$1:$R$66,9,FALSE)&gt;G$3,5,IF(VLOOKUP($C53,'Regional Crises'!$B$1:$R$66,9,FALSE)&lt;G$4,0,(G$3-VLOOKUP($C53,'Regional Crises'!$B$1:$R$66,9,FALSE))/(G$3-G$4)*5)),1))),IF(VLOOKUP($E53,'Country Indicator Data'!$B$4:$N$194,5,FALSE)="x","x",ROUND(IF(VLOOKUP($E53,'Country Indicator Data'!$B$4:$N$194,5,FALSE)&gt;G$3,5,IF(VLOOKUP($E53,'Country Indicator Data'!$B$4:$N$194,5,FALSE)&lt;G$4,0,(G$3-VLOOKUP($E53,'Country Indicator Data'!$B$4:$N$194,5,FALSE))/(G$3-G$4)*5)),1)))</f>
        <v>2.4</v>
      </c>
      <c r="H53" s="238">
        <f t="shared" si="13"/>
        <v>2.65</v>
      </c>
      <c r="I53" s="238">
        <f>IF(B53="Regional crisis",(IF(VLOOKUP($C53,'Regional Crises'!$B$1:$R$66,6,FALSE)="x","x",ROUND(IF(VLOOKUP($C53,'Regional Crises'!$B$1:$R$66,6,FALSE)&gt;I$3,5,IF(VLOOKUP($C53,'Regional Crises'!$B$1:$R$66,6,FALSE)&lt;I$4,0,5-(I$3-VLOOKUP($C53,'Regional Crises'!$B$1:$R$66,6,FALSE))/(I$3-I$4)*5)),1))),IF(VLOOKUP($E53,'Country Indicator Data'!$B$4:$N$194,2,FALSE)="x","x",ROUND(IF(VLOOKUP($E53,'Country Indicator Data'!$B$4:$N$194,2,FALSE)&gt;I$3,5,IF(VLOOKUP($E53,'Country Indicator Data'!$B$4:$N$194,2,FALSE)&lt;I$4,0,5-(I$3-VLOOKUP($E53,'Country Indicator Data'!$B$4:$N$194,2,FALSE))/(I$3-I$4)*5)),1)))</f>
        <v>4.0999999999999996</v>
      </c>
      <c r="J53" s="238">
        <f>IF(B53="Regional crisis",(IF(VLOOKUP($C53,'Regional Crises'!$B$1:$R$66,8,FALSE)="x","x",ROUND(IF(VLOOKUP($C53,'Regional Crises'!$B$1:$R$66,8,FALSE)&gt;J$3,5,IF(VLOOKUP($C53,'Regional Crises'!$B$1:$R$66,8,FALSE)&lt;J$4,0,5-(J$3-VLOOKUP($C53,'Regional Crises'!$B$1:$R$66,8,FALSE))/(J$3-J$4)*5)),1))),IF(VLOOKUP($E53,'Country Indicator Data'!$B$4:$N$194,4,FALSE)="x","x",ROUND(IF(VLOOKUP($E53,'Country Indicator Data'!$B$4:$N$194,4,FALSE)&gt;J$3,5,IF(VLOOKUP($E53,'Country Indicator Data'!$B$4:$N$194,4,FALSE)&lt;J$4,0,5-(J$3-VLOOKUP($E53,'Country Indicator Data'!$B$4:$N$194,4,FALSE))/(J$3-J$4)*5)),1)))</f>
        <v>1</v>
      </c>
      <c r="K53" s="238">
        <f t="shared" si="14"/>
        <v>2.5499999999999998</v>
      </c>
      <c r="L53" s="238">
        <f>IF(B53="Regional crisis",(IF(VLOOKUP($C53,'Regional Crises'!$B$1:$R$66,10,FALSE)="x","x",ROUND(IF(VLOOKUP($C53,'Regional Crises'!$B$1:$R$66,10,FALSE)&gt;L$3,5,IF(VLOOKUP($C53,'Regional Crises'!$B$1:$R$66,10,FALSE)&lt;L$4,0,5-(L$3-VLOOKUP($C53,'Regional Crises'!$B$1:$R$66,10,FALSE))/(L$3-L$4)*5)),1))),IF(VLOOKUP($E53,'Country Indicator Data'!$B$4:$N$194,6,FALSE)="x","x",ROUND(IF(VLOOKUP($E53,'Country Indicator Data'!$B$4:$N$194,6,FALSE)&gt;L$3,5,IF(VLOOKUP($E53,'Country Indicator Data'!$B$4:$N$194,6,FALSE)&lt;L$4,0,5-(L$3-VLOOKUP($E53,'Country Indicator Data'!$B$4:$N$194,6,FALSE))/(L$3-L$4)*5)),1)))</f>
        <v>2.4</v>
      </c>
      <c r="M53" s="238">
        <f>IF(B53="Regional crisis",(IF(VLOOKUP($C53,'Regional Crises'!$B$1:$R$66,11,FALSE)="x","x",ROUND(IF(VLOOKUP($C53,'Regional Crises'!$B$1:$R$66,11,FALSE)&gt;M$3,5,IF(VLOOKUP($C53,'Regional Crises'!$B$1:$R$66,11,FALSE)&lt;M$4,0,5-(M$3-VLOOKUP($C53,'Regional Crises'!$B$1:$R$66,11,FALSE))/(M$3-M$4)*5)),1))),IF(VLOOKUP($E53,'Country Indicator Data'!$B$4:$N$194,7,FALSE)="x","x",ROUND(IF(VLOOKUP($E53,'Country Indicator Data'!$B$4:$N$194,7,FALSE)&gt;M$3,5,IF(VLOOKUP($E53,'Country Indicator Data'!$B$4:$N$194,7,FALSE)&lt;M$4,0,5-(M$3-VLOOKUP($E53,'Country Indicator Data'!$B$4:$N$194,7,FALSE))/(M$3-M$4)*5)),1)))</f>
        <v>0.8</v>
      </c>
      <c r="N53" s="238">
        <f t="shared" si="15"/>
        <v>1.6</v>
      </c>
      <c r="O53" s="238">
        <f t="shared" si="16"/>
        <v>2.2666666666666662</v>
      </c>
      <c r="P53" s="238">
        <f>IF(B53="Regional crisis",VLOOKUP(C53,'Regional Crises'!$B$1:$R$69,12,FALSE),VLOOKUP(E53,'Country Indicator Data'!$B$4:$I$194,8,FALSE))</f>
        <v>3</v>
      </c>
      <c r="Q53" s="238">
        <f>IF($B53="Regional crisis",((IF(VLOOKUP($C53,'Regional Crises'!$B$1:$R$66,13,FALSE)="x","x",ROUND(IF(VLOOKUP($C53,'Regional Crises'!$B$1:$R$66,13,FALSE)&gt;Q$3,5,IF(VLOOKUP($C53,'Regional Crises'!$B$1:$R$66,13,FALSE)&lt;Q$4,0,5-(LOG(Q$3)-LOG(VLOOKUP($C53,'Regional Crises'!$B$1:$R$66,13,FALSE)))/(LOG(Q$3)-LOG(Q$4))*5)),1)))),(IF(VLOOKUP($E53,'Country Indicator Data'!$B$4:$N$194,9,FALSE)="x","x",ROUND(IF(VLOOKUP($E53,'Country Indicator Data'!$B$4:$N$194,9,FALSE)&gt;Q$3,5,IF(VLOOKUP($E53,'Country Indicator Data'!$B$4:$N$194,9,FALSE)&lt;Q$4,0,5-(LOG(Q$3)-LOG(VLOOKUP($E53,'Country Indicator Data'!$B$4:$N$194,9,FALSE)))/(LOG(Q$3)-LOG(Q$4))*5)),1))))</f>
        <v>3.3</v>
      </c>
      <c r="R53" s="238">
        <f t="shared" si="17"/>
        <v>3.15</v>
      </c>
      <c r="S53" s="238">
        <f>IF(B53="Regional crisis",((IF(VLOOKUP($C53,'Regional Crises'!$B$1:$R$66,17,FALSE)="x","x",ROUND(IF(VLOOKUP($C53,'Regional Crises'!$B$1:$R$66,17,FALSE)&gt;S$3,0,IF(VLOOKUP($C53,'Regional Crises'!$B$1:$R$66,17,FALSE)&lt;S$4,5,(S$3-VLOOKUP($C53,'Regional Crises'!$B$1:$R$66,17,FALSE))/(S$3-S$4)*5)),1)))),(IF(VLOOKUP($E53,'Country Indicator Data'!$B$4:$N$194,13,FALSE)="x","x",ROUND(IF(VLOOKUP($E53,'Country Indicator Data'!$B$4:$N$194,13,FALSE)&gt;S$3,0,IF(VLOOKUP($E53,'Country Indicator Data'!$B$4:$N$194,13,FALSE)&lt;S$4,5,(S$3-VLOOKUP($E53,'Country Indicator Data'!$B$4:$N$194,13,FALSE))/(S$3-S$4)*5)),1))))</f>
        <v>3.6</v>
      </c>
      <c r="T53" s="238">
        <f>IF(B53="Regional crisis",((IF(VLOOKUP($C53,'Regional Crises'!$B$1:$R$66,14,FALSE)="x","x",ROUND(IF(VLOOKUP($C53,'Regional Crises'!$B$1:$R$66,14,FALSE)&gt;T$3,0,IF(VLOOKUP($C53,'Regional Crises'!$B$1:$R$66,14,FALSE)&lt;T$4,5,(T$3-VLOOKUP($C53,'Regional Crises'!$B$1:$R$66,14,FALSE))/(T$3-T$4)*5)),1)))),(IF(VLOOKUP($E53,'Country Indicator Data'!$B$4:$N$194,10,FALSE)="x","x",ROUND(IF(VLOOKUP($E53,'Country Indicator Data'!$B$4:$N$194,10,FALSE)&gt;T$3,0,IF(VLOOKUP($E53,'Country Indicator Data'!$B$4:$N$194,10,FALSE)&lt;T$4,5,(T$3-VLOOKUP($E53,'Country Indicator Data'!$B$4:$N$194,10,FALSE))/(T$3-T$4)*5)),1))))</f>
        <v>3.4</v>
      </c>
      <c r="U53" s="238">
        <f>IF(B53="Regional crisis",((IF(VLOOKUP($C53,'Regional Crises'!$B$1:$R$66,15,FALSE)="x","x",ROUND(IF(VLOOKUP($C53,'Regional Crises'!$B$1:$R$66,15,FALSE)&gt;U$3,0,IF(VLOOKUP($C53,'Regional Crises'!$B$1:$R$66,15,FALSE)&lt;U$4,5,(U$3-VLOOKUP($C53,'Regional Crises'!$B$1:$R$66,15,FALSE))/(U$3-U$4)*5)),1)))),(IF(VLOOKUP($E53,'Country Indicator Data'!$B$4:$N$194,11,FALSE)="x","x",ROUND(IF(VLOOKUP($E53,'Country Indicator Data'!$B$4:$N$194,11,FALSE)&gt;U$3,0,IF(VLOOKUP($E53,'Country Indicator Data'!$B$4:$N$194,11,FALSE)&lt;U$4,5,(U$3-VLOOKUP($E53,'Country Indicator Data'!$B$4:$N$194,11,FALSE))/(U$3-U$4)*5)),1))))</f>
        <v>2.6</v>
      </c>
      <c r="V53" s="238">
        <f>IF(B53="Regional crisis",((IF(VLOOKUP($C53,'Regional Crises'!$B$1:$R$66,16,FALSE)="x","x",ROUND(IF(VLOOKUP($C53,'Regional Crises'!$B$1:$R$66,16,FALSE)&gt;V$3,0,IF(VLOOKUP($C53,'Regional Crises'!$B$1:$R$66,16,FALSE)&lt;V$4,5,(V$3-VLOOKUP($C53,'Regional Crises'!$B$1:$R$66,16,FALSE))/(V$3-V$4)*5)),1)))),(IF(VLOOKUP($E53,'Country Indicator Data'!$B$4:$N$194,12,FALSE)="x","x",ROUND(IF(VLOOKUP($E53,'Country Indicator Data'!$B$4:$N$194,12,FALSE)&gt;V$3,0,IF(VLOOKUP($E53,'Country Indicator Data'!$B$4:$N$194,12,FALSE)&lt;V$4,5,(V$3-VLOOKUP($E53,'Country Indicator Data'!$B$4:$N$194,12,FALSE))/(V$3-V$4)*5)),1))))</f>
        <v>2.8</v>
      </c>
      <c r="W53" s="238">
        <f t="shared" si="18"/>
        <v>3.1</v>
      </c>
      <c r="X53" s="238">
        <f t="shared" si="19"/>
        <v>2.8</v>
      </c>
      <c r="Y53" s="245">
        <f>IF('Core Indicators'!FC50="x","x",IF('Core Indicators'!FC50&gt;=5,5,IF('Core Indicators'!FC50&gt;=4,4,IF('Core Indicators'!FC50&gt;=3,3,IF('Core Indicators'!FC50&gt;=2,2,IF('Core Indicators'!FC50&gt;=1,1,0))))))</f>
        <v>3</v>
      </c>
      <c r="Z53" s="238">
        <f t="shared" si="20"/>
        <v>3</v>
      </c>
      <c r="AA53" s="245">
        <f>'Crisis Indicator Data'!Y50</f>
        <v>1</v>
      </c>
      <c r="AB53" s="245">
        <f>'Crisis Indicator Data'!Z50</f>
        <v>2</v>
      </c>
      <c r="AC53" s="245">
        <f>'Crisis Indicator Data'!AA50</f>
        <v>2</v>
      </c>
      <c r="AD53" s="245">
        <f>'Crisis Indicator Data'!AB50</f>
        <v>0</v>
      </c>
      <c r="AE53" s="245">
        <f t="shared" si="21"/>
        <v>2</v>
      </c>
      <c r="AF53" s="245">
        <f>'Crisis Indicator Data'!AC50</f>
        <v>2</v>
      </c>
      <c r="AG53" s="245">
        <f>'Crisis Indicator Data'!AD50</f>
        <v>2</v>
      </c>
      <c r="AH53" s="245">
        <f t="shared" si="22"/>
        <v>4</v>
      </c>
      <c r="AI53" s="245">
        <f>'Crisis Indicator Data'!AE50</f>
        <v>0</v>
      </c>
      <c r="AJ53" s="245">
        <f>'Crisis Indicator Data'!AF50</f>
        <v>3</v>
      </c>
      <c r="AK53" s="245">
        <f>'Crisis Indicator Data'!AG50</f>
        <v>1</v>
      </c>
      <c r="AL53" s="245">
        <f t="shared" si="23"/>
        <v>3</v>
      </c>
      <c r="AM53" s="238">
        <f t="shared" si="24"/>
        <v>3</v>
      </c>
      <c r="AN53" s="238">
        <f t="shared" si="25"/>
        <v>3</v>
      </c>
    </row>
    <row r="54" spans="1:40" ht="13.5" customHeight="1" x14ac:dyDescent="0.3">
      <c r="A54" s="148" t="str">
        <f>'Crisis Indicator Data'!A51</f>
        <v>Complex crisis in Libya</v>
      </c>
      <c r="B54" s="149" t="str">
        <f>'Crisis Indicator Data'!B51</f>
        <v>Multiple crises country</v>
      </c>
      <c r="C54" s="149" t="str">
        <f>'Crisis Indicator Data'!C51</f>
        <v>LBY001</v>
      </c>
      <c r="D54" s="149" t="str">
        <f>'Crisis Indicator Data'!D51</f>
        <v>Libya</v>
      </c>
      <c r="E54" s="150" t="str">
        <f>'Crisis Indicator Data'!E51</f>
        <v>LBY</v>
      </c>
      <c r="F54" s="238">
        <f>IF(B54="Regional crisis",(IF(VLOOKUP($C54,'Regional Crises'!$B$1:$R$66,7,FALSE)="x","x",ROUND(IF(VLOOKUP($C54,'Regional Crises'!$B$1:$R$66,7,FALSE)&gt;$F$3,5,IF(VLOOKUP($C54,'Regional Crises'!$B$1:$R$66,7,FALSE)&lt;F$4,0,($F$3-VLOOKUP($C54,'Regional Crises'!$B$1:$R$66,7,FALSE))/($F$3-$F$4)*5)),1))),IF(VLOOKUP($E54,'Country Indicator Data'!$B$4:$N$194,3,FALSE)="x","x",ROUND(IF(VLOOKUP($E54,'Country Indicator Data'!$B$4:$N$194,3,FALSE)&gt;$F$3,5,IF(VLOOKUP($E54,'Country Indicator Data'!$B$4:$N$194,3,FALSE)&lt;$F$4,0,($F$3-VLOOKUP($E54,'Country Indicator Data'!$B$4:$N$194,3,FALSE))/($F$3-$F$4)*5)),1)))</f>
        <v>4.5999999999999996</v>
      </c>
      <c r="G54" s="238">
        <f>IF(B54="Regional crisis",(IF(VLOOKUP($C54,'Regional Crises'!$B$1:$R$66,9,FALSE)="x","x",ROUND(IF(VLOOKUP($C54,'Regional Crises'!$B$1:$R$66,9,FALSE)&gt;G$3,5,IF(VLOOKUP($C54,'Regional Crises'!$B$1:$R$66,9,FALSE)&lt;G$4,0,(G$3-VLOOKUP($C54,'Regional Crises'!$B$1:$R$66,9,FALSE))/(G$3-G$4)*5)),1))),IF(VLOOKUP($E54,'Country Indicator Data'!$B$4:$N$194,5,FALSE)="x","x",ROUND(IF(VLOOKUP($E54,'Country Indicator Data'!$B$4:$N$194,5,FALSE)&gt;G$3,5,IF(VLOOKUP($E54,'Country Indicator Data'!$B$4:$N$194,5,FALSE)&lt;G$4,0,(G$3-VLOOKUP($E54,'Country Indicator Data'!$B$4:$N$194,5,FALSE))/(G$3-G$4)*5)),1)))</f>
        <v>3.8</v>
      </c>
      <c r="H54" s="238">
        <f t="shared" si="13"/>
        <v>4.1999999999999993</v>
      </c>
      <c r="I54" s="238">
        <f>IF(B54="Regional crisis",(IF(VLOOKUP($C54,'Regional Crises'!$B$1:$R$66,6,FALSE)="x","x",ROUND(IF(VLOOKUP($C54,'Regional Crises'!$B$1:$R$66,6,FALSE)&gt;I$3,5,IF(VLOOKUP($C54,'Regional Crises'!$B$1:$R$66,6,FALSE)&lt;I$4,0,5-(I$3-VLOOKUP($C54,'Regional Crises'!$B$1:$R$66,6,FALSE))/(I$3-I$4)*5)),1))),IF(VLOOKUP($E54,'Country Indicator Data'!$B$4:$N$194,2,FALSE)="x","x",ROUND(IF(VLOOKUP($E54,'Country Indicator Data'!$B$4:$N$194,2,FALSE)&gt;I$3,5,IF(VLOOKUP($E54,'Country Indicator Data'!$B$4:$N$194,2,FALSE)&lt;I$4,0,5-(I$3-VLOOKUP($E54,'Country Indicator Data'!$B$4:$N$194,2,FALSE))/(I$3-I$4)*5)),1)))</f>
        <v>1.4</v>
      </c>
      <c r="J54" s="238">
        <f>IF(B54="Regional crisis",(IF(VLOOKUP($C54,'Regional Crises'!$B$1:$R$66,8,FALSE)="x","x",ROUND(IF(VLOOKUP($C54,'Regional Crises'!$B$1:$R$66,8,FALSE)&gt;J$3,5,IF(VLOOKUP($C54,'Regional Crises'!$B$1:$R$66,8,FALSE)&lt;J$4,0,5-(J$3-VLOOKUP($C54,'Regional Crises'!$B$1:$R$66,8,FALSE))/(J$3-J$4)*5)),1))),IF(VLOOKUP($E54,'Country Indicator Data'!$B$4:$N$194,4,FALSE)="x","x",ROUND(IF(VLOOKUP($E54,'Country Indicator Data'!$B$4:$N$194,4,FALSE)&gt;J$3,5,IF(VLOOKUP($E54,'Country Indicator Data'!$B$4:$N$194,4,FALSE)&lt;J$4,0,5-(J$3-VLOOKUP($E54,'Country Indicator Data'!$B$4:$N$194,4,FALSE))/(J$3-J$4)*5)),1)))</f>
        <v>0</v>
      </c>
      <c r="K54" s="238">
        <f t="shared" si="14"/>
        <v>0.7</v>
      </c>
      <c r="L54" s="238">
        <f>IF(B54="Regional crisis",(IF(VLOOKUP($C54,'Regional Crises'!$B$1:$R$66,10,FALSE)="x","x",ROUND(IF(VLOOKUP($C54,'Regional Crises'!$B$1:$R$66,10,FALSE)&gt;L$3,5,IF(VLOOKUP($C54,'Regional Crises'!$B$1:$R$66,10,FALSE)&lt;L$4,0,5-(L$3-VLOOKUP($C54,'Regional Crises'!$B$1:$R$66,10,FALSE))/(L$3-L$4)*5)),1))),IF(VLOOKUP($E54,'Country Indicator Data'!$B$4:$N$194,6,FALSE)="x","x",ROUND(IF(VLOOKUP($E54,'Country Indicator Data'!$B$4:$N$194,6,FALSE)&gt;L$3,5,IF(VLOOKUP($E54,'Country Indicator Data'!$B$4:$N$194,6,FALSE)&lt;L$4,0,5-(L$3-VLOOKUP($E54,'Country Indicator Data'!$B$4:$N$194,6,FALSE))/(L$3-L$4)*5)),1)))</f>
        <v>1.1000000000000001</v>
      </c>
      <c r="M54" s="238" t="str">
        <f>IF(B54="Regional crisis",(IF(VLOOKUP($C54,'Regional Crises'!$B$1:$R$66,11,FALSE)="x","x",ROUND(IF(VLOOKUP($C54,'Regional Crises'!$B$1:$R$66,11,FALSE)&gt;M$3,5,IF(VLOOKUP($C54,'Regional Crises'!$B$1:$R$66,11,FALSE)&lt;M$4,0,5-(M$3-VLOOKUP($C54,'Regional Crises'!$B$1:$R$66,11,FALSE))/(M$3-M$4)*5)),1))),IF(VLOOKUP($E54,'Country Indicator Data'!$B$4:$N$194,7,FALSE)="x","x",ROUND(IF(VLOOKUP($E54,'Country Indicator Data'!$B$4:$N$194,7,FALSE)&gt;M$3,5,IF(VLOOKUP($E54,'Country Indicator Data'!$B$4:$N$194,7,FALSE)&lt;M$4,0,5-(M$3-VLOOKUP($E54,'Country Indicator Data'!$B$4:$N$194,7,FALSE))/(M$3-M$4)*5)),1)))</f>
        <v>x</v>
      </c>
      <c r="N54" s="238">
        <f t="shared" si="15"/>
        <v>1.1000000000000001</v>
      </c>
      <c r="O54" s="238">
        <f t="shared" si="16"/>
        <v>2</v>
      </c>
      <c r="P54" s="238">
        <f>IF(B54="Regional crisis",VLOOKUP(C54,'Regional Crises'!$B$1:$R$69,12,FALSE),VLOOKUP(E54,'Country Indicator Data'!$B$4:$I$194,8,FALSE))</f>
        <v>5</v>
      </c>
      <c r="Q54" s="238">
        <f>IF($B54="Regional crisis",((IF(VLOOKUP($C54,'Regional Crises'!$B$1:$R$66,13,FALSE)="x","x",ROUND(IF(VLOOKUP($C54,'Regional Crises'!$B$1:$R$66,13,FALSE)&gt;Q$3,5,IF(VLOOKUP($C54,'Regional Crises'!$B$1:$R$66,13,FALSE)&lt;Q$4,0,5-(LOG(Q$3)-LOG(VLOOKUP($C54,'Regional Crises'!$B$1:$R$66,13,FALSE)))/(LOG(Q$3)-LOG(Q$4))*5)),1)))),(IF(VLOOKUP($E54,'Country Indicator Data'!$B$4:$N$194,9,FALSE)="x","x",ROUND(IF(VLOOKUP($E54,'Country Indicator Data'!$B$4:$N$194,9,FALSE)&gt;Q$3,5,IF(VLOOKUP($E54,'Country Indicator Data'!$B$4:$N$194,9,FALSE)&lt;Q$4,0,5-(LOG(Q$3)-LOG(VLOOKUP($E54,'Country Indicator Data'!$B$4:$N$194,9,FALSE)))/(LOG(Q$3)-LOG(Q$4))*5)),1))))</f>
        <v>4</v>
      </c>
      <c r="R54" s="238">
        <f t="shared" si="17"/>
        <v>4.5</v>
      </c>
      <c r="S54" s="238">
        <f>IF(B54="Regional crisis",((IF(VLOOKUP($C54,'Regional Crises'!$B$1:$R$66,17,FALSE)="x","x",ROUND(IF(VLOOKUP($C54,'Regional Crises'!$B$1:$R$66,17,FALSE)&gt;S$3,0,IF(VLOOKUP($C54,'Regional Crises'!$B$1:$R$66,17,FALSE)&lt;S$4,5,(S$3-VLOOKUP($C54,'Regional Crises'!$B$1:$R$66,17,FALSE))/(S$3-S$4)*5)),1)))),(IF(VLOOKUP($E54,'Country Indicator Data'!$B$4:$N$194,13,FALSE)="x","x",ROUND(IF(VLOOKUP($E54,'Country Indicator Data'!$B$4:$N$194,13,FALSE)&gt;S$3,0,IF(VLOOKUP($E54,'Country Indicator Data'!$B$4:$N$194,13,FALSE)&lt;S$4,5,(S$3-VLOOKUP($E54,'Country Indicator Data'!$B$4:$N$194,13,FALSE))/(S$3-S$4)*5)),1))))</f>
        <v>4.0999999999999996</v>
      </c>
      <c r="T54" s="238">
        <f>IF(B54="Regional crisis",((IF(VLOOKUP($C54,'Regional Crises'!$B$1:$R$66,14,FALSE)="x","x",ROUND(IF(VLOOKUP($C54,'Regional Crises'!$B$1:$R$66,14,FALSE)&gt;T$3,0,IF(VLOOKUP($C54,'Regional Crises'!$B$1:$R$66,14,FALSE)&lt;T$4,5,(T$3-VLOOKUP($C54,'Regional Crises'!$B$1:$R$66,14,FALSE))/(T$3-T$4)*5)),1)))),(IF(VLOOKUP($E54,'Country Indicator Data'!$B$4:$N$194,10,FALSE)="x","x",ROUND(IF(VLOOKUP($E54,'Country Indicator Data'!$B$4:$N$194,10,FALSE)&gt;T$3,0,IF(VLOOKUP($E54,'Country Indicator Data'!$B$4:$N$194,10,FALSE)&lt;T$4,5,(T$3-VLOOKUP($E54,'Country Indicator Data'!$B$4:$N$194,10,FALSE))/(T$3-T$4)*5)),1))))</f>
        <v>4.3</v>
      </c>
      <c r="U54" s="238">
        <f>IF(B54="Regional crisis",((IF(VLOOKUP($C54,'Regional Crises'!$B$1:$R$66,15,FALSE)="x","x",ROUND(IF(VLOOKUP($C54,'Regional Crises'!$B$1:$R$66,15,FALSE)&gt;U$3,0,IF(VLOOKUP($C54,'Regional Crises'!$B$1:$R$66,15,FALSE)&lt;U$4,5,(U$3-VLOOKUP($C54,'Regional Crises'!$B$1:$R$66,15,FALSE))/(U$3-U$4)*5)),1)))),(IF(VLOOKUP($E54,'Country Indicator Data'!$B$4:$N$194,11,FALSE)="x","x",ROUND(IF(VLOOKUP($E54,'Country Indicator Data'!$B$4:$N$194,11,FALSE)&gt;U$3,0,IF(VLOOKUP($E54,'Country Indicator Data'!$B$4:$N$194,11,FALSE)&lt;U$4,5,(U$3-VLOOKUP($E54,'Country Indicator Data'!$B$4:$N$194,11,FALSE))/(U$3-U$4)*5)),1))))</f>
        <v>3.6</v>
      </c>
      <c r="V54" s="238">
        <f>IF(B54="Regional crisis",((IF(VLOOKUP($C54,'Regional Crises'!$B$1:$R$66,16,FALSE)="x","x",ROUND(IF(VLOOKUP($C54,'Regional Crises'!$B$1:$R$66,16,FALSE)&gt;V$3,0,IF(VLOOKUP($C54,'Regional Crises'!$B$1:$R$66,16,FALSE)&lt;V$4,5,(V$3-VLOOKUP($C54,'Regional Crises'!$B$1:$R$66,16,FALSE))/(V$3-V$4)*5)),1)))),(IF(VLOOKUP($E54,'Country Indicator Data'!$B$4:$N$194,12,FALSE)="x","x",ROUND(IF(VLOOKUP($E54,'Country Indicator Data'!$B$4:$N$194,12,FALSE)&gt;V$3,0,IF(VLOOKUP($E54,'Country Indicator Data'!$B$4:$N$194,12,FALSE)&lt;V$4,5,(V$3-VLOOKUP($E54,'Country Indicator Data'!$B$4:$N$194,12,FALSE))/(V$3-V$4)*5)),1))))</f>
        <v>4.5999999999999996</v>
      </c>
      <c r="W54" s="238">
        <f t="shared" si="18"/>
        <v>4.2</v>
      </c>
      <c r="X54" s="238">
        <f t="shared" si="19"/>
        <v>3.6</v>
      </c>
      <c r="Y54" s="245">
        <f>IF('Core Indicators'!FC51="x","x",IF('Core Indicators'!FC51&gt;=5,5,IF('Core Indicators'!FC51&gt;=4,4,IF('Core Indicators'!FC51&gt;=3,3,IF('Core Indicators'!FC51&gt;=2,2,IF('Core Indicators'!FC51&gt;=1,1,0))))))</f>
        <v>5</v>
      </c>
      <c r="Z54" s="238">
        <f t="shared" si="20"/>
        <v>5</v>
      </c>
      <c r="AA54" s="245">
        <f>'Crisis Indicator Data'!Y51</f>
        <v>1</v>
      </c>
      <c r="AB54" s="245">
        <f>'Crisis Indicator Data'!Z51</f>
        <v>3</v>
      </c>
      <c r="AC54" s="245">
        <f>'Crisis Indicator Data'!AA51</f>
        <v>3</v>
      </c>
      <c r="AD54" s="245">
        <f>'Crisis Indicator Data'!AB51</f>
        <v>3</v>
      </c>
      <c r="AE54" s="245">
        <f t="shared" si="21"/>
        <v>5</v>
      </c>
      <c r="AF54" s="245">
        <f>'Crisis Indicator Data'!AC51</f>
        <v>2</v>
      </c>
      <c r="AG54" s="245">
        <f>'Crisis Indicator Data'!AD51</f>
        <v>3</v>
      </c>
      <c r="AH54" s="245">
        <f t="shared" si="22"/>
        <v>5</v>
      </c>
      <c r="AI54" s="245">
        <f>'Crisis Indicator Data'!AE51</f>
        <v>3</v>
      </c>
      <c r="AJ54" s="245">
        <f>'Crisis Indicator Data'!AF51</f>
        <v>1</v>
      </c>
      <c r="AK54" s="245">
        <f>'Crisis Indicator Data'!AG51</f>
        <v>3</v>
      </c>
      <c r="AL54" s="245">
        <f t="shared" si="23"/>
        <v>5</v>
      </c>
      <c r="AM54" s="238">
        <f t="shared" si="24"/>
        <v>5</v>
      </c>
      <c r="AN54" s="238">
        <f t="shared" si="25"/>
        <v>5</v>
      </c>
    </row>
    <row r="55" spans="1:40" ht="13.5" customHeight="1" x14ac:dyDescent="0.3">
      <c r="A55" s="148" t="str">
        <f>'Crisis Indicator Data'!A52</f>
        <v>Mixed migration flows in Libya</v>
      </c>
      <c r="B55" s="149" t="str">
        <f>'Crisis Indicator Data'!B52</f>
        <v>International displacement</v>
      </c>
      <c r="C55" s="149" t="str">
        <f>'Crisis Indicator Data'!C52</f>
        <v>LBY002</v>
      </c>
      <c r="D55" s="149" t="str">
        <f>'Crisis Indicator Data'!D52</f>
        <v>Libya</v>
      </c>
      <c r="E55" s="150" t="str">
        <f>'Crisis Indicator Data'!E52</f>
        <v>LBY</v>
      </c>
      <c r="F55" s="238">
        <f>IF(B55="Regional crisis",(IF(VLOOKUP($C55,'Regional Crises'!$B$1:$R$66,7,FALSE)="x","x",ROUND(IF(VLOOKUP($C55,'Regional Crises'!$B$1:$R$66,7,FALSE)&gt;$F$3,5,IF(VLOOKUP($C55,'Regional Crises'!$B$1:$R$66,7,FALSE)&lt;F$4,0,($F$3-VLOOKUP($C55,'Regional Crises'!$B$1:$R$66,7,FALSE))/($F$3-$F$4)*5)),1))),IF(VLOOKUP($E55,'Country Indicator Data'!$B$4:$N$194,3,FALSE)="x","x",ROUND(IF(VLOOKUP($E55,'Country Indicator Data'!$B$4:$N$194,3,FALSE)&gt;$F$3,5,IF(VLOOKUP($E55,'Country Indicator Data'!$B$4:$N$194,3,FALSE)&lt;$F$4,0,($F$3-VLOOKUP($E55,'Country Indicator Data'!$B$4:$N$194,3,FALSE))/($F$3-$F$4)*5)),1)))</f>
        <v>4.5999999999999996</v>
      </c>
      <c r="G55" s="238">
        <f>IF(B55="Regional crisis",(IF(VLOOKUP($C55,'Regional Crises'!$B$1:$R$66,9,FALSE)="x","x",ROUND(IF(VLOOKUP($C55,'Regional Crises'!$B$1:$R$66,9,FALSE)&gt;G$3,5,IF(VLOOKUP($C55,'Regional Crises'!$B$1:$R$66,9,FALSE)&lt;G$4,0,(G$3-VLOOKUP($C55,'Regional Crises'!$B$1:$R$66,9,FALSE))/(G$3-G$4)*5)),1))),IF(VLOOKUP($E55,'Country Indicator Data'!$B$4:$N$194,5,FALSE)="x","x",ROUND(IF(VLOOKUP($E55,'Country Indicator Data'!$B$4:$N$194,5,FALSE)&gt;G$3,5,IF(VLOOKUP($E55,'Country Indicator Data'!$B$4:$N$194,5,FALSE)&lt;G$4,0,(G$3-VLOOKUP($E55,'Country Indicator Data'!$B$4:$N$194,5,FALSE))/(G$3-G$4)*5)),1)))</f>
        <v>3.8</v>
      </c>
      <c r="H55" s="238">
        <f t="shared" si="13"/>
        <v>4.1999999999999993</v>
      </c>
      <c r="I55" s="238">
        <f>IF(B55="Regional crisis",(IF(VLOOKUP($C55,'Regional Crises'!$B$1:$R$66,6,FALSE)="x","x",ROUND(IF(VLOOKUP($C55,'Regional Crises'!$B$1:$R$66,6,FALSE)&gt;I$3,5,IF(VLOOKUP($C55,'Regional Crises'!$B$1:$R$66,6,FALSE)&lt;I$4,0,5-(I$3-VLOOKUP($C55,'Regional Crises'!$B$1:$R$66,6,FALSE))/(I$3-I$4)*5)),1))),IF(VLOOKUP($E55,'Country Indicator Data'!$B$4:$N$194,2,FALSE)="x","x",ROUND(IF(VLOOKUP($E55,'Country Indicator Data'!$B$4:$N$194,2,FALSE)&gt;I$3,5,IF(VLOOKUP($E55,'Country Indicator Data'!$B$4:$N$194,2,FALSE)&lt;I$4,0,5-(I$3-VLOOKUP($E55,'Country Indicator Data'!$B$4:$N$194,2,FALSE))/(I$3-I$4)*5)),1)))</f>
        <v>1.4</v>
      </c>
      <c r="J55" s="238">
        <f>IF(B55="Regional crisis",(IF(VLOOKUP($C55,'Regional Crises'!$B$1:$R$66,8,FALSE)="x","x",ROUND(IF(VLOOKUP($C55,'Regional Crises'!$B$1:$R$66,8,FALSE)&gt;J$3,5,IF(VLOOKUP($C55,'Regional Crises'!$B$1:$R$66,8,FALSE)&lt;J$4,0,5-(J$3-VLOOKUP($C55,'Regional Crises'!$B$1:$R$66,8,FALSE))/(J$3-J$4)*5)),1))),IF(VLOOKUP($E55,'Country Indicator Data'!$B$4:$N$194,4,FALSE)="x","x",ROUND(IF(VLOOKUP($E55,'Country Indicator Data'!$B$4:$N$194,4,FALSE)&gt;J$3,5,IF(VLOOKUP($E55,'Country Indicator Data'!$B$4:$N$194,4,FALSE)&lt;J$4,0,5-(J$3-VLOOKUP($E55,'Country Indicator Data'!$B$4:$N$194,4,FALSE))/(J$3-J$4)*5)),1)))</f>
        <v>0</v>
      </c>
      <c r="K55" s="238">
        <f t="shared" si="14"/>
        <v>0.7</v>
      </c>
      <c r="L55" s="238">
        <f>IF(B55="Regional crisis",(IF(VLOOKUP($C55,'Regional Crises'!$B$1:$R$66,10,FALSE)="x","x",ROUND(IF(VLOOKUP($C55,'Regional Crises'!$B$1:$R$66,10,FALSE)&gt;L$3,5,IF(VLOOKUP($C55,'Regional Crises'!$B$1:$R$66,10,FALSE)&lt;L$4,0,5-(L$3-VLOOKUP($C55,'Regional Crises'!$B$1:$R$66,10,FALSE))/(L$3-L$4)*5)),1))),IF(VLOOKUP($E55,'Country Indicator Data'!$B$4:$N$194,6,FALSE)="x","x",ROUND(IF(VLOOKUP($E55,'Country Indicator Data'!$B$4:$N$194,6,FALSE)&gt;L$3,5,IF(VLOOKUP($E55,'Country Indicator Data'!$B$4:$N$194,6,FALSE)&lt;L$4,0,5-(L$3-VLOOKUP($E55,'Country Indicator Data'!$B$4:$N$194,6,FALSE))/(L$3-L$4)*5)),1)))</f>
        <v>1.1000000000000001</v>
      </c>
      <c r="M55" s="238" t="str">
        <f>IF(B55="Regional crisis",(IF(VLOOKUP($C55,'Regional Crises'!$B$1:$R$66,11,FALSE)="x","x",ROUND(IF(VLOOKUP($C55,'Regional Crises'!$B$1:$R$66,11,FALSE)&gt;M$3,5,IF(VLOOKUP($C55,'Regional Crises'!$B$1:$R$66,11,FALSE)&lt;M$4,0,5-(M$3-VLOOKUP($C55,'Regional Crises'!$B$1:$R$66,11,FALSE))/(M$3-M$4)*5)),1))),IF(VLOOKUP($E55,'Country Indicator Data'!$B$4:$N$194,7,FALSE)="x","x",ROUND(IF(VLOOKUP($E55,'Country Indicator Data'!$B$4:$N$194,7,FALSE)&gt;M$3,5,IF(VLOOKUP($E55,'Country Indicator Data'!$B$4:$N$194,7,FALSE)&lt;M$4,0,5-(M$3-VLOOKUP($E55,'Country Indicator Data'!$B$4:$N$194,7,FALSE))/(M$3-M$4)*5)),1)))</f>
        <v>x</v>
      </c>
      <c r="N55" s="238">
        <f t="shared" si="15"/>
        <v>1.1000000000000001</v>
      </c>
      <c r="O55" s="238">
        <f t="shared" si="16"/>
        <v>2</v>
      </c>
      <c r="P55" s="238">
        <f>IF(B55="Regional crisis",VLOOKUP(C55,'Regional Crises'!$B$1:$R$69,12,FALSE),VLOOKUP(E55,'Country Indicator Data'!$B$4:$I$194,8,FALSE))</f>
        <v>5</v>
      </c>
      <c r="Q55" s="238">
        <f>IF($B55="Regional crisis",((IF(VLOOKUP($C55,'Regional Crises'!$B$1:$R$66,13,FALSE)="x","x",ROUND(IF(VLOOKUP($C55,'Regional Crises'!$B$1:$R$66,13,FALSE)&gt;Q$3,5,IF(VLOOKUP($C55,'Regional Crises'!$B$1:$R$66,13,FALSE)&lt;Q$4,0,5-(LOG(Q$3)-LOG(VLOOKUP($C55,'Regional Crises'!$B$1:$R$66,13,FALSE)))/(LOG(Q$3)-LOG(Q$4))*5)),1)))),(IF(VLOOKUP($E55,'Country Indicator Data'!$B$4:$N$194,9,FALSE)="x","x",ROUND(IF(VLOOKUP($E55,'Country Indicator Data'!$B$4:$N$194,9,FALSE)&gt;Q$3,5,IF(VLOOKUP($E55,'Country Indicator Data'!$B$4:$N$194,9,FALSE)&lt;Q$4,0,5-(LOG(Q$3)-LOG(VLOOKUP($E55,'Country Indicator Data'!$B$4:$N$194,9,FALSE)))/(LOG(Q$3)-LOG(Q$4))*5)),1))))</f>
        <v>4</v>
      </c>
      <c r="R55" s="238">
        <f t="shared" si="17"/>
        <v>4.5</v>
      </c>
      <c r="S55" s="238">
        <f>IF(B55="Regional crisis",((IF(VLOOKUP($C55,'Regional Crises'!$B$1:$R$66,17,FALSE)="x","x",ROUND(IF(VLOOKUP($C55,'Regional Crises'!$B$1:$R$66,17,FALSE)&gt;S$3,0,IF(VLOOKUP($C55,'Regional Crises'!$B$1:$R$66,17,FALSE)&lt;S$4,5,(S$3-VLOOKUP($C55,'Regional Crises'!$B$1:$R$66,17,FALSE))/(S$3-S$4)*5)),1)))),(IF(VLOOKUP($E55,'Country Indicator Data'!$B$4:$N$194,13,FALSE)="x","x",ROUND(IF(VLOOKUP($E55,'Country Indicator Data'!$B$4:$N$194,13,FALSE)&gt;S$3,0,IF(VLOOKUP($E55,'Country Indicator Data'!$B$4:$N$194,13,FALSE)&lt;S$4,5,(S$3-VLOOKUP($E55,'Country Indicator Data'!$B$4:$N$194,13,FALSE))/(S$3-S$4)*5)),1))))</f>
        <v>4.0999999999999996</v>
      </c>
      <c r="T55" s="238">
        <f>IF(B55="Regional crisis",((IF(VLOOKUP($C55,'Regional Crises'!$B$1:$R$66,14,FALSE)="x","x",ROUND(IF(VLOOKUP($C55,'Regional Crises'!$B$1:$R$66,14,FALSE)&gt;T$3,0,IF(VLOOKUP($C55,'Regional Crises'!$B$1:$R$66,14,FALSE)&lt;T$4,5,(T$3-VLOOKUP($C55,'Regional Crises'!$B$1:$R$66,14,FALSE))/(T$3-T$4)*5)),1)))),(IF(VLOOKUP($E55,'Country Indicator Data'!$B$4:$N$194,10,FALSE)="x","x",ROUND(IF(VLOOKUP($E55,'Country Indicator Data'!$B$4:$N$194,10,FALSE)&gt;T$3,0,IF(VLOOKUP($E55,'Country Indicator Data'!$B$4:$N$194,10,FALSE)&lt;T$4,5,(T$3-VLOOKUP($E55,'Country Indicator Data'!$B$4:$N$194,10,FALSE))/(T$3-T$4)*5)),1))))</f>
        <v>4.3</v>
      </c>
      <c r="U55" s="238">
        <f>IF(B55="Regional crisis",((IF(VLOOKUP($C55,'Regional Crises'!$B$1:$R$66,15,FALSE)="x","x",ROUND(IF(VLOOKUP($C55,'Regional Crises'!$B$1:$R$66,15,FALSE)&gt;U$3,0,IF(VLOOKUP($C55,'Regional Crises'!$B$1:$R$66,15,FALSE)&lt;U$4,5,(U$3-VLOOKUP($C55,'Regional Crises'!$B$1:$R$66,15,FALSE))/(U$3-U$4)*5)),1)))),(IF(VLOOKUP($E55,'Country Indicator Data'!$B$4:$N$194,11,FALSE)="x","x",ROUND(IF(VLOOKUP($E55,'Country Indicator Data'!$B$4:$N$194,11,FALSE)&gt;U$3,0,IF(VLOOKUP($E55,'Country Indicator Data'!$B$4:$N$194,11,FALSE)&lt;U$4,5,(U$3-VLOOKUP($E55,'Country Indicator Data'!$B$4:$N$194,11,FALSE))/(U$3-U$4)*5)),1))))</f>
        <v>3.6</v>
      </c>
      <c r="V55" s="238">
        <f>IF(B55="Regional crisis",((IF(VLOOKUP($C55,'Regional Crises'!$B$1:$R$66,16,FALSE)="x","x",ROUND(IF(VLOOKUP($C55,'Regional Crises'!$B$1:$R$66,16,FALSE)&gt;V$3,0,IF(VLOOKUP($C55,'Regional Crises'!$B$1:$R$66,16,FALSE)&lt;V$4,5,(V$3-VLOOKUP($C55,'Regional Crises'!$B$1:$R$66,16,FALSE))/(V$3-V$4)*5)),1)))),(IF(VLOOKUP($E55,'Country Indicator Data'!$B$4:$N$194,12,FALSE)="x","x",ROUND(IF(VLOOKUP($E55,'Country Indicator Data'!$B$4:$N$194,12,FALSE)&gt;V$3,0,IF(VLOOKUP($E55,'Country Indicator Data'!$B$4:$N$194,12,FALSE)&lt;V$4,5,(V$3-VLOOKUP($E55,'Country Indicator Data'!$B$4:$N$194,12,FALSE))/(V$3-V$4)*5)),1))))</f>
        <v>4.5999999999999996</v>
      </c>
      <c r="W55" s="238">
        <f t="shared" si="18"/>
        <v>4.2</v>
      </c>
      <c r="X55" s="238">
        <f t="shared" si="19"/>
        <v>3.6</v>
      </c>
      <c r="Y55" s="245">
        <f>IF('Core Indicators'!FC52="x","x",IF('Core Indicators'!FC52&gt;=5,5,IF('Core Indicators'!FC52&gt;=4,4,IF('Core Indicators'!FC52&gt;=3,3,IF('Core Indicators'!FC52&gt;=2,2,IF('Core Indicators'!FC52&gt;=1,1,0))))))</f>
        <v>2</v>
      </c>
      <c r="Z55" s="238">
        <f t="shared" si="20"/>
        <v>2</v>
      </c>
      <c r="AA55" s="245">
        <f>'Crisis Indicator Data'!Y52</f>
        <v>1</v>
      </c>
      <c r="AB55" s="245">
        <f>'Crisis Indicator Data'!Z52</f>
        <v>3</v>
      </c>
      <c r="AC55" s="245">
        <f>'Crisis Indicator Data'!AA52</f>
        <v>3</v>
      </c>
      <c r="AD55" s="245">
        <f>'Crisis Indicator Data'!AB52</f>
        <v>0</v>
      </c>
      <c r="AE55" s="245">
        <f t="shared" si="21"/>
        <v>3</v>
      </c>
      <c r="AF55" s="245">
        <f>'Crisis Indicator Data'!AC52</f>
        <v>2</v>
      </c>
      <c r="AG55" s="245">
        <f>'Crisis Indicator Data'!AD52</f>
        <v>3</v>
      </c>
      <c r="AH55" s="245">
        <f t="shared" si="22"/>
        <v>5</v>
      </c>
      <c r="AI55" s="245">
        <f>'Crisis Indicator Data'!AE52</f>
        <v>3</v>
      </c>
      <c r="AJ55" s="245">
        <f>'Crisis Indicator Data'!AF52</f>
        <v>1</v>
      </c>
      <c r="AK55" s="245">
        <f>'Crisis Indicator Data'!AG52</f>
        <v>3</v>
      </c>
      <c r="AL55" s="245">
        <f t="shared" si="23"/>
        <v>5</v>
      </c>
      <c r="AM55" s="238">
        <f t="shared" si="24"/>
        <v>4</v>
      </c>
      <c r="AN55" s="238">
        <f t="shared" si="25"/>
        <v>3</v>
      </c>
    </row>
    <row r="56" spans="1:40" ht="13.5" customHeight="1" x14ac:dyDescent="0.3">
      <c r="A56" s="148" t="str">
        <f>'Crisis Indicator Data'!A53</f>
        <v>Drought in Lesotho</v>
      </c>
      <c r="B56" s="149" t="str">
        <f>'Crisis Indicator Data'!B53</f>
        <v>Drought</v>
      </c>
      <c r="C56" s="149" t="str">
        <f>'Crisis Indicator Data'!C53</f>
        <v>LSO002</v>
      </c>
      <c r="D56" s="149" t="str">
        <f>'Crisis Indicator Data'!D53</f>
        <v>Lesotho</v>
      </c>
      <c r="E56" s="150" t="str">
        <f>'Crisis Indicator Data'!E53</f>
        <v>LSO</v>
      </c>
      <c r="F56" s="238">
        <f>IF(B56="Regional crisis",(IF(VLOOKUP($C56,'Regional Crises'!$B$1:$R$66,7,FALSE)="x","x",ROUND(IF(VLOOKUP($C56,'Regional Crises'!$B$1:$R$66,7,FALSE)&gt;$F$3,5,IF(VLOOKUP($C56,'Regional Crises'!$B$1:$R$66,7,FALSE)&lt;F$4,0,($F$3-VLOOKUP($C56,'Regional Crises'!$B$1:$R$66,7,FALSE))/($F$3-$F$4)*5)),1))),IF(VLOOKUP($E56,'Country Indicator Data'!$B$4:$N$194,3,FALSE)="x","x",ROUND(IF(VLOOKUP($E56,'Country Indicator Data'!$B$4:$N$194,3,FALSE)&gt;$F$3,5,IF(VLOOKUP($E56,'Country Indicator Data'!$B$4:$N$194,3,FALSE)&lt;$F$4,0,($F$3-VLOOKUP($E56,'Country Indicator Data'!$B$4:$N$194,3,FALSE))/($F$3-$F$4)*5)),1)))</f>
        <v>1.1000000000000001</v>
      </c>
      <c r="G56" s="238">
        <f>IF(B56="Regional crisis",(IF(VLOOKUP($C56,'Regional Crises'!$B$1:$R$66,9,FALSE)="x","x",ROUND(IF(VLOOKUP($C56,'Regional Crises'!$B$1:$R$66,9,FALSE)&gt;G$3,5,IF(VLOOKUP($C56,'Regional Crises'!$B$1:$R$66,9,FALSE)&lt;G$4,0,(G$3-VLOOKUP($C56,'Regional Crises'!$B$1:$R$66,9,FALSE))/(G$3-G$4)*5)),1))),IF(VLOOKUP($E56,'Country Indicator Data'!$B$4:$N$194,5,FALSE)="x","x",ROUND(IF(VLOOKUP($E56,'Country Indicator Data'!$B$4:$N$194,5,FALSE)&gt;G$3,5,IF(VLOOKUP($E56,'Country Indicator Data'!$B$4:$N$194,5,FALSE)&lt;G$4,0,(G$3-VLOOKUP($E56,'Country Indicator Data'!$B$4:$N$194,5,FALSE))/(G$3-G$4)*5)),1)))</f>
        <v>2.2999999999999998</v>
      </c>
      <c r="H56" s="238">
        <f t="shared" si="13"/>
        <v>1.7</v>
      </c>
      <c r="I56" s="238">
        <f>IF(B56="Regional crisis",(IF(VLOOKUP($C56,'Regional Crises'!$B$1:$R$66,6,FALSE)="x","x",ROUND(IF(VLOOKUP($C56,'Regional Crises'!$B$1:$R$66,6,FALSE)&gt;I$3,5,IF(VLOOKUP($C56,'Regional Crises'!$B$1:$R$66,6,FALSE)&lt;I$4,0,5-(I$3-VLOOKUP($C56,'Regional Crises'!$B$1:$R$66,6,FALSE))/(I$3-I$4)*5)),1))),IF(VLOOKUP($E56,'Country Indicator Data'!$B$4:$N$194,2,FALSE)="x","x",ROUND(IF(VLOOKUP($E56,'Country Indicator Data'!$B$4:$N$194,2,FALSE)&gt;I$3,5,IF(VLOOKUP($E56,'Country Indicator Data'!$B$4:$N$194,2,FALSE)&lt;I$4,0,5-(I$3-VLOOKUP($E56,'Country Indicator Data'!$B$4:$N$194,2,FALSE))/(I$3-I$4)*5)),1)))</f>
        <v>0</v>
      </c>
      <c r="J56" s="238">
        <f>IF(B56="Regional crisis",(IF(VLOOKUP($C56,'Regional Crises'!$B$1:$R$66,8,FALSE)="x","x",ROUND(IF(VLOOKUP($C56,'Regional Crises'!$B$1:$R$66,8,FALSE)&gt;J$3,5,IF(VLOOKUP($C56,'Regional Crises'!$B$1:$R$66,8,FALSE)&lt;J$4,0,5-(J$3-VLOOKUP($C56,'Regional Crises'!$B$1:$R$66,8,FALSE))/(J$3-J$4)*5)),1))),IF(VLOOKUP($E56,'Country Indicator Data'!$B$4:$N$194,4,FALSE)="x","x",ROUND(IF(VLOOKUP($E56,'Country Indicator Data'!$B$4:$N$194,4,FALSE)&gt;J$3,5,IF(VLOOKUP($E56,'Country Indicator Data'!$B$4:$N$194,4,FALSE)&lt;J$4,0,5-(J$3-VLOOKUP($E56,'Country Indicator Data'!$B$4:$N$194,4,FALSE))/(J$3-J$4)*5)),1)))</f>
        <v>0</v>
      </c>
      <c r="K56" s="238">
        <f t="shared" si="14"/>
        <v>0</v>
      </c>
      <c r="L56" s="238">
        <f>IF(B56="Regional crisis",(IF(VLOOKUP($C56,'Regional Crises'!$B$1:$R$66,10,FALSE)="x","x",ROUND(IF(VLOOKUP($C56,'Regional Crises'!$B$1:$R$66,10,FALSE)&gt;L$3,5,IF(VLOOKUP($C56,'Regional Crises'!$B$1:$R$66,10,FALSE)&lt;L$4,0,5-(L$3-VLOOKUP($C56,'Regional Crises'!$B$1:$R$66,10,FALSE))/(L$3-L$4)*5)),1))),IF(VLOOKUP($E56,'Country Indicator Data'!$B$4:$N$194,6,FALSE)="x","x",ROUND(IF(VLOOKUP($E56,'Country Indicator Data'!$B$4:$N$194,6,FALSE)&gt;L$3,5,IF(VLOOKUP($E56,'Country Indicator Data'!$B$4:$N$194,6,FALSE)&lt;L$4,0,5-(L$3-VLOOKUP($E56,'Country Indicator Data'!$B$4:$N$194,6,FALSE))/(L$3-L$4)*5)),1)))</f>
        <v>3.6</v>
      </c>
      <c r="M56" s="238">
        <f>IF(B56="Regional crisis",(IF(VLOOKUP($C56,'Regional Crises'!$B$1:$R$66,11,FALSE)="x","x",ROUND(IF(VLOOKUP($C56,'Regional Crises'!$B$1:$R$66,11,FALSE)&gt;M$3,5,IF(VLOOKUP($C56,'Regional Crises'!$B$1:$R$66,11,FALSE)&lt;M$4,0,5-(M$3-VLOOKUP($C56,'Regional Crises'!$B$1:$R$66,11,FALSE))/(M$3-M$4)*5)),1))),IF(VLOOKUP($E56,'Country Indicator Data'!$B$4:$N$194,7,FALSE)="x","x",ROUND(IF(VLOOKUP($E56,'Country Indicator Data'!$B$4:$N$194,7,FALSE)&gt;M$3,5,IF(VLOOKUP($E56,'Country Indicator Data'!$B$4:$N$194,7,FALSE)&lt;M$4,0,5-(M$3-VLOOKUP($E56,'Country Indicator Data'!$B$4:$N$194,7,FALSE))/(M$3-M$4)*5)),1)))</f>
        <v>2.5</v>
      </c>
      <c r="N56" s="238">
        <f t="shared" si="15"/>
        <v>3.05</v>
      </c>
      <c r="O56" s="238">
        <f t="shared" si="16"/>
        <v>1.5833333333333333</v>
      </c>
      <c r="P56" s="238">
        <f>IF(B56="Regional crisis",VLOOKUP(C56,'Regional Crises'!$B$1:$R$69,12,FALSE),VLOOKUP(E56,'Country Indicator Data'!$B$4:$I$194,8,FALSE))</f>
        <v>0</v>
      </c>
      <c r="Q56" s="238">
        <f>IF($B56="Regional crisis",((IF(VLOOKUP($C56,'Regional Crises'!$B$1:$R$66,13,FALSE)="x","x",ROUND(IF(VLOOKUP($C56,'Regional Crises'!$B$1:$R$66,13,FALSE)&gt;Q$3,5,IF(VLOOKUP($C56,'Regional Crises'!$B$1:$R$66,13,FALSE)&lt;Q$4,0,5-(LOG(Q$3)-LOG(VLOOKUP($C56,'Regional Crises'!$B$1:$R$66,13,FALSE)))/(LOG(Q$3)-LOG(Q$4))*5)),1)))),(IF(VLOOKUP($E56,'Country Indicator Data'!$B$4:$N$194,9,FALSE)="x","x",ROUND(IF(VLOOKUP($E56,'Country Indicator Data'!$B$4:$N$194,9,FALSE)&gt;Q$3,5,IF(VLOOKUP($E56,'Country Indicator Data'!$B$4:$N$194,9,FALSE)&lt;Q$4,0,5-(LOG(Q$3)-LOG(VLOOKUP($E56,'Country Indicator Data'!$B$4:$N$194,9,FALSE)))/(LOG(Q$3)-LOG(Q$4))*5)),1))))</f>
        <v>0</v>
      </c>
      <c r="R56" s="238">
        <f t="shared" si="17"/>
        <v>0</v>
      </c>
      <c r="S56" s="238">
        <f>IF(B56="Regional crisis",((IF(VLOOKUP($C56,'Regional Crises'!$B$1:$R$66,17,FALSE)="x","x",ROUND(IF(VLOOKUP($C56,'Regional Crises'!$B$1:$R$66,17,FALSE)&gt;S$3,0,IF(VLOOKUP($C56,'Regional Crises'!$B$1:$R$66,17,FALSE)&lt;S$4,5,(S$3-VLOOKUP($C56,'Regional Crises'!$B$1:$R$66,17,FALSE))/(S$3-S$4)*5)),1)))),(IF(VLOOKUP($E56,'Country Indicator Data'!$B$4:$N$194,13,FALSE)="x","x",ROUND(IF(VLOOKUP($E56,'Country Indicator Data'!$B$4:$N$194,13,FALSE)&gt;S$3,0,IF(VLOOKUP($E56,'Country Indicator Data'!$B$4:$N$194,13,FALSE)&lt;S$4,5,(S$3-VLOOKUP($E56,'Country Indicator Data'!$B$4:$N$194,13,FALSE))/(S$3-S$4)*5)),1))))</f>
        <v>3</v>
      </c>
      <c r="T56" s="238">
        <f>IF(B56="Regional crisis",((IF(VLOOKUP($C56,'Regional Crises'!$B$1:$R$66,14,FALSE)="x","x",ROUND(IF(VLOOKUP($C56,'Regional Crises'!$B$1:$R$66,14,FALSE)&gt;T$3,0,IF(VLOOKUP($C56,'Regional Crises'!$B$1:$R$66,14,FALSE)&lt;T$4,5,(T$3-VLOOKUP($C56,'Regional Crises'!$B$1:$R$66,14,FALSE))/(T$3-T$4)*5)),1)))),(IF(VLOOKUP($E56,'Country Indicator Data'!$B$4:$N$194,10,FALSE)="x","x",ROUND(IF(VLOOKUP($E56,'Country Indicator Data'!$B$4:$N$194,10,FALSE)&gt;T$3,0,IF(VLOOKUP($E56,'Country Indicator Data'!$B$4:$N$194,10,FALSE)&lt;T$4,5,(T$3-VLOOKUP($E56,'Country Indicator Data'!$B$4:$N$194,10,FALSE))/(T$3-T$4)*5)),1))))</f>
        <v>2.9</v>
      </c>
      <c r="U56" s="238">
        <f>IF(B56="Regional crisis",((IF(VLOOKUP($C56,'Regional Crises'!$B$1:$R$66,15,FALSE)="x","x",ROUND(IF(VLOOKUP($C56,'Regional Crises'!$B$1:$R$66,15,FALSE)&gt;U$3,0,IF(VLOOKUP($C56,'Regional Crises'!$B$1:$R$66,15,FALSE)&lt;U$4,5,(U$3-VLOOKUP($C56,'Regional Crises'!$B$1:$R$66,15,FALSE))/(U$3-U$4)*5)),1)))),(IF(VLOOKUP($E56,'Country Indicator Data'!$B$4:$N$194,11,FALSE)="x","x",ROUND(IF(VLOOKUP($E56,'Country Indicator Data'!$B$4:$N$194,11,FALSE)&gt;U$3,0,IF(VLOOKUP($E56,'Country Indicator Data'!$B$4:$N$194,11,FALSE)&lt;U$4,5,(U$3-VLOOKUP($E56,'Country Indicator Data'!$B$4:$N$194,11,FALSE))/(U$3-U$4)*5)),1))))</f>
        <v>2.5</v>
      </c>
      <c r="V56" s="238">
        <f>IF(B56="Regional crisis",((IF(VLOOKUP($C56,'Regional Crises'!$B$1:$R$66,16,FALSE)="x","x",ROUND(IF(VLOOKUP($C56,'Regional Crises'!$B$1:$R$66,16,FALSE)&gt;V$3,0,IF(VLOOKUP($C56,'Regional Crises'!$B$1:$R$66,16,FALSE)&lt;V$4,5,(V$3-VLOOKUP($C56,'Regional Crises'!$B$1:$R$66,16,FALSE))/(V$3-V$4)*5)),1)))),(IF(VLOOKUP($E56,'Country Indicator Data'!$B$4:$N$194,12,FALSE)="x","x",ROUND(IF(VLOOKUP($E56,'Country Indicator Data'!$B$4:$N$194,12,FALSE)&gt;V$3,0,IF(VLOOKUP($E56,'Country Indicator Data'!$B$4:$N$194,12,FALSE)&lt;V$4,5,(V$3-VLOOKUP($E56,'Country Indicator Data'!$B$4:$N$194,12,FALSE))/(V$3-V$4)*5)),1))))</f>
        <v>1.9</v>
      </c>
      <c r="W56" s="238">
        <f t="shared" si="18"/>
        <v>2.6</v>
      </c>
      <c r="X56" s="238">
        <f t="shared" si="19"/>
        <v>1.4</v>
      </c>
      <c r="Y56" s="245">
        <f>IF('Core Indicators'!FC53="x","x",IF('Core Indicators'!FC53&gt;=5,5,IF('Core Indicators'!FC53&gt;=4,4,IF('Core Indicators'!FC53&gt;=3,3,IF('Core Indicators'!FC53&gt;=2,2,IF('Core Indicators'!FC53&gt;=1,1,0))))))</f>
        <v>1</v>
      </c>
      <c r="Z56" s="238">
        <f t="shared" si="20"/>
        <v>1</v>
      </c>
      <c r="AA56" s="245">
        <f>'Crisis Indicator Data'!Y53</f>
        <v>0</v>
      </c>
      <c r="AB56" s="245">
        <f>'Crisis Indicator Data'!Z53</f>
        <v>0</v>
      </c>
      <c r="AC56" s="245">
        <f>'Crisis Indicator Data'!AA53</f>
        <v>0</v>
      </c>
      <c r="AD56" s="245">
        <f>'Crisis Indicator Data'!AB53</f>
        <v>0</v>
      </c>
      <c r="AE56" s="245">
        <f t="shared" si="21"/>
        <v>0</v>
      </c>
      <c r="AF56" s="245">
        <f>'Crisis Indicator Data'!AC53</f>
        <v>0</v>
      </c>
      <c r="AG56" s="245">
        <f>'Crisis Indicator Data'!AD53</f>
        <v>2</v>
      </c>
      <c r="AH56" s="245">
        <f t="shared" si="22"/>
        <v>2</v>
      </c>
      <c r="AI56" s="245">
        <f>'Crisis Indicator Data'!AE53</f>
        <v>0</v>
      </c>
      <c r="AJ56" s="245">
        <f>'Crisis Indicator Data'!AF53</f>
        <v>0</v>
      </c>
      <c r="AK56" s="245">
        <f>'Crisis Indicator Data'!AG53</f>
        <v>1</v>
      </c>
      <c r="AL56" s="245">
        <f t="shared" si="23"/>
        <v>1</v>
      </c>
      <c r="AM56" s="238">
        <f t="shared" si="24"/>
        <v>1</v>
      </c>
      <c r="AN56" s="238">
        <f t="shared" si="25"/>
        <v>1</v>
      </c>
    </row>
    <row r="57" spans="1:40" ht="13.5" customHeight="1" x14ac:dyDescent="0.3">
      <c r="A57" s="148" t="str">
        <f>'Crisis Indicator Data'!A54</f>
        <v>Mixed migration flows in Morocco</v>
      </c>
      <c r="B57" s="149" t="str">
        <f>'Crisis Indicator Data'!B54</f>
        <v>International displacement</v>
      </c>
      <c r="C57" s="149" t="str">
        <f>'Crisis Indicator Data'!C54</f>
        <v>MAR002</v>
      </c>
      <c r="D57" s="149" t="str">
        <f>'Crisis Indicator Data'!D54</f>
        <v>Morocco</v>
      </c>
      <c r="E57" s="150" t="str">
        <f>'Crisis Indicator Data'!E54</f>
        <v>MAR</v>
      </c>
      <c r="F57" s="238">
        <f>IF(B57="Regional crisis",(IF(VLOOKUP($C57,'Regional Crises'!$B$1:$R$66,7,FALSE)="x","x",ROUND(IF(VLOOKUP($C57,'Regional Crises'!$B$1:$R$66,7,FALSE)&gt;$F$3,5,IF(VLOOKUP($C57,'Regional Crises'!$B$1:$R$66,7,FALSE)&lt;F$4,0,($F$3-VLOOKUP($C57,'Regional Crises'!$B$1:$R$66,7,FALSE))/($F$3-$F$4)*5)),1))),IF(VLOOKUP($E57,'Country Indicator Data'!$B$4:$N$194,3,FALSE)="x","x",ROUND(IF(VLOOKUP($E57,'Country Indicator Data'!$B$4:$N$194,3,FALSE)&gt;$F$3,5,IF(VLOOKUP($E57,'Country Indicator Data'!$B$4:$N$194,3,FALSE)&lt;$F$4,0,($F$3-VLOOKUP($E57,'Country Indicator Data'!$B$4:$N$194,3,FALSE))/($F$3-$F$4)*5)),1)))</f>
        <v>3.2</v>
      </c>
      <c r="G57" s="238">
        <f>IF(B57="Regional crisis",(IF(VLOOKUP($C57,'Regional Crises'!$B$1:$R$66,9,FALSE)="x","x",ROUND(IF(VLOOKUP($C57,'Regional Crises'!$B$1:$R$66,9,FALSE)&gt;G$3,5,IF(VLOOKUP($C57,'Regional Crises'!$B$1:$R$66,9,FALSE)&lt;G$4,0,(G$3-VLOOKUP($C57,'Regional Crises'!$B$1:$R$66,9,FALSE))/(G$3-G$4)*5)),1))),IF(VLOOKUP($E57,'Country Indicator Data'!$B$4:$N$194,5,FALSE)="x","x",ROUND(IF(VLOOKUP($E57,'Country Indicator Data'!$B$4:$N$194,5,FALSE)&gt;G$3,5,IF(VLOOKUP($E57,'Country Indicator Data'!$B$4:$N$194,5,FALSE)&lt;G$4,0,(G$3-VLOOKUP($E57,'Country Indicator Data'!$B$4:$N$194,5,FALSE))/(G$3-G$4)*5)),1)))</f>
        <v>3.2</v>
      </c>
      <c r="H57" s="238">
        <f t="shared" si="13"/>
        <v>3.2</v>
      </c>
      <c r="I57" s="238">
        <f>IF(B57="Regional crisis",(IF(VLOOKUP($C57,'Regional Crises'!$B$1:$R$66,6,FALSE)="x","x",ROUND(IF(VLOOKUP($C57,'Regional Crises'!$B$1:$R$66,6,FALSE)&gt;I$3,5,IF(VLOOKUP($C57,'Regional Crises'!$B$1:$R$66,6,FALSE)&lt;I$4,0,5-(I$3-VLOOKUP($C57,'Regional Crises'!$B$1:$R$66,6,FALSE))/(I$3-I$4)*5)),1))),IF(VLOOKUP($E57,'Country Indicator Data'!$B$4:$N$194,2,FALSE)="x","x",ROUND(IF(VLOOKUP($E57,'Country Indicator Data'!$B$4:$N$194,2,FALSE)&gt;I$3,5,IF(VLOOKUP($E57,'Country Indicator Data'!$B$4:$N$194,2,FALSE)&lt;I$4,0,5-(I$3-VLOOKUP($E57,'Country Indicator Data'!$B$4:$N$194,2,FALSE))/(I$3-I$4)*5)),1)))</f>
        <v>2.5</v>
      </c>
      <c r="J57" s="238">
        <f>IF(B57="Regional crisis",(IF(VLOOKUP($C57,'Regional Crises'!$B$1:$R$66,8,FALSE)="x","x",ROUND(IF(VLOOKUP($C57,'Regional Crises'!$B$1:$R$66,8,FALSE)&gt;J$3,5,IF(VLOOKUP($C57,'Regional Crises'!$B$1:$R$66,8,FALSE)&lt;J$4,0,5-(J$3-VLOOKUP($C57,'Regional Crises'!$B$1:$R$66,8,FALSE))/(J$3-J$4)*5)),1))),IF(VLOOKUP($E57,'Country Indicator Data'!$B$4:$N$194,4,FALSE)="x","x",ROUND(IF(VLOOKUP($E57,'Country Indicator Data'!$B$4:$N$194,4,FALSE)&gt;J$3,5,IF(VLOOKUP($E57,'Country Indicator Data'!$B$4:$N$194,4,FALSE)&lt;J$4,0,5-(J$3-VLOOKUP($E57,'Country Indicator Data'!$B$4:$N$194,4,FALSE))/(J$3-J$4)*5)),1)))</f>
        <v>4</v>
      </c>
      <c r="K57" s="238">
        <f t="shared" si="14"/>
        <v>3.25</v>
      </c>
      <c r="L57" s="238">
        <f>IF(B57="Regional crisis",(IF(VLOOKUP($C57,'Regional Crises'!$B$1:$R$66,10,FALSE)="x","x",ROUND(IF(VLOOKUP($C57,'Regional Crises'!$B$1:$R$66,10,FALSE)&gt;L$3,5,IF(VLOOKUP($C57,'Regional Crises'!$B$1:$R$66,10,FALSE)&lt;L$4,0,5-(L$3-VLOOKUP($C57,'Regional Crises'!$B$1:$R$66,10,FALSE))/(L$3-L$4)*5)),1))),IF(VLOOKUP($E57,'Country Indicator Data'!$B$4:$N$194,6,FALSE)="x","x",ROUND(IF(VLOOKUP($E57,'Country Indicator Data'!$B$4:$N$194,6,FALSE)&gt;L$3,5,IF(VLOOKUP($E57,'Country Indicator Data'!$B$4:$N$194,6,FALSE)&lt;L$4,0,5-(L$3-VLOOKUP($E57,'Country Indicator Data'!$B$4:$N$194,6,FALSE))/(L$3-L$4)*5)),1)))</f>
        <v>3.3</v>
      </c>
      <c r="M57" s="238">
        <f>IF(B57="Regional crisis",(IF(VLOOKUP($C57,'Regional Crises'!$B$1:$R$66,11,FALSE)="x","x",ROUND(IF(VLOOKUP($C57,'Regional Crises'!$B$1:$R$66,11,FALSE)&gt;M$3,5,IF(VLOOKUP($C57,'Regional Crises'!$B$1:$R$66,11,FALSE)&lt;M$4,0,5-(M$3-VLOOKUP($C57,'Regional Crises'!$B$1:$R$66,11,FALSE))/(M$3-M$4)*5)),1))),IF(VLOOKUP($E57,'Country Indicator Data'!$B$4:$N$194,7,FALSE)="x","x",ROUND(IF(VLOOKUP($E57,'Country Indicator Data'!$B$4:$N$194,7,FALSE)&gt;M$3,5,IF(VLOOKUP($E57,'Country Indicator Data'!$B$4:$N$194,7,FALSE)&lt;M$4,0,5-(M$3-VLOOKUP($E57,'Country Indicator Data'!$B$4:$N$194,7,FALSE))/(M$3-M$4)*5)),1)))</f>
        <v>1.8</v>
      </c>
      <c r="N57" s="238">
        <f t="shared" si="15"/>
        <v>2.5499999999999998</v>
      </c>
      <c r="O57" s="238">
        <f t="shared" si="16"/>
        <v>3</v>
      </c>
      <c r="P57" s="238">
        <f>IF(B57="Regional crisis",VLOOKUP(C57,'Regional Crises'!$B$1:$R$69,12,FALSE),VLOOKUP(E57,'Country Indicator Data'!$B$4:$I$194,8,FALSE))</f>
        <v>3</v>
      </c>
      <c r="Q57" s="238">
        <f>IF($B57="Regional crisis",((IF(VLOOKUP($C57,'Regional Crises'!$B$1:$R$66,13,FALSE)="x","x",ROUND(IF(VLOOKUP($C57,'Regional Crises'!$B$1:$R$66,13,FALSE)&gt;Q$3,5,IF(VLOOKUP($C57,'Regional Crises'!$B$1:$R$66,13,FALSE)&lt;Q$4,0,5-(LOG(Q$3)-LOG(VLOOKUP($C57,'Regional Crises'!$B$1:$R$66,13,FALSE)))/(LOG(Q$3)-LOG(Q$4))*5)),1)))),(IF(VLOOKUP($E57,'Country Indicator Data'!$B$4:$N$194,9,FALSE)="x","x",ROUND(IF(VLOOKUP($E57,'Country Indicator Data'!$B$4:$N$194,9,FALSE)&gt;Q$3,5,IF(VLOOKUP($E57,'Country Indicator Data'!$B$4:$N$194,9,FALSE)&lt;Q$4,0,5-(LOG(Q$3)-LOG(VLOOKUP($E57,'Country Indicator Data'!$B$4:$N$194,9,FALSE)))/(LOG(Q$3)-LOG(Q$4))*5)),1))))</f>
        <v>3.2</v>
      </c>
      <c r="R57" s="238">
        <f t="shared" si="17"/>
        <v>3.1</v>
      </c>
      <c r="S57" s="238">
        <f>IF(B57="Regional crisis",((IF(VLOOKUP($C57,'Regional Crises'!$B$1:$R$66,17,FALSE)="x","x",ROUND(IF(VLOOKUP($C57,'Regional Crises'!$B$1:$R$66,17,FALSE)&gt;S$3,0,IF(VLOOKUP($C57,'Regional Crises'!$B$1:$R$66,17,FALSE)&lt;S$4,5,(S$3-VLOOKUP($C57,'Regional Crises'!$B$1:$R$66,17,FALSE))/(S$3-S$4)*5)),1)))),(IF(VLOOKUP($E57,'Country Indicator Data'!$B$4:$N$194,13,FALSE)="x","x",ROUND(IF(VLOOKUP($E57,'Country Indicator Data'!$B$4:$N$194,13,FALSE)&gt;S$3,0,IF(VLOOKUP($E57,'Country Indicator Data'!$B$4:$N$194,13,FALSE)&lt;S$4,5,(S$3-VLOOKUP($E57,'Country Indicator Data'!$B$4:$N$194,13,FALSE))/(S$3-S$4)*5)),1))))</f>
        <v>3</v>
      </c>
      <c r="T57" s="238">
        <f>IF(B57="Regional crisis",((IF(VLOOKUP($C57,'Regional Crises'!$B$1:$R$66,14,FALSE)="x","x",ROUND(IF(VLOOKUP($C57,'Regional Crises'!$B$1:$R$66,14,FALSE)&gt;T$3,0,IF(VLOOKUP($C57,'Regional Crises'!$B$1:$R$66,14,FALSE)&lt;T$4,5,(T$3-VLOOKUP($C57,'Regional Crises'!$B$1:$R$66,14,FALSE))/(T$3-T$4)*5)),1)))),(IF(VLOOKUP($E57,'Country Indicator Data'!$B$4:$N$194,10,FALSE)="x","x",ROUND(IF(VLOOKUP($E57,'Country Indicator Data'!$B$4:$N$194,10,FALSE)&gt;T$3,0,IF(VLOOKUP($E57,'Country Indicator Data'!$B$4:$N$194,10,FALSE)&lt;T$4,5,(T$3-VLOOKUP($E57,'Country Indicator Data'!$B$4:$N$194,10,FALSE))/(T$3-T$4)*5)),1))))</f>
        <v>2.6</v>
      </c>
      <c r="U57" s="238">
        <f>IF(B57="Regional crisis",((IF(VLOOKUP($C57,'Regional Crises'!$B$1:$R$66,15,FALSE)="x","x",ROUND(IF(VLOOKUP($C57,'Regional Crises'!$B$1:$R$66,15,FALSE)&gt;U$3,0,IF(VLOOKUP($C57,'Regional Crises'!$B$1:$R$66,15,FALSE)&lt;U$4,5,(U$3-VLOOKUP($C57,'Regional Crises'!$B$1:$R$66,15,FALSE))/(U$3-U$4)*5)),1)))),(IF(VLOOKUP($E57,'Country Indicator Data'!$B$4:$N$194,11,FALSE)="x","x",ROUND(IF(VLOOKUP($E57,'Country Indicator Data'!$B$4:$N$194,11,FALSE)&gt;U$3,0,IF(VLOOKUP($E57,'Country Indicator Data'!$B$4:$N$194,11,FALSE)&lt;U$4,5,(U$3-VLOOKUP($E57,'Country Indicator Data'!$B$4:$N$194,11,FALSE))/(U$3-U$4)*5)),1))))</f>
        <v>3.4</v>
      </c>
      <c r="V57" s="238">
        <f>IF(B57="Regional crisis",((IF(VLOOKUP($C57,'Regional Crises'!$B$1:$R$66,16,FALSE)="x","x",ROUND(IF(VLOOKUP($C57,'Regional Crises'!$B$1:$R$66,16,FALSE)&gt;V$3,0,IF(VLOOKUP($C57,'Regional Crises'!$B$1:$R$66,16,FALSE)&lt;V$4,5,(V$3-VLOOKUP($C57,'Regional Crises'!$B$1:$R$66,16,FALSE))/(V$3-V$4)*5)),1)))),(IF(VLOOKUP($E57,'Country Indicator Data'!$B$4:$N$194,12,FALSE)="x","x",ROUND(IF(VLOOKUP($E57,'Country Indicator Data'!$B$4:$N$194,12,FALSE)&gt;V$3,0,IF(VLOOKUP($E57,'Country Indicator Data'!$B$4:$N$194,12,FALSE)&lt;V$4,5,(V$3-VLOOKUP($E57,'Country Indicator Data'!$B$4:$N$194,12,FALSE))/(V$3-V$4)*5)),1))))</f>
        <v>3.2</v>
      </c>
      <c r="W57" s="238">
        <f t="shared" si="18"/>
        <v>3.1</v>
      </c>
      <c r="X57" s="238">
        <f t="shared" si="19"/>
        <v>3.1</v>
      </c>
      <c r="Y57" s="245">
        <f>IF('Core Indicators'!FC54="x","x",IF('Core Indicators'!FC54&gt;=5,5,IF('Core Indicators'!FC54&gt;=4,4,IF('Core Indicators'!FC54&gt;=3,3,IF('Core Indicators'!FC54&gt;=2,2,IF('Core Indicators'!FC54&gt;=1,1,0))))))</f>
        <v>1</v>
      </c>
      <c r="Z57" s="238">
        <f t="shared" si="20"/>
        <v>1</v>
      </c>
      <c r="AA57" s="245">
        <f>'Crisis Indicator Data'!Y54</f>
        <v>0</v>
      </c>
      <c r="AB57" s="245">
        <f>'Crisis Indicator Data'!Z54</f>
        <v>0</v>
      </c>
      <c r="AC57" s="245">
        <f>'Crisis Indicator Data'!AA54</f>
        <v>1</v>
      </c>
      <c r="AD57" s="245">
        <f>'Crisis Indicator Data'!AB54</f>
        <v>0</v>
      </c>
      <c r="AE57" s="245">
        <f t="shared" si="21"/>
        <v>1</v>
      </c>
      <c r="AF57" s="245">
        <f>'Crisis Indicator Data'!AC54</f>
        <v>0</v>
      </c>
      <c r="AG57" s="245">
        <f>'Crisis Indicator Data'!AD54</f>
        <v>1</v>
      </c>
      <c r="AH57" s="245">
        <f t="shared" si="22"/>
        <v>1</v>
      </c>
      <c r="AI57" s="245">
        <f>'Crisis Indicator Data'!AE54</f>
        <v>0</v>
      </c>
      <c r="AJ57" s="245">
        <f>'Crisis Indicator Data'!AF54</f>
        <v>1</v>
      </c>
      <c r="AK57" s="245">
        <f>'Crisis Indicator Data'!AG54</f>
        <v>0</v>
      </c>
      <c r="AL57" s="245">
        <f t="shared" si="23"/>
        <v>1</v>
      </c>
      <c r="AM57" s="238">
        <f t="shared" si="24"/>
        <v>1</v>
      </c>
      <c r="AN57" s="238">
        <f t="shared" si="25"/>
        <v>1</v>
      </c>
    </row>
    <row r="58" spans="1:40" ht="13.5" customHeight="1" x14ac:dyDescent="0.3">
      <c r="A58" s="148" t="str">
        <f>'Crisis Indicator Data'!A55</f>
        <v>Drought in Madagascar</v>
      </c>
      <c r="B58" s="149" t="str">
        <f>'Crisis Indicator Data'!B55</f>
        <v>Drought</v>
      </c>
      <c r="C58" s="149" t="str">
        <f>'Crisis Indicator Data'!C55</f>
        <v>MDG002</v>
      </c>
      <c r="D58" s="149" t="str">
        <f>'Crisis Indicator Data'!D55</f>
        <v>Madagascar</v>
      </c>
      <c r="E58" s="150" t="str">
        <f>'Crisis Indicator Data'!E55</f>
        <v>MDG</v>
      </c>
      <c r="F58" s="238">
        <f>IF(B58="Regional crisis",(IF(VLOOKUP($C58,'Regional Crises'!$B$1:$R$66,7,FALSE)="x","x",ROUND(IF(VLOOKUP($C58,'Regional Crises'!$B$1:$R$66,7,FALSE)&gt;$F$3,5,IF(VLOOKUP($C58,'Regional Crises'!$B$1:$R$66,7,FALSE)&lt;F$4,0,($F$3-VLOOKUP($C58,'Regional Crises'!$B$1:$R$66,7,FALSE))/($F$3-$F$4)*5)),1))),IF(VLOOKUP($E58,'Country Indicator Data'!$B$4:$N$194,3,FALSE)="x","x",ROUND(IF(VLOOKUP($E58,'Country Indicator Data'!$B$4:$N$194,3,FALSE)&gt;$F$3,5,IF(VLOOKUP($E58,'Country Indicator Data'!$B$4:$N$194,3,FALSE)&lt;$F$4,0,($F$3-VLOOKUP($E58,'Country Indicator Data'!$B$4:$N$194,3,FALSE))/($F$3-$F$4)*5)),1)))</f>
        <v>2.9</v>
      </c>
      <c r="G58" s="238">
        <f>IF(B58="Regional crisis",(IF(VLOOKUP($C58,'Regional Crises'!$B$1:$R$66,9,FALSE)="x","x",ROUND(IF(VLOOKUP($C58,'Regional Crises'!$B$1:$R$66,9,FALSE)&gt;G$3,5,IF(VLOOKUP($C58,'Regional Crises'!$B$1:$R$66,9,FALSE)&lt;G$4,0,(G$3-VLOOKUP($C58,'Regional Crises'!$B$1:$R$66,9,FALSE))/(G$3-G$4)*5)),1))),IF(VLOOKUP($E58,'Country Indicator Data'!$B$4:$N$194,5,FALSE)="x","x",ROUND(IF(VLOOKUP($E58,'Country Indicator Data'!$B$4:$N$194,5,FALSE)&gt;G$3,5,IF(VLOOKUP($E58,'Country Indicator Data'!$B$4:$N$194,5,FALSE)&lt;G$4,0,(G$3-VLOOKUP($E58,'Country Indicator Data'!$B$4:$N$194,5,FALSE))/(G$3-G$4)*5)),1)))</f>
        <v>2.2999999999999998</v>
      </c>
      <c r="H58" s="238">
        <f t="shared" si="13"/>
        <v>2.5999999999999996</v>
      </c>
      <c r="I58" s="238">
        <f>IF(B58="Regional crisis",(IF(VLOOKUP($C58,'Regional Crises'!$B$1:$R$66,6,FALSE)="x","x",ROUND(IF(VLOOKUP($C58,'Regional Crises'!$B$1:$R$66,6,FALSE)&gt;I$3,5,IF(VLOOKUP($C58,'Regional Crises'!$B$1:$R$66,6,FALSE)&lt;I$4,0,5-(I$3-VLOOKUP($C58,'Regional Crises'!$B$1:$R$66,6,FALSE))/(I$3-I$4)*5)),1))),IF(VLOOKUP($E58,'Country Indicator Data'!$B$4:$N$194,2,FALSE)="x","x",ROUND(IF(VLOOKUP($E58,'Country Indicator Data'!$B$4:$N$194,2,FALSE)&gt;I$3,5,IF(VLOOKUP($E58,'Country Indicator Data'!$B$4:$N$194,2,FALSE)&lt;I$4,0,5-(I$3-VLOOKUP($E58,'Country Indicator Data'!$B$4:$N$194,2,FALSE))/(I$3-I$4)*5)),1)))</f>
        <v>3.1</v>
      </c>
      <c r="J58" s="238">
        <f>IF(B58="Regional crisis",(IF(VLOOKUP($C58,'Regional Crises'!$B$1:$R$66,8,FALSE)="x","x",ROUND(IF(VLOOKUP($C58,'Regional Crises'!$B$1:$R$66,8,FALSE)&gt;J$3,5,IF(VLOOKUP($C58,'Regional Crises'!$B$1:$R$66,8,FALSE)&lt;J$4,0,5-(J$3-VLOOKUP($C58,'Regional Crises'!$B$1:$R$66,8,FALSE))/(J$3-J$4)*5)),1))),IF(VLOOKUP($E58,'Country Indicator Data'!$B$4:$N$194,4,FALSE)="x","x",ROUND(IF(VLOOKUP($E58,'Country Indicator Data'!$B$4:$N$194,4,FALSE)&gt;J$3,5,IF(VLOOKUP($E58,'Country Indicator Data'!$B$4:$N$194,4,FALSE)&lt;J$4,0,5-(J$3-VLOOKUP($E58,'Country Indicator Data'!$B$4:$N$194,4,FALSE))/(J$3-J$4)*5)),1)))</f>
        <v>0</v>
      </c>
      <c r="K58" s="238">
        <f t="shared" si="14"/>
        <v>1.55</v>
      </c>
      <c r="L58" s="238" t="str">
        <f>IF(B58="Regional crisis",(IF(VLOOKUP($C58,'Regional Crises'!$B$1:$R$66,10,FALSE)="x","x",ROUND(IF(VLOOKUP($C58,'Regional Crises'!$B$1:$R$66,10,FALSE)&gt;L$3,5,IF(VLOOKUP($C58,'Regional Crises'!$B$1:$R$66,10,FALSE)&lt;L$4,0,5-(L$3-VLOOKUP($C58,'Regional Crises'!$B$1:$R$66,10,FALSE))/(L$3-L$4)*5)),1))),IF(VLOOKUP($E58,'Country Indicator Data'!$B$4:$N$194,6,FALSE)="x","x",ROUND(IF(VLOOKUP($E58,'Country Indicator Data'!$B$4:$N$194,6,FALSE)&gt;L$3,5,IF(VLOOKUP($E58,'Country Indicator Data'!$B$4:$N$194,6,FALSE)&lt;L$4,0,5-(L$3-VLOOKUP($E58,'Country Indicator Data'!$B$4:$N$194,6,FALSE))/(L$3-L$4)*5)),1)))</f>
        <v>x</v>
      </c>
      <c r="M58" s="238">
        <f>IF(B58="Regional crisis",(IF(VLOOKUP($C58,'Regional Crises'!$B$1:$R$66,11,FALSE)="x","x",ROUND(IF(VLOOKUP($C58,'Regional Crises'!$B$1:$R$66,11,FALSE)&gt;M$3,5,IF(VLOOKUP($C58,'Regional Crises'!$B$1:$R$66,11,FALSE)&lt;M$4,0,5-(M$3-VLOOKUP($C58,'Regional Crises'!$B$1:$R$66,11,FALSE))/(M$3-M$4)*5)),1))),IF(VLOOKUP($E58,'Country Indicator Data'!$B$4:$N$194,7,FALSE)="x","x",ROUND(IF(VLOOKUP($E58,'Country Indicator Data'!$B$4:$N$194,7,FALSE)&gt;M$3,5,IF(VLOOKUP($E58,'Country Indicator Data'!$B$4:$N$194,7,FALSE)&lt;M$4,0,5-(M$3-VLOOKUP($E58,'Country Indicator Data'!$B$4:$N$194,7,FALSE))/(M$3-M$4)*5)),1)))</f>
        <v>2.2000000000000002</v>
      </c>
      <c r="N58" s="238">
        <f t="shared" si="15"/>
        <v>2.2000000000000002</v>
      </c>
      <c r="O58" s="238">
        <f t="shared" si="16"/>
        <v>2.1166666666666667</v>
      </c>
      <c r="P58" s="238">
        <f>IF(B58="Regional crisis",VLOOKUP(C58,'Regional Crises'!$B$1:$R$69,12,FALSE),VLOOKUP(E58,'Country Indicator Data'!$B$4:$I$194,8,FALSE))</f>
        <v>0</v>
      </c>
      <c r="Q58" s="238">
        <f>IF($B58="Regional crisis",((IF(VLOOKUP($C58,'Regional Crises'!$B$1:$R$66,13,FALSE)="x","x",ROUND(IF(VLOOKUP($C58,'Regional Crises'!$B$1:$R$66,13,FALSE)&gt;Q$3,5,IF(VLOOKUP($C58,'Regional Crises'!$B$1:$R$66,13,FALSE)&lt;Q$4,0,5-(LOG(Q$3)-LOG(VLOOKUP($C58,'Regional Crises'!$B$1:$R$66,13,FALSE)))/(LOG(Q$3)-LOG(Q$4))*5)),1)))),(IF(VLOOKUP($E58,'Country Indicator Data'!$B$4:$N$194,9,FALSE)="x","x",ROUND(IF(VLOOKUP($E58,'Country Indicator Data'!$B$4:$N$194,9,FALSE)&gt;Q$3,5,IF(VLOOKUP($E58,'Country Indicator Data'!$B$4:$N$194,9,FALSE)&lt;Q$4,0,5-(LOG(Q$3)-LOG(VLOOKUP($E58,'Country Indicator Data'!$B$4:$N$194,9,FALSE)))/(LOG(Q$3)-LOG(Q$4))*5)),1))))</f>
        <v>3.3</v>
      </c>
      <c r="R58" s="238">
        <f t="shared" si="17"/>
        <v>1.65</v>
      </c>
      <c r="S58" s="238">
        <f>IF(B58="Regional crisis",((IF(VLOOKUP($C58,'Regional Crises'!$B$1:$R$66,17,FALSE)="x","x",ROUND(IF(VLOOKUP($C58,'Regional Crises'!$B$1:$R$66,17,FALSE)&gt;S$3,0,IF(VLOOKUP($C58,'Regional Crises'!$B$1:$R$66,17,FALSE)&lt;S$4,5,(S$3-VLOOKUP($C58,'Regional Crises'!$B$1:$R$66,17,FALSE))/(S$3-S$4)*5)),1)))),(IF(VLOOKUP($E58,'Country Indicator Data'!$B$4:$N$194,13,FALSE)="x","x",ROUND(IF(VLOOKUP($E58,'Country Indicator Data'!$B$4:$N$194,13,FALSE)&gt;S$3,0,IF(VLOOKUP($E58,'Country Indicator Data'!$B$4:$N$194,13,FALSE)&lt;S$4,5,(S$3-VLOOKUP($E58,'Country Indicator Data'!$B$4:$N$194,13,FALSE))/(S$3-S$4)*5)),1))))</f>
        <v>3.8</v>
      </c>
      <c r="T58" s="238">
        <f>IF(B58="Regional crisis",((IF(VLOOKUP($C58,'Regional Crises'!$B$1:$R$66,14,FALSE)="x","x",ROUND(IF(VLOOKUP($C58,'Regional Crises'!$B$1:$R$66,14,FALSE)&gt;T$3,0,IF(VLOOKUP($C58,'Regional Crises'!$B$1:$R$66,14,FALSE)&lt;T$4,5,(T$3-VLOOKUP($C58,'Regional Crises'!$B$1:$R$66,14,FALSE))/(T$3-T$4)*5)),1)))),(IF(VLOOKUP($E58,'Country Indicator Data'!$B$4:$N$194,10,FALSE)="x","x",ROUND(IF(VLOOKUP($E58,'Country Indicator Data'!$B$4:$N$194,10,FALSE)&gt;T$3,0,IF(VLOOKUP($E58,'Country Indicator Data'!$B$4:$N$194,10,FALSE)&lt;T$4,5,(T$3-VLOOKUP($E58,'Country Indicator Data'!$B$4:$N$194,10,FALSE))/(T$3-T$4)*5)),1))))</f>
        <v>3.5</v>
      </c>
      <c r="U58" s="238">
        <f>IF(B58="Regional crisis",((IF(VLOOKUP($C58,'Regional Crises'!$B$1:$R$66,15,FALSE)="x","x",ROUND(IF(VLOOKUP($C58,'Regional Crises'!$B$1:$R$66,15,FALSE)&gt;U$3,0,IF(VLOOKUP($C58,'Regional Crises'!$B$1:$R$66,15,FALSE)&lt;U$4,5,(U$3-VLOOKUP($C58,'Regional Crises'!$B$1:$R$66,15,FALSE))/(U$3-U$4)*5)),1)))),(IF(VLOOKUP($E58,'Country Indicator Data'!$B$4:$N$194,11,FALSE)="x","x",ROUND(IF(VLOOKUP($E58,'Country Indicator Data'!$B$4:$N$194,11,FALSE)&gt;U$3,0,IF(VLOOKUP($E58,'Country Indicator Data'!$B$4:$N$194,11,FALSE)&lt;U$4,5,(U$3-VLOOKUP($E58,'Country Indicator Data'!$B$4:$N$194,11,FALSE))/(U$3-U$4)*5)),1))))</f>
        <v>2.9</v>
      </c>
      <c r="V58" s="238">
        <f>IF(B58="Regional crisis",((IF(VLOOKUP($C58,'Regional Crises'!$B$1:$R$66,16,FALSE)="x","x",ROUND(IF(VLOOKUP($C58,'Regional Crises'!$B$1:$R$66,16,FALSE)&gt;V$3,0,IF(VLOOKUP($C58,'Regional Crises'!$B$1:$R$66,16,FALSE)&lt;V$4,5,(V$3-VLOOKUP($C58,'Regional Crises'!$B$1:$R$66,16,FALSE))/(V$3-V$4)*5)),1)))),(IF(VLOOKUP($E58,'Country Indicator Data'!$B$4:$N$194,12,FALSE)="x","x",ROUND(IF(VLOOKUP($E58,'Country Indicator Data'!$B$4:$N$194,12,FALSE)&gt;V$3,0,IF(VLOOKUP($E58,'Country Indicator Data'!$B$4:$N$194,12,FALSE)&lt;V$4,5,(V$3-VLOOKUP($E58,'Country Indicator Data'!$B$4:$N$194,12,FALSE))/(V$3-V$4)*5)),1))))</f>
        <v>2</v>
      </c>
      <c r="W58" s="238">
        <f t="shared" si="18"/>
        <v>3.1</v>
      </c>
      <c r="X58" s="238">
        <f t="shared" si="19"/>
        <v>2.2999999999999998</v>
      </c>
      <c r="Y58" s="245">
        <f>IF('Core Indicators'!FC55="x","x",IF('Core Indicators'!FC55&gt;=5,5,IF('Core Indicators'!FC55&gt;=4,4,IF('Core Indicators'!FC55&gt;=3,3,IF('Core Indicators'!FC55&gt;=2,2,IF('Core Indicators'!FC55&gt;=1,1,0))))))</f>
        <v>1</v>
      </c>
      <c r="Z58" s="238">
        <f t="shared" si="20"/>
        <v>1</v>
      </c>
      <c r="AA58" s="245">
        <f>'Crisis Indicator Data'!Y55</f>
        <v>0</v>
      </c>
      <c r="AB58" s="245">
        <f>'Crisis Indicator Data'!Z55</f>
        <v>0</v>
      </c>
      <c r="AC58" s="245">
        <f>'Crisis Indicator Data'!AA55</f>
        <v>0</v>
      </c>
      <c r="AD58" s="245">
        <f>'Crisis Indicator Data'!AB55</f>
        <v>0</v>
      </c>
      <c r="AE58" s="245">
        <f t="shared" si="21"/>
        <v>0</v>
      </c>
      <c r="AF58" s="245">
        <f>'Crisis Indicator Data'!AC55</f>
        <v>0</v>
      </c>
      <c r="AG58" s="245">
        <f>'Crisis Indicator Data'!AD55</f>
        <v>2</v>
      </c>
      <c r="AH58" s="245">
        <f t="shared" si="22"/>
        <v>2</v>
      </c>
      <c r="AI58" s="245">
        <f>'Crisis Indicator Data'!AE55</f>
        <v>0</v>
      </c>
      <c r="AJ58" s="245">
        <f>'Crisis Indicator Data'!AF55</f>
        <v>0</v>
      </c>
      <c r="AK58" s="245">
        <f>'Crisis Indicator Data'!AG55</f>
        <v>0</v>
      </c>
      <c r="AL58" s="245">
        <f t="shared" si="23"/>
        <v>0</v>
      </c>
      <c r="AM58" s="238">
        <f t="shared" si="24"/>
        <v>1</v>
      </c>
      <c r="AN58" s="238">
        <f t="shared" si="25"/>
        <v>1</v>
      </c>
    </row>
    <row r="59" spans="1:40" ht="13.5" customHeight="1" x14ac:dyDescent="0.3">
      <c r="A59" s="148" t="str">
        <f>'Crisis Indicator Data'!A56</f>
        <v>Multiple crisis in Mexico</v>
      </c>
      <c r="B59" s="149" t="str">
        <f>'Crisis Indicator Data'!B56</f>
        <v>Multiple crises country</v>
      </c>
      <c r="C59" s="149" t="str">
        <f>'Crisis Indicator Data'!C56</f>
        <v>MEX001</v>
      </c>
      <c r="D59" s="149" t="str">
        <f>'Crisis Indicator Data'!D56</f>
        <v>Mexico</v>
      </c>
      <c r="E59" s="150" t="str">
        <f>'Crisis Indicator Data'!E56</f>
        <v>MEX</v>
      </c>
      <c r="F59" s="238">
        <f>IF(B59="Regional crisis",(IF(VLOOKUP($C59,'Regional Crises'!$B$1:$R$66,7,FALSE)="x","x",ROUND(IF(VLOOKUP($C59,'Regional Crises'!$B$1:$R$66,7,FALSE)&gt;$F$3,5,IF(VLOOKUP($C59,'Regional Crises'!$B$1:$R$66,7,FALSE)&lt;F$4,0,($F$3-VLOOKUP($C59,'Regional Crises'!$B$1:$R$66,7,FALSE))/($F$3-$F$4)*5)),1))),IF(VLOOKUP($E59,'Country Indicator Data'!$B$4:$N$194,3,FALSE)="x","x",ROUND(IF(VLOOKUP($E59,'Country Indicator Data'!$B$4:$N$194,3,FALSE)&gt;$F$3,5,IF(VLOOKUP($E59,'Country Indicator Data'!$B$4:$N$194,3,FALSE)&lt;$F$4,0,($F$3-VLOOKUP($E59,'Country Indicator Data'!$B$4:$N$194,3,FALSE))/($F$3-$F$4)*5)),1)))</f>
        <v>1.4</v>
      </c>
      <c r="G59" s="238">
        <f>IF(B59="Regional crisis",(IF(VLOOKUP($C59,'Regional Crises'!$B$1:$R$66,9,FALSE)="x","x",ROUND(IF(VLOOKUP($C59,'Regional Crises'!$B$1:$R$66,9,FALSE)&gt;G$3,5,IF(VLOOKUP($C59,'Regional Crises'!$B$1:$R$66,9,FALSE)&lt;G$4,0,(G$3-VLOOKUP($C59,'Regional Crises'!$B$1:$R$66,9,FALSE))/(G$3-G$4)*5)),1))),IF(VLOOKUP($E59,'Country Indicator Data'!$B$4:$N$194,5,FALSE)="x","x",ROUND(IF(VLOOKUP($E59,'Country Indicator Data'!$B$4:$N$194,5,FALSE)&gt;G$3,5,IF(VLOOKUP($E59,'Country Indicator Data'!$B$4:$N$194,5,FALSE)&lt;G$4,0,(G$3-VLOOKUP($E59,'Country Indicator Data'!$B$4:$N$194,5,FALSE))/(G$3-G$4)*5)),1)))</f>
        <v>2</v>
      </c>
      <c r="H59" s="238">
        <f t="shared" si="13"/>
        <v>1.7</v>
      </c>
      <c r="I59" s="238">
        <f>IF(B59="Regional crisis",(IF(VLOOKUP($C59,'Regional Crises'!$B$1:$R$66,6,FALSE)="x","x",ROUND(IF(VLOOKUP($C59,'Regional Crises'!$B$1:$R$66,6,FALSE)&gt;I$3,5,IF(VLOOKUP($C59,'Regional Crises'!$B$1:$R$66,6,FALSE)&lt;I$4,0,5-(I$3-VLOOKUP($C59,'Regional Crises'!$B$1:$R$66,6,FALSE))/(I$3-I$4)*5)),1))),IF(VLOOKUP($E59,'Country Indicator Data'!$B$4:$N$194,2,FALSE)="x","x",ROUND(IF(VLOOKUP($E59,'Country Indicator Data'!$B$4:$N$194,2,FALSE)&gt;I$3,5,IF(VLOOKUP($E59,'Country Indicator Data'!$B$4:$N$194,2,FALSE)&lt;I$4,0,5-(I$3-VLOOKUP($E59,'Country Indicator Data'!$B$4:$N$194,2,FALSE))/(I$3-I$4)*5)),1)))</f>
        <v>1.7</v>
      </c>
      <c r="J59" s="238">
        <f>IF(B59="Regional crisis",(IF(VLOOKUP($C59,'Regional Crises'!$B$1:$R$66,8,FALSE)="x","x",ROUND(IF(VLOOKUP($C59,'Regional Crises'!$B$1:$R$66,8,FALSE)&gt;J$3,5,IF(VLOOKUP($C59,'Regional Crises'!$B$1:$R$66,8,FALSE)&lt;J$4,0,5-(J$3-VLOOKUP($C59,'Regional Crises'!$B$1:$R$66,8,FALSE))/(J$3-J$4)*5)),1))),IF(VLOOKUP($E59,'Country Indicator Data'!$B$4:$N$194,4,FALSE)="x","x",ROUND(IF(VLOOKUP($E59,'Country Indicator Data'!$B$4:$N$194,4,FALSE)&gt;J$3,5,IF(VLOOKUP($E59,'Country Indicator Data'!$B$4:$N$194,4,FALSE)&lt;J$4,0,5-(J$3-VLOOKUP($E59,'Country Indicator Data'!$B$4:$N$194,4,FALSE))/(J$3-J$4)*5)),1)))</f>
        <v>1.1000000000000001</v>
      </c>
      <c r="K59" s="238">
        <f t="shared" si="14"/>
        <v>1.4</v>
      </c>
      <c r="L59" s="238">
        <f>IF(B59="Regional crisis",(IF(VLOOKUP($C59,'Regional Crises'!$B$1:$R$66,10,FALSE)="x","x",ROUND(IF(VLOOKUP($C59,'Regional Crises'!$B$1:$R$66,10,FALSE)&gt;L$3,5,IF(VLOOKUP($C59,'Regional Crises'!$B$1:$R$66,10,FALSE)&lt;L$4,0,5-(L$3-VLOOKUP($C59,'Regional Crises'!$B$1:$R$66,10,FALSE))/(L$3-L$4)*5)),1))),IF(VLOOKUP($E59,'Country Indicator Data'!$B$4:$N$194,6,FALSE)="x","x",ROUND(IF(VLOOKUP($E59,'Country Indicator Data'!$B$4:$N$194,6,FALSE)&gt;L$3,5,IF(VLOOKUP($E59,'Country Indicator Data'!$B$4:$N$194,6,FALSE)&lt;L$4,0,5-(L$3-VLOOKUP($E59,'Country Indicator Data'!$B$4:$N$194,6,FALSE))/(L$3-L$4)*5)),1)))</f>
        <v>2.2000000000000002</v>
      </c>
      <c r="M59" s="238">
        <f>IF(B59="Regional crisis",(IF(VLOOKUP($C59,'Regional Crises'!$B$1:$R$66,11,FALSE)="x","x",ROUND(IF(VLOOKUP($C59,'Regional Crises'!$B$1:$R$66,11,FALSE)&gt;M$3,5,IF(VLOOKUP($C59,'Regional Crises'!$B$1:$R$66,11,FALSE)&lt;M$4,0,5-(M$3-VLOOKUP($C59,'Regional Crises'!$B$1:$R$66,11,FALSE))/(M$3-M$4)*5)),1))),IF(VLOOKUP($E59,'Country Indicator Data'!$B$4:$N$194,7,FALSE)="x","x",ROUND(IF(VLOOKUP($E59,'Country Indicator Data'!$B$4:$N$194,7,FALSE)&gt;M$3,5,IF(VLOOKUP($E59,'Country Indicator Data'!$B$4:$N$194,7,FALSE)&lt;M$4,0,5-(M$3-VLOOKUP($E59,'Country Indicator Data'!$B$4:$N$194,7,FALSE))/(M$3-M$4)*5)),1)))</f>
        <v>2.6</v>
      </c>
      <c r="N59" s="238">
        <f t="shared" si="15"/>
        <v>2.4000000000000004</v>
      </c>
      <c r="O59" s="238">
        <f t="shared" si="16"/>
        <v>1.8333333333333333</v>
      </c>
      <c r="P59" s="238">
        <f>IF(B59="Regional crisis",VLOOKUP(C59,'Regional Crises'!$B$1:$R$69,12,FALSE),VLOOKUP(E59,'Country Indicator Data'!$B$4:$I$194,8,FALSE))</f>
        <v>5</v>
      </c>
      <c r="Q59" s="238">
        <f>IF($B59="Regional crisis",((IF(VLOOKUP($C59,'Regional Crises'!$B$1:$R$66,13,FALSE)="x","x",ROUND(IF(VLOOKUP($C59,'Regional Crises'!$B$1:$R$66,13,FALSE)&gt;Q$3,5,IF(VLOOKUP($C59,'Regional Crises'!$B$1:$R$66,13,FALSE)&lt;Q$4,0,5-(LOG(Q$3)-LOG(VLOOKUP($C59,'Regional Crises'!$B$1:$R$66,13,FALSE)))/(LOG(Q$3)-LOG(Q$4))*5)),1)))),(IF(VLOOKUP($E59,'Country Indicator Data'!$B$4:$N$194,9,FALSE)="x","x",ROUND(IF(VLOOKUP($E59,'Country Indicator Data'!$B$4:$N$194,9,FALSE)&gt;Q$3,5,IF(VLOOKUP($E59,'Country Indicator Data'!$B$4:$N$194,9,FALSE)&lt;Q$4,0,5-(LOG(Q$3)-LOG(VLOOKUP($E59,'Country Indicator Data'!$B$4:$N$194,9,FALSE)))/(LOG(Q$3)-LOG(Q$4))*5)),1))))</f>
        <v>5</v>
      </c>
      <c r="R59" s="238">
        <f t="shared" si="17"/>
        <v>5</v>
      </c>
      <c r="S59" s="238">
        <f>IF(B59="Regional crisis",((IF(VLOOKUP($C59,'Regional Crises'!$B$1:$R$66,17,FALSE)="x","x",ROUND(IF(VLOOKUP($C59,'Regional Crises'!$B$1:$R$66,17,FALSE)&gt;S$3,0,IF(VLOOKUP($C59,'Regional Crises'!$B$1:$R$66,17,FALSE)&lt;S$4,5,(S$3-VLOOKUP($C59,'Regional Crises'!$B$1:$R$66,17,FALSE))/(S$3-S$4)*5)),1)))),(IF(VLOOKUP($E59,'Country Indicator Data'!$B$4:$N$194,13,FALSE)="x","x",ROUND(IF(VLOOKUP($E59,'Country Indicator Data'!$B$4:$N$194,13,FALSE)&gt;S$3,0,IF(VLOOKUP($E59,'Country Indicator Data'!$B$4:$N$194,13,FALSE)&lt;S$4,5,(S$3-VLOOKUP($E59,'Country Indicator Data'!$B$4:$N$194,13,FALSE))/(S$3-S$4)*5)),1))))</f>
        <v>3.6</v>
      </c>
      <c r="T59" s="238">
        <f>IF(B59="Regional crisis",((IF(VLOOKUP($C59,'Regional Crises'!$B$1:$R$66,14,FALSE)="x","x",ROUND(IF(VLOOKUP($C59,'Regional Crises'!$B$1:$R$66,14,FALSE)&gt;T$3,0,IF(VLOOKUP($C59,'Regional Crises'!$B$1:$R$66,14,FALSE)&lt;T$4,5,(T$3-VLOOKUP($C59,'Regional Crises'!$B$1:$R$66,14,FALSE))/(T$3-T$4)*5)),1)))),(IF(VLOOKUP($E59,'Country Indicator Data'!$B$4:$N$194,10,FALSE)="x","x",ROUND(IF(VLOOKUP($E59,'Country Indicator Data'!$B$4:$N$194,10,FALSE)&gt;T$3,0,IF(VLOOKUP($E59,'Country Indicator Data'!$B$4:$N$194,10,FALSE)&lt;T$4,5,(T$3-VLOOKUP($E59,'Country Indicator Data'!$B$4:$N$194,10,FALSE))/(T$3-T$4)*5)),1))))</f>
        <v>3.2</v>
      </c>
      <c r="U59" s="238">
        <f>IF(B59="Regional crisis",((IF(VLOOKUP($C59,'Regional Crises'!$B$1:$R$66,15,FALSE)="x","x",ROUND(IF(VLOOKUP($C59,'Regional Crises'!$B$1:$R$66,15,FALSE)&gt;U$3,0,IF(VLOOKUP($C59,'Regional Crises'!$B$1:$R$66,15,FALSE)&lt;U$4,5,(U$3-VLOOKUP($C59,'Regional Crises'!$B$1:$R$66,15,FALSE))/(U$3-U$4)*5)),1)))),(IF(VLOOKUP($E59,'Country Indicator Data'!$B$4:$N$194,11,FALSE)="x","x",ROUND(IF(VLOOKUP($E59,'Country Indicator Data'!$B$4:$N$194,11,FALSE)&gt;U$3,0,IF(VLOOKUP($E59,'Country Indicator Data'!$B$4:$N$194,11,FALSE)&lt;U$4,5,(U$3-VLOOKUP($E59,'Country Indicator Data'!$B$4:$N$194,11,FALSE))/(U$3-U$4)*5)),1))))</f>
        <v>2.5</v>
      </c>
      <c r="V59" s="238">
        <f>IF(B59="Regional crisis",((IF(VLOOKUP($C59,'Regional Crises'!$B$1:$R$66,16,FALSE)="x","x",ROUND(IF(VLOOKUP($C59,'Regional Crises'!$B$1:$R$66,16,FALSE)&gt;V$3,0,IF(VLOOKUP($C59,'Regional Crises'!$B$1:$R$66,16,FALSE)&lt;V$4,5,(V$3-VLOOKUP($C59,'Regional Crises'!$B$1:$R$66,16,FALSE))/(V$3-V$4)*5)),1)))),(IF(VLOOKUP($E59,'Country Indicator Data'!$B$4:$N$194,12,FALSE)="x","x",ROUND(IF(VLOOKUP($E59,'Country Indicator Data'!$B$4:$N$194,12,FALSE)&gt;V$3,0,IF(VLOOKUP($E59,'Country Indicator Data'!$B$4:$N$194,12,FALSE)&lt;V$4,5,(V$3-VLOOKUP($E59,'Country Indicator Data'!$B$4:$N$194,12,FALSE))/(V$3-V$4)*5)),1))))</f>
        <v>1.9</v>
      </c>
      <c r="W59" s="238">
        <f t="shared" si="18"/>
        <v>2.8</v>
      </c>
      <c r="X59" s="238">
        <f t="shared" si="19"/>
        <v>3.2</v>
      </c>
      <c r="Y59" s="245">
        <f>IF('Core Indicators'!FC56="x","x",IF('Core Indicators'!FC56&gt;=5,5,IF('Core Indicators'!FC56&gt;=4,4,IF('Core Indicators'!FC56&gt;=3,3,IF('Core Indicators'!FC56&gt;=2,2,IF('Core Indicators'!FC56&gt;=1,1,0))))))</f>
        <v>5</v>
      </c>
      <c r="Z59" s="238">
        <f t="shared" si="20"/>
        <v>5</v>
      </c>
      <c r="AA59" s="245" t="str">
        <f>'Crisis Indicator Data'!Y56</f>
        <v>x</v>
      </c>
      <c r="AB59" s="245">
        <f>'Crisis Indicator Data'!Z56</f>
        <v>1</v>
      </c>
      <c r="AC59" s="245">
        <f>'Crisis Indicator Data'!AA56</f>
        <v>1</v>
      </c>
      <c r="AD59" s="245">
        <f>'Crisis Indicator Data'!AB56</f>
        <v>0</v>
      </c>
      <c r="AE59" s="245">
        <f t="shared" si="21"/>
        <v>2</v>
      </c>
      <c r="AF59" s="245">
        <f>'Crisis Indicator Data'!AC56</f>
        <v>0</v>
      </c>
      <c r="AG59" s="245">
        <f>'Crisis Indicator Data'!AD56</f>
        <v>1</v>
      </c>
      <c r="AH59" s="245">
        <f t="shared" si="22"/>
        <v>1</v>
      </c>
      <c r="AI59" s="245">
        <f>'Crisis Indicator Data'!AE56</f>
        <v>1</v>
      </c>
      <c r="AJ59" s="245" t="str">
        <f>'Crisis Indicator Data'!AF56</f>
        <v>x</v>
      </c>
      <c r="AK59" s="245" t="str">
        <f>'Crisis Indicator Data'!AG56</f>
        <v>x</v>
      </c>
      <c r="AL59" s="245">
        <f t="shared" si="23"/>
        <v>1</v>
      </c>
      <c r="AM59" s="238">
        <f t="shared" si="24"/>
        <v>1</v>
      </c>
      <c r="AN59" s="238">
        <f t="shared" si="25"/>
        <v>3</v>
      </c>
    </row>
    <row r="60" spans="1:40" ht="13.5" customHeight="1" x14ac:dyDescent="0.3">
      <c r="A60" s="148" t="str">
        <f>'Crisis Indicator Data'!A57</f>
        <v>Criminal Violence in Mexico</v>
      </c>
      <c r="B60" s="149" t="str">
        <f>'Crisis Indicator Data'!B57</f>
        <v>Other type of violence</v>
      </c>
      <c r="C60" s="149" t="str">
        <f>'Crisis Indicator Data'!C57</f>
        <v>MEX002</v>
      </c>
      <c r="D60" s="149" t="str">
        <f>'Crisis Indicator Data'!D57</f>
        <v>Mexico</v>
      </c>
      <c r="E60" s="150" t="str">
        <f>'Crisis Indicator Data'!E57</f>
        <v>MEX</v>
      </c>
      <c r="F60" s="238">
        <f>IF(B60="Regional crisis",(IF(VLOOKUP($C60,'Regional Crises'!$B$1:$R$66,7,FALSE)="x","x",ROUND(IF(VLOOKUP($C60,'Regional Crises'!$B$1:$R$66,7,FALSE)&gt;$F$3,5,IF(VLOOKUP($C60,'Regional Crises'!$B$1:$R$66,7,FALSE)&lt;F$4,0,($F$3-VLOOKUP($C60,'Regional Crises'!$B$1:$R$66,7,FALSE))/($F$3-$F$4)*5)),1))),IF(VLOOKUP($E60,'Country Indicator Data'!$B$4:$N$194,3,FALSE)="x","x",ROUND(IF(VLOOKUP($E60,'Country Indicator Data'!$B$4:$N$194,3,FALSE)&gt;$F$3,5,IF(VLOOKUP($E60,'Country Indicator Data'!$B$4:$N$194,3,FALSE)&lt;$F$4,0,($F$3-VLOOKUP($E60,'Country Indicator Data'!$B$4:$N$194,3,FALSE))/($F$3-$F$4)*5)),1)))</f>
        <v>1.4</v>
      </c>
      <c r="G60" s="238">
        <f>IF(B60="Regional crisis",(IF(VLOOKUP($C60,'Regional Crises'!$B$1:$R$66,9,FALSE)="x","x",ROUND(IF(VLOOKUP($C60,'Regional Crises'!$B$1:$R$66,9,FALSE)&gt;G$3,5,IF(VLOOKUP($C60,'Regional Crises'!$B$1:$R$66,9,FALSE)&lt;G$4,0,(G$3-VLOOKUP($C60,'Regional Crises'!$B$1:$R$66,9,FALSE))/(G$3-G$4)*5)),1))),IF(VLOOKUP($E60,'Country Indicator Data'!$B$4:$N$194,5,FALSE)="x","x",ROUND(IF(VLOOKUP($E60,'Country Indicator Data'!$B$4:$N$194,5,FALSE)&gt;G$3,5,IF(VLOOKUP($E60,'Country Indicator Data'!$B$4:$N$194,5,FALSE)&lt;G$4,0,(G$3-VLOOKUP($E60,'Country Indicator Data'!$B$4:$N$194,5,FALSE))/(G$3-G$4)*5)),1)))</f>
        <v>2</v>
      </c>
      <c r="H60" s="238">
        <f t="shared" si="13"/>
        <v>1.7</v>
      </c>
      <c r="I60" s="238">
        <f>IF(B60="Regional crisis",(IF(VLOOKUP($C60,'Regional Crises'!$B$1:$R$66,6,FALSE)="x","x",ROUND(IF(VLOOKUP($C60,'Regional Crises'!$B$1:$R$66,6,FALSE)&gt;I$3,5,IF(VLOOKUP($C60,'Regional Crises'!$B$1:$R$66,6,FALSE)&lt;I$4,0,5-(I$3-VLOOKUP($C60,'Regional Crises'!$B$1:$R$66,6,FALSE))/(I$3-I$4)*5)),1))),IF(VLOOKUP($E60,'Country Indicator Data'!$B$4:$N$194,2,FALSE)="x","x",ROUND(IF(VLOOKUP($E60,'Country Indicator Data'!$B$4:$N$194,2,FALSE)&gt;I$3,5,IF(VLOOKUP($E60,'Country Indicator Data'!$B$4:$N$194,2,FALSE)&lt;I$4,0,5-(I$3-VLOOKUP($E60,'Country Indicator Data'!$B$4:$N$194,2,FALSE))/(I$3-I$4)*5)),1)))</f>
        <v>1.7</v>
      </c>
      <c r="J60" s="238">
        <f>IF(B60="Regional crisis",(IF(VLOOKUP($C60,'Regional Crises'!$B$1:$R$66,8,FALSE)="x","x",ROUND(IF(VLOOKUP($C60,'Regional Crises'!$B$1:$R$66,8,FALSE)&gt;J$3,5,IF(VLOOKUP($C60,'Regional Crises'!$B$1:$R$66,8,FALSE)&lt;J$4,0,5-(J$3-VLOOKUP($C60,'Regional Crises'!$B$1:$R$66,8,FALSE))/(J$3-J$4)*5)),1))),IF(VLOOKUP($E60,'Country Indicator Data'!$B$4:$N$194,4,FALSE)="x","x",ROUND(IF(VLOOKUP($E60,'Country Indicator Data'!$B$4:$N$194,4,FALSE)&gt;J$3,5,IF(VLOOKUP($E60,'Country Indicator Data'!$B$4:$N$194,4,FALSE)&lt;J$4,0,5-(J$3-VLOOKUP($E60,'Country Indicator Data'!$B$4:$N$194,4,FALSE))/(J$3-J$4)*5)),1)))</f>
        <v>1.1000000000000001</v>
      </c>
      <c r="K60" s="238">
        <f t="shared" si="14"/>
        <v>1.4</v>
      </c>
      <c r="L60" s="238">
        <f>IF(B60="Regional crisis",(IF(VLOOKUP($C60,'Regional Crises'!$B$1:$R$66,10,FALSE)="x","x",ROUND(IF(VLOOKUP($C60,'Regional Crises'!$B$1:$R$66,10,FALSE)&gt;L$3,5,IF(VLOOKUP($C60,'Regional Crises'!$B$1:$R$66,10,FALSE)&lt;L$4,0,5-(L$3-VLOOKUP($C60,'Regional Crises'!$B$1:$R$66,10,FALSE))/(L$3-L$4)*5)),1))),IF(VLOOKUP($E60,'Country Indicator Data'!$B$4:$N$194,6,FALSE)="x","x",ROUND(IF(VLOOKUP($E60,'Country Indicator Data'!$B$4:$N$194,6,FALSE)&gt;L$3,5,IF(VLOOKUP($E60,'Country Indicator Data'!$B$4:$N$194,6,FALSE)&lt;L$4,0,5-(L$3-VLOOKUP($E60,'Country Indicator Data'!$B$4:$N$194,6,FALSE))/(L$3-L$4)*5)),1)))</f>
        <v>2.2000000000000002</v>
      </c>
      <c r="M60" s="238">
        <f>IF(B60="Regional crisis",(IF(VLOOKUP($C60,'Regional Crises'!$B$1:$R$66,11,FALSE)="x","x",ROUND(IF(VLOOKUP($C60,'Regional Crises'!$B$1:$R$66,11,FALSE)&gt;M$3,5,IF(VLOOKUP($C60,'Regional Crises'!$B$1:$R$66,11,FALSE)&lt;M$4,0,5-(M$3-VLOOKUP($C60,'Regional Crises'!$B$1:$R$66,11,FALSE))/(M$3-M$4)*5)),1))),IF(VLOOKUP($E60,'Country Indicator Data'!$B$4:$N$194,7,FALSE)="x","x",ROUND(IF(VLOOKUP($E60,'Country Indicator Data'!$B$4:$N$194,7,FALSE)&gt;M$3,5,IF(VLOOKUP($E60,'Country Indicator Data'!$B$4:$N$194,7,FALSE)&lt;M$4,0,5-(M$3-VLOOKUP($E60,'Country Indicator Data'!$B$4:$N$194,7,FALSE))/(M$3-M$4)*5)),1)))</f>
        <v>2.6</v>
      </c>
      <c r="N60" s="238">
        <f t="shared" si="15"/>
        <v>2.4000000000000004</v>
      </c>
      <c r="O60" s="238">
        <f t="shared" si="16"/>
        <v>1.8333333333333333</v>
      </c>
      <c r="P60" s="238">
        <f>IF(B60="Regional crisis",VLOOKUP(C60,'Regional Crises'!$B$1:$R$69,12,FALSE),VLOOKUP(E60,'Country Indicator Data'!$B$4:$I$194,8,FALSE))</f>
        <v>5</v>
      </c>
      <c r="Q60" s="238">
        <f>IF($B60="Regional crisis",((IF(VLOOKUP($C60,'Regional Crises'!$B$1:$R$66,13,FALSE)="x","x",ROUND(IF(VLOOKUP($C60,'Regional Crises'!$B$1:$R$66,13,FALSE)&gt;Q$3,5,IF(VLOOKUP($C60,'Regional Crises'!$B$1:$R$66,13,FALSE)&lt;Q$4,0,5-(LOG(Q$3)-LOG(VLOOKUP($C60,'Regional Crises'!$B$1:$R$66,13,FALSE)))/(LOG(Q$3)-LOG(Q$4))*5)),1)))),(IF(VLOOKUP($E60,'Country Indicator Data'!$B$4:$N$194,9,FALSE)="x","x",ROUND(IF(VLOOKUP($E60,'Country Indicator Data'!$B$4:$N$194,9,FALSE)&gt;Q$3,5,IF(VLOOKUP($E60,'Country Indicator Data'!$B$4:$N$194,9,FALSE)&lt;Q$4,0,5-(LOG(Q$3)-LOG(VLOOKUP($E60,'Country Indicator Data'!$B$4:$N$194,9,FALSE)))/(LOG(Q$3)-LOG(Q$4))*5)),1))))</f>
        <v>5</v>
      </c>
      <c r="R60" s="238">
        <f t="shared" si="17"/>
        <v>5</v>
      </c>
      <c r="S60" s="238">
        <f>IF(B60="Regional crisis",((IF(VLOOKUP($C60,'Regional Crises'!$B$1:$R$66,17,FALSE)="x","x",ROUND(IF(VLOOKUP($C60,'Regional Crises'!$B$1:$R$66,17,FALSE)&gt;S$3,0,IF(VLOOKUP($C60,'Regional Crises'!$B$1:$R$66,17,FALSE)&lt;S$4,5,(S$3-VLOOKUP($C60,'Regional Crises'!$B$1:$R$66,17,FALSE))/(S$3-S$4)*5)),1)))),(IF(VLOOKUP($E60,'Country Indicator Data'!$B$4:$N$194,13,FALSE)="x","x",ROUND(IF(VLOOKUP($E60,'Country Indicator Data'!$B$4:$N$194,13,FALSE)&gt;S$3,0,IF(VLOOKUP($E60,'Country Indicator Data'!$B$4:$N$194,13,FALSE)&lt;S$4,5,(S$3-VLOOKUP($E60,'Country Indicator Data'!$B$4:$N$194,13,FALSE))/(S$3-S$4)*5)),1))))</f>
        <v>3.6</v>
      </c>
      <c r="T60" s="238">
        <f>IF(B60="Regional crisis",((IF(VLOOKUP($C60,'Regional Crises'!$B$1:$R$66,14,FALSE)="x","x",ROUND(IF(VLOOKUP($C60,'Regional Crises'!$B$1:$R$66,14,FALSE)&gt;T$3,0,IF(VLOOKUP($C60,'Regional Crises'!$B$1:$R$66,14,FALSE)&lt;T$4,5,(T$3-VLOOKUP($C60,'Regional Crises'!$B$1:$R$66,14,FALSE))/(T$3-T$4)*5)),1)))),(IF(VLOOKUP($E60,'Country Indicator Data'!$B$4:$N$194,10,FALSE)="x","x",ROUND(IF(VLOOKUP($E60,'Country Indicator Data'!$B$4:$N$194,10,FALSE)&gt;T$3,0,IF(VLOOKUP($E60,'Country Indicator Data'!$B$4:$N$194,10,FALSE)&lt;T$4,5,(T$3-VLOOKUP($E60,'Country Indicator Data'!$B$4:$N$194,10,FALSE))/(T$3-T$4)*5)),1))))</f>
        <v>3.2</v>
      </c>
      <c r="U60" s="238">
        <f>IF(B60="Regional crisis",((IF(VLOOKUP($C60,'Regional Crises'!$B$1:$R$66,15,FALSE)="x","x",ROUND(IF(VLOOKUP($C60,'Regional Crises'!$B$1:$R$66,15,FALSE)&gt;U$3,0,IF(VLOOKUP($C60,'Regional Crises'!$B$1:$R$66,15,FALSE)&lt;U$4,5,(U$3-VLOOKUP($C60,'Regional Crises'!$B$1:$R$66,15,FALSE))/(U$3-U$4)*5)),1)))),(IF(VLOOKUP($E60,'Country Indicator Data'!$B$4:$N$194,11,FALSE)="x","x",ROUND(IF(VLOOKUP($E60,'Country Indicator Data'!$B$4:$N$194,11,FALSE)&gt;U$3,0,IF(VLOOKUP($E60,'Country Indicator Data'!$B$4:$N$194,11,FALSE)&lt;U$4,5,(U$3-VLOOKUP($E60,'Country Indicator Data'!$B$4:$N$194,11,FALSE))/(U$3-U$4)*5)),1))))</f>
        <v>2.5</v>
      </c>
      <c r="V60" s="238">
        <f>IF(B60="Regional crisis",((IF(VLOOKUP($C60,'Regional Crises'!$B$1:$R$66,16,FALSE)="x","x",ROUND(IF(VLOOKUP($C60,'Regional Crises'!$B$1:$R$66,16,FALSE)&gt;V$3,0,IF(VLOOKUP($C60,'Regional Crises'!$B$1:$R$66,16,FALSE)&lt;V$4,5,(V$3-VLOOKUP($C60,'Regional Crises'!$B$1:$R$66,16,FALSE))/(V$3-V$4)*5)),1)))),(IF(VLOOKUP($E60,'Country Indicator Data'!$B$4:$N$194,12,FALSE)="x","x",ROUND(IF(VLOOKUP($E60,'Country Indicator Data'!$B$4:$N$194,12,FALSE)&gt;V$3,0,IF(VLOOKUP($E60,'Country Indicator Data'!$B$4:$N$194,12,FALSE)&lt;V$4,5,(V$3-VLOOKUP($E60,'Country Indicator Data'!$B$4:$N$194,12,FALSE))/(V$3-V$4)*5)),1))))</f>
        <v>1.9</v>
      </c>
      <c r="W60" s="238">
        <f t="shared" si="18"/>
        <v>2.8</v>
      </c>
      <c r="X60" s="238">
        <f t="shared" si="19"/>
        <v>3.2</v>
      </c>
      <c r="Y60" s="245">
        <f>IF('Core Indicators'!FC57="x","x",IF('Core Indicators'!FC57&gt;=5,5,IF('Core Indicators'!FC57&gt;=4,4,IF('Core Indicators'!FC57&gt;=3,3,IF('Core Indicators'!FC57&gt;=2,2,IF('Core Indicators'!FC57&gt;=1,1,0))))))</f>
        <v>4</v>
      </c>
      <c r="Z60" s="238">
        <f t="shared" si="20"/>
        <v>4</v>
      </c>
      <c r="AA60" s="245" t="str">
        <f>'Crisis Indicator Data'!Y57</f>
        <v>x</v>
      </c>
      <c r="AB60" s="245">
        <f>'Crisis Indicator Data'!Z57</f>
        <v>1</v>
      </c>
      <c r="AC60" s="245">
        <f>'Crisis Indicator Data'!AA57</f>
        <v>1</v>
      </c>
      <c r="AD60" s="245">
        <f>'Crisis Indicator Data'!AB57</f>
        <v>0</v>
      </c>
      <c r="AE60" s="245">
        <f t="shared" si="21"/>
        <v>2</v>
      </c>
      <c r="AF60" s="245" t="str">
        <f>'Crisis Indicator Data'!AC57</f>
        <v>x</v>
      </c>
      <c r="AG60" s="245">
        <f>'Crisis Indicator Data'!AD57</f>
        <v>1</v>
      </c>
      <c r="AH60" s="245">
        <f t="shared" si="22"/>
        <v>1</v>
      </c>
      <c r="AI60" s="245" t="str">
        <f>'Crisis Indicator Data'!AE57</f>
        <v>x</v>
      </c>
      <c r="AJ60" s="245" t="str">
        <f>'Crisis Indicator Data'!AF57</f>
        <v>x</v>
      </c>
      <c r="AK60" s="245" t="str">
        <f>'Crisis Indicator Data'!AG57</f>
        <v>x</v>
      </c>
      <c r="AL60" s="245">
        <f t="shared" si="23"/>
        <v>0</v>
      </c>
      <c r="AM60" s="238">
        <f t="shared" si="24"/>
        <v>1</v>
      </c>
      <c r="AN60" s="238">
        <f t="shared" si="25"/>
        <v>2.5</v>
      </c>
    </row>
    <row r="61" spans="1:40" ht="13.5" customHeight="1" x14ac:dyDescent="0.3">
      <c r="A61" s="148" t="str">
        <f>'Crisis Indicator Data'!A58</f>
        <v>Mixed Migration in Mexico</v>
      </c>
      <c r="B61" s="149" t="str">
        <f>'Crisis Indicator Data'!B58</f>
        <v>International displacement</v>
      </c>
      <c r="C61" s="149" t="str">
        <f>'Crisis Indicator Data'!C58</f>
        <v>MEX003</v>
      </c>
      <c r="D61" s="149" t="str">
        <f>'Crisis Indicator Data'!D58</f>
        <v>Mexico</v>
      </c>
      <c r="E61" s="150" t="str">
        <f>'Crisis Indicator Data'!E58</f>
        <v>MEX</v>
      </c>
      <c r="F61" s="238">
        <f>IF(B61="Regional crisis",(IF(VLOOKUP($C61,'Regional Crises'!$B$1:$R$66,7,FALSE)="x","x",ROUND(IF(VLOOKUP($C61,'Regional Crises'!$B$1:$R$66,7,FALSE)&gt;$F$3,5,IF(VLOOKUP($C61,'Regional Crises'!$B$1:$R$66,7,FALSE)&lt;F$4,0,($F$3-VLOOKUP($C61,'Regional Crises'!$B$1:$R$66,7,FALSE))/($F$3-$F$4)*5)),1))),IF(VLOOKUP($E61,'Country Indicator Data'!$B$4:$N$194,3,FALSE)="x","x",ROUND(IF(VLOOKUP($E61,'Country Indicator Data'!$B$4:$N$194,3,FALSE)&gt;$F$3,5,IF(VLOOKUP($E61,'Country Indicator Data'!$B$4:$N$194,3,FALSE)&lt;$F$4,0,($F$3-VLOOKUP($E61,'Country Indicator Data'!$B$4:$N$194,3,FALSE))/($F$3-$F$4)*5)),1)))</f>
        <v>1.4</v>
      </c>
      <c r="G61" s="238">
        <f>IF(B61="Regional crisis",(IF(VLOOKUP($C61,'Regional Crises'!$B$1:$R$66,9,FALSE)="x","x",ROUND(IF(VLOOKUP($C61,'Regional Crises'!$B$1:$R$66,9,FALSE)&gt;G$3,5,IF(VLOOKUP($C61,'Regional Crises'!$B$1:$R$66,9,FALSE)&lt;G$4,0,(G$3-VLOOKUP($C61,'Regional Crises'!$B$1:$R$66,9,FALSE))/(G$3-G$4)*5)),1))),IF(VLOOKUP($E61,'Country Indicator Data'!$B$4:$N$194,5,FALSE)="x","x",ROUND(IF(VLOOKUP($E61,'Country Indicator Data'!$B$4:$N$194,5,FALSE)&gt;G$3,5,IF(VLOOKUP($E61,'Country Indicator Data'!$B$4:$N$194,5,FALSE)&lt;G$4,0,(G$3-VLOOKUP($E61,'Country Indicator Data'!$B$4:$N$194,5,FALSE))/(G$3-G$4)*5)),1)))</f>
        <v>2</v>
      </c>
      <c r="H61" s="238">
        <f t="shared" si="13"/>
        <v>1.7</v>
      </c>
      <c r="I61" s="238">
        <f>IF(B61="Regional crisis",(IF(VLOOKUP($C61,'Regional Crises'!$B$1:$R$66,6,FALSE)="x","x",ROUND(IF(VLOOKUP($C61,'Regional Crises'!$B$1:$R$66,6,FALSE)&gt;I$3,5,IF(VLOOKUP($C61,'Regional Crises'!$B$1:$R$66,6,FALSE)&lt;I$4,0,5-(I$3-VLOOKUP($C61,'Regional Crises'!$B$1:$R$66,6,FALSE))/(I$3-I$4)*5)),1))),IF(VLOOKUP($E61,'Country Indicator Data'!$B$4:$N$194,2,FALSE)="x","x",ROUND(IF(VLOOKUP($E61,'Country Indicator Data'!$B$4:$N$194,2,FALSE)&gt;I$3,5,IF(VLOOKUP($E61,'Country Indicator Data'!$B$4:$N$194,2,FALSE)&lt;I$4,0,5-(I$3-VLOOKUP($E61,'Country Indicator Data'!$B$4:$N$194,2,FALSE))/(I$3-I$4)*5)),1)))</f>
        <v>1.7</v>
      </c>
      <c r="J61" s="238">
        <f>IF(B61="Regional crisis",(IF(VLOOKUP($C61,'Regional Crises'!$B$1:$R$66,8,FALSE)="x","x",ROUND(IF(VLOOKUP($C61,'Regional Crises'!$B$1:$R$66,8,FALSE)&gt;J$3,5,IF(VLOOKUP($C61,'Regional Crises'!$B$1:$R$66,8,FALSE)&lt;J$4,0,5-(J$3-VLOOKUP($C61,'Regional Crises'!$B$1:$R$66,8,FALSE))/(J$3-J$4)*5)),1))),IF(VLOOKUP($E61,'Country Indicator Data'!$B$4:$N$194,4,FALSE)="x","x",ROUND(IF(VLOOKUP($E61,'Country Indicator Data'!$B$4:$N$194,4,FALSE)&gt;J$3,5,IF(VLOOKUP($E61,'Country Indicator Data'!$B$4:$N$194,4,FALSE)&lt;J$4,0,5-(J$3-VLOOKUP($E61,'Country Indicator Data'!$B$4:$N$194,4,FALSE))/(J$3-J$4)*5)),1)))</f>
        <v>1.1000000000000001</v>
      </c>
      <c r="K61" s="238">
        <f t="shared" si="14"/>
        <v>1.4</v>
      </c>
      <c r="L61" s="238">
        <f>IF(B61="Regional crisis",(IF(VLOOKUP($C61,'Regional Crises'!$B$1:$R$66,10,FALSE)="x","x",ROUND(IF(VLOOKUP($C61,'Regional Crises'!$B$1:$R$66,10,FALSE)&gt;L$3,5,IF(VLOOKUP($C61,'Regional Crises'!$B$1:$R$66,10,FALSE)&lt;L$4,0,5-(L$3-VLOOKUP($C61,'Regional Crises'!$B$1:$R$66,10,FALSE))/(L$3-L$4)*5)),1))),IF(VLOOKUP($E61,'Country Indicator Data'!$B$4:$N$194,6,FALSE)="x","x",ROUND(IF(VLOOKUP($E61,'Country Indicator Data'!$B$4:$N$194,6,FALSE)&gt;L$3,5,IF(VLOOKUP($E61,'Country Indicator Data'!$B$4:$N$194,6,FALSE)&lt;L$4,0,5-(L$3-VLOOKUP($E61,'Country Indicator Data'!$B$4:$N$194,6,FALSE))/(L$3-L$4)*5)),1)))</f>
        <v>2.2000000000000002</v>
      </c>
      <c r="M61" s="238">
        <f>IF(B61="Regional crisis",(IF(VLOOKUP($C61,'Regional Crises'!$B$1:$R$66,11,FALSE)="x","x",ROUND(IF(VLOOKUP($C61,'Regional Crises'!$B$1:$R$66,11,FALSE)&gt;M$3,5,IF(VLOOKUP($C61,'Regional Crises'!$B$1:$R$66,11,FALSE)&lt;M$4,0,5-(M$3-VLOOKUP($C61,'Regional Crises'!$B$1:$R$66,11,FALSE))/(M$3-M$4)*5)),1))),IF(VLOOKUP($E61,'Country Indicator Data'!$B$4:$N$194,7,FALSE)="x","x",ROUND(IF(VLOOKUP($E61,'Country Indicator Data'!$B$4:$N$194,7,FALSE)&gt;M$3,5,IF(VLOOKUP($E61,'Country Indicator Data'!$B$4:$N$194,7,FALSE)&lt;M$4,0,5-(M$3-VLOOKUP($E61,'Country Indicator Data'!$B$4:$N$194,7,FALSE))/(M$3-M$4)*5)),1)))</f>
        <v>2.6</v>
      </c>
      <c r="N61" s="238">
        <f t="shared" si="15"/>
        <v>2.4000000000000004</v>
      </c>
      <c r="O61" s="238">
        <f t="shared" si="16"/>
        <v>1.8333333333333333</v>
      </c>
      <c r="P61" s="238">
        <f>IF(B61="Regional crisis",VLOOKUP(C61,'Regional Crises'!$B$1:$R$69,12,FALSE),VLOOKUP(E61,'Country Indicator Data'!$B$4:$I$194,8,FALSE))</f>
        <v>5</v>
      </c>
      <c r="Q61" s="238">
        <f>IF($B61="Regional crisis",((IF(VLOOKUP($C61,'Regional Crises'!$B$1:$R$66,13,FALSE)="x","x",ROUND(IF(VLOOKUP($C61,'Regional Crises'!$B$1:$R$66,13,FALSE)&gt;Q$3,5,IF(VLOOKUP($C61,'Regional Crises'!$B$1:$R$66,13,FALSE)&lt;Q$4,0,5-(LOG(Q$3)-LOG(VLOOKUP($C61,'Regional Crises'!$B$1:$R$66,13,FALSE)))/(LOG(Q$3)-LOG(Q$4))*5)),1)))),(IF(VLOOKUP($E61,'Country Indicator Data'!$B$4:$N$194,9,FALSE)="x","x",ROUND(IF(VLOOKUP($E61,'Country Indicator Data'!$B$4:$N$194,9,FALSE)&gt;Q$3,5,IF(VLOOKUP($E61,'Country Indicator Data'!$B$4:$N$194,9,FALSE)&lt;Q$4,0,5-(LOG(Q$3)-LOG(VLOOKUP($E61,'Country Indicator Data'!$B$4:$N$194,9,FALSE)))/(LOG(Q$3)-LOG(Q$4))*5)),1))))</f>
        <v>5</v>
      </c>
      <c r="R61" s="238">
        <f t="shared" si="17"/>
        <v>5</v>
      </c>
      <c r="S61" s="238">
        <f>IF(B61="Regional crisis",((IF(VLOOKUP($C61,'Regional Crises'!$B$1:$R$66,17,FALSE)="x","x",ROUND(IF(VLOOKUP($C61,'Regional Crises'!$B$1:$R$66,17,FALSE)&gt;S$3,0,IF(VLOOKUP($C61,'Regional Crises'!$B$1:$R$66,17,FALSE)&lt;S$4,5,(S$3-VLOOKUP($C61,'Regional Crises'!$B$1:$R$66,17,FALSE))/(S$3-S$4)*5)),1)))),(IF(VLOOKUP($E61,'Country Indicator Data'!$B$4:$N$194,13,FALSE)="x","x",ROUND(IF(VLOOKUP($E61,'Country Indicator Data'!$B$4:$N$194,13,FALSE)&gt;S$3,0,IF(VLOOKUP($E61,'Country Indicator Data'!$B$4:$N$194,13,FALSE)&lt;S$4,5,(S$3-VLOOKUP($E61,'Country Indicator Data'!$B$4:$N$194,13,FALSE))/(S$3-S$4)*5)),1))))</f>
        <v>3.6</v>
      </c>
      <c r="T61" s="238">
        <f>IF(B61="Regional crisis",((IF(VLOOKUP($C61,'Regional Crises'!$B$1:$R$66,14,FALSE)="x","x",ROUND(IF(VLOOKUP($C61,'Regional Crises'!$B$1:$R$66,14,FALSE)&gt;T$3,0,IF(VLOOKUP($C61,'Regional Crises'!$B$1:$R$66,14,FALSE)&lt;T$4,5,(T$3-VLOOKUP($C61,'Regional Crises'!$B$1:$R$66,14,FALSE))/(T$3-T$4)*5)),1)))),(IF(VLOOKUP($E61,'Country Indicator Data'!$B$4:$N$194,10,FALSE)="x","x",ROUND(IF(VLOOKUP($E61,'Country Indicator Data'!$B$4:$N$194,10,FALSE)&gt;T$3,0,IF(VLOOKUP($E61,'Country Indicator Data'!$B$4:$N$194,10,FALSE)&lt;T$4,5,(T$3-VLOOKUP($E61,'Country Indicator Data'!$B$4:$N$194,10,FALSE))/(T$3-T$4)*5)),1))))</f>
        <v>3.2</v>
      </c>
      <c r="U61" s="238">
        <f>IF(B61="Regional crisis",((IF(VLOOKUP($C61,'Regional Crises'!$B$1:$R$66,15,FALSE)="x","x",ROUND(IF(VLOOKUP($C61,'Regional Crises'!$B$1:$R$66,15,FALSE)&gt;U$3,0,IF(VLOOKUP($C61,'Regional Crises'!$B$1:$R$66,15,FALSE)&lt;U$4,5,(U$3-VLOOKUP($C61,'Regional Crises'!$B$1:$R$66,15,FALSE))/(U$3-U$4)*5)),1)))),(IF(VLOOKUP($E61,'Country Indicator Data'!$B$4:$N$194,11,FALSE)="x","x",ROUND(IF(VLOOKUP($E61,'Country Indicator Data'!$B$4:$N$194,11,FALSE)&gt;U$3,0,IF(VLOOKUP($E61,'Country Indicator Data'!$B$4:$N$194,11,FALSE)&lt;U$4,5,(U$3-VLOOKUP($E61,'Country Indicator Data'!$B$4:$N$194,11,FALSE))/(U$3-U$4)*5)),1))))</f>
        <v>2.5</v>
      </c>
      <c r="V61" s="238">
        <f>IF(B61="Regional crisis",((IF(VLOOKUP($C61,'Regional Crises'!$B$1:$R$66,16,FALSE)="x","x",ROUND(IF(VLOOKUP($C61,'Regional Crises'!$B$1:$R$66,16,FALSE)&gt;V$3,0,IF(VLOOKUP($C61,'Regional Crises'!$B$1:$R$66,16,FALSE)&lt;V$4,5,(V$3-VLOOKUP($C61,'Regional Crises'!$B$1:$R$66,16,FALSE))/(V$3-V$4)*5)),1)))),(IF(VLOOKUP($E61,'Country Indicator Data'!$B$4:$N$194,12,FALSE)="x","x",ROUND(IF(VLOOKUP($E61,'Country Indicator Data'!$B$4:$N$194,12,FALSE)&gt;V$3,0,IF(VLOOKUP($E61,'Country Indicator Data'!$B$4:$N$194,12,FALSE)&lt;V$4,5,(V$3-VLOOKUP($E61,'Country Indicator Data'!$B$4:$N$194,12,FALSE))/(V$3-V$4)*5)),1))))</f>
        <v>1.9</v>
      </c>
      <c r="W61" s="238">
        <f t="shared" si="18"/>
        <v>2.8</v>
      </c>
      <c r="X61" s="238">
        <f t="shared" si="19"/>
        <v>3.2</v>
      </c>
      <c r="Y61" s="245">
        <f>IF('Core Indicators'!FC58="x","x",IF('Core Indicators'!FC58&gt;=5,5,IF('Core Indicators'!FC58&gt;=4,4,IF('Core Indicators'!FC58&gt;=3,3,IF('Core Indicators'!FC58&gt;=2,2,IF('Core Indicators'!FC58&gt;=1,1,0))))))</f>
        <v>3</v>
      </c>
      <c r="Z61" s="238">
        <f t="shared" si="20"/>
        <v>3</v>
      </c>
      <c r="AA61" s="245" t="str">
        <f>'Crisis Indicator Data'!Y58</f>
        <v>x</v>
      </c>
      <c r="AB61" s="245">
        <f>'Crisis Indicator Data'!Z58</f>
        <v>1</v>
      </c>
      <c r="AC61" s="245">
        <f>'Crisis Indicator Data'!AA58</f>
        <v>1</v>
      </c>
      <c r="AD61" s="245">
        <f>'Crisis Indicator Data'!AB58</f>
        <v>0</v>
      </c>
      <c r="AE61" s="245">
        <f t="shared" si="21"/>
        <v>2</v>
      </c>
      <c r="AF61" s="245">
        <f>'Crisis Indicator Data'!AC58</f>
        <v>1</v>
      </c>
      <c r="AG61" s="245">
        <f>'Crisis Indicator Data'!AD58</f>
        <v>1</v>
      </c>
      <c r="AH61" s="245">
        <f t="shared" si="22"/>
        <v>2</v>
      </c>
      <c r="AI61" s="245">
        <f>'Crisis Indicator Data'!AE58</f>
        <v>1</v>
      </c>
      <c r="AJ61" s="245" t="str">
        <f>'Crisis Indicator Data'!AF58</f>
        <v>x</v>
      </c>
      <c r="AK61" s="245" t="str">
        <f>'Crisis Indicator Data'!AG58</f>
        <v>x</v>
      </c>
      <c r="AL61" s="245">
        <f t="shared" si="23"/>
        <v>1</v>
      </c>
      <c r="AM61" s="238">
        <f t="shared" si="24"/>
        <v>2</v>
      </c>
      <c r="AN61" s="238">
        <f t="shared" si="25"/>
        <v>2.5</v>
      </c>
    </row>
    <row r="62" spans="1:40" ht="13.5" customHeight="1" x14ac:dyDescent="0.3">
      <c r="A62" s="148" t="str">
        <f>'Crisis Indicator Data'!A59</f>
        <v>Complex crisis in Mali</v>
      </c>
      <c r="B62" s="149" t="str">
        <f>'Crisis Indicator Data'!B59</f>
        <v>Complex crisis</v>
      </c>
      <c r="C62" s="149" t="str">
        <f>'Crisis Indicator Data'!C59</f>
        <v>MLI001</v>
      </c>
      <c r="D62" s="149" t="str">
        <f>'Crisis Indicator Data'!D59</f>
        <v>Mali</v>
      </c>
      <c r="E62" s="150" t="str">
        <f>'Crisis Indicator Data'!E59</f>
        <v>MLI</v>
      </c>
      <c r="F62" s="238">
        <f>IF(B62="Regional crisis",(IF(VLOOKUP($C62,'Regional Crises'!$B$1:$R$66,7,FALSE)="x","x",ROUND(IF(VLOOKUP($C62,'Regional Crises'!$B$1:$R$66,7,FALSE)&gt;$F$3,5,IF(VLOOKUP($C62,'Regional Crises'!$B$1:$R$66,7,FALSE)&lt;F$4,0,($F$3-VLOOKUP($C62,'Regional Crises'!$B$1:$R$66,7,FALSE))/($F$3-$F$4)*5)),1))),IF(VLOOKUP($E62,'Country Indicator Data'!$B$4:$N$194,3,FALSE)="x","x",ROUND(IF(VLOOKUP($E62,'Country Indicator Data'!$B$4:$N$194,3,FALSE)&gt;$F$3,5,IF(VLOOKUP($E62,'Country Indicator Data'!$B$4:$N$194,3,FALSE)&lt;$F$4,0,($F$3-VLOOKUP($E62,'Country Indicator Data'!$B$4:$N$194,3,FALSE))/($F$3-$F$4)*5)),1)))</f>
        <v>0.7</v>
      </c>
      <c r="G62" s="238">
        <f>IF(B62="Regional crisis",(IF(VLOOKUP($C62,'Regional Crises'!$B$1:$R$66,9,FALSE)="x","x",ROUND(IF(VLOOKUP($C62,'Regional Crises'!$B$1:$R$66,9,FALSE)&gt;G$3,5,IF(VLOOKUP($C62,'Regional Crises'!$B$1:$R$66,9,FALSE)&lt;G$4,0,(G$3-VLOOKUP($C62,'Regional Crises'!$B$1:$R$66,9,FALSE))/(G$3-G$4)*5)),1))),IF(VLOOKUP($E62,'Country Indicator Data'!$B$4:$N$194,5,FALSE)="x","x",ROUND(IF(VLOOKUP($E62,'Country Indicator Data'!$B$4:$N$194,5,FALSE)&gt;G$3,5,IF(VLOOKUP($E62,'Country Indicator Data'!$B$4:$N$194,5,FALSE)&lt;G$4,0,(G$3-VLOOKUP($E62,'Country Indicator Data'!$B$4:$N$194,5,FALSE))/(G$3-G$4)*5)),1)))</f>
        <v>2.1</v>
      </c>
      <c r="H62" s="238">
        <f t="shared" si="13"/>
        <v>1.4</v>
      </c>
      <c r="I62" s="238">
        <f>IF(B62="Regional crisis",(IF(VLOOKUP($C62,'Regional Crises'!$B$1:$R$66,6,FALSE)="x","x",ROUND(IF(VLOOKUP($C62,'Regional Crises'!$B$1:$R$66,6,FALSE)&gt;I$3,5,IF(VLOOKUP($C62,'Regional Crises'!$B$1:$R$66,6,FALSE)&lt;I$4,0,5-(I$3-VLOOKUP($C62,'Regional Crises'!$B$1:$R$66,6,FALSE))/(I$3-I$4)*5)),1))),IF(VLOOKUP($E62,'Country Indicator Data'!$B$4:$N$194,2,FALSE)="x","x",ROUND(IF(VLOOKUP($E62,'Country Indicator Data'!$B$4:$N$194,2,FALSE)&gt;I$3,5,IF(VLOOKUP($E62,'Country Indicator Data'!$B$4:$N$194,2,FALSE)&lt;I$4,0,5-(I$3-VLOOKUP($E62,'Country Indicator Data'!$B$4:$N$194,2,FALSE))/(I$3-I$4)*5)),1)))</f>
        <v>0.9</v>
      </c>
      <c r="J62" s="238">
        <f>IF(B62="Regional crisis",(IF(VLOOKUP($C62,'Regional Crises'!$B$1:$R$66,8,FALSE)="x","x",ROUND(IF(VLOOKUP($C62,'Regional Crises'!$B$1:$R$66,8,FALSE)&gt;J$3,5,IF(VLOOKUP($C62,'Regional Crises'!$B$1:$R$66,8,FALSE)&lt;J$4,0,5-(J$3-VLOOKUP($C62,'Regional Crises'!$B$1:$R$66,8,FALSE))/(J$3-J$4)*5)),1))),IF(VLOOKUP($E62,'Country Indicator Data'!$B$4:$N$194,4,FALSE)="x","x",ROUND(IF(VLOOKUP($E62,'Country Indicator Data'!$B$4:$N$194,4,FALSE)&gt;J$3,5,IF(VLOOKUP($E62,'Country Indicator Data'!$B$4:$N$194,4,FALSE)&lt;J$4,0,5-(J$3-VLOOKUP($E62,'Country Indicator Data'!$B$4:$N$194,4,FALSE))/(J$3-J$4)*5)),1)))</f>
        <v>0</v>
      </c>
      <c r="K62" s="238">
        <f t="shared" si="14"/>
        <v>0.45</v>
      </c>
      <c r="L62" s="238">
        <f>IF(B62="Regional crisis",(IF(VLOOKUP($C62,'Regional Crises'!$B$1:$R$66,10,FALSE)="x","x",ROUND(IF(VLOOKUP($C62,'Regional Crises'!$B$1:$R$66,10,FALSE)&gt;L$3,5,IF(VLOOKUP($C62,'Regional Crises'!$B$1:$R$66,10,FALSE)&lt;L$4,0,5-(L$3-VLOOKUP($C62,'Regional Crises'!$B$1:$R$66,10,FALSE))/(L$3-L$4)*5)),1))),IF(VLOOKUP($E62,'Country Indicator Data'!$B$4:$N$194,6,FALSE)="x","x",ROUND(IF(VLOOKUP($E62,'Country Indicator Data'!$B$4:$N$194,6,FALSE)&gt;L$3,5,IF(VLOOKUP($E62,'Country Indicator Data'!$B$4:$N$194,6,FALSE)&lt;L$4,0,5-(L$3-VLOOKUP($E62,'Country Indicator Data'!$B$4:$N$194,6,FALSE))/(L$3-L$4)*5)),1)))</f>
        <v>4.5</v>
      </c>
      <c r="M62" s="238">
        <f>IF(B62="Regional crisis",(IF(VLOOKUP($C62,'Regional Crises'!$B$1:$R$66,11,FALSE)="x","x",ROUND(IF(VLOOKUP($C62,'Regional Crises'!$B$1:$R$66,11,FALSE)&gt;M$3,5,IF(VLOOKUP($C62,'Regional Crises'!$B$1:$R$66,11,FALSE)&lt;M$4,0,5-(M$3-VLOOKUP($C62,'Regional Crises'!$B$1:$R$66,11,FALSE))/(M$3-M$4)*5)),1))),IF(VLOOKUP($E62,'Country Indicator Data'!$B$4:$N$194,7,FALSE)="x","x",ROUND(IF(VLOOKUP($E62,'Country Indicator Data'!$B$4:$N$194,7,FALSE)&gt;M$3,5,IF(VLOOKUP($E62,'Country Indicator Data'!$B$4:$N$194,7,FALSE)&lt;M$4,0,5-(M$3-VLOOKUP($E62,'Country Indicator Data'!$B$4:$N$194,7,FALSE))/(M$3-M$4)*5)),1)))</f>
        <v>1</v>
      </c>
      <c r="N62" s="238">
        <f t="shared" si="15"/>
        <v>2.75</v>
      </c>
      <c r="O62" s="238">
        <f t="shared" si="16"/>
        <v>1.5333333333333332</v>
      </c>
      <c r="P62" s="238">
        <f>IF(B62="Regional crisis",VLOOKUP(C62,'Regional Crises'!$B$1:$R$69,12,FALSE),VLOOKUP(E62,'Country Indicator Data'!$B$4:$I$194,8,FALSE))</f>
        <v>5</v>
      </c>
      <c r="Q62" s="238">
        <f>IF($B62="Regional crisis",((IF(VLOOKUP($C62,'Regional Crises'!$B$1:$R$66,13,FALSE)="x","x",ROUND(IF(VLOOKUP($C62,'Regional Crises'!$B$1:$R$66,13,FALSE)&gt;Q$3,5,IF(VLOOKUP($C62,'Regional Crises'!$B$1:$R$66,13,FALSE)&lt;Q$4,0,5-(LOG(Q$3)-LOG(VLOOKUP($C62,'Regional Crises'!$B$1:$R$66,13,FALSE)))/(LOG(Q$3)-LOG(Q$4))*5)),1)))),(IF(VLOOKUP($E62,'Country Indicator Data'!$B$4:$N$194,9,FALSE)="x","x",ROUND(IF(VLOOKUP($E62,'Country Indicator Data'!$B$4:$N$194,9,FALSE)&gt;Q$3,5,IF(VLOOKUP($E62,'Country Indicator Data'!$B$4:$N$194,9,FALSE)&lt;Q$4,0,5-(LOG(Q$3)-LOG(VLOOKUP($E62,'Country Indicator Data'!$B$4:$N$194,9,FALSE)))/(LOG(Q$3)-LOG(Q$4))*5)),1))))</f>
        <v>4.3</v>
      </c>
      <c r="R62" s="238">
        <f t="shared" si="17"/>
        <v>4.6500000000000004</v>
      </c>
      <c r="S62" s="238">
        <f>IF(B62="Regional crisis",((IF(VLOOKUP($C62,'Regional Crises'!$B$1:$R$66,17,FALSE)="x","x",ROUND(IF(VLOOKUP($C62,'Regional Crises'!$B$1:$R$66,17,FALSE)&gt;S$3,0,IF(VLOOKUP($C62,'Regional Crises'!$B$1:$R$66,17,FALSE)&lt;S$4,5,(S$3-VLOOKUP($C62,'Regional Crises'!$B$1:$R$66,17,FALSE))/(S$3-S$4)*5)),1)))),(IF(VLOOKUP($E62,'Country Indicator Data'!$B$4:$N$194,13,FALSE)="x","x",ROUND(IF(VLOOKUP($E62,'Country Indicator Data'!$B$4:$N$194,13,FALSE)&gt;S$3,0,IF(VLOOKUP($E62,'Country Indicator Data'!$B$4:$N$194,13,FALSE)&lt;S$4,5,(S$3-VLOOKUP($E62,'Country Indicator Data'!$B$4:$N$194,13,FALSE))/(S$3-S$4)*5)),1))))</f>
        <v>3.6</v>
      </c>
      <c r="T62" s="238">
        <f>IF(B62="Regional crisis",((IF(VLOOKUP($C62,'Regional Crises'!$B$1:$R$66,14,FALSE)="x","x",ROUND(IF(VLOOKUP($C62,'Regional Crises'!$B$1:$R$66,14,FALSE)&gt;T$3,0,IF(VLOOKUP($C62,'Regional Crises'!$B$1:$R$66,14,FALSE)&lt;T$4,5,(T$3-VLOOKUP($C62,'Regional Crises'!$B$1:$R$66,14,FALSE))/(T$3-T$4)*5)),1)))),(IF(VLOOKUP($E62,'Country Indicator Data'!$B$4:$N$194,10,FALSE)="x","x",ROUND(IF(VLOOKUP($E62,'Country Indicator Data'!$B$4:$N$194,10,FALSE)&gt;T$3,0,IF(VLOOKUP($E62,'Country Indicator Data'!$B$4:$N$194,10,FALSE)&lt;T$4,5,(T$3-VLOOKUP($E62,'Country Indicator Data'!$B$4:$N$194,10,FALSE))/(T$3-T$4)*5)),1))))</f>
        <v>3.3</v>
      </c>
      <c r="U62" s="238">
        <f>IF(B62="Regional crisis",((IF(VLOOKUP($C62,'Regional Crises'!$B$1:$R$66,15,FALSE)="x","x",ROUND(IF(VLOOKUP($C62,'Regional Crises'!$B$1:$R$66,15,FALSE)&gt;U$3,0,IF(VLOOKUP($C62,'Regional Crises'!$B$1:$R$66,15,FALSE)&lt;U$4,5,(U$3-VLOOKUP($C62,'Regional Crises'!$B$1:$R$66,15,FALSE))/(U$3-U$4)*5)),1)))),(IF(VLOOKUP($E62,'Country Indicator Data'!$B$4:$N$194,11,FALSE)="x","x",ROUND(IF(VLOOKUP($E62,'Country Indicator Data'!$B$4:$N$194,11,FALSE)&gt;U$3,0,IF(VLOOKUP($E62,'Country Indicator Data'!$B$4:$N$194,11,FALSE)&lt;U$4,5,(U$3-VLOOKUP($E62,'Country Indicator Data'!$B$4:$N$194,11,FALSE))/(U$3-U$4)*5)),1))))</f>
        <v>2.8</v>
      </c>
      <c r="V62" s="238">
        <f>IF(B62="Regional crisis",((IF(VLOOKUP($C62,'Regional Crises'!$B$1:$R$66,16,FALSE)="x","x",ROUND(IF(VLOOKUP($C62,'Regional Crises'!$B$1:$R$66,16,FALSE)&gt;V$3,0,IF(VLOOKUP($C62,'Regional Crises'!$B$1:$R$66,16,FALSE)&lt;V$4,5,(V$3-VLOOKUP($C62,'Regional Crises'!$B$1:$R$66,16,FALSE))/(V$3-V$4)*5)),1)))),(IF(VLOOKUP($E62,'Country Indicator Data'!$B$4:$N$194,12,FALSE)="x","x",ROUND(IF(VLOOKUP($E62,'Country Indicator Data'!$B$4:$N$194,12,FALSE)&gt;V$3,0,IF(VLOOKUP($E62,'Country Indicator Data'!$B$4:$N$194,12,FALSE)&lt;V$4,5,(V$3-VLOOKUP($E62,'Country Indicator Data'!$B$4:$N$194,12,FALSE))/(V$3-V$4)*5)),1))))</f>
        <v>3</v>
      </c>
      <c r="W62" s="238">
        <f t="shared" si="18"/>
        <v>3.2</v>
      </c>
      <c r="X62" s="238">
        <f t="shared" si="19"/>
        <v>3.1</v>
      </c>
      <c r="Y62" s="245">
        <f>IF('Core Indicators'!FC59="x","x",IF('Core Indicators'!FC59&gt;=5,5,IF('Core Indicators'!FC59&gt;=4,4,IF('Core Indicators'!FC59&gt;=3,3,IF('Core Indicators'!FC59&gt;=2,2,IF('Core Indicators'!FC59&gt;=1,1,0))))))</f>
        <v>5</v>
      </c>
      <c r="Z62" s="238">
        <f t="shared" si="20"/>
        <v>5</v>
      </c>
      <c r="AA62" s="245">
        <f>'Crisis Indicator Data'!Y59</f>
        <v>0</v>
      </c>
      <c r="AB62" s="245">
        <f>'Crisis Indicator Data'!Z59</f>
        <v>2</v>
      </c>
      <c r="AC62" s="245">
        <f>'Crisis Indicator Data'!AA59</f>
        <v>2</v>
      </c>
      <c r="AD62" s="245">
        <f>'Crisis Indicator Data'!AB59</f>
        <v>3</v>
      </c>
      <c r="AE62" s="245">
        <f t="shared" si="21"/>
        <v>3</v>
      </c>
      <c r="AF62" s="245">
        <f>'Crisis Indicator Data'!AC59</f>
        <v>2</v>
      </c>
      <c r="AG62" s="245">
        <f>'Crisis Indicator Data'!AD59</f>
        <v>2</v>
      </c>
      <c r="AH62" s="245">
        <f t="shared" si="22"/>
        <v>4</v>
      </c>
      <c r="AI62" s="245">
        <f>'Crisis Indicator Data'!AE59</f>
        <v>3</v>
      </c>
      <c r="AJ62" s="245">
        <f>'Crisis Indicator Data'!AF59</f>
        <v>1</v>
      </c>
      <c r="AK62" s="245">
        <f>'Crisis Indicator Data'!AG59</f>
        <v>3</v>
      </c>
      <c r="AL62" s="245">
        <f t="shared" si="23"/>
        <v>5</v>
      </c>
      <c r="AM62" s="238">
        <f t="shared" si="24"/>
        <v>4</v>
      </c>
      <c r="AN62" s="238">
        <f t="shared" si="25"/>
        <v>4.5</v>
      </c>
    </row>
    <row r="63" spans="1:40" ht="13.5" customHeight="1" x14ac:dyDescent="0.3">
      <c r="A63" s="148" t="str">
        <f>'Crisis Indicator Data'!A60</f>
        <v>Multiple crises in Myanmar</v>
      </c>
      <c r="B63" s="149" t="str">
        <f>'Crisis Indicator Data'!B60</f>
        <v>Multiple crises country</v>
      </c>
      <c r="C63" s="149" t="str">
        <f>'Crisis Indicator Data'!C60</f>
        <v>MMR001</v>
      </c>
      <c r="D63" s="149" t="str">
        <f>'Crisis Indicator Data'!D60</f>
        <v>Myanmar</v>
      </c>
      <c r="E63" s="150" t="str">
        <f>'Crisis Indicator Data'!E60</f>
        <v>MMR</v>
      </c>
      <c r="F63" s="238">
        <f>IF(B63="Regional crisis",(IF(VLOOKUP($C63,'Regional Crises'!$B$1:$R$66,7,FALSE)="x","x",ROUND(IF(VLOOKUP($C63,'Regional Crises'!$B$1:$R$66,7,FALSE)&gt;$F$3,5,IF(VLOOKUP($C63,'Regional Crises'!$B$1:$R$66,7,FALSE)&lt;F$4,0,($F$3-VLOOKUP($C63,'Regional Crises'!$B$1:$R$66,7,FALSE))/($F$3-$F$4)*5)),1))),IF(VLOOKUP($E63,'Country Indicator Data'!$B$4:$N$194,3,FALSE)="x","x",ROUND(IF(VLOOKUP($E63,'Country Indicator Data'!$B$4:$N$194,3,FALSE)&gt;$F$3,5,IF(VLOOKUP($E63,'Country Indicator Data'!$B$4:$N$194,3,FALSE)&lt;$F$4,0,($F$3-VLOOKUP($E63,'Country Indicator Data'!$B$4:$N$194,3,FALSE))/($F$3-$F$4)*5)),1)))</f>
        <v>5</v>
      </c>
      <c r="G63" s="238">
        <f>IF(B63="Regional crisis",(IF(VLOOKUP($C63,'Regional Crises'!$B$1:$R$66,9,FALSE)="x","x",ROUND(IF(VLOOKUP($C63,'Regional Crises'!$B$1:$R$66,9,FALSE)&gt;G$3,5,IF(VLOOKUP($C63,'Regional Crises'!$B$1:$R$66,9,FALSE)&lt;G$4,0,(G$3-VLOOKUP($C63,'Regional Crises'!$B$1:$R$66,9,FALSE))/(G$3-G$4)*5)),1))),IF(VLOOKUP($E63,'Country Indicator Data'!$B$4:$N$194,5,FALSE)="x","x",ROUND(IF(VLOOKUP($E63,'Country Indicator Data'!$B$4:$N$194,5,FALSE)&gt;G$3,5,IF(VLOOKUP($E63,'Country Indicator Data'!$B$4:$N$194,5,FALSE)&lt;G$4,0,(G$3-VLOOKUP($E63,'Country Indicator Data'!$B$4:$N$194,5,FALSE))/(G$3-G$4)*5)),1)))</f>
        <v>3.4</v>
      </c>
      <c r="H63" s="238">
        <f t="shared" si="13"/>
        <v>4.2</v>
      </c>
      <c r="I63" s="238">
        <f>IF(B63="Regional crisis",(IF(VLOOKUP($C63,'Regional Crises'!$B$1:$R$66,6,FALSE)="x","x",ROUND(IF(VLOOKUP($C63,'Regional Crises'!$B$1:$R$66,6,FALSE)&gt;I$3,5,IF(VLOOKUP($C63,'Regional Crises'!$B$1:$R$66,6,FALSE)&lt;I$4,0,5-(I$3-VLOOKUP($C63,'Regional Crises'!$B$1:$R$66,6,FALSE))/(I$3-I$4)*5)),1))),IF(VLOOKUP($E63,'Country Indicator Data'!$B$4:$N$194,2,FALSE)="x","x",ROUND(IF(VLOOKUP($E63,'Country Indicator Data'!$B$4:$N$194,2,FALSE)&gt;I$3,5,IF(VLOOKUP($E63,'Country Indicator Data'!$B$4:$N$194,2,FALSE)&lt;I$4,0,5-(I$3-VLOOKUP($E63,'Country Indicator Data'!$B$4:$N$194,2,FALSE))/(I$3-I$4)*5)),1)))</f>
        <v>2.6</v>
      </c>
      <c r="J63" s="238">
        <f>IF(B63="Regional crisis",(IF(VLOOKUP($C63,'Regional Crises'!$B$1:$R$66,8,FALSE)="x","x",ROUND(IF(VLOOKUP($C63,'Regional Crises'!$B$1:$R$66,8,FALSE)&gt;J$3,5,IF(VLOOKUP($C63,'Regional Crises'!$B$1:$R$66,8,FALSE)&lt;J$4,0,5-(J$3-VLOOKUP($C63,'Regional Crises'!$B$1:$R$66,8,FALSE))/(J$3-J$4)*5)),1))),IF(VLOOKUP($E63,'Country Indicator Data'!$B$4:$N$194,4,FALSE)="x","x",ROUND(IF(VLOOKUP($E63,'Country Indicator Data'!$B$4:$N$194,4,FALSE)&gt;J$3,5,IF(VLOOKUP($E63,'Country Indicator Data'!$B$4:$N$194,4,FALSE)&lt;J$4,0,5-(J$3-VLOOKUP($E63,'Country Indicator Data'!$B$4:$N$194,4,FALSE))/(J$3-J$4)*5)),1)))</f>
        <v>3</v>
      </c>
      <c r="K63" s="238">
        <f t="shared" si="14"/>
        <v>2.8</v>
      </c>
      <c r="L63" s="238">
        <f>IF(B63="Regional crisis",(IF(VLOOKUP($C63,'Regional Crises'!$B$1:$R$66,10,FALSE)="x","x",ROUND(IF(VLOOKUP($C63,'Regional Crises'!$B$1:$R$66,10,FALSE)&gt;L$3,5,IF(VLOOKUP($C63,'Regional Crises'!$B$1:$R$66,10,FALSE)&lt;L$4,0,5-(L$3-VLOOKUP($C63,'Regional Crises'!$B$1:$R$66,10,FALSE))/(L$3-L$4)*5)),1))),IF(VLOOKUP($E63,'Country Indicator Data'!$B$4:$N$194,6,FALSE)="x","x",ROUND(IF(VLOOKUP($E63,'Country Indicator Data'!$B$4:$N$194,6,FALSE)&gt;L$3,5,IF(VLOOKUP($E63,'Country Indicator Data'!$B$4:$N$194,6,FALSE)&lt;L$4,0,5-(L$3-VLOOKUP($E63,'Country Indicator Data'!$B$4:$N$194,6,FALSE))/(L$3-L$4)*5)),1)))</f>
        <v>3.1</v>
      </c>
      <c r="M63" s="238">
        <f>IF(B63="Regional crisis",(IF(VLOOKUP($C63,'Regional Crises'!$B$1:$R$66,11,FALSE)="x","x",ROUND(IF(VLOOKUP($C63,'Regional Crises'!$B$1:$R$66,11,FALSE)&gt;M$3,5,IF(VLOOKUP($C63,'Regional Crises'!$B$1:$R$66,11,FALSE)&lt;M$4,0,5-(M$3-VLOOKUP($C63,'Regional Crises'!$B$1:$R$66,11,FALSE))/(M$3-M$4)*5)),1))),IF(VLOOKUP($E63,'Country Indicator Data'!$B$4:$N$194,7,FALSE)="x","x",ROUND(IF(VLOOKUP($E63,'Country Indicator Data'!$B$4:$N$194,7,FALSE)&gt;M$3,5,IF(VLOOKUP($E63,'Country Indicator Data'!$B$4:$N$194,7,FALSE)&lt;M$4,0,5-(M$3-VLOOKUP($E63,'Country Indicator Data'!$B$4:$N$194,7,FALSE))/(M$3-M$4)*5)),1)))</f>
        <v>0.7</v>
      </c>
      <c r="N63" s="238">
        <f t="shared" si="15"/>
        <v>1.9</v>
      </c>
      <c r="O63" s="238">
        <f t="shared" si="16"/>
        <v>2.9666666666666668</v>
      </c>
      <c r="P63" s="238">
        <f>IF(B63="Regional crisis",VLOOKUP(C63,'Regional Crises'!$B$1:$R$69,12,FALSE),VLOOKUP(E63,'Country Indicator Data'!$B$4:$I$194,8,FALSE))</f>
        <v>4</v>
      </c>
      <c r="Q63" s="238">
        <f>IF($B63="Regional crisis",((IF(VLOOKUP($C63,'Regional Crises'!$B$1:$R$66,13,FALSE)="x","x",ROUND(IF(VLOOKUP($C63,'Regional Crises'!$B$1:$R$66,13,FALSE)&gt;Q$3,5,IF(VLOOKUP($C63,'Regional Crises'!$B$1:$R$66,13,FALSE)&lt;Q$4,0,5-(LOG(Q$3)-LOG(VLOOKUP($C63,'Regional Crises'!$B$1:$R$66,13,FALSE)))/(LOG(Q$3)-LOG(Q$4))*5)),1)))),(IF(VLOOKUP($E63,'Country Indicator Data'!$B$4:$N$194,9,FALSE)="x","x",ROUND(IF(VLOOKUP($E63,'Country Indicator Data'!$B$4:$N$194,9,FALSE)&gt;Q$3,5,IF(VLOOKUP($E63,'Country Indicator Data'!$B$4:$N$194,9,FALSE)&lt;Q$4,0,5-(LOG(Q$3)-LOG(VLOOKUP($E63,'Country Indicator Data'!$B$4:$N$194,9,FALSE)))/(LOG(Q$3)-LOG(Q$4))*5)),1))))</f>
        <v>3.3</v>
      </c>
      <c r="R63" s="238">
        <f t="shared" si="17"/>
        <v>3.65</v>
      </c>
      <c r="S63" s="238">
        <f>IF(B63="Regional crisis",((IF(VLOOKUP($C63,'Regional Crises'!$B$1:$R$66,17,FALSE)="x","x",ROUND(IF(VLOOKUP($C63,'Regional Crises'!$B$1:$R$66,17,FALSE)&gt;S$3,0,IF(VLOOKUP($C63,'Regional Crises'!$B$1:$R$66,17,FALSE)&lt;S$4,5,(S$3-VLOOKUP($C63,'Regional Crises'!$B$1:$R$66,17,FALSE))/(S$3-S$4)*5)),1)))),(IF(VLOOKUP($E63,'Country Indicator Data'!$B$4:$N$194,13,FALSE)="x","x",ROUND(IF(VLOOKUP($E63,'Country Indicator Data'!$B$4:$N$194,13,FALSE)&gt;S$3,0,IF(VLOOKUP($E63,'Country Indicator Data'!$B$4:$N$194,13,FALSE)&lt;S$4,5,(S$3-VLOOKUP($E63,'Country Indicator Data'!$B$4:$N$194,13,FALSE))/(S$3-S$4)*5)),1))))</f>
        <v>3.6</v>
      </c>
      <c r="T63" s="238">
        <f>IF(B63="Regional crisis",((IF(VLOOKUP($C63,'Regional Crises'!$B$1:$R$66,14,FALSE)="x","x",ROUND(IF(VLOOKUP($C63,'Regional Crises'!$B$1:$R$66,14,FALSE)&gt;T$3,0,IF(VLOOKUP($C63,'Regional Crises'!$B$1:$R$66,14,FALSE)&lt;T$4,5,(T$3-VLOOKUP($C63,'Regional Crises'!$B$1:$R$66,14,FALSE))/(T$3-T$4)*5)),1)))),(IF(VLOOKUP($E63,'Country Indicator Data'!$B$4:$N$194,10,FALSE)="x","x",ROUND(IF(VLOOKUP($E63,'Country Indicator Data'!$B$4:$N$194,10,FALSE)&gt;T$3,0,IF(VLOOKUP($E63,'Country Indicator Data'!$B$4:$N$194,10,FALSE)&lt;T$4,5,(T$3-VLOOKUP($E63,'Country Indicator Data'!$B$4:$N$194,10,FALSE))/(T$3-T$4)*5)),1))))</f>
        <v>3.6</v>
      </c>
      <c r="U63" s="238">
        <f>IF(B63="Regional crisis",((IF(VLOOKUP($C63,'Regional Crises'!$B$1:$R$66,15,FALSE)="x","x",ROUND(IF(VLOOKUP($C63,'Regional Crises'!$B$1:$R$66,15,FALSE)&gt;U$3,0,IF(VLOOKUP($C63,'Regional Crises'!$B$1:$R$66,15,FALSE)&lt;U$4,5,(U$3-VLOOKUP($C63,'Regional Crises'!$B$1:$R$66,15,FALSE))/(U$3-U$4)*5)),1)))),(IF(VLOOKUP($E63,'Country Indicator Data'!$B$4:$N$194,11,FALSE)="x","x",ROUND(IF(VLOOKUP($E63,'Country Indicator Data'!$B$4:$N$194,11,FALSE)&gt;U$3,0,IF(VLOOKUP($E63,'Country Indicator Data'!$B$4:$N$194,11,FALSE)&lt;U$4,5,(U$3-VLOOKUP($E63,'Country Indicator Data'!$B$4:$N$194,11,FALSE))/(U$3-U$4)*5)),1))))</f>
        <v>3.6</v>
      </c>
      <c r="V63" s="238">
        <f>IF(B63="Regional crisis",((IF(VLOOKUP($C63,'Regional Crises'!$B$1:$R$66,16,FALSE)="x","x",ROUND(IF(VLOOKUP($C63,'Regional Crises'!$B$1:$R$66,16,FALSE)&gt;V$3,0,IF(VLOOKUP($C63,'Regional Crises'!$B$1:$R$66,16,FALSE)&lt;V$4,5,(V$3-VLOOKUP($C63,'Regional Crises'!$B$1:$R$66,16,FALSE))/(V$3-V$4)*5)),1)))),(IF(VLOOKUP($E63,'Country Indicator Data'!$B$4:$N$194,12,FALSE)="x","x",ROUND(IF(VLOOKUP($E63,'Country Indicator Data'!$B$4:$N$194,12,FALSE)&gt;V$3,0,IF(VLOOKUP($E63,'Country Indicator Data'!$B$4:$N$194,12,FALSE)&lt;V$4,5,(V$3-VLOOKUP($E63,'Country Indicator Data'!$B$4:$N$194,12,FALSE))/(V$3-V$4)*5)),1))))</f>
        <v>3.5</v>
      </c>
      <c r="W63" s="238">
        <f t="shared" si="18"/>
        <v>3.6</v>
      </c>
      <c r="X63" s="238">
        <f t="shared" si="19"/>
        <v>3.4</v>
      </c>
      <c r="Y63" s="245">
        <f>IF('Core Indicators'!FC60="x","x",IF('Core Indicators'!FC60&gt;=5,5,IF('Core Indicators'!FC60&gt;=4,4,IF('Core Indicators'!FC60&gt;=3,3,IF('Core Indicators'!FC60&gt;=2,2,IF('Core Indicators'!FC60&gt;=1,1,0))))))</f>
        <v>4</v>
      </c>
      <c r="Z63" s="238">
        <f t="shared" si="20"/>
        <v>4</v>
      </c>
      <c r="AA63" s="245">
        <f>'Crisis Indicator Data'!Y60</f>
        <v>2</v>
      </c>
      <c r="AB63" s="245">
        <f>'Crisis Indicator Data'!Z60</f>
        <v>3</v>
      </c>
      <c r="AC63" s="245">
        <f>'Crisis Indicator Data'!AA60</f>
        <v>2</v>
      </c>
      <c r="AD63" s="245">
        <f>'Crisis Indicator Data'!AB60</f>
        <v>0</v>
      </c>
      <c r="AE63" s="245">
        <f t="shared" si="21"/>
        <v>3</v>
      </c>
      <c r="AF63" s="245">
        <f>'Crisis Indicator Data'!AC60</f>
        <v>3</v>
      </c>
      <c r="AG63" s="245">
        <f>'Crisis Indicator Data'!AD60</f>
        <v>3</v>
      </c>
      <c r="AH63" s="245">
        <f t="shared" si="22"/>
        <v>5</v>
      </c>
      <c r="AI63" s="245">
        <f>'Crisis Indicator Data'!AE60</f>
        <v>2</v>
      </c>
      <c r="AJ63" s="245">
        <f>'Crisis Indicator Data'!AF60</f>
        <v>1</v>
      </c>
      <c r="AK63" s="245">
        <f>'Crisis Indicator Data'!AG60</f>
        <v>3</v>
      </c>
      <c r="AL63" s="245">
        <f t="shared" si="23"/>
        <v>4</v>
      </c>
      <c r="AM63" s="238">
        <f t="shared" si="24"/>
        <v>4</v>
      </c>
      <c r="AN63" s="238">
        <f t="shared" si="25"/>
        <v>4</v>
      </c>
    </row>
    <row r="64" spans="1:40" ht="13.5" customHeight="1" x14ac:dyDescent="0.3">
      <c r="A64" s="148" t="str">
        <f>'Crisis Indicator Data'!A61</f>
        <v>Rakhine Conflict</v>
      </c>
      <c r="B64" s="149" t="str">
        <f>'Crisis Indicator Data'!B61</f>
        <v>Conflict</v>
      </c>
      <c r="C64" s="149" t="str">
        <f>'Crisis Indicator Data'!C61</f>
        <v>MMR002</v>
      </c>
      <c r="D64" s="149" t="str">
        <f>'Crisis Indicator Data'!D61</f>
        <v>Myanmar</v>
      </c>
      <c r="E64" s="150" t="str">
        <f>'Crisis Indicator Data'!E61</f>
        <v>MMR</v>
      </c>
      <c r="F64" s="238">
        <f>IF(B64="Regional crisis",(IF(VLOOKUP($C64,'Regional Crises'!$B$1:$R$66,7,FALSE)="x","x",ROUND(IF(VLOOKUP($C64,'Regional Crises'!$B$1:$R$66,7,FALSE)&gt;$F$3,5,IF(VLOOKUP($C64,'Regional Crises'!$B$1:$R$66,7,FALSE)&lt;F$4,0,($F$3-VLOOKUP($C64,'Regional Crises'!$B$1:$R$66,7,FALSE))/($F$3-$F$4)*5)),1))),IF(VLOOKUP($E64,'Country Indicator Data'!$B$4:$N$194,3,FALSE)="x","x",ROUND(IF(VLOOKUP($E64,'Country Indicator Data'!$B$4:$N$194,3,FALSE)&gt;$F$3,5,IF(VLOOKUP($E64,'Country Indicator Data'!$B$4:$N$194,3,FALSE)&lt;$F$4,0,($F$3-VLOOKUP($E64,'Country Indicator Data'!$B$4:$N$194,3,FALSE))/($F$3-$F$4)*5)),1)))</f>
        <v>5</v>
      </c>
      <c r="G64" s="238">
        <f>IF(B64="Regional crisis",(IF(VLOOKUP($C64,'Regional Crises'!$B$1:$R$66,9,FALSE)="x","x",ROUND(IF(VLOOKUP($C64,'Regional Crises'!$B$1:$R$66,9,FALSE)&gt;G$3,5,IF(VLOOKUP($C64,'Regional Crises'!$B$1:$R$66,9,FALSE)&lt;G$4,0,(G$3-VLOOKUP($C64,'Regional Crises'!$B$1:$R$66,9,FALSE))/(G$3-G$4)*5)),1))),IF(VLOOKUP($E64,'Country Indicator Data'!$B$4:$N$194,5,FALSE)="x","x",ROUND(IF(VLOOKUP($E64,'Country Indicator Data'!$B$4:$N$194,5,FALSE)&gt;G$3,5,IF(VLOOKUP($E64,'Country Indicator Data'!$B$4:$N$194,5,FALSE)&lt;G$4,0,(G$3-VLOOKUP($E64,'Country Indicator Data'!$B$4:$N$194,5,FALSE))/(G$3-G$4)*5)),1)))</f>
        <v>3.4</v>
      </c>
      <c r="H64" s="238">
        <f t="shared" si="13"/>
        <v>4.2</v>
      </c>
      <c r="I64" s="238">
        <f>IF(B64="Regional crisis",(IF(VLOOKUP($C64,'Regional Crises'!$B$1:$R$66,6,FALSE)="x","x",ROUND(IF(VLOOKUP($C64,'Regional Crises'!$B$1:$R$66,6,FALSE)&gt;I$3,5,IF(VLOOKUP($C64,'Regional Crises'!$B$1:$R$66,6,FALSE)&lt;I$4,0,5-(I$3-VLOOKUP($C64,'Regional Crises'!$B$1:$R$66,6,FALSE))/(I$3-I$4)*5)),1))),IF(VLOOKUP($E64,'Country Indicator Data'!$B$4:$N$194,2,FALSE)="x","x",ROUND(IF(VLOOKUP($E64,'Country Indicator Data'!$B$4:$N$194,2,FALSE)&gt;I$3,5,IF(VLOOKUP($E64,'Country Indicator Data'!$B$4:$N$194,2,FALSE)&lt;I$4,0,5-(I$3-VLOOKUP($E64,'Country Indicator Data'!$B$4:$N$194,2,FALSE))/(I$3-I$4)*5)),1)))</f>
        <v>2.6</v>
      </c>
      <c r="J64" s="238">
        <f>IF(B64="Regional crisis",(IF(VLOOKUP($C64,'Regional Crises'!$B$1:$R$66,8,FALSE)="x","x",ROUND(IF(VLOOKUP($C64,'Regional Crises'!$B$1:$R$66,8,FALSE)&gt;J$3,5,IF(VLOOKUP($C64,'Regional Crises'!$B$1:$R$66,8,FALSE)&lt;J$4,0,5-(J$3-VLOOKUP($C64,'Regional Crises'!$B$1:$R$66,8,FALSE))/(J$3-J$4)*5)),1))),IF(VLOOKUP($E64,'Country Indicator Data'!$B$4:$N$194,4,FALSE)="x","x",ROUND(IF(VLOOKUP($E64,'Country Indicator Data'!$B$4:$N$194,4,FALSE)&gt;J$3,5,IF(VLOOKUP($E64,'Country Indicator Data'!$B$4:$N$194,4,FALSE)&lt;J$4,0,5-(J$3-VLOOKUP($E64,'Country Indicator Data'!$B$4:$N$194,4,FALSE))/(J$3-J$4)*5)),1)))</f>
        <v>3</v>
      </c>
      <c r="K64" s="238">
        <f t="shared" si="14"/>
        <v>2.8</v>
      </c>
      <c r="L64" s="238">
        <f>IF(B64="Regional crisis",(IF(VLOOKUP($C64,'Regional Crises'!$B$1:$R$66,10,FALSE)="x","x",ROUND(IF(VLOOKUP($C64,'Regional Crises'!$B$1:$R$66,10,FALSE)&gt;L$3,5,IF(VLOOKUP($C64,'Regional Crises'!$B$1:$R$66,10,FALSE)&lt;L$4,0,5-(L$3-VLOOKUP($C64,'Regional Crises'!$B$1:$R$66,10,FALSE))/(L$3-L$4)*5)),1))),IF(VLOOKUP($E64,'Country Indicator Data'!$B$4:$N$194,6,FALSE)="x","x",ROUND(IF(VLOOKUP($E64,'Country Indicator Data'!$B$4:$N$194,6,FALSE)&gt;L$3,5,IF(VLOOKUP($E64,'Country Indicator Data'!$B$4:$N$194,6,FALSE)&lt;L$4,0,5-(L$3-VLOOKUP($E64,'Country Indicator Data'!$B$4:$N$194,6,FALSE))/(L$3-L$4)*5)),1)))</f>
        <v>3.1</v>
      </c>
      <c r="M64" s="238">
        <f>IF(B64="Regional crisis",(IF(VLOOKUP($C64,'Regional Crises'!$B$1:$R$66,11,FALSE)="x","x",ROUND(IF(VLOOKUP($C64,'Regional Crises'!$B$1:$R$66,11,FALSE)&gt;M$3,5,IF(VLOOKUP($C64,'Regional Crises'!$B$1:$R$66,11,FALSE)&lt;M$4,0,5-(M$3-VLOOKUP($C64,'Regional Crises'!$B$1:$R$66,11,FALSE))/(M$3-M$4)*5)),1))),IF(VLOOKUP($E64,'Country Indicator Data'!$B$4:$N$194,7,FALSE)="x","x",ROUND(IF(VLOOKUP($E64,'Country Indicator Data'!$B$4:$N$194,7,FALSE)&gt;M$3,5,IF(VLOOKUP($E64,'Country Indicator Data'!$B$4:$N$194,7,FALSE)&lt;M$4,0,5-(M$3-VLOOKUP($E64,'Country Indicator Data'!$B$4:$N$194,7,FALSE))/(M$3-M$4)*5)),1)))</f>
        <v>0.7</v>
      </c>
      <c r="N64" s="238">
        <f t="shared" si="15"/>
        <v>1.9</v>
      </c>
      <c r="O64" s="238">
        <f t="shared" si="16"/>
        <v>2.9666666666666668</v>
      </c>
      <c r="P64" s="238">
        <f>IF(B64="Regional crisis",VLOOKUP(C64,'Regional Crises'!$B$1:$R$69,12,FALSE),VLOOKUP(E64,'Country Indicator Data'!$B$4:$I$194,8,FALSE))</f>
        <v>4</v>
      </c>
      <c r="Q64" s="238">
        <f>IF($B64="Regional crisis",((IF(VLOOKUP($C64,'Regional Crises'!$B$1:$R$66,13,FALSE)="x","x",ROUND(IF(VLOOKUP($C64,'Regional Crises'!$B$1:$R$66,13,FALSE)&gt;Q$3,5,IF(VLOOKUP($C64,'Regional Crises'!$B$1:$R$66,13,FALSE)&lt;Q$4,0,5-(LOG(Q$3)-LOG(VLOOKUP($C64,'Regional Crises'!$B$1:$R$66,13,FALSE)))/(LOG(Q$3)-LOG(Q$4))*5)),1)))),(IF(VLOOKUP($E64,'Country Indicator Data'!$B$4:$N$194,9,FALSE)="x","x",ROUND(IF(VLOOKUP($E64,'Country Indicator Data'!$B$4:$N$194,9,FALSE)&gt;Q$3,5,IF(VLOOKUP($E64,'Country Indicator Data'!$B$4:$N$194,9,FALSE)&lt;Q$4,0,5-(LOG(Q$3)-LOG(VLOOKUP($E64,'Country Indicator Data'!$B$4:$N$194,9,FALSE)))/(LOG(Q$3)-LOG(Q$4))*5)),1))))</f>
        <v>3.3</v>
      </c>
      <c r="R64" s="238">
        <f t="shared" si="17"/>
        <v>3.65</v>
      </c>
      <c r="S64" s="238">
        <f>IF(B64="Regional crisis",((IF(VLOOKUP($C64,'Regional Crises'!$B$1:$R$66,17,FALSE)="x","x",ROUND(IF(VLOOKUP($C64,'Regional Crises'!$B$1:$R$66,17,FALSE)&gt;S$3,0,IF(VLOOKUP($C64,'Regional Crises'!$B$1:$R$66,17,FALSE)&lt;S$4,5,(S$3-VLOOKUP($C64,'Regional Crises'!$B$1:$R$66,17,FALSE))/(S$3-S$4)*5)),1)))),(IF(VLOOKUP($E64,'Country Indicator Data'!$B$4:$N$194,13,FALSE)="x","x",ROUND(IF(VLOOKUP($E64,'Country Indicator Data'!$B$4:$N$194,13,FALSE)&gt;S$3,0,IF(VLOOKUP($E64,'Country Indicator Data'!$B$4:$N$194,13,FALSE)&lt;S$4,5,(S$3-VLOOKUP($E64,'Country Indicator Data'!$B$4:$N$194,13,FALSE))/(S$3-S$4)*5)),1))))</f>
        <v>3.6</v>
      </c>
      <c r="T64" s="238">
        <f>IF(B64="Regional crisis",((IF(VLOOKUP($C64,'Regional Crises'!$B$1:$R$66,14,FALSE)="x","x",ROUND(IF(VLOOKUP($C64,'Regional Crises'!$B$1:$R$66,14,FALSE)&gt;T$3,0,IF(VLOOKUP($C64,'Regional Crises'!$B$1:$R$66,14,FALSE)&lt;T$4,5,(T$3-VLOOKUP($C64,'Regional Crises'!$B$1:$R$66,14,FALSE))/(T$3-T$4)*5)),1)))),(IF(VLOOKUP($E64,'Country Indicator Data'!$B$4:$N$194,10,FALSE)="x","x",ROUND(IF(VLOOKUP($E64,'Country Indicator Data'!$B$4:$N$194,10,FALSE)&gt;T$3,0,IF(VLOOKUP($E64,'Country Indicator Data'!$B$4:$N$194,10,FALSE)&lt;T$4,5,(T$3-VLOOKUP($E64,'Country Indicator Data'!$B$4:$N$194,10,FALSE))/(T$3-T$4)*5)),1))))</f>
        <v>3.6</v>
      </c>
      <c r="U64" s="238">
        <f>IF(B64="Regional crisis",((IF(VLOOKUP($C64,'Regional Crises'!$B$1:$R$66,15,FALSE)="x","x",ROUND(IF(VLOOKUP($C64,'Regional Crises'!$B$1:$R$66,15,FALSE)&gt;U$3,0,IF(VLOOKUP($C64,'Regional Crises'!$B$1:$R$66,15,FALSE)&lt;U$4,5,(U$3-VLOOKUP($C64,'Regional Crises'!$B$1:$R$66,15,FALSE))/(U$3-U$4)*5)),1)))),(IF(VLOOKUP($E64,'Country Indicator Data'!$B$4:$N$194,11,FALSE)="x","x",ROUND(IF(VLOOKUP($E64,'Country Indicator Data'!$B$4:$N$194,11,FALSE)&gt;U$3,0,IF(VLOOKUP($E64,'Country Indicator Data'!$B$4:$N$194,11,FALSE)&lt;U$4,5,(U$3-VLOOKUP($E64,'Country Indicator Data'!$B$4:$N$194,11,FALSE))/(U$3-U$4)*5)),1))))</f>
        <v>3.6</v>
      </c>
      <c r="V64" s="238">
        <f>IF(B64="Regional crisis",((IF(VLOOKUP($C64,'Regional Crises'!$B$1:$R$66,16,FALSE)="x","x",ROUND(IF(VLOOKUP($C64,'Regional Crises'!$B$1:$R$66,16,FALSE)&gt;V$3,0,IF(VLOOKUP($C64,'Regional Crises'!$B$1:$R$66,16,FALSE)&lt;V$4,5,(V$3-VLOOKUP($C64,'Regional Crises'!$B$1:$R$66,16,FALSE))/(V$3-V$4)*5)),1)))),(IF(VLOOKUP($E64,'Country Indicator Data'!$B$4:$N$194,12,FALSE)="x","x",ROUND(IF(VLOOKUP($E64,'Country Indicator Data'!$B$4:$N$194,12,FALSE)&gt;V$3,0,IF(VLOOKUP($E64,'Country Indicator Data'!$B$4:$N$194,12,FALSE)&lt;V$4,5,(V$3-VLOOKUP($E64,'Country Indicator Data'!$B$4:$N$194,12,FALSE))/(V$3-V$4)*5)),1))))</f>
        <v>3.5</v>
      </c>
      <c r="W64" s="238">
        <f t="shared" si="18"/>
        <v>3.6</v>
      </c>
      <c r="X64" s="238">
        <f t="shared" si="19"/>
        <v>3.4</v>
      </c>
      <c r="Y64" s="245">
        <f>IF('Core Indicators'!FC61="x","x",IF('Core Indicators'!FC61&gt;=5,5,IF('Core Indicators'!FC61&gt;=4,4,IF('Core Indicators'!FC61&gt;=3,3,IF('Core Indicators'!FC61&gt;=2,2,IF('Core Indicators'!FC61&gt;=1,1,0))))))</f>
        <v>4</v>
      </c>
      <c r="Z64" s="238">
        <f t="shared" si="20"/>
        <v>4</v>
      </c>
      <c r="AA64" s="245">
        <f>'Crisis Indicator Data'!Y61</f>
        <v>2</v>
      </c>
      <c r="AB64" s="245">
        <f>'Crisis Indicator Data'!Z61</f>
        <v>3</v>
      </c>
      <c r="AC64" s="245">
        <f>'Crisis Indicator Data'!AA61</f>
        <v>2</v>
      </c>
      <c r="AD64" s="245">
        <f>'Crisis Indicator Data'!AB61</f>
        <v>0</v>
      </c>
      <c r="AE64" s="245">
        <f t="shared" si="21"/>
        <v>3</v>
      </c>
      <c r="AF64" s="245">
        <f>'Crisis Indicator Data'!AC61</f>
        <v>3</v>
      </c>
      <c r="AG64" s="245">
        <f>'Crisis Indicator Data'!AD61</f>
        <v>3</v>
      </c>
      <c r="AH64" s="245">
        <f t="shared" si="22"/>
        <v>5</v>
      </c>
      <c r="AI64" s="245">
        <f>'Crisis Indicator Data'!AE61</f>
        <v>2</v>
      </c>
      <c r="AJ64" s="245">
        <f>'Crisis Indicator Data'!AF61</f>
        <v>1</v>
      </c>
      <c r="AK64" s="245">
        <f>'Crisis Indicator Data'!AG61</f>
        <v>3</v>
      </c>
      <c r="AL64" s="245">
        <f t="shared" si="23"/>
        <v>4</v>
      </c>
      <c r="AM64" s="238">
        <f t="shared" si="24"/>
        <v>4</v>
      </c>
      <c r="AN64" s="238">
        <f t="shared" si="25"/>
        <v>4</v>
      </c>
    </row>
    <row r="65" spans="1:40" ht="13.5" customHeight="1" x14ac:dyDescent="0.3">
      <c r="A65" s="148" t="str">
        <f>'Crisis Indicator Data'!A62</f>
        <v>Kachin and Shan Conflict</v>
      </c>
      <c r="B65" s="149" t="str">
        <f>'Crisis Indicator Data'!B62</f>
        <v>Conflict</v>
      </c>
      <c r="C65" s="149" t="str">
        <f>'Crisis Indicator Data'!C62</f>
        <v>MMR003</v>
      </c>
      <c r="D65" s="149" t="str">
        <f>'Crisis Indicator Data'!D62</f>
        <v>Myanmar</v>
      </c>
      <c r="E65" s="150" t="str">
        <f>'Crisis Indicator Data'!E62</f>
        <v>MMR</v>
      </c>
      <c r="F65" s="238">
        <f>IF(B65="Regional crisis",(IF(VLOOKUP($C65,'Regional Crises'!$B$1:$R$66,7,FALSE)="x","x",ROUND(IF(VLOOKUP($C65,'Regional Crises'!$B$1:$R$66,7,FALSE)&gt;$F$3,5,IF(VLOOKUP($C65,'Regional Crises'!$B$1:$R$66,7,FALSE)&lt;F$4,0,($F$3-VLOOKUP($C65,'Regional Crises'!$B$1:$R$66,7,FALSE))/($F$3-$F$4)*5)),1))),IF(VLOOKUP($E65,'Country Indicator Data'!$B$4:$N$194,3,FALSE)="x","x",ROUND(IF(VLOOKUP($E65,'Country Indicator Data'!$B$4:$N$194,3,FALSE)&gt;$F$3,5,IF(VLOOKUP($E65,'Country Indicator Data'!$B$4:$N$194,3,FALSE)&lt;$F$4,0,($F$3-VLOOKUP($E65,'Country Indicator Data'!$B$4:$N$194,3,FALSE))/($F$3-$F$4)*5)),1)))</f>
        <v>5</v>
      </c>
      <c r="G65" s="238">
        <f>IF(B65="Regional crisis",(IF(VLOOKUP($C65,'Regional Crises'!$B$1:$R$66,9,FALSE)="x","x",ROUND(IF(VLOOKUP($C65,'Regional Crises'!$B$1:$R$66,9,FALSE)&gt;G$3,5,IF(VLOOKUP($C65,'Regional Crises'!$B$1:$R$66,9,FALSE)&lt;G$4,0,(G$3-VLOOKUP($C65,'Regional Crises'!$B$1:$R$66,9,FALSE))/(G$3-G$4)*5)),1))),IF(VLOOKUP($E65,'Country Indicator Data'!$B$4:$N$194,5,FALSE)="x","x",ROUND(IF(VLOOKUP($E65,'Country Indicator Data'!$B$4:$N$194,5,FALSE)&gt;G$3,5,IF(VLOOKUP($E65,'Country Indicator Data'!$B$4:$N$194,5,FALSE)&lt;G$4,0,(G$3-VLOOKUP($E65,'Country Indicator Data'!$B$4:$N$194,5,FALSE))/(G$3-G$4)*5)),1)))</f>
        <v>3.4</v>
      </c>
      <c r="H65" s="238">
        <f t="shared" si="13"/>
        <v>4.2</v>
      </c>
      <c r="I65" s="238">
        <f>IF(B65="Regional crisis",(IF(VLOOKUP($C65,'Regional Crises'!$B$1:$R$66,6,FALSE)="x","x",ROUND(IF(VLOOKUP($C65,'Regional Crises'!$B$1:$R$66,6,FALSE)&gt;I$3,5,IF(VLOOKUP($C65,'Regional Crises'!$B$1:$R$66,6,FALSE)&lt;I$4,0,5-(I$3-VLOOKUP($C65,'Regional Crises'!$B$1:$R$66,6,FALSE))/(I$3-I$4)*5)),1))),IF(VLOOKUP($E65,'Country Indicator Data'!$B$4:$N$194,2,FALSE)="x","x",ROUND(IF(VLOOKUP($E65,'Country Indicator Data'!$B$4:$N$194,2,FALSE)&gt;I$3,5,IF(VLOOKUP($E65,'Country Indicator Data'!$B$4:$N$194,2,FALSE)&lt;I$4,0,5-(I$3-VLOOKUP($E65,'Country Indicator Data'!$B$4:$N$194,2,FALSE))/(I$3-I$4)*5)),1)))</f>
        <v>2.6</v>
      </c>
      <c r="J65" s="238">
        <f>IF(B65="Regional crisis",(IF(VLOOKUP($C65,'Regional Crises'!$B$1:$R$66,8,FALSE)="x","x",ROUND(IF(VLOOKUP($C65,'Regional Crises'!$B$1:$R$66,8,FALSE)&gt;J$3,5,IF(VLOOKUP($C65,'Regional Crises'!$B$1:$R$66,8,FALSE)&lt;J$4,0,5-(J$3-VLOOKUP($C65,'Regional Crises'!$B$1:$R$66,8,FALSE))/(J$3-J$4)*5)),1))),IF(VLOOKUP($E65,'Country Indicator Data'!$B$4:$N$194,4,FALSE)="x","x",ROUND(IF(VLOOKUP($E65,'Country Indicator Data'!$B$4:$N$194,4,FALSE)&gt;J$3,5,IF(VLOOKUP($E65,'Country Indicator Data'!$B$4:$N$194,4,FALSE)&lt;J$4,0,5-(J$3-VLOOKUP($E65,'Country Indicator Data'!$B$4:$N$194,4,FALSE))/(J$3-J$4)*5)),1)))</f>
        <v>3</v>
      </c>
      <c r="K65" s="238">
        <f t="shared" si="14"/>
        <v>2.8</v>
      </c>
      <c r="L65" s="238">
        <f>IF(B65="Regional crisis",(IF(VLOOKUP($C65,'Regional Crises'!$B$1:$R$66,10,FALSE)="x","x",ROUND(IF(VLOOKUP($C65,'Regional Crises'!$B$1:$R$66,10,FALSE)&gt;L$3,5,IF(VLOOKUP($C65,'Regional Crises'!$B$1:$R$66,10,FALSE)&lt;L$4,0,5-(L$3-VLOOKUP($C65,'Regional Crises'!$B$1:$R$66,10,FALSE))/(L$3-L$4)*5)),1))),IF(VLOOKUP($E65,'Country Indicator Data'!$B$4:$N$194,6,FALSE)="x","x",ROUND(IF(VLOOKUP($E65,'Country Indicator Data'!$B$4:$N$194,6,FALSE)&gt;L$3,5,IF(VLOOKUP($E65,'Country Indicator Data'!$B$4:$N$194,6,FALSE)&lt;L$4,0,5-(L$3-VLOOKUP($E65,'Country Indicator Data'!$B$4:$N$194,6,FALSE))/(L$3-L$4)*5)),1)))</f>
        <v>3.1</v>
      </c>
      <c r="M65" s="238">
        <f>IF(B65="Regional crisis",(IF(VLOOKUP($C65,'Regional Crises'!$B$1:$R$66,11,FALSE)="x","x",ROUND(IF(VLOOKUP($C65,'Regional Crises'!$B$1:$R$66,11,FALSE)&gt;M$3,5,IF(VLOOKUP($C65,'Regional Crises'!$B$1:$R$66,11,FALSE)&lt;M$4,0,5-(M$3-VLOOKUP($C65,'Regional Crises'!$B$1:$R$66,11,FALSE))/(M$3-M$4)*5)),1))),IF(VLOOKUP($E65,'Country Indicator Data'!$B$4:$N$194,7,FALSE)="x","x",ROUND(IF(VLOOKUP($E65,'Country Indicator Data'!$B$4:$N$194,7,FALSE)&gt;M$3,5,IF(VLOOKUP($E65,'Country Indicator Data'!$B$4:$N$194,7,FALSE)&lt;M$4,0,5-(M$3-VLOOKUP($E65,'Country Indicator Data'!$B$4:$N$194,7,FALSE))/(M$3-M$4)*5)),1)))</f>
        <v>0.7</v>
      </c>
      <c r="N65" s="238">
        <f t="shared" si="15"/>
        <v>1.9</v>
      </c>
      <c r="O65" s="238">
        <f t="shared" si="16"/>
        <v>2.9666666666666668</v>
      </c>
      <c r="P65" s="238">
        <f>IF(B65="Regional crisis",VLOOKUP(C65,'Regional Crises'!$B$1:$R$69,12,FALSE),VLOOKUP(E65,'Country Indicator Data'!$B$4:$I$194,8,FALSE))</f>
        <v>4</v>
      </c>
      <c r="Q65" s="238">
        <f>IF($B65="Regional crisis",((IF(VLOOKUP($C65,'Regional Crises'!$B$1:$R$66,13,FALSE)="x","x",ROUND(IF(VLOOKUP($C65,'Regional Crises'!$B$1:$R$66,13,FALSE)&gt;Q$3,5,IF(VLOOKUP($C65,'Regional Crises'!$B$1:$R$66,13,FALSE)&lt;Q$4,0,5-(LOG(Q$3)-LOG(VLOOKUP($C65,'Regional Crises'!$B$1:$R$66,13,FALSE)))/(LOG(Q$3)-LOG(Q$4))*5)),1)))),(IF(VLOOKUP($E65,'Country Indicator Data'!$B$4:$N$194,9,FALSE)="x","x",ROUND(IF(VLOOKUP($E65,'Country Indicator Data'!$B$4:$N$194,9,FALSE)&gt;Q$3,5,IF(VLOOKUP($E65,'Country Indicator Data'!$B$4:$N$194,9,FALSE)&lt;Q$4,0,5-(LOG(Q$3)-LOG(VLOOKUP($E65,'Country Indicator Data'!$B$4:$N$194,9,FALSE)))/(LOG(Q$3)-LOG(Q$4))*5)),1))))</f>
        <v>3.3</v>
      </c>
      <c r="R65" s="238">
        <f t="shared" si="17"/>
        <v>3.65</v>
      </c>
      <c r="S65" s="238">
        <f>IF(B65="Regional crisis",((IF(VLOOKUP($C65,'Regional Crises'!$B$1:$R$66,17,FALSE)="x","x",ROUND(IF(VLOOKUP($C65,'Regional Crises'!$B$1:$R$66,17,FALSE)&gt;S$3,0,IF(VLOOKUP($C65,'Regional Crises'!$B$1:$R$66,17,FALSE)&lt;S$4,5,(S$3-VLOOKUP($C65,'Regional Crises'!$B$1:$R$66,17,FALSE))/(S$3-S$4)*5)),1)))),(IF(VLOOKUP($E65,'Country Indicator Data'!$B$4:$N$194,13,FALSE)="x","x",ROUND(IF(VLOOKUP($E65,'Country Indicator Data'!$B$4:$N$194,13,FALSE)&gt;S$3,0,IF(VLOOKUP($E65,'Country Indicator Data'!$B$4:$N$194,13,FALSE)&lt;S$4,5,(S$3-VLOOKUP($E65,'Country Indicator Data'!$B$4:$N$194,13,FALSE))/(S$3-S$4)*5)),1))))</f>
        <v>3.6</v>
      </c>
      <c r="T65" s="238">
        <f>IF(B65="Regional crisis",((IF(VLOOKUP($C65,'Regional Crises'!$B$1:$R$66,14,FALSE)="x","x",ROUND(IF(VLOOKUP($C65,'Regional Crises'!$B$1:$R$66,14,FALSE)&gt;T$3,0,IF(VLOOKUP($C65,'Regional Crises'!$B$1:$R$66,14,FALSE)&lt;T$4,5,(T$3-VLOOKUP($C65,'Regional Crises'!$B$1:$R$66,14,FALSE))/(T$3-T$4)*5)),1)))),(IF(VLOOKUP($E65,'Country Indicator Data'!$B$4:$N$194,10,FALSE)="x","x",ROUND(IF(VLOOKUP($E65,'Country Indicator Data'!$B$4:$N$194,10,FALSE)&gt;T$3,0,IF(VLOOKUP($E65,'Country Indicator Data'!$B$4:$N$194,10,FALSE)&lt;T$4,5,(T$3-VLOOKUP($E65,'Country Indicator Data'!$B$4:$N$194,10,FALSE))/(T$3-T$4)*5)),1))))</f>
        <v>3.6</v>
      </c>
      <c r="U65" s="238">
        <f>IF(B65="Regional crisis",((IF(VLOOKUP($C65,'Regional Crises'!$B$1:$R$66,15,FALSE)="x","x",ROUND(IF(VLOOKUP($C65,'Regional Crises'!$B$1:$R$66,15,FALSE)&gt;U$3,0,IF(VLOOKUP($C65,'Regional Crises'!$B$1:$R$66,15,FALSE)&lt;U$4,5,(U$3-VLOOKUP($C65,'Regional Crises'!$B$1:$R$66,15,FALSE))/(U$3-U$4)*5)),1)))),(IF(VLOOKUP($E65,'Country Indicator Data'!$B$4:$N$194,11,FALSE)="x","x",ROUND(IF(VLOOKUP($E65,'Country Indicator Data'!$B$4:$N$194,11,FALSE)&gt;U$3,0,IF(VLOOKUP($E65,'Country Indicator Data'!$B$4:$N$194,11,FALSE)&lt;U$4,5,(U$3-VLOOKUP($E65,'Country Indicator Data'!$B$4:$N$194,11,FALSE))/(U$3-U$4)*5)),1))))</f>
        <v>3.6</v>
      </c>
      <c r="V65" s="238">
        <f>IF(B65="Regional crisis",((IF(VLOOKUP($C65,'Regional Crises'!$B$1:$R$66,16,FALSE)="x","x",ROUND(IF(VLOOKUP($C65,'Regional Crises'!$B$1:$R$66,16,FALSE)&gt;V$3,0,IF(VLOOKUP($C65,'Regional Crises'!$B$1:$R$66,16,FALSE)&lt;V$4,5,(V$3-VLOOKUP($C65,'Regional Crises'!$B$1:$R$66,16,FALSE))/(V$3-V$4)*5)),1)))),(IF(VLOOKUP($E65,'Country Indicator Data'!$B$4:$N$194,12,FALSE)="x","x",ROUND(IF(VLOOKUP($E65,'Country Indicator Data'!$B$4:$N$194,12,FALSE)&gt;V$3,0,IF(VLOOKUP($E65,'Country Indicator Data'!$B$4:$N$194,12,FALSE)&lt;V$4,5,(V$3-VLOOKUP($E65,'Country Indicator Data'!$B$4:$N$194,12,FALSE))/(V$3-V$4)*5)),1))))</f>
        <v>3.5</v>
      </c>
      <c r="W65" s="238">
        <f t="shared" si="18"/>
        <v>3.6</v>
      </c>
      <c r="X65" s="238">
        <f t="shared" si="19"/>
        <v>3.4</v>
      </c>
      <c r="Y65" s="245">
        <f>IF('Core Indicators'!FC62="x","x",IF('Core Indicators'!FC62&gt;=5,5,IF('Core Indicators'!FC62&gt;=4,4,IF('Core Indicators'!FC62&gt;=3,3,IF('Core Indicators'!FC62&gt;=2,2,IF('Core Indicators'!FC62&gt;=1,1,0))))))</f>
        <v>3</v>
      </c>
      <c r="Z65" s="238">
        <f t="shared" si="20"/>
        <v>3</v>
      </c>
      <c r="AA65" s="245">
        <f>'Crisis Indicator Data'!Y62</f>
        <v>2</v>
      </c>
      <c r="AB65" s="245">
        <f>'Crisis Indicator Data'!Z62</f>
        <v>2</v>
      </c>
      <c r="AC65" s="245">
        <f>'Crisis Indicator Data'!AA62</f>
        <v>2</v>
      </c>
      <c r="AD65" s="245">
        <f>'Crisis Indicator Data'!AB62</f>
        <v>0</v>
      </c>
      <c r="AE65" s="245">
        <f t="shared" si="21"/>
        <v>3</v>
      </c>
      <c r="AF65" s="245">
        <f>'Crisis Indicator Data'!AC62</f>
        <v>2</v>
      </c>
      <c r="AG65" s="245">
        <f>'Crisis Indicator Data'!AD62</f>
        <v>3</v>
      </c>
      <c r="AH65" s="245">
        <f t="shared" si="22"/>
        <v>5</v>
      </c>
      <c r="AI65" s="245">
        <f>'Crisis Indicator Data'!AE62</f>
        <v>1</v>
      </c>
      <c r="AJ65" s="245">
        <f>'Crisis Indicator Data'!AF62</f>
        <v>1</v>
      </c>
      <c r="AK65" s="245">
        <f>'Crisis Indicator Data'!AG62</f>
        <v>2</v>
      </c>
      <c r="AL65" s="245">
        <f t="shared" si="23"/>
        <v>3</v>
      </c>
      <c r="AM65" s="238">
        <f t="shared" si="24"/>
        <v>4</v>
      </c>
      <c r="AN65" s="238">
        <f t="shared" si="25"/>
        <v>3.5</v>
      </c>
    </row>
    <row r="66" spans="1:40" ht="13.5" customHeight="1" x14ac:dyDescent="0.3">
      <c r="A66" s="148" t="str">
        <f>'Crisis Indicator Data'!A63</f>
        <v>Complex crisis in Mozambique</v>
      </c>
      <c r="B66" s="149" t="str">
        <f>'Crisis Indicator Data'!B63</f>
        <v>Complex crisis</v>
      </c>
      <c r="C66" s="149" t="str">
        <f>'Crisis Indicator Data'!C63</f>
        <v>MOZ001</v>
      </c>
      <c r="D66" s="149" t="str">
        <f>'Crisis Indicator Data'!D63</f>
        <v>Mozambique</v>
      </c>
      <c r="E66" s="150" t="str">
        <f>'Crisis Indicator Data'!E63</f>
        <v>MOZ</v>
      </c>
      <c r="F66" s="238">
        <f>IF(B66="Regional crisis",(IF(VLOOKUP($C66,'Regional Crises'!$B$1:$R$66,7,FALSE)="x","x",ROUND(IF(VLOOKUP($C66,'Regional Crises'!$B$1:$R$66,7,FALSE)&gt;$F$3,5,IF(VLOOKUP($C66,'Regional Crises'!$B$1:$R$66,7,FALSE)&lt;F$4,0,($F$3-VLOOKUP($C66,'Regional Crises'!$B$1:$R$66,7,FALSE))/($F$3-$F$4)*5)),1))),IF(VLOOKUP($E66,'Country Indicator Data'!$B$4:$N$194,3,FALSE)="x","x",ROUND(IF(VLOOKUP($E66,'Country Indicator Data'!$B$4:$N$194,3,FALSE)&gt;$F$3,5,IF(VLOOKUP($E66,'Country Indicator Data'!$B$4:$N$194,3,FALSE)&lt;$F$4,0,($F$3-VLOOKUP($E66,'Country Indicator Data'!$B$4:$N$194,3,FALSE))/($F$3-$F$4)*5)),1)))</f>
        <v>2.5</v>
      </c>
      <c r="G66" s="238">
        <f>IF(B66="Regional crisis",(IF(VLOOKUP($C66,'Regional Crises'!$B$1:$R$66,9,FALSE)="x","x",ROUND(IF(VLOOKUP($C66,'Regional Crises'!$B$1:$R$66,9,FALSE)&gt;G$3,5,IF(VLOOKUP($C66,'Regional Crises'!$B$1:$R$66,9,FALSE)&lt;G$4,0,(G$3-VLOOKUP($C66,'Regional Crises'!$B$1:$R$66,9,FALSE))/(G$3-G$4)*5)),1))),IF(VLOOKUP($E66,'Country Indicator Data'!$B$4:$N$194,5,FALSE)="x","x",ROUND(IF(VLOOKUP($E66,'Country Indicator Data'!$B$4:$N$194,5,FALSE)&gt;G$3,5,IF(VLOOKUP($E66,'Country Indicator Data'!$B$4:$N$194,5,FALSE)&lt;G$4,0,(G$3-VLOOKUP($E66,'Country Indicator Data'!$B$4:$N$194,5,FALSE))/(G$3-G$4)*5)),1)))</f>
        <v>2.8</v>
      </c>
      <c r="H66" s="238">
        <f t="shared" si="13"/>
        <v>2.65</v>
      </c>
      <c r="I66" s="238">
        <f>IF(B66="Regional crisis",(IF(VLOOKUP($C66,'Regional Crises'!$B$1:$R$66,6,FALSE)="x","x",ROUND(IF(VLOOKUP($C66,'Regional Crises'!$B$1:$R$66,6,FALSE)&gt;I$3,5,IF(VLOOKUP($C66,'Regional Crises'!$B$1:$R$66,6,FALSE)&lt;I$4,0,5-(I$3-VLOOKUP($C66,'Regional Crises'!$B$1:$R$66,6,FALSE))/(I$3-I$4)*5)),1))),IF(VLOOKUP($E66,'Country Indicator Data'!$B$4:$N$194,2,FALSE)="x","x",ROUND(IF(VLOOKUP($E66,'Country Indicator Data'!$B$4:$N$194,2,FALSE)&gt;I$3,5,IF(VLOOKUP($E66,'Country Indicator Data'!$B$4:$N$194,2,FALSE)&lt;I$4,0,5-(I$3-VLOOKUP($E66,'Country Indicator Data'!$B$4:$N$194,2,FALSE))/(I$3-I$4)*5)),1)))</f>
        <v>4.5</v>
      </c>
      <c r="J66" s="238">
        <f>IF(B66="Regional crisis",(IF(VLOOKUP($C66,'Regional Crises'!$B$1:$R$66,8,FALSE)="x","x",ROUND(IF(VLOOKUP($C66,'Regional Crises'!$B$1:$R$66,8,FALSE)&gt;J$3,5,IF(VLOOKUP($C66,'Regional Crises'!$B$1:$R$66,8,FALSE)&lt;J$4,0,5-(J$3-VLOOKUP($C66,'Regional Crises'!$B$1:$R$66,8,FALSE))/(J$3-J$4)*5)),1))),IF(VLOOKUP($E66,'Country Indicator Data'!$B$4:$N$194,4,FALSE)="x","x",ROUND(IF(VLOOKUP($E66,'Country Indicator Data'!$B$4:$N$194,4,FALSE)&gt;J$3,5,IF(VLOOKUP($E66,'Country Indicator Data'!$B$4:$N$194,4,FALSE)&lt;J$4,0,5-(J$3-VLOOKUP($E66,'Country Indicator Data'!$B$4:$N$194,4,FALSE))/(J$3-J$4)*5)),1)))</f>
        <v>1.7</v>
      </c>
      <c r="K66" s="238">
        <f t="shared" si="14"/>
        <v>3.1</v>
      </c>
      <c r="L66" s="238">
        <f>IF(B66="Regional crisis",(IF(VLOOKUP($C66,'Regional Crises'!$B$1:$R$66,10,FALSE)="x","x",ROUND(IF(VLOOKUP($C66,'Regional Crises'!$B$1:$R$66,10,FALSE)&gt;L$3,5,IF(VLOOKUP($C66,'Regional Crises'!$B$1:$R$66,10,FALSE)&lt;L$4,0,5-(L$3-VLOOKUP($C66,'Regional Crises'!$B$1:$R$66,10,FALSE))/(L$3-L$4)*5)),1))),IF(VLOOKUP($E66,'Country Indicator Data'!$B$4:$N$194,6,FALSE)="x","x",ROUND(IF(VLOOKUP($E66,'Country Indicator Data'!$B$4:$N$194,6,FALSE)&gt;L$3,5,IF(VLOOKUP($E66,'Country Indicator Data'!$B$4:$N$194,6,FALSE)&lt;L$4,0,5-(L$3-VLOOKUP($E66,'Country Indicator Data'!$B$4:$N$194,6,FALSE))/(L$3-L$4)*5)),1)))</f>
        <v>3.8</v>
      </c>
      <c r="M66" s="238">
        <f>IF(B66="Regional crisis",(IF(VLOOKUP($C66,'Regional Crises'!$B$1:$R$66,11,FALSE)="x","x",ROUND(IF(VLOOKUP($C66,'Regional Crises'!$B$1:$R$66,11,FALSE)&gt;M$3,5,IF(VLOOKUP($C66,'Regional Crises'!$B$1:$R$66,11,FALSE)&lt;M$4,0,5-(M$3-VLOOKUP($C66,'Regional Crises'!$B$1:$R$66,11,FALSE))/(M$3-M$4)*5)),1))),IF(VLOOKUP($E66,'Country Indicator Data'!$B$4:$N$194,7,FALSE)="x","x",ROUND(IF(VLOOKUP($E66,'Country Indicator Data'!$B$4:$N$194,7,FALSE)&gt;M$3,5,IF(VLOOKUP($E66,'Country Indicator Data'!$B$4:$N$194,7,FALSE)&lt;M$4,0,5-(M$3-VLOOKUP($E66,'Country Indicator Data'!$B$4:$N$194,7,FALSE))/(M$3-M$4)*5)),1)))</f>
        <v>3.6</v>
      </c>
      <c r="N66" s="238">
        <f t="shared" si="15"/>
        <v>3.7</v>
      </c>
      <c r="O66" s="238">
        <f t="shared" si="16"/>
        <v>3.15</v>
      </c>
      <c r="P66" s="238">
        <f>IF(B66="Regional crisis",VLOOKUP(C66,'Regional Crises'!$B$1:$R$69,12,FALSE),VLOOKUP(E66,'Country Indicator Data'!$B$4:$I$194,8,FALSE))</f>
        <v>4</v>
      </c>
      <c r="Q66" s="238">
        <f>IF($B66="Regional crisis",((IF(VLOOKUP($C66,'Regional Crises'!$B$1:$R$66,13,FALSE)="x","x",ROUND(IF(VLOOKUP($C66,'Regional Crises'!$B$1:$R$66,13,FALSE)&gt;Q$3,5,IF(VLOOKUP($C66,'Regional Crises'!$B$1:$R$66,13,FALSE)&lt;Q$4,0,5-(LOG(Q$3)-LOG(VLOOKUP($C66,'Regional Crises'!$B$1:$R$66,13,FALSE)))/(LOG(Q$3)-LOG(Q$4))*5)),1)))),(IF(VLOOKUP($E66,'Country Indicator Data'!$B$4:$N$194,9,FALSE)="x","x",ROUND(IF(VLOOKUP($E66,'Country Indicator Data'!$B$4:$N$194,9,FALSE)&gt;Q$3,5,IF(VLOOKUP($E66,'Country Indicator Data'!$B$4:$N$194,9,FALSE)&lt;Q$4,0,5-(LOG(Q$3)-LOG(VLOOKUP($E66,'Country Indicator Data'!$B$4:$N$194,9,FALSE)))/(LOG(Q$3)-LOG(Q$4))*5)),1))))</f>
        <v>4.0999999999999996</v>
      </c>
      <c r="R66" s="238">
        <f t="shared" si="17"/>
        <v>4.05</v>
      </c>
      <c r="S66" s="238">
        <f>IF(B66="Regional crisis",((IF(VLOOKUP($C66,'Regional Crises'!$B$1:$R$66,17,FALSE)="x","x",ROUND(IF(VLOOKUP($C66,'Regional Crises'!$B$1:$R$66,17,FALSE)&gt;S$3,0,IF(VLOOKUP($C66,'Regional Crises'!$B$1:$R$66,17,FALSE)&lt;S$4,5,(S$3-VLOOKUP($C66,'Regional Crises'!$B$1:$R$66,17,FALSE))/(S$3-S$4)*5)),1)))),(IF(VLOOKUP($E66,'Country Indicator Data'!$B$4:$N$194,13,FALSE)="x","x",ROUND(IF(VLOOKUP($E66,'Country Indicator Data'!$B$4:$N$194,13,FALSE)&gt;S$3,0,IF(VLOOKUP($E66,'Country Indicator Data'!$B$4:$N$194,13,FALSE)&lt;S$4,5,(S$3-VLOOKUP($E66,'Country Indicator Data'!$B$4:$N$194,13,FALSE))/(S$3-S$4)*5)),1))))</f>
        <v>3.7</v>
      </c>
      <c r="T66" s="238">
        <f>IF(B66="Regional crisis",((IF(VLOOKUP($C66,'Regional Crises'!$B$1:$R$66,14,FALSE)="x","x",ROUND(IF(VLOOKUP($C66,'Regional Crises'!$B$1:$R$66,14,FALSE)&gt;T$3,0,IF(VLOOKUP($C66,'Regional Crises'!$B$1:$R$66,14,FALSE)&lt;T$4,5,(T$3-VLOOKUP($C66,'Regional Crises'!$B$1:$R$66,14,FALSE))/(T$3-T$4)*5)),1)))),(IF(VLOOKUP($E66,'Country Indicator Data'!$B$4:$N$194,10,FALSE)="x","x",ROUND(IF(VLOOKUP($E66,'Country Indicator Data'!$B$4:$N$194,10,FALSE)&gt;T$3,0,IF(VLOOKUP($E66,'Country Indicator Data'!$B$4:$N$194,10,FALSE)&lt;T$4,5,(T$3-VLOOKUP($E66,'Country Indicator Data'!$B$4:$N$194,10,FALSE))/(T$3-T$4)*5)),1))))</f>
        <v>3.5</v>
      </c>
      <c r="U66" s="238">
        <f>IF(B66="Regional crisis",((IF(VLOOKUP($C66,'Regional Crises'!$B$1:$R$66,15,FALSE)="x","x",ROUND(IF(VLOOKUP($C66,'Regional Crises'!$B$1:$R$66,15,FALSE)&gt;U$3,0,IF(VLOOKUP($C66,'Regional Crises'!$B$1:$R$66,15,FALSE)&lt;U$4,5,(U$3-VLOOKUP($C66,'Regional Crises'!$B$1:$R$66,15,FALSE))/(U$3-U$4)*5)),1)))),(IF(VLOOKUP($E66,'Country Indicator Data'!$B$4:$N$194,11,FALSE)="x","x",ROUND(IF(VLOOKUP($E66,'Country Indicator Data'!$B$4:$N$194,11,FALSE)&gt;U$3,0,IF(VLOOKUP($E66,'Country Indicator Data'!$B$4:$N$194,11,FALSE)&lt;U$4,5,(U$3-VLOOKUP($E66,'Country Indicator Data'!$B$4:$N$194,11,FALSE))/(U$3-U$4)*5)),1))))</f>
        <v>3.5</v>
      </c>
      <c r="V66" s="238">
        <f>IF(B66="Regional crisis",((IF(VLOOKUP($C66,'Regional Crises'!$B$1:$R$66,16,FALSE)="x","x",ROUND(IF(VLOOKUP($C66,'Regional Crises'!$B$1:$R$66,16,FALSE)&gt;V$3,0,IF(VLOOKUP($C66,'Regional Crises'!$B$1:$R$66,16,FALSE)&lt;V$4,5,(V$3-VLOOKUP($C66,'Regional Crises'!$B$1:$R$66,16,FALSE))/(V$3-V$4)*5)),1)))),(IF(VLOOKUP($E66,'Country Indicator Data'!$B$4:$N$194,12,FALSE)="x","x",ROUND(IF(VLOOKUP($E66,'Country Indicator Data'!$B$4:$N$194,12,FALSE)&gt;V$3,0,IF(VLOOKUP($E66,'Country Indicator Data'!$B$4:$N$194,12,FALSE)&lt;V$4,5,(V$3-VLOOKUP($E66,'Country Indicator Data'!$B$4:$N$194,12,FALSE))/(V$3-V$4)*5)),1))))</f>
        <v>2.8</v>
      </c>
      <c r="W66" s="238">
        <f t="shared" si="18"/>
        <v>3.4</v>
      </c>
      <c r="X66" s="238">
        <f t="shared" si="19"/>
        <v>3.5</v>
      </c>
      <c r="Y66" s="245">
        <f>IF('Core Indicators'!FC63="x","x",IF('Core Indicators'!FC63&gt;=5,5,IF('Core Indicators'!FC63&gt;=4,4,IF('Core Indicators'!FC63&gt;=3,3,IF('Core Indicators'!FC63&gt;=2,2,IF('Core Indicators'!FC63&gt;=1,1,0))))))</f>
        <v>3</v>
      </c>
      <c r="Z66" s="238">
        <f t="shared" si="20"/>
        <v>3</v>
      </c>
      <c r="AA66" s="245">
        <f>'Crisis Indicator Data'!Y63</f>
        <v>1</v>
      </c>
      <c r="AB66" s="245">
        <f>'Crisis Indicator Data'!Z63</f>
        <v>2</v>
      </c>
      <c r="AC66" s="245">
        <f>'Crisis Indicator Data'!AA63</f>
        <v>2</v>
      </c>
      <c r="AD66" s="245">
        <f>'Crisis Indicator Data'!AB63</f>
        <v>0</v>
      </c>
      <c r="AE66" s="245">
        <f t="shared" si="21"/>
        <v>2</v>
      </c>
      <c r="AF66" s="245">
        <f>'Crisis Indicator Data'!AC63</f>
        <v>1</v>
      </c>
      <c r="AG66" s="245">
        <f>'Crisis Indicator Data'!AD63</f>
        <v>2</v>
      </c>
      <c r="AH66" s="245">
        <f t="shared" si="22"/>
        <v>3</v>
      </c>
      <c r="AI66" s="245">
        <f>'Crisis Indicator Data'!AE63</f>
        <v>3</v>
      </c>
      <c r="AJ66" s="245">
        <f>'Crisis Indicator Data'!AF63</f>
        <v>1</v>
      </c>
      <c r="AK66" s="245">
        <f>'Crisis Indicator Data'!AG63</f>
        <v>1</v>
      </c>
      <c r="AL66" s="245">
        <f t="shared" si="23"/>
        <v>4</v>
      </c>
      <c r="AM66" s="238">
        <f t="shared" si="24"/>
        <v>3</v>
      </c>
      <c r="AN66" s="238">
        <f t="shared" si="25"/>
        <v>3</v>
      </c>
    </row>
    <row r="67" spans="1:40" ht="13.5" customHeight="1" x14ac:dyDescent="0.3">
      <c r="A67" s="148" t="str">
        <f>'Crisis Indicator Data'!A64</f>
        <v>Cabo Delgado Islamist Insurgency</v>
      </c>
      <c r="B67" s="149" t="str">
        <f>'Crisis Indicator Data'!B64</f>
        <v>Other type of violence</v>
      </c>
      <c r="C67" s="149" t="str">
        <f>'Crisis Indicator Data'!C64</f>
        <v>MOZ004</v>
      </c>
      <c r="D67" s="149" t="str">
        <f>'Crisis Indicator Data'!D64</f>
        <v>Mozambique</v>
      </c>
      <c r="E67" s="150" t="str">
        <f>'Crisis Indicator Data'!E64</f>
        <v>MOZ</v>
      </c>
      <c r="F67" s="238">
        <f>IF(B67="Regional crisis",(IF(VLOOKUP($C67,'Regional Crises'!$B$1:$R$66,7,FALSE)="x","x",ROUND(IF(VLOOKUP($C67,'Regional Crises'!$B$1:$R$66,7,FALSE)&gt;$F$3,5,IF(VLOOKUP($C67,'Regional Crises'!$B$1:$R$66,7,FALSE)&lt;F$4,0,($F$3-VLOOKUP($C67,'Regional Crises'!$B$1:$R$66,7,FALSE))/($F$3-$F$4)*5)),1))),IF(VLOOKUP($E67,'Country Indicator Data'!$B$4:$N$194,3,FALSE)="x","x",ROUND(IF(VLOOKUP($E67,'Country Indicator Data'!$B$4:$N$194,3,FALSE)&gt;$F$3,5,IF(VLOOKUP($E67,'Country Indicator Data'!$B$4:$N$194,3,FALSE)&lt;$F$4,0,($F$3-VLOOKUP($E67,'Country Indicator Data'!$B$4:$N$194,3,FALSE))/($F$3-$F$4)*5)),1)))</f>
        <v>2.5</v>
      </c>
      <c r="G67" s="238">
        <f>IF(B67="Regional crisis",(IF(VLOOKUP($C67,'Regional Crises'!$B$1:$R$66,9,FALSE)="x","x",ROUND(IF(VLOOKUP($C67,'Regional Crises'!$B$1:$R$66,9,FALSE)&gt;G$3,5,IF(VLOOKUP($C67,'Regional Crises'!$B$1:$R$66,9,FALSE)&lt;G$4,0,(G$3-VLOOKUP($C67,'Regional Crises'!$B$1:$R$66,9,FALSE))/(G$3-G$4)*5)),1))),IF(VLOOKUP($E67,'Country Indicator Data'!$B$4:$N$194,5,FALSE)="x","x",ROUND(IF(VLOOKUP($E67,'Country Indicator Data'!$B$4:$N$194,5,FALSE)&gt;G$3,5,IF(VLOOKUP($E67,'Country Indicator Data'!$B$4:$N$194,5,FALSE)&lt;G$4,0,(G$3-VLOOKUP($E67,'Country Indicator Data'!$B$4:$N$194,5,FALSE))/(G$3-G$4)*5)),1)))</f>
        <v>2.8</v>
      </c>
      <c r="H67" s="238">
        <f t="shared" si="13"/>
        <v>2.65</v>
      </c>
      <c r="I67" s="238">
        <f>IF(B67="Regional crisis",(IF(VLOOKUP($C67,'Regional Crises'!$B$1:$R$66,6,FALSE)="x","x",ROUND(IF(VLOOKUP($C67,'Regional Crises'!$B$1:$R$66,6,FALSE)&gt;I$3,5,IF(VLOOKUP($C67,'Regional Crises'!$B$1:$R$66,6,FALSE)&lt;I$4,0,5-(I$3-VLOOKUP($C67,'Regional Crises'!$B$1:$R$66,6,FALSE))/(I$3-I$4)*5)),1))),IF(VLOOKUP($E67,'Country Indicator Data'!$B$4:$N$194,2,FALSE)="x","x",ROUND(IF(VLOOKUP($E67,'Country Indicator Data'!$B$4:$N$194,2,FALSE)&gt;I$3,5,IF(VLOOKUP($E67,'Country Indicator Data'!$B$4:$N$194,2,FALSE)&lt;I$4,0,5-(I$3-VLOOKUP($E67,'Country Indicator Data'!$B$4:$N$194,2,FALSE))/(I$3-I$4)*5)),1)))</f>
        <v>4.5</v>
      </c>
      <c r="J67" s="238">
        <f>IF(B67="Regional crisis",(IF(VLOOKUP($C67,'Regional Crises'!$B$1:$R$66,8,FALSE)="x","x",ROUND(IF(VLOOKUP($C67,'Regional Crises'!$B$1:$R$66,8,FALSE)&gt;J$3,5,IF(VLOOKUP($C67,'Regional Crises'!$B$1:$R$66,8,FALSE)&lt;J$4,0,5-(J$3-VLOOKUP($C67,'Regional Crises'!$B$1:$R$66,8,FALSE))/(J$3-J$4)*5)),1))),IF(VLOOKUP($E67,'Country Indicator Data'!$B$4:$N$194,4,FALSE)="x","x",ROUND(IF(VLOOKUP($E67,'Country Indicator Data'!$B$4:$N$194,4,FALSE)&gt;J$3,5,IF(VLOOKUP($E67,'Country Indicator Data'!$B$4:$N$194,4,FALSE)&lt;J$4,0,5-(J$3-VLOOKUP($E67,'Country Indicator Data'!$B$4:$N$194,4,FALSE))/(J$3-J$4)*5)),1)))</f>
        <v>1.7</v>
      </c>
      <c r="K67" s="238">
        <f t="shared" si="14"/>
        <v>3.1</v>
      </c>
      <c r="L67" s="238">
        <f>IF(B67="Regional crisis",(IF(VLOOKUP($C67,'Regional Crises'!$B$1:$R$66,10,FALSE)="x","x",ROUND(IF(VLOOKUP($C67,'Regional Crises'!$B$1:$R$66,10,FALSE)&gt;L$3,5,IF(VLOOKUP($C67,'Regional Crises'!$B$1:$R$66,10,FALSE)&lt;L$4,0,5-(L$3-VLOOKUP($C67,'Regional Crises'!$B$1:$R$66,10,FALSE))/(L$3-L$4)*5)),1))),IF(VLOOKUP($E67,'Country Indicator Data'!$B$4:$N$194,6,FALSE)="x","x",ROUND(IF(VLOOKUP($E67,'Country Indicator Data'!$B$4:$N$194,6,FALSE)&gt;L$3,5,IF(VLOOKUP($E67,'Country Indicator Data'!$B$4:$N$194,6,FALSE)&lt;L$4,0,5-(L$3-VLOOKUP($E67,'Country Indicator Data'!$B$4:$N$194,6,FALSE))/(L$3-L$4)*5)),1)))</f>
        <v>3.8</v>
      </c>
      <c r="M67" s="238">
        <f>IF(B67="Regional crisis",(IF(VLOOKUP($C67,'Regional Crises'!$B$1:$R$66,11,FALSE)="x","x",ROUND(IF(VLOOKUP($C67,'Regional Crises'!$B$1:$R$66,11,FALSE)&gt;M$3,5,IF(VLOOKUP($C67,'Regional Crises'!$B$1:$R$66,11,FALSE)&lt;M$4,0,5-(M$3-VLOOKUP($C67,'Regional Crises'!$B$1:$R$66,11,FALSE))/(M$3-M$4)*5)),1))),IF(VLOOKUP($E67,'Country Indicator Data'!$B$4:$N$194,7,FALSE)="x","x",ROUND(IF(VLOOKUP($E67,'Country Indicator Data'!$B$4:$N$194,7,FALSE)&gt;M$3,5,IF(VLOOKUP($E67,'Country Indicator Data'!$B$4:$N$194,7,FALSE)&lt;M$4,0,5-(M$3-VLOOKUP($E67,'Country Indicator Data'!$B$4:$N$194,7,FALSE))/(M$3-M$4)*5)),1)))</f>
        <v>3.6</v>
      </c>
      <c r="N67" s="238">
        <f t="shared" si="15"/>
        <v>3.7</v>
      </c>
      <c r="O67" s="238">
        <f t="shared" si="16"/>
        <v>3.15</v>
      </c>
      <c r="P67" s="238">
        <f>IF(B67="Regional crisis",VLOOKUP(C67,'Regional Crises'!$B$1:$R$69,12,FALSE),VLOOKUP(E67,'Country Indicator Data'!$B$4:$I$194,8,FALSE))</f>
        <v>4</v>
      </c>
      <c r="Q67" s="238">
        <f>IF($B67="Regional crisis",((IF(VLOOKUP($C67,'Regional Crises'!$B$1:$R$66,13,FALSE)="x","x",ROUND(IF(VLOOKUP($C67,'Regional Crises'!$B$1:$R$66,13,FALSE)&gt;Q$3,5,IF(VLOOKUP($C67,'Regional Crises'!$B$1:$R$66,13,FALSE)&lt;Q$4,0,5-(LOG(Q$3)-LOG(VLOOKUP($C67,'Regional Crises'!$B$1:$R$66,13,FALSE)))/(LOG(Q$3)-LOG(Q$4))*5)),1)))),(IF(VLOOKUP($E67,'Country Indicator Data'!$B$4:$N$194,9,FALSE)="x","x",ROUND(IF(VLOOKUP($E67,'Country Indicator Data'!$B$4:$N$194,9,FALSE)&gt;Q$3,5,IF(VLOOKUP($E67,'Country Indicator Data'!$B$4:$N$194,9,FALSE)&lt;Q$4,0,5-(LOG(Q$3)-LOG(VLOOKUP($E67,'Country Indicator Data'!$B$4:$N$194,9,FALSE)))/(LOG(Q$3)-LOG(Q$4))*5)),1))))</f>
        <v>4.0999999999999996</v>
      </c>
      <c r="R67" s="238">
        <f t="shared" si="17"/>
        <v>4.05</v>
      </c>
      <c r="S67" s="238">
        <f>IF(B67="Regional crisis",((IF(VLOOKUP($C67,'Regional Crises'!$B$1:$R$66,17,FALSE)="x","x",ROUND(IF(VLOOKUP($C67,'Regional Crises'!$B$1:$R$66,17,FALSE)&gt;S$3,0,IF(VLOOKUP($C67,'Regional Crises'!$B$1:$R$66,17,FALSE)&lt;S$4,5,(S$3-VLOOKUP($C67,'Regional Crises'!$B$1:$R$66,17,FALSE))/(S$3-S$4)*5)),1)))),(IF(VLOOKUP($E67,'Country Indicator Data'!$B$4:$N$194,13,FALSE)="x","x",ROUND(IF(VLOOKUP($E67,'Country Indicator Data'!$B$4:$N$194,13,FALSE)&gt;S$3,0,IF(VLOOKUP($E67,'Country Indicator Data'!$B$4:$N$194,13,FALSE)&lt;S$4,5,(S$3-VLOOKUP($E67,'Country Indicator Data'!$B$4:$N$194,13,FALSE))/(S$3-S$4)*5)),1))))</f>
        <v>3.7</v>
      </c>
      <c r="T67" s="238">
        <f>IF(B67="Regional crisis",((IF(VLOOKUP($C67,'Regional Crises'!$B$1:$R$66,14,FALSE)="x","x",ROUND(IF(VLOOKUP($C67,'Regional Crises'!$B$1:$R$66,14,FALSE)&gt;T$3,0,IF(VLOOKUP($C67,'Regional Crises'!$B$1:$R$66,14,FALSE)&lt;T$4,5,(T$3-VLOOKUP($C67,'Regional Crises'!$B$1:$R$66,14,FALSE))/(T$3-T$4)*5)),1)))),(IF(VLOOKUP($E67,'Country Indicator Data'!$B$4:$N$194,10,FALSE)="x","x",ROUND(IF(VLOOKUP($E67,'Country Indicator Data'!$B$4:$N$194,10,FALSE)&gt;T$3,0,IF(VLOOKUP($E67,'Country Indicator Data'!$B$4:$N$194,10,FALSE)&lt;T$4,5,(T$3-VLOOKUP($E67,'Country Indicator Data'!$B$4:$N$194,10,FALSE))/(T$3-T$4)*5)),1))))</f>
        <v>3.5</v>
      </c>
      <c r="U67" s="238">
        <f>IF(B67="Regional crisis",((IF(VLOOKUP($C67,'Regional Crises'!$B$1:$R$66,15,FALSE)="x","x",ROUND(IF(VLOOKUP($C67,'Regional Crises'!$B$1:$R$66,15,FALSE)&gt;U$3,0,IF(VLOOKUP($C67,'Regional Crises'!$B$1:$R$66,15,FALSE)&lt;U$4,5,(U$3-VLOOKUP($C67,'Regional Crises'!$B$1:$R$66,15,FALSE))/(U$3-U$4)*5)),1)))),(IF(VLOOKUP($E67,'Country Indicator Data'!$B$4:$N$194,11,FALSE)="x","x",ROUND(IF(VLOOKUP($E67,'Country Indicator Data'!$B$4:$N$194,11,FALSE)&gt;U$3,0,IF(VLOOKUP($E67,'Country Indicator Data'!$B$4:$N$194,11,FALSE)&lt;U$4,5,(U$3-VLOOKUP($E67,'Country Indicator Data'!$B$4:$N$194,11,FALSE))/(U$3-U$4)*5)),1))))</f>
        <v>3.5</v>
      </c>
      <c r="V67" s="238">
        <f>IF(B67="Regional crisis",((IF(VLOOKUP($C67,'Regional Crises'!$B$1:$R$66,16,FALSE)="x","x",ROUND(IF(VLOOKUP($C67,'Regional Crises'!$B$1:$R$66,16,FALSE)&gt;V$3,0,IF(VLOOKUP($C67,'Regional Crises'!$B$1:$R$66,16,FALSE)&lt;V$4,5,(V$3-VLOOKUP($C67,'Regional Crises'!$B$1:$R$66,16,FALSE))/(V$3-V$4)*5)),1)))),(IF(VLOOKUP($E67,'Country Indicator Data'!$B$4:$N$194,12,FALSE)="x","x",ROUND(IF(VLOOKUP($E67,'Country Indicator Data'!$B$4:$N$194,12,FALSE)&gt;V$3,0,IF(VLOOKUP($E67,'Country Indicator Data'!$B$4:$N$194,12,FALSE)&lt;V$4,5,(V$3-VLOOKUP($E67,'Country Indicator Data'!$B$4:$N$194,12,FALSE))/(V$3-V$4)*5)),1))))</f>
        <v>2.8</v>
      </c>
      <c r="W67" s="238">
        <f t="shared" si="18"/>
        <v>3.4</v>
      </c>
      <c r="X67" s="238">
        <f t="shared" si="19"/>
        <v>3.5</v>
      </c>
      <c r="Y67" s="245">
        <f>IF('Core Indicators'!FC64="x","x",IF('Core Indicators'!FC64&gt;=5,5,IF('Core Indicators'!FC64&gt;=4,4,IF('Core Indicators'!FC64&gt;=3,3,IF('Core Indicators'!FC64&gt;=2,2,IF('Core Indicators'!FC64&gt;=1,1,0))))))</f>
        <v>5</v>
      </c>
      <c r="Z67" s="238">
        <f t="shared" si="20"/>
        <v>5</v>
      </c>
      <c r="AA67" s="245">
        <f>'Crisis Indicator Data'!Y64</f>
        <v>0</v>
      </c>
      <c r="AB67" s="245">
        <f>'Crisis Indicator Data'!Z64</f>
        <v>1</v>
      </c>
      <c r="AC67" s="245">
        <f>'Crisis Indicator Data'!AA64</f>
        <v>0</v>
      </c>
      <c r="AD67" s="245">
        <f>'Crisis Indicator Data'!AB64</f>
        <v>0</v>
      </c>
      <c r="AE67" s="245">
        <f t="shared" si="21"/>
        <v>1</v>
      </c>
      <c r="AF67" s="245">
        <f>'Crisis Indicator Data'!AC64</f>
        <v>0</v>
      </c>
      <c r="AG67" s="245">
        <f>'Crisis Indicator Data'!AD64</f>
        <v>2</v>
      </c>
      <c r="AH67" s="245">
        <f t="shared" si="22"/>
        <v>2</v>
      </c>
      <c r="AI67" s="245">
        <f>'Crisis Indicator Data'!AE64</f>
        <v>1</v>
      </c>
      <c r="AJ67" s="245">
        <f>'Crisis Indicator Data'!AF64</f>
        <v>1</v>
      </c>
      <c r="AK67" s="245">
        <f>'Crisis Indicator Data'!AG64</f>
        <v>1</v>
      </c>
      <c r="AL67" s="245">
        <f t="shared" si="23"/>
        <v>3</v>
      </c>
      <c r="AM67" s="238">
        <f t="shared" si="24"/>
        <v>2</v>
      </c>
      <c r="AN67" s="238">
        <f t="shared" si="25"/>
        <v>3.5</v>
      </c>
    </row>
    <row r="68" spans="1:40" ht="13.5" customHeight="1" x14ac:dyDescent="0.3">
      <c r="A68" s="148" t="str">
        <f>'Crisis Indicator Data'!A65</f>
        <v>Food Security Crisis in Mozambique</v>
      </c>
      <c r="B68" s="149" t="str">
        <f>'Crisis Indicator Data'!B65</f>
        <v>Food Security</v>
      </c>
      <c r="C68" s="149" t="str">
        <f>'Crisis Indicator Data'!C65</f>
        <v>MOZ006</v>
      </c>
      <c r="D68" s="149" t="str">
        <f>'Crisis Indicator Data'!D65</f>
        <v>Mozambique</v>
      </c>
      <c r="E68" s="150" t="str">
        <f>'Crisis Indicator Data'!E65</f>
        <v>MOZ</v>
      </c>
      <c r="F68" s="238">
        <f>IF(B68="Regional crisis",(IF(VLOOKUP($C68,'Regional Crises'!$B$1:$R$66,7,FALSE)="x","x",ROUND(IF(VLOOKUP($C68,'Regional Crises'!$B$1:$R$66,7,FALSE)&gt;$F$3,5,IF(VLOOKUP($C68,'Regional Crises'!$B$1:$R$66,7,FALSE)&lt;F$4,0,($F$3-VLOOKUP($C68,'Regional Crises'!$B$1:$R$66,7,FALSE))/($F$3-$F$4)*5)),1))),IF(VLOOKUP($E68,'Country Indicator Data'!$B$4:$N$194,3,FALSE)="x","x",ROUND(IF(VLOOKUP($E68,'Country Indicator Data'!$B$4:$N$194,3,FALSE)&gt;$F$3,5,IF(VLOOKUP($E68,'Country Indicator Data'!$B$4:$N$194,3,FALSE)&lt;$F$4,0,($F$3-VLOOKUP($E68,'Country Indicator Data'!$B$4:$N$194,3,FALSE))/($F$3-$F$4)*5)),1)))</f>
        <v>2.5</v>
      </c>
      <c r="G68" s="238">
        <f>IF(B68="Regional crisis",(IF(VLOOKUP($C68,'Regional Crises'!$B$1:$R$66,9,FALSE)="x","x",ROUND(IF(VLOOKUP($C68,'Regional Crises'!$B$1:$R$66,9,FALSE)&gt;G$3,5,IF(VLOOKUP($C68,'Regional Crises'!$B$1:$R$66,9,FALSE)&lt;G$4,0,(G$3-VLOOKUP($C68,'Regional Crises'!$B$1:$R$66,9,FALSE))/(G$3-G$4)*5)),1))),IF(VLOOKUP($E68,'Country Indicator Data'!$B$4:$N$194,5,FALSE)="x","x",ROUND(IF(VLOOKUP($E68,'Country Indicator Data'!$B$4:$N$194,5,FALSE)&gt;G$3,5,IF(VLOOKUP($E68,'Country Indicator Data'!$B$4:$N$194,5,FALSE)&lt;G$4,0,(G$3-VLOOKUP($E68,'Country Indicator Data'!$B$4:$N$194,5,FALSE))/(G$3-G$4)*5)),1)))</f>
        <v>2.8</v>
      </c>
      <c r="H68" s="238">
        <f t="shared" si="13"/>
        <v>2.65</v>
      </c>
      <c r="I68" s="238">
        <f>IF(B68="Regional crisis",(IF(VLOOKUP($C68,'Regional Crises'!$B$1:$R$66,6,FALSE)="x","x",ROUND(IF(VLOOKUP($C68,'Regional Crises'!$B$1:$R$66,6,FALSE)&gt;I$3,5,IF(VLOOKUP($C68,'Regional Crises'!$B$1:$R$66,6,FALSE)&lt;I$4,0,5-(I$3-VLOOKUP($C68,'Regional Crises'!$B$1:$R$66,6,FALSE))/(I$3-I$4)*5)),1))),IF(VLOOKUP($E68,'Country Indicator Data'!$B$4:$N$194,2,FALSE)="x","x",ROUND(IF(VLOOKUP($E68,'Country Indicator Data'!$B$4:$N$194,2,FALSE)&gt;I$3,5,IF(VLOOKUP($E68,'Country Indicator Data'!$B$4:$N$194,2,FALSE)&lt;I$4,0,5-(I$3-VLOOKUP($E68,'Country Indicator Data'!$B$4:$N$194,2,FALSE))/(I$3-I$4)*5)),1)))</f>
        <v>4.5</v>
      </c>
      <c r="J68" s="238">
        <f>IF(B68="Regional crisis",(IF(VLOOKUP($C68,'Regional Crises'!$B$1:$R$66,8,FALSE)="x","x",ROUND(IF(VLOOKUP($C68,'Regional Crises'!$B$1:$R$66,8,FALSE)&gt;J$3,5,IF(VLOOKUP($C68,'Regional Crises'!$B$1:$R$66,8,FALSE)&lt;J$4,0,5-(J$3-VLOOKUP($C68,'Regional Crises'!$B$1:$R$66,8,FALSE))/(J$3-J$4)*5)),1))),IF(VLOOKUP($E68,'Country Indicator Data'!$B$4:$N$194,4,FALSE)="x","x",ROUND(IF(VLOOKUP($E68,'Country Indicator Data'!$B$4:$N$194,4,FALSE)&gt;J$3,5,IF(VLOOKUP($E68,'Country Indicator Data'!$B$4:$N$194,4,FALSE)&lt;J$4,0,5-(J$3-VLOOKUP($E68,'Country Indicator Data'!$B$4:$N$194,4,FALSE))/(J$3-J$4)*5)),1)))</f>
        <v>1.7</v>
      </c>
      <c r="K68" s="238">
        <f t="shared" si="14"/>
        <v>3.1</v>
      </c>
      <c r="L68" s="238">
        <f>IF(B68="Regional crisis",(IF(VLOOKUP($C68,'Regional Crises'!$B$1:$R$66,10,FALSE)="x","x",ROUND(IF(VLOOKUP($C68,'Regional Crises'!$B$1:$R$66,10,FALSE)&gt;L$3,5,IF(VLOOKUP($C68,'Regional Crises'!$B$1:$R$66,10,FALSE)&lt;L$4,0,5-(L$3-VLOOKUP($C68,'Regional Crises'!$B$1:$R$66,10,FALSE))/(L$3-L$4)*5)),1))),IF(VLOOKUP($E68,'Country Indicator Data'!$B$4:$N$194,6,FALSE)="x","x",ROUND(IF(VLOOKUP($E68,'Country Indicator Data'!$B$4:$N$194,6,FALSE)&gt;L$3,5,IF(VLOOKUP($E68,'Country Indicator Data'!$B$4:$N$194,6,FALSE)&lt;L$4,0,5-(L$3-VLOOKUP($E68,'Country Indicator Data'!$B$4:$N$194,6,FALSE))/(L$3-L$4)*5)),1)))</f>
        <v>3.8</v>
      </c>
      <c r="M68" s="238">
        <f>IF(B68="Regional crisis",(IF(VLOOKUP($C68,'Regional Crises'!$B$1:$R$66,11,FALSE)="x","x",ROUND(IF(VLOOKUP($C68,'Regional Crises'!$B$1:$R$66,11,FALSE)&gt;M$3,5,IF(VLOOKUP($C68,'Regional Crises'!$B$1:$R$66,11,FALSE)&lt;M$4,0,5-(M$3-VLOOKUP($C68,'Regional Crises'!$B$1:$R$66,11,FALSE))/(M$3-M$4)*5)),1))),IF(VLOOKUP($E68,'Country Indicator Data'!$B$4:$N$194,7,FALSE)="x","x",ROUND(IF(VLOOKUP($E68,'Country Indicator Data'!$B$4:$N$194,7,FALSE)&gt;M$3,5,IF(VLOOKUP($E68,'Country Indicator Data'!$B$4:$N$194,7,FALSE)&lt;M$4,0,5-(M$3-VLOOKUP($E68,'Country Indicator Data'!$B$4:$N$194,7,FALSE))/(M$3-M$4)*5)),1)))</f>
        <v>3.6</v>
      </c>
      <c r="N68" s="238">
        <f t="shared" si="15"/>
        <v>3.7</v>
      </c>
      <c r="O68" s="238">
        <f t="shared" si="16"/>
        <v>3.15</v>
      </c>
      <c r="P68" s="238">
        <f>IF(B68="Regional crisis",VLOOKUP(C68,'Regional Crises'!$B$1:$R$69,12,FALSE),VLOOKUP(E68,'Country Indicator Data'!$B$4:$I$194,8,FALSE))</f>
        <v>4</v>
      </c>
      <c r="Q68" s="238">
        <f>IF($B68="Regional crisis",((IF(VLOOKUP($C68,'Regional Crises'!$B$1:$R$66,13,FALSE)="x","x",ROUND(IF(VLOOKUP($C68,'Regional Crises'!$B$1:$R$66,13,FALSE)&gt;Q$3,5,IF(VLOOKUP($C68,'Regional Crises'!$B$1:$R$66,13,FALSE)&lt;Q$4,0,5-(LOG(Q$3)-LOG(VLOOKUP($C68,'Regional Crises'!$B$1:$R$66,13,FALSE)))/(LOG(Q$3)-LOG(Q$4))*5)),1)))),(IF(VLOOKUP($E68,'Country Indicator Data'!$B$4:$N$194,9,FALSE)="x","x",ROUND(IF(VLOOKUP($E68,'Country Indicator Data'!$B$4:$N$194,9,FALSE)&gt;Q$3,5,IF(VLOOKUP($E68,'Country Indicator Data'!$B$4:$N$194,9,FALSE)&lt;Q$4,0,5-(LOG(Q$3)-LOG(VLOOKUP($E68,'Country Indicator Data'!$B$4:$N$194,9,FALSE)))/(LOG(Q$3)-LOG(Q$4))*5)),1))))</f>
        <v>4.0999999999999996</v>
      </c>
      <c r="R68" s="238">
        <f t="shared" si="17"/>
        <v>4.05</v>
      </c>
      <c r="S68" s="238">
        <f>IF(B68="Regional crisis",((IF(VLOOKUP($C68,'Regional Crises'!$B$1:$R$66,17,FALSE)="x","x",ROUND(IF(VLOOKUP($C68,'Regional Crises'!$B$1:$R$66,17,FALSE)&gt;S$3,0,IF(VLOOKUP($C68,'Regional Crises'!$B$1:$R$66,17,FALSE)&lt;S$4,5,(S$3-VLOOKUP($C68,'Regional Crises'!$B$1:$R$66,17,FALSE))/(S$3-S$4)*5)),1)))),(IF(VLOOKUP($E68,'Country Indicator Data'!$B$4:$N$194,13,FALSE)="x","x",ROUND(IF(VLOOKUP($E68,'Country Indicator Data'!$B$4:$N$194,13,FALSE)&gt;S$3,0,IF(VLOOKUP($E68,'Country Indicator Data'!$B$4:$N$194,13,FALSE)&lt;S$4,5,(S$3-VLOOKUP($E68,'Country Indicator Data'!$B$4:$N$194,13,FALSE))/(S$3-S$4)*5)),1))))</f>
        <v>3.7</v>
      </c>
      <c r="T68" s="238">
        <f>IF(B68="Regional crisis",((IF(VLOOKUP($C68,'Regional Crises'!$B$1:$R$66,14,FALSE)="x","x",ROUND(IF(VLOOKUP($C68,'Regional Crises'!$B$1:$R$66,14,FALSE)&gt;T$3,0,IF(VLOOKUP($C68,'Regional Crises'!$B$1:$R$66,14,FALSE)&lt;T$4,5,(T$3-VLOOKUP($C68,'Regional Crises'!$B$1:$R$66,14,FALSE))/(T$3-T$4)*5)),1)))),(IF(VLOOKUP($E68,'Country Indicator Data'!$B$4:$N$194,10,FALSE)="x","x",ROUND(IF(VLOOKUP($E68,'Country Indicator Data'!$B$4:$N$194,10,FALSE)&gt;T$3,0,IF(VLOOKUP($E68,'Country Indicator Data'!$B$4:$N$194,10,FALSE)&lt;T$4,5,(T$3-VLOOKUP($E68,'Country Indicator Data'!$B$4:$N$194,10,FALSE))/(T$3-T$4)*5)),1))))</f>
        <v>3.5</v>
      </c>
      <c r="U68" s="238">
        <f>IF(B68="Regional crisis",((IF(VLOOKUP($C68,'Regional Crises'!$B$1:$R$66,15,FALSE)="x","x",ROUND(IF(VLOOKUP($C68,'Regional Crises'!$B$1:$R$66,15,FALSE)&gt;U$3,0,IF(VLOOKUP($C68,'Regional Crises'!$B$1:$R$66,15,FALSE)&lt;U$4,5,(U$3-VLOOKUP($C68,'Regional Crises'!$B$1:$R$66,15,FALSE))/(U$3-U$4)*5)),1)))),(IF(VLOOKUP($E68,'Country Indicator Data'!$B$4:$N$194,11,FALSE)="x","x",ROUND(IF(VLOOKUP($E68,'Country Indicator Data'!$B$4:$N$194,11,FALSE)&gt;U$3,0,IF(VLOOKUP($E68,'Country Indicator Data'!$B$4:$N$194,11,FALSE)&lt;U$4,5,(U$3-VLOOKUP($E68,'Country Indicator Data'!$B$4:$N$194,11,FALSE))/(U$3-U$4)*5)),1))))</f>
        <v>3.5</v>
      </c>
      <c r="V68" s="238">
        <f>IF(B68="Regional crisis",((IF(VLOOKUP($C68,'Regional Crises'!$B$1:$R$66,16,FALSE)="x","x",ROUND(IF(VLOOKUP($C68,'Regional Crises'!$B$1:$R$66,16,FALSE)&gt;V$3,0,IF(VLOOKUP($C68,'Regional Crises'!$B$1:$R$66,16,FALSE)&lt;V$4,5,(V$3-VLOOKUP($C68,'Regional Crises'!$B$1:$R$66,16,FALSE))/(V$3-V$4)*5)),1)))),(IF(VLOOKUP($E68,'Country Indicator Data'!$B$4:$N$194,12,FALSE)="x","x",ROUND(IF(VLOOKUP($E68,'Country Indicator Data'!$B$4:$N$194,12,FALSE)&gt;V$3,0,IF(VLOOKUP($E68,'Country Indicator Data'!$B$4:$N$194,12,FALSE)&lt;V$4,5,(V$3-VLOOKUP($E68,'Country Indicator Data'!$B$4:$N$194,12,FALSE))/(V$3-V$4)*5)),1))))</f>
        <v>2.8</v>
      </c>
      <c r="W68" s="238">
        <f t="shared" si="18"/>
        <v>3.4</v>
      </c>
      <c r="X68" s="238">
        <f t="shared" si="19"/>
        <v>3.5</v>
      </c>
      <c r="Y68" s="245">
        <f>IF('Core Indicators'!FC65="x","x",IF('Core Indicators'!FC65&gt;=5,5,IF('Core Indicators'!FC65&gt;=4,4,IF('Core Indicators'!FC65&gt;=3,3,IF('Core Indicators'!FC65&gt;=2,2,IF('Core Indicators'!FC65&gt;=1,1,0))))))</f>
        <v>3</v>
      </c>
      <c r="Z68" s="238">
        <f t="shared" si="20"/>
        <v>3</v>
      </c>
      <c r="AA68" s="245">
        <f>'Crisis Indicator Data'!Y65</f>
        <v>0</v>
      </c>
      <c r="AB68" s="245">
        <f>'Crisis Indicator Data'!Z65</f>
        <v>0</v>
      </c>
      <c r="AC68" s="245">
        <f>'Crisis Indicator Data'!AA65</f>
        <v>0</v>
      </c>
      <c r="AD68" s="245">
        <f>'Crisis Indicator Data'!AB65</f>
        <v>1</v>
      </c>
      <c r="AE68" s="245">
        <f t="shared" si="21"/>
        <v>1</v>
      </c>
      <c r="AF68" s="245">
        <f>'Crisis Indicator Data'!AC65</f>
        <v>0</v>
      </c>
      <c r="AG68" s="245">
        <f>'Crisis Indicator Data'!AD65</f>
        <v>0</v>
      </c>
      <c r="AH68" s="245">
        <f t="shared" si="22"/>
        <v>0</v>
      </c>
      <c r="AI68" s="245">
        <f>'Crisis Indicator Data'!AE65</f>
        <v>1</v>
      </c>
      <c r="AJ68" s="245">
        <f>'Crisis Indicator Data'!AF65</f>
        <v>0</v>
      </c>
      <c r="AK68" s="245">
        <f>'Crisis Indicator Data'!AG65</f>
        <v>1</v>
      </c>
      <c r="AL68" s="245">
        <f t="shared" si="23"/>
        <v>2</v>
      </c>
      <c r="AM68" s="238">
        <f t="shared" si="24"/>
        <v>1</v>
      </c>
      <c r="AN68" s="238">
        <f t="shared" si="25"/>
        <v>2</v>
      </c>
    </row>
    <row r="69" spans="1:40" ht="13.5" customHeight="1" x14ac:dyDescent="0.3">
      <c r="A69" s="148" t="str">
        <f>'Crisis Indicator Data'!A66</f>
        <v>Tropical Cyclone Eloise in Mozambique</v>
      </c>
      <c r="B69" s="149" t="str">
        <f>'Crisis Indicator Data'!B66</f>
        <v>Tropical cyclone</v>
      </c>
      <c r="C69" s="149" t="str">
        <f>'Crisis Indicator Data'!C66</f>
        <v>MOZ007</v>
      </c>
      <c r="D69" s="149" t="str">
        <f>'Crisis Indicator Data'!D66</f>
        <v>Mozambique</v>
      </c>
      <c r="E69" s="150" t="str">
        <f>'Crisis Indicator Data'!E66</f>
        <v>MOZ</v>
      </c>
      <c r="F69" s="238">
        <f>IF(B69="Regional crisis",(IF(VLOOKUP($C69,'Regional Crises'!$B$1:$R$66,7,FALSE)="x","x",ROUND(IF(VLOOKUP($C69,'Regional Crises'!$B$1:$R$66,7,FALSE)&gt;$F$3,5,IF(VLOOKUP($C69,'Regional Crises'!$B$1:$R$66,7,FALSE)&lt;F$4,0,($F$3-VLOOKUP($C69,'Regional Crises'!$B$1:$R$66,7,FALSE))/($F$3-$F$4)*5)),1))),IF(VLOOKUP($E69,'Country Indicator Data'!$B$4:$N$194,3,FALSE)="x","x",ROUND(IF(VLOOKUP($E69,'Country Indicator Data'!$B$4:$N$194,3,FALSE)&gt;$F$3,5,IF(VLOOKUP($E69,'Country Indicator Data'!$B$4:$N$194,3,FALSE)&lt;$F$4,0,($F$3-VLOOKUP($E69,'Country Indicator Data'!$B$4:$N$194,3,FALSE))/($F$3-$F$4)*5)),1)))</f>
        <v>2.5</v>
      </c>
      <c r="G69" s="238">
        <f>IF(B69="Regional crisis",(IF(VLOOKUP($C69,'Regional Crises'!$B$1:$R$66,9,FALSE)="x","x",ROUND(IF(VLOOKUP($C69,'Regional Crises'!$B$1:$R$66,9,FALSE)&gt;G$3,5,IF(VLOOKUP($C69,'Regional Crises'!$B$1:$R$66,9,FALSE)&lt;G$4,0,(G$3-VLOOKUP($C69,'Regional Crises'!$B$1:$R$66,9,FALSE))/(G$3-G$4)*5)),1))),IF(VLOOKUP($E69,'Country Indicator Data'!$B$4:$N$194,5,FALSE)="x","x",ROUND(IF(VLOOKUP($E69,'Country Indicator Data'!$B$4:$N$194,5,FALSE)&gt;G$3,5,IF(VLOOKUP($E69,'Country Indicator Data'!$B$4:$N$194,5,FALSE)&lt;G$4,0,(G$3-VLOOKUP($E69,'Country Indicator Data'!$B$4:$N$194,5,FALSE))/(G$3-G$4)*5)),1)))</f>
        <v>2.8</v>
      </c>
      <c r="H69" s="238">
        <f t="shared" si="13"/>
        <v>2.65</v>
      </c>
      <c r="I69" s="238">
        <f>IF(B69="Regional crisis",(IF(VLOOKUP($C69,'Regional Crises'!$B$1:$R$66,6,FALSE)="x","x",ROUND(IF(VLOOKUP($C69,'Regional Crises'!$B$1:$R$66,6,FALSE)&gt;I$3,5,IF(VLOOKUP($C69,'Regional Crises'!$B$1:$R$66,6,FALSE)&lt;I$4,0,5-(I$3-VLOOKUP($C69,'Regional Crises'!$B$1:$R$66,6,FALSE))/(I$3-I$4)*5)),1))),IF(VLOOKUP($E69,'Country Indicator Data'!$B$4:$N$194,2,FALSE)="x","x",ROUND(IF(VLOOKUP($E69,'Country Indicator Data'!$B$4:$N$194,2,FALSE)&gt;I$3,5,IF(VLOOKUP($E69,'Country Indicator Data'!$B$4:$N$194,2,FALSE)&lt;I$4,0,5-(I$3-VLOOKUP($E69,'Country Indicator Data'!$B$4:$N$194,2,FALSE))/(I$3-I$4)*5)),1)))</f>
        <v>4.5</v>
      </c>
      <c r="J69" s="238">
        <f>IF(B69="Regional crisis",(IF(VLOOKUP($C69,'Regional Crises'!$B$1:$R$66,8,FALSE)="x","x",ROUND(IF(VLOOKUP($C69,'Regional Crises'!$B$1:$R$66,8,FALSE)&gt;J$3,5,IF(VLOOKUP($C69,'Regional Crises'!$B$1:$R$66,8,FALSE)&lt;J$4,0,5-(J$3-VLOOKUP($C69,'Regional Crises'!$B$1:$R$66,8,FALSE))/(J$3-J$4)*5)),1))),IF(VLOOKUP($E69,'Country Indicator Data'!$B$4:$N$194,4,FALSE)="x","x",ROUND(IF(VLOOKUP($E69,'Country Indicator Data'!$B$4:$N$194,4,FALSE)&gt;J$3,5,IF(VLOOKUP($E69,'Country Indicator Data'!$B$4:$N$194,4,FALSE)&lt;J$4,0,5-(J$3-VLOOKUP($E69,'Country Indicator Data'!$B$4:$N$194,4,FALSE))/(J$3-J$4)*5)),1)))</f>
        <v>1.7</v>
      </c>
      <c r="K69" s="238">
        <f t="shared" si="14"/>
        <v>3.1</v>
      </c>
      <c r="L69" s="238">
        <f>IF(B69="Regional crisis",(IF(VLOOKUP($C69,'Regional Crises'!$B$1:$R$66,10,FALSE)="x","x",ROUND(IF(VLOOKUP($C69,'Regional Crises'!$B$1:$R$66,10,FALSE)&gt;L$3,5,IF(VLOOKUP($C69,'Regional Crises'!$B$1:$R$66,10,FALSE)&lt;L$4,0,5-(L$3-VLOOKUP($C69,'Regional Crises'!$B$1:$R$66,10,FALSE))/(L$3-L$4)*5)),1))),IF(VLOOKUP($E69,'Country Indicator Data'!$B$4:$N$194,6,FALSE)="x","x",ROUND(IF(VLOOKUP($E69,'Country Indicator Data'!$B$4:$N$194,6,FALSE)&gt;L$3,5,IF(VLOOKUP($E69,'Country Indicator Data'!$B$4:$N$194,6,FALSE)&lt;L$4,0,5-(L$3-VLOOKUP($E69,'Country Indicator Data'!$B$4:$N$194,6,FALSE))/(L$3-L$4)*5)),1)))</f>
        <v>3.8</v>
      </c>
      <c r="M69" s="238">
        <f>IF(B69="Regional crisis",(IF(VLOOKUP($C69,'Regional Crises'!$B$1:$R$66,11,FALSE)="x","x",ROUND(IF(VLOOKUP($C69,'Regional Crises'!$B$1:$R$66,11,FALSE)&gt;M$3,5,IF(VLOOKUP($C69,'Regional Crises'!$B$1:$R$66,11,FALSE)&lt;M$4,0,5-(M$3-VLOOKUP($C69,'Regional Crises'!$B$1:$R$66,11,FALSE))/(M$3-M$4)*5)),1))),IF(VLOOKUP($E69,'Country Indicator Data'!$B$4:$N$194,7,FALSE)="x","x",ROUND(IF(VLOOKUP($E69,'Country Indicator Data'!$B$4:$N$194,7,FALSE)&gt;M$3,5,IF(VLOOKUP($E69,'Country Indicator Data'!$B$4:$N$194,7,FALSE)&lt;M$4,0,5-(M$3-VLOOKUP($E69,'Country Indicator Data'!$B$4:$N$194,7,FALSE))/(M$3-M$4)*5)),1)))</f>
        <v>3.6</v>
      </c>
      <c r="N69" s="238">
        <f t="shared" si="15"/>
        <v>3.7</v>
      </c>
      <c r="O69" s="238">
        <f t="shared" si="16"/>
        <v>3.15</v>
      </c>
      <c r="P69" s="238">
        <f>IF(B69="Regional crisis",VLOOKUP(C69,'Regional Crises'!$B$1:$R$69,12,FALSE),VLOOKUP(E69,'Country Indicator Data'!$B$4:$I$194,8,FALSE))</f>
        <v>4</v>
      </c>
      <c r="Q69" s="238">
        <f>IF($B69="Regional crisis",((IF(VLOOKUP($C69,'Regional Crises'!$B$1:$R$66,13,FALSE)="x","x",ROUND(IF(VLOOKUP($C69,'Regional Crises'!$B$1:$R$66,13,FALSE)&gt;Q$3,5,IF(VLOOKUP($C69,'Regional Crises'!$B$1:$R$66,13,FALSE)&lt;Q$4,0,5-(LOG(Q$3)-LOG(VLOOKUP($C69,'Regional Crises'!$B$1:$R$66,13,FALSE)))/(LOG(Q$3)-LOG(Q$4))*5)),1)))),(IF(VLOOKUP($E69,'Country Indicator Data'!$B$4:$N$194,9,FALSE)="x","x",ROUND(IF(VLOOKUP($E69,'Country Indicator Data'!$B$4:$N$194,9,FALSE)&gt;Q$3,5,IF(VLOOKUP($E69,'Country Indicator Data'!$B$4:$N$194,9,FALSE)&lt;Q$4,0,5-(LOG(Q$3)-LOG(VLOOKUP($E69,'Country Indicator Data'!$B$4:$N$194,9,FALSE)))/(LOG(Q$3)-LOG(Q$4))*5)),1))))</f>
        <v>4.0999999999999996</v>
      </c>
      <c r="R69" s="238">
        <f t="shared" si="17"/>
        <v>4.05</v>
      </c>
      <c r="S69" s="238">
        <f>IF(B69="Regional crisis",((IF(VLOOKUP($C69,'Regional Crises'!$B$1:$R$66,17,FALSE)="x","x",ROUND(IF(VLOOKUP($C69,'Regional Crises'!$B$1:$R$66,17,FALSE)&gt;S$3,0,IF(VLOOKUP($C69,'Regional Crises'!$B$1:$R$66,17,FALSE)&lt;S$4,5,(S$3-VLOOKUP($C69,'Regional Crises'!$B$1:$R$66,17,FALSE))/(S$3-S$4)*5)),1)))),(IF(VLOOKUP($E69,'Country Indicator Data'!$B$4:$N$194,13,FALSE)="x","x",ROUND(IF(VLOOKUP($E69,'Country Indicator Data'!$B$4:$N$194,13,FALSE)&gt;S$3,0,IF(VLOOKUP($E69,'Country Indicator Data'!$B$4:$N$194,13,FALSE)&lt;S$4,5,(S$3-VLOOKUP($E69,'Country Indicator Data'!$B$4:$N$194,13,FALSE))/(S$3-S$4)*5)),1))))</f>
        <v>3.7</v>
      </c>
      <c r="T69" s="238">
        <f>IF(B69="Regional crisis",((IF(VLOOKUP($C69,'Regional Crises'!$B$1:$R$66,14,FALSE)="x","x",ROUND(IF(VLOOKUP($C69,'Regional Crises'!$B$1:$R$66,14,FALSE)&gt;T$3,0,IF(VLOOKUP($C69,'Regional Crises'!$B$1:$R$66,14,FALSE)&lt;T$4,5,(T$3-VLOOKUP($C69,'Regional Crises'!$B$1:$R$66,14,FALSE))/(T$3-T$4)*5)),1)))),(IF(VLOOKUP($E69,'Country Indicator Data'!$B$4:$N$194,10,FALSE)="x","x",ROUND(IF(VLOOKUP($E69,'Country Indicator Data'!$B$4:$N$194,10,FALSE)&gt;T$3,0,IF(VLOOKUP($E69,'Country Indicator Data'!$B$4:$N$194,10,FALSE)&lt;T$4,5,(T$3-VLOOKUP($E69,'Country Indicator Data'!$B$4:$N$194,10,FALSE))/(T$3-T$4)*5)),1))))</f>
        <v>3.5</v>
      </c>
      <c r="U69" s="238">
        <f>IF(B69="Regional crisis",((IF(VLOOKUP($C69,'Regional Crises'!$B$1:$R$66,15,FALSE)="x","x",ROUND(IF(VLOOKUP($C69,'Regional Crises'!$B$1:$R$66,15,FALSE)&gt;U$3,0,IF(VLOOKUP($C69,'Regional Crises'!$B$1:$R$66,15,FALSE)&lt;U$4,5,(U$3-VLOOKUP($C69,'Regional Crises'!$B$1:$R$66,15,FALSE))/(U$3-U$4)*5)),1)))),(IF(VLOOKUP($E69,'Country Indicator Data'!$B$4:$N$194,11,FALSE)="x","x",ROUND(IF(VLOOKUP($E69,'Country Indicator Data'!$B$4:$N$194,11,FALSE)&gt;U$3,0,IF(VLOOKUP($E69,'Country Indicator Data'!$B$4:$N$194,11,FALSE)&lt;U$4,5,(U$3-VLOOKUP($E69,'Country Indicator Data'!$B$4:$N$194,11,FALSE))/(U$3-U$4)*5)),1))))</f>
        <v>3.5</v>
      </c>
      <c r="V69" s="238">
        <f>IF(B69="Regional crisis",((IF(VLOOKUP($C69,'Regional Crises'!$B$1:$R$66,16,FALSE)="x","x",ROUND(IF(VLOOKUP($C69,'Regional Crises'!$B$1:$R$66,16,FALSE)&gt;V$3,0,IF(VLOOKUP($C69,'Regional Crises'!$B$1:$R$66,16,FALSE)&lt;V$4,5,(V$3-VLOOKUP($C69,'Regional Crises'!$B$1:$R$66,16,FALSE))/(V$3-V$4)*5)),1)))),(IF(VLOOKUP($E69,'Country Indicator Data'!$B$4:$N$194,12,FALSE)="x","x",ROUND(IF(VLOOKUP($E69,'Country Indicator Data'!$B$4:$N$194,12,FALSE)&gt;V$3,0,IF(VLOOKUP($E69,'Country Indicator Data'!$B$4:$N$194,12,FALSE)&lt;V$4,5,(V$3-VLOOKUP($E69,'Country Indicator Data'!$B$4:$N$194,12,FALSE))/(V$3-V$4)*5)),1))))</f>
        <v>2.8</v>
      </c>
      <c r="W69" s="238">
        <f t="shared" si="18"/>
        <v>3.4</v>
      </c>
      <c r="X69" s="238">
        <f t="shared" si="19"/>
        <v>3.5</v>
      </c>
      <c r="Y69" s="245">
        <f>IF('Core Indicators'!FC66="x","x",IF('Core Indicators'!FC66&gt;=5,5,IF('Core Indicators'!FC66&gt;=4,4,IF('Core Indicators'!FC66&gt;=3,3,IF('Core Indicators'!FC66&gt;=2,2,IF('Core Indicators'!FC66&gt;=1,1,0))))))</f>
        <v>3</v>
      </c>
      <c r="Z69" s="238">
        <f t="shared" si="20"/>
        <v>3</v>
      </c>
      <c r="AA69" s="245">
        <f>'Crisis Indicator Data'!Y66</f>
        <v>1</v>
      </c>
      <c r="AB69" s="245">
        <f>'Crisis Indicator Data'!Z66</f>
        <v>1</v>
      </c>
      <c r="AC69" s="245">
        <f>'Crisis Indicator Data'!AA66</f>
        <v>0</v>
      </c>
      <c r="AD69" s="245">
        <f>'Crisis Indicator Data'!AB66</f>
        <v>0</v>
      </c>
      <c r="AE69" s="245">
        <f t="shared" si="21"/>
        <v>2</v>
      </c>
      <c r="AF69" s="245">
        <f>'Crisis Indicator Data'!AC66</f>
        <v>0</v>
      </c>
      <c r="AG69" s="245">
        <f>'Crisis Indicator Data'!AD66</f>
        <v>1</v>
      </c>
      <c r="AH69" s="245">
        <f t="shared" si="22"/>
        <v>1</v>
      </c>
      <c r="AI69" s="245">
        <f>'Crisis Indicator Data'!AE66</f>
        <v>0</v>
      </c>
      <c r="AJ69" s="245">
        <f>'Crisis Indicator Data'!AF66</f>
        <v>1</v>
      </c>
      <c r="AK69" s="245">
        <f>'Crisis Indicator Data'!AG66</f>
        <v>3</v>
      </c>
      <c r="AL69" s="245">
        <f t="shared" si="23"/>
        <v>3</v>
      </c>
      <c r="AM69" s="238">
        <f t="shared" si="24"/>
        <v>2</v>
      </c>
      <c r="AN69" s="238">
        <f t="shared" si="25"/>
        <v>2.5</v>
      </c>
    </row>
    <row r="70" spans="1:40" ht="13.5" customHeight="1" x14ac:dyDescent="0.3">
      <c r="A70" s="148" t="str">
        <f>'Crisis Indicator Data'!A67</f>
        <v>Refugees from Mali in Mauritania</v>
      </c>
      <c r="B70" s="149" t="str">
        <f>'Crisis Indicator Data'!B67</f>
        <v>International displacement</v>
      </c>
      <c r="C70" s="149" t="str">
        <f>'Crisis Indicator Data'!C67</f>
        <v>MRT002</v>
      </c>
      <c r="D70" s="149" t="str">
        <f>'Crisis Indicator Data'!D67</f>
        <v>Mauritania</v>
      </c>
      <c r="E70" s="150" t="str">
        <f>'Crisis Indicator Data'!E67</f>
        <v>MRT</v>
      </c>
      <c r="F70" s="238">
        <f>IF(B70="Regional crisis",(IF(VLOOKUP($C70,'Regional Crises'!$B$1:$R$66,7,FALSE)="x","x",ROUND(IF(VLOOKUP($C70,'Regional Crises'!$B$1:$R$66,7,FALSE)&gt;$F$3,5,IF(VLOOKUP($C70,'Regional Crises'!$B$1:$R$66,7,FALSE)&lt;F$4,0,($F$3-VLOOKUP($C70,'Regional Crises'!$B$1:$R$66,7,FALSE))/($F$3-$F$4)*5)),1))),IF(VLOOKUP($E70,'Country Indicator Data'!$B$4:$N$194,3,FALSE)="x","x",ROUND(IF(VLOOKUP($E70,'Country Indicator Data'!$B$4:$N$194,3,FALSE)&gt;$F$3,5,IF(VLOOKUP($E70,'Country Indicator Data'!$B$4:$N$194,3,FALSE)&lt;$F$4,0,($F$3-VLOOKUP($E70,'Country Indicator Data'!$B$4:$N$194,3,FALSE))/($F$3-$F$4)*5)),1)))</f>
        <v>3.2</v>
      </c>
      <c r="G70" s="238">
        <f>IF(B70="Regional crisis",(IF(VLOOKUP($C70,'Regional Crises'!$B$1:$R$66,9,FALSE)="x","x",ROUND(IF(VLOOKUP($C70,'Regional Crises'!$B$1:$R$66,9,FALSE)&gt;G$3,5,IF(VLOOKUP($C70,'Regional Crises'!$B$1:$R$66,9,FALSE)&lt;G$4,0,(G$3-VLOOKUP($C70,'Regional Crises'!$B$1:$R$66,9,FALSE))/(G$3-G$4)*5)),1))),IF(VLOOKUP($E70,'Country Indicator Data'!$B$4:$N$194,5,FALSE)="x","x",ROUND(IF(VLOOKUP($E70,'Country Indicator Data'!$B$4:$N$194,5,FALSE)&gt;G$3,5,IF(VLOOKUP($E70,'Country Indicator Data'!$B$4:$N$194,5,FALSE)&lt;G$4,0,(G$3-VLOOKUP($E70,'Country Indicator Data'!$B$4:$N$194,5,FALSE))/(G$3-G$4)*5)),1)))</f>
        <v>2.9</v>
      </c>
      <c r="H70" s="238">
        <f t="shared" ref="H70:H101" si="26">IF(AND(F70="x",G70="x"),"x",AVERAGE(F70,G70))</f>
        <v>3.05</v>
      </c>
      <c r="I70" s="238">
        <f>IF(B70="Regional crisis",(IF(VLOOKUP($C70,'Regional Crises'!$B$1:$R$66,6,FALSE)="x","x",ROUND(IF(VLOOKUP($C70,'Regional Crises'!$B$1:$R$66,6,FALSE)&gt;I$3,5,IF(VLOOKUP($C70,'Regional Crises'!$B$1:$R$66,6,FALSE)&lt;I$4,0,5-(I$3-VLOOKUP($C70,'Regional Crises'!$B$1:$R$66,6,FALSE))/(I$3-I$4)*5)),1))),IF(VLOOKUP($E70,'Country Indicator Data'!$B$4:$N$194,2,FALSE)="x","x",ROUND(IF(VLOOKUP($E70,'Country Indicator Data'!$B$4:$N$194,2,FALSE)&gt;I$3,5,IF(VLOOKUP($E70,'Country Indicator Data'!$B$4:$N$194,2,FALSE)&lt;I$4,0,5-(I$3-VLOOKUP($E70,'Country Indicator Data'!$B$4:$N$194,2,FALSE))/(I$3-I$4)*5)),1)))</f>
        <v>3.3</v>
      </c>
      <c r="J70" s="238">
        <f>IF(B70="Regional crisis",(IF(VLOOKUP($C70,'Regional Crises'!$B$1:$R$66,8,FALSE)="x","x",ROUND(IF(VLOOKUP($C70,'Regional Crises'!$B$1:$R$66,8,FALSE)&gt;J$3,5,IF(VLOOKUP($C70,'Regional Crises'!$B$1:$R$66,8,FALSE)&lt;J$4,0,5-(J$3-VLOOKUP($C70,'Regional Crises'!$B$1:$R$66,8,FALSE))/(J$3-J$4)*5)),1))),IF(VLOOKUP($E70,'Country Indicator Data'!$B$4:$N$194,4,FALSE)="x","x",ROUND(IF(VLOOKUP($E70,'Country Indicator Data'!$B$4:$N$194,4,FALSE)&gt;J$3,5,IF(VLOOKUP($E70,'Country Indicator Data'!$B$4:$N$194,4,FALSE)&lt;J$4,0,5-(J$3-VLOOKUP($E70,'Country Indicator Data'!$B$4:$N$194,4,FALSE))/(J$3-J$4)*5)),1)))</f>
        <v>0</v>
      </c>
      <c r="K70" s="238">
        <f t="shared" ref="K70:K101" si="27">IF(AND(I70="x",J70="x"),"x",AVERAGE(I70,J70))</f>
        <v>1.65</v>
      </c>
      <c r="L70" s="238">
        <f>IF(B70="Regional crisis",(IF(VLOOKUP($C70,'Regional Crises'!$B$1:$R$66,10,FALSE)="x","x",ROUND(IF(VLOOKUP($C70,'Regional Crises'!$B$1:$R$66,10,FALSE)&gt;L$3,5,IF(VLOOKUP($C70,'Regional Crises'!$B$1:$R$66,10,FALSE)&lt;L$4,0,5-(L$3-VLOOKUP($C70,'Regional Crises'!$B$1:$R$66,10,FALSE))/(L$3-L$4)*5)),1))),IF(VLOOKUP($E70,'Country Indicator Data'!$B$4:$N$194,6,FALSE)="x","x",ROUND(IF(VLOOKUP($E70,'Country Indicator Data'!$B$4:$N$194,6,FALSE)&gt;L$3,5,IF(VLOOKUP($E70,'Country Indicator Data'!$B$4:$N$194,6,FALSE)&lt;L$4,0,5-(L$3-VLOOKUP($E70,'Country Indicator Data'!$B$4:$N$194,6,FALSE))/(L$3-L$4)*5)),1)))</f>
        <v>4.0999999999999996</v>
      </c>
      <c r="M70" s="238">
        <f>IF(B70="Regional crisis",(IF(VLOOKUP($C70,'Regional Crises'!$B$1:$R$66,11,FALSE)="x","x",ROUND(IF(VLOOKUP($C70,'Regional Crises'!$B$1:$R$66,11,FALSE)&gt;M$3,5,IF(VLOOKUP($C70,'Regional Crises'!$B$1:$R$66,11,FALSE)&lt;M$4,0,5-(M$3-VLOOKUP($C70,'Regional Crises'!$B$1:$R$66,11,FALSE))/(M$3-M$4)*5)),1))),IF(VLOOKUP($E70,'Country Indicator Data'!$B$4:$N$194,7,FALSE)="x","x",ROUND(IF(VLOOKUP($E70,'Country Indicator Data'!$B$4:$N$194,7,FALSE)&gt;M$3,5,IF(VLOOKUP($E70,'Country Indicator Data'!$B$4:$N$194,7,FALSE)&lt;M$4,0,5-(M$3-VLOOKUP($E70,'Country Indicator Data'!$B$4:$N$194,7,FALSE))/(M$3-M$4)*5)),1)))</f>
        <v>0.9</v>
      </c>
      <c r="N70" s="238">
        <f t="shared" ref="N70:N101" si="28">IF(AND(L70="x",M70="x"),"x",AVERAGE(L70,M70))</f>
        <v>2.5</v>
      </c>
      <c r="O70" s="238">
        <f t="shared" ref="O70:O101" si="29">AVERAGE(H70,K70,N70)</f>
        <v>2.4</v>
      </c>
      <c r="P70" s="238">
        <f>IF(B70="Regional crisis",VLOOKUP(C70,'Regional Crises'!$B$1:$R$69,12,FALSE),VLOOKUP(E70,'Country Indicator Data'!$B$4:$I$194,8,FALSE))</f>
        <v>2</v>
      </c>
      <c r="Q70" s="238" t="str">
        <f>IF($B70="Regional crisis",((IF(VLOOKUP($C70,'Regional Crises'!$B$1:$R$66,13,FALSE)="x","x",ROUND(IF(VLOOKUP($C70,'Regional Crises'!$B$1:$R$66,13,FALSE)&gt;Q$3,5,IF(VLOOKUP($C70,'Regional Crises'!$B$1:$R$66,13,FALSE)&lt;Q$4,0,5-(LOG(Q$3)-LOG(VLOOKUP($C70,'Regional Crises'!$B$1:$R$66,13,FALSE)))/(LOG(Q$3)-LOG(Q$4))*5)),1)))),(IF(VLOOKUP($E70,'Country Indicator Data'!$B$4:$N$194,9,FALSE)="x","x",ROUND(IF(VLOOKUP($E70,'Country Indicator Data'!$B$4:$N$194,9,FALSE)&gt;Q$3,5,IF(VLOOKUP($E70,'Country Indicator Data'!$B$4:$N$194,9,FALSE)&lt;Q$4,0,5-(LOG(Q$3)-LOG(VLOOKUP($E70,'Country Indicator Data'!$B$4:$N$194,9,FALSE)))/(LOG(Q$3)-LOG(Q$4))*5)),1))))</f>
        <v>x</v>
      </c>
      <c r="R70" s="238">
        <f t="shared" ref="R70:R101" si="30">AVERAGE(P70:Q70)</f>
        <v>2</v>
      </c>
      <c r="S70" s="238">
        <f>IF(B70="Regional crisis",((IF(VLOOKUP($C70,'Regional Crises'!$B$1:$R$66,17,FALSE)="x","x",ROUND(IF(VLOOKUP($C70,'Regional Crises'!$B$1:$R$66,17,FALSE)&gt;S$3,0,IF(VLOOKUP($C70,'Regional Crises'!$B$1:$R$66,17,FALSE)&lt;S$4,5,(S$3-VLOOKUP($C70,'Regional Crises'!$B$1:$R$66,17,FALSE))/(S$3-S$4)*5)),1)))),(IF(VLOOKUP($E70,'Country Indicator Data'!$B$4:$N$194,13,FALSE)="x","x",ROUND(IF(VLOOKUP($E70,'Country Indicator Data'!$B$4:$N$194,13,FALSE)&gt;S$3,0,IF(VLOOKUP($E70,'Country Indicator Data'!$B$4:$N$194,13,FALSE)&lt;S$4,5,(S$3-VLOOKUP($E70,'Country Indicator Data'!$B$4:$N$194,13,FALSE))/(S$3-S$4)*5)),1))))</f>
        <v>3.6</v>
      </c>
      <c r="T70" s="238">
        <f>IF(B70="Regional crisis",((IF(VLOOKUP($C70,'Regional Crises'!$B$1:$R$66,14,FALSE)="x","x",ROUND(IF(VLOOKUP($C70,'Regional Crises'!$B$1:$R$66,14,FALSE)&gt;T$3,0,IF(VLOOKUP($C70,'Regional Crises'!$B$1:$R$66,14,FALSE)&lt;T$4,5,(T$3-VLOOKUP($C70,'Regional Crises'!$B$1:$R$66,14,FALSE))/(T$3-T$4)*5)),1)))),(IF(VLOOKUP($E70,'Country Indicator Data'!$B$4:$N$194,10,FALSE)="x","x",ROUND(IF(VLOOKUP($E70,'Country Indicator Data'!$B$4:$N$194,10,FALSE)&gt;T$3,0,IF(VLOOKUP($E70,'Country Indicator Data'!$B$4:$N$194,10,FALSE)&lt;T$4,5,(T$3-VLOOKUP($E70,'Country Indicator Data'!$B$4:$N$194,10,FALSE))/(T$3-T$4)*5)),1))))</f>
        <v>3.1</v>
      </c>
      <c r="U70" s="238">
        <f>IF(B70="Regional crisis",((IF(VLOOKUP($C70,'Regional Crises'!$B$1:$R$66,15,FALSE)="x","x",ROUND(IF(VLOOKUP($C70,'Regional Crises'!$B$1:$R$66,15,FALSE)&gt;U$3,0,IF(VLOOKUP($C70,'Regional Crises'!$B$1:$R$66,15,FALSE)&lt;U$4,5,(U$3-VLOOKUP($C70,'Regional Crises'!$B$1:$R$66,15,FALSE))/(U$3-U$4)*5)),1)))),(IF(VLOOKUP($E70,'Country Indicator Data'!$B$4:$N$194,11,FALSE)="x","x",ROUND(IF(VLOOKUP($E70,'Country Indicator Data'!$B$4:$N$194,11,FALSE)&gt;U$3,0,IF(VLOOKUP($E70,'Country Indicator Data'!$B$4:$N$194,11,FALSE)&lt;U$4,5,(U$3-VLOOKUP($E70,'Country Indicator Data'!$B$4:$N$194,11,FALSE))/(U$3-U$4)*5)),1))))</f>
        <v>3</v>
      </c>
      <c r="V70" s="238">
        <f>IF(B70="Regional crisis",((IF(VLOOKUP($C70,'Regional Crises'!$B$1:$R$66,16,FALSE)="x","x",ROUND(IF(VLOOKUP($C70,'Regional Crises'!$B$1:$R$66,16,FALSE)&gt;V$3,0,IF(VLOOKUP($C70,'Regional Crises'!$B$1:$R$66,16,FALSE)&lt;V$4,5,(V$3-VLOOKUP($C70,'Regional Crises'!$B$1:$R$66,16,FALSE))/(V$3-V$4)*5)),1)))),(IF(VLOOKUP($E70,'Country Indicator Data'!$B$4:$N$194,12,FALSE)="x","x",ROUND(IF(VLOOKUP($E70,'Country Indicator Data'!$B$4:$N$194,12,FALSE)&gt;V$3,0,IF(VLOOKUP($E70,'Country Indicator Data'!$B$4:$N$194,12,FALSE)&lt;V$4,5,(V$3-VLOOKUP($E70,'Country Indicator Data'!$B$4:$N$194,12,FALSE))/(V$3-V$4)*5)),1))))</f>
        <v>3.3</v>
      </c>
      <c r="W70" s="238">
        <f t="shared" ref="W70:W101" si="31">IF(AND(S70="x",V70="x"),"x",ROUND(AVERAGE(S70,V70,T70,U70),1))</f>
        <v>3.3</v>
      </c>
      <c r="X70" s="238">
        <f t="shared" ref="X70:X101" si="32">ROUND(AVERAGE(O70,W70,R70),1)</f>
        <v>2.6</v>
      </c>
      <c r="Y70" s="245">
        <f>IF('Core Indicators'!FC67="x","x",IF('Core Indicators'!FC67&gt;=5,5,IF('Core Indicators'!FC67&gt;=4,4,IF('Core Indicators'!FC67&gt;=3,3,IF('Core Indicators'!FC67&gt;=2,2,IF('Core Indicators'!FC67&gt;=1,1,0))))))</f>
        <v>2</v>
      </c>
      <c r="Z70" s="238">
        <f t="shared" ref="Z70:Z101" si="33">Y70</f>
        <v>2</v>
      </c>
      <c r="AA70" s="245">
        <f>'Crisis Indicator Data'!Y67</f>
        <v>0</v>
      </c>
      <c r="AB70" s="245">
        <f>'Crisis Indicator Data'!Z67</f>
        <v>0</v>
      </c>
      <c r="AC70" s="245">
        <f>'Crisis Indicator Data'!AA67</f>
        <v>0</v>
      </c>
      <c r="AD70" s="245">
        <f>'Crisis Indicator Data'!AB67</f>
        <v>0</v>
      </c>
      <c r="AE70" s="245">
        <f t="shared" ref="AE70:AE101" si="34">IF(SUM(AA70:AD70)=0,0,IF(SUM(AA70,AB70,AC70,AD70)&lt;2,1,IF(SUM(AA70:AD70)&lt;6,2,IF(SUM(AA70:AD70)&lt;8,3,IF(SUM(AA70:AD70)&lt;10,4,5)))))</f>
        <v>0</v>
      </c>
      <c r="AF70" s="245">
        <f>'Crisis Indicator Data'!AC67</f>
        <v>0</v>
      </c>
      <c r="AG70" s="245">
        <f>'Crisis Indicator Data'!AD67</f>
        <v>0</v>
      </c>
      <c r="AH70" s="245">
        <f t="shared" ref="AH70:AH101" si="35">IF(SUM(AF70:AG70)=0,0,IF(SUM(AF70,AG70)=1,1,IF(SUM(AF70:AG70)&lt;3,2,IF(SUM(AF70:AG70)&lt;4,3,IF(SUM(AF70:AG70)&lt;5,4,5)))))</f>
        <v>0</v>
      </c>
      <c r="AI70" s="245">
        <f>'Crisis Indicator Data'!AE67</f>
        <v>0</v>
      </c>
      <c r="AJ70" s="245">
        <f>'Crisis Indicator Data'!AF67</f>
        <v>1</v>
      </c>
      <c r="AK70" s="245">
        <f>'Crisis Indicator Data'!AG67</f>
        <v>3</v>
      </c>
      <c r="AL70" s="245">
        <f t="shared" ref="AL70:AL101" si="36">IF(SUM(AI70:AK70)=0,0,IF(SUM(AI70:AK70)=1,1,IF(SUM(AI70:AK70)&lt;3,2,IF(SUM(AI70:AK70)&lt;5,3,IF(SUM(AI70:AK70)&lt;7,4,5)))))</f>
        <v>3</v>
      </c>
      <c r="AM70" s="238">
        <f t="shared" ref="AM70:AM101" si="37">IF(AA70=3,5,ROUND(AVERAGE(AE70,AH70,AL70),0))</f>
        <v>1</v>
      </c>
      <c r="AN70" s="238">
        <f t="shared" ref="AN70:AN101" si="38">IF(AND(Z70="x",AM70="x"),"x",ROUND(AVERAGE(Z70,AM70),1))</f>
        <v>1.5</v>
      </c>
    </row>
    <row r="71" spans="1:40" ht="13.5" customHeight="1" x14ac:dyDescent="0.3">
      <c r="A71" s="148" t="str">
        <f>'Crisis Indicator Data'!A68</f>
        <v>Food Security in Mauritania</v>
      </c>
      <c r="B71" s="149" t="str">
        <f>'Crisis Indicator Data'!B68</f>
        <v>Drought</v>
      </c>
      <c r="C71" s="149" t="str">
        <f>'Crisis Indicator Data'!C68</f>
        <v>MRT003</v>
      </c>
      <c r="D71" s="149" t="str">
        <f>'Crisis Indicator Data'!D68</f>
        <v>Mauritania</v>
      </c>
      <c r="E71" s="150" t="str">
        <f>'Crisis Indicator Data'!E68</f>
        <v>MRT</v>
      </c>
      <c r="F71" s="238">
        <f>IF(B71="Regional crisis",(IF(VLOOKUP($C71,'Regional Crises'!$B$1:$R$66,7,FALSE)="x","x",ROUND(IF(VLOOKUP($C71,'Regional Crises'!$B$1:$R$66,7,FALSE)&gt;$F$3,5,IF(VLOOKUP($C71,'Regional Crises'!$B$1:$R$66,7,FALSE)&lt;F$4,0,($F$3-VLOOKUP($C71,'Regional Crises'!$B$1:$R$66,7,FALSE))/($F$3-$F$4)*5)),1))),IF(VLOOKUP($E71,'Country Indicator Data'!$B$4:$N$194,3,FALSE)="x","x",ROUND(IF(VLOOKUP($E71,'Country Indicator Data'!$B$4:$N$194,3,FALSE)&gt;$F$3,5,IF(VLOOKUP($E71,'Country Indicator Data'!$B$4:$N$194,3,FALSE)&lt;$F$4,0,($F$3-VLOOKUP($E71,'Country Indicator Data'!$B$4:$N$194,3,FALSE))/($F$3-$F$4)*5)),1)))</f>
        <v>3.2</v>
      </c>
      <c r="G71" s="238">
        <f>IF(B71="Regional crisis",(IF(VLOOKUP($C71,'Regional Crises'!$B$1:$R$66,9,FALSE)="x","x",ROUND(IF(VLOOKUP($C71,'Regional Crises'!$B$1:$R$66,9,FALSE)&gt;G$3,5,IF(VLOOKUP($C71,'Regional Crises'!$B$1:$R$66,9,FALSE)&lt;G$4,0,(G$3-VLOOKUP($C71,'Regional Crises'!$B$1:$R$66,9,FALSE))/(G$3-G$4)*5)),1))),IF(VLOOKUP($E71,'Country Indicator Data'!$B$4:$N$194,5,FALSE)="x","x",ROUND(IF(VLOOKUP($E71,'Country Indicator Data'!$B$4:$N$194,5,FALSE)&gt;G$3,5,IF(VLOOKUP($E71,'Country Indicator Data'!$B$4:$N$194,5,FALSE)&lt;G$4,0,(G$3-VLOOKUP($E71,'Country Indicator Data'!$B$4:$N$194,5,FALSE))/(G$3-G$4)*5)),1)))</f>
        <v>2.9</v>
      </c>
      <c r="H71" s="238">
        <f t="shared" si="26"/>
        <v>3.05</v>
      </c>
      <c r="I71" s="238">
        <f>IF(B71="Regional crisis",(IF(VLOOKUP($C71,'Regional Crises'!$B$1:$R$66,6,FALSE)="x","x",ROUND(IF(VLOOKUP($C71,'Regional Crises'!$B$1:$R$66,6,FALSE)&gt;I$3,5,IF(VLOOKUP($C71,'Regional Crises'!$B$1:$R$66,6,FALSE)&lt;I$4,0,5-(I$3-VLOOKUP($C71,'Regional Crises'!$B$1:$R$66,6,FALSE))/(I$3-I$4)*5)),1))),IF(VLOOKUP($E71,'Country Indicator Data'!$B$4:$N$194,2,FALSE)="x","x",ROUND(IF(VLOOKUP($E71,'Country Indicator Data'!$B$4:$N$194,2,FALSE)&gt;I$3,5,IF(VLOOKUP($E71,'Country Indicator Data'!$B$4:$N$194,2,FALSE)&lt;I$4,0,5-(I$3-VLOOKUP($E71,'Country Indicator Data'!$B$4:$N$194,2,FALSE))/(I$3-I$4)*5)),1)))</f>
        <v>3.3</v>
      </c>
      <c r="J71" s="238">
        <f>IF(B71="Regional crisis",(IF(VLOOKUP($C71,'Regional Crises'!$B$1:$R$66,8,FALSE)="x","x",ROUND(IF(VLOOKUP($C71,'Regional Crises'!$B$1:$R$66,8,FALSE)&gt;J$3,5,IF(VLOOKUP($C71,'Regional Crises'!$B$1:$R$66,8,FALSE)&lt;J$4,0,5-(J$3-VLOOKUP($C71,'Regional Crises'!$B$1:$R$66,8,FALSE))/(J$3-J$4)*5)),1))),IF(VLOOKUP($E71,'Country Indicator Data'!$B$4:$N$194,4,FALSE)="x","x",ROUND(IF(VLOOKUP($E71,'Country Indicator Data'!$B$4:$N$194,4,FALSE)&gt;J$3,5,IF(VLOOKUP($E71,'Country Indicator Data'!$B$4:$N$194,4,FALSE)&lt;J$4,0,5-(J$3-VLOOKUP($E71,'Country Indicator Data'!$B$4:$N$194,4,FALSE))/(J$3-J$4)*5)),1)))</f>
        <v>0</v>
      </c>
      <c r="K71" s="238">
        <f t="shared" si="27"/>
        <v>1.65</v>
      </c>
      <c r="L71" s="238">
        <f>IF(B71="Regional crisis",(IF(VLOOKUP($C71,'Regional Crises'!$B$1:$R$66,10,FALSE)="x","x",ROUND(IF(VLOOKUP($C71,'Regional Crises'!$B$1:$R$66,10,FALSE)&gt;L$3,5,IF(VLOOKUP($C71,'Regional Crises'!$B$1:$R$66,10,FALSE)&lt;L$4,0,5-(L$3-VLOOKUP($C71,'Regional Crises'!$B$1:$R$66,10,FALSE))/(L$3-L$4)*5)),1))),IF(VLOOKUP($E71,'Country Indicator Data'!$B$4:$N$194,6,FALSE)="x","x",ROUND(IF(VLOOKUP($E71,'Country Indicator Data'!$B$4:$N$194,6,FALSE)&gt;L$3,5,IF(VLOOKUP($E71,'Country Indicator Data'!$B$4:$N$194,6,FALSE)&lt;L$4,0,5-(L$3-VLOOKUP($E71,'Country Indicator Data'!$B$4:$N$194,6,FALSE))/(L$3-L$4)*5)),1)))</f>
        <v>4.0999999999999996</v>
      </c>
      <c r="M71" s="238">
        <f>IF(B71="Regional crisis",(IF(VLOOKUP($C71,'Regional Crises'!$B$1:$R$66,11,FALSE)="x","x",ROUND(IF(VLOOKUP($C71,'Regional Crises'!$B$1:$R$66,11,FALSE)&gt;M$3,5,IF(VLOOKUP($C71,'Regional Crises'!$B$1:$R$66,11,FALSE)&lt;M$4,0,5-(M$3-VLOOKUP($C71,'Regional Crises'!$B$1:$R$66,11,FALSE))/(M$3-M$4)*5)),1))),IF(VLOOKUP($E71,'Country Indicator Data'!$B$4:$N$194,7,FALSE)="x","x",ROUND(IF(VLOOKUP($E71,'Country Indicator Data'!$B$4:$N$194,7,FALSE)&gt;M$3,5,IF(VLOOKUP($E71,'Country Indicator Data'!$B$4:$N$194,7,FALSE)&lt;M$4,0,5-(M$3-VLOOKUP($E71,'Country Indicator Data'!$B$4:$N$194,7,FALSE))/(M$3-M$4)*5)),1)))</f>
        <v>0.9</v>
      </c>
      <c r="N71" s="238">
        <f t="shared" si="28"/>
        <v>2.5</v>
      </c>
      <c r="O71" s="238">
        <f t="shared" si="29"/>
        <v>2.4</v>
      </c>
      <c r="P71" s="238">
        <f>IF(B71="Regional crisis",VLOOKUP(C71,'Regional Crises'!$B$1:$R$69,12,FALSE),VLOOKUP(E71,'Country Indicator Data'!$B$4:$I$194,8,FALSE))</f>
        <v>2</v>
      </c>
      <c r="Q71" s="238" t="str">
        <f>IF($B71="Regional crisis",((IF(VLOOKUP($C71,'Regional Crises'!$B$1:$R$66,13,FALSE)="x","x",ROUND(IF(VLOOKUP($C71,'Regional Crises'!$B$1:$R$66,13,FALSE)&gt;Q$3,5,IF(VLOOKUP($C71,'Regional Crises'!$B$1:$R$66,13,FALSE)&lt;Q$4,0,5-(LOG(Q$3)-LOG(VLOOKUP($C71,'Regional Crises'!$B$1:$R$66,13,FALSE)))/(LOG(Q$3)-LOG(Q$4))*5)),1)))),(IF(VLOOKUP($E71,'Country Indicator Data'!$B$4:$N$194,9,FALSE)="x","x",ROUND(IF(VLOOKUP($E71,'Country Indicator Data'!$B$4:$N$194,9,FALSE)&gt;Q$3,5,IF(VLOOKUP($E71,'Country Indicator Data'!$B$4:$N$194,9,FALSE)&lt;Q$4,0,5-(LOG(Q$3)-LOG(VLOOKUP($E71,'Country Indicator Data'!$B$4:$N$194,9,FALSE)))/(LOG(Q$3)-LOG(Q$4))*5)),1))))</f>
        <v>x</v>
      </c>
      <c r="R71" s="238">
        <f t="shared" si="30"/>
        <v>2</v>
      </c>
      <c r="S71" s="238">
        <f>IF(B71="Regional crisis",((IF(VLOOKUP($C71,'Regional Crises'!$B$1:$R$66,17,FALSE)="x","x",ROUND(IF(VLOOKUP($C71,'Regional Crises'!$B$1:$R$66,17,FALSE)&gt;S$3,0,IF(VLOOKUP($C71,'Regional Crises'!$B$1:$R$66,17,FALSE)&lt;S$4,5,(S$3-VLOOKUP($C71,'Regional Crises'!$B$1:$R$66,17,FALSE))/(S$3-S$4)*5)),1)))),(IF(VLOOKUP($E71,'Country Indicator Data'!$B$4:$N$194,13,FALSE)="x","x",ROUND(IF(VLOOKUP($E71,'Country Indicator Data'!$B$4:$N$194,13,FALSE)&gt;S$3,0,IF(VLOOKUP($E71,'Country Indicator Data'!$B$4:$N$194,13,FALSE)&lt;S$4,5,(S$3-VLOOKUP($E71,'Country Indicator Data'!$B$4:$N$194,13,FALSE))/(S$3-S$4)*5)),1))))</f>
        <v>3.6</v>
      </c>
      <c r="T71" s="238">
        <f>IF(B71="Regional crisis",((IF(VLOOKUP($C71,'Regional Crises'!$B$1:$R$66,14,FALSE)="x","x",ROUND(IF(VLOOKUP($C71,'Regional Crises'!$B$1:$R$66,14,FALSE)&gt;T$3,0,IF(VLOOKUP($C71,'Regional Crises'!$B$1:$R$66,14,FALSE)&lt;T$4,5,(T$3-VLOOKUP($C71,'Regional Crises'!$B$1:$R$66,14,FALSE))/(T$3-T$4)*5)),1)))),(IF(VLOOKUP($E71,'Country Indicator Data'!$B$4:$N$194,10,FALSE)="x","x",ROUND(IF(VLOOKUP($E71,'Country Indicator Data'!$B$4:$N$194,10,FALSE)&gt;T$3,0,IF(VLOOKUP($E71,'Country Indicator Data'!$B$4:$N$194,10,FALSE)&lt;T$4,5,(T$3-VLOOKUP($E71,'Country Indicator Data'!$B$4:$N$194,10,FALSE))/(T$3-T$4)*5)),1))))</f>
        <v>3.1</v>
      </c>
      <c r="U71" s="238">
        <f>IF(B71="Regional crisis",((IF(VLOOKUP($C71,'Regional Crises'!$B$1:$R$66,15,FALSE)="x","x",ROUND(IF(VLOOKUP($C71,'Regional Crises'!$B$1:$R$66,15,FALSE)&gt;U$3,0,IF(VLOOKUP($C71,'Regional Crises'!$B$1:$R$66,15,FALSE)&lt;U$4,5,(U$3-VLOOKUP($C71,'Regional Crises'!$B$1:$R$66,15,FALSE))/(U$3-U$4)*5)),1)))),(IF(VLOOKUP($E71,'Country Indicator Data'!$B$4:$N$194,11,FALSE)="x","x",ROUND(IF(VLOOKUP($E71,'Country Indicator Data'!$B$4:$N$194,11,FALSE)&gt;U$3,0,IF(VLOOKUP($E71,'Country Indicator Data'!$B$4:$N$194,11,FALSE)&lt;U$4,5,(U$3-VLOOKUP($E71,'Country Indicator Data'!$B$4:$N$194,11,FALSE))/(U$3-U$4)*5)),1))))</f>
        <v>3</v>
      </c>
      <c r="V71" s="238">
        <f>IF(B71="Regional crisis",((IF(VLOOKUP($C71,'Regional Crises'!$B$1:$R$66,16,FALSE)="x","x",ROUND(IF(VLOOKUP($C71,'Regional Crises'!$B$1:$R$66,16,FALSE)&gt;V$3,0,IF(VLOOKUP($C71,'Regional Crises'!$B$1:$R$66,16,FALSE)&lt;V$4,5,(V$3-VLOOKUP($C71,'Regional Crises'!$B$1:$R$66,16,FALSE))/(V$3-V$4)*5)),1)))),(IF(VLOOKUP($E71,'Country Indicator Data'!$B$4:$N$194,12,FALSE)="x","x",ROUND(IF(VLOOKUP($E71,'Country Indicator Data'!$B$4:$N$194,12,FALSE)&gt;V$3,0,IF(VLOOKUP($E71,'Country Indicator Data'!$B$4:$N$194,12,FALSE)&lt;V$4,5,(V$3-VLOOKUP($E71,'Country Indicator Data'!$B$4:$N$194,12,FALSE))/(V$3-V$4)*5)),1))))</f>
        <v>3.3</v>
      </c>
      <c r="W71" s="238">
        <f t="shared" si="31"/>
        <v>3.3</v>
      </c>
      <c r="X71" s="238">
        <f t="shared" si="32"/>
        <v>2.6</v>
      </c>
      <c r="Y71" s="245">
        <f>IF('Core Indicators'!FC68="x","x",IF('Core Indicators'!FC68&gt;=5,5,IF('Core Indicators'!FC68&gt;=4,4,IF('Core Indicators'!FC68&gt;=3,3,IF('Core Indicators'!FC68&gt;=2,2,IF('Core Indicators'!FC68&gt;=1,1,0))))))</f>
        <v>3</v>
      </c>
      <c r="Z71" s="238">
        <f t="shared" si="33"/>
        <v>3</v>
      </c>
      <c r="AA71" s="245">
        <f>'Crisis Indicator Data'!Y68</f>
        <v>0</v>
      </c>
      <c r="AB71" s="245">
        <f>'Crisis Indicator Data'!Z68</f>
        <v>0</v>
      </c>
      <c r="AC71" s="245">
        <f>'Crisis Indicator Data'!AA68</f>
        <v>0</v>
      </c>
      <c r="AD71" s="245">
        <f>'Crisis Indicator Data'!AB68</f>
        <v>0</v>
      </c>
      <c r="AE71" s="245">
        <f t="shared" si="34"/>
        <v>0</v>
      </c>
      <c r="AF71" s="245">
        <f>'Crisis Indicator Data'!AC68</f>
        <v>0</v>
      </c>
      <c r="AG71" s="245">
        <f>'Crisis Indicator Data'!AD68</f>
        <v>0</v>
      </c>
      <c r="AH71" s="245">
        <f t="shared" si="35"/>
        <v>0</v>
      </c>
      <c r="AI71" s="245">
        <f>'Crisis Indicator Data'!AE68</f>
        <v>0</v>
      </c>
      <c r="AJ71" s="245">
        <f>'Crisis Indicator Data'!AF68</f>
        <v>1</v>
      </c>
      <c r="AK71" s="245">
        <f>'Crisis Indicator Data'!AG68</f>
        <v>3</v>
      </c>
      <c r="AL71" s="245">
        <f t="shared" si="36"/>
        <v>3</v>
      </c>
      <c r="AM71" s="238">
        <f t="shared" si="37"/>
        <v>1</v>
      </c>
      <c r="AN71" s="238">
        <f t="shared" si="38"/>
        <v>2</v>
      </c>
    </row>
    <row r="72" spans="1:40" ht="13.5" customHeight="1" x14ac:dyDescent="0.3">
      <c r="A72" s="148" t="str">
        <f>'Crisis Indicator Data'!A69</f>
        <v>Complex crisis in Malawi</v>
      </c>
      <c r="B72" s="149" t="str">
        <f>'Crisis Indicator Data'!B69</f>
        <v>Complex crisis</v>
      </c>
      <c r="C72" s="149" t="str">
        <f>'Crisis Indicator Data'!C69</f>
        <v>MWI002</v>
      </c>
      <c r="D72" s="149" t="str">
        <f>'Crisis Indicator Data'!D69</f>
        <v>Malawi</v>
      </c>
      <c r="E72" s="150" t="str">
        <f>'Crisis Indicator Data'!E69</f>
        <v>MWI</v>
      </c>
      <c r="F72" s="238">
        <f>IF(B72="Regional crisis",(IF(VLOOKUP($C72,'Regional Crises'!$B$1:$R$66,7,FALSE)="x","x",ROUND(IF(VLOOKUP($C72,'Regional Crises'!$B$1:$R$66,7,FALSE)&gt;$F$3,5,IF(VLOOKUP($C72,'Regional Crises'!$B$1:$R$66,7,FALSE)&lt;F$4,0,($F$3-VLOOKUP($C72,'Regional Crises'!$B$1:$R$66,7,FALSE))/($F$3-$F$4)*5)),1))),IF(VLOOKUP($E72,'Country Indicator Data'!$B$4:$N$194,3,FALSE)="x","x",ROUND(IF(VLOOKUP($E72,'Country Indicator Data'!$B$4:$N$194,3,FALSE)&gt;$F$3,5,IF(VLOOKUP($E72,'Country Indicator Data'!$B$4:$N$194,3,FALSE)&lt;$F$4,0,($F$3-VLOOKUP($E72,'Country Indicator Data'!$B$4:$N$194,3,FALSE))/($F$3-$F$4)*5)),1)))</f>
        <v>1.4</v>
      </c>
      <c r="G72" s="238">
        <f>IF(B72="Regional crisis",(IF(VLOOKUP($C72,'Regional Crises'!$B$1:$R$66,9,FALSE)="x","x",ROUND(IF(VLOOKUP($C72,'Regional Crises'!$B$1:$R$66,9,FALSE)&gt;G$3,5,IF(VLOOKUP($C72,'Regional Crises'!$B$1:$R$66,9,FALSE)&lt;G$4,0,(G$3-VLOOKUP($C72,'Regional Crises'!$B$1:$R$66,9,FALSE))/(G$3-G$4)*5)),1))),IF(VLOOKUP($E72,'Country Indicator Data'!$B$4:$N$194,5,FALSE)="x","x",ROUND(IF(VLOOKUP($E72,'Country Indicator Data'!$B$4:$N$194,5,FALSE)&gt;G$3,5,IF(VLOOKUP($E72,'Country Indicator Data'!$B$4:$N$194,5,FALSE)&lt;G$4,0,(G$3-VLOOKUP($E72,'Country Indicator Data'!$B$4:$N$194,5,FALSE))/(G$3-G$4)*5)),1)))</f>
        <v>1.8</v>
      </c>
      <c r="H72" s="238">
        <f t="shared" si="26"/>
        <v>1.6</v>
      </c>
      <c r="I72" s="238">
        <f>IF(B72="Regional crisis",(IF(VLOOKUP($C72,'Regional Crises'!$B$1:$R$66,6,FALSE)="x","x",ROUND(IF(VLOOKUP($C72,'Regional Crises'!$B$1:$R$66,6,FALSE)&gt;I$3,5,IF(VLOOKUP($C72,'Regional Crises'!$B$1:$R$66,6,FALSE)&lt;I$4,0,5-(I$3-VLOOKUP($C72,'Regional Crises'!$B$1:$R$66,6,FALSE))/(I$3-I$4)*5)),1))),IF(VLOOKUP($E72,'Country Indicator Data'!$B$4:$N$194,2,FALSE)="x","x",ROUND(IF(VLOOKUP($E72,'Country Indicator Data'!$B$4:$N$194,2,FALSE)&gt;I$3,5,IF(VLOOKUP($E72,'Country Indicator Data'!$B$4:$N$194,2,FALSE)&lt;I$4,0,5-(I$3-VLOOKUP($E72,'Country Indicator Data'!$B$4:$N$194,2,FALSE))/(I$3-I$4)*5)),1)))</f>
        <v>3</v>
      </c>
      <c r="J72" s="238">
        <f>IF(B72="Regional crisis",(IF(VLOOKUP($C72,'Regional Crises'!$B$1:$R$66,8,FALSE)="x","x",ROUND(IF(VLOOKUP($C72,'Regional Crises'!$B$1:$R$66,8,FALSE)&gt;J$3,5,IF(VLOOKUP($C72,'Regional Crises'!$B$1:$R$66,8,FALSE)&lt;J$4,0,5-(J$3-VLOOKUP($C72,'Regional Crises'!$B$1:$R$66,8,FALSE))/(J$3-J$4)*5)),1))),IF(VLOOKUP($E72,'Country Indicator Data'!$B$4:$N$194,4,FALSE)="x","x",ROUND(IF(VLOOKUP($E72,'Country Indicator Data'!$B$4:$N$194,4,FALSE)&gt;J$3,5,IF(VLOOKUP($E72,'Country Indicator Data'!$B$4:$N$194,4,FALSE)&lt;J$4,0,5-(J$3-VLOOKUP($E72,'Country Indicator Data'!$B$4:$N$194,4,FALSE))/(J$3-J$4)*5)),1)))</f>
        <v>0</v>
      </c>
      <c r="K72" s="238">
        <f t="shared" si="27"/>
        <v>1.5</v>
      </c>
      <c r="L72" s="238">
        <f>IF(B72="Regional crisis",(IF(VLOOKUP($C72,'Regional Crises'!$B$1:$R$66,10,FALSE)="x","x",ROUND(IF(VLOOKUP($C72,'Regional Crises'!$B$1:$R$66,10,FALSE)&gt;L$3,5,IF(VLOOKUP($C72,'Regional Crises'!$B$1:$R$66,10,FALSE)&lt;L$4,0,5-(L$3-VLOOKUP($C72,'Regional Crises'!$B$1:$R$66,10,FALSE))/(L$3-L$4)*5)),1))),IF(VLOOKUP($E72,'Country Indicator Data'!$B$4:$N$194,6,FALSE)="x","x",ROUND(IF(VLOOKUP($E72,'Country Indicator Data'!$B$4:$N$194,6,FALSE)&gt;L$3,5,IF(VLOOKUP($E72,'Country Indicator Data'!$B$4:$N$194,6,FALSE)&lt;L$4,0,5-(L$3-VLOOKUP($E72,'Country Indicator Data'!$B$4:$N$194,6,FALSE))/(L$3-L$4)*5)),1)))</f>
        <v>4.0999999999999996</v>
      </c>
      <c r="M72" s="238">
        <f>IF(B72="Regional crisis",(IF(VLOOKUP($C72,'Regional Crises'!$B$1:$R$66,11,FALSE)="x","x",ROUND(IF(VLOOKUP($C72,'Regional Crises'!$B$1:$R$66,11,FALSE)&gt;M$3,5,IF(VLOOKUP($C72,'Regional Crises'!$B$1:$R$66,11,FALSE)&lt;M$4,0,5-(M$3-VLOOKUP($C72,'Regional Crises'!$B$1:$R$66,11,FALSE))/(M$3-M$4)*5)),1))),IF(VLOOKUP($E72,'Country Indicator Data'!$B$4:$N$194,7,FALSE)="x","x",ROUND(IF(VLOOKUP($E72,'Country Indicator Data'!$B$4:$N$194,7,FALSE)&gt;M$3,5,IF(VLOOKUP($E72,'Country Indicator Data'!$B$4:$N$194,7,FALSE)&lt;M$4,0,5-(M$3-VLOOKUP($E72,'Country Indicator Data'!$B$4:$N$194,7,FALSE))/(M$3-M$4)*5)),1)))</f>
        <v>2.5</v>
      </c>
      <c r="N72" s="238">
        <f t="shared" si="28"/>
        <v>3.3</v>
      </c>
      <c r="O72" s="238">
        <f t="shared" si="29"/>
        <v>2.1333333333333333</v>
      </c>
      <c r="P72" s="238">
        <f>IF(B72="Regional crisis",VLOOKUP(C72,'Regional Crises'!$B$1:$R$69,12,FALSE),VLOOKUP(E72,'Country Indicator Data'!$B$4:$I$194,8,FALSE))</f>
        <v>0</v>
      </c>
      <c r="Q72" s="238">
        <f>IF($B72="Regional crisis",((IF(VLOOKUP($C72,'Regional Crises'!$B$1:$R$66,13,FALSE)="x","x",ROUND(IF(VLOOKUP($C72,'Regional Crises'!$B$1:$R$66,13,FALSE)&gt;Q$3,5,IF(VLOOKUP($C72,'Regional Crises'!$B$1:$R$66,13,FALSE)&lt;Q$4,0,5-(LOG(Q$3)-LOG(VLOOKUP($C72,'Regional Crises'!$B$1:$R$66,13,FALSE)))/(LOG(Q$3)-LOG(Q$4))*5)),1)))),(IF(VLOOKUP($E72,'Country Indicator Data'!$B$4:$N$194,9,FALSE)="x","x",ROUND(IF(VLOOKUP($E72,'Country Indicator Data'!$B$4:$N$194,9,FALSE)&gt;Q$3,5,IF(VLOOKUP($E72,'Country Indicator Data'!$B$4:$N$194,9,FALSE)&lt;Q$4,0,5-(LOG(Q$3)-LOG(VLOOKUP($E72,'Country Indicator Data'!$B$4:$N$194,9,FALSE)))/(LOG(Q$3)-LOG(Q$4))*5)),1))))</f>
        <v>2.2999999999999998</v>
      </c>
      <c r="R72" s="238">
        <f t="shared" si="30"/>
        <v>1.1499999999999999</v>
      </c>
      <c r="S72" s="238">
        <f>IF(B72="Regional crisis",((IF(VLOOKUP($C72,'Regional Crises'!$B$1:$R$66,17,FALSE)="x","x",ROUND(IF(VLOOKUP($C72,'Regional Crises'!$B$1:$R$66,17,FALSE)&gt;S$3,0,IF(VLOOKUP($C72,'Regional Crises'!$B$1:$R$66,17,FALSE)&lt;S$4,5,(S$3-VLOOKUP($C72,'Regional Crises'!$B$1:$R$66,17,FALSE))/(S$3-S$4)*5)),1)))),(IF(VLOOKUP($E72,'Country Indicator Data'!$B$4:$N$194,13,FALSE)="x","x",ROUND(IF(VLOOKUP($E72,'Country Indicator Data'!$B$4:$N$194,13,FALSE)&gt;S$3,0,IF(VLOOKUP($E72,'Country Indicator Data'!$B$4:$N$194,13,FALSE)&lt;S$4,5,(S$3-VLOOKUP($E72,'Country Indicator Data'!$B$4:$N$194,13,FALSE))/(S$3-S$4)*5)),1))))</f>
        <v>3.5</v>
      </c>
      <c r="T72" s="238">
        <f>IF(B72="Regional crisis",((IF(VLOOKUP($C72,'Regional Crises'!$B$1:$R$66,14,FALSE)="x","x",ROUND(IF(VLOOKUP($C72,'Regional Crises'!$B$1:$R$66,14,FALSE)&gt;T$3,0,IF(VLOOKUP($C72,'Regional Crises'!$B$1:$R$66,14,FALSE)&lt;T$4,5,(T$3-VLOOKUP($C72,'Regional Crises'!$B$1:$R$66,14,FALSE))/(T$3-T$4)*5)),1)))),(IF(VLOOKUP($E72,'Country Indicator Data'!$B$4:$N$194,10,FALSE)="x","x",ROUND(IF(VLOOKUP($E72,'Country Indicator Data'!$B$4:$N$194,10,FALSE)&gt;T$3,0,IF(VLOOKUP($E72,'Country Indicator Data'!$B$4:$N$194,10,FALSE)&lt;T$4,5,(T$3-VLOOKUP($E72,'Country Indicator Data'!$B$4:$N$194,10,FALSE))/(T$3-T$4)*5)),1))))</f>
        <v>2.8</v>
      </c>
      <c r="U72" s="238">
        <f>IF(B72="Regional crisis",((IF(VLOOKUP($C72,'Regional Crises'!$B$1:$R$66,15,FALSE)="x","x",ROUND(IF(VLOOKUP($C72,'Regional Crises'!$B$1:$R$66,15,FALSE)&gt;U$3,0,IF(VLOOKUP($C72,'Regional Crises'!$B$1:$R$66,15,FALSE)&lt;U$4,5,(U$3-VLOOKUP($C72,'Regional Crises'!$B$1:$R$66,15,FALSE))/(U$3-U$4)*5)),1)))),(IF(VLOOKUP($E72,'Country Indicator Data'!$B$4:$N$194,11,FALSE)="x","x",ROUND(IF(VLOOKUP($E72,'Country Indicator Data'!$B$4:$N$194,11,FALSE)&gt;U$3,0,IF(VLOOKUP($E72,'Country Indicator Data'!$B$4:$N$194,11,FALSE)&lt;U$4,5,(U$3-VLOOKUP($E72,'Country Indicator Data'!$B$4:$N$194,11,FALSE))/(U$3-U$4)*5)),1))))</f>
        <v>2.2999999999999998</v>
      </c>
      <c r="V72" s="238">
        <f>IF(B72="Regional crisis",((IF(VLOOKUP($C72,'Regional Crises'!$B$1:$R$66,16,FALSE)="x","x",ROUND(IF(VLOOKUP($C72,'Regional Crises'!$B$1:$R$66,16,FALSE)&gt;V$3,0,IF(VLOOKUP($C72,'Regional Crises'!$B$1:$R$66,16,FALSE)&lt;V$4,5,(V$3-VLOOKUP($C72,'Regional Crises'!$B$1:$R$66,16,FALSE))/(V$3-V$4)*5)),1)))),(IF(VLOOKUP($E72,'Country Indicator Data'!$B$4:$N$194,12,FALSE)="x","x",ROUND(IF(VLOOKUP($E72,'Country Indicator Data'!$B$4:$N$194,12,FALSE)&gt;V$3,0,IF(VLOOKUP($E72,'Country Indicator Data'!$B$4:$N$194,12,FALSE)&lt;V$4,5,(V$3-VLOOKUP($E72,'Country Indicator Data'!$B$4:$N$194,12,FALSE))/(V$3-V$4)*5)),1))))</f>
        <v>1.9</v>
      </c>
      <c r="W72" s="238">
        <f t="shared" si="31"/>
        <v>2.6</v>
      </c>
      <c r="X72" s="238">
        <f t="shared" si="32"/>
        <v>2</v>
      </c>
      <c r="Y72" s="245">
        <f>IF('Core Indicators'!FC69="x","x",IF('Core Indicators'!FC69&gt;=5,5,IF('Core Indicators'!FC69&gt;=4,4,IF('Core Indicators'!FC69&gt;=3,3,IF('Core Indicators'!FC69&gt;=2,2,IF('Core Indicators'!FC69&gt;=1,1,0))))))</f>
        <v>1</v>
      </c>
      <c r="Z72" s="238">
        <f t="shared" si="33"/>
        <v>1</v>
      </c>
      <c r="AA72" s="245">
        <f>'Crisis Indicator Data'!Y69</f>
        <v>0</v>
      </c>
      <c r="AB72" s="245">
        <f>'Crisis Indicator Data'!Z69</f>
        <v>0</v>
      </c>
      <c r="AC72" s="245">
        <f>'Crisis Indicator Data'!AA69</f>
        <v>0</v>
      </c>
      <c r="AD72" s="245">
        <f>'Crisis Indicator Data'!AB69</f>
        <v>0</v>
      </c>
      <c r="AE72" s="245">
        <f t="shared" si="34"/>
        <v>0</v>
      </c>
      <c r="AF72" s="245">
        <f>'Crisis Indicator Data'!AC69</f>
        <v>0</v>
      </c>
      <c r="AG72" s="245">
        <f>'Crisis Indicator Data'!AD69</f>
        <v>2</v>
      </c>
      <c r="AH72" s="245">
        <f t="shared" si="35"/>
        <v>2</v>
      </c>
      <c r="AI72" s="245">
        <f>'Crisis Indicator Data'!AE69</f>
        <v>0</v>
      </c>
      <c r="AJ72" s="245">
        <f>'Crisis Indicator Data'!AF69</f>
        <v>0</v>
      </c>
      <c r="AK72" s="245">
        <f>'Crisis Indicator Data'!AG69</f>
        <v>0</v>
      </c>
      <c r="AL72" s="245">
        <f t="shared" si="36"/>
        <v>0</v>
      </c>
      <c r="AM72" s="238">
        <f t="shared" si="37"/>
        <v>1</v>
      </c>
      <c r="AN72" s="238">
        <f t="shared" si="38"/>
        <v>1</v>
      </c>
    </row>
    <row r="73" spans="1:40" ht="13.5" customHeight="1" x14ac:dyDescent="0.3">
      <c r="A73" s="148" t="str">
        <f>'Crisis Indicator Data'!A70</f>
        <v>International Refugees in Malaysia</v>
      </c>
      <c r="B73" s="149" t="str">
        <f>'Crisis Indicator Data'!B70</f>
        <v>International displacement</v>
      </c>
      <c r="C73" s="149" t="str">
        <f>'Crisis Indicator Data'!C70</f>
        <v>MYS001</v>
      </c>
      <c r="D73" s="149" t="str">
        <f>'Crisis Indicator Data'!D70</f>
        <v>Malaysia</v>
      </c>
      <c r="E73" s="150" t="str">
        <f>'Crisis Indicator Data'!E70</f>
        <v>MYS</v>
      </c>
      <c r="F73" s="238">
        <f>IF(B73="Regional crisis",(IF(VLOOKUP($C73,'Regional Crises'!$B$1:$R$66,7,FALSE)="x","x",ROUND(IF(VLOOKUP($C73,'Regional Crises'!$B$1:$R$66,7,FALSE)&gt;$F$3,5,IF(VLOOKUP($C73,'Regional Crises'!$B$1:$R$66,7,FALSE)&lt;F$4,0,($F$3-VLOOKUP($C73,'Regional Crises'!$B$1:$R$66,7,FALSE))/($F$3-$F$4)*5)),1))),IF(VLOOKUP($E73,'Country Indicator Data'!$B$4:$N$194,3,FALSE)="x","x",ROUND(IF(VLOOKUP($E73,'Country Indicator Data'!$B$4:$N$194,3,FALSE)&gt;$F$3,5,IF(VLOOKUP($E73,'Country Indicator Data'!$B$4:$N$194,3,FALSE)&lt;$F$4,0,($F$3-VLOOKUP($E73,'Country Indicator Data'!$B$4:$N$194,3,FALSE))/($F$3-$F$4)*5)),1)))</f>
        <v>3.9</v>
      </c>
      <c r="G73" s="238">
        <f>IF(B73="Regional crisis",(IF(VLOOKUP($C73,'Regional Crises'!$B$1:$R$66,9,FALSE)="x","x",ROUND(IF(VLOOKUP($C73,'Regional Crises'!$B$1:$R$66,9,FALSE)&gt;G$3,5,IF(VLOOKUP($C73,'Regional Crises'!$B$1:$R$66,9,FALSE)&lt;G$4,0,(G$3-VLOOKUP($C73,'Regional Crises'!$B$1:$R$66,9,FALSE))/(G$3-G$4)*5)),1))),IF(VLOOKUP($E73,'Country Indicator Data'!$B$4:$N$194,5,FALSE)="x","x",ROUND(IF(VLOOKUP($E73,'Country Indicator Data'!$B$4:$N$194,5,FALSE)&gt;G$3,5,IF(VLOOKUP($E73,'Country Indicator Data'!$B$4:$N$194,5,FALSE)&lt;G$4,0,(G$3-VLOOKUP($E73,'Country Indicator Data'!$B$4:$N$194,5,FALSE))/(G$3-G$4)*5)),1)))</f>
        <v>2.1</v>
      </c>
      <c r="H73" s="238">
        <f t="shared" si="26"/>
        <v>3</v>
      </c>
      <c r="I73" s="238">
        <f>IF(B73="Regional crisis",(IF(VLOOKUP($C73,'Regional Crises'!$B$1:$R$66,6,FALSE)="x","x",ROUND(IF(VLOOKUP($C73,'Regional Crises'!$B$1:$R$66,6,FALSE)&gt;I$3,5,IF(VLOOKUP($C73,'Regional Crises'!$B$1:$R$66,6,FALSE)&lt;I$4,0,5-(I$3-VLOOKUP($C73,'Regional Crises'!$B$1:$R$66,6,FALSE))/(I$3-I$4)*5)),1))),IF(VLOOKUP($E73,'Country Indicator Data'!$B$4:$N$194,2,FALSE)="x","x",ROUND(IF(VLOOKUP($E73,'Country Indicator Data'!$B$4:$N$194,2,FALSE)&gt;I$3,5,IF(VLOOKUP($E73,'Country Indicator Data'!$B$4:$N$194,2,FALSE)&lt;I$4,0,5-(I$3-VLOOKUP($E73,'Country Indicator Data'!$B$4:$N$194,2,FALSE))/(I$3-I$4)*5)),1)))</f>
        <v>3</v>
      </c>
      <c r="J73" s="238">
        <f>IF(B73="Regional crisis",(IF(VLOOKUP($C73,'Regional Crises'!$B$1:$R$66,8,FALSE)="x","x",ROUND(IF(VLOOKUP($C73,'Regional Crises'!$B$1:$R$66,8,FALSE)&gt;J$3,5,IF(VLOOKUP($C73,'Regional Crises'!$B$1:$R$66,8,FALSE)&lt;J$4,0,5-(J$3-VLOOKUP($C73,'Regional Crises'!$B$1:$R$66,8,FALSE))/(J$3-J$4)*5)),1))),IF(VLOOKUP($E73,'Country Indicator Data'!$B$4:$N$194,4,FALSE)="x","x",ROUND(IF(VLOOKUP($E73,'Country Indicator Data'!$B$4:$N$194,4,FALSE)&gt;J$3,5,IF(VLOOKUP($E73,'Country Indicator Data'!$B$4:$N$194,4,FALSE)&lt;J$4,0,5-(J$3-VLOOKUP($E73,'Country Indicator Data'!$B$4:$N$194,4,FALSE))/(J$3-J$4)*5)),1)))</f>
        <v>0.6</v>
      </c>
      <c r="K73" s="238">
        <f t="shared" si="27"/>
        <v>1.8</v>
      </c>
      <c r="L73" s="238">
        <f>IF(B73="Regional crisis",(IF(VLOOKUP($C73,'Regional Crises'!$B$1:$R$66,10,FALSE)="x","x",ROUND(IF(VLOOKUP($C73,'Regional Crises'!$B$1:$R$66,10,FALSE)&gt;L$3,5,IF(VLOOKUP($C73,'Regional Crises'!$B$1:$R$66,10,FALSE)&lt;L$4,0,5-(L$3-VLOOKUP($C73,'Regional Crises'!$B$1:$R$66,10,FALSE))/(L$3-L$4)*5)),1))),IF(VLOOKUP($E73,'Country Indicator Data'!$B$4:$N$194,6,FALSE)="x","x",ROUND(IF(VLOOKUP($E73,'Country Indicator Data'!$B$4:$N$194,6,FALSE)&gt;L$3,5,IF(VLOOKUP($E73,'Country Indicator Data'!$B$4:$N$194,6,FALSE)&lt;L$4,0,5-(L$3-VLOOKUP($E73,'Country Indicator Data'!$B$4:$N$194,6,FALSE))/(L$3-L$4)*5)),1)))</f>
        <v>1.8</v>
      </c>
      <c r="M73" s="238">
        <f>IF(B73="Regional crisis",(IF(VLOOKUP($C73,'Regional Crises'!$B$1:$R$66,11,FALSE)="x","x",ROUND(IF(VLOOKUP($C73,'Regional Crises'!$B$1:$R$66,11,FALSE)&gt;M$3,5,IF(VLOOKUP($C73,'Regional Crises'!$B$1:$R$66,11,FALSE)&lt;M$4,0,5-(M$3-VLOOKUP($C73,'Regional Crises'!$B$1:$R$66,11,FALSE))/(M$3-M$4)*5)),1))),IF(VLOOKUP($E73,'Country Indicator Data'!$B$4:$N$194,7,FALSE)="x","x",ROUND(IF(VLOOKUP($E73,'Country Indicator Data'!$B$4:$N$194,7,FALSE)&gt;M$3,5,IF(VLOOKUP($E73,'Country Indicator Data'!$B$4:$N$194,7,FALSE)&lt;M$4,0,5-(M$3-VLOOKUP($E73,'Country Indicator Data'!$B$4:$N$194,7,FALSE))/(M$3-M$4)*5)),1)))</f>
        <v>2</v>
      </c>
      <c r="N73" s="238">
        <f t="shared" si="28"/>
        <v>1.9</v>
      </c>
      <c r="O73" s="238">
        <f t="shared" si="29"/>
        <v>2.2333333333333329</v>
      </c>
      <c r="P73" s="238">
        <f>IF(B73="Regional crisis",VLOOKUP(C73,'Regional Crises'!$B$1:$R$69,12,FALSE),VLOOKUP(E73,'Country Indicator Data'!$B$4:$I$194,8,FALSE))</f>
        <v>1</v>
      </c>
      <c r="Q73" s="238">
        <f>IF($B73="Regional crisis",((IF(VLOOKUP($C73,'Regional Crises'!$B$1:$R$66,13,FALSE)="x","x",ROUND(IF(VLOOKUP($C73,'Regional Crises'!$B$1:$R$66,13,FALSE)&gt;Q$3,5,IF(VLOOKUP($C73,'Regional Crises'!$B$1:$R$66,13,FALSE)&lt;Q$4,0,5-(LOG(Q$3)-LOG(VLOOKUP($C73,'Regional Crises'!$B$1:$R$66,13,FALSE)))/(LOG(Q$3)-LOG(Q$4))*5)),1)))),(IF(VLOOKUP($E73,'Country Indicator Data'!$B$4:$N$194,9,FALSE)="x","x",ROUND(IF(VLOOKUP($E73,'Country Indicator Data'!$B$4:$N$194,9,FALSE)&gt;Q$3,5,IF(VLOOKUP($E73,'Country Indicator Data'!$B$4:$N$194,9,FALSE)&lt;Q$4,0,5-(LOG(Q$3)-LOG(VLOOKUP($E73,'Country Indicator Data'!$B$4:$N$194,9,FALSE)))/(LOG(Q$3)-LOG(Q$4))*5)),1))))</f>
        <v>0</v>
      </c>
      <c r="R73" s="238">
        <f t="shared" si="30"/>
        <v>0.5</v>
      </c>
      <c r="S73" s="238">
        <f>IF(B73="Regional crisis",((IF(VLOOKUP($C73,'Regional Crises'!$B$1:$R$66,17,FALSE)="x","x",ROUND(IF(VLOOKUP($C73,'Regional Crises'!$B$1:$R$66,17,FALSE)&gt;S$3,0,IF(VLOOKUP($C73,'Regional Crises'!$B$1:$R$66,17,FALSE)&lt;S$4,5,(S$3-VLOOKUP($C73,'Regional Crises'!$B$1:$R$66,17,FALSE))/(S$3-S$4)*5)),1)))),(IF(VLOOKUP($E73,'Country Indicator Data'!$B$4:$N$194,13,FALSE)="x","x",ROUND(IF(VLOOKUP($E73,'Country Indicator Data'!$B$4:$N$194,13,FALSE)&gt;S$3,0,IF(VLOOKUP($E73,'Country Indicator Data'!$B$4:$N$194,13,FALSE)&lt;S$4,5,(S$3-VLOOKUP($E73,'Country Indicator Data'!$B$4:$N$194,13,FALSE))/(S$3-S$4)*5)),1))))</f>
        <v>2.4</v>
      </c>
      <c r="T73" s="238">
        <f>IF(B73="Regional crisis",((IF(VLOOKUP($C73,'Regional Crises'!$B$1:$R$66,14,FALSE)="x","x",ROUND(IF(VLOOKUP($C73,'Regional Crises'!$B$1:$R$66,14,FALSE)&gt;T$3,0,IF(VLOOKUP($C73,'Regional Crises'!$B$1:$R$66,14,FALSE)&lt;T$4,5,(T$3-VLOOKUP($C73,'Regional Crises'!$B$1:$R$66,14,FALSE))/(T$3-T$4)*5)),1)))),(IF(VLOOKUP($E73,'Country Indicator Data'!$B$4:$N$194,10,FALSE)="x","x",ROUND(IF(VLOOKUP($E73,'Country Indicator Data'!$B$4:$N$194,10,FALSE)&gt;T$3,0,IF(VLOOKUP($E73,'Country Indicator Data'!$B$4:$N$194,10,FALSE)&lt;T$4,5,(T$3-VLOOKUP($E73,'Country Indicator Data'!$B$4:$N$194,10,FALSE))/(T$3-T$4)*5)),1))))</f>
        <v>1.9</v>
      </c>
      <c r="U73" s="238">
        <f>IF(B73="Regional crisis",((IF(VLOOKUP($C73,'Regional Crises'!$B$1:$R$66,15,FALSE)="x","x",ROUND(IF(VLOOKUP($C73,'Regional Crises'!$B$1:$R$66,15,FALSE)&gt;U$3,0,IF(VLOOKUP($C73,'Regional Crises'!$B$1:$R$66,15,FALSE)&lt;U$4,5,(U$3-VLOOKUP($C73,'Regional Crises'!$B$1:$R$66,15,FALSE))/(U$3-U$4)*5)),1)))),(IF(VLOOKUP($E73,'Country Indicator Data'!$B$4:$N$194,11,FALSE)="x","x",ROUND(IF(VLOOKUP($E73,'Country Indicator Data'!$B$4:$N$194,11,FALSE)&gt;U$3,0,IF(VLOOKUP($E73,'Country Indicator Data'!$B$4:$N$194,11,FALSE)&lt;U$4,5,(U$3-VLOOKUP($E73,'Country Indicator Data'!$B$4:$N$194,11,FALSE))/(U$3-U$4)*5)),1))))</f>
        <v>2.2999999999999998</v>
      </c>
      <c r="V73" s="238">
        <f>IF(B73="Regional crisis",((IF(VLOOKUP($C73,'Regional Crises'!$B$1:$R$66,16,FALSE)="x","x",ROUND(IF(VLOOKUP($C73,'Regional Crises'!$B$1:$R$66,16,FALSE)&gt;V$3,0,IF(VLOOKUP($C73,'Regional Crises'!$B$1:$R$66,16,FALSE)&lt;V$4,5,(V$3-VLOOKUP($C73,'Regional Crises'!$B$1:$R$66,16,FALSE))/(V$3-V$4)*5)),1)))),(IF(VLOOKUP($E73,'Country Indicator Data'!$B$4:$N$194,12,FALSE)="x","x",ROUND(IF(VLOOKUP($E73,'Country Indicator Data'!$B$4:$N$194,12,FALSE)&gt;V$3,0,IF(VLOOKUP($E73,'Country Indicator Data'!$B$4:$N$194,12,FALSE)&lt;V$4,5,(V$3-VLOOKUP($E73,'Country Indicator Data'!$B$4:$N$194,12,FALSE))/(V$3-V$4)*5)),1))))</f>
        <v>2.4</v>
      </c>
      <c r="W73" s="238">
        <f t="shared" si="31"/>
        <v>2.2999999999999998</v>
      </c>
      <c r="X73" s="238">
        <f t="shared" si="32"/>
        <v>1.7</v>
      </c>
      <c r="Y73" s="245">
        <f>IF('Core Indicators'!FC70="x","x",IF('Core Indicators'!FC70&gt;=5,5,IF('Core Indicators'!FC70&gt;=4,4,IF('Core Indicators'!FC70&gt;=3,3,IF('Core Indicators'!FC70&gt;=2,2,IF('Core Indicators'!FC70&gt;=1,1,0))))))</f>
        <v>3</v>
      </c>
      <c r="Z73" s="238">
        <f t="shared" si="33"/>
        <v>3</v>
      </c>
      <c r="AA73" s="245">
        <f>'Crisis Indicator Data'!Y70</f>
        <v>1</v>
      </c>
      <c r="AB73" s="245">
        <f>'Crisis Indicator Data'!Z70</f>
        <v>0</v>
      </c>
      <c r="AC73" s="245">
        <f>'Crisis Indicator Data'!AA70</f>
        <v>0</v>
      </c>
      <c r="AD73" s="245">
        <f>'Crisis Indicator Data'!AB70</f>
        <v>0</v>
      </c>
      <c r="AE73" s="245">
        <f t="shared" si="34"/>
        <v>1</v>
      </c>
      <c r="AF73" s="245">
        <f>'Crisis Indicator Data'!AC70</f>
        <v>1</v>
      </c>
      <c r="AG73" s="245">
        <f>'Crisis Indicator Data'!AD70</f>
        <v>1</v>
      </c>
      <c r="AH73" s="245">
        <f t="shared" si="35"/>
        <v>2</v>
      </c>
      <c r="AI73" s="245">
        <f>'Crisis Indicator Data'!AE70</f>
        <v>0</v>
      </c>
      <c r="AJ73" s="245">
        <f>'Crisis Indicator Data'!AF70</f>
        <v>0</v>
      </c>
      <c r="AK73" s="245">
        <f>'Crisis Indicator Data'!AG70</f>
        <v>0</v>
      </c>
      <c r="AL73" s="245">
        <f t="shared" si="36"/>
        <v>0</v>
      </c>
      <c r="AM73" s="238">
        <f t="shared" si="37"/>
        <v>1</v>
      </c>
      <c r="AN73" s="238">
        <f t="shared" si="38"/>
        <v>2</v>
      </c>
    </row>
    <row r="74" spans="1:40" ht="13.5" customHeight="1" x14ac:dyDescent="0.3">
      <c r="A74" s="148" t="str">
        <f>'Crisis Indicator Data'!A71</f>
        <v>Food Security Crisis in Namibia</v>
      </c>
      <c r="B74" s="149" t="str">
        <f>'Crisis Indicator Data'!B71</f>
        <v>Food Security</v>
      </c>
      <c r="C74" s="149" t="str">
        <f>'Crisis Indicator Data'!C71</f>
        <v>NAM002</v>
      </c>
      <c r="D74" s="149" t="str">
        <f>'Crisis Indicator Data'!D71</f>
        <v>Namibia</v>
      </c>
      <c r="E74" s="150" t="str">
        <f>'Crisis Indicator Data'!E71</f>
        <v>NAM</v>
      </c>
      <c r="F74" s="238">
        <f>IF(B74="Regional crisis",(IF(VLOOKUP($C74,'Regional Crises'!$B$1:$R$66,7,FALSE)="x","x",ROUND(IF(VLOOKUP($C74,'Regional Crises'!$B$1:$R$66,7,FALSE)&gt;$F$3,5,IF(VLOOKUP($C74,'Regional Crises'!$B$1:$R$66,7,FALSE)&lt;F$4,0,($F$3-VLOOKUP($C74,'Regional Crises'!$B$1:$R$66,7,FALSE))/($F$3-$F$4)*5)),1))),IF(VLOOKUP($E74,'Country Indicator Data'!$B$4:$N$194,3,FALSE)="x","x",ROUND(IF(VLOOKUP($E74,'Country Indicator Data'!$B$4:$N$194,3,FALSE)&gt;$F$3,5,IF(VLOOKUP($E74,'Country Indicator Data'!$B$4:$N$194,3,FALSE)&lt;$F$4,0,($F$3-VLOOKUP($E74,'Country Indicator Data'!$B$4:$N$194,3,FALSE))/($F$3-$F$4)*5)),1)))</f>
        <v>1.1000000000000001</v>
      </c>
      <c r="G74" s="238">
        <f>IF(B74="Regional crisis",(IF(VLOOKUP($C74,'Regional Crises'!$B$1:$R$66,9,FALSE)="x","x",ROUND(IF(VLOOKUP($C74,'Regional Crises'!$B$1:$R$66,9,FALSE)&gt;G$3,5,IF(VLOOKUP($C74,'Regional Crises'!$B$1:$R$66,9,FALSE)&lt;G$4,0,(G$3-VLOOKUP($C74,'Regional Crises'!$B$1:$R$66,9,FALSE))/(G$3-G$4)*5)),1))),IF(VLOOKUP($E74,'Country Indicator Data'!$B$4:$N$194,5,FALSE)="x","x",ROUND(IF(VLOOKUP($E74,'Country Indicator Data'!$B$4:$N$194,5,FALSE)&gt;G$3,5,IF(VLOOKUP($E74,'Country Indicator Data'!$B$4:$N$194,5,FALSE)&lt;G$4,0,(G$3-VLOOKUP($E74,'Country Indicator Data'!$B$4:$N$194,5,FALSE))/(G$3-G$4)*5)),1)))</f>
        <v>1.3</v>
      </c>
      <c r="H74" s="238">
        <f t="shared" si="26"/>
        <v>1.2000000000000002</v>
      </c>
      <c r="I74" s="238">
        <f>IF(B74="Regional crisis",(IF(VLOOKUP($C74,'Regional Crises'!$B$1:$R$66,6,FALSE)="x","x",ROUND(IF(VLOOKUP($C74,'Regional Crises'!$B$1:$R$66,6,FALSE)&gt;I$3,5,IF(VLOOKUP($C74,'Regional Crises'!$B$1:$R$66,6,FALSE)&lt;I$4,0,5-(I$3-VLOOKUP($C74,'Regional Crises'!$B$1:$R$66,6,FALSE))/(I$3-I$4)*5)),1))),IF(VLOOKUP($E74,'Country Indicator Data'!$B$4:$N$194,2,FALSE)="x","x",ROUND(IF(VLOOKUP($E74,'Country Indicator Data'!$B$4:$N$194,2,FALSE)&gt;I$3,5,IF(VLOOKUP($E74,'Country Indicator Data'!$B$4:$N$194,2,FALSE)&lt;I$4,0,5-(I$3-VLOOKUP($E74,'Country Indicator Data'!$B$4:$N$194,2,FALSE))/(I$3-I$4)*5)),1)))</f>
        <v>3.6</v>
      </c>
      <c r="J74" s="238">
        <f>IF(B74="Regional crisis",(IF(VLOOKUP($C74,'Regional Crises'!$B$1:$R$66,8,FALSE)="x","x",ROUND(IF(VLOOKUP($C74,'Regional Crises'!$B$1:$R$66,8,FALSE)&gt;J$3,5,IF(VLOOKUP($C74,'Regional Crises'!$B$1:$R$66,8,FALSE)&lt;J$4,0,5-(J$3-VLOOKUP($C74,'Regional Crises'!$B$1:$R$66,8,FALSE))/(J$3-J$4)*5)),1))),IF(VLOOKUP($E74,'Country Indicator Data'!$B$4:$N$194,4,FALSE)="x","x",ROUND(IF(VLOOKUP($E74,'Country Indicator Data'!$B$4:$N$194,4,FALSE)&gt;J$3,5,IF(VLOOKUP($E74,'Country Indicator Data'!$B$4:$N$194,4,FALSE)&lt;J$4,0,5-(J$3-VLOOKUP($E74,'Country Indicator Data'!$B$4:$N$194,4,FALSE))/(J$3-J$4)*5)),1)))</f>
        <v>1.6</v>
      </c>
      <c r="K74" s="238">
        <f t="shared" si="27"/>
        <v>2.6</v>
      </c>
      <c r="L74" s="238">
        <f>IF(B74="Regional crisis",(IF(VLOOKUP($C74,'Regional Crises'!$B$1:$R$66,10,FALSE)="x","x",ROUND(IF(VLOOKUP($C74,'Regional Crises'!$B$1:$R$66,10,FALSE)&gt;L$3,5,IF(VLOOKUP($C74,'Regional Crises'!$B$1:$R$66,10,FALSE)&lt;L$4,0,5-(L$3-VLOOKUP($C74,'Regional Crises'!$B$1:$R$66,10,FALSE))/(L$3-L$4)*5)),1))),IF(VLOOKUP($E74,'Country Indicator Data'!$B$4:$N$194,6,FALSE)="x","x",ROUND(IF(VLOOKUP($E74,'Country Indicator Data'!$B$4:$N$194,6,FALSE)&gt;L$3,5,IF(VLOOKUP($E74,'Country Indicator Data'!$B$4:$N$194,6,FALSE)&lt;L$4,0,5-(L$3-VLOOKUP($E74,'Country Indicator Data'!$B$4:$N$194,6,FALSE))/(L$3-L$4)*5)),1)))</f>
        <v>3.1</v>
      </c>
      <c r="M74" s="238">
        <f>IF(B74="Regional crisis",(IF(VLOOKUP($C74,'Regional Crises'!$B$1:$R$66,11,FALSE)="x","x",ROUND(IF(VLOOKUP($C74,'Regional Crises'!$B$1:$R$66,11,FALSE)&gt;M$3,5,IF(VLOOKUP($C74,'Regional Crises'!$B$1:$R$66,11,FALSE)&lt;M$4,0,5-(M$3-VLOOKUP($C74,'Regional Crises'!$B$1:$R$66,11,FALSE))/(M$3-M$4)*5)),1))),IF(VLOOKUP($E74,'Country Indicator Data'!$B$4:$N$194,7,FALSE)="x","x",ROUND(IF(VLOOKUP($E74,'Country Indicator Data'!$B$4:$N$194,7,FALSE)&gt;M$3,5,IF(VLOOKUP($E74,'Country Indicator Data'!$B$4:$N$194,7,FALSE)&lt;M$4,0,5-(M$3-VLOOKUP($E74,'Country Indicator Data'!$B$4:$N$194,7,FALSE))/(M$3-M$4)*5)),1)))</f>
        <v>4.3</v>
      </c>
      <c r="N74" s="238">
        <f t="shared" si="28"/>
        <v>3.7</v>
      </c>
      <c r="O74" s="238">
        <f t="shared" si="29"/>
        <v>2.5</v>
      </c>
      <c r="P74" s="238">
        <f>IF(B74="Regional crisis",VLOOKUP(C74,'Regional Crises'!$B$1:$R$69,12,FALSE),VLOOKUP(E74,'Country Indicator Data'!$B$4:$I$194,8,FALSE))</f>
        <v>0</v>
      </c>
      <c r="Q74" s="238" t="str">
        <f>IF($B74="Regional crisis",((IF(VLOOKUP($C74,'Regional Crises'!$B$1:$R$66,13,FALSE)="x","x",ROUND(IF(VLOOKUP($C74,'Regional Crises'!$B$1:$R$66,13,FALSE)&gt;Q$3,5,IF(VLOOKUP($C74,'Regional Crises'!$B$1:$R$66,13,FALSE)&lt;Q$4,0,5-(LOG(Q$3)-LOG(VLOOKUP($C74,'Regional Crises'!$B$1:$R$66,13,FALSE)))/(LOG(Q$3)-LOG(Q$4))*5)),1)))),(IF(VLOOKUP($E74,'Country Indicator Data'!$B$4:$N$194,9,FALSE)="x","x",ROUND(IF(VLOOKUP($E74,'Country Indicator Data'!$B$4:$N$194,9,FALSE)&gt;Q$3,5,IF(VLOOKUP($E74,'Country Indicator Data'!$B$4:$N$194,9,FALSE)&lt;Q$4,0,5-(LOG(Q$3)-LOG(VLOOKUP($E74,'Country Indicator Data'!$B$4:$N$194,9,FALSE)))/(LOG(Q$3)-LOG(Q$4))*5)),1))))</f>
        <v>x</v>
      </c>
      <c r="R74" s="238">
        <f t="shared" si="30"/>
        <v>0</v>
      </c>
      <c r="S74" s="238">
        <f>IF(B74="Regional crisis",((IF(VLOOKUP($C74,'Regional Crises'!$B$1:$R$66,17,FALSE)="x","x",ROUND(IF(VLOOKUP($C74,'Regional Crises'!$B$1:$R$66,17,FALSE)&gt;S$3,0,IF(VLOOKUP($C74,'Regional Crises'!$B$1:$R$66,17,FALSE)&lt;S$4,5,(S$3-VLOOKUP($C74,'Regional Crises'!$B$1:$R$66,17,FALSE))/(S$3-S$4)*5)),1)))),(IF(VLOOKUP($E74,'Country Indicator Data'!$B$4:$N$194,13,FALSE)="x","x",ROUND(IF(VLOOKUP($E74,'Country Indicator Data'!$B$4:$N$194,13,FALSE)&gt;S$3,0,IF(VLOOKUP($E74,'Country Indicator Data'!$B$4:$N$194,13,FALSE)&lt;S$4,5,(S$3-VLOOKUP($E74,'Country Indicator Data'!$B$4:$N$194,13,FALSE))/(S$3-S$4)*5)),1))))</f>
        <v>2.4</v>
      </c>
      <c r="T74" s="238">
        <f>IF(B74="Regional crisis",((IF(VLOOKUP($C74,'Regional Crises'!$B$1:$R$66,14,FALSE)="x","x",ROUND(IF(VLOOKUP($C74,'Regional Crises'!$B$1:$R$66,14,FALSE)&gt;T$3,0,IF(VLOOKUP($C74,'Regional Crises'!$B$1:$R$66,14,FALSE)&lt;T$4,5,(T$3-VLOOKUP($C74,'Regional Crises'!$B$1:$R$66,14,FALSE))/(T$3-T$4)*5)),1)))),(IF(VLOOKUP($E74,'Country Indicator Data'!$B$4:$N$194,10,FALSE)="x","x",ROUND(IF(VLOOKUP($E74,'Country Indicator Data'!$B$4:$N$194,10,FALSE)&gt;T$3,0,IF(VLOOKUP($E74,'Country Indicator Data'!$B$4:$N$194,10,FALSE)&lt;T$4,5,(T$3-VLOOKUP($E74,'Country Indicator Data'!$B$4:$N$194,10,FALSE))/(T$3-T$4)*5)),1))))</f>
        <v>2.2000000000000002</v>
      </c>
      <c r="U74" s="238">
        <f>IF(B74="Regional crisis",((IF(VLOOKUP($C74,'Regional Crises'!$B$1:$R$66,15,FALSE)="x","x",ROUND(IF(VLOOKUP($C74,'Regional Crises'!$B$1:$R$66,15,FALSE)&gt;U$3,0,IF(VLOOKUP($C74,'Regional Crises'!$B$1:$R$66,15,FALSE)&lt;U$4,5,(U$3-VLOOKUP($C74,'Regional Crises'!$B$1:$R$66,15,FALSE))/(U$3-U$4)*5)),1)))),(IF(VLOOKUP($E74,'Country Indicator Data'!$B$4:$N$194,11,FALSE)="x","x",ROUND(IF(VLOOKUP($E74,'Country Indicator Data'!$B$4:$N$194,11,FALSE)&gt;U$3,0,IF(VLOOKUP($E74,'Country Indicator Data'!$B$4:$N$194,11,FALSE)&lt;U$4,5,(U$3-VLOOKUP($E74,'Country Indicator Data'!$B$4:$N$194,11,FALSE))/(U$3-U$4)*5)),1))))</f>
        <v>1.6</v>
      </c>
      <c r="V74" s="238">
        <f>IF(B74="Regional crisis",((IF(VLOOKUP($C74,'Regional Crises'!$B$1:$R$66,16,FALSE)="x","x",ROUND(IF(VLOOKUP($C74,'Regional Crises'!$B$1:$R$66,16,FALSE)&gt;V$3,0,IF(VLOOKUP($C74,'Regional Crises'!$B$1:$R$66,16,FALSE)&lt;V$4,5,(V$3-VLOOKUP($C74,'Regional Crises'!$B$1:$R$66,16,FALSE))/(V$3-V$4)*5)),1)))),(IF(VLOOKUP($E74,'Country Indicator Data'!$B$4:$N$194,12,FALSE)="x","x",ROUND(IF(VLOOKUP($E74,'Country Indicator Data'!$B$4:$N$194,12,FALSE)&gt;V$3,0,IF(VLOOKUP($E74,'Country Indicator Data'!$B$4:$N$194,12,FALSE)&lt;V$4,5,(V$3-VLOOKUP($E74,'Country Indicator Data'!$B$4:$N$194,12,FALSE))/(V$3-V$4)*5)),1))))</f>
        <v>1.2</v>
      </c>
      <c r="W74" s="238">
        <f t="shared" si="31"/>
        <v>1.9</v>
      </c>
      <c r="X74" s="238">
        <f t="shared" si="32"/>
        <v>1.5</v>
      </c>
      <c r="Y74" s="245">
        <f>IF('Core Indicators'!FC71="x","x",IF('Core Indicators'!FC71&gt;=5,5,IF('Core Indicators'!FC71&gt;=4,4,IF('Core Indicators'!FC71&gt;=3,3,IF('Core Indicators'!FC71&gt;=2,2,IF('Core Indicators'!FC71&gt;=1,1,0))))))</f>
        <v>1</v>
      </c>
      <c r="Z74" s="238">
        <f t="shared" si="33"/>
        <v>1</v>
      </c>
      <c r="AA74" s="245">
        <f>'Crisis Indicator Data'!Y71</f>
        <v>1</v>
      </c>
      <c r="AB74" s="245">
        <f>'Crisis Indicator Data'!Z71</f>
        <v>0</v>
      </c>
      <c r="AC74" s="245">
        <f>'Crisis Indicator Data'!AA71</f>
        <v>0</v>
      </c>
      <c r="AD74" s="245">
        <f>'Crisis Indicator Data'!AB71</f>
        <v>0</v>
      </c>
      <c r="AE74" s="245">
        <f t="shared" si="34"/>
        <v>1</v>
      </c>
      <c r="AF74" s="245">
        <f>'Crisis Indicator Data'!AC71</f>
        <v>0</v>
      </c>
      <c r="AG74" s="245">
        <f>'Crisis Indicator Data'!AD71</f>
        <v>2</v>
      </c>
      <c r="AH74" s="245">
        <f t="shared" si="35"/>
        <v>2</v>
      </c>
      <c r="AI74" s="245">
        <f>'Crisis Indicator Data'!AE71</f>
        <v>0</v>
      </c>
      <c r="AJ74" s="245">
        <f>'Crisis Indicator Data'!AF71</f>
        <v>0</v>
      </c>
      <c r="AK74" s="245">
        <f>'Crisis Indicator Data'!AG71</f>
        <v>0</v>
      </c>
      <c r="AL74" s="245">
        <f t="shared" si="36"/>
        <v>0</v>
      </c>
      <c r="AM74" s="238">
        <f t="shared" si="37"/>
        <v>1</v>
      </c>
      <c r="AN74" s="238">
        <f t="shared" si="38"/>
        <v>1</v>
      </c>
    </row>
    <row r="75" spans="1:40" ht="13.5" customHeight="1" x14ac:dyDescent="0.3">
      <c r="A75" s="148" t="str">
        <f>'Crisis Indicator Data'!A72</f>
        <v>Multiple crises in Niger</v>
      </c>
      <c r="B75" s="149" t="str">
        <f>'Crisis Indicator Data'!B72</f>
        <v>Multiple crises country</v>
      </c>
      <c r="C75" s="149" t="str">
        <f>'Crisis Indicator Data'!C72</f>
        <v>NER001</v>
      </c>
      <c r="D75" s="149" t="str">
        <f>'Crisis Indicator Data'!D72</f>
        <v>Niger</v>
      </c>
      <c r="E75" s="150" t="str">
        <f>'Crisis Indicator Data'!E72</f>
        <v>NER</v>
      </c>
      <c r="F75" s="238">
        <f>IF(B75="Regional crisis",(IF(VLOOKUP($C75,'Regional Crises'!$B$1:$R$66,7,FALSE)="x","x",ROUND(IF(VLOOKUP($C75,'Regional Crises'!$B$1:$R$66,7,FALSE)&gt;$F$3,5,IF(VLOOKUP($C75,'Regional Crises'!$B$1:$R$66,7,FALSE)&lt;F$4,0,($F$3-VLOOKUP($C75,'Regional Crises'!$B$1:$R$66,7,FALSE))/($F$3-$F$4)*5)),1))),IF(VLOOKUP($E75,'Country Indicator Data'!$B$4:$N$194,3,FALSE)="x","x",ROUND(IF(VLOOKUP($E75,'Country Indicator Data'!$B$4:$N$194,3,FALSE)&gt;$F$3,5,IF(VLOOKUP($E75,'Country Indicator Data'!$B$4:$N$194,3,FALSE)&lt;$F$4,0,($F$3-VLOOKUP($E75,'Country Indicator Data'!$B$4:$N$194,3,FALSE))/($F$3-$F$4)*5)),1)))</f>
        <v>2.1</v>
      </c>
      <c r="G75" s="238">
        <f>IF(B75="Regional crisis",(IF(VLOOKUP($C75,'Regional Crises'!$B$1:$R$66,9,FALSE)="x","x",ROUND(IF(VLOOKUP($C75,'Regional Crises'!$B$1:$R$66,9,FALSE)&gt;G$3,5,IF(VLOOKUP($C75,'Regional Crises'!$B$1:$R$66,9,FALSE)&lt;G$4,0,(G$3-VLOOKUP($C75,'Regional Crises'!$B$1:$R$66,9,FALSE))/(G$3-G$4)*5)),1))),IF(VLOOKUP($E75,'Country Indicator Data'!$B$4:$N$194,5,FALSE)="x","x",ROUND(IF(VLOOKUP($E75,'Country Indicator Data'!$B$4:$N$194,5,FALSE)&gt;G$3,5,IF(VLOOKUP($E75,'Country Indicator Data'!$B$4:$N$194,5,FALSE)&lt;G$4,0,(G$3-VLOOKUP($E75,'Country Indicator Data'!$B$4:$N$194,5,FALSE))/(G$3-G$4)*5)),1)))</f>
        <v>2</v>
      </c>
      <c r="H75" s="238">
        <f t="shared" si="26"/>
        <v>2.0499999999999998</v>
      </c>
      <c r="I75" s="238">
        <f>IF(B75="Regional crisis",(IF(VLOOKUP($C75,'Regional Crises'!$B$1:$R$66,6,FALSE)="x","x",ROUND(IF(VLOOKUP($C75,'Regional Crises'!$B$1:$R$66,6,FALSE)&gt;I$3,5,IF(VLOOKUP($C75,'Regional Crises'!$B$1:$R$66,6,FALSE)&lt;I$4,0,5-(I$3-VLOOKUP($C75,'Regional Crises'!$B$1:$R$66,6,FALSE))/(I$3-I$4)*5)),1))),IF(VLOOKUP($E75,'Country Indicator Data'!$B$4:$N$194,2,FALSE)="x","x",ROUND(IF(VLOOKUP($E75,'Country Indicator Data'!$B$4:$N$194,2,FALSE)&gt;I$3,5,IF(VLOOKUP($E75,'Country Indicator Data'!$B$4:$N$194,2,FALSE)&lt;I$4,0,5-(I$3-VLOOKUP($E75,'Country Indicator Data'!$B$4:$N$194,2,FALSE))/(I$3-I$4)*5)),1)))</f>
        <v>3.1</v>
      </c>
      <c r="J75" s="238">
        <f>IF(B75="Regional crisis",(IF(VLOOKUP($C75,'Regional Crises'!$B$1:$R$66,8,FALSE)="x","x",ROUND(IF(VLOOKUP($C75,'Regional Crises'!$B$1:$R$66,8,FALSE)&gt;J$3,5,IF(VLOOKUP($C75,'Regional Crises'!$B$1:$R$66,8,FALSE)&lt;J$4,0,5-(J$3-VLOOKUP($C75,'Regional Crises'!$B$1:$R$66,8,FALSE))/(J$3-J$4)*5)),1))),IF(VLOOKUP($E75,'Country Indicator Data'!$B$4:$N$194,4,FALSE)="x","x",ROUND(IF(VLOOKUP($E75,'Country Indicator Data'!$B$4:$N$194,4,FALSE)&gt;J$3,5,IF(VLOOKUP($E75,'Country Indicator Data'!$B$4:$N$194,4,FALSE)&lt;J$4,0,5-(J$3-VLOOKUP($E75,'Country Indicator Data'!$B$4:$N$194,4,FALSE))/(J$3-J$4)*5)),1)))</f>
        <v>0.9</v>
      </c>
      <c r="K75" s="238">
        <f t="shared" si="27"/>
        <v>2</v>
      </c>
      <c r="L75" s="238">
        <f>IF(B75="Regional crisis",(IF(VLOOKUP($C75,'Regional Crises'!$B$1:$R$66,10,FALSE)="x","x",ROUND(IF(VLOOKUP($C75,'Regional Crises'!$B$1:$R$66,10,FALSE)&gt;L$3,5,IF(VLOOKUP($C75,'Regional Crises'!$B$1:$R$66,10,FALSE)&lt;L$4,0,5-(L$3-VLOOKUP($C75,'Regional Crises'!$B$1:$R$66,10,FALSE))/(L$3-L$4)*5)),1))),IF(VLOOKUP($E75,'Country Indicator Data'!$B$4:$N$194,6,FALSE)="x","x",ROUND(IF(VLOOKUP($E75,'Country Indicator Data'!$B$4:$N$194,6,FALSE)&gt;L$3,5,IF(VLOOKUP($E75,'Country Indicator Data'!$B$4:$N$194,6,FALSE)&lt;L$4,0,5-(L$3-VLOOKUP($E75,'Country Indicator Data'!$B$4:$N$194,6,FALSE))/(L$3-L$4)*5)),1)))</f>
        <v>4.3</v>
      </c>
      <c r="M75" s="238">
        <f>IF(B75="Regional crisis",(IF(VLOOKUP($C75,'Regional Crises'!$B$1:$R$66,11,FALSE)="x","x",ROUND(IF(VLOOKUP($C75,'Regional Crises'!$B$1:$R$66,11,FALSE)&gt;M$3,5,IF(VLOOKUP($C75,'Regional Crises'!$B$1:$R$66,11,FALSE)&lt;M$4,0,5-(M$3-VLOOKUP($C75,'Regional Crises'!$B$1:$R$66,11,FALSE))/(M$3-M$4)*5)),1))),IF(VLOOKUP($E75,'Country Indicator Data'!$B$4:$N$194,7,FALSE)="x","x",ROUND(IF(VLOOKUP($E75,'Country Indicator Data'!$B$4:$N$194,7,FALSE)&gt;M$3,5,IF(VLOOKUP($E75,'Country Indicator Data'!$B$4:$N$194,7,FALSE)&lt;M$4,0,5-(M$3-VLOOKUP($E75,'Country Indicator Data'!$B$4:$N$194,7,FALSE))/(M$3-M$4)*5)),1)))</f>
        <v>1.2</v>
      </c>
      <c r="N75" s="238">
        <f t="shared" si="28"/>
        <v>2.75</v>
      </c>
      <c r="O75" s="238">
        <f t="shared" si="29"/>
        <v>2.2666666666666666</v>
      </c>
      <c r="P75" s="238">
        <f>IF(B75="Regional crisis",VLOOKUP(C75,'Regional Crises'!$B$1:$R$69,12,FALSE),VLOOKUP(E75,'Country Indicator Data'!$B$4:$I$194,8,FALSE))</f>
        <v>2</v>
      </c>
      <c r="Q75" s="238">
        <f>IF($B75="Regional crisis",((IF(VLOOKUP($C75,'Regional Crises'!$B$1:$R$66,13,FALSE)="x","x",ROUND(IF(VLOOKUP($C75,'Regional Crises'!$B$1:$R$66,13,FALSE)&gt;Q$3,5,IF(VLOOKUP($C75,'Regional Crises'!$B$1:$R$66,13,FALSE)&lt;Q$4,0,5-(LOG(Q$3)-LOG(VLOOKUP($C75,'Regional Crises'!$B$1:$R$66,13,FALSE)))/(LOG(Q$3)-LOG(Q$4))*5)),1)))),(IF(VLOOKUP($E75,'Country Indicator Data'!$B$4:$N$194,9,FALSE)="x","x",ROUND(IF(VLOOKUP($E75,'Country Indicator Data'!$B$4:$N$194,9,FALSE)&gt;Q$3,5,IF(VLOOKUP($E75,'Country Indicator Data'!$B$4:$N$194,9,FALSE)&lt;Q$4,0,5-(LOG(Q$3)-LOG(VLOOKUP($E75,'Country Indicator Data'!$B$4:$N$194,9,FALSE)))/(LOG(Q$3)-LOG(Q$4))*5)),1))))</f>
        <v>3.7</v>
      </c>
      <c r="R75" s="238">
        <f t="shared" si="30"/>
        <v>2.85</v>
      </c>
      <c r="S75" s="238">
        <f>IF(B75="Regional crisis",((IF(VLOOKUP($C75,'Regional Crises'!$B$1:$R$66,17,FALSE)="x","x",ROUND(IF(VLOOKUP($C75,'Regional Crises'!$B$1:$R$66,17,FALSE)&gt;S$3,0,IF(VLOOKUP($C75,'Regional Crises'!$B$1:$R$66,17,FALSE)&lt;S$4,5,(S$3-VLOOKUP($C75,'Regional Crises'!$B$1:$R$66,17,FALSE))/(S$3-S$4)*5)),1)))),(IF(VLOOKUP($E75,'Country Indicator Data'!$B$4:$N$194,13,FALSE)="x","x",ROUND(IF(VLOOKUP($E75,'Country Indicator Data'!$B$4:$N$194,13,FALSE)&gt;S$3,0,IF(VLOOKUP($E75,'Country Indicator Data'!$B$4:$N$194,13,FALSE)&lt;S$4,5,(S$3-VLOOKUP($E75,'Country Indicator Data'!$B$4:$N$194,13,FALSE))/(S$3-S$4)*5)),1))))</f>
        <v>3.4</v>
      </c>
      <c r="T75" s="238">
        <f>IF(B75="Regional crisis",((IF(VLOOKUP($C75,'Regional Crises'!$B$1:$R$66,14,FALSE)="x","x",ROUND(IF(VLOOKUP($C75,'Regional Crises'!$B$1:$R$66,14,FALSE)&gt;T$3,0,IF(VLOOKUP($C75,'Regional Crises'!$B$1:$R$66,14,FALSE)&lt;T$4,5,(T$3-VLOOKUP($C75,'Regional Crises'!$B$1:$R$66,14,FALSE))/(T$3-T$4)*5)),1)))),(IF(VLOOKUP($E75,'Country Indicator Data'!$B$4:$N$194,10,FALSE)="x","x",ROUND(IF(VLOOKUP($E75,'Country Indicator Data'!$B$4:$N$194,10,FALSE)&gt;T$3,0,IF(VLOOKUP($E75,'Country Indicator Data'!$B$4:$N$194,10,FALSE)&lt;T$4,5,(T$3-VLOOKUP($E75,'Country Indicator Data'!$B$4:$N$194,10,FALSE))/(T$3-T$4)*5)),1))))</f>
        <v>3</v>
      </c>
      <c r="U75" s="238">
        <f>IF(B75="Regional crisis",((IF(VLOOKUP($C75,'Regional Crises'!$B$1:$R$66,15,FALSE)="x","x",ROUND(IF(VLOOKUP($C75,'Regional Crises'!$B$1:$R$66,15,FALSE)&gt;U$3,0,IF(VLOOKUP($C75,'Regional Crises'!$B$1:$R$66,15,FALSE)&lt;U$4,5,(U$3-VLOOKUP($C75,'Regional Crises'!$B$1:$R$66,15,FALSE))/(U$3-U$4)*5)),1)))),(IF(VLOOKUP($E75,'Country Indicator Data'!$B$4:$N$194,11,FALSE)="x","x",ROUND(IF(VLOOKUP($E75,'Country Indicator Data'!$B$4:$N$194,11,FALSE)&gt;U$3,0,IF(VLOOKUP($E75,'Country Indicator Data'!$B$4:$N$194,11,FALSE)&lt;U$4,5,(U$3-VLOOKUP($E75,'Country Indicator Data'!$B$4:$N$194,11,FALSE))/(U$3-U$4)*5)),1))))</f>
        <v>2.2999999999999998</v>
      </c>
      <c r="V75" s="238">
        <f>IF(B75="Regional crisis",((IF(VLOOKUP($C75,'Regional Crises'!$B$1:$R$66,16,FALSE)="x","x",ROUND(IF(VLOOKUP($C75,'Regional Crises'!$B$1:$R$66,16,FALSE)&gt;V$3,0,IF(VLOOKUP($C75,'Regional Crises'!$B$1:$R$66,16,FALSE)&lt;V$4,5,(V$3-VLOOKUP($C75,'Regional Crises'!$B$1:$R$66,16,FALSE))/(V$3-V$4)*5)),1)))),(IF(VLOOKUP($E75,'Country Indicator Data'!$B$4:$N$194,12,FALSE)="x","x",ROUND(IF(VLOOKUP($E75,'Country Indicator Data'!$B$4:$N$194,12,FALSE)&gt;V$3,0,IF(VLOOKUP($E75,'Country Indicator Data'!$B$4:$N$194,12,FALSE)&lt;V$4,5,(V$3-VLOOKUP($E75,'Country Indicator Data'!$B$4:$N$194,12,FALSE))/(V$3-V$4)*5)),1))))</f>
        <v>2.6</v>
      </c>
      <c r="W75" s="238">
        <f t="shared" si="31"/>
        <v>2.8</v>
      </c>
      <c r="X75" s="238">
        <f t="shared" si="32"/>
        <v>2.6</v>
      </c>
      <c r="Y75" s="245">
        <f>IF('Core Indicators'!FC72="x","x",IF('Core Indicators'!FC72&gt;=5,5,IF('Core Indicators'!FC72&gt;=4,4,IF('Core Indicators'!FC72&gt;=3,3,IF('Core Indicators'!FC72&gt;=2,2,IF('Core Indicators'!FC72&gt;=1,1,0))))))</f>
        <v>5</v>
      </c>
      <c r="Z75" s="238">
        <f t="shared" si="33"/>
        <v>5</v>
      </c>
      <c r="AA75" s="245">
        <f>'Crisis Indicator Data'!Y72</f>
        <v>0</v>
      </c>
      <c r="AB75" s="245">
        <f>'Crisis Indicator Data'!Z72</f>
        <v>2</v>
      </c>
      <c r="AC75" s="245">
        <f>'Crisis Indicator Data'!AA72</f>
        <v>0</v>
      </c>
      <c r="AD75" s="245">
        <f>'Crisis Indicator Data'!AB72</f>
        <v>2</v>
      </c>
      <c r="AE75" s="245">
        <f t="shared" si="34"/>
        <v>2</v>
      </c>
      <c r="AF75" s="245">
        <f>'Crisis Indicator Data'!AC72</f>
        <v>0</v>
      </c>
      <c r="AG75" s="245">
        <f>'Crisis Indicator Data'!AD72</f>
        <v>2</v>
      </c>
      <c r="AH75" s="245">
        <f t="shared" si="35"/>
        <v>2</v>
      </c>
      <c r="AI75" s="245">
        <f>'Crisis Indicator Data'!AE72</f>
        <v>3</v>
      </c>
      <c r="AJ75" s="245">
        <f>'Crisis Indicator Data'!AF72</f>
        <v>1</v>
      </c>
      <c r="AK75" s="245">
        <f>'Crisis Indicator Data'!AG72</f>
        <v>3</v>
      </c>
      <c r="AL75" s="245">
        <f t="shared" si="36"/>
        <v>5</v>
      </c>
      <c r="AM75" s="238">
        <f t="shared" si="37"/>
        <v>3</v>
      </c>
      <c r="AN75" s="238">
        <f t="shared" si="38"/>
        <v>4</v>
      </c>
    </row>
    <row r="76" spans="1:40" ht="13.5" customHeight="1" x14ac:dyDescent="0.3">
      <c r="A76" s="148" t="str">
        <f>'Crisis Indicator Data'!A73</f>
        <v>Boko Haram in Niger</v>
      </c>
      <c r="B76" s="149" t="str">
        <f>'Crisis Indicator Data'!B73</f>
        <v>Conflict</v>
      </c>
      <c r="C76" s="149" t="str">
        <f>'Crisis Indicator Data'!C73</f>
        <v>NER002</v>
      </c>
      <c r="D76" s="149" t="str">
        <f>'Crisis Indicator Data'!D73</f>
        <v>Niger</v>
      </c>
      <c r="E76" s="150" t="str">
        <f>'Crisis Indicator Data'!E73</f>
        <v>NER</v>
      </c>
      <c r="F76" s="238">
        <f>IF(B76="Regional crisis",(IF(VLOOKUP($C76,'Regional Crises'!$B$1:$R$66,7,FALSE)="x","x",ROUND(IF(VLOOKUP($C76,'Regional Crises'!$B$1:$R$66,7,FALSE)&gt;$F$3,5,IF(VLOOKUP($C76,'Regional Crises'!$B$1:$R$66,7,FALSE)&lt;F$4,0,($F$3-VLOOKUP($C76,'Regional Crises'!$B$1:$R$66,7,FALSE))/($F$3-$F$4)*5)),1))),IF(VLOOKUP($E76,'Country Indicator Data'!$B$4:$N$194,3,FALSE)="x","x",ROUND(IF(VLOOKUP($E76,'Country Indicator Data'!$B$4:$N$194,3,FALSE)&gt;$F$3,5,IF(VLOOKUP($E76,'Country Indicator Data'!$B$4:$N$194,3,FALSE)&lt;$F$4,0,($F$3-VLOOKUP($E76,'Country Indicator Data'!$B$4:$N$194,3,FALSE))/($F$3-$F$4)*5)),1)))</f>
        <v>2.1</v>
      </c>
      <c r="G76" s="238">
        <f>IF(B76="Regional crisis",(IF(VLOOKUP($C76,'Regional Crises'!$B$1:$R$66,9,FALSE)="x","x",ROUND(IF(VLOOKUP($C76,'Regional Crises'!$B$1:$R$66,9,FALSE)&gt;G$3,5,IF(VLOOKUP($C76,'Regional Crises'!$B$1:$R$66,9,FALSE)&lt;G$4,0,(G$3-VLOOKUP($C76,'Regional Crises'!$B$1:$R$66,9,FALSE))/(G$3-G$4)*5)),1))),IF(VLOOKUP($E76,'Country Indicator Data'!$B$4:$N$194,5,FALSE)="x","x",ROUND(IF(VLOOKUP($E76,'Country Indicator Data'!$B$4:$N$194,5,FALSE)&gt;G$3,5,IF(VLOOKUP($E76,'Country Indicator Data'!$B$4:$N$194,5,FALSE)&lt;G$4,0,(G$3-VLOOKUP($E76,'Country Indicator Data'!$B$4:$N$194,5,FALSE))/(G$3-G$4)*5)),1)))</f>
        <v>2</v>
      </c>
      <c r="H76" s="238">
        <f t="shared" si="26"/>
        <v>2.0499999999999998</v>
      </c>
      <c r="I76" s="238">
        <f>IF(B76="Regional crisis",(IF(VLOOKUP($C76,'Regional Crises'!$B$1:$R$66,6,FALSE)="x","x",ROUND(IF(VLOOKUP($C76,'Regional Crises'!$B$1:$R$66,6,FALSE)&gt;I$3,5,IF(VLOOKUP($C76,'Regional Crises'!$B$1:$R$66,6,FALSE)&lt;I$4,0,5-(I$3-VLOOKUP($C76,'Regional Crises'!$B$1:$R$66,6,FALSE))/(I$3-I$4)*5)),1))),IF(VLOOKUP($E76,'Country Indicator Data'!$B$4:$N$194,2,FALSE)="x","x",ROUND(IF(VLOOKUP($E76,'Country Indicator Data'!$B$4:$N$194,2,FALSE)&gt;I$3,5,IF(VLOOKUP($E76,'Country Indicator Data'!$B$4:$N$194,2,FALSE)&lt;I$4,0,5-(I$3-VLOOKUP($E76,'Country Indicator Data'!$B$4:$N$194,2,FALSE))/(I$3-I$4)*5)),1)))</f>
        <v>3.1</v>
      </c>
      <c r="J76" s="238">
        <f>IF(B76="Regional crisis",(IF(VLOOKUP($C76,'Regional Crises'!$B$1:$R$66,8,FALSE)="x","x",ROUND(IF(VLOOKUP($C76,'Regional Crises'!$B$1:$R$66,8,FALSE)&gt;J$3,5,IF(VLOOKUP($C76,'Regional Crises'!$B$1:$R$66,8,FALSE)&lt;J$4,0,5-(J$3-VLOOKUP($C76,'Regional Crises'!$B$1:$R$66,8,FALSE))/(J$3-J$4)*5)),1))),IF(VLOOKUP($E76,'Country Indicator Data'!$B$4:$N$194,4,FALSE)="x","x",ROUND(IF(VLOOKUP($E76,'Country Indicator Data'!$B$4:$N$194,4,FALSE)&gt;J$3,5,IF(VLOOKUP($E76,'Country Indicator Data'!$B$4:$N$194,4,FALSE)&lt;J$4,0,5-(J$3-VLOOKUP($E76,'Country Indicator Data'!$B$4:$N$194,4,FALSE))/(J$3-J$4)*5)),1)))</f>
        <v>0.9</v>
      </c>
      <c r="K76" s="238">
        <f t="shared" si="27"/>
        <v>2</v>
      </c>
      <c r="L76" s="238">
        <f>IF(B76="Regional crisis",(IF(VLOOKUP($C76,'Regional Crises'!$B$1:$R$66,10,FALSE)="x","x",ROUND(IF(VLOOKUP($C76,'Regional Crises'!$B$1:$R$66,10,FALSE)&gt;L$3,5,IF(VLOOKUP($C76,'Regional Crises'!$B$1:$R$66,10,FALSE)&lt;L$4,0,5-(L$3-VLOOKUP($C76,'Regional Crises'!$B$1:$R$66,10,FALSE))/(L$3-L$4)*5)),1))),IF(VLOOKUP($E76,'Country Indicator Data'!$B$4:$N$194,6,FALSE)="x","x",ROUND(IF(VLOOKUP($E76,'Country Indicator Data'!$B$4:$N$194,6,FALSE)&gt;L$3,5,IF(VLOOKUP($E76,'Country Indicator Data'!$B$4:$N$194,6,FALSE)&lt;L$4,0,5-(L$3-VLOOKUP($E76,'Country Indicator Data'!$B$4:$N$194,6,FALSE))/(L$3-L$4)*5)),1)))</f>
        <v>4.3</v>
      </c>
      <c r="M76" s="238">
        <f>IF(B76="Regional crisis",(IF(VLOOKUP($C76,'Regional Crises'!$B$1:$R$66,11,FALSE)="x","x",ROUND(IF(VLOOKUP($C76,'Regional Crises'!$B$1:$R$66,11,FALSE)&gt;M$3,5,IF(VLOOKUP($C76,'Regional Crises'!$B$1:$R$66,11,FALSE)&lt;M$4,0,5-(M$3-VLOOKUP($C76,'Regional Crises'!$B$1:$R$66,11,FALSE))/(M$3-M$4)*5)),1))),IF(VLOOKUP($E76,'Country Indicator Data'!$B$4:$N$194,7,FALSE)="x","x",ROUND(IF(VLOOKUP($E76,'Country Indicator Data'!$B$4:$N$194,7,FALSE)&gt;M$3,5,IF(VLOOKUP($E76,'Country Indicator Data'!$B$4:$N$194,7,FALSE)&lt;M$4,0,5-(M$3-VLOOKUP($E76,'Country Indicator Data'!$B$4:$N$194,7,FALSE))/(M$3-M$4)*5)),1)))</f>
        <v>1.2</v>
      </c>
      <c r="N76" s="238">
        <f t="shared" si="28"/>
        <v>2.75</v>
      </c>
      <c r="O76" s="238">
        <f t="shared" si="29"/>
        <v>2.2666666666666666</v>
      </c>
      <c r="P76" s="238">
        <f>IF(B76="Regional crisis",VLOOKUP(C76,'Regional Crises'!$B$1:$R$69,12,FALSE),VLOOKUP(E76,'Country Indicator Data'!$B$4:$I$194,8,FALSE))</f>
        <v>2</v>
      </c>
      <c r="Q76" s="238">
        <f>IF($B76="Regional crisis",((IF(VLOOKUP($C76,'Regional Crises'!$B$1:$R$66,13,FALSE)="x","x",ROUND(IF(VLOOKUP($C76,'Regional Crises'!$B$1:$R$66,13,FALSE)&gt;Q$3,5,IF(VLOOKUP($C76,'Regional Crises'!$B$1:$R$66,13,FALSE)&lt;Q$4,0,5-(LOG(Q$3)-LOG(VLOOKUP($C76,'Regional Crises'!$B$1:$R$66,13,FALSE)))/(LOG(Q$3)-LOG(Q$4))*5)),1)))),(IF(VLOOKUP($E76,'Country Indicator Data'!$B$4:$N$194,9,FALSE)="x","x",ROUND(IF(VLOOKUP($E76,'Country Indicator Data'!$B$4:$N$194,9,FALSE)&gt;Q$3,5,IF(VLOOKUP($E76,'Country Indicator Data'!$B$4:$N$194,9,FALSE)&lt;Q$4,0,5-(LOG(Q$3)-LOG(VLOOKUP($E76,'Country Indicator Data'!$B$4:$N$194,9,FALSE)))/(LOG(Q$3)-LOG(Q$4))*5)),1))))</f>
        <v>3.7</v>
      </c>
      <c r="R76" s="238">
        <f t="shared" si="30"/>
        <v>2.85</v>
      </c>
      <c r="S76" s="238">
        <f>IF(B76="Regional crisis",((IF(VLOOKUP($C76,'Regional Crises'!$B$1:$R$66,17,FALSE)="x","x",ROUND(IF(VLOOKUP($C76,'Regional Crises'!$B$1:$R$66,17,FALSE)&gt;S$3,0,IF(VLOOKUP($C76,'Regional Crises'!$B$1:$R$66,17,FALSE)&lt;S$4,5,(S$3-VLOOKUP($C76,'Regional Crises'!$B$1:$R$66,17,FALSE))/(S$3-S$4)*5)),1)))),(IF(VLOOKUP($E76,'Country Indicator Data'!$B$4:$N$194,13,FALSE)="x","x",ROUND(IF(VLOOKUP($E76,'Country Indicator Data'!$B$4:$N$194,13,FALSE)&gt;S$3,0,IF(VLOOKUP($E76,'Country Indicator Data'!$B$4:$N$194,13,FALSE)&lt;S$4,5,(S$3-VLOOKUP($E76,'Country Indicator Data'!$B$4:$N$194,13,FALSE))/(S$3-S$4)*5)),1))))</f>
        <v>3.4</v>
      </c>
      <c r="T76" s="238">
        <f>IF(B76="Regional crisis",((IF(VLOOKUP($C76,'Regional Crises'!$B$1:$R$66,14,FALSE)="x","x",ROUND(IF(VLOOKUP($C76,'Regional Crises'!$B$1:$R$66,14,FALSE)&gt;T$3,0,IF(VLOOKUP($C76,'Regional Crises'!$B$1:$R$66,14,FALSE)&lt;T$4,5,(T$3-VLOOKUP($C76,'Regional Crises'!$B$1:$R$66,14,FALSE))/(T$3-T$4)*5)),1)))),(IF(VLOOKUP($E76,'Country Indicator Data'!$B$4:$N$194,10,FALSE)="x","x",ROUND(IF(VLOOKUP($E76,'Country Indicator Data'!$B$4:$N$194,10,FALSE)&gt;T$3,0,IF(VLOOKUP($E76,'Country Indicator Data'!$B$4:$N$194,10,FALSE)&lt;T$4,5,(T$3-VLOOKUP($E76,'Country Indicator Data'!$B$4:$N$194,10,FALSE))/(T$3-T$4)*5)),1))))</f>
        <v>3</v>
      </c>
      <c r="U76" s="238">
        <f>IF(B76="Regional crisis",((IF(VLOOKUP($C76,'Regional Crises'!$B$1:$R$66,15,FALSE)="x","x",ROUND(IF(VLOOKUP($C76,'Regional Crises'!$B$1:$R$66,15,FALSE)&gt;U$3,0,IF(VLOOKUP($C76,'Regional Crises'!$B$1:$R$66,15,FALSE)&lt;U$4,5,(U$3-VLOOKUP($C76,'Regional Crises'!$B$1:$R$66,15,FALSE))/(U$3-U$4)*5)),1)))),(IF(VLOOKUP($E76,'Country Indicator Data'!$B$4:$N$194,11,FALSE)="x","x",ROUND(IF(VLOOKUP($E76,'Country Indicator Data'!$B$4:$N$194,11,FALSE)&gt;U$3,0,IF(VLOOKUP($E76,'Country Indicator Data'!$B$4:$N$194,11,FALSE)&lt;U$4,5,(U$3-VLOOKUP($E76,'Country Indicator Data'!$B$4:$N$194,11,FALSE))/(U$3-U$4)*5)),1))))</f>
        <v>2.2999999999999998</v>
      </c>
      <c r="V76" s="238">
        <f>IF(B76="Regional crisis",((IF(VLOOKUP($C76,'Regional Crises'!$B$1:$R$66,16,FALSE)="x","x",ROUND(IF(VLOOKUP($C76,'Regional Crises'!$B$1:$R$66,16,FALSE)&gt;V$3,0,IF(VLOOKUP($C76,'Regional Crises'!$B$1:$R$66,16,FALSE)&lt;V$4,5,(V$3-VLOOKUP($C76,'Regional Crises'!$B$1:$R$66,16,FALSE))/(V$3-V$4)*5)),1)))),(IF(VLOOKUP($E76,'Country Indicator Data'!$B$4:$N$194,12,FALSE)="x","x",ROUND(IF(VLOOKUP($E76,'Country Indicator Data'!$B$4:$N$194,12,FALSE)&gt;V$3,0,IF(VLOOKUP($E76,'Country Indicator Data'!$B$4:$N$194,12,FALSE)&lt;V$4,5,(V$3-VLOOKUP($E76,'Country Indicator Data'!$B$4:$N$194,12,FALSE))/(V$3-V$4)*5)),1))))</f>
        <v>2.6</v>
      </c>
      <c r="W76" s="238">
        <f t="shared" si="31"/>
        <v>2.8</v>
      </c>
      <c r="X76" s="238">
        <f t="shared" si="32"/>
        <v>2.6</v>
      </c>
      <c r="Y76" s="245">
        <f>IF('Core Indicators'!FC73="x","x",IF('Core Indicators'!FC73&gt;=5,5,IF('Core Indicators'!FC73&gt;=4,4,IF('Core Indicators'!FC73&gt;=3,3,IF('Core Indicators'!FC73&gt;=2,2,IF('Core Indicators'!FC73&gt;=1,1,0))))))</f>
        <v>5</v>
      </c>
      <c r="Z76" s="238">
        <f t="shared" si="33"/>
        <v>5</v>
      </c>
      <c r="AA76" s="245">
        <f>'Crisis Indicator Data'!Y73</f>
        <v>0</v>
      </c>
      <c r="AB76" s="245">
        <f>'Crisis Indicator Data'!Z73</f>
        <v>2</v>
      </c>
      <c r="AC76" s="245">
        <f>'Crisis Indicator Data'!AA73</f>
        <v>0</v>
      </c>
      <c r="AD76" s="245">
        <f>'Crisis Indicator Data'!AB73</f>
        <v>0</v>
      </c>
      <c r="AE76" s="245">
        <f t="shared" si="34"/>
        <v>2</v>
      </c>
      <c r="AF76" s="245">
        <f>'Crisis Indicator Data'!AC73</f>
        <v>0</v>
      </c>
      <c r="AG76" s="245">
        <f>'Crisis Indicator Data'!AD73</f>
        <v>2</v>
      </c>
      <c r="AH76" s="245">
        <f t="shared" si="35"/>
        <v>2</v>
      </c>
      <c r="AI76" s="245">
        <f>'Crisis Indicator Data'!AE73</f>
        <v>2</v>
      </c>
      <c r="AJ76" s="245">
        <f>'Crisis Indicator Data'!AF73</f>
        <v>1</v>
      </c>
      <c r="AK76" s="245">
        <f>'Crisis Indicator Data'!AG73</f>
        <v>3</v>
      </c>
      <c r="AL76" s="245">
        <f t="shared" si="36"/>
        <v>4</v>
      </c>
      <c r="AM76" s="238">
        <f t="shared" si="37"/>
        <v>3</v>
      </c>
      <c r="AN76" s="238">
        <f t="shared" si="38"/>
        <v>4</v>
      </c>
    </row>
    <row r="77" spans="1:40" ht="13.5" customHeight="1" x14ac:dyDescent="0.3">
      <c r="A77" s="148" t="str">
        <f>'Crisis Indicator Data'!A74</f>
        <v>Mali/Burkina Faso conflict</v>
      </c>
      <c r="B77" s="149" t="str">
        <f>'Crisis Indicator Data'!B74</f>
        <v>Conflict</v>
      </c>
      <c r="C77" s="149" t="str">
        <f>'Crisis Indicator Data'!C74</f>
        <v>NER003</v>
      </c>
      <c r="D77" s="149" t="str">
        <f>'Crisis Indicator Data'!D74</f>
        <v>Niger</v>
      </c>
      <c r="E77" s="150" t="str">
        <f>'Crisis Indicator Data'!E74</f>
        <v>NER</v>
      </c>
      <c r="F77" s="238">
        <f>IF(B77="Regional crisis",(IF(VLOOKUP($C77,'Regional Crises'!$B$1:$R$66,7,FALSE)="x","x",ROUND(IF(VLOOKUP($C77,'Regional Crises'!$B$1:$R$66,7,FALSE)&gt;$F$3,5,IF(VLOOKUP($C77,'Regional Crises'!$B$1:$R$66,7,FALSE)&lt;F$4,0,($F$3-VLOOKUP($C77,'Regional Crises'!$B$1:$R$66,7,FALSE))/($F$3-$F$4)*5)),1))),IF(VLOOKUP($E77,'Country Indicator Data'!$B$4:$N$194,3,FALSE)="x","x",ROUND(IF(VLOOKUP($E77,'Country Indicator Data'!$B$4:$N$194,3,FALSE)&gt;$F$3,5,IF(VLOOKUP($E77,'Country Indicator Data'!$B$4:$N$194,3,FALSE)&lt;$F$4,0,($F$3-VLOOKUP($E77,'Country Indicator Data'!$B$4:$N$194,3,FALSE))/($F$3-$F$4)*5)),1)))</f>
        <v>2.1</v>
      </c>
      <c r="G77" s="238">
        <f>IF(B77="Regional crisis",(IF(VLOOKUP($C77,'Regional Crises'!$B$1:$R$66,9,FALSE)="x","x",ROUND(IF(VLOOKUP($C77,'Regional Crises'!$B$1:$R$66,9,FALSE)&gt;G$3,5,IF(VLOOKUP($C77,'Regional Crises'!$B$1:$R$66,9,FALSE)&lt;G$4,0,(G$3-VLOOKUP($C77,'Regional Crises'!$B$1:$R$66,9,FALSE))/(G$3-G$4)*5)),1))),IF(VLOOKUP($E77,'Country Indicator Data'!$B$4:$N$194,5,FALSE)="x","x",ROUND(IF(VLOOKUP($E77,'Country Indicator Data'!$B$4:$N$194,5,FALSE)&gt;G$3,5,IF(VLOOKUP($E77,'Country Indicator Data'!$B$4:$N$194,5,FALSE)&lt;G$4,0,(G$3-VLOOKUP($E77,'Country Indicator Data'!$B$4:$N$194,5,FALSE))/(G$3-G$4)*5)),1)))</f>
        <v>2</v>
      </c>
      <c r="H77" s="238">
        <f t="shared" si="26"/>
        <v>2.0499999999999998</v>
      </c>
      <c r="I77" s="238">
        <f>IF(B77="Regional crisis",(IF(VLOOKUP($C77,'Regional Crises'!$B$1:$R$66,6,FALSE)="x","x",ROUND(IF(VLOOKUP($C77,'Regional Crises'!$B$1:$R$66,6,FALSE)&gt;I$3,5,IF(VLOOKUP($C77,'Regional Crises'!$B$1:$R$66,6,FALSE)&lt;I$4,0,5-(I$3-VLOOKUP($C77,'Regional Crises'!$B$1:$R$66,6,FALSE))/(I$3-I$4)*5)),1))),IF(VLOOKUP($E77,'Country Indicator Data'!$B$4:$N$194,2,FALSE)="x","x",ROUND(IF(VLOOKUP($E77,'Country Indicator Data'!$B$4:$N$194,2,FALSE)&gt;I$3,5,IF(VLOOKUP($E77,'Country Indicator Data'!$B$4:$N$194,2,FALSE)&lt;I$4,0,5-(I$3-VLOOKUP($E77,'Country Indicator Data'!$B$4:$N$194,2,FALSE))/(I$3-I$4)*5)),1)))</f>
        <v>3.1</v>
      </c>
      <c r="J77" s="238">
        <f>IF(B77="Regional crisis",(IF(VLOOKUP($C77,'Regional Crises'!$B$1:$R$66,8,FALSE)="x","x",ROUND(IF(VLOOKUP($C77,'Regional Crises'!$B$1:$R$66,8,FALSE)&gt;J$3,5,IF(VLOOKUP($C77,'Regional Crises'!$B$1:$R$66,8,FALSE)&lt;J$4,0,5-(J$3-VLOOKUP($C77,'Regional Crises'!$B$1:$R$66,8,FALSE))/(J$3-J$4)*5)),1))),IF(VLOOKUP($E77,'Country Indicator Data'!$B$4:$N$194,4,FALSE)="x","x",ROUND(IF(VLOOKUP($E77,'Country Indicator Data'!$B$4:$N$194,4,FALSE)&gt;J$3,5,IF(VLOOKUP($E77,'Country Indicator Data'!$B$4:$N$194,4,FALSE)&lt;J$4,0,5-(J$3-VLOOKUP($E77,'Country Indicator Data'!$B$4:$N$194,4,FALSE))/(J$3-J$4)*5)),1)))</f>
        <v>0.9</v>
      </c>
      <c r="K77" s="238">
        <f t="shared" si="27"/>
        <v>2</v>
      </c>
      <c r="L77" s="238">
        <f>IF(B77="Regional crisis",(IF(VLOOKUP($C77,'Regional Crises'!$B$1:$R$66,10,FALSE)="x","x",ROUND(IF(VLOOKUP($C77,'Regional Crises'!$B$1:$R$66,10,FALSE)&gt;L$3,5,IF(VLOOKUP($C77,'Regional Crises'!$B$1:$R$66,10,FALSE)&lt;L$4,0,5-(L$3-VLOOKUP($C77,'Regional Crises'!$B$1:$R$66,10,FALSE))/(L$3-L$4)*5)),1))),IF(VLOOKUP($E77,'Country Indicator Data'!$B$4:$N$194,6,FALSE)="x","x",ROUND(IF(VLOOKUP($E77,'Country Indicator Data'!$B$4:$N$194,6,FALSE)&gt;L$3,5,IF(VLOOKUP($E77,'Country Indicator Data'!$B$4:$N$194,6,FALSE)&lt;L$4,0,5-(L$3-VLOOKUP($E77,'Country Indicator Data'!$B$4:$N$194,6,FALSE))/(L$3-L$4)*5)),1)))</f>
        <v>4.3</v>
      </c>
      <c r="M77" s="238">
        <f>IF(B77="Regional crisis",(IF(VLOOKUP($C77,'Regional Crises'!$B$1:$R$66,11,FALSE)="x","x",ROUND(IF(VLOOKUP($C77,'Regional Crises'!$B$1:$R$66,11,FALSE)&gt;M$3,5,IF(VLOOKUP($C77,'Regional Crises'!$B$1:$R$66,11,FALSE)&lt;M$4,0,5-(M$3-VLOOKUP($C77,'Regional Crises'!$B$1:$R$66,11,FALSE))/(M$3-M$4)*5)),1))),IF(VLOOKUP($E77,'Country Indicator Data'!$B$4:$N$194,7,FALSE)="x","x",ROUND(IF(VLOOKUP($E77,'Country Indicator Data'!$B$4:$N$194,7,FALSE)&gt;M$3,5,IF(VLOOKUP($E77,'Country Indicator Data'!$B$4:$N$194,7,FALSE)&lt;M$4,0,5-(M$3-VLOOKUP($E77,'Country Indicator Data'!$B$4:$N$194,7,FALSE))/(M$3-M$4)*5)),1)))</f>
        <v>1.2</v>
      </c>
      <c r="N77" s="238">
        <f t="shared" si="28"/>
        <v>2.75</v>
      </c>
      <c r="O77" s="238">
        <f t="shared" si="29"/>
        <v>2.2666666666666666</v>
      </c>
      <c r="P77" s="238">
        <f>IF(B77="Regional crisis",VLOOKUP(C77,'Regional Crises'!$B$1:$R$69,12,FALSE),VLOOKUP(E77,'Country Indicator Data'!$B$4:$I$194,8,FALSE))</f>
        <v>2</v>
      </c>
      <c r="Q77" s="238">
        <f>IF($B77="Regional crisis",((IF(VLOOKUP($C77,'Regional Crises'!$B$1:$R$66,13,FALSE)="x","x",ROUND(IF(VLOOKUP($C77,'Regional Crises'!$B$1:$R$66,13,FALSE)&gt;Q$3,5,IF(VLOOKUP($C77,'Regional Crises'!$B$1:$R$66,13,FALSE)&lt;Q$4,0,5-(LOG(Q$3)-LOG(VLOOKUP($C77,'Regional Crises'!$B$1:$R$66,13,FALSE)))/(LOG(Q$3)-LOG(Q$4))*5)),1)))),(IF(VLOOKUP($E77,'Country Indicator Data'!$B$4:$N$194,9,FALSE)="x","x",ROUND(IF(VLOOKUP($E77,'Country Indicator Data'!$B$4:$N$194,9,FALSE)&gt;Q$3,5,IF(VLOOKUP($E77,'Country Indicator Data'!$B$4:$N$194,9,FALSE)&lt;Q$4,0,5-(LOG(Q$3)-LOG(VLOOKUP($E77,'Country Indicator Data'!$B$4:$N$194,9,FALSE)))/(LOG(Q$3)-LOG(Q$4))*5)),1))))</f>
        <v>3.7</v>
      </c>
      <c r="R77" s="238">
        <f t="shared" si="30"/>
        <v>2.85</v>
      </c>
      <c r="S77" s="238">
        <f>IF(B77="Regional crisis",((IF(VLOOKUP($C77,'Regional Crises'!$B$1:$R$66,17,FALSE)="x","x",ROUND(IF(VLOOKUP($C77,'Regional Crises'!$B$1:$R$66,17,FALSE)&gt;S$3,0,IF(VLOOKUP($C77,'Regional Crises'!$B$1:$R$66,17,FALSE)&lt;S$4,5,(S$3-VLOOKUP($C77,'Regional Crises'!$B$1:$R$66,17,FALSE))/(S$3-S$4)*5)),1)))),(IF(VLOOKUP($E77,'Country Indicator Data'!$B$4:$N$194,13,FALSE)="x","x",ROUND(IF(VLOOKUP($E77,'Country Indicator Data'!$B$4:$N$194,13,FALSE)&gt;S$3,0,IF(VLOOKUP($E77,'Country Indicator Data'!$B$4:$N$194,13,FALSE)&lt;S$4,5,(S$3-VLOOKUP($E77,'Country Indicator Data'!$B$4:$N$194,13,FALSE))/(S$3-S$4)*5)),1))))</f>
        <v>3.4</v>
      </c>
      <c r="T77" s="238">
        <f>IF(B77="Regional crisis",((IF(VLOOKUP($C77,'Regional Crises'!$B$1:$R$66,14,FALSE)="x","x",ROUND(IF(VLOOKUP($C77,'Regional Crises'!$B$1:$R$66,14,FALSE)&gt;T$3,0,IF(VLOOKUP($C77,'Regional Crises'!$B$1:$R$66,14,FALSE)&lt;T$4,5,(T$3-VLOOKUP($C77,'Regional Crises'!$B$1:$R$66,14,FALSE))/(T$3-T$4)*5)),1)))),(IF(VLOOKUP($E77,'Country Indicator Data'!$B$4:$N$194,10,FALSE)="x","x",ROUND(IF(VLOOKUP($E77,'Country Indicator Data'!$B$4:$N$194,10,FALSE)&gt;T$3,0,IF(VLOOKUP($E77,'Country Indicator Data'!$B$4:$N$194,10,FALSE)&lt;T$4,5,(T$3-VLOOKUP($E77,'Country Indicator Data'!$B$4:$N$194,10,FALSE))/(T$3-T$4)*5)),1))))</f>
        <v>3</v>
      </c>
      <c r="U77" s="238">
        <f>IF(B77="Regional crisis",((IF(VLOOKUP($C77,'Regional Crises'!$B$1:$R$66,15,FALSE)="x","x",ROUND(IF(VLOOKUP($C77,'Regional Crises'!$B$1:$R$66,15,FALSE)&gt;U$3,0,IF(VLOOKUP($C77,'Regional Crises'!$B$1:$R$66,15,FALSE)&lt;U$4,5,(U$3-VLOOKUP($C77,'Regional Crises'!$B$1:$R$66,15,FALSE))/(U$3-U$4)*5)),1)))),(IF(VLOOKUP($E77,'Country Indicator Data'!$B$4:$N$194,11,FALSE)="x","x",ROUND(IF(VLOOKUP($E77,'Country Indicator Data'!$B$4:$N$194,11,FALSE)&gt;U$3,0,IF(VLOOKUP($E77,'Country Indicator Data'!$B$4:$N$194,11,FALSE)&lt;U$4,5,(U$3-VLOOKUP($E77,'Country Indicator Data'!$B$4:$N$194,11,FALSE))/(U$3-U$4)*5)),1))))</f>
        <v>2.2999999999999998</v>
      </c>
      <c r="V77" s="238">
        <f>IF(B77="Regional crisis",((IF(VLOOKUP($C77,'Regional Crises'!$B$1:$R$66,16,FALSE)="x","x",ROUND(IF(VLOOKUP($C77,'Regional Crises'!$B$1:$R$66,16,FALSE)&gt;V$3,0,IF(VLOOKUP($C77,'Regional Crises'!$B$1:$R$66,16,FALSE)&lt;V$4,5,(V$3-VLOOKUP($C77,'Regional Crises'!$B$1:$R$66,16,FALSE))/(V$3-V$4)*5)),1)))),(IF(VLOOKUP($E77,'Country Indicator Data'!$B$4:$N$194,12,FALSE)="x","x",ROUND(IF(VLOOKUP($E77,'Country Indicator Data'!$B$4:$N$194,12,FALSE)&gt;V$3,0,IF(VLOOKUP($E77,'Country Indicator Data'!$B$4:$N$194,12,FALSE)&lt;V$4,5,(V$3-VLOOKUP($E77,'Country Indicator Data'!$B$4:$N$194,12,FALSE))/(V$3-V$4)*5)),1))))</f>
        <v>2.6</v>
      </c>
      <c r="W77" s="238">
        <f t="shared" si="31"/>
        <v>2.8</v>
      </c>
      <c r="X77" s="238">
        <f t="shared" si="32"/>
        <v>2.6</v>
      </c>
      <c r="Y77" s="245">
        <f>IF('Core Indicators'!FC74="x","x",IF('Core Indicators'!FC74&gt;=5,5,IF('Core Indicators'!FC74&gt;=4,4,IF('Core Indicators'!FC74&gt;=3,3,IF('Core Indicators'!FC74&gt;=2,2,IF('Core Indicators'!FC74&gt;=1,1,0))))))</f>
        <v>5</v>
      </c>
      <c r="Z77" s="238">
        <f t="shared" si="33"/>
        <v>5</v>
      </c>
      <c r="AA77" s="245">
        <f>'Crisis Indicator Data'!Y74</f>
        <v>0</v>
      </c>
      <c r="AB77" s="245">
        <f>'Crisis Indicator Data'!Z74</f>
        <v>2</v>
      </c>
      <c r="AC77" s="245">
        <f>'Crisis Indicator Data'!AA74</f>
        <v>0</v>
      </c>
      <c r="AD77" s="245">
        <f>'Crisis Indicator Data'!AB74</f>
        <v>2</v>
      </c>
      <c r="AE77" s="245">
        <f t="shared" si="34"/>
        <v>2</v>
      </c>
      <c r="AF77" s="245">
        <f>'Crisis Indicator Data'!AC74</f>
        <v>0</v>
      </c>
      <c r="AG77" s="245">
        <f>'Crisis Indicator Data'!AD74</f>
        <v>2</v>
      </c>
      <c r="AH77" s="245">
        <f t="shared" si="35"/>
        <v>2</v>
      </c>
      <c r="AI77" s="245">
        <f>'Crisis Indicator Data'!AE74</f>
        <v>3</v>
      </c>
      <c r="AJ77" s="245">
        <f>'Crisis Indicator Data'!AF74</f>
        <v>1</v>
      </c>
      <c r="AK77" s="245">
        <f>'Crisis Indicator Data'!AG74</f>
        <v>3</v>
      </c>
      <c r="AL77" s="245">
        <f t="shared" si="36"/>
        <v>5</v>
      </c>
      <c r="AM77" s="238">
        <f t="shared" si="37"/>
        <v>3</v>
      </c>
      <c r="AN77" s="238">
        <f t="shared" si="38"/>
        <v>4</v>
      </c>
    </row>
    <row r="78" spans="1:40" ht="13.5" customHeight="1" x14ac:dyDescent="0.3">
      <c r="A78" s="148" t="str">
        <f>'Crisis Indicator Data'!A75</f>
        <v>Nigerian Refugees</v>
      </c>
      <c r="B78" s="149" t="str">
        <f>'Crisis Indicator Data'!B75</f>
        <v>International displacement</v>
      </c>
      <c r="C78" s="149" t="str">
        <f>'Crisis Indicator Data'!C75</f>
        <v>NER004</v>
      </c>
      <c r="D78" s="149" t="str">
        <f>'Crisis Indicator Data'!D75</f>
        <v>Niger</v>
      </c>
      <c r="E78" s="150" t="str">
        <f>'Crisis Indicator Data'!E75</f>
        <v>NER</v>
      </c>
      <c r="F78" s="238">
        <f>IF(B78="Regional crisis",(IF(VLOOKUP($C78,'Regional Crises'!$B$1:$R$66,7,FALSE)="x","x",ROUND(IF(VLOOKUP($C78,'Regional Crises'!$B$1:$R$66,7,FALSE)&gt;$F$3,5,IF(VLOOKUP($C78,'Regional Crises'!$B$1:$R$66,7,FALSE)&lt;F$4,0,($F$3-VLOOKUP($C78,'Regional Crises'!$B$1:$R$66,7,FALSE))/($F$3-$F$4)*5)),1))),IF(VLOOKUP($E78,'Country Indicator Data'!$B$4:$N$194,3,FALSE)="x","x",ROUND(IF(VLOOKUP($E78,'Country Indicator Data'!$B$4:$N$194,3,FALSE)&gt;$F$3,5,IF(VLOOKUP($E78,'Country Indicator Data'!$B$4:$N$194,3,FALSE)&lt;$F$4,0,($F$3-VLOOKUP($E78,'Country Indicator Data'!$B$4:$N$194,3,FALSE))/($F$3-$F$4)*5)),1)))</f>
        <v>2.1</v>
      </c>
      <c r="G78" s="238">
        <f>IF(B78="Regional crisis",(IF(VLOOKUP($C78,'Regional Crises'!$B$1:$R$66,9,FALSE)="x","x",ROUND(IF(VLOOKUP($C78,'Regional Crises'!$B$1:$R$66,9,FALSE)&gt;G$3,5,IF(VLOOKUP($C78,'Regional Crises'!$B$1:$R$66,9,FALSE)&lt;G$4,0,(G$3-VLOOKUP($C78,'Regional Crises'!$B$1:$R$66,9,FALSE))/(G$3-G$4)*5)),1))),IF(VLOOKUP($E78,'Country Indicator Data'!$B$4:$N$194,5,FALSE)="x","x",ROUND(IF(VLOOKUP($E78,'Country Indicator Data'!$B$4:$N$194,5,FALSE)&gt;G$3,5,IF(VLOOKUP($E78,'Country Indicator Data'!$B$4:$N$194,5,FALSE)&lt;G$4,0,(G$3-VLOOKUP($E78,'Country Indicator Data'!$B$4:$N$194,5,FALSE))/(G$3-G$4)*5)),1)))</f>
        <v>2</v>
      </c>
      <c r="H78" s="238">
        <f t="shared" si="26"/>
        <v>2.0499999999999998</v>
      </c>
      <c r="I78" s="238">
        <f>IF(B78="Regional crisis",(IF(VLOOKUP($C78,'Regional Crises'!$B$1:$R$66,6,FALSE)="x","x",ROUND(IF(VLOOKUP($C78,'Regional Crises'!$B$1:$R$66,6,FALSE)&gt;I$3,5,IF(VLOOKUP($C78,'Regional Crises'!$B$1:$R$66,6,FALSE)&lt;I$4,0,5-(I$3-VLOOKUP($C78,'Regional Crises'!$B$1:$R$66,6,FALSE))/(I$3-I$4)*5)),1))),IF(VLOOKUP($E78,'Country Indicator Data'!$B$4:$N$194,2,FALSE)="x","x",ROUND(IF(VLOOKUP($E78,'Country Indicator Data'!$B$4:$N$194,2,FALSE)&gt;I$3,5,IF(VLOOKUP($E78,'Country Indicator Data'!$B$4:$N$194,2,FALSE)&lt;I$4,0,5-(I$3-VLOOKUP($E78,'Country Indicator Data'!$B$4:$N$194,2,FALSE))/(I$3-I$4)*5)),1)))</f>
        <v>3.1</v>
      </c>
      <c r="J78" s="238">
        <f>IF(B78="Regional crisis",(IF(VLOOKUP($C78,'Regional Crises'!$B$1:$R$66,8,FALSE)="x","x",ROUND(IF(VLOOKUP($C78,'Regional Crises'!$B$1:$R$66,8,FALSE)&gt;J$3,5,IF(VLOOKUP($C78,'Regional Crises'!$B$1:$R$66,8,FALSE)&lt;J$4,0,5-(J$3-VLOOKUP($C78,'Regional Crises'!$B$1:$R$66,8,FALSE))/(J$3-J$4)*5)),1))),IF(VLOOKUP($E78,'Country Indicator Data'!$B$4:$N$194,4,FALSE)="x","x",ROUND(IF(VLOOKUP($E78,'Country Indicator Data'!$B$4:$N$194,4,FALSE)&gt;J$3,5,IF(VLOOKUP($E78,'Country Indicator Data'!$B$4:$N$194,4,FALSE)&lt;J$4,0,5-(J$3-VLOOKUP($E78,'Country Indicator Data'!$B$4:$N$194,4,FALSE))/(J$3-J$4)*5)),1)))</f>
        <v>0.9</v>
      </c>
      <c r="K78" s="238">
        <f t="shared" si="27"/>
        <v>2</v>
      </c>
      <c r="L78" s="238">
        <f>IF(B78="Regional crisis",(IF(VLOOKUP($C78,'Regional Crises'!$B$1:$R$66,10,FALSE)="x","x",ROUND(IF(VLOOKUP($C78,'Regional Crises'!$B$1:$R$66,10,FALSE)&gt;L$3,5,IF(VLOOKUP($C78,'Regional Crises'!$B$1:$R$66,10,FALSE)&lt;L$4,0,5-(L$3-VLOOKUP($C78,'Regional Crises'!$B$1:$R$66,10,FALSE))/(L$3-L$4)*5)),1))),IF(VLOOKUP($E78,'Country Indicator Data'!$B$4:$N$194,6,FALSE)="x","x",ROUND(IF(VLOOKUP($E78,'Country Indicator Data'!$B$4:$N$194,6,FALSE)&gt;L$3,5,IF(VLOOKUP($E78,'Country Indicator Data'!$B$4:$N$194,6,FALSE)&lt;L$4,0,5-(L$3-VLOOKUP($E78,'Country Indicator Data'!$B$4:$N$194,6,FALSE))/(L$3-L$4)*5)),1)))</f>
        <v>4.3</v>
      </c>
      <c r="M78" s="238">
        <f>IF(B78="Regional crisis",(IF(VLOOKUP($C78,'Regional Crises'!$B$1:$R$66,11,FALSE)="x","x",ROUND(IF(VLOOKUP($C78,'Regional Crises'!$B$1:$R$66,11,FALSE)&gt;M$3,5,IF(VLOOKUP($C78,'Regional Crises'!$B$1:$R$66,11,FALSE)&lt;M$4,0,5-(M$3-VLOOKUP($C78,'Regional Crises'!$B$1:$R$66,11,FALSE))/(M$3-M$4)*5)),1))),IF(VLOOKUP($E78,'Country Indicator Data'!$B$4:$N$194,7,FALSE)="x","x",ROUND(IF(VLOOKUP($E78,'Country Indicator Data'!$B$4:$N$194,7,FALSE)&gt;M$3,5,IF(VLOOKUP($E78,'Country Indicator Data'!$B$4:$N$194,7,FALSE)&lt;M$4,0,5-(M$3-VLOOKUP($E78,'Country Indicator Data'!$B$4:$N$194,7,FALSE))/(M$3-M$4)*5)),1)))</f>
        <v>1.2</v>
      </c>
      <c r="N78" s="238">
        <f t="shared" si="28"/>
        <v>2.75</v>
      </c>
      <c r="O78" s="238">
        <f t="shared" si="29"/>
        <v>2.2666666666666666</v>
      </c>
      <c r="P78" s="238">
        <f>IF(B78="Regional crisis",VLOOKUP(C78,'Regional Crises'!$B$1:$R$69,12,FALSE),VLOOKUP(E78,'Country Indicator Data'!$B$4:$I$194,8,FALSE))</f>
        <v>2</v>
      </c>
      <c r="Q78" s="238">
        <f>IF($B78="Regional crisis",((IF(VLOOKUP($C78,'Regional Crises'!$B$1:$R$66,13,FALSE)="x","x",ROUND(IF(VLOOKUP($C78,'Regional Crises'!$B$1:$R$66,13,FALSE)&gt;Q$3,5,IF(VLOOKUP($C78,'Regional Crises'!$B$1:$R$66,13,FALSE)&lt;Q$4,0,5-(LOG(Q$3)-LOG(VLOOKUP($C78,'Regional Crises'!$B$1:$R$66,13,FALSE)))/(LOG(Q$3)-LOG(Q$4))*5)),1)))),(IF(VLOOKUP($E78,'Country Indicator Data'!$B$4:$N$194,9,FALSE)="x","x",ROUND(IF(VLOOKUP($E78,'Country Indicator Data'!$B$4:$N$194,9,FALSE)&gt;Q$3,5,IF(VLOOKUP($E78,'Country Indicator Data'!$B$4:$N$194,9,FALSE)&lt;Q$4,0,5-(LOG(Q$3)-LOG(VLOOKUP($E78,'Country Indicator Data'!$B$4:$N$194,9,FALSE)))/(LOG(Q$3)-LOG(Q$4))*5)),1))))</f>
        <v>3.7</v>
      </c>
      <c r="R78" s="238">
        <f t="shared" si="30"/>
        <v>2.85</v>
      </c>
      <c r="S78" s="238">
        <f>IF(B78="Regional crisis",((IF(VLOOKUP($C78,'Regional Crises'!$B$1:$R$66,17,FALSE)="x","x",ROUND(IF(VLOOKUP($C78,'Regional Crises'!$B$1:$R$66,17,FALSE)&gt;S$3,0,IF(VLOOKUP($C78,'Regional Crises'!$B$1:$R$66,17,FALSE)&lt;S$4,5,(S$3-VLOOKUP($C78,'Regional Crises'!$B$1:$R$66,17,FALSE))/(S$3-S$4)*5)),1)))),(IF(VLOOKUP($E78,'Country Indicator Data'!$B$4:$N$194,13,FALSE)="x","x",ROUND(IF(VLOOKUP($E78,'Country Indicator Data'!$B$4:$N$194,13,FALSE)&gt;S$3,0,IF(VLOOKUP($E78,'Country Indicator Data'!$B$4:$N$194,13,FALSE)&lt;S$4,5,(S$3-VLOOKUP($E78,'Country Indicator Data'!$B$4:$N$194,13,FALSE))/(S$3-S$4)*5)),1))))</f>
        <v>3.4</v>
      </c>
      <c r="T78" s="238">
        <f>IF(B78="Regional crisis",((IF(VLOOKUP($C78,'Regional Crises'!$B$1:$R$66,14,FALSE)="x","x",ROUND(IF(VLOOKUP($C78,'Regional Crises'!$B$1:$R$66,14,FALSE)&gt;T$3,0,IF(VLOOKUP($C78,'Regional Crises'!$B$1:$R$66,14,FALSE)&lt;T$4,5,(T$3-VLOOKUP($C78,'Regional Crises'!$B$1:$R$66,14,FALSE))/(T$3-T$4)*5)),1)))),(IF(VLOOKUP($E78,'Country Indicator Data'!$B$4:$N$194,10,FALSE)="x","x",ROUND(IF(VLOOKUP($E78,'Country Indicator Data'!$B$4:$N$194,10,FALSE)&gt;T$3,0,IF(VLOOKUP($E78,'Country Indicator Data'!$B$4:$N$194,10,FALSE)&lt;T$4,5,(T$3-VLOOKUP($E78,'Country Indicator Data'!$B$4:$N$194,10,FALSE))/(T$3-T$4)*5)),1))))</f>
        <v>3</v>
      </c>
      <c r="U78" s="238">
        <f>IF(B78="Regional crisis",((IF(VLOOKUP($C78,'Regional Crises'!$B$1:$R$66,15,FALSE)="x","x",ROUND(IF(VLOOKUP($C78,'Regional Crises'!$B$1:$R$66,15,FALSE)&gt;U$3,0,IF(VLOOKUP($C78,'Regional Crises'!$B$1:$R$66,15,FALSE)&lt;U$4,5,(U$3-VLOOKUP($C78,'Regional Crises'!$B$1:$R$66,15,FALSE))/(U$3-U$4)*5)),1)))),(IF(VLOOKUP($E78,'Country Indicator Data'!$B$4:$N$194,11,FALSE)="x","x",ROUND(IF(VLOOKUP($E78,'Country Indicator Data'!$B$4:$N$194,11,FALSE)&gt;U$3,0,IF(VLOOKUP($E78,'Country Indicator Data'!$B$4:$N$194,11,FALSE)&lt;U$4,5,(U$3-VLOOKUP($E78,'Country Indicator Data'!$B$4:$N$194,11,FALSE))/(U$3-U$4)*5)),1))))</f>
        <v>2.2999999999999998</v>
      </c>
      <c r="V78" s="238">
        <f>IF(B78="Regional crisis",((IF(VLOOKUP($C78,'Regional Crises'!$B$1:$R$66,16,FALSE)="x","x",ROUND(IF(VLOOKUP($C78,'Regional Crises'!$B$1:$R$66,16,FALSE)&gt;V$3,0,IF(VLOOKUP($C78,'Regional Crises'!$B$1:$R$66,16,FALSE)&lt;V$4,5,(V$3-VLOOKUP($C78,'Regional Crises'!$B$1:$R$66,16,FALSE))/(V$3-V$4)*5)),1)))),(IF(VLOOKUP($E78,'Country Indicator Data'!$B$4:$N$194,12,FALSE)="x","x",ROUND(IF(VLOOKUP($E78,'Country Indicator Data'!$B$4:$N$194,12,FALSE)&gt;V$3,0,IF(VLOOKUP($E78,'Country Indicator Data'!$B$4:$N$194,12,FALSE)&lt;V$4,5,(V$3-VLOOKUP($E78,'Country Indicator Data'!$B$4:$N$194,12,FALSE))/(V$3-V$4)*5)),1))))</f>
        <v>2.6</v>
      </c>
      <c r="W78" s="238">
        <f t="shared" si="31"/>
        <v>2.8</v>
      </c>
      <c r="X78" s="238">
        <f t="shared" si="32"/>
        <v>2.6</v>
      </c>
      <c r="Y78" s="245">
        <f>IF('Core Indicators'!FC75="x","x",IF('Core Indicators'!FC75&gt;=5,5,IF('Core Indicators'!FC75&gt;=4,4,IF('Core Indicators'!FC75&gt;=3,3,IF('Core Indicators'!FC75&gt;=2,2,IF('Core Indicators'!FC75&gt;=1,1,0))))))</f>
        <v>2</v>
      </c>
      <c r="Z78" s="238">
        <f t="shared" si="33"/>
        <v>2</v>
      </c>
      <c r="AA78" s="245">
        <f>'Crisis Indicator Data'!Y75</f>
        <v>0</v>
      </c>
      <c r="AB78" s="245">
        <f>'Crisis Indicator Data'!Z75</f>
        <v>1</v>
      </c>
      <c r="AC78" s="245">
        <f>'Crisis Indicator Data'!AA75</f>
        <v>0</v>
      </c>
      <c r="AD78" s="245">
        <f>'Crisis Indicator Data'!AB75</f>
        <v>0</v>
      </c>
      <c r="AE78" s="245">
        <f t="shared" si="34"/>
        <v>1</v>
      </c>
      <c r="AF78" s="245">
        <f>'Crisis Indicator Data'!AC75</f>
        <v>0</v>
      </c>
      <c r="AG78" s="245">
        <f>'Crisis Indicator Data'!AD75</f>
        <v>0</v>
      </c>
      <c r="AH78" s="245">
        <f t="shared" si="35"/>
        <v>0</v>
      </c>
      <c r="AI78" s="245">
        <f>'Crisis Indicator Data'!AE75</f>
        <v>2</v>
      </c>
      <c r="AJ78" s="245">
        <f>'Crisis Indicator Data'!AF75</f>
        <v>1</v>
      </c>
      <c r="AK78" s="245">
        <f>'Crisis Indicator Data'!AG75</f>
        <v>3</v>
      </c>
      <c r="AL78" s="245">
        <f t="shared" si="36"/>
        <v>4</v>
      </c>
      <c r="AM78" s="238">
        <f t="shared" si="37"/>
        <v>2</v>
      </c>
      <c r="AN78" s="238">
        <f t="shared" si="38"/>
        <v>2</v>
      </c>
    </row>
    <row r="79" spans="1:40" ht="13.5" customHeight="1" x14ac:dyDescent="0.3">
      <c r="A79" s="148" t="str">
        <f>'Crisis Indicator Data'!A76</f>
        <v>Complex crisis in Nigeria</v>
      </c>
      <c r="B79" s="149" t="str">
        <f>'Crisis Indicator Data'!B76</f>
        <v>Complex crisis</v>
      </c>
      <c r="C79" s="149" t="str">
        <f>'Crisis Indicator Data'!C76</f>
        <v>NGA001</v>
      </c>
      <c r="D79" s="149" t="str">
        <f>'Crisis Indicator Data'!D76</f>
        <v>Nigeria</v>
      </c>
      <c r="E79" s="150" t="str">
        <f>'Crisis Indicator Data'!E76</f>
        <v>NGA</v>
      </c>
      <c r="F79" s="238">
        <f>IF(B79="Regional crisis",(IF(VLOOKUP($C79,'Regional Crises'!$B$1:$R$66,7,FALSE)="x","x",ROUND(IF(VLOOKUP($C79,'Regional Crises'!$B$1:$R$66,7,FALSE)&gt;$F$3,5,IF(VLOOKUP($C79,'Regional Crises'!$B$1:$R$66,7,FALSE)&lt;F$4,0,($F$3-VLOOKUP($C79,'Regional Crises'!$B$1:$R$66,7,FALSE))/($F$3-$F$4)*5)),1))),IF(VLOOKUP($E79,'Country Indicator Data'!$B$4:$N$194,3,FALSE)="x","x",ROUND(IF(VLOOKUP($E79,'Country Indicator Data'!$B$4:$N$194,3,FALSE)&gt;$F$3,5,IF(VLOOKUP($E79,'Country Indicator Data'!$B$4:$N$194,3,FALSE)&lt;$F$4,0,($F$3-VLOOKUP($E79,'Country Indicator Data'!$B$4:$N$194,3,FALSE))/($F$3-$F$4)*5)),1)))</f>
        <v>3.9</v>
      </c>
      <c r="G79" s="238">
        <f>IF(B79="Regional crisis",(IF(VLOOKUP($C79,'Regional Crises'!$B$1:$R$66,9,FALSE)="x","x",ROUND(IF(VLOOKUP($C79,'Regional Crises'!$B$1:$R$66,9,FALSE)&gt;G$3,5,IF(VLOOKUP($C79,'Regional Crises'!$B$1:$R$66,9,FALSE)&lt;G$4,0,(G$3-VLOOKUP($C79,'Regional Crises'!$B$1:$R$66,9,FALSE))/(G$3-G$4)*5)),1))),IF(VLOOKUP($E79,'Country Indicator Data'!$B$4:$N$194,5,FALSE)="x","x",ROUND(IF(VLOOKUP($E79,'Country Indicator Data'!$B$4:$N$194,5,FALSE)&gt;G$3,5,IF(VLOOKUP($E79,'Country Indicator Data'!$B$4:$N$194,5,FALSE)&lt;G$4,0,(G$3-VLOOKUP($E79,'Country Indicator Data'!$B$4:$N$194,5,FALSE))/(G$3-G$4)*5)),1)))</f>
        <v>2.2999999999999998</v>
      </c>
      <c r="H79" s="238">
        <f t="shared" si="26"/>
        <v>3.0999999999999996</v>
      </c>
      <c r="I79" s="238">
        <f>IF(B79="Regional crisis",(IF(VLOOKUP($C79,'Regional Crises'!$B$1:$R$66,6,FALSE)="x","x",ROUND(IF(VLOOKUP($C79,'Regional Crises'!$B$1:$R$66,6,FALSE)&gt;I$3,5,IF(VLOOKUP($C79,'Regional Crises'!$B$1:$R$66,6,FALSE)&lt;I$4,0,5-(I$3-VLOOKUP($C79,'Regional Crises'!$B$1:$R$66,6,FALSE))/(I$3-I$4)*5)),1))),IF(VLOOKUP($E79,'Country Indicator Data'!$B$4:$N$194,2,FALSE)="x","x",ROUND(IF(VLOOKUP($E79,'Country Indicator Data'!$B$4:$N$194,2,FALSE)&gt;I$3,5,IF(VLOOKUP($E79,'Country Indicator Data'!$B$4:$N$194,2,FALSE)&lt;I$4,0,5-(I$3-VLOOKUP($E79,'Country Indicator Data'!$B$4:$N$194,2,FALSE))/(I$3-I$4)*5)),1)))</f>
        <v>4.0999999999999996</v>
      </c>
      <c r="J79" s="238">
        <f>IF(B79="Regional crisis",(IF(VLOOKUP($C79,'Regional Crises'!$B$1:$R$66,8,FALSE)="x","x",ROUND(IF(VLOOKUP($C79,'Regional Crises'!$B$1:$R$66,8,FALSE)&gt;J$3,5,IF(VLOOKUP($C79,'Regional Crises'!$B$1:$R$66,8,FALSE)&lt;J$4,0,5-(J$3-VLOOKUP($C79,'Regional Crises'!$B$1:$R$66,8,FALSE))/(J$3-J$4)*5)),1))),IF(VLOOKUP($E79,'Country Indicator Data'!$B$4:$N$194,4,FALSE)="x","x",ROUND(IF(VLOOKUP($E79,'Country Indicator Data'!$B$4:$N$194,4,FALSE)&gt;J$3,5,IF(VLOOKUP($E79,'Country Indicator Data'!$B$4:$N$194,4,FALSE)&lt;J$4,0,5-(J$3-VLOOKUP($E79,'Country Indicator Data'!$B$4:$N$194,4,FALSE))/(J$3-J$4)*5)),1)))</f>
        <v>0.3</v>
      </c>
      <c r="K79" s="238">
        <f t="shared" si="27"/>
        <v>2.1999999999999997</v>
      </c>
      <c r="L79" s="238" t="str">
        <f>IF(B79="Regional crisis",(IF(VLOOKUP($C79,'Regional Crises'!$B$1:$R$66,10,FALSE)="x","x",ROUND(IF(VLOOKUP($C79,'Regional Crises'!$B$1:$R$66,10,FALSE)&gt;L$3,5,IF(VLOOKUP($C79,'Regional Crises'!$B$1:$R$66,10,FALSE)&lt;L$4,0,5-(L$3-VLOOKUP($C79,'Regional Crises'!$B$1:$R$66,10,FALSE))/(L$3-L$4)*5)),1))),IF(VLOOKUP($E79,'Country Indicator Data'!$B$4:$N$194,6,FALSE)="x","x",ROUND(IF(VLOOKUP($E79,'Country Indicator Data'!$B$4:$N$194,6,FALSE)&gt;L$3,5,IF(VLOOKUP($E79,'Country Indicator Data'!$B$4:$N$194,6,FALSE)&lt;L$4,0,5-(L$3-VLOOKUP($E79,'Country Indicator Data'!$B$4:$N$194,6,FALSE))/(L$3-L$4)*5)),1)))</f>
        <v>x</v>
      </c>
      <c r="M79" s="238">
        <f>IF(B79="Regional crisis",(IF(VLOOKUP($C79,'Regional Crises'!$B$1:$R$66,11,FALSE)="x","x",ROUND(IF(VLOOKUP($C79,'Regional Crises'!$B$1:$R$66,11,FALSE)&gt;M$3,5,IF(VLOOKUP($C79,'Regional Crises'!$B$1:$R$66,11,FALSE)&lt;M$4,0,5-(M$3-VLOOKUP($C79,'Regional Crises'!$B$1:$R$66,11,FALSE))/(M$3-M$4)*5)),1))),IF(VLOOKUP($E79,'Country Indicator Data'!$B$4:$N$194,7,FALSE)="x","x",ROUND(IF(VLOOKUP($E79,'Country Indicator Data'!$B$4:$N$194,7,FALSE)&gt;M$3,5,IF(VLOOKUP($E79,'Country Indicator Data'!$B$4:$N$194,7,FALSE)&lt;M$4,0,5-(M$3-VLOOKUP($E79,'Country Indicator Data'!$B$4:$N$194,7,FALSE))/(M$3-M$4)*5)),1)))</f>
        <v>2.2999999999999998</v>
      </c>
      <c r="N79" s="238">
        <f t="shared" si="28"/>
        <v>2.2999999999999998</v>
      </c>
      <c r="O79" s="238">
        <f t="shared" si="29"/>
        <v>2.5333333333333328</v>
      </c>
      <c r="P79" s="238">
        <f>IF(B79="Regional crisis",VLOOKUP(C79,'Regional Crises'!$B$1:$R$69,12,FALSE),VLOOKUP(E79,'Country Indicator Data'!$B$4:$I$194,8,FALSE))</f>
        <v>5</v>
      </c>
      <c r="Q79" s="238">
        <f>IF($B79="Regional crisis",((IF(VLOOKUP($C79,'Regional Crises'!$B$1:$R$66,13,FALSE)="x","x",ROUND(IF(VLOOKUP($C79,'Regional Crises'!$B$1:$R$66,13,FALSE)&gt;Q$3,5,IF(VLOOKUP($C79,'Regional Crises'!$B$1:$R$66,13,FALSE)&lt;Q$4,0,5-(LOG(Q$3)-LOG(VLOOKUP($C79,'Regional Crises'!$B$1:$R$66,13,FALSE)))/(LOG(Q$3)-LOG(Q$4))*5)),1)))),(IF(VLOOKUP($E79,'Country Indicator Data'!$B$4:$N$194,9,FALSE)="x","x",ROUND(IF(VLOOKUP($E79,'Country Indicator Data'!$B$4:$N$194,9,FALSE)&gt;Q$3,5,IF(VLOOKUP($E79,'Country Indicator Data'!$B$4:$N$194,9,FALSE)&lt;Q$4,0,5-(LOG(Q$3)-LOG(VLOOKUP($E79,'Country Indicator Data'!$B$4:$N$194,9,FALSE)))/(LOG(Q$3)-LOG(Q$4))*5)),1))))</f>
        <v>5</v>
      </c>
      <c r="R79" s="238">
        <f t="shared" si="30"/>
        <v>5</v>
      </c>
      <c r="S79" s="238">
        <f>IF(B79="Regional crisis",((IF(VLOOKUP($C79,'Regional Crises'!$B$1:$R$66,17,FALSE)="x","x",ROUND(IF(VLOOKUP($C79,'Regional Crises'!$B$1:$R$66,17,FALSE)&gt;S$3,0,IF(VLOOKUP($C79,'Regional Crises'!$B$1:$R$66,17,FALSE)&lt;S$4,5,(S$3-VLOOKUP($C79,'Regional Crises'!$B$1:$R$66,17,FALSE))/(S$3-S$4)*5)),1)))),(IF(VLOOKUP($E79,'Country Indicator Data'!$B$4:$N$194,13,FALSE)="x","x",ROUND(IF(VLOOKUP($E79,'Country Indicator Data'!$B$4:$N$194,13,FALSE)&gt;S$3,0,IF(VLOOKUP($E79,'Country Indicator Data'!$B$4:$N$194,13,FALSE)&lt;S$4,5,(S$3-VLOOKUP($E79,'Country Indicator Data'!$B$4:$N$194,13,FALSE))/(S$3-S$4)*5)),1))))</f>
        <v>3.7</v>
      </c>
      <c r="T79" s="238">
        <f>IF(B79="Regional crisis",((IF(VLOOKUP($C79,'Regional Crises'!$B$1:$R$66,14,FALSE)="x","x",ROUND(IF(VLOOKUP($C79,'Regional Crises'!$B$1:$R$66,14,FALSE)&gt;T$3,0,IF(VLOOKUP($C79,'Regional Crises'!$B$1:$R$66,14,FALSE)&lt;T$4,5,(T$3-VLOOKUP($C79,'Regional Crises'!$B$1:$R$66,14,FALSE))/(T$3-T$4)*5)),1)))),(IF(VLOOKUP($E79,'Country Indicator Data'!$B$4:$N$194,10,FALSE)="x","x",ROUND(IF(VLOOKUP($E79,'Country Indicator Data'!$B$4:$N$194,10,FALSE)&gt;T$3,0,IF(VLOOKUP($E79,'Country Indicator Data'!$B$4:$N$194,10,FALSE)&lt;T$4,5,(T$3-VLOOKUP($E79,'Country Indicator Data'!$B$4:$N$194,10,FALSE))/(T$3-T$4)*5)),1))))</f>
        <v>3.4</v>
      </c>
      <c r="U79" s="238">
        <f>IF(B79="Regional crisis",((IF(VLOOKUP($C79,'Regional Crises'!$B$1:$R$66,15,FALSE)="x","x",ROUND(IF(VLOOKUP($C79,'Regional Crises'!$B$1:$R$66,15,FALSE)&gt;U$3,0,IF(VLOOKUP($C79,'Regional Crises'!$B$1:$R$66,15,FALSE)&lt;U$4,5,(U$3-VLOOKUP($C79,'Regional Crises'!$B$1:$R$66,15,FALSE))/(U$3-U$4)*5)),1)))),(IF(VLOOKUP($E79,'Country Indicator Data'!$B$4:$N$194,11,FALSE)="x","x",ROUND(IF(VLOOKUP($E79,'Country Indicator Data'!$B$4:$N$194,11,FALSE)&gt;U$3,0,IF(VLOOKUP($E79,'Country Indicator Data'!$B$4:$N$194,11,FALSE)&lt;U$4,5,(U$3-VLOOKUP($E79,'Country Indicator Data'!$B$4:$N$194,11,FALSE))/(U$3-U$4)*5)),1))))</f>
        <v>2.4</v>
      </c>
      <c r="V79" s="238">
        <f>IF(B79="Regional crisis",((IF(VLOOKUP($C79,'Regional Crises'!$B$1:$R$66,16,FALSE)="x","x",ROUND(IF(VLOOKUP($C79,'Regional Crises'!$B$1:$R$66,16,FALSE)&gt;V$3,0,IF(VLOOKUP($C79,'Regional Crises'!$B$1:$R$66,16,FALSE)&lt;V$4,5,(V$3-VLOOKUP($C79,'Regional Crises'!$B$1:$R$66,16,FALSE))/(V$3-V$4)*5)),1)))),(IF(VLOOKUP($E79,'Country Indicator Data'!$B$4:$N$194,12,FALSE)="x","x",ROUND(IF(VLOOKUP($E79,'Country Indicator Data'!$B$4:$N$194,12,FALSE)&gt;V$3,0,IF(VLOOKUP($E79,'Country Indicator Data'!$B$4:$N$194,12,FALSE)&lt;V$4,5,(V$3-VLOOKUP($E79,'Country Indicator Data'!$B$4:$N$194,12,FALSE))/(V$3-V$4)*5)),1))))</f>
        <v>2.7</v>
      </c>
      <c r="W79" s="238">
        <f t="shared" si="31"/>
        <v>3.1</v>
      </c>
      <c r="X79" s="238">
        <f t="shared" si="32"/>
        <v>3.5</v>
      </c>
      <c r="Y79" s="245">
        <f>IF('Core Indicators'!FC76="x","x",IF('Core Indicators'!FC76&gt;=5,5,IF('Core Indicators'!FC76&gt;=4,4,IF('Core Indicators'!FC76&gt;=3,3,IF('Core Indicators'!FC76&gt;=2,2,IF('Core Indicators'!FC76&gt;=1,1,0))))))</f>
        <v>5</v>
      </c>
      <c r="Z79" s="238">
        <f t="shared" si="33"/>
        <v>5</v>
      </c>
      <c r="AA79" s="245">
        <f>'Crisis Indicator Data'!Y76</f>
        <v>1</v>
      </c>
      <c r="AB79" s="245">
        <f>'Crisis Indicator Data'!Z76</f>
        <v>2</v>
      </c>
      <c r="AC79" s="245">
        <f>'Crisis Indicator Data'!AA76</f>
        <v>3</v>
      </c>
      <c r="AD79" s="245">
        <f>'Crisis Indicator Data'!AB76</f>
        <v>2</v>
      </c>
      <c r="AE79" s="245">
        <f t="shared" si="34"/>
        <v>4</v>
      </c>
      <c r="AF79" s="245">
        <f>'Crisis Indicator Data'!AC76</f>
        <v>2</v>
      </c>
      <c r="AG79" s="245">
        <f>'Crisis Indicator Data'!AD76</f>
        <v>2</v>
      </c>
      <c r="AH79" s="245">
        <f t="shared" si="35"/>
        <v>4</v>
      </c>
      <c r="AI79" s="245">
        <f>'Crisis Indicator Data'!AE76</f>
        <v>2</v>
      </c>
      <c r="AJ79" s="245">
        <f>'Crisis Indicator Data'!AF76</f>
        <v>1</v>
      </c>
      <c r="AK79" s="245">
        <f>'Crisis Indicator Data'!AG76</f>
        <v>2</v>
      </c>
      <c r="AL79" s="245">
        <f t="shared" si="36"/>
        <v>4</v>
      </c>
      <c r="AM79" s="238">
        <f t="shared" si="37"/>
        <v>4</v>
      </c>
      <c r="AN79" s="238">
        <f t="shared" si="38"/>
        <v>4.5</v>
      </c>
    </row>
    <row r="80" spans="1:40" ht="13.5" customHeight="1" x14ac:dyDescent="0.3">
      <c r="A80" s="148" t="str">
        <f>'Crisis Indicator Data'!A77</f>
        <v>Middle belt conflict</v>
      </c>
      <c r="B80" s="149" t="str">
        <f>'Crisis Indicator Data'!B77</f>
        <v>Conflict</v>
      </c>
      <c r="C80" s="149" t="str">
        <f>'Crisis Indicator Data'!C77</f>
        <v>NGA003</v>
      </c>
      <c r="D80" s="149" t="str">
        <f>'Crisis Indicator Data'!D77</f>
        <v>Nigeria</v>
      </c>
      <c r="E80" s="150" t="str">
        <f>'Crisis Indicator Data'!E77</f>
        <v>NGA</v>
      </c>
      <c r="F80" s="238">
        <f>IF(B80="Regional crisis",(IF(VLOOKUP($C80,'Regional Crises'!$B$1:$R$66,7,FALSE)="x","x",ROUND(IF(VLOOKUP($C80,'Regional Crises'!$B$1:$R$66,7,FALSE)&gt;$F$3,5,IF(VLOOKUP($C80,'Regional Crises'!$B$1:$R$66,7,FALSE)&lt;F$4,0,($F$3-VLOOKUP($C80,'Regional Crises'!$B$1:$R$66,7,FALSE))/($F$3-$F$4)*5)),1))),IF(VLOOKUP($E80,'Country Indicator Data'!$B$4:$N$194,3,FALSE)="x","x",ROUND(IF(VLOOKUP($E80,'Country Indicator Data'!$B$4:$N$194,3,FALSE)&gt;$F$3,5,IF(VLOOKUP($E80,'Country Indicator Data'!$B$4:$N$194,3,FALSE)&lt;$F$4,0,($F$3-VLOOKUP($E80,'Country Indicator Data'!$B$4:$N$194,3,FALSE))/($F$3-$F$4)*5)),1)))</f>
        <v>3.9</v>
      </c>
      <c r="G80" s="238">
        <f>IF(B80="Regional crisis",(IF(VLOOKUP($C80,'Regional Crises'!$B$1:$R$66,9,FALSE)="x","x",ROUND(IF(VLOOKUP($C80,'Regional Crises'!$B$1:$R$66,9,FALSE)&gt;G$3,5,IF(VLOOKUP($C80,'Regional Crises'!$B$1:$R$66,9,FALSE)&lt;G$4,0,(G$3-VLOOKUP($C80,'Regional Crises'!$B$1:$R$66,9,FALSE))/(G$3-G$4)*5)),1))),IF(VLOOKUP($E80,'Country Indicator Data'!$B$4:$N$194,5,FALSE)="x","x",ROUND(IF(VLOOKUP($E80,'Country Indicator Data'!$B$4:$N$194,5,FALSE)&gt;G$3,5,IF(VLOOKUP($E80,'Country Indicator Data'!$B$4:$N$194,5,FALSE)&lt;G$4,0,(G$3-VLOOKUP($E80,'Country Indicator Data'!$B$4:$N$194,5,FALSE))/(G$3-G$4)*5)),1)))</f>
        <v>2.2999999999999998</v>
      </c>
      <c r="H80" s="238">
        <f t="shared" si="26"/>
        <v>3.0999999999999996</v>
      </c>
      <c r="I80" s="238">
        <f>IF(B80="Regional crisis",(IF(VLOOKUP($C80,'Regional Crises'!$B$1:$R$66,6,FALSE)="x","x",ROUND(IF(VLOOKUP($C80,'Regional Crises'!$B$1:$R$66,6,FALSE)&gt;I$3,5,IF(VLOOKUP($C80,'Regional Crises'!$B$1:$R$66,6,FALSE)&lt;I$4,0,5-(I$3-VLOOKUP($C80,'Regional Crises'!$B$1:$R$66,6,FALSE))/(I$3-I$4)*5)),1))),IF(VLOOKUP($E80,'Country Indicator Data'!$B$4:$N$194,2,FALSE)="x","x",ROUND(IF(VLOOKUP($E80,'Country Indicator Data'!$B$4:$N$194,2,FALSE)&gt;I$3,5,IF(VLOOKUP($E80,'Country Indicator Data'!$B$4:$N$194,2,FALSE)&lt;I$4,0,5-(I$3-VLOOKUP($E80,'Country Indicator Data'!$B$4:$N$194,2,FALSE))/(I$3-I$4)*5)),1)))</f>
        <v>4.0999999999999996</v>
      </c>
      <c r="J80" s="238">
        <f>IF(B80="Regional crisis",(IF(VLOOKUP($C80,'Regional Crises'!$B$1:$R$66,8,FALSE)="x","x",ROUND(IF(VLOOKUP($C80,'Regional Crises'!$B$1:$R$66,8,FALSE)&gt;J$3,5,IF(VLOOKUP($C80,'Regional Crises'!$B$1:$R$66,8,FALSE)&lt;J$4,0,5-(J$3-VLOOKUP($C80,'Regional Crises'!$B$1:$R$66,8,FALSE))/(J$3-J$4)*5)),1))),IF(VLOOKUP($E80,'Country Indicator Data'!$B$4:$N$194,4,FALSE)="x","x",ROUND(IF(VLOOKUP($E80,'Country Indicator Data'!$B$4:$N$194,4,FALSE)&gt;J$3,5,IF(VLOOKUP($E80,'Country Indicator Data'!$B$4:$N$194,4,FALSE)&lt;J$4,0,5-(J$3-VLOOKUP($E80,'Country Indicator Data'!$B$4:$N$194,4,FALSE))/(J$3-J$4)*5)),1)))</f>
        <v>0.3</v>
      </c>
      <c r="K80" s="238">
        <f t="shared" si="27"/>
        <v>2.1999999999999997</v>
      </c>
      <c r="L80" s="238" t="str">
        <f>IF(B80="Regional crisis",(IF(VLOOKUP($C80,'Regional Crises'!$B$1:$R$66,10,FALSE)="x","x",ROUND(IF(VLOOKUP($C80,'Regional Crises'!$B$1:$R$66,10,FALSE)&gt;L$3,5,IF(VLOOKUP($C80,'Regional Crises'!$B$1:$R$66,10,FALSE)&lt;L$4,0,5-(L$3-VLOOKUP($C80,'Regional Crises'!$B$1:$R$66,10,FALSE))/(L$3-L$4)*5)),1))),IF(VLOOKUP($E80,'Country Indicator Data'!$B$4:$N$194,6,FALSE)="x","x",ROUND(IF(VLOOKUP($E80,'Country Indicator Data'!$B$4:$N$194,6,FALSE)&gt;L$3,5,IF(VLOOKUP($E80,'Country Indicator Data'!$B$4:$N$194,6,FALSE)&lt;L$4,0,5-(L$3-VLOOKUP($E80,'Country Indicator Data'!$B$4:$N$194,6,FALSE))/(L$3-L$4)*5)),1)))</f>
        <v>x</v>
      </c>
      <c r="M80" s="238">
        <f>IF(B80="Regional crisis",(IF(VLOOKUP($C80,'Regional Crises'!$B$1:$R$66,11,FALSE)="x","x",ROUND(IF(VLOOKUP($C80,'Regional Crises'!$B$1:$R$66,11,FALSE)&gt;M$3,5,IF(VLOOKUP($C80,'Regional Crises'!$B$1:$R$66,11,FALSE)&lt;M$4,0,5-(M$3-VLOOKUP($C80,'Regional Crises'!$B$1:$R$66,11,FALSE))/(M$3-M$4)*5)),1))),IF(VLOOKUP($E80,'Country Indicator Data'!$B$4:$N$194,7,FALSE)="x","x",ROUND(IF(VLOOKUP($E80,'Country Indicator Data'!$B$4:$N$194,7,FALSE)&gt;M$3,5,IF(VLOOKUP($E80,'Country Indicator Data'!$B$4:$N$194,7,FALSE)&lt;M$4,0,5-(M$3-VLOOKUP($E80,'Country Indicator Data'!$B$4:$N$194,7,FALSE))/(M$3-M$4)*5)),1)))</f>
        <v>2.2999999999999998</v>
      </c>
      <c r="N80" s="238">
        <f t="shared" si="28"/>
        <v>2.2999999999999998</v>
      </c>
      <c r="O80" s="238">
        <f t="shared" si="29"/>
        <v>2.5333333333333328</v>
      </c>
      <c r="P80" s="238">
        <f>IF(B80="Regional crisis",VLOOKUP(C80,'Regional Crises'!$B$1:$R$69,12,FALSE),VLOOKUP(E80,'Country Indicator Data'!$B$4:$I$194,8,FALSE))</f>
        <v>5</v>
      </c>
      <c r="Q80" s="238">
        <f>IF($B80="Regional crisis",((IF(VLOOKUP($C80,'Regional Crises'!$B$1:$R$66,13,FALSE)="x","x",ROUND(IF(VLOOKUP($C80,'Regional Crises'!$B$1:$R$66,13,FALSE)&gt;Q$3,5,IF(VLOOKUP($C80,'Regional Crises'!$B$1:$R$66,13,FALSE)&lt;Q$4,0,5-(LOG(Q$3)-LOG(VLOOKUP($C80,'Regional Crises'!$B$1:$R$66,13,FALSE)))/(LOG(Q$3)-LOG(Q$4))*5)),1)))),(IF(VLOOKUP($E80,'Country Indicator Data'!$B$4:$N$194,9,FALSE)="x","x",ROUND(IF(VLOOKUP($E80,'Country Indicator Data'!$B$4:$N$194,9,FALSE)&gt;Q$3,5,IF(VLOOKUP($E80,'Country Indicator Data'!$B$4:$N$194,9,FALSE)&lt;Q$4,0,5-(LOG(Q$3)-LOG(VLOOKUP($E80,'Country Indicator Data'!$B$4:$N$194,9,FALSE)))/(LOG(Q$3)-LOG(Q$4))*5)),1))))</f>
        <v>5</v>
      </c>
      <c r="R80" s="238">
        <f t="shared" si="30"/>
        <v>5</v>
      </c>
      <c r="S80" s="238">
        <f>IF(B80="Regional crisis",((IF(VLOOKUP($C80,'Regional Crises'!$B$1:$R$66,17,FALSE)="x","x",ROUND(IF(VLOOKUP($C80,'Regional Crises'!$B$1:$R$66,17,FALSE)&gt;S$3,0,IF(VLOOKUP($C80,'Regional Crises'!$B$1:$R$66,17,FALSE)&lt;S$4,5,(S$3-VLOOKUP($C80,'Regional Crises'!$B$1:$R$66,17,FALSE))/(S$3-S$4)*5)),1)))),(IF(VLOOKUP($E80,'Country Indicator Data'!$B$4:$N$194,13,FALSE)="x","x",ROUND(IF(VLOOKUP($E80,'Country Indicator Data'!$B$4:$N$194,13,FALSE)&gt;S$3,0,IF(VLOOKUP($E80,'Country Indicator Data'!$B$4:$N$194,13,FALSE)&lt;S$4,5,(S$3-VLOOKUP($E80,'Country Indicator Data'!$B$4:$N$194,13,FALSE))/(S$3-S$4)*5)),1))))</f>
        <v>3.7</v>
      </c>
      <c r="T80" s="238">
        <f>IF(B80="Regional crisis",((IF(VLOOKUP($C80,'Regional Crises'!$B$1:$R$66,14,FALSE)="x","x",ROUND(IF(VLOOKUP($C80,'Regional Crises'!$B$1:$R$66,14,FALSE)&gt;T$3,0,IF(VLOOKUP($C80,'Regional Crises'!$B$1:$R$66,14,FALSE)&lt;T$4,5,(T$3-VLOOKUP($C80,'Regional Crises'!$B$1:$R$66,14,FALSE))/(T$3-T$4)*5)),1)))),(IF(VLOOKUP($E80,'Country Indicator Data'!$B$4:$N$194,10,FALSE)="x","x",ROUND(IF(VLOOKUP($E80,'Country Indicator Data'!$B$4:$N$194,10,FALSE)&gt;T$3,0,IF(VLOOKUP($E80,'Country Indicator Data'!$B$4:$N$194,10,FALSE)&lt;T$4,5,(T$3-VLOOKUP($E80,'Country Indicator Data'!$B$4:$N$194,10,FALSE))/(T$3-T$4)*5)),1))))</f>
        <v>3.4</v>
      </c>
      <c r="U80" s="238">
        <f>IF(B80="Regional crisis",((IF(VLOOKUP($C80,'Regional Crises'!$B$1:$R$66,15,FALSE)="x","x",ROUND(IF(VLOOKUP($C80,'Regional Crises'!$B$1:$R$66,15,FALSE)&gt;U$3,0,IF(VLOOKUP($C80,'Regional Crises'!$B$1:$R$66,15,FALSE)&lt;U$4,5,(U$3-VLOOKUP($C80,'Regional Crises'!$B$1:$R$66,15,FALSE))/(U$3-U$4)*5)),1)))),(IF(VLOOKUP($E80,'Country Indicator Data'!$B$4:$N$194,11,FALSE)="x","x",ROUND(IF(VLOOKUP($E80,'Country Indicator Data'!$B$4:$N$194,11,FALSE)&gt;U$3,0,IF(VLOOKUP($E80,'Country Indicator Data'!$B$4:$N$194,11,FALSE)&lt;U$4,5,(U$3-VLOOKUP($E80,'Country Indicator Data'!$B$4:$N$194,11,FALSE))/(U$3-U$4)*5)),1))))</f>
        <v>2.4</v>
      </c>
      <c r="V80" s="238">
        <f>IF(B80="Regional crisis",((IF(VLOOKUP($C80,'Regional Crises'!$B$1:$R$66,16,FALSE)="x","x",ROUND(IF(VLOOKUP($C80,'Regional Crises'!$B$1:$R$66,16,FALSE)&gt;V$3,0,IF(VLOOKUP($C80,'Regional Crises'!$B$1:$R$66,16,FALSE)&lt;V$4,5,(V$3-VLOOKUP($C80,'Regional Crises'!$B$1:$R$66,16,FALSE))/(V$3-V$4)*5)),1)))),(IF(VLOOKUP($E80,'Country Indicator Data'!$B$4:$N$194,12,FALSE)="x","x",ROUND(IF(VLOOKUP($E80,'Country Indicator Data'!$B$4:$N$194,12,FALSE)&gt;V$3,0,IF(VLOOKUP($E80,'Country Indicator Data'!$B$4:$N$194,12,FALSE)&lt;V$4,5,(V$3-VLOOKUP($E80,'Country Indicator Data'!$B$4:$N$194,12,FALSE))/(V$3-V$4)*5)),1))))</f>
        <v>2.7</v>
      </c>
      <c r="W80" s="238">
        <f t="shared" si="31"/>
        <v>3.1</v>
      </c>
      <c r="X80" s="238">
        <f t="shared" si="32"/>
        <v>3.5</v>
      </c>
      <c r="Y80" s="245">
        <f>IF('Core Indicators'!FC77="x","x",IF('Core Indicators'!FC77&gt;=5,5,IF('Core Indicators'!FC77&gt;=4,4,IF('Core Indicators'!FC77&gt;=3,3,IF('Core Indicators'!FC77&gt;=2,2,IF('Core Indicators'!FC77&gt;=1,1,0))))))</f>
        <v>5</v>
      </c>
      <c r="Z80" s="238">
        <f t="shared" si="33"/>
        <v>5</v>
      </c>
      <c r="AA80" s="245">
        <f>'Crisis Indicator Data'!Y77</f>
        <v>0</v>
      </c>
      <c r="AB80" s="245">
        <f>'Crisis Indicator Data'!Z77</f>
        <v>0</v>
      </c>
      <c r="AC80" s="245">
        <f>'Crisis Indicator Data'!AA77</f>
        <v>0</v>
      </c>
      <c r="AD80" s="245">
        <f>'Crisis Indicator Data'!AB77</f>
        <v>0</v>
      </c>
      <c r="AE80" s="245">
        <f t="shared" si="34"/>
        <v>0</v>
      </c>
      <c r="AF80" s="245">
        <f>'Crisis Indicator Data'!AC77</f>
        <v>0</v>
      </c>
      <c r="AG80" s="245">
        <f>'Crisis Indicator Data'!AD77</f>
        <v>2</v>
      </c>
      <c r="AH80" s="245">
        <f t="shared" si="35"/>
        <v>2</v>
      </c>
      <c r="AI80" s="245">
        <f>'Crisis Indicator Data'!AE77</f>
        <v>0</v>
      </c>
      <c r="AJ80" s="245">
        <f>'Crisis Indicator Data'!AF77</f>
        <v>1</v>
      </c>
      <c r="AK80" s="245">
        <f>'Crisis Indicator Data'!AG77</f>
        <v>0</v>
      </c>
      <c r="AL80" s="245">
        <f t="shared" si="36"/>
        <v>1</v>
      </c>
      <c r="AM80" s="238">
        <f t="shared" si="37"/>
        <v>1</v>
      </c>
      <c r="AN80" s="238">
        <f t="shared" si="38"/>
        <v>3</v>
      </c>
    </row>
    <row r="81" spans="1:40" ht="13.5" customHeight="1" x14ac:dyDescent="0.3">
      <c r="A81" s="148" t="str">
        <f>'Crisis Indicator Data'!A78</f>
        <v>Boko Haram crisis in Nigeria</v>
      </c>
      <c r="B81" s="149" t="str">
        <f>'Crisis Indicator Data'!B78</f>
        <v>Conflict</v>
      </c>
      <c r="C81" s="149" t="str">
        <f>'Crisis Indicator Data'!C78</f>
        <v>NGA004</v>
      </c>
      <c r="D81" s="149" t="str">
        <f>'Crisis Indicator Data'!D78</f>
        <v>Nigeria</v>
      </c>
      <c r="E81" s="150" t="str">
        <f>'Crisis Indicator Data'!E78</f>
        <v>NGA</v>
      </c>
      <c r="F81" s="238">
        <f>IF(B81="Regional crisis",(IF(VLOOKUP($C81,'Regional Crises'!$B$1:$R$66,7,FALSE)="x","x",ROUND(IF(VLOOKUP($C81,'Regional Crises'!$B$1:$R$66,7,FALSE)&gt;$F$3,5,IF(VLOOKUP($C81,'Regional Crises'!$B$1:$R$66,7,FALSE)&lt;F$4,0,($F$3-VLOOKUP($C81,'Regional Crises'!$B$1:$R$66,7,FALSE))/($F$3-$F$4)*5)),1))),IF(VLOOKUP($E81,'Country Indicator Data'!$B$4:$N$194,3,FALSE)="x","x",ROUND(IF(VLOOKUP($E81,'Country Indicator Data'!$B$4:$N$194,3,FALSE)&gt;$F$3,5,IF(VLOOKUP($E81,'Country Indicator Data'!$B$4:$N$194,3,FALSE)&lt;$F$4,0,($F$3-VLOOKUP($E81,'Country Indicator Data'!$B$4:$N$194,3,FALSE))/($F$3-$F$4)*5)),1)))</f>
        <v>3.9</v>
      </c>
      <c r="G81" s="238">
        <f>IF(B81="Regional crisis",(IF(VLOOKUP($C81,'Regional Crises'!$B$1:$R$66,9,FALSE)="x","x",ROUND(IF(VLOOKUP($C81,'Regional Crises'!$B$1:$R$66,9,FALSE)&gt;G$3,5,IF(VLOOKUP($C81,'Regional Crises'!$B$1:$R$66,9,FALSE)&lt;G$4,0,(G$3-VLOOKUP($C81,'Regional Crises'!$B$1:$R$66,9,FALSE))/(G$3-G$4)*5)),1))),IF(VLOOKUP($E81,'Country Indicator Data'!$B$4:$N$194,5,FALSE)="x","x",ROUND(IF(VLOOKUP($E81,'Country Indicator Data'!$B$4:$N$194,5,FALSE)&gt;G$3,5,IF(VLOOKUP($E81,'Country Indicator Data'!$B$4:$N$194,5,FALSE)&lt;G$4,0,(G$3-VLOOKUP($E81,'Country Indicator Data'!$B$4:$N$194,5,FALSE))/(G$3-G$4)*5)),1)))</f>
        <v>2.2999999999999998</v>
      </c>
      <c r="H81" s="238">
        <f t="shared" si="26"/>
        <v>3.0999999999999996</v>
      </c>
      <c r="I81" s="238">
        <f>IF(B81="Regional crisis",(IF(VLOOKUP($C81,'Regional Crises'!$B$1:$R$66,6,FALSE)="x","x",ROUND(IF(VLOOKUP($C81,'Regional Crises'!$B$1:$R$66,6,FALSE)&gt;I$3,5,IF(VLOOKUP($C81,'Regional Crises'!$B$1:$R$66,6,FALSE)&lt;I$4,0,5-(I$3-VLOOKUP($C81,'Regional Crises'!$B$1:$R$66,6,FALSE))/(I$3-I$4)*5)),1))),IF(VLOOKUP($E81,'Country Indicator Data'!$B$4:$N$194,2,FALSE)="x","x",ROUND(IF(VLOOKUP($E81,'Country Indicator Data'!$B$4:$N$194,2,FALSE)&gt;I$3,5,IF(VLOOKUP($E81,'Country Indicator Data'!$B$4:$N$194,2,FALSE)&lt;I$4,0,5-(I$3-VLOOKUP($E81,'Country Indicator Data'!$B$4:$N$194,2,FALSE))/(I$3-I$4)*5)),1)))</f>
        <v>4.0999999999999996</v>
      </c>
      <c r="J81" s="238">
        <f>IF(B81="Regional crisis",(IF(VLOOKUP($C81,'Regional Crises'!$B$1:$R$66,8,FALSE)="x","x",ROUND(IF(VLOOKUP($C81,'Regional Crises'!$B$1:$R$66,8,FALSE)&gt;J$3,5,IF(VLOOKUP($C81,'Regional Crises'!$B$1:$R$66,8,FALSE)&lt;J$4,0,5-(J$3-VLOOKUP($C81,'Regional Crises'!$B$1:$R$66,8,FALSE))/(J$3-J$4)*5)),1))),IF(VLOOKUP($E81,'Country Indicator Data'!$B$4:$N$194,4,FALSE)="x","x",ROUND(IF(VLOOKUP($E81,'Country Indicator Data'!$B$4:$N$194,4,FALSE)&gt;J$3,5,IF(VLOOKUP($E81,'Country Indicator Data'!$B$4:$N$194,4,FALSE)&lt;J$4,0,5-(J$3-VLOOKUP($E81,'Country Indicator Data'!$B$4:$N$194,4,FALSE))/(J$3-J$4)*5)),1)))</f>
        <v>0.3</v>
      </c>
      <c r="K81" s="238">
        <f t="shared" si="27"/>
        <v>2.1999999999999997</v>
      </c>
      <c r="L81" s="238" t="str">
        <f>IF(B81="Regional crisis",(IF(VLOOKUP($C81,'Regional Crises'!$B$1:$R$66,10,FALSE)="x","x",ROUND(IF(VLOOKUP($C81,'Regional Crises'!$B$1:$R$66,10,FALSE)&gt;L$3,5,IF(VLOOKUP($C81,'Regional Crises'!$B$1:$R$66,10,FALSE)&lt;L$4,0,5-(L$3-VLOOKUP($C81,'Regional Crises'!$B$1:$R$66,10,FALSE))/(L$3-L$4)*5)),1))),IF(VLOOKUP($E81,'Country Indicator Data'!$B$4:$N$194,6,FALSE)="x","x",ROUND(IF(VLOOKUP($E81,'Country Indicator Data'!$B$4:$N$194,6,FALSE)&gt;L$3,5,IF(VLOOKUP($E81,'Country Indicator Data'!$B$4:$N$194,6,FALSE)&lt;L$4,0,5-(L$3-VLOOKUP($E81,'Country Indicator Data'!$B$4:$N$194,6,FALSE))/(L$3-L$4)*5)),1)))</f>
        <v>x</v>
      </c>
      <c r="M81" s="238">
        <f>IF(B81="Regional crisis",(IF(VLOOKUP($C81,'Regional Crises'!$B$1:$R$66,11,FALSE)="x","x",ROUND(IF(VLOOKUP($C81,'Regional Crises'!$B$1:$R$66,11,FALSE)&gt;M$3,5,IF(VLOOKUP($C81,'Regional Crises'!$B$1:$R$66,11,FALSE)&lt;M$4,0,5-(M$3-VLOOKUP($C81,'Regional Crises'!$B$1:$R$66,11,FALSE))/(M$3-M$4)*5)),1))),IF(VLOOKUP($E81,'Country Indicator Data'!$B$4:$N$194,7,FALSE)="x","x",ROUND(IF(VLOOKUP($E81,'Country Indicator Data'!$B$4:$N$194,7,FALSE)&gt;M$3,5,IF(VLOOKUP($E81,'Country Indicator Data'!$B$4:$N$194,7,FALSE)&lt;M$4,0,5-(M$3-VLOOKUP($E81,'Country Indicator Data'!$B$4:$N$194,7,FALSE))/(M$3-M$4)*5)),1)))</f>
        <v>2.2999999999999998</v>
      </c>
      <c r="N81" s="238">
        <f t="shared" si="28"/>
        <v>2.2999999999999998</v>
      </c>
      <c r="O81" s="238">
        <f t="shared" si="29"/>
        <v>2.5333333333333328</v>
      </c>
      <c r="P81" s="238">
        <f>IF(B81="Regional crisis",VLOOKUP(C81,'Regional Crises'!$B$1:$R$69,12,FALSE),VLOOKUP(E81,'Country Indicator Data'!$B$4:$I$194,8,FALSE))</f>
        <v>5</v>
      </c>
      <c r="Q81" s="238">
        <f>IF($B81="Regional crisis",((IF(VLOOKUP($C81,'Regional Crises'!$B$1:$R$66,13,FALSE)="x","x",ROUND(IF(VLOOKUP($C81,'Regional Crises'!$B$1:$R$66,13,FALSE)&gt;Q$3,5,IF(VLOOKUP($C81,'Regional Crises'!$B$1:$R$66,13,FALSE)&lt;Q$4,0,5-(LOG(Q$3)-LOG(VLOOKUP($C81,'Regional Crises'!$B$1:$R$66,13,FALSE)))/(LOG(Q$3)-LOG(Q$4))*5)),1)))),(IF(VLOOKUP($E81,'Country Indicator Data'!$B$4:$N$194,9,FALSE)="x","x",ROUND(IF(VLOOKUP($E81,'Country Indicator Data'!$B$4:$N$194,9,FALSE)&gt;Q$3,5,IF(VLOOKUP($E81,'Country Indicator Data'!$B$4:$N$194,9,FALSE)&lt;Q$4,0,5-(LOG(Q$3)-LOG(VLOOKUP($E81,'Country Indicator Data'!$B$4:$N$194,9,FALSE)))/(LOG(Q$3)-LOG(Q$4))*5)),1))))</f>
        <v>5</v>
      </c>
      <c r="R81" s="238">
        <f t="shared" si="30"/>
        <v>5</v>
      </c>
      <c r="S81" s="238">
        <f>IF(B81="Regional crisis",((IF(VLOOKUP($C81,'Regional Crises'!$B$1:$R$66,17,FALSE)="x","x",ROUND(IF(VLOOKUP($C81,'Regional Crises'!$B$1:$R$66,17,FALSE)&gt;S$3,0,IF(VLOOKUP($C81,'Regional Crises'!$B$1:$R$66,17,FALSE)&lt;S$4,5,(S$3-VLOOKUP($C81,'Regional Crises'!$B$1:$R$66,17,FALSE))/(S$3-S$4)*5)),1)))),(IF(VLOOKUP($E81,'Country Indicator Data'!$B$4:$N$194,13,FALSE)="x","x",ROUND(IF(VLOOKUP($E81,'Country Indicator Data'!$B$4:$N$194,13,FALSE)&gt;S$3,0,IF(VLOOKUP($E81,'Country Indicator Data'!$B$4:$N$194,13,FALSE)&lt;S$4,5,(S$3-VLOOKUP($E81,'Country Indicator Data'!$B$4:$N$194,13,FALSE))/(S$3-S$4)*5)),1))))</f>
        <v>3.7</v>
      </c>
      <c r="T81" s="238">
        <f>IF(B81="Regional crisis",((IF(VLOOKUP($C81,'Regional Crises'!$B$1:$R$66,14,FALSE)="x","x",ROUND(IF(VLOOKUP($C81,'Regional Crises'!$B$1:$R$66,14,FALSE)&gt;T$3,0,IF(VLOOKUP($C81,'Regional Crises'!$B$1:$R$66,14,FALSE)&lt;T$4,5,(T$3-VLOOKUP($C81,'Regional Crises'!$B$1:$R$66,14,FALSE))/(T$3-T$4)*5)),1)))),(IF(VLOOKUP($E81,'Country Indicator Data'!$B$4:$N$194,10,FALSE)="x","x",ROUND(IF(VLOOKUP($E81,'Country Indicator Data'!$B$4:$N$194,10,FALSE)&gt;T$3,0,IF(VLOOKUP($E81,'Country Indicator Data'!$B$4:$N$194,10,FALSE)&lt;T$4,5,(T$3-VLOOKUP($E81,'Country Indicator Data'!$B$4:$N$194,10,FALSE))/(T$3-T$4)*5)),1))))</f>
        <v>3.4</v>
      </c>
      <c r="U81" s="238">
        <f>IF(B81="Regional crisis",((IF(VLOOKUP($C81,'Regional Crises'!$B$1:$R$66,15,FALSE)="x","x",ROUND(IF(VLOOKUP($C81,'Regional Crises'!$B$1:$R$66,15,FALSE)&gt;U$3,0,IF(VLOOKUP($C81,'Regional Crises'!$B$1:$R$66,15,FALSE)&lt;U$4,5,(U$3-VLOOKUP($C81,'Regional Crises'!$B$1:$R$66,15,FALSE))/(U$3-U$4)*5)),1)))),(IF(VLOOKUP($E81,'Country Indicator Data'!$B$4:$N$194,11,FALSE)="x","x",ROUND(IF(VLOOKUP($E81,'Country Indicator Data'!$B$4:$N$194,11,FALSE)&gt;U$3,0,IF(VLOOKUP($E81,'Country Indicator Data'!$B$4:$N$194,11,FALSE)&lt;U$4,5,(U$3-VLOOKUP($E81,'Country Indicator Data'!$B$4:$N$194,11,FALSE))/(U$3-U$4)*5)),1))))</f>
        <v>2.4</v>
      </c>
      <c r="V81" s="238">
        <f>IF(B81="Regional crisis",((IF(VLOOKUP($C81,'Regional Crises'!$B$1:$R$66,16,FALSE)="x","x",ROUND(IF(VLOOKUP($C81,'Regional Crises'!$B$1:$R$66,16,FALSE)&gt;V$3,0,IF(VLOOKUP($C81,'Regional Crises'!$B$1:$R$66,16,FALSE)&lt;V$4,5,(V$3-VLOOKUP($C81,'Regional Crises'!$B$1:$R$66,16,FALSE))/(V$3-V$4)*5)),1)))),(IF(VLOOKUP($E81,'Country Indicator Data'!$B$4:$N$194,12,FALSE)="x","x",ROUND(IF(VLOOKUP($E81,'Country Indicator Data'!$B$4:$N$194,12,FALSE)&gt;V$3,0,IF(VLOOKUP($E81,'Country Indicator Data'!$B$4:$N$194,12,FALSE)&lt;V$4,5,(V$3-VLOOKUP($E81,'Country Indicator Data'!$B$4:$N$194,12,FALSE))/(V$3-V$4)*5)),1))))</f>
        <v>2.7</v>
      </c>
      <c r="W81" s="238">
        <f t="shared" si="31"/>
        <v>3.1</v>
      </c>
      <c r="X81" s="238">
        <f t="shared" si="32"/>
        <v>3.5</v>
      </c>
      <c r="Y81" s="245">
        <f>IF('Core Indicators'!FC78="x","x",IF('Core Indicators'!FC78&gt;=5,5,IF('Core Indicators'!FC78&gt;=4,4,IF('Core Indicators'!FC78&gt;=3,3,IF('Core Indicators'!FC78&gt;=2,2,IF('Core Indicators'!FC78&gt;=1,1,0))))))</f>
        <v>4</v>
      </c>
      <c r="Z81" s="238">
        <f t="shared" si="33"/>
        <v>4</v>
      </c>
      <c r="AA81" s="245">
        <f>'Crisis Indicator Data'!Y78</f>
        <v>1</v>
      </c>
      <c r="AB81" s="245">
        <f>'Crisis Indicator Data'!Z78</f>
        <v>2</v>
      </c>
      <c r="AC81" s="245">
        <f>'Crisis Indicator Data'!AA78</f>
        <v>3</v>
      </c>
      <c r="AD81" s="245">
        <f>'Crisis Indicator Data'!AB78</f>
        <v>2</v>
      </c>
      <c r="AE81" s="245">
        <f t="shared" si="34"/>
        <v>4</v>
      </c>
      <c r="AF81" s="245">
        <f>'Crisis Indicator Data'!AC78</f>
        <v>2</v>
      </c>
      <c r="AG81" s="245">
        <f>'Crisis Indicator Data'!AD78</f>
        <v>2</v>
      </c>
      <c r="AH81" s="245">
        <f t="shared" si="35"/>
        <v>4</v>
      </c>
      <c r="AI81" s="245">
        <f>'Crisis Indicator Data'!AE78</f>
        <v>2</v>
      </c>
      <c r="AJ81" s="245">
        <f>'Crisis Indicator Data'!AF78</f>
        <v>1</v>
      </c>
      <c r="AK81" s="245">
        <f>'Crisis Indicator Data'!AG78</f>
        <v>2</v>
      </c>
      <c r="AL81" s="245">
        <f t="shared" si="36"/>
        <v>4</v>
      </c>
      <c r="AM81" s="238">
        <f t="shared" si="37"/>
        <v>4</v>
      </c>
      <c r="AN81" s="238">
        <f t="shared" si="38"/>
        <v>4</v>
      </c>
    </row>
    <row r="82" spans="1:40" ht="13.5" customHeight="1" x14ac:dyDescent="0.3">
      <c r="A82" s="148" t="str">
        <f>'Crisis Indicator Data'!A79</f>
        <v>Northwest Banditry</v>
      </c>
      <c r="B82" s="149" t="str">
        <f>'Crisis Indicator Data'!B79</f>
        <v>Other type of violence</v>
      </c>
      <c r="C82" s="149" t="str">
        <f>'Crisis Indicator Data'!C79</f>
        <v>NGA007</v>
      </c>
      <c r="D82" s="149" t="str">
        <f>'Crisis Indicator Data'!D79</f>
        <v>Nigeria</v>
      </c>
      <c r="E82" s="150" t="str">
        <f>'Crisis Indicator Data'!E79</f>
        <v>NGA</v>
      </c>
      <c r="F82" s="238">
        <f>IF(B82="Regional crisis",(IF(VLOOKUP($C82,'Regional Crises'!$B$1:$R$66,7,FALSE)="x","x",ROUND(IF(VLOOKUP($C82,'Regional Crises'!$B$1:$R$66,7,FALSE)&gt;$F$3,5,IF(VLOOKUP($C82,'Regional Crises'!$B$1:$R$66,7,FALSE)&lt;F$4,0,($F$3-VLOOKUP($C82,'Regional Crises'!$B$1:$R$66,7,FALSE))/($F$3-$F$4)*5)),1))),IF(VLOOKUP($E82,'Country Indicator Data'!$B$4:$N$194,3,FALSE)="x","x",ROUND(IF(VLOOKUP($E82,'Country Indicator Data'!$B$4:$N$194,3,FALSE)&gt;$F$3,5,IF(VLOOKUP($E82,'Country Indicator Data'!$B$4:$N$194,3,FALSE)&lt;$F$4,0,($F$3-VLOOKUP($E82,'Country Indicator Data'!$B$4:$N$194,3,FALSE))/($F$3-$F$4)*5)),1)))</f>
        <v>3.9</v>
      </c>
      <c r="G82" s="238">
        <f>IF(B82="Regional crisis",(IF(VLOOKUP($C82,'Regional Crises'!$B$1:$R$66,9,FALSE)="x","x",ROUND(IF(VLOOKUP($C82,'Regional Crises'!$B$1:$R$66,9,FALSE)&gt;G$3,5,IF(VLOOKUP($C82,'Regional Crises'!$B$1:$R$66,9,FALSE)&lt;G$4,0,(G$3-VLOOKUP($C82,'Regional Crises'!$B$1:$R$66,9,FALSE))/(G$3-G$4)*5)),1))),IF(VLOOKUP($E82,'Country Indicator Data'!$B$4:$N$194,5,FALSE)="x","x",ROUND(IF(VLOOKUP($E82,'Country Indicator Data'!$B$4:$N$194,5,FALSE)&gt;G$3,5,IF(VLOOKUP($E82,'Country Indicator Data'!$B$4:$N$194,5,FALSE)&lt;G$4,0,(G$3-VLOOKUP($E82,'Country Indicator Data'!$B$4:$N$194,5,FALSE))/(G$3-G$4)*5)),1)))</f>
        <v>2.2999999999999998</v>
      </c>
      <c r="H82" s="238">
        <f t="shared" si="26"/>
        <v>3.0999999999999996</v>
      </c>
      <c r="I82" s="238">
        <f>IF(B82="Regional crisis",(IF(VLOOKUP($C82,'Regional Crises'!$B$1:$R$66,6,FALSE)="x","x",ROUND(IF(VLOOKUP($C82,'Regional Crises'!$B$1:$R$66,6,FALSE)&gt;I$3,5,IF(VLOOKUP($C82,'Regional Crises'!$B$1:$R$66,6,FALSE)&lt;I$4,0,5-(I$3-VLOOKUP($C82,'Regional Crises'!$B$1:$R$66,6,FALSE))/(I$3-I$4)*5)),1))),IF(VLOOKUP($E82,'Country Indicator Data'!$B$4:$N$194,2,FALSE)="x","x",ROUND(IF(VLOOKUP($E82,'Country Indicator Data'!$B$4:$N$194,2,FALSE)&gt;I$3,5,IF(VLOOKUP($E82,'Country Indicator Data'!$B$4:$N$194,2,FALSE)&lt;I$4,0,5-(I$3-VLOOKUP($E82,'Country Indicator Data'!$B$4:$N$194,2,FALSE))/(I$3-I$4)*5)),1)))</f>
        <v>4.0999999999999996</v>
      </c>
      <c r="J82" s="238">
        <f>IF(B82="Regional crisis",(IF(VLOOKUP($C82,'Regional Crises'!$B$1:$R$66,8,FALSE)="x","x",ROUND(IF(VLOOKUP($C82,'Regional Crises'!$B$1:$R$66,8,FALSE)&gt;J$3,5,IF(VLOOKUP($C82,'Regional Crises'!$B$1:$R$66,8,FALSE)&lt;J$4,0,5-(J$3-VLOOKUP($C82,'Regional Crises'!$B$1:$R$66,8,FALSE))/(J$3-J$4)*5)),1))),IF(VLOOKUP($E82,'Country Indicator Data'!$B$4:$N$194,4,FALSE)="x","x",ROUND(IF(VLOOKUP($E82,'Country Indicator Data'!$B$4:$N$194,4,FALSE)&gt;J$3,5,IF(VLOOKUP($E82,'Country Indicator Data'!$B$4:$N$194,4,FALSE)&lt;J$4,0,5-(J$3-VLOOKUP($E82,'Country Indicator Data'!$B$4:$N$194,4,FALSE))/(J$3-J$4)*5)),1)))</f>
        <v>0.3</v>
      </c>
      <c r="K82" s="238">
        <f t="shared" si="27"/>
        <v>2.1999999999999997</v>
      </c>
      <c r="L82" s="238" t="str">
        <f>IF(B82="Regional crisis",(IF(VLOOKUP($C82,'Regional Crises'!$B$1:$R$66,10,FALSE)="x","x",ROUND(IF(VLOOKUP($C82,'Regional Crises'!$B$1:$R$66,10,FALSE)&gt;L$3,5,IF(VLOOKUP($C82,'Regional Crises'!$B$1:$R$66,10,FALSE)&lt;L$4,0,5-(L$3-VLOOKUP($C82,'Regional Crises'!$B$1:$R$66,10,FALSE))/(L$3-L$4)*5)),1))),IF(VLOOKUP($E82,'Country Indicator Data'!$B$4:$N$194,6,FALSE)="x","x",ROUND(IF(VLOOKUP($E82,'Country Indicator Data'!$B$4:$N$194,6,FALSE)&gt;L$3,5,IF(VLOOKUP($E82,'Country Indicator Data'!$B$4:$N$194,6,FALSE)&lt;L$4,0,5-(L$3-VLOOKUP($E82,'Country Indicator Data'!$B$4:$N$194,6,FALSE))/(L$3-L$4)*5)),1)))</f>
        <v>x</v>
      </c>
      <c r="M82" s="238">
        <f>IF(B82="Regional crisis",(IF(VLOOKUP($C82,'Regional Crises'!$B$1:$R$66,11,FALSE)="x","x",ROUND(IF(VLOOKUP($C82,'Regional Crises'!$B$1:$R$66,11,FALSE)&gt;M$3,5,IF(VLOOKUP($C82,'Regional Crises'!$B$1:$R$66,11,FALSE)&lt;M$4,0,5-(M$3-VLOOKUP($C82,'Regional Crises'!$B$1:$R$66,11,FALSE))/(M$3-M$4)*5)),1))),IF(VLOOKUP($E82,'Country Indicator Data'!$B$4:$N$194,7,FALSE)="x","x",ROUND(IF(VLOOKUP($E82,'Country Indicator Data'!$B$4:$N$194,7,FALSE)&gt;M$3,5,IF(VLOOKUP($E82,'Country Indicator Data'!$B$4:$N$194,7,FALSE)&lt;M$4,0,5-(M$3-VLOOKUP($E82,'Country Indicator Data'!$B$4:$N$194,7,FALSE))/(M$3-M$4)*5)),1)))</f>
        <v>2.2999999999999998</v>
      </c>
      <c r="N82" s="238">
        <f t="shared" si="28"/>
        <v>2.2999999999999998</v>
      </c>
      <c r="O82" s="238">
        <f t="shared" si="29"/>
        <v>2.5333333333333328</v>
      </c>
      <c r="P82" s="238">
        <f>IF(B82="Regional crisis",VLOOKUP(C82,'Regional Crises'!$B$1:$R$69,12,FALSE),VLOOKUP(E82,'Country Indicator Data'!$B$4:$I$194,8,FALSE))</f>
        <v>5</v>
      </c>
      <c r="Q82" s="238">
        <f>IF($B82="Regional crisis",((IF(VLOOKUP($C82,'Regional Crises'!$B$1:$R$66,13,FALSE)="x","x",ROUND(IF(VLOOKUP($C82,'Regional Crises'!$B$1:$R$66,13,FALSE)&gt;Q$3,5,IF(VLOOKUP($C82,'Regional Crises'!$B$1:$R$66,13,FALSE)&lt;Q$4,0,5-(LOG(Q$3)-LOG(VLOOKUP($C82,'Regional Crises'!$B$1:$R$66,13,FALSE)))/(LOG(Q$3)-LOG(Q$4))*5)),1)))),(IF(VLOOKUP($E82,'Country Indicator Data'!$B$4:$N$194,9,FALSE)="x","x",ROUND(IF(VLOOKUP($E82,'Country Indicator Data'!$B$4:$N$194,9,FALSE)&gt;Q$3,5,IF(VLOOKUP($E82,'Country Indicator Data'!$B$4:$N$194,9,FALSE)&lt;Q$4,0,5-(LOG(Q$3)-LOG(VLOOKUP($E82,'Country Indicator Data'!$B$4:$N$194,9,FALSE)))/(LOG(Q$3)-LOG(Q$4))*5)),1))))</f>
        <v>5</v>
      </c>
      <c r="R82" s="238">
        <f t="shared" si="30"/>
        <v>5</v>
      </c>
      <c r="S82" s="238">
        <f>IF(B82="Regional crisis",((IF(VLOOKUP($C82,'Regional Crises'!$B$1:$R$66,17,FALSE)="x","x",ROUND(IF(VLOOKUP($C82,'Regional Crises'!$B$1:$R$66,17,FALSE)&gt;S$3,0,IF(VLOOKUP($C82,'Regional Crises'!$B$1:$R$66,17,FALSE)&lt;S$4,5,(S$3-VLOOKUP($C82,'Regional Crises'!$B$1:$R$66,17,FALSE))/(S$3-S$4)*5)),1)))),(IF(VLOOKUP($E82,'Country Indicator Data'!$B$4:$N$194,13,FALSE)="x","x",ROUND(IF(VLOOKUP($E82,'Country Indicator Data'!$B$4:$N$194,13,FALSE)&gt;S$3,0,IF(VLOOKUP($E82,'Country Indicator Data'!$B$4:$N$194,13,FALSE)&lt;S$4,5,(S$3-VLOOKUP($E82,'Country Indicator Data'!$B$4:$N$194,13,FALSE))/(S$3-S$4)*5)),1))))</f>
        <v>3.7</v>
      </c>
      <c r="T82" s="238">
        <f>IF(B82="Regional crisis",((IF(VLOOKUP($C82,'Regional Crises'!$B$1:$R$66,14,FALSE)="x","x",ROUND(IF(VLOOKUP($C82,'Regional Crises'!$B$1:$R$66,14,FALSE)&gt;T$3,0,IF(VLOOKUP($C82,'Regional Crises'!$B$1:$R$66,14,FALSE)&lt;T$4,5,(T$3-VLOOKUP($C82,'Regional Crises'!$B$1:$R$66,14,FALSE))/(T$3-T$4)*5)),1)))),(IF(VLOOKUP($E82,'Country Indicator Data'!$B$4:$N$194,10,FALSE)="x","x",ROUND(IF(VLOOKUP($E82,'Country Indicator Data'!$B$4:$N$194,10,FALSE)&gt;T$3,0,IF(VLOOKUP($E82,'Country Indicator Data'!$B$4:$N$194,10,FALSE)&lt;T$4,5,(T$3-VLOOKUP($E82,'Country Indicator Data'!$B$4:$N$194,10,FALSE))/(T$3-T$4)*5)),1))))</f>
        <v>3.4</v>
      </c>
      <c r="U82" s="238">
        <f>IF(B82="Regional crisis",((IF(VLOOKUP($C82,'Regional Crises'!$B$1:$R$66,15,FALSE)="x","x",ROUND(IF(VLOOKUP($C82,'Regional Crises'!$B$1:$R$66,15,FALSE)&gt;U$3,0,IF(VLOOKUP($C82,'Regional Crises'!$B$1:$R$66,15,FALSE)&lt;U$4,5,(U$3-VLOOKUP($C82,'Regional Crises'!$B$1:$R$66,15,FALSE))/(U$3-U$4)*5)),1)))),(IF(VLOOKUP($E82,'Country Indicator Data'!$B$4:$N$194,11,FALSE)="x","x",ROUND(IF(VLOOKUP($E82,'Country Indicator Data'!$B$4:$N$194,11,FALSE)&gt;U$3,0,IF(VLOOKUP($E82,'Country Indicator Data'!$B$4:$N$194,11,FALSE)&lt;U$4,5,(U$3-VLOOKUP($E82,'Country Indicator Data'!$B$4:$N$194,11,FALSE))/(U$3-U$4)*5)),1))))</f>
        <v>2.4</v>
      </c>
      <c r="V82" s="238">
        <f>IF(B82="Regional crisis",((IF(VLOOKUP($C82,'Regional Crises'!$B$1:$R$66,16,FALSE)="x","x",ROUND(IF(VLOOKUP($C82,'Regional Crises'!$B$1:$R$66,16,FALSE)&gt;V$3,0,IF(VLOOKUP($C82,'Regional Crises'!$B$1:$R$66,16,FALSE)&lt;V$4,5,(V$3-VLOOKUP($C82,'Regional Crises'!$B$1:$R$66,16,FALSE))/(V$3-V$4)*5)),1)))),(IF(VLOOKUP($E82,'Country Indicator Data'!$B$4:$N$194,12,FALSE)="x","x",ROUND(IF(VLOOKUP($E82,'Country Indicator Data'!$B$4:$N$194,12,FALSE)&gt;V$3,0,IF(VLOOKUP($E82,'Country Indicator Data'!$B$4:$N$194,12,FALSE)&lt;V$4,5,(V$3-VLOOKUP($E82,'Country Indicator Data'!$B$4:$N$194,12,FALSE))/(V$3-V$4)*5)),1))))</f>
        <v>2.7</v>
      </c>
      <c r="W82" s="238">
        <f t="shared" si="31"/>
        <v>3.1</v>
      </c>
      <c r="X82" s="238">
        <f t="shared" si="32"/>
        <v>3.5</v>
      </c>
      <c r="Y82" s="245">
        <f>IF('Core Indicators'!FC79="x","x",IF('Core Indicators'!FC79&gt;=5,5,IF('Core Indicators'!FC79&gt;=4,4,IF('Core Indicators'!FC79&gt;=3,3,IF('Core Indicators'!FC79&gt;=2,2,IF('Core Indicators'!FC79&gt;=1,1,0))))))</f>
        <v>5</v>
      </c>
      <c r="Z82" s="238">
        <f t="shared" si="33"/>
        <v>5</v>
      </c>
      <c r="AA82" s="245">
        <f>'Crisis Indicator Data'!Y79</f>
        <v>0</v>
      </c>
      <c r="AB82" s="245">
        <f>'Crisis Indicator Data'!Z79</f>
        <v>0</v>
      </c>
      <c r="AC82" s="245">
        <f>'Crisis Indicator Data'!AA79</f>
        <v>1</v>
      </c>
      <c r="AD82" s="245">
        <f>'Crisis Indicator Data'!AB79</f>
        <v>0</v>
      </c>
      <c r="AE82" s="245">
        <f t="shared" si="34"/>
        <v>1</v>
      </c>
      <c r="AF82" s="245">
        <f>'Crisis Indicator Data'!AC79</f>
        <v>0</v>
      </c>
      <c r="AG82" s="245">
        <f>'Crisis Indicator Data'!AD79</f>
        <v>2</v>
      </c>
      <c r="AH82" s="245">
        <f t="shared" si="35"/>
        <v>2</v>
      </c>
      <c r="AI82" s="245">
        <f>'Crisis Indicator Data'!AE79</f>
        <v>1</v>
      </c>
      <c r="AJ82" s="245">
        <f>'Crisis Indicator Data'!AF79</f>
        <v>1</v>
      </c>
      <c r="AK82" s="245">
        <f>'Crisis Indicator Data'!AG79</f>
        <v>0</v>
      </c>
      <c r="AL82" s="245">
        <f t="shared" si="36"/>
        <v>2</v>
      </c>
      <c r="AM82" s="238">
        <f t="shared" si="37"/>
        <v>2</v>
      </c>
      <c r="AN82" s="238">
        <f t="shared" si="38"/>
        <v>3.5</v>
      </c>
    </row>
    <row r="83" spans="1:40" ht="13.5" customHeight="1" x14ac:dyDescent="0.3">
      <c r="A83" s="148" t="str">
        <f>'Crisis Indicator Data'!A80</f>
        <v>Cameroonian Refugees in Nigeria</v>
      </c>
      <c r="B83" s="149" t="str">
        <f>'Crisis Indicator Data'!B80</f>
        <v>International displacement</v>
      </c>
      <c r="C83" s="149" t="str">
        <f>'Crisis Indicator Data'!C80</f>
        <v>NGA008</v>
      </c>
      <c r="D83" s="149" t="str">
        <f>'Crisis Indicator Data'!D80</f>
        <v>Nigeria</v>
      </c>
      <c r="E83" s="150" t="str">
        <f>'Crisis Indicator Data'!E80</f>
        <v>NGA</v>
      </c>
      <c r="F83" s="238">
        <f>IF(B83="Regional crisis",(IF(VLOOKUP($C83,'Regional Crises'!$B$1:$R$66,7,FALSE)="x","x",ROUND(IF(VLOOKUP($C83,'Regional Crises'!$B$1:$R$66,7,FALSE)&gt;$F$3,5,IF(VLOOKUP($C83,'Regional Crises'!$B$1:$R$66,7,FALSE)&lt;F$4,0,($F$3-VLOOKUP($C83,'Regional Crises'!$B$1:$R$66,7,FALSE))/($F$3-$F$4)*5)),1))),IF(VLOOKUP($E83,'Country Indicator Data'!$B$4:$N$194,3,FALSE)="x","x",ROUND(IF(VLOOKUP($E83,'Country Indicator Data'!$B$4:$N$194,3,FALSE)&gt;$F$3,5,IF(VLOOKUP($E83,'Country Indicator Data'!$B$4:$N$194,3,FALSE)&lt;$F$4,0,($F$3-VLOOKUP($E83,'Country Indicator Data'!$B$4:$N$194,3,FALSE))/($F$3-$F$4)*5)),1)))</f>
        <v>3.9</v>
      </c>
      <c r="G83" s="238">
        <f>IF(B83="Regional crisis",(IF(VLOOKUP($C83,'Regional Crises'!$B$1:$R$66,9,FALSE)="x","x",ROUND(IF(VLOOKUP($C83,'Regional Crises'!$B$1:$R$66,9,FALSE)&gt;G$3,5,IF(VLOOKUP($C83,'Regional Crises'!$B$1:$R$66,9,FALSE)&lt;G$4,0,(G$3-VLOOKUP($C83,'Regional Crises'!$B$1:$R$66,9,FALSE))/(G$3-G$4)*5)),1))),IF(VLOOKUP($E83,'Country Indicator Data'!$B$4:$N$194,5,FALSE)="x","x",ROUND(IF(VLOOKUP($E83,'Country Indicator Data'!$B$4:$N$194,5,FALSE)&gt;G$3,5,IF(VLOOKUP($E83,'Country Indicator Data'!$B$4:$N$194,5,FALSE)&lt;G$4,0,(G$3-VLOOKUP($E83,'Country Indicator Data'!$B$4:$N$194,5,FALSE))/(G$3-G$4)*5)),1)))</f>
        <v>2.2999999999999998</v>
      </c>
      <c r="H83" s="238">
        <f t="shared" si="26"/>
        <v>3.0999999999999996</v>
      </c>
      <c r="I83" s="238">
        <f>IF(B83="Regional crisis",(IF(VLOOKUP($C83,'Regional Crises'!$B$1:$R$66,6,FALSE)="x","x",ROUND(IF(VLOOKUP($C83,'Regional Crises'!$B$1:$R$66,6,FALSE)&gt;I$3,5,IF(VLOOKUP($C83,'Regional Crises'!$B$1:$R$66,6,FALSE)&lt;I$4,0,5-(I$3-VLOOKUP($C83,'Regional Crises'!$B$1:$R$66,6,FALSE))/(I$3-I$4)*5)),1))),IF(VLOOKUP($E83,'Country Indicator Data'!$B$4:$N$194,2,FALSE)="x","x",ROUND(IF(VLOOKUP($E83,'Country Indicator Data'!$B$4:$N$194,2,FALSE)&gt;I$3,5,IF(VLOOKUP($E83,'Country Indicator Data'!$B$4:$N$194,2,FALSE)&lt;I$4,0,5-(I$3-VLOOKUP($E83,'Country Indicator Data'!$B$4:$N$194,2,FALSE))/(I$3-I$4)*5)),1)))</f>
        <v>4.0999999999999996</v>
      </c>
      <c r="J83" s="238">
        <f>IF(B83="Regional crisis",(IF(VLOOKUP($C83,'Regional Crises'!$B$1:$R$66,8,FALSE)="x","x",ROUND(IF(VLOOKUP($C83,'Regional Crises'!$B$1:$R$66,8,FALSE)&gt;J$3,5,IF(VLOOKUP($C83,'Regional Crises'!$B$1:$R$66,8,FALSE)&lt;J$4,0,5-(J$3-VLOOKUP($C83,'Regional Crises'!$B$1:$R$66,8,FALSE))/(J$3-J$4)*5)),1))),IF(VLOOKUP($E83,'Country Indicator Data'!$B$4:$N$194,4,FALSE)="x","x",ROUND(IF(VLOOKUP($E83,'Country Indicator Data'!$B$4:$N$194,4,FALSE)&gt;J$3,5,IF(VLOOKUP($E83,'Country Indicator Data'!$B$4:$N$194,4,FALSE)&lt;J$4,0,5-(J$3-VLOOKUP($E83,'Country Indicator Data'!$B$4:$N$194,4,FALSE))/(J$3-J$4)*5)),1)))</f>
        <v>0.3</v>
      </c>
      <c r="K83" s="238">
        <f t="shared" si="27"/>
        <v>2.1999999999999997</v>
      </c>
      <c r="L83" s="238" t="str">
        <f>IF(B83="Regional crisis",(IF(VLOOKUP($C83,'Regional Crises'!$B$1:$R$66,10,FALSE)="x","x",ROUND(IF(VLOOKUP($C83,'Regional Crises'!$B$1:$R$66,10,FALSE)&gt;L$3,5,IF(VLOOKUP($C83,'Regional Crises'!$B$1:$R$66,10,FALSE)&lt;L$4,0,5-(L$3-VLOOKUP($C83,'Regional Crises'!$B$1:$R$66,10,FALSE))/(L$3-L$4)*5)),1))),IF(VLOOKUP($E83,'Country Indicator Data'!$B$4:$N$194,6,FALSE)="x","x",ROUND(IF(VLOOKUP($E83,'Country Indicator Data'!$B$4:$N$194,6,FALSE)&gt;L$3,5,IF(VLOOKUP($E83,'Country Indicator Data'!$B$4:$N$194,6,FALSE)&lt;L$4,0,5-(L$3-VLOOKUP($E83,'Country Indicator Data'!$B$4:$N$194,6,FALSE))/(L$3-L$4)*5)),1)))</f>
        <v>x</v>
      </c>
      <c r="M83" s="238">
        <f>IF(B83="Regional crisis",(IF(VLOOKUP($C83,'Regional Crises'!$B$1:$R$66,11,FALSE)="x","x",ROUND(IF(VLOOKUP($C83,'Regional Crises'!$B$1:$R$66,11,FALSE)&gt;M$3,5,IF(VLOOKUP($C83,'Regional Crises'!$B$1:$R$66,11,FALSE)&lt;M$4,0,5-(M$3-VLOOKUP($C83,'Regional Crises'!$B$1:$R$66,11,FALSE))/(M$3-M$4)*5)),1))),IF(VLOOKUP($E83,'Country Indicator Data'!$B$4:$N$194,7,FALSE)="x","x",ROUND(IF(VLOOKUP($E83,'Country Indicator Data'!$B$4:$N$194,7,FALSE)&gt;M$3,5,IF(VLOOKUP($E83,'Country Indicator Data'!$B$4:$N$194,7,FALSE)&lt;M$4,0,5-(M$3-VLOOKUP($E83,'Country Indicator Data'!$B$4:$N$194,7,FALSE))/(M$3-M$4)*5)),1)))</f>
        <v>2.2999999999999998</v>
      </c>
      <c r="N83" s="238">
        <f t="shared" si="28"/>
        <v>2.2999999999999998</v>
      </c>
      <c r="O83" s="238">
        <f t="shared" si="29"/>
        <v>2.5333333333333328</v>
      </c>
      <c r="P83" s="238">
        <f>IF(B83="Regional crisis",VLOOKUP(C83,'Regional Crises'!$B$1:$R$69,12,FALSE),VLOOKUP(E83,'Country Indicator Data'!$B$4:$I$194,8,FALSE))</f>
        <v>5</v>
      </c>
      <c r="Q83" s="238">
        <f>IF($B83="Regional crisis",((IF(VLOOKUP($C83,'Regional Crises'!$B$1:$R$66,13,FALSE)="x","x",ROUND(IF(VLOOKUP($C83,'Regional Crises'!$B$1:$R$66,13,FALSE)&gt;Q$3,5,IF(VLOOKUP($C83,'Regional Crises'!$B$1:$R$66,13,FALSE)&lt;Q$4,0,5-(LOG(Q$3)-LOG(VLOOKUP($C83,'Regional Crises'!$B$1:$R$66,13,FALSE)))/(LOG(Q$3)-LOG(Q$4))*5)),1)))),(IF(VLOOKUP($E83,'Country Indicator Data'!$B$4:$N$194,9,FALSE)="x","x",ROUND(IF(VLOOKUP($E83,'Country Indicator Data'!$B$4:$N$194,9,FALSE)&gt;Q$3,5,IF(VLOOKUP($E83,'Country Indicator Data'!$B$4:$N$194,9,FALSE)&lt;Q$4,0,5-(LOG(Q$3)-LOG(VLOOKUP($E83,'Country Indicator Data'!$B$4:$N$194,9,FALSE)))/(LOG(Q$3)-LOG(Q$4))*5)),1))))</f>
        <v>5</v>
      </c>
      <c r="R83" s="238">
        <f t="shared" si="30"/>
        <v>5</v>
      </c>
      <c r="S83" s="238">
        <f>IF(B83="Regional crisis",((IF(VLOOKUP($C83,'Regional Crises'!$B$1:$R$66,17,FALSE)="x","x",ROUND(IF(VLOOKUP($C83,'Regional Crises'!$B$1:$R$66,17,FALSE)&gt;S$3,0,IF(VLOOKUP($C83,'Regional Crises'!$B$1:$R$66,17,FALSE)&lt;S$4,5,(S$3-VLOOKUP($C83,'Regional Crises'!$B$1:$R$66,17,FALSE))/(S$3-S$4)*5)),1)))),(IF(VLOOKUP($E83,'Country Indicator Data'!$B$4:$N$194,13,FALSE)="x","x",ROUND(IF(VLOOKUP($E83,'Country Indicator Data'!$B$4:$N$194,13,FALSE)&gt;S$3,0,IF(VLOOKUP($E83,'Country Indicator Data'!$B$4:$N$194,13,FALSE)&lt;S$4,5,(S$3-VLOOKUP($E83,'Country Indicator Data'!$B$4:$N$194,13,FALSE))/(S$3-S$4)*5)),1))))</f>
        <v>3.7</v>
      </c>
      <c r="T83" s="238">
        <f>IF(B83="Regional crisis",((IF(VLOOKUP($C83,'Regional Crises'!$B$1:$R$66,14,FALSE)="x","x",ROUND(IF(VLOOKUP($C83,'Regional Crises'!$B$1:$R$66,14,FALSE)&gt;T$3,0,IF(VLOOKUP($C83,'Regional Crises'!$B$1:$R$66,14,FALSE)&lt;T$4,5,(T$3-VLOOKUP($C83,'Regional Crises'!$B$1:$R$66,14,FALSE))/(T$3-T$4)*5)),1)))),(IF(VLOOKUP($E83,'Country Indicator Data'!$B$4:$N$194,10,FALSE)="x","x",ROUND(IF(VLOOKUP($E83,'Country Indicator Data'!$B$4:$N$194,10,FALSE)&gt;T$3,0,IF(VLOOKUP($E83,'Country Indicator Data'!$B$4:$N$194,10,FALSE)&lt;T$4,5,(T$3-VLOOKUP($E83,'Country Indicator Data'!$B$4:$N$194,10,FALSE))/(T$3-T$4)*5)),1))))</f>
        <v>3.4</v>
      </c>
      <c r="U83" s="238">
        <f>IF(B83="Regional crisis",((IF(VLOOKUP($C83,'Regional Crises'!$B$1:$R$66,15,FALSE)="x","x",ROUND(IF(VLOOKUP($C83,'Regional Crises'!$B$1:$R$66,15,FALSE)&gt;U$3,0,IF(VLOOKUP($C83,'Regional Crises'!$B$1:$R$66,15,FALSE)&lt;U$4,5,(U$3-VLOOKUP($C83,'Regional Crises'!$B$1:$R$66,15,FALSE))/(U$3-U$4)*5)),1)))),(IF(VLOOKUP($E83,'Country Indicator Data'!$B$4:$N$194,11,FALSE)="x","x",ROUND(IF(VLOOKUP($E83,'Country Indicator Data'!$B$4:$N$194,11,FALSE)&gt;U$3,0,IF(VLOOKUP($E83,'Country Indicator Data'!$B$4:$N$194,11,FALSE)&lt;U$4,5,(U$3-VLOOKUP($E83,'Country Indicator Data'!$B$4:$N$194,11,FALSE))/(U$3-U$4)*5)),1))))</f>
        <v>2.4</v>
      </c>
      <c r="V83" s="238">
        <f>IF(B83="Regional crisis",((IF(VLOOKUP($C83,'Regional Crises'!$B$1:$R$66,16,FALSE)="x","x",ROUND(IF(VLOOKUP($C83,'Regional Crises'!$B$1:$R$66,16,FALSE)&gt;V$3,0,IF(VLOOKUP($C83,'Regional Crises'!$B$1:$R$66,16,FALSE)&lt;V$4,5,(V$3-VLOOKUP($C83,'Regional Crises'!$B$1:$R$66,16,FALSE))/(V$3-V$4)*5)),1)))),(IF(VLOOKUP($E83,'Country Indicator Data'!$B$4:$N$194,12,FALSE)="x","x",ROUND(IF(VLOOKUP($E83,'Country Indicator Data'!$B$4:$N$194,12,FALSE)&gt;V$3,0,IF(VLOOKUP($E83,'Country Indicator Data'!$B$4:$N$194,12,FALSE)&lt;V$4,5,(V$3-VLOOKUP($E83,'Country Indicator Data'!$B$4:$N$194,12,FALSE))/(V$3-V$4)*5)),1))))</f>
        <v>2.7</v>
      </c>
      <c r="W83" s="238">
        <f t="shared" si="31"/>
        <v>3.1</v>
      </c>
      <c r="X83" s="238">
        <f t="shared" si="32"/>
        <v>3.5</v>
      </c>
      <c r="Y83" s="245">
        <f>IF('Core Indicators'!FC80="x","x",IF('Core Indicators'!FC80&gt;=5,5,IF('Core Indicators'!FC80&gt;=4,4,IF('Core Indicators'!FC80&gt;=3,3,IF('Core Indicators'!FC80&gt;=2,2,IF('Core Indicators'!FC80&gt;=1,1,0))))))</f>
        <v>5</v>
      </c>
      <c r="Z83" s="238">
        <f t="shared" si="33"/>
        <v>5</v>
      </c>
      <c r="AA83" s="245">
        <f>'Crisis Indicator Data'!Y80</f>
        <v>0</v>
      </c>
      <c r="AB83" s="245">
        <f>'Crisis Indicator Data'!Z80</f>
        <v>0</v>
      </c>
      <c r="AC83" s="245">
        <f>'Crisis Indicator Data'!AA80</f>
        <v>0</v>
      </c>
      <c r="AD83" s="245">
        <f>'Crisis Indicator Data'!AB80</f>
        <v>0</v>
      </c>
      <c r="AE83" s="245">
        <f t="shared" si="34"/>
        <v>0</v>
      </c>
      <c r="AF83" s="245">
        <f>'Crisis Indicator Data'!AC80</f>
        <v>0</v>
      </c>
      <c r="AG83" s="245">
        <f>'Crisis Indicator Data'!AD80</f>
        <v>2</v>
      </c>
      <c r="AH83" s="245">
        <f t="shared" si="35"/>
        <v>2</v>
      </c>
      <c r="AI83" s="245">
        <f>'Crisis Indicator Data'!AE80</f>
        <v>0</v>
      </c>
      <c r="AJ83" s="245">
        <f>'Crisis Indicator Data'!AF80</f>
        <v>1</v>
      </c>
      <c r="AK83" s="245">
        <f>'Crisis Indicator Data'!AG80</f>
        <v>0</v>
      </c>
      <c r="AL83" s="245">
        <f t="shared" si="36"/>
        <v>1</v>
      </c>
      <c r="AM83" s="238">
        <f t="shared" si="37"/>
        <v>1</v>
      </c>
      <c r="AN83" s="238">
        <f t="shared" si="38"/>
        <v>3</v>
      </c>
    </row>
    <row r="84" spans="1:40" ht="13.5" customHeight="1" x14ac:dyDescent="0.3">
      <c r="A84" s="148" t="str">
        <f>'Crisis Indicator Data'!A81</f>
        <v>Socioeconomic crisis in Nicaragua</v>
      </c>
      <c r="B84" s="149" t="str">
        <f>'Crisis Indicator Data'!B81</f>
        <v>Political and economic crisis</v>
      </c>
      <c r="C84" s="149" t="str">
        <f>'Crisis Indicator Data'!C81</f>
        <v>NIC001</v>
      </c>
      <c r="D84" s="149" t="str">
        <f>'Crisis Indicator Data'!D81</f>
        <v>Nicaragua</v>
      </c>
      <c r="E84" s="150" t="str">
        <f>'Crisis Indicator Data'!E81</f>
        <v>NIC</v>
      </c>
      <c r="F84" s="238">
        <f>IF(B84="Regional crisis",(IF(VLOOKUP($C84,'Regional Crises'!$B$1:$R$66,7,FALSE)="x","x",ROUND(IF(VLOOKUP($C84,'Regional Crises'!$B$1:$R$66,7,FALSE)&gt;$F$3,5,IF(VLOOKUP($C84,'Regional Crises'!$B$1:$R$66,7,FALSE)&lt;F$4,0,($F$3-VLOOKUP($C84,'Regional Crises'!$B$1:$R$66,7,FALSE))/($F$3-$F$4)*5)),1))),IF(VLOOKUP($E84,'Country Indicator Data'!$B$4:$N$194,3,FALSE)="x","x",ROUND(IF(VLOOKUP($E84,'Country Indicator Data'!$B$4:$N$194,3,FALSE)&gt;$F$3,5,IF(VLOOKUP($E84,'Country Indicator Data'!$B$4:$N$194,3,FALSE)&lt;$F$4,0,($F$3-VLOOKUP($E84,'Country Indicator Data'!$B$4:$N$194,3,FALSE))/($F$3-$F$4)*5)),1)))</f>
        <v>2.9</v>
      </c>
      <c r="G84" s="238">
        <f>IF(B84="Regional crisis",(IF(VLOOKUP($C84,'Regional Crises'!$B$1:$R$66,9,FALSE)="x","x",ROUND(IF(VLOOKUP($C84,'Regional Crises'!$B$1:$R$66,9,FALSE)&gt;G$3,5,IF(VLOOKUP($C84,'Regional Crises'!$B$1:$R$66,9,FALSE)&lt;G$4,0,(G$3-VLOOKUP($C84,'Regional Crises'!$B$1:$R$66,9,FALSE))/(G$3-G$4)*5)),1))),IF(VLOOKUP($E84,'Country Indicator Data'!$B$4:$N$194,5,FALSE)="x","x",ROUND(IF(VLOOKUP($E84,'Country Indicator Data'!$B$4:$N$194,5,FALSE)&gt;G$3,5,IF(VLOOKUP($E84,'Country Indicator Data'!$B$4:$N$194,5,FALSE)&lt;G$4,0,(G$3-VLOOKUP($E84,'Country Indicator Data'!$B$4:$N$194,5,FALSE))/(G$3-G$4)*5)),1)))</f>
        <v>3</v>
      </c>
      <c r="H84" s="238">
        <f t="shared" si="26"/>
        <v>2.95</v>
      </c>
      <c r="I84" s="238">
        <f>IF(B84="Regional crisis",(IF(VLOOKUP($C84,'Regional Crises'!$B$1:$R$66,6,FALSE)="x","x",ROUND(IF(VLOOKUP($C84,'Regional Crises'!$B$1:$R$66,6,FALSE)&gt;I$3,5,IF(VLOOKUP($C84,'Regional Crises'!$B$1:$R$66,6,FALSE)&lt;I$4,0,5-(I$3-VLOOKUP($C84,'Regional Crises'!$B$1:$R$66,6,FALSE))/(I$3-I$4)*5)),1))),IF(VLOOKUP($E84,'Country Indicator Data'!$B$4:$N$194,2,FALSE)="x","x",ROUND(IF(VLOOKUP($E84,'Country Indicator Data'!$B$4:$N$194,2,FALSE)&gt;I$3,5,IF(VLOOKUP($E84,'Country Indicator Data'!$B$4:$N$194,2,FALSE)&lt;I$4,0,5-(I$3-VLOOKUP($E84,'Country Indicator Data'!$B$4:$N$194,2,FALSE))/(I$3-I$4)*5)),1)))</f>
        <v>1.3</v>
      </c>
      <c r="J84" s="238">
        <f>IF(B84="Regional crisis",(IF(VLOOKUP($C84,'Regional Crises'!$B$1:$R$66,8,FALSE)="x","x",ROUND(IF(VLOOKUP($C84,'Regional Crises'!$B$1:$R$66,8,FALSE)&gt;J$3,5,IF(VLOOKUP($C84,'Regional Crises'!$B$1:$R$66,8,FALSE)&lt;J$4,0,5-(J$3-VLOOKUP($C84,'Regional Crises'!$B$1:$R$66,8,FALSE))/(J$3-J$4)*5)),1))),IF(VLOOKUP($E84,'Country Indicator Data'!$B$4:$N$194,4,FALSE)="x","x",ROUND(IF(VLOOKUP($E84,'Country Indicator Data'!$B$4:$N$194,4,FALSE)&gt;J$3,5,IF(VLOOKUP($E84,'Country Indicator Data'!$B$4:$N$194,4,FALSE)&lt;J$4,0,5-(J$3-VLOOKUP($E84,'Country Indicator Data'!$B$4:$N$194,4,FALSE))/(J$3-J$4)*5)),1)))</f>
        <v>1.4</v>
      </c>
      <c r="K84" s="238">
        <f t="shared" si="27"/>
        <v>1.35</v>
      </c>
      <c r="L84" s="238">
        <f>IF(B84="Regional crisis",(IF(VLOOKUP($C84,'Regional Crises'!$B$1:$R$66,10,FALSE)="x","x",ROUND(IF(VLOOKUP($C84,'Regional Crises'!$B$1:$R$66,10,FALSE)&gt;L$3,5,IF(VLOOKUP($C84,'Regional Crises'!$B$1:$R$66,10,FALSE)&lt;L$4,0,5-(L$3-VLOOKUP($C84,'Regional Crises'!$B$1:$R$66,10,FALSE))/(L$3-L$4)*5)),1))),IF(VLOOKUP($E84,'Country Indicator Data'!$B$4:$N$194,6,FALSE)="x","x",ROUND(IF(VLOOKUP($E84,'Country Indicator Data'!$B$4:$N$194,6,FALSE)&gt;L$3,5,IF(VLOOKUP($E84,'Country Indicator Data'!$B$4:$N$194,6,FALSE)&lt;L$4,0,5-(L$3-VLOOKUP($E84,'Country Indicator Data'!$B$4:$N$194,6,FALSE))/(L$3-L$4)*5)),1)))</f>
        <v>3</v>
      </c>
      <c r="M84" s="238">
        <f>IF(B84="Regional crisis",(IF(VLOOKUP($C84,'Regional Crises'!$B$1:$R$66,11,FALSE)="x","x",ROUND(IF(VLOOKUP($C84,'Regional Crises'!$B$1:$R$66,11,FALSE)&gt;M$3,5,IF(VLOOKUP($C84,'Regional Crises'!$B$1:$R$66,11,FALSE)&lt;M$4,0,5-(M$3-VLOOKUP($C84,'Regional Crises'!$B$1:$R$66,11,FALSE))/(M$3-M$4)*5)),1))),IF(VLOOKUP($E84,'Country Indicator Data'!$B$4:$N$194,7,FALSE)="x","x",ROUND(IF(VLOOKUP($E84,'Country Indicator Data'!$B$4:$N$194,7,FALSE)&gt;M$3,5,IF(VLOOKUP($E84,'Country Indicator Data'!$B$4:$N$194,7,FALSE)&lt;M$4,0,5-(M$3-VLOOKUP($E84,'Country Indicator Data'!$B$4:$N$194,7,FALSE))/(M$3-M$4)*5)),1)))</f>
        <v>2.7</v>
      </c>
      <c r="N84" s="238">
        <f t="shared" si="28"/>
        <v>2.85</v>
      </c>
      <c r="O84" s="238">
        <f t="shared" si="29"/>
        <v>2.3833333333333333</v>
      </c>
      <c r="P84" s="238">
        <f>IF(B84="Regional crisis",VLOOKUP(C84,'Regional Crises'!$B$1:$R$69,12,FALSE),VLOOKUP(E84,'Country Indicator Data'!$B$4:$I$194,8,FALSE))</f>
        <v>3</v>
      </c>
      <c r="Q84" s="238">
        <f>IF($B84="Regional crisis",((IF(VLOOKUP($C84,'Regional Crises'!$B$1:$R$66,13,FALSE)="x","x",ROUND(IF(VLOOKUP($C84,'Regional Crises'!$B$1:$R$66,13,FALSE)&gt;Q$3,5,IF(VLOOKUP($C84,'Regional Crises'!$B$1:$R$66,13,FALSE)&lt;Q$4,0,5-(LOG(Q$3)-LOG(VLOOKUP($C84,'Regional Crises'!$B$1:$R$66,13,FALSE)))/(LOG(Q$3)-LOG(Q$4))*5)),1)))),(IF(VLOOKUP($E84,'Country Indicator Data'!$B$4:$N$194,9,FALSE)="x","x",ROUND(IF(VLOOKUP($E84,'Country Indicator Data'!$B$4:$N$194,9,FALSE)&gt;Q$3,5,IF(VLOOKUP($E84,'Country Indicator Data'!$B$4:$N$194,9,FALSE)&lt;Q$4,0,5-(LOG(Q$3)-LOG(VLOOKUP($E84,'Country Indicator Data'!$B$4:$N$194,9,FALSE)))/(LOG(Q$3)-LOG(Q$4))*5)),1))))</f>
        <v>2</v>
      </c>
      <c r="R84" s="238">
        <f t="shared" si="30"/>
        <v>2.5</v>
      </c>
      <c r="S84" s="238">
        <f>IF(B84="Regional crisis",((IF(VLOOKUP($C84,'Regional Crises'!$B$1:$R$66,17,FALSE)="x","x",ROUND(IF(VLOOKUP($C84,'Regional Crises'!$B$1:$R$66,17,FALSE)&gt;S$3,0,IF(VLOOKUP($C84,'Regional Crises'!$B$1:$R$66,17,FALSE)&lt;S$4,5,(S$3-VLOOKUP($C84,'Regional Crises'!$B$1:$R$66,17,FALSE))/(S$3-S$4)*5)),1)))),(IF(VLOOKUP($E84,'Country Indicator Data'!$B$4:$N$194,13,FALSE)="x","x",ROUND(IF(VLOOKUP($E84,'Country Indicator Data'!$B$4:$N$194,13,FALSE)&gt;S$3,0,IF(VLOOKUP($E84,'Country Indicator Data'!$B$4:$N$194,13,FALSE)&lt;S$4,5,(S$3-VLOOKUP($E84,'Country Indicator Data'!$B$4:$N$194,13,FALSE))/(S$3-S$4)*5)),1))))</f>
        <v>3.9</v>
      </c>
      <c r="T84" s="238">
        <f>IF(B84="Regional crisis",((IF(VLOOKUP($C84,'Regional Crises'!$B$1:$R$66,14,FALSE)="x","x",ROUND(IF(VLOOKUP($C84,'Regional Crises'!$B$1:$R$66,14,FALSE)&gt;T$3,0,IF(VLOOKUP($C84,'Regional Crises'!$B$1:$R$66,14,FALSE)&lt;T$4,5,(T$3-VLOOKUP($C84,'Regional Crises'!$B$1:$R$66,14,FALSE))/(T$3-T$4)*5)),1)))),(IF(VLOOKUP($E84,'Country Indicator Data'!$B$4:$N$194,10,FALSE)="x","x",ROUND(IF(VLOOKUP($E84,'Country Indicator Data'!$B$4:$N$194,10,FALSE)&gt;T$3,0,IF(VLOOKUP($E84,'Country Indicator Data'!$B$4:$N$194,10,FALSE)&lt;T$4,5,(T$3-VLOOKUP($E84,'Country Indicator Data'!$B$4:$N$194,10,FALSE))/(T$3-T$4)*5)),1))))</f>
        <v>3.7</v>
      </c>
      <c r="U84" s="238">
        <f>IF(B84="Regional crisis",((IF(VLOOKUP($C84,'Regional Crises'!$B$1:$R$66,15,FALSE)="x","x",ROUND(IF(VLOOKUP($C84,'Regional Crises'!$B$1:$R$66,15,FALSE)&gt;U$3,0,IF(VLOOKUP($C84,'Regional Crises'!$B$1:$R$66,15,FALSE)&lt;U$4,5,(U$3-VLOOKUP($C84,'Regional Crises'!$B$1:$R$66,15,FALSE))/(U$3-U$4)*5)),1)))),(IF(VLOOKUP($E84,'Country Indicator Data'!$B$4:$N$194,11,FALSE)="x","x",ROUND(IF(VLOOKUP($E84,'Country Indicator Data'!$B$4:$N$194,11,FALSE)&gt;U$3,0,IF(VLOOKUP($E84,'Country Indicator Data'!$B$4:$N$194,11,FALSE)&lt;U$4,5,(U$3-VLOOKUP($E84,'Country Indicator Data'!$B$4:$N$194,11,FALSE))/(U$3-U$4)*5)),1))))</f>
        <v>3.8</v>
      </c>
      <c r="V84" s="238">
        <f>IF(B84="Regional crisis",((IF(VLOOKUP($C84,'Regional Crises'!$B$1:$R$66,16,FALSE)="x","x",ROUND(IF(VLOOKUP($C84,'Regional Crises'!$B$1:$R$66,16,FALSE)&gt;V$3,0,IF(VLOOKUP($C84,'Regional Crises'!$B$1:$R$66,16,FALSE)&lt;V$4,5,(V$3-VLOOKUP($C84,'Regional Crises'!$B$1:$R$66,16,FALSE))/(V$3-V$4)*5)),1)))),(IF(VLOOKUP($E84,'Country Indicator Data'!$B$4:$N$194,12,FALSE)="x","x",ROUND(IF(VLOOKUP($E84,'Country Indicator Data'!$B$4:$N$194,12,FALSE)&gt;V$3,0,IF(VLOOKUP($E84,'Country Indicator Data'!$B$4:$N$194,12,FALSE)&lt;V$4,5,(V$3-VLOOKUP($E84,'Country Indicator Data'!$B$4:$N$194,12,FALSE))/(V$3-V$4)*5)),1))))</f>
        <v>3.5</v>
      </c>
      <c r="W84" s="238">
        <f t="shared" si="31"/>
        <v>3.7</v>
      </c>
      <c r="X84" s="238">
        <f t="shared" si="32"/>
        <v>2.9</v>
      </c>
      <c r="Y84" s="245">
        <f>IF('Core Indicators'!FC81="x","x",IF('Core Indicators'!FC81&gt;=5,5,IF('Core Indicators'!FC81&gt;=4,4,IF('Core Indicators'!FC81&gt;=3,3,IF('Core Indicators'!FC81&gt;=2,2,IF('Core Indicators'!FC81&gt;=1,1,0))))))</f>
        <v>1</v>
      </c>
      <c r="Z84" s="238">
        <f t="shared" si="33"/>
        <v>1</v>
      </c>
      <c r="AA84" s="245" t="str">
        <f>'Crisis Indicator Data'!Y81</f>
        <v>x</v>
      </c>
      <c r="AB84" s="245" t="str">
        <f>'Crisis Indicator Data'!Z81</f>
        <v>x</v>
      </c>
      <c r="AC84" s="245">
        <f>'Crisis Indicator Data'!AA81</f>
        <v>1</v>
      </c>
      <c r="AD84" s="245">
        <f>'Crisis Indicator Data'!AB81</f>
        <v>0</v>
      </c>
      <c r="AE84" s="245">
        <f t="shared" si="34"/>
        <v>1</v>
      </c>
      <c r="AF84" s="245">
        <f>'Crisis Indicator Data'!AC81</f>
        <v>1</v>
      </c>
      <c r="AG84" s="245">
        <f>'Crisis Indicator Data'!AD81</f>
        <v>1</v>
      </c>
      <c r="AH84" s="245">
        <f t="shared" si="35"/>
        <v>2</v>
      </c>
      <c r="AI84" s="245">
        <f>'Crisis Indicator Data'!AE81</f>
        <v>0</v>
      </c>
      <c r="AJ84" s="245">
        <f>'Crisis Indicator Data'!AF81</f>
        <v>0</v>
      </c>
      <c r="AK84" s="245">
        <f>'Crisis Indicator Data'!AG81</f>
        <v>2</v>
      </c>
      <c r="AL84" s="245">
        <f t="shared" si="36"/>
        <v>2</v>
      </c>
      <c r="AM84" s="238">
        <f t="shared" si="37"/>
        <v>2</v>
      </c>
      <c r="AN84" s="238">
        <f t="shared" si="38"/>
        <v>1.5</v>
      </c>
    </row>
    <row r="85" spans="1:40" ht="13.5" customHeight="1" x14ac:dyDescent="0.3">
      <c r="A85" s="148" t="str">
        <f>'Crisis Indicator Data'!A82</f>
        <v>Hurricane Eta and Iota in Nicaragua</v>
      </c>
      <c r="B85" s="149" t="str">
        <f>'Crisis Indicator Data'!B82</f>
        <v>Tropical cyclone</v>
      </c>
      <c r="C85" s="149" t="str">
        <f>'Crisis Indicator Data'!C82</f>
        <v>NIC002</v>
      </c>
      <c r="D85" s="149" t="str">
        <f>'Crisis Indicator Data'!D82</f>
        <v>Nicaragua</v>
      </c>
      <c r="E85" s="150" t="str">
        <f>'Crisis Indicator Data'!E82</f>
        <v>NIC</v>
      </c>
      <c r="F85" s="238">
        <f>IF(B85="Regional crisis",(IF(VLOOKUP($C85,'Regional Crises'!$B$1:$R$66,7,FALSE)="x","x",ROUND(IF(VLOOKUP($C85,'Regional Crises'!$B$1:$R$66,7,FALSE)&gt;$F$3,5,IF(VLOOKUP($C85,'Regional Crises'!$B$1:$R$66,7,FALSE)&lt;F$4,0,($F$3-VLOOKUP($C85,'Regional Crises'!$B$1:$R$66,7,FALSE))/($F$3-$F$4)*5)),1))),IF(VLOOKUP($E85,'Country Indicator Data'!$B$4:$N$194,3,FALSE)="x","x",ROUND(IF(VLOOKUP($E85,'Country Indicator Data'!$B$4:$N$194,3,FALSE)&gt;$F$3,5,IF(VLOOKUP($E85,'Country Indicator Data'!$B$4:$N$194,3,FALSE)&lt;$F$4,0,($F$3-VLOOKUP($E85,'Country Indicator Data'!$B$4:$N$194,3,FALSE))/($F$3-$F$4)*5)),1)))</f>
        <v>2.9</v>
      </c>
      <c r="G85" s="238">
        <f>IF(B85="Regional crisis",(IF(VLOOKUP($C85,'Regional Crises'!$B$1:$R$66,9,FALSE)="x","x",ROUND(IF(VLOOKUP($C85,'Regional Crises'!$B$1:$R$66,9,FALSE)&gt;G$3,5,IF(VLOOKUP($C85,'Regional Crises'!$B$1:$R$66,9,FALSE)&lt;G$4,0,(G$3-VLOOKUP($C85,'Regional Crises'!$B$1:$R$66,9,FALSE))/(G$3-G$4)*5)),1))),IF(VLOOKUP($E85,'Country Indicator Data'!$B$4:$N$194,5,FALSE)="x","x",ROUND(IF(VLOOKUP($E85,'Country Indicator Data'!$B$4:$N$194,5,FALSE)&gt;G$3,5,IF(VLOOKUP($E85,'Country Indicator Data'!$B$4:$N$194,5,FALSE)&lt;G$4,0,(G$3-VLOOKUP($E85,'Country Indicator Data'!$B$4:$N$194,5,FALSE))/(G$3-G$4)*5)),1)))</f>
        <v>3</v>
      </c>
      <c r="H85" s="238">
        <f t="shared" si="26"/>
        <v>2.95</v>
      </c>
      <c r="I85" s="238">
        <f>IF(B85="Regional crisis",(IF(VLOOKUP($C85,'Regional Crises'!$B$1:$R$66,6,FALSE)="x","x",ROUND(IF(VLOOKUP($C85,'Regional Crises'!$B$1:$R$66,6,FALSE)&gt;I$3,5,IF(VLOOKUP($C85,'Regional Crises'!$B$1:$R$66,6,FALSE)&lt;I$4,0,5-(I$3-VLOOKUP($C85,'Regional Crises'!$B$1:$R$66,6,FALSE))/(I$3-I$4)*5)),1))),IF(VLOOKUP($E85,'Country Indicator Data'!$B$4:$N$194,2,FALSE)="x","x",ROUND(IF(VLOOKUP($E85,'Country Indicator Data'!$B$4:$N$194,2,FALSE)&gt;I$3,5,IF(VLOOKUP($E85,'Country Indicator Data'!$B$4:$N$194,2,FALSE)&lt;I$4,0,5-(I$3-VLOOKUP($E85,'Country Indicator Data'!$B$4:$N$194,2,FALSE))/(I$3-I$4)*5)),1)))</f>
        <v>1.3</v>
      </c>
      <c r="J85" s="238">
        <f>IF(B85="Regional crisis",(IF(VLOOKUP($C85,'Regional Crises'!$B$1:$R$66,8,FALSE)="x","x",ROUND(IF(VLOOKUP($C85,'Regional Crises'!$B$1:$R$66,8,FALSE)&gt;J$3,5,IF(VLOOKUP($C85,'Regional Crises'!$B$1:$R$66,8,FALSE)&lt;J$4,0,5-(J$3-VLOOKUP($C85,'Regional Crises'!$B$1:$R$66,8,FALSE))/(J$3-J$4)*5)),1))),IF(VLOOKUP($E85,'Country Indicator Data'!$B$4:$N$194,4,FALSE)="x","x",ROUND(IF(VLOOKUP($E85,'Country Indicator Data'!$B$4:$N$194,4,FALSE)&gt;J$3,5,IF(VLOOKUP($E85,'Country Indicator Data'!$B$4:$N$194,4,FALSE)&lt;J$4,0,5-(J$3-VLOOKUP($E85,'Country Indicator Data'!$B$4:$N$194,4,FALSE))/(J$3-J$4)*5)),1)))</f>
        <v>1.4</v>
      </c>
      <c r="K85" s="238">
        <f t="shared" si="27"/>
        <v>1.35</v>
      </c>
      <c r="L85" s="238">
        <f>IF(B85="Regional crisis",(IF(VLOOKUP($C85,'Regional Crises'!$B$1:$R$66,10,FALSE)="x","x",ROUND(IF(VLOOKUP($C85,'Regional Crises'!$B$1:$R$66,10,FALSE)&gt;L$3,5,IF(VLOOKUP($C85,'Regional Crises'!$B$1:$R$66,10,FALSE)&lt;L$4,0,5-(L$3-VLOOKUP($C85,'Regional Crises'!$B$1:$R$66,10,FALSE))/(L$3-L$4)*5)),1))),IF(VLOOKUP($E85,'Country Indicator Data'!$B$4:$N$194,6,FALSE)="x","x",ROUND(IF(VLOOKUP($E85,'Country Indicator Data'!$B$4:$N$194,6,FALSE)&gt;L$3,5,IF(VLOOKUP($E85,'Country Indicator Data'!$B$4:$N$194,6,FALSE)&lt;L$4,0,5-(L$3-VLOOKUP($E85,'Country Indicator Data'!$B$4:$N$194,6,FALSE))/(L$3-L$4)*5)),1)))</f>
        <v>3</v>
      </c>
      <c r="M85" s="238">
        <f>IF(B85="Regional crisis",(IF(VLOOKUP($C85,'Regional Crises'!$B$1:$R$66,11,FALSE)="x","x",ROUND(IF(VLOOKUP($C85,'Regional Crises'!$B$1:$R$66,11,FALSE)&gt;M$3,5,IF(VLOOKUP($C85,'Regional Crises'!$B$1:$R$66,11,FALSE)&lt;M$4,0,5-(M$3-VLOOKUP($C85,'Regional Crises'!$B$1:$R$66,11,FALSE))/(M$3-M$4)*5)),1))),IF(VLOOKUP($E85,'Country Indicator Data'!$B$4:$N$194,7,FALSE)="x","x",ROUND(IF(VLOOKUP($E85,'Country Indicator Data'!$B$4:$N$194,7,FALSE)&gt;M$3,5,IF(VLOOKUP($E85,'Country Indicator Data'!$B$4:$N$194,7,FALSE)&lt;M$4,0,5-(M$3-VLOOKUP($E85,'Country Indicator Data'!$B$4:$N$194,7,FALSE))/(M$3-M$4)*5)),1)))</f>
        <v>2.7</v>
      </c>
      <c r="N85" s="238">
        <f t="shared" si="28"/>
        <v>2.85</v>
      </c>
      <c r="O85" s="238">
        <f t="shared" si="29"/>
        <v>2.3833333333333333</v>
      </c>
      <c r="P85" s="238">
        <f>IF(B85="Regional crisis",VLOOKUP(C85,'Regional Crises'!$B$1:$R$69,12,FALSE),VLOOKUP(E85,'Country Indicator Data'!$B$4:$I$194,8,FALSE))</f>
        <v>3</v>
      </c>
      <c r="Q85" s="238">
        <f>IF($B85="Regional crisis",((IF(VLOOKUP($C85,'Regional Crises'!$B$1:$R$66,13,FALSE)="x","x",ROUND(IF(VLOOKUP($C85,'Regional Crises'!$B$1:$R$66,13,FALSE)&gt;Q$3,5,IF(VLOOKUP($C85,'Regional Crises'!$B$1:$R$66,13,FALSE)&lt;Q$4,0,5-(LOG(Q$3)-LOG(VLOOKUP($C85,'Regional Crises'!$B$1:$R$66,13,FALSE)))/(LOG(Q$3)-LOG(Q$4))*5)),1)))),(IF(VLOOKUP($E85,'Country Indicator Data'!$B$4:$N$194,9,FALSE)="x","x",ROUND(IF(VLOOKUP($E85,'Country Indicator Data'!$B$4:$N$194,9,FALSE)&gt;Q$3,5,IF(VLOOKUP($E85,'Country Indicator Data'!$B$4:$N$194,9,FALSE)&lt;Q$4,0,5-(LOG(Q$3)-LOG(VLOOKUP($E85,'Country Indicator Data'!$B$4:$N$194,9,FALSE)))/(LOG(Q$3)-LOG(Q$4))*5)),1))))</f>
        <v>2</v>
      </c>
      <c r="R85" s="238">
        <f t="shared" si="30"/>
        <v>2.5</v>
      </c>
      <c r="S85" s="238">
        <f>IF(B85="Regional crisis",((IF(VLOOKUP($C85,'Regional Crises'!$B$1:$R$66,17,FALSE)="x","x",ROUND(IF(VLOOKUP($C85,'Regional Crises'!$B$1:$R$66,17,FALSE)&gt;S$3,0,IF(VLOOKUP($C85,'Regional Crises'!$B$1:$R$66,17,FALSE)&lt;S$4,5,(S$3-VLOOKUP($C85,'Regional Crises'!$B$1:$R$66,17,FALSE))/(S$3-S$4)*5)),1)))),(IF(VLOOKUP($E85,'Country Indicator Data'!$B$4:$N$194,13,FALSE)="x","x",ROUND(IF(VLOOKUP($E85,'Country Indicator Data'!$B$4:$N$194,13,FALSE)&gt;S$3,0,IF(VLOOKUP($E85,'Country Indicator Data'!$B$4:$N$194,13,FALSE)&lt;S$4,5,(S$3-VLOOKUP($E85,'Country Indicator Data'!$B$4:$N$194,13,FALSE))/(S$3-S$4)*5)),1))))</f>
        <v>3.9</v>
      </c>
      <c r="T85" s="238">
        <f>IF(B85="Regional crisis",((IF(VLOOKUP($C85,'Regional Crises'!$B$1:$R$66,14,FALSE)="x","x",ROUND(IF(VLOOKUP($C85,'Regional Crises'!$B$1:$R$66,14,FALSE)&gt;T$3,0,IF(VLOOKUP($C85,'Regional Crises'!$B$1:$R$66,14,FALSE)&lt;T$4,5,(T$3-VLOOKUP($C85,'Regional Crises'!$B$1:$R$66,14,FALSE))/(T$3-T$4)*5)),1)))),(IF(VLOOKUP($E85,'Country Indicator Data'!$B$4:$N$194,10,FALSE)="x","x",ROUND(IF(VLOOKUP($E85,'Country Indicator Data'!$B$4:$N$194,10,FALSE)&gt;T$3,0,IF(VLOOKUP($E85,'Country Indicator Data'!$B$4:$N$194,10,FALSE)&lt;T$4,5,(T$3-VLOOKUP($E85,'Country Indicator Data'!$B$4:$N$194,10,FALSE))/(T$3-T$4)*5)),1))))</f>
        <v>3.7</v>
      </c>
      <c r="U85" s="238">
        <f>IF(B85="Regional crisis",((IF(VLOOKUP($C85,'Regional Crises'!$B$1:$R$66,15,FALSE)="x","x",ROUND(IF(VLOOKUP($C85,'Regional Crises'!$B$1:$R$66,15,FALSE)&gt;U$3,0,IF(VLOOKUP($C85,'Regional Crises'!$B$1:$R$66,15,FALSE)&lt;U$4,5,(U$3-VLOOKUP($C85,'Regional Crises'!$B$1:$R$66,15,FALSE))/(U$3-U$4)*5)),1)))),(IF(VLOOKUP($E85,'Country Indicator Data'!$B$4:$N$194,11,FALSE)="x","x",ROUND(IF(VLOOKUP($E85,'Country Indicator Data'!$B$4:$N$194,11,FALSE)&gt;U$3,0,IF(VLOOKUP($E85,'Country Indicator Data'!$B$4:$N$194,11,FALSE)&lt;U$4,5,(U$3-VLOOKUP($E85,'Country Indicator Data'!$B$4:$N$194,11,FALSE))/(U$3-U$4)*5)),1))))</f>
        <v>3.8</v>
      </c>
      <c r="V85" s="238">
        <f>IF(B85="Regional crisis",((IF(VLOOKUP($C85,'Regional Crises'!$B$1:$R$66,16,FALSE)="x","x",ROUND(IF(VLOOKUP($C85,'Regional Crises'!$B$1:$R$66,16,FALSE)&gt;V$3,0,IF(VLOOKUP($C85,'Regional Crises'!$B$1:$R$66,16,FALSE)&lt;V$4,5,(V$3-VLOOKUP($C85,'Regional Crises'!$B$1:$R$66,16,FALSE))/(V$3-V$4)*5)),1)))),(IF(VLOOKUP($E85,'Country Indicator Data'!$B$4:$N$194,12,FALSE)="x","x",ROUND(IF(VLOOKUP($E85,'Country Indicator Data'!$B$4:$N$194,12,FALSE)&gt;V$3,0,IF(VLOOKUP($E85,'Country Indicator Data'!$B$4:$N$194,12,FALSE)&lt;V$4,5,(V$3-VLOOKUP($E85,'Country Indicator Data'!$B$4:$N$194,12,FALSE))/(V$3-V$4)*5)),1))))</f>
        <v>3.5</v>
      </c>
      <c r="W85" s="238">
        <f t="shared" si="31"/>
        <v>3.7</v>
      </c>
      <c r="X85" s="238">
        <f t="shared" si="32"/>
        <v>2.9</v>
      </c>
      <c r="Y85" s="245">
        <f>IF('Core Indicators'!FC82="x","x",IF('Core Indicators'!FC82&gt;=5,5,IF('Core Indicators'!FC82&gt;=4,4,IF('Core Indicators'!FC82&gt;=3,3,IF('Core Indicators'!FC82&gt;=2,2,IF('Core Indicators'!FC82&gt;=1,1,0))))))</f>
        <v>3</v>
      </c>
      <c r="Z85" s="238">
        <f t="shared" si="33"/>
        <v>3</v>
      </c>
      <c r="AA85" s="245">
        <f>'Crisis Indicator Data'!Y82</f>
        <v>1</v>
      </c>
      <c r="AB85" s="245">
        <f>'Crisis Indicator Data'!Z82</f>
        <v>2</v>
      </c>
      <c r="AC85" s="245">
        <f>'Crisis Indicator Data'!AA82</f>
        <v>2</v>
      </c>
      <c r="AD85" s="245">
        <f>'Crisis Indicator Data'!AB82</f>
        <v>0</v>
      </c>
      <c r="AE85" s="245">
        <f t="shared" si="34"/>
        <v>2</v>
      </c>
      <c r="AF85" s="245">
        <f>'Crisis Indicator Data'!AC82</f>
        <v>2</v>
      </c>
      <c r="AG85" s="245">
        <f>'Crisis Indicator Data'!AD82</f>
        <v>0</v>
      </c>
      <c r="AH85" s="245">
        <f t="shared" si="35"/>
        <v>2</v>
      </c>
      <c r="AI85" s="245">
        <f>'Crisis Indicator Data'!AE82</f>
        <v>0</v>
      </c>
      <c r="AJ85" s="245">
        <f>'Crisis Indicator Data'!AF82</f>
        <v>0</v>
      </c>
      <c r="AK85" s="245">
        <f>'Crisis Indicator Data'!AG82</f>
        <v>3</v>
      </c>
      <c r="AL85" s="245">
        <f t="shared" si="36"/>
        <v>3</v>
      </c>
      <c r="AM85" s="238">
        <f t="shared" si="37"/>
        <v>2</v>
      </c>
      <c r="AN85" s="238">
        <f t="shared" si="38"/>
        <v>2.5</v>
      </c>
    </row>
    <row r="86" spans="1:40" ht="13.5" customHeight="1" x14ac:dyDescent="0.3">
      <c r="A86" s="148" t="str">
        <f>'Crisis Indicator Data'!A83</f>
        <v>Complex crisis in Pakistan</v>
      </c>
      <c r="B86" s="149" t="str">
        <f>'Crisis Indicator Data'!B83</f>
        <v>Complex crisis</v>
      </c>
      <c r="C86" s="149" t="str">
        <f>'Crisis Indicator Data'!C83</f>
        <v>PAK001</v>
      </c>
      <c r="D86" s="149" t="str">
        <f>'Crisis Indicator Data'!D83</f>
        <v>Pakistan</v>
      </c>
      <c r="E86" s="150" t="str">
        <f>'Crisis Indicator Data'!E83</f>
        <v>PAK</v>
      </c>
      <c r="F86" s="238">
        <f>IF(B86="Regional crisis",(IF(VLOOKUP($C86,'Regional Crises'!$B$1:$R$66,7,FALSE)="x","x",ROUND(IF(VLOOKUP($C86,'Regional Crises'!$B$1:$R$66,7,FALSE)&gt;$F$3,5,IF(VLOOKUP($C86,'Regional Crises'!$B$1:$R$66,7,FALSE)&lt;F$4,0,($F$3-VLOOKUP($C86,'Regional Crises'!$B$1:$R$66,7,FALSE))/($F$3-$F$4)*5)),1))),IF(VLOOKUP($E86,'Country Indicator Data'!$B$4:$N$194,3,FALSE)="x","x",ROUND(IF(VLOOKUP($E86,'Country Indicator Data'!$B$4:$N$194,3,FALSE)&gt;$F$3,5,IF(VLOOKUP($E86,'Country Indicator Data'!$B$4:$N$194,3,FALSE)&lt;$F$4,0,($F$3-VLOOKUP($E86,'Country Indicator Data'!$B$4:$N$194,3,FALSE))/($F$3-$F$4)*5)),1)))</f>
        <v>3.9</v>
      </c>
      <c r="G86" s="238">
        <f>IF(B86="Regional crisis",(IF(VLOOKUP($C86,'Regional Crises'!$B$1:$R$66,9,FALSE)="x","x",ROUND(IF(VLOOKUP($C86,'Regional Crises'!$B$1:$R$66,9,FALSE)&gt;G$3,5,IF(VLOOKUP($C86,'Regional Crises'!$B$1:$R$66,9,FALSE)&lt;G$4,0,(G$3-VLOOKUP($C86,'Regional Crises'!$B$1:$R$66,9,FALSE))/(G$3-G$4)*5)),1))),IF(VLOOKUP($E86,'Country Indicator Data'!$B$4:$N$194,5,FALSE)="x","x",ROUND(IF(VLOOKUP($E86,'Country Indicator Data'!$B$4:$N$194,5,FALSE)&gt;G$3,5,IF(VLOOKUP($E86,'Country Indicator Data'!$B$4:$N$194,5,FALSE)&lt;G$4,0,(G$3-VLOOKUP($E86,'Country Indicator Data'!$B$4:$N$194,5,FALSE))/(G$3-G$4)*5)),1)))</f>
        <v>3.1</v>
      </c>
      <c r="H86" s="238">
        <f t="shared" si="26"/>
        <v>3.5</v>
      </c>
      <c r="I86" s="238">
        <f>IF(B86="Regional crisis",(IF(VLOOKUP($C86,'Regional Crises'!$B$1:$R$66,6,FALSE)="x","x",ROUND(IF(VLOOKUP($C86,'Regional Crises'!$B$1:$R$66,6,FALSE)&gt;I$3,5,IF(VLOOKUP($C86,'Regional Crises'!$B$1:$R$66,6,FALSE)&lt;I$4,0,5-(I$3-VLOOKUP($C86,'Regional Crises'!$B$1:$R$66,6,FALSE))/(I$3-I$4)*5)),1))),IF(VLOOKUP($E86,'Country Indicator Data'!$B$4:$N$194,2,FALSE)="x","x",ROUND(IF(VLOOKUP($E86,'Country Indicator Data'!$B$4:$N$194,2,FALSE)&gt;I$3,5,IF(VLOOKUP($E86,'Country Indicator Data'!$B$4:$N$194,2,FALSE)&lt;I$4,0,5-(I$3-VLOOKUP($E86,'Country Indicator Data'!$B$4:$N$194,2,FALSE))/(I$3-I$4)*5)),1)))</f>
        <v>3.2</v>
      </c>
      <c r="J86" s="238">
        <f>IF(B86="Regional crisis",(IF(VLOOKUP($C86,'Regional Crises'!$B$1:$R$66,8,FALSE)="x","x",ROUND(IF(VLOOKUP($C86,'Regional Crises'!$B$1:$R$66,8,FALSE)&gt;J$3,5,IF(VLOOKUP($C86,'Regional Crises'!$B$1:$R$66,8,FALSE)&lt;J$4,0,5-(J$3-VLOOKUP($C86,'Regional Crises'!$B$1:$R$66,8,FALSE))/(J$3-J$4)*5)),1))),IF(VLOOKUP($E86,'Country Indicator Data'!$B$4:$N$194,4,FALSE)="x","x",ROUND(IF(VLOOKUP($E86,'Country Indicator Data'!$B$4:$N$194,4,FALSE)&gt;J$3,5,IF(VLOOKUP($E86,'Country Indicator Data'!$B$4:$N$194,4,FALSE)&lt;J$4,0,5-(J$3-VLOOKUP($E86,'Country Indicator Data'!$B$4:$N$194,4,FALSE))/(J$3-J$4)*5)),1)))</f>
        <v>1.6</v>
      </c>
      <c r="K86" s="238">
        <f t="shared" si="27"/>
        <v>2.4000000000000004</v>
      </c>
      <c r="L86" s="238">
        <f>IF(B86="Regional crisis",(IF(VLOOKUP($C86,'Regional Crises'!$B$1:$R$66,10,FALSE)="x","x",ROUND(IF(VLOOKUP($C86,'Regional Crises'!$B$1:$R$66,10,FALSE)&gt;L$3,5,IF(VLOOKUP($C86,'Regional Crises'!$B$1:$R$66,10,FALSE)&lt;L$4,0,5-(L$3-VLOOKUP($C86,'Regional Crises'!$B$1:$R$66,10,FALSE))/(L$3-L$4)*5)),1))),IF(VLOOKUP($E86,'Country Indicator Data'!$B$4:$N$194,6,FALSE)="x","x",ROUND(IF(VLOOKUP($E86,'Country Indicator Data'!$B$4:$N$194,6,FALSE)&gt;L$3,5,IF(VLOOKUP($E86,'Country Indicator Data'!$B$4:$N$194,6,FALSE)&lt;L$4,0,5-(L$3-VLOOKUP($E86,'Country Indicator Data'!$B$4:$N$194,6,FALSE))/(L$3-L$4)*5)),1)))</f>
        <v>3.6</v>
      </c>
      <c r="M86" s="238">
        <f>IF(B86="Regional crisis",(IF(VLOOKUP($C86,'Regional Crises'!$B$1:$R$66,11,FALSE)="x","x",ROUND(IF(VLOOKUP($C86,'Regional Crises'!$B$1:$R$66,11,FALSE)&gt;M$3,5,IF(VLOOKUP($C86,'Regional Crises'!$B$1:$R$66,11,FALSE)&lt;M$4,0,5-(M$3-VLOOKUP($C86,'Regional Crises'!$B$1:$R$66,11,FALSE))/(M$3-M$4)*5)),1))),IF(VLOOKUP($E86,'Country Indicator Data'!$B$4:$N$194,7,FALSE)="x","x",ROUND(IF(VLOOKUP($E86,'Country Indicator Data'!$B$4:$N$194,7,FALSE)&gt;M$3,5,IF(VLOOKUP($E86,'Country Indicator Data'!$B$4:$N$194,7,FALSE)&lt;M$4,0,5-(M$3-VLOOKUP($E86,'Country Indicator Data'!$B$4:$N$194,7,FALSE))/(M$3-M$4)*5)),1)))</f>
        <v>1.1000000000000001</v>
      </c>
      <c r="N86" s="238">
        <f t="shared" si="28"/>
        <v>2.35</v>
      </c>
      <c r="O86" s="238">
        <f t="shared" si="29"/>
        <v>2.75</v>
      </c>
      <c r="P86" s="238">
        <f>IF(B86="Regional crisis",VLOOKUP(C86,'Regional Crises'!$B$1:$R$69,12,FALSE),VLOOKUP(E86,'Country Indicator Data'!$B$4:$I$194,8,FALSE))</f>
        <v>3</v>
      </c>
      <c r="Q86" s="238">
        <f>IF($B86="Regional crisis",((IF(VLOOKUP($C86,'Regional Crises'!$B$1:$R$66,13,FALSE)="x","x",ROUND(IF(VLOOKUP($C86,'Regional Crises'!$B$1:$R$66,13,FALSE)&gt;Q$3,5,IF(VLOOKUP($C86,'Regional Crises'!$B$1:$R$66,13,FALSE)&lt;Q$4,0,5-(LOG(Q$3)-LOG(VLOOKUP($C86,'Regional Crises'!$B$1:$R$66,13,FALSE)))/(LOG(Q$3)-LOG(Q$4))*5)),1)))),(IF(VLOOKUP($E86,'Country Indicator Data'!$B$4:$N$194,9,FALSE)="x","x",ROUND(IF(VLOOKUP($E86,'Country Indicator Data'!$B$4:$N$194,9,FALSE)&gt;Q$3,5,IF(VLOOKUP($E86,'Country Indicator Data'!$B$4:$N$194,9,FALSE)&lt;Q$4,0,5-(LOG(Q$3)-LOG(VLOOKUP($E86,'Country Indicator Data'!$B$4:$N$194,9,FALSE)))/(LOG(Q$3)-LOG(Q$4))*5)),1))))</f>
        <v>3.8</v>
      </c>
      <c r="R86" s="238">
        <f t="shared" si="30"/>
        <v>3.4</v>
      </c>
      <c r="S86" s="238">
        <f>IF(B86="Regional crisis",((IF(VLOOKUP($C86,'Regional Crises'!$B$1:$R$66,17,FALSE)="x","x",ROUND(IF(VLOOKUP($C86,'Regional Crises'!$B$1:$R$66,17,FALSE)&gt;S$3,0,IF(VLOOKUP($C86,'Regional Crises'!$B$1:$R$66,17,FALSE)&lt;S$4,5,(S$3-VLOOKUP($C86,'Regional Crises'!$B$1:$R$66,17,FALSE))/(S$3-S$4)*5)),1)))),(IF(VLOOKUP($E86,'Country Indicator Data'!$B$4:$N$194,13,FALSE)="x","x",ROUND(IF(VLOOKUP($E86,'Country Indicator Data'!$B$4:$N$194,13,FALSE)&gt;S$3,0,IF(VLOOKUP($E86,'Country Indicator Data'!$B$4:$N$194,13,FALSE)&lt;S$4,5,(S$3-VLOOKUP($E86,'Country Indicator Data'!$B$4:$N$194,13,FALSE))/(S$3-S$4)*5)),1))))</f>
        <v>3.4</v>
      </c>
      <c r="T86" s="238">
        <f>IF(B86="Regional crisis",((IF(VLOOKUP($C86,'Regional Crises'!$B$1:$R$66,14,FALSE)="x","x",ROUND(IF(VLOOKUP($C86,'Regional Crises'!$B$1:$R$66,14,FALSE)&gt;T$3,0,IF(VLOOKUP($C86,'Regional Crises'!$B$1:$R$66,14,FALSE)&lt;T$4,5,(T$3-VLOOKUP($C86,'Regional Crises'!$B$1:$R$66,14,FALSE))/(T$3-T$4)*5)),1)))),(IF(VLOOKUP($E86,'Country Indicator Data'!$B$4:$N$194,10,FALSE)="x","x",ROUND(IF(VLOOKUP($E86,'Country Indicator Data'!$B$4:$N$194,10,FALSE)&gt;T$3,0,IF(VLOOKUP($E86,'Country Indicator Data'!$B$4:$N$194,10,FALSE)&lt;T$4,5,(T$3-VLOOKUP($E86,'Country Indicator Data'!$B$4:$N$194,10,FALSE))/(T$3-T$4)*5)),1))))</f>
        <v>3.2</v>
      </c>
      <c r="U86" s="238">
        <f>IF(B86="Regional crisis",((IF(VLOOKUP($C86,'Regional Crises'!$B$1:$R$66,15,FALSE)="x","x",ROUND(IF(VLOOKUP($C86,'Regional Crises'!$B$1:$R$66,15,FALSE)&gt;U$3,0,IF(VLOOKUP($C86,'Regional Crises'!$B$1:$R$66,15,FALSE)&lt;U$4,5,(U$3-VLOOKUP($C86,'Regional Crises'!$B$1:$R$66,15,FALSE))/(U$3-U$4)*5)),1)))),(IF(VLOOKUP($E86,'Country Indicator Data'!$B$4:$N$194,11,FALSE)="x","x",ROUND(IF(VLOOKUP($E86,'Country Indicator Data'!$B$4:$N$194,11,FALSE)&gt;U$3,0,IF(VLOOKUP($E86,'Country Indicator Data'!$B$4:$N$194,11,FALSE)&lt;U$4,5,(U$3-VLOOKUP($E86,'Country Indicator Data'!$B$4:$N$194,11,FALSE))/(U$3-U$4)*5)),1))))</f>
        <v>3.4</v>
      </c>
      <c r="V86" s="238">
        <f>IF(B86="Regional crisis",((IF(VLOOKUP($C86,'Regional Crises'!$B$1:$R$66,16,FALSE)="x","x",ROUND(IF(VLOOKUP($C86,'Regional Crises'!$B$1:$R$66,16,FALSE)&gt;V$3,0,IF(VLOOKUP($C86,'Regional Crises'!$B$1:$R$66,16,FALSE)&lt;V$4,5,(V$3-VLOOKUP($C86,'Regional Crises'!$B$1:$R$66,16,FALSE))/(V$3-V$4)*5)),1)))),(IF(VLOOKUP($E86,'Country Indicator Data'!$B$4:$N$194,12,FALSE)="x","x",ROUND(IF(VLOOKUP($E86,'Country Indicator Data'!$B$4:$N$194,12,FALSE)&gt;V$3,0,IF(VLOOKUP($E86,'Country Indicator Data'!$B$4:$N$194,12,FALSE)&lt;V$4,5,(V$3-VLOOKUP($E86,'Country Indicator Data'!$B$4:$N$194,12,FALSE))/(V$3-V$4)*5)),1))))</f>
        <v>3.1</v>
      </c>
      <c r="W86" s="238">
        <f t="shared" si="31"/>
        <v>3.3</v>
      </c>
      <c r="X86" s="238">
        <f t="shared" si="32"/>
        <v>3.2</v>
      </c>
      <c r="Y86" s="245">
        <f>IF('Core Indicators'!FC83="x","x",IF('Core Indicators'!FC83&gt;=5,5,IF('Core Indicators'!FC83&gt;=4,4,IF('Core Indicators'!FC83&gt;=3,3,IF('Core Indicators'!FC83&gt;=2,2,IF('Core Indicators'!FC83&gt;=1,1,0))))))</f>
        <v>5</v>
      </c>
      <c r="Z86" s="238">
        <f t="shared" si="33"/>
        <v>5</v>
      </c>
      <c r="AA86" s="245">
        <f>'Crisis Indicator Data'!Y83</f>
        <v>2</v>
      </c>
      <c r="AB86" s="245">
        <f>'Crisis Indicator Data'!Z83</f>
        <v>0</v>
      </c>
      <c r="AC86" s="245">
        <f>'Crisis Indicator Data'!AA83</f>
        <v>2</v>
      </c>
      <c r="AD86" s="245">
        <f>'Crisis Indicator Data'!AB83</f>
        <v>0</v>
      </c>
      <c r="AE86" s="245">
        <f t="shared" si="34"/>
        <v>2</v>
      </c>
      <c r="AF86" s="245">
        <f>'Crisis Indicator Data'!AC83</f>
        <v>0</v>
      </c>
      <c r="AG86" s="245">
        <f>'Crisis Indicator Data'!AD83</f>
        <v>2</v>
      </c>
      <c r="AH86" s="245">
        <f t="shared" si="35"/>
        <v>2</v>
      </c>
      <c r="AI86" s="245">
        <f>'Crisis Indicator Data'!AE83</f>
        <v>1</v>
      </c>
      <c r="AJ86" s="245">
        <f>'Crisis Indicator Data'!AF83</f>
        <v>1</v>
      </c>
      <c r="AK86" s="245">
        <f>'Crisis Indicator Data'!AG83</f>
        <v>3</v>
      </c>
      <c r="AL86" s="245">
        <f t="shared" si="36"/>
        <v>4</v>
      </c>
      <c r="AM86" s="238">
        <f t="shared" si="37"/>
        <v>3</v>
      </c>
      <c r="AN86" s="238">
        <f t="shared" si="38"/>
        <v>4</v>
      </c>
    </row>
    <row r="87" spans="1:40" ht="13.5" customHeight="1" x14ac:dyDescent="0.3">
      <c r="A87" s="148" t="str">
        <f>'Crisis Indicator Data'!A84</f>
        <v>Kashmir conflict in Pakistan</v>
      </c>
      <c r="B87" s="149" t="str">
        <f>'Crisis Indicator Data'!B84</f>
        <v>Conflict</v>
      </c>
      <c r="C87" s="149" t="str">
        <f>'Crisis Indicator Data'!C84</f>
        <v>PAK004</v>
      </c>
      <c r="D87" s="149" t="str">
        <f>'Crisis Indicator Data'!D84</f>
        <v>Pakistan</v>
      </c>
      <c r="E87" s="150" t="str">
        <f>'Crisis Indicator Data'!E84</f>
        <v>PAK</v>
      </c>
      <c r="F87" s="238">
        <f>IF(B87="Regional crisis",(IF(VLOOKUP($C87,'Regional Crises'!$B$1:$R$66,7,FALSE)="x","x",ROUND(IF(VLOOKUP($C87,'Regional Crises'!$B$1:$R$66,7,FALSE)&gt;$F$3,5,IF(VLOOKUP($C87,'Regional Crises'!$B$1:$R$66,7,FALSE)&lt;F$4,0,($F$3-VLOOKUP($C87,'Regional Crises'!$B$1:$R$66,7,FALSE))/($F$3-$F$4)*5)),1))),IF(VLOOKUP($E87,'Country Indicator Data'!$B$4:$N$194,3,FALSE)="x","x",ROUND(IF(VLOOKUP($E87,'Country Indicator Data'!$B$4:$N$194,3,FALSE)&gt;$F$3,5,IF(VLOOKUP($E87,'Country Indicator Data'!$B$4:$N$194,3,FALSE)&lt;$F$4,0,($F$3-VLOOKUP($E87,'Country Indicator Data'!$B$4:$N$194,3,FALSE))/($F$3-$F$4)*5)),1)))</f>
        <v>3.9</v>
      </c>
      <c r="G87" s="238">
        <f>IF(B87="Regional crisis",(IF(VLOOKUP($C87,'Regional Crises'!$B$1:$R$66,9,FALSE)="x","x",ROUND(IF(VLOOKUP($C87,'Regional Crises'!$B$1:$R$66,9,FALSE)&gt;G$3,5,IF(VLOOKUP($C87,'Regional Crises'!$B$1:$R$66,9,FALSE)&lt;G$4,0,(G$3-VLOOKUP($C87,'Regional Crises'!$B$1:$R$66,9,FALSE))/(G$3-G$4)*5)),1))),IF(VLOOKUP($E87,'Country Indicator Data'!$B$4:$N$194,5,FALSE)="x","x",ROUND(IF(VLOOKUP($E87,'Country Indicator Data'!$B$4:$N$194,5,FALSE)&gt;G$3,5,IF(VLOOKUP($E87,'Country Indicator Data'!$B$4:$N$194,5,FALSE)&lt;G$4,0,(G$3-VLOOKUP($E87,'Country Indicator Data'!$B$4:$N$194,5,FALSE))/(G$3-G$4)*5)),1)))</f>
        <v>3.1</v>
      </c>
      <c r="H87" s="238">
        <f t="shared" si="26"/>
        <v>3.5</v>
      </c>
      <c r="I87" s="238">
        <f>IF(B87="Regional crisis",(IF(VLOOKUP($C87,'Regional Crises'!$B$1:$R$66,6,FALSE)="x","x",ROUND(IF(VLOOKUP($C87,'Regional Crises'!$B$1:$R$66,6,FALSE)&gt;I$3,5,IF(VLOOKUP($C87,'Regional Crises'!$B$1:$R$66,6,FALSE)&lt;I$4,0,5-(I$3-VLOOKUP($C87,'Regional Crises'!$B$1:$R$66,6,FALSE))/(I$3-I$4)*5)),1))),IF(VLOOKUP($E87,'Country Indicator Data'!$B$4:$N$194,2,FALSE)="x","x",ROUND(IF(VLOOKUP($E87,'Country Indicator Data'!$B$4:$N$194,2,FALSE)&gt;I$3,5,IF(VLOOKUP($E87,'Country Indicator Data'!$B$4:$N$194,2,FALSE)&lt;I$4,0,5-(I$3-VLOOKUP($E87,'Country Indicator Data'!$B$4:$N$194,2,FALSE))/(I$3-I$4)*5)),1)))</f>
        <v>3.2</v>
      </c>
      <c r="J87" s="238">
        <f>IF(B87="Regional crisis",(IF(VLOOKUP($C87,'Regional Crises'!$B$1:$R$66,8,FALSE)="x","x",ROUND(IF(VLOOKUP($C87,'Regional Crises'!$B$1:$R$66,8,FALSE)&gt;J$3,5,IF(VLOOKUP($C87,'Regional Crises'!$B$1:$R$66,8,FALSE)&lt;J$4,0,5-(J$3-VLOOKUP($C87,'Regional Crises'!$B$1:$R$66,8,FALSE))/(J$3-J$4)*5)),1))),IF(VLOOKUP($E87,'Country Indicator Data'!$B$4:$N$194,4,FALSE)="x","x",ROUND(IF(VLOOKUP($E87,'Country Indicator Data'!$B$4:$N$194,4,FALSE)&gt;J$3,5,IF(VLOOKUP($E87,'Country Indicator Data'!$B$4:$N$194,4,FALSE)&lt;J$4,0,5-(J$3-VLOOKUP($E87,'Country Indicator Data'!$B$4:$N$194,4,FALSE))/(J$3-J$4)*5)),1)))</f>
        <v>1.6</v>
      </c>
      <c r="K87" s="238">
        <f t="shared" si="27"/>
        <v>2.4000000000000004</v>
      </c>
      <c r="L87" s="238">
        <f>IF(B87="Regional crisis",(IF(VLOOKUP($C87,'Regional Crises'!$B$1:$R$66,10,FALSE)="x","x",ROUND(IF(VLOOKUP($C87,'Regional Crises'!$B$1:$R$66,10,FALSE)&gt;L$3,5,IF(VLOOKUP($C87,'Regional Crises'!$B$1:$R$66,10,FALSE)&lt;L$4,0,5-(L$3-VLOOKUP($C87,'Regional Crises'!$B$1:$R$66,10,FALSE))/(L$3-L$4)*5)),1))),IF(VLOOKUP($E87,'Country Indicator Data'!$B$4:$N$194,6,FALSE)="x","x",ROUND(IF(VLOOKUP($E87,'Country Indicator Data'!$B$4:$N$194,6,FALSE)&gt;L$3,5,IF(VLOOKUP($E87,'Country Indicator Data'!$B$4:$N$194,6,FALSE)&lt;L$4,0,5-(L$3-VLOOKUP($E87,'Country Indicator Data'!$B$4:$N$194,6,FALSE))/(L$3-L$4)*5)),1)))</f>
        <v>3.6</v>
      </c>
      <c r="M87" s="238">
        <f>IF(B87="Regional crisis",(IF(VLOOKUP($C87,'Regional Crises'!$B$1:$R$66,11,FALSE)="x","x",ROUND(IF(VLOOKUP($C87,'Regional Crises'!$B$1:$R$66,11,FALSE)&gt;M$3,5,IF(VLOOKUP($C87,'Regional Crises'!$B$1:$R$66,11,FALSE)&lt;M$4,0,5-(M$3-VLOOKUP($C87,'Regional Crises'!$B$1:$R$66,11,FALSE))/(M$3-M$4)*5)),1))),IF(VLOOKUP($E87,'Country Indicator Data'!$B$4:$N$194,7,FALSE)="x","x",ROUND(IF(VLOOKUP($E87,'Country Indicator Data'!$B$4:$N$194,7,FALSE)&gt;M$3,5,IF(VLOOKUP($E87,'Country Indicator Data'!$B$4:$N$194,7,FALSE)&lt;M$4,0,5-(M$3-VLOOKUP($E87,'Country Indicator Data'!$B$4:$N$194,7,FALSE))/(M$3-M$4)*5)),1)))</f>
        <v>1.1000000000000001</v>
      </c>
      <c r="N87" s="238">
        <f t="shared" si="28"/>
        <v>2.35</v>
      </c>
      <c r="O87" s="238">
        <f t="shared" si="29"/>
        <v>2.75</v>
      </c>
      <c r="P87" s="238">
        <f>IF(B87="Regional crisis",VLOOKUP(C87,'Regional Crises'!$B$1:$R$69,12,FALSE),VLOOKUP(E87,'Country Indicator Data'!$B$4:$I$194,8,FALSE))</f>
        <v>3</v>
      </c>
      <c r="Q87" s="238">
        <f>IF($B87="Regional crisis",((IF(VLOOKUP($C87,'Regional Crises'!$B$1:$R$66,13,FALSE)="x","x",ROUND(IF(VLOOKUP($C87,'Regional Crises'!$B$1:$R$66,13,FALSE)&gt;Q$3,5,IF(VLOOKUP($C87,'Regional Crises'!$B$1:$R$66,13,FALSE)&lt;Q$4,0,5-(LOG(Q$3)-LOG(VLOOKUP($C87,'Regional Crises'!$B$1:$R$66,13,FALSE)))/(LOG(Q$3)-LOG(Q$4))*5)),1)))),(IF(VLOOKUP($E87,'Country Indicator Data'!$B$4:$N$194,9,FALSE)="x","x",ROUND(IF(VLOOKUP($E87,'Country Indicator Data'!$B$4:$N$194,9,FALSE)&gt;Q$3,5,IF(VLOOKUP($E87,'Country Indicator Data'!$B$4:$N$194,9,FALSE)&lt;Q$4,0,5-(LOG(Q$3)-LOG(VLOOKUP($E87,'Country Indicator Data'!$B$4:$N$194,9,FALSE)))/(LOG(Q$3)-LOG(Q$4))*5)),1))))</f>
        <v>3.8</v>
      </c>
      <c r="R87" s="238">
        <f t="shared" si="30"/>
        <v>3.4</v>
      </c>
      <c r="S87" s="238">
        <f>IF(B87="Regional crisis",((IF(VLOOKUP($C87,'Regional Crises'!$B$1:$R$66,17,FALSE)="x","x",ROUND(IF(VLOOKUP($C87,'Regional Crises'!$B$1:$R$66,17,FALSE)&gt;S$3,0,IF(VLOOKUP($C87,'Regional Crises'!$B$1:$R$66,17,FALSE)&lt;S$4,5,(S$3-VLOOKUP($C87,'Regional Crises'!$B$1:$R$66,17,FALSE))/(S$3-S$4)*5)),1)))),(IF(VLOOKUP($E87,'Country Indicator Data'!$B$4:$N$194,13,FALSE)="x","x",ROUND(IF(VLOOKUP($E87,'Country Indicator Data'!$B$4:$N$194,13,FALSE)&gt;S$3,0,IF(VLOOKUP($E87,'Country Indicator Data'!$B$4:$N$194,13,FALSE)&lt;S$4,5,(S$3-VLOOKUP($E87,'Country Indicator Data'!$B$4:$N$194,13,FALSE))/(S$3-S$4)*5)),1))))</f>
        <v>3.4</v>
      </c>
      <c r="T87" s="238">
        <f>IF(B87="Regional crisis",((IF(VLOOKUP($C87,'Regional Crises'!$B$1:$R$66,14,FALSE)="x","x",ROUND(IF(VLOOKUP($C87,'Regional Crises'!$B$1:$R$66,14,FALSE)&gt;T$3,0,IF(VLOOKUP($C87,'Regional Crises'!$B$1:$R$66,14,FALSE)&lt;T$4,5,(T$3-VLOOKUP($C87,'Regional Crises'!$B$1:$R$66,14,FALSE))/(T$3-T$4)*5)),1)))),(IF(VLOOKUP($E87,'Country Indicator Data'!$B$4:$N$194,10,FALSE)="x","x",ROUND(IF(VLOOKUP($E87,'Country Indicator Data'!$B$4:$N$194,10,FALSE)&gt;T$3,0,IF(VLOOKUP($E87,'Country Indicator Data'!$B$4:$N$194,10,FALSE)&lt;T$4,5,(T$3-VLOOKUP($E87,'Country Indicator Data'!$B$4:$N$194,10,FALSE))/(T$3-T$4)*5)),1))))</f>
        <v>3.2</v>
      </c>
      <c r="U87" s="238">
        <f>IF(B87="Regional crisis",((IF(VLOOKUP($C87,'Regional Crises'!$B$1:$R$66,15,FALSE)="x","x",ROUND(IF(VLOOKUP($C87,'Regional Crises'!$B$1:$R$66,15,FALSE)&gt;U$3,0,IF(VLOOKUP($C87,'Regional Crises'!$B$1:$R$66,15,FALSE)&lt;U$4,5,(U$3-VLOOKUP($C87,'Regional Crises'!$B$1:$R$66,15,FALSE))/(U$3-U$4)*5)),1)))),(IF(VLOOKUP($E87,'Country Indicator Data'!$B$4:$N$194,11,FALSE)="x","x",ROUND(IF(VLOOKUP($E87,'Country Indicator Data'!$B$4:$N$194,11,FALSE)&gt;U$3,0,IF(VLOOKUP($E87,'Country Indicator Data'!$B$4:$N$194,11,FALSE)&lt;U$4,5,(U$3-VLOOKUP($E87,'Country Indicator Data'!$B$4:$N$194,11,FALSE))/(U$3-U$4)*5)),1))))</f>
        <v>3.4</v>
      </c>
      <c r="V87" s="238">
        <f>IF(B87="Regional crisis",((IF(VLOOKUP($C87,'Regional Crises'!$B$1:$R$66,16,FALSE)="x","x",ROUND(IF(VLOOKUP($C87,'Regional Crises'!$B$1:$R$66,16,FALSE)&gt;V$3,0,IF(VLOOKUP($C87,'Regional Crises'!$B$1:$R$66,16,FALSE)&lt;V$4,5,(V$3-VLOOKUP($C87,'Regional Crises'!$B$1:$R$66,16,FALSE))/(V$3-V$4)*5)),1)))),(IF(VLOOKUP($E87,'Country Indicator Data'!$B$4:$N$194,12,FALSE)="x","x",ROUND(IF(VLOOKUP($E87,'Country Indicator Data'!$B$4:$N$194,12,FALSE)&gt;V$3,0,IF(VLOOKUP($E87,'Country Indicator Data'!$B$4:$N$194,12,FALSE)&lt;V$4,5,(V$3-VLOOKUP($E87,'Country Indicator Data'!$B$4:$N$194,12,FALSE))/(V$3-V$4)*5)),1))))</f>
        <v>3.1</v>
      </c>
      <c r="W87" s="238">
        <f t="shared" si="31"/>
        <v>3.3</v>
      </c>
      <c r="X87" s="238">
        <f t="shared" si="32"/>
        <v>3.2</v>
      </c>
      <c r="Y87" s="245">
        <f>IF('Core Indicators'!FC84="x","x",IF('Core Indicators'!FC84&gt;=5,5,IF('Core Indicators'!FC84&gt;=4,4,IF('Core Indicators'!FC84&gt;=3,3,IF('Core Indicators'!FC84&gt;=2,2,IF('Core Indicators'!FC84&gt;=1,1,0))))))</f>
        <v>3</v>
      </c>
      <c r="Z87" s="238">
        <f t="shared" si="33"/>
        <v>3</v>
      </c>
      <c r="AA87" s="245">
        <f>'Crisis Indicator Data'!Y84</f>
        <v>2</v>
      </c>
      <c r="AB87" s="245">
        <f>'Crisis Indicator Data'!Z84</f>
        <v>0</v>
      </c>
      <c r="AC87" s="245">
        <f>'Crisis Indicator Data'!AA84</f>
        <v>2</v>
      </c>
      <c r="AD87" s="245">
        <f>'Crisis Indicator Data'!AB84</f>
        <v>0</v>
      </c>
      <c r="AE87" s="245">
        <f t="shared" si="34"/>
        <v>2</v>
      </c>
      <c r="AF87" s="245">
        <f>'Crisis Indicator Data'!AC84</f>
        <v>0</v>
      </c>
      <c r="AG87" s="245">
        <f>'Crisis Indicator Data'!AD84</f>
        <v>2</v>
      </c>
      <c r="AH87" s="245">
        <f t="shared" si="35"/>
        <v>2</v>
      </c>
      <c r="AI87" s="245">
        <f>'Crisis Indicator Data'!AE84</f>
        <v>1</v>
      </c>
      <c r="AJ87" s="245">
        <f>'Crisis Indicator Data'!AF84</f>
        <v>1</v>
      </c>
      <c r="AK87" s="245">
        <f>'Crisis Indicator Data'!AG84</f>
        <v>3</v>
      </c>
      <c r="AL87" s="245">
        <f t="shared" si="36"/>
        <v>4</v>
      </c>
      <c r="AM87" s="238">
        <f t="shared" si="37"/>
        <v>3</v>
      </c>
      <c r="AN87" s="238">
        <f t="shared" si="38"/>
        <v>3</v>
      </c>
    </row>
    <row r="88" spans="1:40" ht="13.5" customHeight="1" x14ac:dyDescent="0.3">
      <c r="A88" s="148" t="str">
        <f>'Crisis Indicator Data'!A85</f>
        <v>Venezuela displacement in Peru</v>
      </c>
      <c r="B88" s="149" t="str">
        <f>'Crisis Indicator Data'!B85</f>
        <v>International displacement</v>
      </c>
      <c r="C88" s="149" t="str">
        <f>'Crisis Indicator Data'!C85</f>
        <v>PER002</v>
      </c>
      <c r="D88" s="149" t="str">
        <f>'Crisis Indicator Data'!D85</f>
        <v>Peru</v>
      </c>
      <c r="E88" s="150" t="str">
        <f>'Crisis Indicator Data'!E85</f>
        <v>PER</v>
      </c>
      <c r="F88" s="238">
        <f>IF(B88="Regional crisis",(IF(VLOOKUP($C88,'Regional Crises'!$B$1:$R$66,7,FALSE)="x","x",ROUND(IF(VLOOKUP($C88,'Regional Crises'!$B$1:$R$66,7,FALSE)&gt;$F$3,5,IF(VLOOKUP($C88,'Regional Crises'!$B$1:$R$66,7,FALSE)&lt;F$4,0,($F$3-VLOOKUP($C88,'Regional Crises'!$B$1:$R$66,7,FALSE))/($F$3-$F$4)*5)),1))),IF(VLOOKUP($E88,'Country Indicator Data'!$B$4:$N$194,3,FALSE)="x","x",ROUND(IF(VLOOKUP($E88,'Country Indicator Data'!$B$4:$N$194,3,FALSE)&gt;$F$3,5,IF(VLOOKUP($E88,'Country Indicator Data'!$B$4:$N$194,3,FALSE)&lt;$F$4,0,($F$3-VLOOKUP($E88,'Country Indicator Data'!$B$4:$N$194,3,FALSE))/($F$3-$F$4)*5)),1)))</f>
        <v>1.8</v>
      </c>
      <c r="G88" s="238">
        <f>IF(B88="Regional crisis",(IF(VLOOKUP($C88,'Regional Crises'!$B$1:$R$66,9,FALSE)="x","x",ROUND(IF(VLOOKUP($C88,'Regional Crises'!$B$1:$R$66,9,FALSE)&gt;G$3,5,IF(VLOOKUP($C88,'Regional Crises'!$B$1:$R$66,9,FALSE)&lt;G$4,0,(G$3-VLOOKUP($C88,'Regional Crises'!$B$1:$R$66,9,FALSE))/(G$3-G$4)*5)),1))),IF(VLOOKUP($E88,'Country Indicator Data'!$B$4:$N$194,5,FALSE)="x","x",ROUND(IF(VLOOKUP($E88,'Country Indicator Data'!$B$4:$N$194,5,FALSE)&gt;G$3,5,IF(VLOOKUP($E88,'Country Indicator Data'!$B$4:$N$194,5,FALSE)&lt;G$4,0,(G$3-VLOOKUP($E88,'Country Indicator Data'!$B$4:$N$194,5,FALSE))/(G$3-G$4)*5)),1)))</f>
        <v>1.7</v>
      </c>
      <c r="H88" s="238">
        <f t="shared" si="26"/>
        <v>1.75</v>
      </c>
      <c r="I88" s="238">
        <f>IF(B88="Regional crisis",(IF(VLOOKUP($C88,'Regional Crises'!$B$1:$R$66,6,FALSE)="x","x",ROUND(IF(VLOOKUP($C88,'Regional Crises'!$B$1:$R$66,6,FALSE)&gt;I$3,5,IF(VLOOKUP($C88,'Regional Crises'!$B$1:$R$66,6,FALSE)&lt;I$4,0,5-(I$3-VLOOKUP($C88,'Regional Crises'!$B$1:$R$66,6,FALSE))/(I$3-I$4)*5)),1))),IF(VLOOKUP($E88,'Country Indicator Data'!$B$4:$N$194,2,FALSE)="x","x",ROUND(IF(VLOOKUP($E88,'Country Indicator Data'!$B$4:$N$194,2,FALSE)&gt;I$3,5,IF(VLOOKUP($E88,'Country Indicator Data'!$B$4:$N$194,2,FALSE)&lt;I$4,0,5-(I$3-VLOOKUP($E88,'Country Indicator Data'!$B$4:$N$194,2,FALSE))/(I$3-I$4)*5)),1)))</f>
        <v>3</v>
      </c>
      <c r="J88" s="238">
        <f>IF(B88="Regional crisis",(IF(VLOOKUP($C88,'Regional Crises'!$B$1:$R$66,8,FALSE)="x","x",ROUND(IF(VLOOKUP($C88,'Regional Crises'!$B$1:$R$66,8,FALSE)&gt;J$3,5,IF(VLOOKUP($C88,'Regional Crises'!$B$1:$R$66,8,FALSE)&lt;J$4,0,5-(J$3-VLOOKUP($C88,'Regional Crises'!$B$1:$R$66,8,FALSE))/(J$3-J$4)*5)),1))),IF(VLOOKUP($E88,'Country Indicator Data'!$B$4:$N$194,4,FALSE)="x","x",ROUND(IF(VLOOKUP($E88,'Country Indicator Data'!$B$4:$N$194,4,FALSE)&gt;J$3,5,IF(VLOOKUP($E88,'Country Indicator Data'!$B$4:$N$194,4,FALSE)&lt;J$4,0,5-(J$3-VLOOKUP($E88,'Country Indicator Data'!$B$4:$N$194,4,FALSE))/(J$3-J$4)*5)),1)))</f>
        <v>4.5</v>
      </c>
      <c r="K88" s="238">
        <f t="shared" si="27"/>
        <v>3.75</v>
      </c>
      <c r="L88" s="238">
        <f>IF(B88="Regional crisis",(IF(VLOOKUP($C88,'Regional Crises'!$B$1:$R$66,10,FALSE)="x","x",ROUND(IF(VLOOKUP($C88,'Regional Crises'!$B$1:$R$66,10,FALSE)&gt;L$3,5,IF(VLOOKUP($C88,'Regional Crises'!$B$1:$R$66,10,FALSE)&lt;L$4,0,5-(L$3-VLOOKUP($C88,'Regional Crises'!$B$1:$R$66,10,FALSE))/(L$3-L$4)*5)),1))),IF(VLOOKUP($E88,'Country Indicator Data'!$B$4:$N$194,6,FALSE)="x","x",ROUND(IF(VLOOKUP($E88,'Country Indicator Data'!$B$4:$N$194,6,FALSE)&gt;L$3,5,IF(VLOOKUP($E88,'Country Indicator Data'!$B$4:$N$194,6,FALSE)&lt;L$4,0,5-(L$3-VLOOKUP($E88,'Country Indicator Data'!$B$4:$N$194,6,FALSE))/(L$3-L$4)*5)),1)))</f>
        <v>2.5</v>
      </c>
      <c r="M88" s="238">
        <f>IF(B88="Regional crisis",(IF(VLOOKUP($C88,'Regional Crises'!$B$1:$R$66,11,FALSE)="x","x",ROUND(IF(VLOOKUP($C88,'Regional Crises'!$B$1:$R$66,11,FALSE)&gt;M$3,5,IF(VLOOKUP($C88,'Regional Crises'!$B$1:$R$66,11,FALSE)&lt;M$4,0,5-(M$3-VLOOKUP($C88,'Regional Crises'!$B$1:$R$66,11,FALSE))/(M$3-M$4)*5)),1))),IF(VLOOKUP($E88,'Country Indicator Data'!$B$4:$N$194,7,FALSE)="x","x",ROUND(IF(VLOOKUP($E88,'Country Indicator Data'!$B$4:$N$194,7,FALSE)&gt;M$3,5,IF(VLOOKUP($E88,'Country Indicator Data'!$B$4:$N$194,7,FALSE)&lt;M$4,0,5-(M$3-VLOOKUP($E88,'Country Indicator Data'!$B$4:$N$194,7,FALSE))/(M$3-M$4)*5)),1)))</f>
        <v>2.2000000000000002</v>
      </c>
      <c r="N88" s="238">
        <f t="shared" si="28"/>
        <v>2.35</v>
      </c>
      <c r="O88" s="238">
        <f t="shared" si="29"/>
        <v>2.6166666666666667</v>
      </c>
      <c r="P88" s="238">
        <f>IF(B88="Regional crisis",VLOOKUP(C88,'Regional Crises'!$B$1:$R$69,12,FALSE),VLOOKUP(E88,'Country Indicator Data'!$B$4:$I$194,8,FALSE))</f>
        <v>3</v>
      </c>
      <c r="Q88" s="238">
        <f>IF($B88="Regional crisis",((IF(VLOOKUP($C88,'Regional Crises'!$B$1:$R$66,13,FALSE)="x","x",ROUND(IF(VLOOKUP($C88,'Regional Crises'!$B$1:$R$66,13,FALSE)&gt;Q$3,5,IF(VLOOKUP($C88,'Regional Crises'!$B$1:$R$66,13,FALSE)&lt;Q$4,0,5-(LOG(Q$3)-LOG(VLOOKUP($C88,'Regional Crises'!$B$1:$R$66,13,FALSE)))/(LOG(Q$3)-LOG(Q$4))*5)),1)))),(IF(VLOOKUP($E88,'Country Indicator Data'!$B$4:$N$194,9,FALSE)="x","x",ROUND(IF(VLOOKUP($E88,'Country Indicator Data'!$B$4:$N$194,9,FALSE)&gt;Q$3,5,IF(VLOOKUP($E88,'Country Indicator Data'!$B$4:$N$194,9,FALSE)&lt;Q$4,0,5-(LOG(Q$3)-LOG(VLOOKUP($E88,'Country Indicator Data'!$B$4:$N$194,9,FALSE)))/(LOG(Q$3)-LOG(Q$4))*5)),1))))</f>
        <v>0.7</v>
      </c>
      <c r="R88" s="238">
        <f t="shared" si="30"/>
        <v>1.85</v>
      </c>
      <c r="S88" s="238">
        <f>IF(B88="Regional crisis",((IF(VLOOKUP($C88,'Regional Crises'!$B$1:$R$66,17,FALSE)="x","x",ROUND(IF(VLOOKUP($C88,'Regional Crises'!$B$1:$R$66,17,FALSE)&gt;S$3,0,IF(VLOOKUP($C88,'Regional Crises'!$B$1:$R$66,17,FALSE)&lt;S$4,5,(S$3-VLOOKUP($C88,'Regional Crises'!$B$1:$R$66,17,FALSE))/(S$3-S$4)*5)),1)))),(IF(VLOOKUP($E88,'Country Indicator Data'!$B$4:$N$194,13,FALSE)="x","x",ROUND(IF(VLOOKUP($E88,'Country Indicator Data'!$B$4:$N$194,13,FALSE)&gt;S$3,0,IF(VLOOKUP($E88,'Country Indicator Data'!$B$4:$N$194,13,FALSE)&lt;S$4,5,(S$3-VLOOKUP($E88,'Country Indicator Data'!$B$4:$N$194,13,FALSE))/(S$3-S$4)*5)),1))))</f>
        <v>3.2</v>
      </c>
      <c r="T88" s="238">
        <f>IF(B88="Regional crisis",((IF(VLOOKUP($C88,'Regional Crises'!$B$1:$R$66,14,FALSE)="x","x",ROUND(IF(VLOOKUP($C88,'Regional Crises'!$B$1:$R$66,14,FALSE)&gt;T$3,0,IF(VLOOKUP($C88,'Regional Crises'!$B$1:$R$66,14,FALSE)&lt;T$4,5,(T$3-VLOOKUP($C88,'Regional Crises'!$B$1:$R$66,14,FALSE))/(T$3-T$4)*5)),1)))),(IF(VLOOKUP($E88,'Country Indicator Data'!$B$4:$N$194,10,FALSE)="x","x",ROUND(IF(VLOOKUP($E88,'Country Indicator Data'!$B$4:$N$194,10,FALSE)&gt;T$3,0,IF(VLOOKUP($E88,'Country Indicator Data'!$B$4:$N$194,10,FALSE)&lt;T$4,5,(T$3-VLOOKUP($E88,'Country Indicator Data'!$B$4:$N$194,10,FALSE))/(T$3-T$4)*5)),1))))</f>
        <v>3</v>
      </c>
      <c r="U88" s="238">
        <f>IF(B88="Regional crisis",((IF(VLOOKUP($C88,'Regional Crises'!$B$1:$R$66,15,FALSE)="x","x",ROUND(IF(VLOOKUP($C88,'Regional Crises'!$B$1:$R$66,15,FALSE)&gt;U$3,0,IF(VLOOKUP($C88,'Regional Crises'!$B$1:$R$66,15,FALSE)&lt;U$4,5,(U$3-VLOOKUP($C88,'Regional Crises'!$B$1:$R$66,15,FALSE))/(U$3-U$4)*5)),1)))),(IF(VLOOKUP($E88,'Country Indicator Data'!$B$4:$N$194,11,FALSE)="x","x",ROUND(IF(VLOOKUP($E88,'Country Indicator Data'!$B$4:$N$194,11,FALSE)&gt;U$3,0,IF(VLOOKUP($E88,'Country Indicator Data'!$B$4:$N$194,11,FALSE)&lt;U$4,5,(U$3-VLOOKUP($E88,'Country Indicator Data'!$B$4:$N$194,11,FALSE))/(U$3-U$4)*5)),1))))</f>
        <v>1.9</v>
      </c>
      <c r="V88" s="238">
        <f>IF(B88="Regional crisis",((IF(VLOOKUP($C88,'Regional Crises'!$B$1:$R$66,16,FALSE)="x","x",ROUND(IF(VLOOKUP($C88,'Regional Crises'!$B$1:$R$66,16,FALSE)&gt;V$3,0,IF(VLOOKUP($C88,'Regional Crises'!$B$1:$R$66,16,FALSE)&lt;V$4,5,(V$3-VLOOKUP($C88,'Regional Crises'!$B$1:$R$66,16,FALSE))/(V$3-V$4)*5)),1)))),(IF(VLOOKUP($E88,'Country Indicator Data'!$B$4:$N$194,12,FALSE)="x","x",ROUND(IF(VLOOKUP($E88,'Country Indicator Data'!$B$4:$N$194,12,FALSE)&gt;V$3,0,IF(VLOOKUP($E88,'Country Indicator Data'!$B$4:$N$194,12,FALSE)&lt;V$4,5,(V$3-VLOOKUP($E88,'Country Indicator Data'!$B$4:$N$194,12,FALSE))/(V$3-V$4)*5)),1))))</f>
        <v>1.4</v>
      </c>
      <c r="W88" s="238">
        <f t="shared" si="31"/>
        <v>2.4</v>
      </c>
      <c r="X88" s="238">
        <f t="shared" si="32"/>
        <v>2.2999999999999998</v>
      </c>
      <c r="Y88" s="245">
        <f>IF('Core Indicators'!FC85="x","x",IF('Core Indicators'!FC85&gt;=5,5,IF('Core Indicators'!FC85&gt;=4,4,IF('Core Indicators'!FC85&gt;=3,3,IF('Core Indicators'!FC85&gt;=2,2,IF('Core Indicators'!FC85&gt;=1,1,0))))))</f>
        <v>2</v>
      </c>
      <c r="Z88" s="238">
        <f t="shared" si="33"/>
        <v>2</v>
      </c>
      <c r="AA88" s="245">
        <f>'Crisis Indicator Data'!Y85</f>
        <v>0</v>
      </c>
      <c r="AB88" s="245">
        <f>'Crisis Indicator Data'!Z85</f>
        <v>1</v>
      </c>
      <c r="AC88" s="245">
        <f>'Crisis Indicator Data'!AA85</f>
        <v>0</v>
      </c>
      <c r="AD88" s="245">
        <f>'Crisis Indicator Data'!AB85</f>
        <v>0</v>
      </c>
      <c r="AE88" s="245">
        <f t="shared" si="34"/>
        <v>1</v>
      </c>
      <c r="AF88" s="245">
        <f>'Crisis Indicator Data'!AC85</f>
        <v>0</v>
      </c>
      <c r="AG88" s="245">
        <f>'Crisis Indicator Data'!AD85</f>
        <v>1</v>
      </c>
      <c r="AH88" s="245">
        <f t="shared" si="35"/>
        <v>1</v>
      </c>
      <c r="AI88" s="245">
        <f>'Crisis Indicator Data'!AE85</f>
        <v>0</v>
      </c>
      <c r="AJ88" s="245">
        <f>'Crisis Indicator Data'!AF85</f>
        <v>0</v>
      </c>
      <c r="AK88" s="245">
        <f>'Crisis Indicator Data'!AG85</f>
        <v>2</v>
      </c>
      <c r="AL88" s="245">
        <f t="shared" si="36"/>
        <v>2</v>
      </c>
      <c r="AM88" s="238">
        <f t="shared" si="37"/>
        <v>1</v>
      </c>
      <c r="AN88" s="238">
        <f t="shared" si="38"/>
        <v>1.5</v>
      </c>
    </row>
    <row r="89" spans="1:40" ht="13.5" customHeight="1" x14ac:dyDescent="0.3">
      <c r="A89" s="148" t="str">
        <f>'Crisis Indicator Data'!A86</f>
        <v>Mindanao conflict</v>
      </c>
      <c r="B89" s="149" t="str">
        <f>'Crisis Indicator Data'!B86</f>
        <v>Conflict</v>
      </c>
      <c r="C89" s="149" t="str">
        <f>'Crisis Indicator Data'!C86</f>
        <v>PHL003</v>
      </c>
      <c r="D89" s="149" t="str">
        <f>'Crisis Indicator Data'!D86</f>
        <v>Philippines</v>
      </c>
      <c r="E89" s="150" t="str">
        <f>'Crisis Indicator Data'!E86</f>
        <v>PHL</v>
      </c>
      <c r="F89" s="238">
        <f>IF(B89="Regional crisis",(IF(VLOOKUP($C89,'Regional Crises'!$B$1:$R$66,7,FALSE)="x","x",ROUND(IF(VLOOKUP($C89,'Regional Crises'!$B$1:$R$66,7,FALSE)&gt;$F$3,5,IF(VLOOKUP($C89,'Regional Crises'!$B$1:$R$66,7,FALSE)&lt;F$4,0,($F$3-VLOOKUP($C89,'Regional Crises'!$B$1:$R$66,7,FALSE))/($F$3-$F$4)*5)),1))),IF(VLOOKUP($E89,'Country Indicator Data'!$B$4:$N$194,3,FALSE)="x","x",ROUND(IF(VLOOKUP($E89,'Country Indicator Data'!$B$4:$N$194,3,FALSE)&gt;$F$3,5,IF(VLOOKUP($E89,'Country Indicator Data'!$B$4:$N$194,3,FALSE)&lt;$F$4,0,($F$3-VLOOKUP($E89,'Country Indicator Data'!$B$4:$N$194,3,FALSE))/($F$3-$F$4)*5)),1)))</f>
        <v>1.8</v>
      </c>
      <c r="G89" s="238">
        <f>IF(B89="Regional crisis",(IF(VLOOKUP($C89,'Regional Crises'!$B$1:$R$66,9,FALSE)="x","x",ROUND(IF(VLOOKUP($C89,'Regional Crises'!$B$1:$R$66,9,FALSE)&gt;G$3,5,IF(VLOOKUP($C89,'Regional Crises'!$B$1:$R$66,9,FALSE)&lt;G$4,0,(G$3-VLOOKUP($C89,'Regional Crises'!$B$1:$R$66,9,FALSE))/(G$3-G$4)*5)),1))),IF(VLOOKUP($E89,'Country Indicator Data'!$B$4:$N$194,5,FALSE)="x","x",ROUND(IF(VLOOKUP($E89,'Country Indicator Data'!$B$4:$N$194,5,FALSE)&gt;G$3,5,IF(VLOOKUP($E89,'Country Indicator Data'!$B$4:$N$194,5,FALSE)&lt;G$4,0,(G$3-VLOOKUP($E89,'Country Indicator Data'!$B$4:$N$194,5,FALSE))/(G$3-G$4)*5)),1)))</f>
        <v>2.1</v>
      </c>
      <c r="H89" s="238">
        <f t="shared" si="26"/>
        <v>1.9500000000000002</v>
      </c>
      <c r="I89" s="238">
        <f>IF(B89="Regional crisis",(IF(VLOOKUP($C89,'Regional Crises'!$B$1:$R$66,6,FALSE)="x","x",ROUND(IF(VLOOKUP($C89,'Regional Crises'!$B$1:$R$66,6,FALSE)&gt;I$3,5,IF(VLOOKUP($C89,'Regional Crises'!$B$1:$R$66,6,FALSE)&lt;I$4,0,5-(I$3-VLOOKUP($C89,'Regional Crises'!$B$1:$R$66,6,FALSE))/(I$3-I$4)*5)),1))),IF(VLOOKUP($E89,'Country Indicator Data'!$B$4:$N$194,2,FALSE)="x","x",ROUND(IF(VLOOKUP($E89,'Country Indicator Data'!$B$4:$N$194,2,FALSE)&gt;I$3,5,IF(VLOOKUP($E89,'Country Indicator Data'!$B$4:$N$194,2,FALSE)&lt;I$4,0,5-(I$3-VLOOKUP($E89,'Country Indicator Data'!$B$4:$N$194,2,FALSE))/(I$3-I$4)*5)),1)))</f>
        <v>1.3</v>
      </c>
      <c r="J89" s="238">
        <f>IF(B89="Regional crisis",(IF(VLOOKUP($C89,'Regional Crises'!$B$1:$R$66,8,FALSE)="x","x",ROUND(IF(VLOOKUP($C89,'Regional Crises'!$B$1:$R$66,8,FALSE)&gt;J$3,5,IF(VLOOKUP($C89,'Regional Crises'!$B$1:$R$66,8,FALSE)&lt;J$4,0,5-(J$3-VLOOKUP($C89,'Regional Crises'!$B$1:$R$66,8,FALSE))/(J$3-J$4)*5)),1))),IF(VLOOKUP($E89,'Country Indicator Data'!$B$4:$N$194,4,FALSE)="x","x",ROUND(IF(VLOOKUP($E89,'Country Indicator Data'!$B$4:$N$194,4,FALSE)&gt;J$3,5,IF(VLOOKUP($E89,'Country Indicator Data'!$B$4:$N$194,4,FALSE)&lt;J$4,0,5-(J$3-VLOOKUP($E89,'Country Indicator Data'!$B$4:$N$194,4,FALSE))/(J$3-J$4)*5)),1)))</f>
        <v>1.4</v>
      </c>
      <c r="K89" s="238">
        <f t="shared" si="27"/>
        <v>1.35</v>
      </c>
      <c r="L89" s="238">
        <f>IF(B89="Regional crisis",(IF(VLOOKUP($C89,'Regional Crises'!$B$1:$R$66,10,FALSE)="x","x",ROUND(IF(VLOOKUP($C89,'Regional Crises'!$B$1:$R$66,10,FALSE)&gt;L$3,5,IF(VLOOKUP($C89,'Regional Crises'!$B$1:$R$66,10,FALSE)&lt;L$4,0,5-(L$3-VLOOKUP($C89,'Regional Crises'!$B$1:$R$66,10,FALSE))/(L$3-L$4)*5)),1))),IF(VLOOKUP($E89,'Country Indicator Data'!$B$4:$N$194,6,FALSE)="x","x",ROUND(IF(VLOOKUP($E89,'Country Indicator Data'!$B$4:$N$194,6,FALSE)&gt;L$3,5,IF(VLOOKUP($E89,'Country Indicator Data'!$B$4:$N$194,6,FALSE)&lt;L$4,0,5-(L$3-VLOOKUP($E89,'Country Indicator Data'!$B$4:$N$194,6,FALSE))/(L$3-L$4)*5)),1)))</f>
        <v>2.8</v>
      </c>
      <c r="M89" s="238">
        <f>IF(B89="Regional crisis",(IF(VLOOKUP($C89,'Regional Crises'!$B$1:$R$66,11,FALSE)="x","x",ROUND(IF(VLOOKUP($C89,'Regional Crises'!$B$1:$R$66,11,FALSE)&gt;M$3,5,IF(VLOOKUP($C89,'Regional Crises'!$B$1:$R$66,11,FALSE)&lt;M$4,0,5-(M$3-VLOOKUP($C89,'Regional Crises'!$B$1:$R$66,11,FALSE))/(M$3-M$4)*5)),1))),IF(VLOOKUP($E89,'Country Indicator Data'!$B$4:$N$194,7,FALSE)="x","x",ROUND(IF(VLOOKUP($E89,'Country Indicator Data'!$B$4:$N$194,7,FALSE)&gt;M$3,5,IF(VLOOKUP($E89,'Country Indicator Data'!$B$4:$N$194,7,FALSE)&lt;M$4,0,5-(M$3-VLOOKUP($E89,'Country Indicator Data'!$B$4:$N$194,7,FALSE))/(M$3-M$4)*5)),1)))</f>
        <v>2.4</v>
      </c>
      <c r="N89" s="238">
        <f t="shared" si="28"/>
        <v>2.5999999999999996</v>
      </c>
      <c r="O89" s="238">
        <f t="shared" si="29"/>
        <v>1.9666666666666668</v>
      </c>
      <c r="P89" s="238">
        <f>IF(B89="Regional crisis",VLOOKUP(C89,'Regional Crises'!$B$1:$R$69,12,FALSE),VLOOKUP(E89,'Country Indicator Data'!$B$4:$I$194,8,FALSE))</f>
        <v>4</v>
      </c>
      <c r="Q89" s="238">
        <f>IF($B89="Regional crisis",((IF(VLOOKUP($C89,'Regional Crises'!$B$1:$R$66,13,FALSE)="x","x",ROUND(IF(VLOOKUP($C89,'Regional Crises'!$B$1:$R$66,13,FALSE)&gt;Q$3,5,IF(VLOOKUP($C89,'Regional Crises'!$B$1:$R$66,13,FALSE)&lt;Q$4,0,5-(LOG(Q$3)-LOG(VLOOKUP($C89,'Regional Crises'!$B$1:$R$66,13,FALSE)))/(LOG(Q$3)-LOG(Q$4))*5)),1)))),(IF(VLOOKUP($E89,'Country Indicator Data'!$B$4:$N$194,9,FALSE)="x","x",ROUND(IF(VLOOKUP($E89,'Country Indicator Data'!$B$4:$N$194,9,FALSE)&gt;Q$3,5,IF(VLOOKUP($E89,'Country Indicator Data'!$B$4:$N$194,9,FALSE)&lt;Q$4,0,5-(LOG(Q$3)-LOG(VLOOKUP($E89,'Country Indicator Data'!$B$4:$N$194,9,FALSE)))/(LOG(Q$3)-LOG(Q$4))*5)),1))))</f>
        <v>3.9</v>
      </c>
      <c r="R89" s="238">
        <f t="shared" si="30"/>
        <v>3.95</v>
      </c>
      <c r="S89" s="238">
        <f>IF(B89="Regional crisis",((IF(VLOOKUP($C89,'Regional Crises'!$B$1:$R$66,17,FALSE)="x","x",ROUND(IF(VLOOKUP($C89,'Regional Crises'!$B$1:$R$66,17,FALSE)&gt;S$3,0,IF(VLOOKUP($C89,'Regional Crises'!$B$1:$R$66,17,FALSE)&lt;S$4,5,(S$3-VLOOKUP($C89,'Regional Crises'!$B$1:$R$66,17,FALSE))/(S$3-S$4)*5)),1)))),(IF(VLOOKUP($E89,'Country Indicator Data'!$B$4:$N$194,13,FALSE)="x","x",ROUND(IF(VLOOKUP($E89,'Country Indicator Data'!$B$4:$N$194,13,FALSE)&gt;S$3,0,IF(VLOOKUP($E89,'Country Indicator Data'!$B$4:$N$194,13,FALSE)&lt;S$4,5,(S$3-VLOOKUP($E89,'Country Indicator Data'!$B$4:$N$194,13,FALSE))/(S$3-S$4)*5)),1))))</f>
        <v>3.3</v>
      </c>
      <c r="T89" s="238">
        <f>IF(B89="Regional crisis",((IF(VLOOKUP($C89,'Regional Crises'!$B$1:$R$66,14,FALSE)="x","x",ROUND(IF(VLOOKUP($C89,'Regional Crises'!$B$1:$R$66,14,FALSE)&gt;T$3,0,IF(VLOOKUP($C89,'Regional Crises'!$B$1:$R$66,14,FALSE)&lt;T$4,5,(T$3-VLOOKUP($C89,'Regional Crises'!$B$1:$R$66,14,FALSE))/(T$3-T$4)*5)),1)))),(IF(VLOOKUP($E89,'Country Indicator Data'!$B$4:$N$194,10,FALSE)="x","x",ROUND(IF(VLOOKUP($E89,'Country Indicator Data'!$B$4:$N$194,10,FALSE)&gt;T$3,0,IF(VLOOKUP($E89,'Country Indicator Data'!$B$4:$N$194,10,FALSE)&lt;T$4,5,(T$3-VLOOKUP($E89,'Country Indicator Data'!$B$4:$N$194,10,FALSE))/(T$3-T$4)*5)),1))))</f>
        <v>3</v>
      </c>
      <c r="U89" s="238">
        <f>IF(B89="Regional crisis",((IF(VLOOKUP($C89,'Regional Crises'!$B$1:$R$66,15,FALSE)="x","x",ROUND(IF(VLOOKUP($C89,'Regional Crises'!$B$1:$R$66,15,FALSE)&gt;U$3,0,IF(VLOOKUP($C89,'Regional Crises'!$B$1:$R$66,15,FALSE)&lt;U$4,5,(U$3-VLOOKUP($C89,'Regional Crises'!$B$1:$R$66,15,FALSE))/(U$3-U$4)*5)),1)))),(IF(VLOOKUP($E89,'Country Indicator Data'!$B$4:$N$194,11,FALSE)="x","x",ROUND(IF(VLOOKUP($E89,'Country Indicator Data'!$B$4:$N$194,11,FALSE)&gt;U$3,0,IF(VLOOKUP($E89,'Country Indicator Data'!$B$4:$N$194,11,FALSE)&lt;U$4,5,(U$3-VLOOKUP($E89,'Country Indicator Data'!$B$4:$N$194,11,FALSE))/(U$3-U$4)*5)),1))))</f>
        <v>2.6</v>
      </c>
      <c r="V89" s="238">
        <f>IF(B89="Regional crisis",((IF(VLOOKUP($C89,'Regional Crises'!$B$1:$R$66,16,FALSE)="x","x",ROUND(IF(VLOOKUP($C89,'Regional Crises'!$B$1:$R$66,16,FALSE)&gt;V$3,0,IF(VLOOKUP($C89,'Regional Crises'!$B$1:$R$66,16,FALSE)&lt;V$4,5,(V$3-VLOOKUP($C89,'Regional Crises'!$B$1:$R$66,16,FALSE))/(V$3-V$4)*5)),1)))),(IF(VLOOKUP($E89,'Country Indicator Data'!$B$4:$N$194,12,FALSE)="x","x",ROUND(IF(VLOOKUP($E89,'Country Indicator Data'!$B$4:$N$194,12,FALSE)&gt;V$3,0,IF(VLOOKUP($E89,'Country Indicator Data'!$B$4:$N$194,12,FALSE)&lt;V$4,5,(V$3-VLOOKUP($E89,'Country Indicator Data'!$B$4:$N$194,12,FALSE))/(V$3-V$4)*5)),1))))</f>
        <v>2.1</v>
      </c>
      <c r="W89" s="238">
        <f t="shared" si="31"/>
        <v>2.8</v>
      </c>
      <c r="X89" s="238">
        <f t="shared" si="32"/>
        <v>2.9</v>
      </c>
      <c r="Y89" s="245">
        <f>IF('Core Indicators'!FC86="x","x",IF('Core Indicators'!FC86&gt;=5,5,IF('Core Indicators'!FC86&gt;=4,4,IF('Core Indicators'!FC86&gt;=3,3,IF('Core Indicators'!FC86&gt;=2,2,IF('Core Indicators'!FC86&gt;=1,1,0))))))</f>
        <v>4</v>
      </c>
      <c r="Z89" s="238">
        <f t="shared" si="33"/>
        <v>4</v>
      </c>
      <c r="AA89" s="245">
        <f>'Crisis Indicator Data'!Y86</f>
        <v>0</v>
      </c>
      <c r="AB89" s="245">
        <f>'Crisis Indicator Data'!Z86</f>
        <v>1</v>
      </c>
      <c r="AC89" s="245">
        <f>'Crisis Indicator Data'!AA86</f>
        <v>0</v>
      </c>
      <c r="AD89" s="245">
        <f>'Crisis Indicator Data'!AB86</f>
        <v>0</v>
      </c>
      <c r="AE89" s="245">
        <f t="shared" si="34"/>
        <v>1</v>
      </c>
      <c r="AF89" s="245">
        <f>'Crisis Indicator Data'!AC86</f>
        <v>0</v>
      </c>
      <c r="AG89" s="245">
        <f>'Crisis Indicator Data'!AD86</f>
        <v>2</v>
      </c>
      <c r="AH89" s="245">
        <f t="shared" si="35"/>
        <v>2</v>
      </c>
      <c r="AI89" s="245">
        <f>'Crisis Indicator Data'!AE86</f>
        <v>1</v>
      </c>
      <c r="AJ89" s="245">
        <f>'Crisis Indicator Data'!AF86</f>
        <v>1</v>
      </c>
      <c r="AK89" s="245">
        <f>'Crisis Indicator Data'!AG86</f>
        <v>3</v>
      </c>
      <c r="AL89" s="245">
        <f t="shared" si="36"/>
        <v>4</v>
      </c>
      <c r="AM89" s="238">
        <f t="shared" si="37"/>
        <v>2</v>
      </c>
      <c r="AN89" s="238">
        <f t="shared" si="38"/>
        <v>3</v>
      </c>
    </row>
    <row r="90" spans="1:40" ht="13.5" customHeight="1" x14ac:dyDescent="0.3">
      <c r="A90" s="148" t="str">
        <f>'Crisis Indicator Data'!A87</f>
        <v>Complex crisis in DPRK</v>
      </c>
      <c r="B90" s="149" t="str">
        <f>'Crisis Indicator Data'!B87</f>
        <v>Complex crisis</v>
      </c>
      <c r="C90" s="149" t="str">
        <f>'Crisis Indicator Data'!C87</f>
        <v>PRK001</v>
      </c>
      <c r="D90" s="149" t="str">
        <f>'Crisis Indicator Data'!D87</f>
        <v>DPRK</v>
      </c>
      <c r="E90" s="150" t="str">
        <f>'Crisis Indicator Data'!E87</f>
        <v>PRK</v>
      </c>
      <c r="F90" s="238">
        <f>IF(B90="Regional crisis",(IF(VLOOKUP($C90,'Regional Crises'!$B$1:$R$66,7,FALSE)="x","x",ROUND(IF(VLOOKUP($C90,'Regional Crises'!$B$1:$R$66,7,FALSE)&gt;$F$3,5,IF(VLOOKUP($C90,'Regional Crises'!$B$1:$R$66,7,FALSE)&lt;F$4,0,($F$3-VLOOKUP($C90,'Regional Crises'!$B$1:$R$66,7,FALSE))/($F$3-$F$4)*5)),1))),IF(VLOOKUP($E90,'Country Indicator Data'!$B$4:$N$194,3,FALSE)="x","x",ROUND(IF(VLOOKUP($E90,'Country Indicator Data'!$B$4:$N$194,3,FALSE)&gt;$F$3,5,IF(VLOOKUP($E90,'Country Indicator Data'!$B$4:$N$194,3,FALSE)&lt;$F$4,0,($F$3-VLOOKUP($E90,'Country Indicator Data'!$B$4:$N$194,3,FALSE))/($F$3-$F$4)*5)),1)))</f>
        <v>5</v>
      </c>
      <c r="G90" s="238">
        <f>IF(B90="Regional crisis",(IF(VLOOKUP($C90,'Regional Crises'!$B$1:$R$66,9,FALSE)="x","x",ROUND(IF(VLOOKUP($C90,'Regional Crises'!$B$1:$R$66,9,FALSE)&gt;G$3,5,IF(VLOOKUP($C90,'Regional Crises'!$B$1:$R$66,9,FALSE)&lt;G$4,0,(G$3-VLOOKUP($C90,'Regional Crises'!$B$1:$R$66,9,FALSE))/(G$3-G$4)*5)),1))),IF(VLOOKUP($E90,'Country Indicator Data'!$B$4:$N$194,5,FALSE)="x","x",ROUND(IF(VLOOKUP($E90,'Country Indicator Data'!$B$4:$N$194,5,FALSE)&gt;G$3,5,IF(VLOOKUP($E90,'Country Indicator Data'!$B$4:$N$194,5,FALSE)&lt;G$4,0,(G$3-VLOOKUP($E90,'Country Indicator Data'!$B$4:$N$194,5,FALSE))/(G$3-G$4)*5)),1)))</f>
        <v>3.7</v>
      </c>
      <c r="H90" s="238">
        <f t="shared" si="26"/>
        <v>4.3499999999999996</v>
      </c>
      <c r="I90" s="238">
        <f>IF(B90="Regional crisis",(IF(VLOOKUP($C90,'Regional Crises'!$B$1:$R$66,6,FALSE)="x","x",ROUND(IF(VLOOKUP($C90,'Regional Crises'!$B$1:$R$66,6,FALSE)&gt;I$3,5,IF(VLOOKUP($C90,'Regional Crises'!$B$1:$R$66,6,FALSE)&lt;I$4,0,5-(I$3-VLOOKUP($C90,'Regional Crises'!$B$1:$R$66,6,FALSE))/(I$3-I$4)*5)),1))),IF(VLOOKUP($E90,'Country Indicator Data'!$B$4:$N$194,2,FALSE)="x","x",ROUND(IF(VLOOKUP($E90,'Country Indicator Data'!$B$4:$N$194,2,FALSE)&gt;I$3,5,IF(VLOOKUP($E90,'Country Indicator Data'!$B$4:$N$194,2,FALSE)&lt;I$4,0,5-(I$3-VLOOKUP($E90,'Country Indicator Data'!$B$4:$N$194,2,FALSE))/(I$3-I$4)*5)),1)))</f>
        <v>0</v>
      </c>
      <c r="J90" s="238">
        <f>IF(B90="Regional crisis",(IF(VLOOKUP($C90,'Regional Crises'!$B$1:$R$66,8,FALSE)="x","x",ROUND(IF(VLOOKUP($C90,'Regional Crises'!$B$1:$R$66,8,FALSE)&gt;J$3,5,IF(VLOOKUP($C90,'Regional Crises'!$B$1:$R$66,8,FALSE)&lt;J$4,0,5-(J$3-VLOOKUP($C90,'Regional Crises'!$B$1:$R$66,8,FALSE))/(J$3-J$4)*5)),1))),IF(VLOOKUP($E90,'Country Indicator Data'!$B$4:$N$194,4,FALSE)="x","x",ROUND(IF(VLOOKUP($E90,'Country Indicator Data'!$B$4:$N$194,4,FALSE)&gt;J$3,5,IF(VLOOKUP($E90,'Country Indicator Data'!$B$4:$N$194,4,FALSE)&lt;J$4,0,5-(J$3-VLOOKUP($E90,'Country Indicator Data'!$B$4:$N$194,4,FALSE))/(J$3-J$4)*5)),1)))</f>
        <v>0</v>
      </c>
      <c r="K90" s="238">
        <f t="shared" si="27"/>
        <v>0</v>
      </c>
      <c r="L90" s="238" t="str">
        <f>IF(B90="Regional crisis",(IF(VLOOKUP($C90,'Regional Crises'!$B$1:$R$66,10,FALSE)="x","x",ROUND(IF(VLOOKUP($C90,'Regional Crises'!$B$1:$R$66,10,FALSE)&gt;L$3,5,IF(VLOOKUP($C90,'Regional Crises'!$B$1:$R$66,10,FALSE)&lt;L$4,0,5-(L$3-VLOOKUP($C90,'Regional Crises'!$B$1:$R$66,10,FALSE))/(L$3-L$4)*5)),1))),IF(VLOOKUP($E90,'Country Indicator Data'!$B$4:$N$194,6,FALSE)="x","x",ROUND(IF(VLOOKUP($E90,'Country Indicator Data'!$B$4:$N$194,6,FALSE)&gt;L$3,5,IF(VLOOKUP($E90,'Country Indicator Data'!$B$4:$N$194,6,FALSE)&lt;L$4,0,5-(L$3-VLOOKUP($E90,'Country Indicator Data'!$B$4:$N$194,6,FALSE))/(L$3-L$4)*5)),1)))</f>
        <v>x</v>
      </c>
      <c r="M90" s="238" t="str">
        <f>IF(B90="Regional crisis",(IF(VLOOKUP($C90,'Regional Crises'!$B$1:$R$66,11,FALSE)="x","x",ROUND(IF(VLOOKUP($C90,'Regional Crises'!$B$1:$R$66,11,FALSE)&gt;M$3,5,IF(VLOOKUP($C90,'Regional Crises'!$B$1:$R$66,11,FALSE)&lt;M$4,0,5-(M$3-VLOOKUP($C90,'Regional Crises'!$B$1:$R$66,11,FALSE))/(M$3-M$4)*5)),1))),IF(VLOOKUP($E90,'Country Indicator Data'!$B$4:$N$194,7,FALSE)="x","x",ROUND(IF(VLOOKUP($E90,'Country Indicator Data'!$B$4:$N$194,7,FALSE)&gt;M$3,5,IF(VLOOKUP($E90,'Country Indicator Data'!$B$4:$N$194,7,FALSE)&lt;M$4,0,5-(M$3-VLOOKUP($E90,'Country Indicator Data'!$B$4:$N$194,7,FALSE))/(M$3-M$4)*5)),1)))</f>
        <v>x</v>
      </c>
      <c r="N90" s="238" t="str">
        <f t="shared" si="28"/>
        <v>x</v>
      </c>
      <c r="O90" s="238">
        <f t="shared" si="29"/>
        <v>2.1749999999999998</v>
      </c>
      <c r="P90" s="238">
        <f>IF(B90="Regional crisis",VLOOKUP(C90,'Regional Crises'!$B$1:$R$69,12,FALSE),VLOOKUP(E90,'Country Indicator Data'!$B$4:$I$194,8,FALSE))</f>
        <v>3</v>
      </c>
      <c r="Q90" s="238">
        <f>IF($B90="Regional crisis",((IF(VLOOKUP($C90,'Regional Crises'!$B$1:$R$66,13,FALSE)="x","x",ROUND(IF(VLOOKUP($C90,'Regional Crises'!$B$1:$R$66,13,FALSE)&gt;Q$3,5,IF(VLOOKUP($C90,'Regional Crises'!$B$1:$R$66,13,FALSE)&lt;Q$4,0,5-(LOG(Q$3)-LOG(VLOOKUP($C90,'Regional Crises'!$B$1:$R$66,13,FALSE)))/(LOG(Q$3)-LOG(Q$4))*5)),1)))),(IF(VLOOKUP($E90,'Country Indicator Data'!$B$4:$N$194,9,FALSE)="x","x",ROUND(IF(VLOOKUP($E90,'Country Indicator Data'!$B$4:$N$194,9,FALSE)&gt;Q$3,5,IF(VLOOKUP($E90,'Country Indicator Data'!$B$4:$N$194,9,FALSE)&lt;Q$4,0,5-(LOG(Q$3)-LOG(VLOOKUP($E90,'Country Indicator Data'!$B$4:$N$194,9,FALSE)))/(LOG(Q$3)-LOG(Q$4))*5)),1))))</f>
        <v>1.4</v>
      </c>
      <c r="R90" s="238">
        <f t="shared" si="30"/>
        <v>2.2000000000000002</v>
      </c>
      <c r="S90" s="238">
        <f>IF(B90="Regional crisis",((IF(VLOOKUP($C90,'Regional Crises'!$B$1:$R$66,17,FALSE)="x","x",ROUND(IF(VLOOKUP($C90,'Regional Crises'!$B$1:$R$66,17,FALSE)&gt;S$3,0,IF(VLOOKUP($C90,'Regional Crises'!$B$1:$R$66,17,FALSE)&lt;S$4,5,(S$3-VLOOKUP($C90,'Regional Crises'!$B$1:$R$66,17,FALSE))/(S$3-S$4)*5)),1)))),(IF(VLOOKUP($E90,'Country Indicator Data'!$B$4:$N$194,13,FALSE)="x","x",ROUND(IF(VLOOKUP($E90,'Country Indicator Data'!$B$4:$N$194,13,FALSE)&gt;S$3,0,IF(VLOOKUP($E90,'Country Indicator Data'!$B$4:$N$194,13,FALSE)&lt;S$4,5,(S$3-VLOOKUP($E90,'Country Indicator Data'!$B$4:$N$194,13,FALSE))/(S$3-S$4)*5)),1))))</f>
        <v>4.2</v>
      </c>
      <c r="T90" s="238">
        <f>IF(B90="Regional crisis",((IF(VLOOKUP($C90,'Regional Crises'!$B$1:$R$66,14,FALSE)="x","x",ROUND(IF(VLOOKUP($C90,'Regional Crises'!$B$1:$R$66,14,FALSE)&gt;T$3,0,IF(VLOOKUP($C90,'Regional Crises'!$B$1:$R$66,14,FALSE)&lt;T$4,5,(T$3-VLOOKUP($C90,'Regional Crises'!$B$1:$R$66,14,FALSE))/(T$3-T$4)*5)),1)))),(IF(VLOOKUP($E90,'Country Indicator Data'!$B$4:$N$194,10,FALSE)="x","x",ROUND(IF(VLOOKUP($E90,'Country Indicator Data'!$B$4:$N$194,10,FALSE)&gt;T$3,0,IF(VLOOKUP($E90,'Country Indicator Data'!$B$4:$N$194,10,FALSE)&lt;T$4,5,(T$3-VLOOKUP($E90,'Country Indicator Data'!$B$4:$N$194,10,FALSE))/(T$3-T$4)*5)),1))))</f>
        <v>4.2</v>
      </c>
      <c r="U90" s="238">
        <f>IF(B90="Regional crisis",((IF(VLOOKUP($C90,'Regional Crises'!$B$1:$R$66,15,FALSE)="x","x",ROUND(IF(VLOOKUP($C90,'Regional Crises'!$B$1:$R$66,15,FALSE)&gt;U$3,0,IF(VLOOKUP($C90,'Regional Crises'!$B$1:$R$66,15,FALSE)&lt;U$4,5,(U$3-VLOOKUP($C90,'Regional Crises'!$B$1:$R$66,15,FALSE))/(U$3-U$4)*5)),1)))),(IF(VLOOKUP($E90,'Country Indicator Data'!$B$4:$N$194,11,FALSE)="x","x",ROUND(IF(VLOOKUP($E90,'Country Indicator Data'!$B$4:$N$194,11,FALSE)&gt;U$3,0,IF(VLOOKUP($E90,'Country Indicator Data'!$B$4:$N$194,11,FALSE)&lt;U$4,5,(U$3-VLOOKUP($E90,'Country Indicator Data'!$B$4:$N$194,11,FALSE))/(U$3-U$4)*5)),1))))</f>
        <v>4.4000000000000004</v>
      </c>
      <c r="V90" s="238">
        <f>IF(B90="Regional crisis",((IF(VLOOKUP($C90,'Regional Crises'!$B$1:$R$66,16,FALSE)="x","x",ROUND(IF(VLOOKUP($C90,'Regional Crises'!$B$1:$R$66,16,FALSE)&gt;V$3,0,IF(VLOOKUP($C90,'Regional Crises'!$B$1:$R$66,16,FALSE)&lt;V$4,5,(V$3-VLOOKUP($C90,'Regional Crises'!$B$1:$R$66,16,FALSE))/(V$3-V$4)*5)),1)))),(IF(VLOOKUP($E90,'Country Indicator Data'!$B$4:$N$194,12,FALSE)="x","x",ROUND(IF(VLOOKUP($E90,'Country Indicator Data'!$B$4:$N$194,12,FALSE)&gt;V$3,0,IF(VLOOKUP($E90,'Country Indicator Data'!$B$4:$N$194,12,FALSE)&lt;V$4,5,(V$3-VLOOKUP($E90,'Country Indicator Data'!$B$4:$N$194,12,FALSE))/(V$3-V$4)*5)),1))))</f>
        <v>4.9000000000000004</v>
      </c>
      <c r="W90" s="238">
        <f t="shared" si="31"/>
        <v>4.4000000000000004</v>
      </c>
      <c r="X90" s="238">
        <f t="shared" si="32"/>
        <v>2.9</v>
      </c>
      <c r="Y90" s="245">
        <f>IF('Core Indicators'!FC87="x","x",IF('Core Indicators'!FC87&gt;=5,5,IF('Core Indicators'!FC87&gt;=4,4,IF('Core Indicators'!FC87&gt;=3,3,IF('Core Indicators'!FC87&gt;=2,2,IF('Core Indicators'!FC87&gt;=1,1,0))))))</f>
        <v>1</v>
      </c>
      <c r="Z90" s="238">
        <f t="shared" si="33"/>
        <v>1</v>
      </c>
      <c r="AA90" s="245">
        <f>'Crisis Indicator Data'!Y87</f>
        <v>1</v>
      </c>
      <c r="AB90" s="245">
        <f>'Crisis Indicator Data'!Z87</f>
        <v>2</v>
      </c>
      <c r="AC90" s="245">
        <f>'Crisis Indicator Data'!AA87</f>
        <v>2</v>
      </c>
      <c r="AD90" s="245">
        <f>'Crisis Indicator Data'!AB87</f>
        <v>0</v>
      </c>
      <c r="AE90" s="245">
        <f t="shared" si="34"/>
        <v>2</v>
      </c>
      <c r="AF90" s="245">
        <f>'Crisis Indicator Data'!AC87</f>
        <v>3</v>
      </c>
      <c r="AG90" s="245">
        <f>'Crisis Indicator Data'!AD87</f>
        <v>3</v>
      </c>
      <c r="AH90" s="245">
        <f t="shared" si="35"/>
        <v>5</v>
      </c>
      <c r="AI90" s="245">
        <f>'Crisis Indicator Data'!AE87</f>
        <v>0</v>
      </c>
      <c r="AJ90" s="245">
        <f>'Crisis Indicator Data'!AF87</f>
        <v>0</v>
      </c>
      <c r="AK90" s="245">
        <f>'Crisis Indicator Data'!AG87</f>
        <v>3</v>
      </c>
      <c r="AL90" s="245">
        <f t="shared" si="36"/>
        <v>3</v>
      </c>
      <c r="AM90" s="238">
        <f t="shared" si="37"/>
        <v>3</v>
      </c>
      <c r="AN90" s="238">
        <f t="shared" si="38"/>
        <v>2</v>
      </c>
    </row>
    <row r="91" spans="1:40" ht="13.5" customHeight="1" x14ac:dyDescent="0.3">
      <c r="A91" s="148" t="str">
        <f>'Crisis Indicator Data'!A88</f>
        <v>Conflict in Palestine</v>
      </c>
      <c r="B91" s="149" t="str">
        <f>'Crisis Indicator Data'!B88</f>
        <v>Conflict</v>
      </c>
      <c r="C91" s="149" t="str">
        <f>'Crisis Indicator Data'!C88</f>
        <v>PSE002</v>
      </c>
      <c r="D91" s="149" t="str">
        <f>'Crisis Indicator Data'!D88</f>
        <v>Palestine</v>
      </c>
      <c r="E91" s="150" t="str">
        <f>'Crisis Indicator Data'!E88</f>
        <v>PSE</v>
      </c>
      <c r="F91" s="238" t="str">
        <f>IF(B91="Regional crisis",(IF(VLOOKUP($C91,'Regional Crises'!$B$1:$R$66,7,FALSE)="x","x",ROUND(IF(VLOOKUP($C91,'Regional Crises'!$B$1:$R$66,7,FALSE)&gt;$F$3,5,IF(VLOOKUP($C91,'Regional Crises'!$B$1:$R$66,7,FALSE)&lt;F$4,0,($F$3-VLOOKUP($C91,'Regional Crises'!$B$1:$R$66,7,FALSE))/($F$3-$F$4)*5)),1))),IF(VLOOKUP($E91,'Country Indicator Data'!$B$4:$N$194,3,FALSE)="x","x",ROUND(IF(VLOOKUP($E91,'Country Indicator Data'!$B$4:$N$194,3,FALSE)&gt;$F$3,5,IF(VLOOKUP($E91,'Country Indicator Data'!$B$4:$N$194,3,FALSE)&lt;$F$4,0,($F$3-VLOOKUP($E91,'Country Indicator Data'!$B$4:$N$194,3,FALSE))/($F$3-$F$4)*5)),1)))</f>
        <v>x</v>
      </c>
      <c r="G91" s="238" t="str">
        <f>IF(B91="Regional crisis",(IF(VLOOKUP($C91,'Regional Crises'!$B$1:$R$66,9,FALSE)="x","x",ROUND(IF(VLOOKUP($C91,'Regional Crises'!$B$1:$R$66,9,FALSE)&gt;G$3,5,IF(VLOOKUP($C91,'Regional Crises'!$B$1:$R$66,9,FALSE)&lt;G$4,0,(G$3-VLOOKUP($C91,'Regional Crises'!$B$1:$R$66,9,FALSE))/(G$3-G$4)*5)),1))),IF(VLOOKUP($E91,'Country Indicator Data'!$B$4:$N$194,5,FALSE)="x","x",ROUND(IF(VLOOKUP($E91,'Country Indicator Data'!$B$4:$N$194,5,FALSE)&gt;G$3,5,IF(VLOOKUP($E91,'Country Indicator Data'!$B$4:$N$194,5,FALSE)&lt;G$4,0,(G$3-VLOOKUP($E91,'Country Indicator Data'!$B$4:$N$194,5,FALSE))/(G$3-G$4)*5)),1)))</f>
        <v>x</v>
      </c>
      <c r="H91" s="238" t="str">
        <f t="shared" si="26"/>
        <v>x</v>
      </c>
      <c r="I91" s="238">
        <f>IF(B91="Regional crisis",(IF(VLOOKUP($C91,'Regional Crises'!$B$1:$R$66,6,FALSE)="x","x",ROUND(IF(VLOOKUP($C91,'Regional Crises'!$B$1:$R$66,6,FALSE)&gt;I$3,5,IF(VLOOKUP($C91,'Regional Crises'!$B$1:$R$66,6,FALSE)&lt;I$4,0,5-(I$3-VLOOKUP($C91,'Regional Crises'!$B$1:$R$66,6,FALSE))/(I$3-I$4)*5)),1))),IF(VLOOKUP($E91,'Country Indicator Data'!$B$4:$N$194,2,FALSE)="x","x",ROUND(IF(VLOOKUP($E91,'Country Indicator Data'!$B$4:$N$194,2,FALSE)&gt;I$3,5,IF(VLOOKUP($E91,'Country Indicator Data'!$B$4:$N$194,2,FALSE)&lt;I$4,0,5-(I$3-VLOOKUP($E91,'Country Indicator Data'!$B$4:$N$194,2,FALSE))/(I$3-I$4)*5)),1)))</f>
        <v>0</v>
      </c>
      <c r="J91" s="238">
        <f>IF(B91="Regional crisis",(IF(VLOOKUP($C91,'Regional Crises'!$B$1:$R$66,8,FALSE)="x","x",ROUND(IF(VLOOKUP($C91,'Regional Crises'!$B$1:$R$66,8,FALSE)&gt;J$3,5,IF(VLOOKUP($C91,'Regional Crises'!$B$1:$R$66,8,FALSE)&lt;J$4,0,5-(J$3-VLOOKUP($C91,'Regional Crises'!$B$1:$R$66,8,FALSE))/(J$3-J$4)*5)),1))),IF(VLOOKUP($E91,'Country Indicator Data'!$B$4:$N$194,4,FALSE)="x","x",ROUND(IF(VLOOKUP($E91,'Country Indicator Data'!$B$4:$N$194,4,FALSE)&gt;J$3,5,IF(VLOOKUP($E91,'Country Indicator Data'!$B$4:$N$194,4,FALSE)&lt;J$4,0,5-(J$3-VLOOKUP($E91,'Country Indicator Data'!$B$4:$N$194,4,FALSE))/(J$3-J$4)*5)),1)))</f>
        <v>0</v>
      </c>
      <c r="K91" s="238">
        <f t="shared" si="27"/>
        <v>0</v>
      </c>
      <c r="L91" s="238" t="str">
        <f>IF(B91="Regional crisis",(IF(VLOOKUP($C91,'Regional Crises'!$B$1:$R$66,10,FALSE)="x","x",ROUND(IF(VLOOKUP($C91,'Regional Crises'!$B$1:$R$66,10,FALSE)&gt;L$3,5,IF(VLOOKUP($C91,'Regional Crises'!$B$1:$R$66,10,FALSE)&lt;L$4,0,5-(L$3-VLOOKUP($C91,'Regional Crises'!$B$1:$R$66,10,FALSE))/(L$3-L$4)*5)),1))),IF(VLOOKUP($E91,'Country Indicator Data'!$B$4:$N$194,6,FALSE)="x","x",ROUND(IF(VLOOKUP($E91,'Country Indicator Data'!$B$4:$N$194,6,FALSE)&gt;L$3,5,IF(VLOOKUP($E91,'Country Indicator Data'!$B$4:$N$194,6,FALSE)&lt;L$4,0,5-(L$3-VLOOKUP($E91,'Country Indicator Data'!$B$4:$N$194,6,FALSE))/(L$3-L$4)*5)),1)))</f>
        <v>x</v>
      </c>
      <c r="M91" s="238">
        <f>IF(B91="Regional crisis",(IF(VLOOKUP($C91,'Regional Crises'!$B$1:$R$66,11,FALSE)="x","x",ROUND(IF(VLOOKUP($C91,'Regional Crises'!$B$1:$R$66,11,FALSE)&gt;M$3,5,IF(VLOOKUP($C91,'Regional Crises'!$B$1:$R$66,11,FALSE)&lt;M$4,0,5-(M$3-VLOOKUP($C91,'Regional Crises'!$B$1:$R$66,11,FALSE))/(M$3-M$4)*5)),1))),IF(VLOOKUP($E91,'Country Indicator Data'!$B$4:$N$194,7,FALSE)="x","x",ROUND(IF(VLOOKUP($E91,'Country Indicator Data'!$B$4:$N$194,7,FALSE)&gt;M$3,5,IF(VLOOKUP($E91,'Country Indicator Data'!$B$4:$N$194,7,FALSE)&lt;M$4,0,5-(M$3-VLOOKUP($E91,'Country Indicator Data'!$B$4:$N$194,7,FALSE))/(M$3-M$4)*5)),1)))</f>
        <v>1.1000000000000001</v>
      </c>
      <c r="N91" s="238">
        <f t="shared" si="28"/>
        <v>1.1000000000000001</v>
      </c>
      <c r="O91" s="238">
        <f t="shared" si="29"/>
        <v>0.55000000000000004</v>
      </c>
      <c r="P91" s="238">
        <f>IF(B91="Regional crisis",VLOOKUP(C91,'Regional Crises'!$B$1:$R$69,12,FALSE),VLOOKUP(E91,'Country Indicator Data'!$B$4:$I$194,8,FALSE))</f>
        <v>3</v>
      </c>
      <c r="Q91" s="238">
        <f>IF($B91="Regional crisis",((IF(VLOOKUP($C91,'Regional Crises'!$B$1:$R$66,13,FALSE)="x","x",ROUND(IF(VLOOKUP($C91,'Regional Crises'!$B$1:$R$66,13,FALSE)&gt;Q$3,5,IF(VLOOKUP($C91,'Regional Crises'!$B$1:$R$66,13,FALSE)&lt;Q$4,0,5-(LOG(Q$3)-LOG(VLOOKUP($C91,'Regional Crises'!$B$1:$R$66,13,FALSE)))/(LOG(Q$3)-LOG(Q$4))*5)),1)))),(IF(VLOOKUP($E91,'Country Indicator Data'!$B$4:$N$194,9,FALSE)="x","x",ROUND(IF(VLOOKUP($E91,'Country Indicator Data'!$B$4:$N$194,9,FALSE)&gt;Q$3,5,IF(VLOOKUP($E91,'Country Indicator Data'!$B$4:$N$194,9,FALSE)&lt;Q$4,0,5-(LOG(Q$3)-LOG(VLOOKUP($E91,'Country Indicator Data'!$B$4:$N$194,9,FALSE)))/(LOG(Q$3)-LOG(Q$4))*5)),1))))</f>
        <v>1.4</v>
      </c>
      <c r="R91" s="238">
        <f t="shared" si="30"/>
        <v>2.2000000000000002</v>
      </c>
      <c r="S91" s="238" t="str">
        <f>IF(B91="Regional crisis",((IF(VLOOKUP($C91,'Regional Crises'!$B$1:$R$66,17,FALSE)="x","x",ROUND(IF(VLOOKUP($C91,'Regional Crises'!$B$1:$R$66,17,FALSE)&gt;S$3,0,IF(VLOOKUP($C91,'Regional Crises'!$B$1:$R$66,17,FALSE)&lt;S$4,5,(S$3-VLOOKUP($C91,'Regional Crises'!$B$1:$R$66,17,FALSE))/(S$3-S$4)*5)),1)))),(IF(VLOOKUP($E91,'Country Indicator Data'!$B$4:$N$194,13,FALSE)="x","x",ROUND(IF(VLOOKUP($E91,'Country Indicator Data'!$B$4:$N$194,13,FALSE)&gt;S$3,0,IF(VLOOKUP($E91,'Country Indicator Data'!$B$4:$N$194,13,FALSE)&lt;S$4,5,(S$3-VLOOKUP($E91,'Country Indicator Data'!$B$4:$N$194,13,FALSE))/(S$3-S$4)*5)),1))))</f>
        <v>x</v>
      </c>
      <c r="T91" s="238">
        <f>IF(B91="Regional crisis",((IF(VLOOKUP($C91,'Regional Crises'!$B$1:$R$66,14,FALSE)="x","x",ROUND(IF(VLOOKUP($C91,'Regional Crises'!$B$1:$R$66,14,FALSE)&gt;T$3,0,IF(VLOOKUP($C91,'Regional Crises'!$B$1:$R$66,14,FALSE)&lt;T$4,5,(T$3-VLOOKUP($C91,'Regional Crises'!$B$1:$R$66,14,FALSE))/(T$3-T$4)*5)),1)))),(IF(VLOOKUP($E91,'Country Indicator Data'!$B$4:$N$194,10,FALSE)="x","x",ROUND(IF(VLOOKUP($E91,'Country Indicator Data'!$B$4:$N$194,10,FALSE)&gt;T$3,0,IF(VLOOKUP($E91,'Country Indicator Data'!$B$4:$N$194,10,FALSE)&lt;T$4,5,(T$3-VLOOKUP($E91,'Country Indicator Data'!$B$4:$N$194,10,FALSE))/(T$3-T$4)*5)),1))))</f>
        <v>3</v>
      </c>
      <c r="U91" s="238" t="str">
        <f>IF(B91="Regional crisis",((IF(VLOOKUP($C91,'Regional Crises'!$B$1:$R$66,15,FALSE)="x","x",ROUND(IF(VLOOKUP($C91,'Regional Crises'!$B$1:$R$66,15,FALSE)&gt;U$3,0,IF(VLOOKUP($C91,'Regional Crises'!$B$1:$R$66,15,FALSE)&lt;U$4,5,(U$3-VLOOKUP($C91,'Regional Crises'!$B$1:$R$66,15,FALSE))/(U$3-U$4)*5)),1)))),(IF(VLOOKUP($E91,'Country Indicator Data'!$B$4:$N$194,11,FALSE)="x","x",ROUND(IF(VLOOKUP($E91,'Country Indicator Data'!$B$4:$N$194,11,FALSE)&gt;U$3,0,IF(VLOOKUP($E91,'Country Indicator Data'!$B$4:$N$194,11,FALSE)&lt;U$4,5,(U$3-VLOOKUP($E91,'Country Indicator Data'!$B$4:$N$194,11,FALSE))/(U$3-U$4)*5)),1))))</f>
        <v>x</v>
      </c>
      <c r="V91" s="238">
        <f>IF(B91="Regional crisis",((IF(VLOOKUP($C91,'Regional Crises'!$B$1:$R$66,16,FALSE)="x","x",ROUND(IF(VLOOKUP($C91,'Regional Crises'!$B$1:$R$66,16,FALSE)&gt;V$3,0,IF(VLOOKUP($C91,'Regional Crises'!$B$1:$R$66,16,FALSE)&lt;V$4,5,(V$3-VLOOKUP($C91,'Regional Crises'!$B$1:$R$66,16,FALSE))/(V$3-V$4)*5)),1)))),(IF(VLOOKUP($E91,'Country Indicator Data'!$B$4:$N$194,12,FALSE)="x","x",ROUND(IF(VLOOKUP($E91,'Country Indicator Data'!$B$4:$N$194,12,FALSE)&gt;V$3,0,IF(VLOOKUP($E91,'Country Indicator Data'!$B$4:$N$194,12,FALSE)&lt;V$4,5,(V$3-VLOOKUP($E91,'Country Indicator Data'!$B$4:$N$194,12,FALSE))/(V$3-V$4)*5)),1))))</f>
        <v>4.5</v>
      </c>
      <c r="W91" s="238">
        <f t="shared" si="31"/>
        <v>3.8</v>
      </c>
      <c r="X91" s="238">
        <f t="shared" si="32"/>
        <v>2.2000000000000002</v>
      </c>
      <c r="Y91" s="245">
        <f>IF('Core Indicators'!FC88="x","x",IF('Core Indicators'!FC88&gt;=5,5,IF('Core Indicators'!FC88&gt;=4,4,IF('Core Indicators'!FC88&gt;=3,3,IF('Core Indicators'!FC88&gt;=2,2,IF('Core Indicators'!FC88&gt;=1,1,0))))))</f>
        <v>4</v>
      </c>
      <c r="Z91" s="238">
        <f t="shared" si="33"/>
        <v>4</v>
      </c>
      <c r="AA91" s="245">
        <f>'Crisis Indicator Data'!Y88</f>
        <v>2</v>
      </c>
      <c r="AB91" s="245">
        <f>'Crisis Indicator Data'!Z88</f>
        <v>3</v>
      </c>
      <c r="AC91" s="245">
        <f>'Crisis Indicator Data'!AA88</f>
        <v>3</v>
      </c>
      <c r="AD91" s="245">
        <f>'Crisis Indicator Data'!AB88</f>
        <v>0</v>
      </c>
      <c r="AE91" s="245">
        <f t="shared" si="34"/>
        <v>4</v>
      </c>
      <c r="AF91" s="245">
        <f>'Crisis Indicator Data'!AC88</f>
        <v>3</v>
      </c>
      <c r="AG91" s="245">
        <f>'Crisis Indicator Data'!AD88</f>
        <v>3</v>
      </c>
      <c r="AH91" s="245">
        <f t="shared" si="35"/>
        <v>5</v>
      </c>
      <c r="AI91" s="245">
        <f>'Crisis Indicator Data'!AE88</f>
        <v>2</v>
      </c>
      <c r="AJ91" s="245">
        <f>'Crisis Indicator Data'!AF88</f>
        <v>2</v>
      </c>
      <c r="AK91" s="245">
        <f>'Crisis Indicator Data'!AG88</f>
        <v>2</v>
      </c>
      <c r="AL91" s="245">
        <f t="shared" si="36"/>
        <v>4</v>
      </c>
      <c r="AM91" s="238">
        <f t="shared" si="37"/>
        <v>4</v>
      </c>
      <c r="AN91" s="238">
        <f t="shared" si="38"/>
        <v>4</v>
      </c>
    </row>
    <row r="92" spans="1:40" ht="13.5" customHeight="1" x14ac:dyDescent="0.3">
      <c r="A92" s="148" t="str">
        <f>'Crisis Indicator Data'!A89</f>
        <v>Regional Boko Haram Crisis</v>
      </c>
      <c r="B92" s="149" t="str">
        <f>'Crisis Indicator Data'!B89</f>
        <v>Regional crisis</v>
      </c>
      <c r="C92" s="149" t="str">
        <f>'Crisis Indicator Data'!C89</f>
        <v>REG001</v>
      </c>
      <c r="D92" s="149" t="str">
        <f>'Crisis Indicator Data'!D89</f>
        <v>Nigeria,Niger,Chad,Cameroon</v>
      </c>
      <c r="E92" s="150" t="str">
        <f>'Crisis Indicator Data'!E89</f>
        <v>NGA,NER,TCD,CMR</v>
      </c>
      <c r="F92" s="238">
        <f>IF(B92="Regional crisis",(IF(VLOOKUP($C92,'Regional Crises'!$B$1:$R$66,7,FALSE)="x","x",ROUND(IF(VLOOKUP($C92,'Regional Crises'!$B$1:$R$66,7,FALSE)&gt;$F$3,5,IF(VLOOKUP($C92,'Regional Crises'!$B$1:$R$66,7,FALSE)&lt;F$4,0,($F$3-VLOOKUP($C92,'Regional Crises'!$B$1:$R$66,7,FALSE))/($F$3-$F$4)*5)),1))),IF(VLOOKUP($E92,'Country Indicator Data'!$B$4:$N$194,3,FALSE)="x","x",ROUND(IF(VLOOKUP($E92,'Country Indicator Data'!$B$4:$N$194,3,FALSE)&gt;$F$3,5,IF(VLOOKUP($E92,'Country Indicator Data'!$B$4:$N$194,3,FALSE)&lt;$F$4,0,($F$3-VLOOKUP($E92,'Country Indicator Data'!$B$4:$N$194,3,FALSE))/($F$3-$F$4)*5)),1)))</f>
        <v>2.8</v>
      </c>
      <c r="G92" s="238">
        <f>IF(B92="Regional crisis",(IF(VLOOKUP($C92,'Regional Crises'!$B$1:$R$66,9,FALSE)="x","x",ROUND(IF(VLOOKUP($C92,'Regional Crises'!$B$1:$R$66,9,FALSE)&gt;G$3,5,IF(VLOOKUP($C92,'Regional Crises'!$B$1:$R$66,9,FALSE)&lt;G$4,0,(G$3-VLOOKUP($C92,'Regional Crises'!$B$1:$R$66,9,FALSE))/(G$3-G$4)*5)),1))),IF(VLOOKUP($E92,'Country Indicator Data'!$B$4:$N$194,5,FALSE)="x","x",ROUND(IF(VLOOKUP($E92,'Country Indicator Data'!$B$4:$N$194,5,FALSE)&gt;G$3,5,IF(VLOOKUP($E92,'Country Indicator Data'!$B$4:$N$194,5,FALSE)&lt;G$4,0,(G$3-VLOOKUP($E92,'Country Indicator Data'!$B$4:$N$194,5,FALSE))/(G$3-G$4)*5)),1)))</f>
        <v>2.7</v>
      </c>
      <c r="H92" s="238">
        <f t="shared" si="26"/>
        <v>2.75</v>
      </c>
      <c r="I92" s="238">
        <f>IF(B92="Regional crisis",(IF(VLOOKUP($C92,'Regional Crises'!$B$1:$R$66,6,FALSE)="x","x",ROUND(IF(VLOOKUP($C92,'Regional Crises'!$B$1:$R$66,6,FALSE)&gt;I$3,5,IF(VLOOKUP($C92,'Regional Crises'!$B$1:$R$66,6,FALSE)&lt;I$4,0,5-(I$3-VLOOKUP($C92,'Regional Crises'!$B$1:$R$66,6,FALSE))/(I$3-I$4)*5)),1))),IF(VLOOKUP($E92,'Country Indicator Data'!$B$4:$N$194,2,FALSE)="x","x",ROUND(IF(VLOOKUP($E92,'Country Indicator Data'!$B$4:$N$194,2,FALSE)&gt;I$3,5,IF(VLOOKUP($E92,'Country Indicator Data'!$B$4:$N$194,2,FALSE)&lt;I$4,0,5-(I$3-VLOOKUP($E92,'Country Indicator Data'!$B$4:$N$194,2,FALSE))/(I$3-I$4)*5)),1)))</f>
        <v>4</v>
      </c>
      <c r="J92" s="238">
        <f>IF(B92="Regional crisis",(IF(VLOOKUP($C92,'Regional Crises'!$B$1:$R$66,8,FALSE)="x","x",ROUND(IF(VLOOKUP($C92,'Regional Crises'!$B$1:$R$66,8,FALSE)&gt;J$3,5,IF(VLOOKUP($C92,'Regional Crises'!$B$1:$R$66,8,FALSE)&lt;J$4,0,5-(J$3-VLOOKUP($C92,'Regional Crises'!$B$1:$R$66,8,FALSE))/(J$3-J$4)*5)),1))),IF(VLOOKUP($E92,'Country Indicator Data'!$B$4:$N$194,4,FALSE)="x","x",ROUND(IF(VLOOKUP($E92,'Country Indicator Data'!$B$4:$N$194,4,FALSE)&gt;J$3,5,IF(VLOOKUP($E92,'Country Indicator Data'!$B$4:$N$194,4,FALSE)&lt;J$4,0,5-(J$3-VLOOKUP($E92,'Country Indicator Data'!$B$4:$N$194,4,FALSE))/(J$3-J$4)*5)),1)))</f>
        <v>0.8</v>
      </c>
      <c r="K92" s="238">
        <f t="shared" si="27"/>
        <v>2.4</v>
      </c>
      <c r="L92" s="238">
        <f>IF(B92="Regional crisis",(IF(VLOOKUP($C92,'Regional Crises'!$B$1:$R$66,10,FALSE)="x","x",ROUND(IF(VLOOKUP($C92,'Regional Crises'!$B$1:$R$66,10,FALSE)&gt;L$3,5,IF(VLOOKUP($C92,'Regional Crises'!$B$1:$R$66,10,FALSE)&lt;L$4,0,5-(L$3-VLOOKUP($C92,'Regional Crises'!$B$1:$R$66,10,FALSE))/(L$3-L$4)*5)),1))),IF(VLOOKUP($E92,'Country Indicator Data'!$B$4:$N$194,6,FALSE)="x","x",ROUND(IF(VLOOKUP($E92,'Country Indicator Data'!$B$4:$N$194,6,FALSE)&gt;L$3,5,IF(VLOOKUP($E92,'Country Indicator Data'!$B$4:$N$194,6,FALSE)&lt;L$4,0,5-(L$3-VLOOKUP($E92,'Country Indicator Data'!$B$4:$N$194,6,FALSE))/(L$3-L$4)*5)),1)))</f>
        <v>4.3</v>
      </c>
      <c r="M92" s="238">
        <f>IF(B92="Regional crisis",(IF(VLOOKUP($C92,'Regional Crises'!$B$1:$R$66,11,FALSE)="x","x",ROUND(IF(VLOOKUP($C92,'Regional Crises'!$B$1:$R$66,11,FALSE)&gt;M$3,5,IF(VLOOKUP($C92,'Regional Crises'!$B$1:$R$66,11,FALSE)&lt;M$4,0,5-(M$3-VLOOKUP($C92,'Regional Crises'!$B$1:$R$66,11,FALSE))/(M$3-M$4)*5)),1))),IF(VLOOKUP($E92,'Country Indicator Data'!$B$4:$N$194,7,FALSE)="x","x",ROUND(IF(VLOOKUP($E92,'Country Indicator Data'!$B$4:$N$194,7,FALSE)&gt;M$3,5,IF(VLOOKUP($E92,'Country Indicator Data'!$B$4:$N$194,7,FALSE)&lt;M$4,0,5-(M$3-VLOOKUP($E92,'Country Indicator Data'!$B$4:$N$194,7,FALSE))/(M$3-M$4)*5)),1)))</f>
        <v>2.1</v>
      </c>
      <c r="N92" s="238">
        <f t="shared" si="28"/>
        <v>3.2</v>
      </c>
      <c r="O92" s="238">
        <f t="shared" si="29"/>
        <v>2.7833333333333337</v>
      </c>
      <c r="P92" s="238">
        <f>IF(B92="Regional crisis",VLOOKUP(C92,'Regional Crises'!$B$1:$R$69,12,FALSE),VLOOKUP(E92,'Country Indicator Data'!$B$4:$I$194,8,FALSE))</f>
        <v>3.5</v>
      </c>
      <c r="Q92" s="238">
        <f>IF($B92="Regional crisis",((IF(VLOOKUP($C92,'Regional Crises'!$B$1:$R$66,13,FALSE)="x","x",ROUND(IF(VLOOKUP($C92,'Regional Crises'!$B$1:$R$66,13,FALSE)&gt;Q$3,5,IF(VLOOKUP($C92,'Regional Crises'!$B$1:$R$66,13,FALSE)&lt;Q$4,0,5-(LOG(Q$3)-LOG(VLOOKUP($C92,'Regional Crises'!$B$1:$R$66,13,FALSE)))/(LOG(Q$3)-LOG(Q$4))*5)),1)))),(IF(VLOOKUP($E92,'Country Indicator Data'!$B$4:$N$194,9,FALSE)="x","x",ROUND(IF(VLOOKUP($E92,'Country Indicator Data'!$B$4:$N$194,9,FALSE)&gt;Q$3,5,IF(VLOOKUP($E92,'Country Indicator Data'!$B$4:$N$194,9,FALSE)&lt;Q$4,0,5-(LOG(Q$3)-LOG(VLOOKUP($E92,'Country Indicator Data'!$B$4:$N$194,9,FALSE)))/(LOG(Q$3)-LOG(Q$4))*5)),1))))</f>
        <v>5</v>
      </c>
      <c r="R92" s="238">
        <f t="shared" si="30"/>
        <v>4.25</v>
      </c>
      <c r="S92" s="238">
        <f>IF(B92="Regional crisis",((IF(VLOOKUP($C92,'Regional Crises'!$B$1:$R$66,17,FALSE)="x","x",ROUND(IF(VLOOKUP($C92,'Regional Crises'!$B$1:$R$66,17,FALSE)&gt;S$3,0,IF(VLOOKUP($C92,'Regional Crises'!$B$1:$R$66,17,FALSE)&lt;S$4,5,(S$3-VLOOKUP($C92,'Regional Crises'!$B$1:$R$66,17,FALSE))/(S$3-S$4)*5)),1)))),(IF(VLOOKUP($E92,'Country Indicator Data'!$B$4:$N$194,13,FALSE)="x","x",ROUND(IF(VLOOKUP($E92,'Country Indicator Data'!$B$4:$N$194,13,FALSE)&gt;S$3,0,IF(VLOOKUP($E92,'Country Indicator Data'!$B$4:$N$194,13,FALSE)&lt;S$4,5,(S$3-VLOOKUP($E92,'Country Indicator Data'!$B$4:$N$194,13,FALSE))/(S$3-S$4)*5)),1))))</f>
        <v>3.7</v>
      </c>
      <c r="T92" s="238">
        <f>IF(B92="Regional crisis",((IF(VLOOKUP($C92,'Regional Crises'!$B$1:$R$66,14,FALSE)="x","x",ROUND(IF(VLOOKUP($C92,'Regional Crises'!$B$1:$R$66,14,FALSE)&gt;T$3,0,IF(VLOOKUP($C92,'Regional Crises'!$B$1:$R$66,14,FALSE)&lt;T$4,5,(T$3-VLOOKUP($C92,'Regional Crises'!$B$1:$R$66,14,FALSE))/(T$3-T$4)*5)),1)))),(IF(VLOOKUP($E92,'Country Indicator Data'!$B$4:$N$194,10,FALSE)="x","x",ROUND(IF(VLOOKUP($E92,'Country Indicator Data'!$B$4:$N$194,10,FALSE)&gt;T$3,0,IF(VLOOKUP($E92,'Country Indicator Data'!$B$4:$N$194,10,FALSE)&lt;T$4,5,(T$3-VLOOKUP($E92,'Country Indicator Data'!$B$4:$N$194,10,FALSE))/(T$3-T$4)*5)),1))))</f>
        <v>3.5</v>
      </c>
      <c r="U92" s="238">
        <f>IF(B92="Regional crisis",((IF(VLOOKUP($C92,'Regional Crises'!$B$1:$R$66,15,FALSE)="x","x",ROUND(IF(VLOOKUP($C92,'Regional Crises'!$B$1:$R$66,15,FALSE)&gt;U$3,0,IF(VLOOKUP($C92,'Regional Crises'!$B$1:$R$66,15,FALSE)&lt;U$4,5,(U$3-VLOOKUP($C92,'Regional Crises'!$B$1:$R$66,15,FALSE))/(U$3-U$4)*5)),1)))),(IF(VLOOKUP($E92,'Country Indicator Data'!$B$4:$N$194,11,FALSE)="x","x",ROUND(IF(VLOOKUP($E92,'Country Indicator Data'!$B$4:$N$194,11,FALSE)&gt;U$3,0,IF(VLOOKUP($E92,'Country Indicator Data'!$B$4:$N$194,11,FALSE)&lt;U$4,5,(U$3-VLOOKUP($E92,'Country Indicator Data'!$B$4:$N$194,11,FALSE))/(U$3-U$4)*5)),1))))</f>
        <v>3</v>
      </c>
      <c r="V92" s="238">
        <f>IF(B92="Regional crisis",((IF(VLOOKUP($C92,'Regional Crises'!$B$1:$R$66,16,FALSE)="x","x",ROUND(IF(VLOOKUP($C92,'Regional Crises'!$B$1:$R$66,16,FALSE)&gt;V$3,0,IF(VLOOKUP($C92,'Regional Crises'!$B$1:$R$66,16,FALSE)&lt;V$4,5,(V$3-VLOOKUP($C92,'Regional Crises'!$B$1:$R$66,16,FALSE))/(V$3-V$4)*5)),1)))),(IF(VLOOKUP($E92,'Country Indicator Data'!$B$4:$N$194,12,FALSE)="x","x",ROUND(IF(VLOOKUP($E92,'Country Indicator Data'!$B$4:$N$194,12,FALSE)&gt;V$3,0,IF(VLOOKUP($E92,'Country Indicator Data'!$B$4:$N$194,12,FALSE)&lt;V$4,5,(V$3-VLOOKUP($E92,'Country Indicator Data'!$B$4:$N$194,12,FALSE))/(V$3-V$4)*5)),1))))</f>
        <v>3.4</v>
      </c>
      <c r="W92" s="238">
        <f t="shared" si="31"/>
        <v>3.4</v>
      </c>
      <c r="X92" s="238">
        <f t="shared" si="32"/>
        <v>3.5</v>
      </c>
      <c r="Y92" s="245">
        <f>IF('Core Indicators'!FC89="x","x",IF('Core Indicators'!FC89&gt;=5,5,IF('Core Indicators'!FC89&gt;=4,4,IF('Core Indicators'!FC89&gt;=3,3,IF('Core Indicators'!FC89&gt;=2,2,IF('Core Indicators'!FC89&gt;=1,1,0))))))</f>
        <v>5</v>
      </c>
      <c r="Z92" s="238">
        <f t="shared" si="33"/>
        <v>5</v>
      </c>
      <c r="AA92" s="245">
        <f>'Crisis Indicator Data'!Y89</f>
        <v>1</v>
      </c>
      <c r="AB92" s="245">
        <f>'Crisis Indicator Data'!Z89</f>
        <v>1</v>
      </c>
      <c r="AC92" s="245">
        <f>'Crisis Indicator Data'!AA89</f>
        <v>2</v>
      </c>
      <c r="AD92" s="245">
        <f>'Crisis Indicator Data'!AB89</f>
        <v>2</v>
      </c>
      <c r="AE92" s="245">
        <f t="shared" si="34"/>
        <v>3</v>
      </c>
      <c r="AF92" s="245">
        <f>'Crisis Indicator Data'!AC89</f>
        <v>0</v>
      </c>
      <c r="AG92" s="245">
        <f>'Crisis Indicator Data'!AD89</f>
        <v>2</v>
      </c>
      <c r="AH92" s="245">
        <f t="shared" si="35"/>
        <v>2</v>
      </c>
      <c r="AI92" s="245">
        <f>'Crisis Indicator Data'!AE89</f>
        <v>2</v>
      </c>
      <c r="AJ92" s="245">
        <f>'Crisis Indicator Data'!AF89</f>
        <v>2</v>
      </c>
      <c r="AK92" s="245">
        <f>'Crisis Indicator Data'!AG89</f>
        <v>3</v>
      </c>
      <c r="AL92" s="245">
        <f t="shared" si="36"/>
        <v>5</v>
      </c>
      <c r="AM92" s="238">
        <f t="shared" si="37"/>
        <v>3</v>
      </c>
      <c r="AN92" s="238">
        <f t="shared" si="38"/>
        <v>4</v>
      </c>
    </row>
    <row r="93" spans="1:40" ht="13.5" customHeight="1" x14ac:dyDescent="0.3">
      <c r="A93" s="148" t="str">
        <f>'Crisis Indicator Data'!A90</f>
        <v>Venezuela Regional Crisis</v>
      </c>
      <c r="B93" s="149" t="str">
        <f>'Crisis Indicator Data'!B90</f>
        <v>Regional crisis</v>
      </c>
      <c r="C93" s="149" t="str">
        <f>'Crisis Indicator Data'!C90</f>
        <v>REG002</v>
      </c>
      <c r="D93" s="149" t="str">
        <f>'Crisis Indicator Data'!D90</f>
        <v>Venezuela,Brazil,Colombia,Ecuador,Peru,Trinidad and Tobago</v>
      </c>
      <c r="E93" s="150" t="str">
        <f>'Crisis Indicator Data'!E90</f>
        <v>VEN,BRA,COL,ECU,PER,TTO</v>
      </c>
      <c r="F93" s="238">
        <f>IF(B93="Regional crisis",(IF(VLOOKUP($C93,'Regional Crises'!$B$1:$R$66,7,FALSE)="x","x",ROUND(IF(VLOOKUP($C93,'Regional Crises'!$B$1:$R$66,7,FALSE)&gt;$F$3,5,IF(VLOOKUP($C93,'Regional Crises'!$B$1:$R$66,7,FALSE)&lt;F$4,0,($F$3-VLOOKUP($C93,'Regional Crises'!$B$1:$R$66,7,FALSE))/($F$3-$F$4)*5)),1))),IF(VLOOKUP($E93,'Country Indicator Data'!$B$4:$N$194,3,FALSE)="x","x",ROUND(IF(VLOOKUP($E93,'Country Indicator Data'!$B$4:$N$194,3,FALSE)&gt;$F$3,5,IF(VLOOKUP($E93,'Country Indicator Data'!$B$4:$N$194,3,FALSE)&lt;$F$4,0,($F$3-VLOOKUP($E93,'Country Indicator Data'!$B$4:$N$194,3,FALSE))/($F$3-$F$4)*5)),1)))</f>
        <v>1.5</v>
      </c>
      <c r="G93" s="238">
        <f>IF(B93="Regional crisis",(IF(VLOOKUP($C93,'Regional Crises'!$B$1:$R$66,9,FALSE)="x","x",ROUND(IF(VLOOKUP($C93,'Regional Crises'!$B$1:$R$66,9,FALSE)&gt;G$3,5,IF(VLOOKUP($C93,'Regional Crises'!$B$1:$R$66,9,FALSE)&lt;G$4,0,(G$3-VLOOKUP($C93,'Regional Crises'!$B$1:$R$66,9,FALSE))/(G$3-G$4)*5)),1))),IF(VLOOKUP($E93,'Country Indicator Data'!$B$4:$N$194,5,FALSE)="x","x",ROUND(IF(VLOOKUP($E93,'Country Indicator Data'!$B$4:$N$194,5,FALSE)&gt;G$3,5,IF(VLOOKUP($E93,'Country Indicator Data'!$B$4:$N$194,5,FALSE)&lt;G$4,0,(G$3-VLOOKUP($E93,'Country Indicator Data'!$B$4:$N$194,5,FALSE))/(G$3-G$4)*5)),1)))</f>
        <v>1.7</v>
      </c>
      <c r="H93" s="238">
        <f t="shared" si="26"/>
        <v>1.6</v>
      </c>
      <c r="I93" s="238">
        <f>IF(B93="Regional crisis",(IF(VLOOKUP($C93,'Regional Crises'!$B$1:$R$66,6,FALSE)="x","x",ROUND(IF(VLOOKUP($C93,'Regional Crises'!$B$1:$R$66,6,FALSE)&gt;I$3,5,IF(VLOOKUP($C93,'Regional Crises'!$B$1:$R$66,6,FALSE)&lt;I$4,0,5-(I$3-VLOOKUP($C93,'Regional Crises'!$B$1:$R$66,6,FALSE))/(I$3-I$4)*5)),1))),IF(VLOOKUP($E93,'Country Indicator Data'!$B$4:$N$194,2,FALSE)="x","x",ROUND(IF(VLOOKUP($E93,'Country Indicator Data'!$B$4:$N$194,2,FALSE)&gt;I$3,5,IF(VLOOKUP($E93,'Country Indicator Data'!$B$4:$N$194,2,FALSE)&lt;I$4,0,5-(I$3-VLOOKUP($E93,'Country Indicator Data'!$B$4:$N$194,2,FALSE))/(I$3-I$4)*5)),1)))</f>
        <v>2.4</v>
      </c>
      <c r="J93" s="238">
        <f>IF(B93="Regional crisis",(IF(VLOOKUP($C93,'Regional Crises'!$B$1:$R$66,8,FALSE)="x","x",ROUND(IF(VLOOKUP($C93,'Regional Crises'!$B$1:$R$66,8,FALSE)&gt;J$3,5,IF(VLOOKUP($C93,'Regional Crises'!$B$1:$R$66,8,FALSE)&lt;J$4,0,5-(J$3-VLOOKUP($C93,'Regional Crises'!$B$1:$R$66,8,FALSE))/(J$3-J$4)*5)),1))),IF(VLOOKUP($E93,'Country Indicator Data'!$B$4:$N$194,4,FALSE)="x","x",ROUND(IF(VLOOKUP($E93,'Country Indicator Data'!$B$4:$N$194,4,FALSE)&gt;J$3,5,IF(VLOOKUP($E93,'Country Indicator Data'!$B$4:$N$194,4,FALSE)&lt;J$4,0,5-(J$3-VLOOKUP($E93,'Country Indicator Data'!$B$4:$N$194,4,FALSE))/(J$3-J$4)*5)),1)))</f>
        <v>2.7</v>
      </c>
      <c r="K93" s="238">
        <f t="shared" si="27"/>
        <v>2.5499999999999998</v>
      </c>
      <c r="L93" s="238">
        <f>IF(B93="Regional crisis",(IF(VLOOKUP($C93,'Regional Crises'!$B$1:$R$66,10,FALSE)="x","x",ROUND(IF(VLOOKUP($C93,'Regional Crises'!$B$1:$R$66,10,FALSE)&gt;L$3,5,IF(VLOOKUP($C93,'Regional Crises'!$B$1:$R$66,10,FALSE)&lt;L$4,0,5-(L$3-VLOOKUP($C93,'Regional Crises'!$B$1:$R$66,10,FALSE))/(L$3-L$4)*5)),1))),IF(VLOOKUP($E93,'Country Indicator Data'!$B$4:$N$194,6,FALSE)="x","x",ROUND(IF(VLOOKUP($E93,'Country Indicator Data'!$B$4:$N$194,6,FALSE)&gt;L$3,5,IF(VLOOKUP($E93,'Country Indicator Data'!$B$4:$N$194,6,FALSE)&lt;L$4,0,5-(L$3-VLOOKUP($E93,'Country Indicator Data'!$B$4:$N$194,6,FALSE))/(L$3-L$4)*5)),1)))</f>
        <v>2.6</v>
      </c>
      <c r="M93" s="238">
        <f>IF(B93="Regional crisis",(IF(VLOOKUP($C93,'Regional Crises'!$B$1:$R$66,11,FALSE)="x","x",ROUND(IF(VLOOKUP($C93,'Regional Crises'!$B$1:$R$66,11,FALSE)&gt;M$3,5,IF(VLOOKUP($C93,'Regional Crises'!$B$1:$R$66,11,FALSE)&lt;M$4,0,5-(M$3-VLOOKUP($C93,'Regional Crises'!$B$1:$R$66,11,FALSE))/(M$3-M$4)*5)),1))),IF(VLOOKUP($E93,'Country Indicator Data'!$B$4:$N$194,7,FALSE)="x","x",ROUND(IF(VLOOKUP($E93,'Country Indicator Data'!$B$4:$N$194,7,FALSE)&gt;M$3,5,IF(VLOOKUP($E93,'Country Indicator Data'!$B$4:$N$194,7,FALSE)&lt;M$4,0,5-(M$3-VLOOKUP($E93,'Country Indicator Data'!$B$4:$N$194,7,FALSE))/(M$3-M$4)*5)),1)))</f>
        <v>2.9</v>
      </c>
      <c r="N93" s="238">
        <f t="shared" si="28"/>
        <v>2.75</v>
      </c>
      <c r="O93" s="238">
        <f t="shared" si="29"/>
        <v>2.3000000000000003</v>
      </c>
      <c r="P93" s="238">
        <f>IF(B93="Regional crisis",VLOOKUP(C93,'Regional Crises'!$B$1:$R$69,12,FALSE),VLOOKUP(E93,'Country Indicator Data'!$B$4:$I$194,8,FALSE))</f>
        <v>3</v>
      </c>
      <c r="Q93" s="238" t="str">
        <f>IF($B93="Regional crisis",((IF(VLOOKUP($C93,'Regional Crises'!$B$1:$R$66,13,FALSE)="x","x",ROUND(IF(VLOOKUP($C93,'Regional Crises'!$B$1:$R$66,13,FALSE)&gt;Q$3,5,IF(VLOOKUP($C93,'Regional Crises'!$B$1:$R$66,13,FALSE)&lt;Q$4,0,5-(LOG(Q$3)-LOG(VLOOKUP($C93,'Regional Crises'!$B$1:$R$66,13,FALSE)))/(LOG(Q$3)-LOG(Q$4))*5)),1)))),(IF(VLOOKUP($E93,'Country Indicator Data'!$B$4:$N$194,9,FALSE)="x","x",ROUND(IF(VLOOKUP($E93,'Country Indicator Data'!$B$4:$N$194,9,FALSE)&gt;Q$3,5,IF(VLOOKUP($E93,'Country Indicator Data'!$B$4:$N$194,9,FALSE)&lt;Q$4,0,5-(LOG(Q$3)-LOG(VLOOKUP($E93,'Country Indicator Data'!$B$4:$N$194,9,FALSE)))/(LOG(Q$3)-LOG(Q$4))*5)),1))))</f>
        <v>x</v>
      </c>
      <c r="R93" s="238">
        <f t="shared" si="30"/>
        <v>3</v>
      </c>
      <c r="S93" s="238">
        <f>IF(B93="Regional crisis",((IF(VLOOKUP($C93,'Regional Crises'!$B$1:$R$66,17,FALSE)="x","x",ROUND(IF(VLOOKUP($C93,'Regional Crises'!$B$1:$R$66,17,FALSE)&gt;S$3,0,IF(VLOOKUP($C93,'Regional Crises'!$B$1:$R$66,17,FALSE)&lt;S$4,5,(S$3-VLOOKUP($C93,'Regional Crises'!$B$1:$R$66,17,FALSE))/(S$3-S$4)*5)),1)))),(IF(VLOOKUP($E93,'Country Indicator Data'!$B$4:$N$194,13,FALSE)="x","x",ROUND(IF(VLOOKUP($E93,'Country Indicator Data'!$B$4:$N$194,13,FALSE)&gt;S$3,0,IF(VLOOKUP($E93,'Country Indicator Data'!$B$4:$N$194,13,FALSE)&lt;S$4,5,(S$3-VLOOKUP($E93,'Country Indicator Data'!$B$4:$N$194,13,FALSE))/(S$3-S$4)*5)),1))))</f>
        <v>3.3</v>
      </c>
      <c r="T93" s="238">
        <f>IF(B93="Regional crisis",((IF(VLOOKUP($C93,'Regional Crises'!$B$1:$R$66,14,FALSE)="x","x",ROUND(IF(VLOOKUP($C93,'Regional Crises'!$B$1:$R$66,14,FALSE)&gt;T$3,0,IF(VLOOKUP($C93,'Regional Crises'!$B$1:$R$66,14,FALSE)&lt;T$4,5,(T$3-VLOOKUP($C93,'Regional Crises'!$B$1:$R$66,14,FALSE))/(T$3-T$4)*5)),1)))),(IF(VLOOKUP($E93,'Country Indicator Data'!$B$4:$N$194,10,FALSE)="x","x",ROUND(IF(VLOOKUP($E93,'Country Indicator Data'!$B$4:$N$194,10,FALSE)&gt;T$3,0,IF(VLOOKUP($E93,'Country Indicator Data'!$B$4:$N$194,10,FALSE)&lt;T$4,5,(T$3-VLOOKUP($E93,'Country Indicator Data'!$B$4:$N$194,10,FALSE))/(T$3-T$4)*5)),1))))</f>
        <v>3.2</v>
      </c>
      <c r="U93" s="238">
        <f>IF(B93="Regional crisis",((IF(VLOOKUP($C93,'Regional Crises'!$B$1:$R$66,15,FALSE)="x","x",ROUND(IF(VLOOKUP($C93,'Regional Crises'!$B$1:$R$66,15,FALSE)&gt;U$3,0,IF(VLOOKUP($C93,'Regional Crises'!$B$1:$R$66,15,FALSE)&lt;U$4,5,(U$3-VLOOKUP($C93,'Regional Crises'!$B$1:$R$66,15,FALSE))/(U$3-U$4)*5)),1)))),(IF(VLOOKUP($E93,'Country Indicator Data'!$B$4:$N$194,11,FALSE)="x","x",ROUND(IF(VLOOKUP($E93,'Country Indicator Data'!$B$4:$N$194,11,FALSE)&gt;U$3,0,IF(VLOOKUP($E93,'Country Indicator Data'!$B$4:$N$194,11,FALSE)&lt;U$4,5,(U$3-VLOOKUP($E93,'Country Indicator Data'!$B$4:$N$194,11,FALSE))/(U$3-U$4)*5)),1))))</f>
        <v>2</v>
      </c>
      <c r="V93" s="238">
        <f>IF(B93="Regional crisis",((IF(VLOOKUP($C93,'Regional Crises'!$B$1:$R$66,16,FALSE)="x","x",ROUND(IF(VLOOKUP($C93,'Regional Crises'!$B$1:$R$66,16,FALSE)&gt;V$3,0,IF(VLOOKUP($C93,'Regional Crises'!$B$1:$R$66,16,FALSE)&lt;V$4,5,(V$3-VLOOKUP($C93,'Regional Crises'!$B$1:$R$66,16,FALSE))/(V$3-V$4)*5)),1)))),(IF(VLOOKUP($E93,'Country Indicator Data'!$B$4:$N$194,12,FALSE)="x","x",ROUND(IF(VLOOKUP($E93,'Country Indicator Data'!$B$4:$N$194,12,FALSE)&gt;V$3,0,IF(VLOOKUP($E93,'Country Indicator Data'!$B$4:$N$194,12,FALSE)&lt;V$4,5,(V$3-VLOOKUP($E93,'Country Indicator Data'!$B$4:$N$194,12,FALSE))/(V$3-V$4)*5)),1))))</f>
        <v>1.9</v>
      </c>
      <c r="W93" s="238">
        <f t="shared" si="31"/>
        <v>2.6</v>
      </c>
      <c r="X93" s="238">
        <f t="shared" si="32"/>
        <v>2.6</v>
      </c>
      <c r="Y93" s="245">
        <f>IF('Core Indicators'!FC90="x","x",IF('Core Indicators'!FC90&gt;=5,5,IF('Core Indicators'!FC90&gt;=4,4,IF('Core Indicators'!FC90&gt;=3,3,IF('Core Indicators'!FC90&gt;=2,2,IF('Core Indicators'!FC90&gt;=1,1,0))))))</f>
        <v>4</v>
      </c>
      <c r="Z93" s="238">
        <f t="shared" si="33"/>
        <v>4</v>
      </c>
      <c r="AA93" s="245">
        <f>'Crisis Indicator Data'!Y90</f>
        <v>0</v>
      </c>
      <c r="AB93" s="245">
        <f>'Crisis Indicator Data'!Z90</f>
        <v>0</v>
      </c>
      <c r="AC93" s="245">
        <f>'Crisis Indicator Data'!AA90</f>
        <v>0</v>
      </c>
      <c r="AD93" s="245">
        <f>'Crisis Indicator Data'!AB90</f>
        <v>2</v>
      </c>
      <c r="AE93" s="245">
        <f t="shared" si="34"/>
        <v>2</v>
      </c>
      <c r="AF93" s="245">
        <f>'Crisis Indicator Data'!AC90</f>
        <v>0</v>
      </c>
      <c r="AG93" s="245">
        <f>'Crisis Indicator Data'!AD90</f>
        <v>0</v>
      </c>
      <c r="AH93" s="245">
        <f t="shared" si="35"/>
        <v>0</v>
      </c>
      <c r="AI93" s="245">
        <f>'Crisis Indicator Data'!AE90</f>
        <v>0</v>
      </c>
      <c r="AJ93" s="245" t="str">
        <f>'Crisis Indicator Data'!AF90</f>
        <v>x</v>
      </c>
      <c r="AK93" s="245">
        <f>'Crisis Indicator Data'!AG90</f>
        <v>0</v>
      </c>
      <c r="AL93" s="245">
        <f t="shared" si="36"/>
        <v>0</v>
      </c>
      <c r="AM93" s="238">
        <f t="shared" si="37"/>
        <v>1</v>
      </c>
      <c r="AN93" s="238">
        <f t="shared" si="38"/>
        <v>2.5</v>
      </c>
    </row>
    <row r="94" spans="1:40" ht="13.5" customHeight="1" x14ac:dyDescent="0.3">
      <c r="A94" s="148" t="str">
        <f>'Crisis Indicator Data'!A91</f>
        <v>Regional Kashmir conflict</v>
      </c>
      <c r="B94" s="149" t="str">
        <f>'Crisis Indicator Data'!B91</f>
        <v>Regional crisis</v>
      </c>
      <c r="C94" s="149" t="str">
        <f>'Crisis Indicator Data'!C91</f>
        <v>REG003</v>
      </c>
      <c r="D94" s="149" t="str">
        <f>'Crisis Indicator Data'!D91</f>
        <v>India,Pakistan</v>
      </c>
      <c r="E94" s="150" t="str">
        <f>'Crisis Indicator Data'!E91</f>
        <v>IND,PAK</v>
      </c>
      <c r="F94" s="238">
        <f>IF(B94="Regional crisis",(IF(VLOOKUP($C94,'Regional Crises'!$B$1:$R$66,7,FALSE)="x","x",ROUND(IF(VLOOKUP($C94,'Regional Crises'!$B$1:$R$66,7,FALSE)&gt;$F$3,5,IF(VLOOKUP($C94,'Regional Crises'!$B$1:$R$66,7,FALSE)&lt;F$4,0,($F$3-VLOOKUP($C94,'Regional Crises'!$B$1:$R$66,7,FALSE))/($F$3-$F$4)*5)),1))),IF(VLOOKUP($E94,'Country Indicator Data'!$B$4:$N$194,3,FALSE)="x","x",ROUND(IF(VLOOKUP($E94,'Country Indicator Data'!$B$4:$N$194,3,FALSE)&gt;$F$3,5,IF(VLOOKUP($E94,'Country Indicator Data'!$B$4:$N$194,3,FALSE)&lt;$F$4,0,($F$3-VLOOKUP($E94,'Country Indicator Data'!$B$4:$N$194,3,FALSE))/($F$3-$F$4)*5)),1)))</f>
        <v>3.2</v>
      </c>
      <c r="G94" s="238">
        <f>IF(B94="Regional crisis",(IF(VLOOKUP($C94,'Regional Crises'!$B$1:$R$66,9,FALSE)="x","x",ROUND(IF(VLOOKUP($C94,'Regional Crises'!$B$1:$R$66,9,FALSE)&gt;G$3,5,IF(VLOOKUP($C94,'Regional Crises'!$B$1:$R$66,9,FALSE)&lt;G$4,0,(G$3-VLOOKUP($C94,'Regional Crises'!$B$1:$R$66,9,FALSE))/(G$3-G$4)*5)),1))),IF(VLOOKUP($E94,'Country Indicator Data'!$B$4:$N$194,5,FALSE)="x","x",ROUND(IF(VLOOKUP($E94,'Country Indicator Data'!$B$4:$N$194,5,FALSE)&gt;G$3,5,IF(VLOOKUP($E94,'Country Indicator Data'!$B$4:$N$194,5,FALSE)&lt;G$4,0,(G$3-VLOOKUP($E94,'Country Indicator Data'!$B$4:$N$194,5,FALSE))/(G$3-G$4)*5)),1)))</f>
        <v>2.2999999999999998</v>
      </c>
      <c r="H94" s="238">
        <f t="shared" si="26"/>
        <v>2.75</v>
      </c>
      <c r="I94" s="238">
        <f>IF(B94="Regional crisis",(IF(VLOOKUP($C94,'Regional Crises'!$B$1:$R$66,6,FALSE)="x","x",ROUND(IF(VLOOKUP($C94,'Regional Crises'!$B$1:$R$66,6,FALSE)&gt;I$3,5,IF(VLOOKUP($C94,'Regional Crises'!$B$1:$R$66,6,FALSE)&lt;I$4,0,5-(I$3-VLOOKUP($C94,'Regional Crises'!$B$1:$R$66,6,FALSE))/(I$3-I$4)*5)),1))),IF(VLOOKUP($E94,'Country Indicator Data'!$B$4:$N$194,2,FALSE)="x","x",ROUND(IF(VLOOKUP($E94,'Country Indicator Data'!$B$4:$N$194,2,FALSE)&gt;I$3,5,IF(VLOOKUP($E94,'Country Indicator Data'!$B$4:$N$194,2,FALSE)&lt;I$4,0,5-(I$3-VLOOKUP($E94,'Country Indicator Data'!$B$4:$N$194,2,FALSE))/(I$3-I$4)*5)),1)))</f>
        <v>3.8</v>
      </c>
      <c r="J94" s="238">
        <f>IF(B94="Regional crisis",(IF(VLOOKUP($C94,'Regional Crises'!$B$1:$R$66,8,FALSE)="x","x",ROUND(IF(VLOOKUP($C94,'Regional Crises'!$B$1:$R$66,8,FALSE)&gt;J$3,5,IF(VLOOKUP($C94,'Regional Crises'!$B$1:$R$66,8,FALSE)&lt;J$4,0,5-(J$3-VLOOKUP($C94,'Regional Crises'!$B$1:$R$66,8,FALSE))/(J$3-J$4)*5)),1))),IF(VLOOKUP($E94,'Country Indicator Data'!$B$4:$N$194,4,FALSE)="x","x",ROUND(IF(VLOOKUP($E94,'Country Indicator Data'!$B$4:$N$194,4,FALSE)&gt;J$3,5,IF(VLOOKUP($E94,'Country Indicator Data'!$B$4:$N$194,4,FALSE)&lt;J$4,0,5-(J$3-VLOOKUP($E94,'Country Indicator Data'!$B$4:$N$194,4,FALSE))/(J$3-J$4)*5)),1)))</f>
        <v>0.8</v>
      </c>
      <c r="K94" s="238">
        <f t="shared" si="27"/>
        <v>2.2999999999999998</v>
      </c>
      <c r="L94" s="238">
        <f>IF(B94="Regional crisis",(IF(VLOOKUP($C94,'Regional Crises'!$B$1:$R$66,10,FALSE)="x","x",ROUND(IF(VLOOKUP($C94,'Regional Crises'!$B$1:$R$66,10,FALSE)&gt;L$3,5,IF(VLOOKUP($C94,'Regional Crises'!$B$1:$R$66,10,FALSE)&lt;L$4,0,5-(L$3-VLOOKUP($C94,'Regional Crises'!$B$1:$R$66,10,FALSE))/(L$3-L$4)*5)),1))),IF(VLOOKUP($E94,'Country Indicator Data'!$B$4:$N$194,6,FALSE)="x","x",ROUND(IF(VLOOKUP($E94,'Country Indicator Data'!$B$4:$N$194,6,FALSE)&gt;L$3,5,IF(VLOOKUP($E94,'Country Indicator Data'!$B$4:$N$194,6,FALSE)&lt;L$4,0,5-(L$3-VLOOKUP($E94,'Country Indicator Data'!$B$4:$N$194,6,FALSE))/(L$3-L$4)*5)),1)))</f>
        <v>3.5</v>
      </c>
      <c r="M94" s="238">
        <f>IF(B94="Regional crisis",(IF(VLOOKUP($C94,'Regional Crises'!$B$1:$R$66,11,FALSE)="x","x",ROUND(IF(VLOOKUP($C94,'Regional Crises'!$B$1:$R$66,11,FALSE)&gt;M$3,5,IF(VLOOKUP($C94,'Regional Crises'!$B$1:$R$66,11,FALSE)&lt;M$4,0,5-(M$3-VLOOKUP($C94,'Regional Crises'!$B$1:$R$66,11,FALSE))/(M$3-M$4)*5)),1))),IF(VLOOKUP($E94,'Country Indicator Data'!$B$4:$N$194,7,FALSE)="x","x",ROUND(IF(VLOOKUP($E94,'Country Indicator Data'!$B$4:$N$194,7,FALSE)&gt;M$3,5,IF(VLOOKUP($E94,'Country Indicator Data'!$B$4:$N$194,7,FALSE)&lt;M$4,0,5-(M$3-VLOOKUP($E94,'Country Indicator Data'!$B$4:$N$194,7,FALSE))/(M$3-M$4)*5)),1)))</f>
        <v>1.3</v>
      </c>
      <c r="N94" s="238">
        <f t="shared" si="28"/>
        <v>2.4</v>
      </c>
      <c r="O94" s="238">
        <f t="shared" si="29"/>
        <v>2.4833333333333329</v>
      </c>
      <c r="P94" s="238">
        <f>IF(B94="Regional crisis",VLOOKUP(C94,'Regional Crises'!$B$1:$R$69,12,FALSE),VLOOKUP(E94,'Country Indicator Data'!$B$4:$I$194,8,FALSE))</f>
        <v>3.5</v>
      </c>
      <c r="Q94" s="238">
        <f>IF($B94="Regional crisis",((IF(VLOOKUP($C94,'Regional Crises'!$B$1:$R$66,13,FALSE)="x","x",ROUND(IF(VLOOKUP($C94,'Regional Crises'!$B$1:$R$66,13,FALSE)&gt;Q$3,5,IF(VLOOKUP($C94,'Regional Crises'!$B$1:$R$66,13,FALSE)&lt;Q$4,0,5-(LOG(Q$3)-LOG(VLOOKUP($C94,'Regional Crises'!$B$1:$R$66,13,FALSE)))/(LOG(Q$3)-LOG(Q$4))*5)),1)))),(IF(VLOOKUP($E94,'Country Indicator Data'!$B$4:$N$194,9,FALSE)="x","x",ROUND(IF(VLOOKUP($E94,'Country Indicator Data'!$B$4:$N$194,9,FALSE)&gt;Q$3,5,IF(VLOOKUP($E94,'Country Indicator Data'!$B$4:$N$194,9,FALSE)&lt;Q$4,0,5-(LOG(Q$3)-LOG(VLOOKUP($E94,'Country Indicator Data'!$B$4:$N$194,9,FALSE)))/(LOG(Q$3)-LOG(Q$4))*5)),1))))</f>
        <v>3.1</v>
      </c>
      <c r="R94" s="238">
        <f t="shared" si="30"/>
        <v>3.3</v>
      </c>
      <c r="S94" s="238">
        <f>IF(B94="Regional crisis",((IF(VLOOKUP($C94,'Regional Crises'!$B$1:$R$66,17,FALSE)="x","x",ROUND(IF(VLOOKUP($C94,'Regional Crises'!$B$1:$R$66,17,FALSE)&gt;S$3,0,IF(VLOOKUP($C94,'Regional Crises'!$B$1:$R$66,17,FALSE)&lt;S$4,5,(S$3-VLOOKUP($C94,'Regional Crises'!$B$1:$R$66,17,FALSE))/(S$3-S$4)*5)),1)))),(IF(VLOOKUP($E94,'Country Indicator Data'!$B$4:$N$194,13,FALSE)="x","x",ROUND(IF(VLOOKUP($E94,'Country Indicator Data'!$B$4:$N$194,13,FALSE)&gt;S$3,0,IF(VLOOKUP($E94,'Country Indicator Data'!$B$4:$N$194,13,FALSE)&lt;S$4,5,(S$3-VLOOKUP($E94,'Country Indicator Data'!$B$4:$N$194,13,FALSE))/(S$3-S$4)*5)),1))))</f>
        <v>3.2</v>
      </c>
      <c r="T94" s="238">
        <f>IF(B94="Regional crisis",((IF(VLOOKUP($C94,'Regional Crises'!$B$1:$R$66,14,FALSE)="x","x",ROUND(IF(VLOOKUP($C94,'Regional Crises'!$B$1:$R$66,14,FALSE)&gt;T$3,0,IF(VLOOKUP($C94,'Regional Crises'!$B$1:$R$66,14,FALSE)&lt;T$4,5,(T$3-VLOOKUP($C94,'Regional Crises'!$B$1:$R$66,14,FALSE))/(T$3-T$4)*5)),1)))),(IF(VLOOKUP($E94,'Country Indicator Data'!$B$4:$N$194,10,FALSE)="x","x",ROUND(IF(VLOOKUP($E94,'Country Indicator Data'!$B$4:$N$194,10,FALSE)&gt;T$3,0,IF(VLOOKUP($E94,'Country Indicator Data'!$B$4:$N$194,10,FALSE)&lt;T$4,5,(T$3-VLOOKUP($E94,'Country Indicator Data'!$B$4:$N$194,10,FALSE))/(T$3-T$4)*5)),1))))</f>
        <v>2.8</v>
      </c>
      <c r="U94" s="238">
        <f>IF(B94="Regional crisis",((IF(VLOOKUP($C94,'Regional Crises'!$B$1:$R$66,15,FALSE)="x","x",ROUND(IF(VLOOKUP($C94,'Regional Crises'!$B$1:$R$66,15,FALSE)&gt;U$3,0,IF(VLOOKUP($C94,'Regional Crises'!$B$1:$R$66,15,FALSE)&lt;U$4,5,(U$3-VLOOKUP($C94,'Regional Crises'!$B$1:$R$66,15,FALSE))/(U$3-U$4)*5)),1)))),(IF(VLOOKUP($E94,'Country Indicator Data'!$B$4:$N$194,11,FALSE)="x","x",ROUND(IF(VLOOKUP($E94,'Country Indicator Data'!$B$4:$N$194,11,FALSE)&gt;U$3,0,IF(VLOOKUP($E94,'Country Indicator Data'!$B$4:$N$194,11,FALSE)&lt;U$4,5,(U$3-VLOOKUP($E94,'Country Indicator Data'!$B$4:$N$194,11,FALSE))/(U$3-U$4)*5)),1))))</f>
        <v>2.4</v>
      </c>
      <c r="V94" s="238">
        <f>IF(B94="Regional crisis",((IF(VLOOKUP($C94,'Regional Crises'!$B$1:$R$66,16,FALSE)="x","x",ROUND(IF(VLOOKUP($C94,'Regional Crises'!$B$1:$R$66,16,FALSE)&gt;V$3,0,IF(VLOOKUP($C94,'Regional Crises'!$B$1:$R$66,16,FALSE)&lt;V$4,5,(V$3-VLOOKUP($C94,'Regional Crises'!$B$1:$R$66,16,FALSE))/(V$3-V$4)*5)),1)))),(IF(VLOOKUP($E94,'Country Indicator Data'!$B$4:$N$194,12,FALSE)="x","x",ROUND(IF(VLOOKUP($E94,'Country Indicator Data'!$B$4:$N$194,12,FALSE)&gt;V$3,0,IF(VLOOKUP($E94,'Country Indicator Data'!$B$4:$N$194,12,FALSE)&lt;V$4,5,(V$3-VLOOKUP($E94,'Country Indicator Data'!$B$4:$N$194,12,FALSE))/(V$3-V$4)*5)),1))))</f>
        <v>2.2999999999999998</v>
      </c>
      <c r="W94" s="238">
        <f t="shared" si="31"/>
        <v>2.7</v>
      </c>
      <c r="X94" s="238">
        <f t="shared" si="32"/>
        <v>2.8</v>
      </c>
      <c r="Y94" s="245">
        <f>IF('Core Indicators'!FC91="x","x",IF('Core Indicators'!FC91&gt;=5,5,IF('Core Indicators'!FC91&gt;=4,4,IF('Core Indicators'!FC91&gt;=3,3,IF('Core Indicators'!FC91&gt;=2,2,IF('Core Indicators'!FC91&gt;=1,1,0))))))</f>
        <v>3</v>
      </c>
      <c r="Z94" s="238">
        <f t="shared" si="33"/>
        <v>3</v>
      </c>
      <c r="AA94" s="245">
        <f>'Crisis Indicator Data'!Y91</f>
        <v>2</v>
      </c>
      <c r="AB94" s="245">
        <f>'Crisis Indicator Data'!Z91</f>
        <v>1</v>
      </c>
      <c r="AC94" s="245">
        <f>'Crisis Indicator Data'!AA91</f>
        <v>2</v>
      </c>
      <c r="AD94" s="245">
        <f>'Crisis Indicator Data'!AB91</f>
        <v>0</v>
      </c>
      <c r="AE94" s="245">
        <f t="shared" si="34"/>
        <v>2</v>
      </c>
      <c r="AF94" s="245">
        <f>'Crisis Indicator Data'!AC91</f>
        <v>1</v>
      </c>
      <c r="AG94" s="245">
        <f>'Crisis Indicator Data'!AD91</f>
        <v>2</v>
      </c>
      <c r="AH94" s="245">
        <f t="shared" si="35"/>
        <v>3</v>
      </c>
      <c r="AI94" s="245">
        <f>'Crisis Indicator Data'!AE91</f>
        <v>1</v>
      </c>
      <c r="AJ94" s="245">
        <f>'Crisis Indicator Data'!AF91</f>
        <v>1</v>
      </c>
      <c r="AK94" s="245">
        <f>'Crisis Indicator Data'!AG91</f>
        <v>3</v>
      </c>
      <c r="AL94" s="245">
        <f t="shared" si="36"/>
        <v>4</v>
      </c>
      <c r="AM94" s="238">
        <f t="shared" si="37"/>
        <v>3</v>
      </c>
      <c r="AN94" s="238">
        <f t="shared" si="38"/>
        <v>3</v>
      </c>
    </row>
    <row r="95" spans="1:40" ht="13.5" customHeight="1" x14ac:dyDescent="0.3">
      <c r="A95" s="148" t="str">
        <f>'Crisis Indicator Data'!A92</f>
        <v>Syrian Regional Crisis</v>
      </c>
      <c r="B95" s="149" t="str">
        <f>'Crisis Indicator Data'!B92</f>
        <v>Regional crisis</v>
      </c>
      <c r="C95" s="149" t="str">
        <f>'Crisis Indicator Data'!C92</f>
        <v>REG004</v>
      </c>
      <c r="D95" s="149" t="str">
        <f>'Crisis Indicator Data'!D92</f>
        <v>Syria,Turkey,Iraq,Egypt,Jordan,Lebanon</v>
      </c>
      <c r="E95" s="150" t="str">
        <f>'Crisis Indicator Data'!E92</f>
        <v>SYR,TUR,IRQ,EGY,JOR,LBN</v>
      </c>
      <c r="F95" s="238">
        <f>IF(B95="Regional crisis",(IF(VLOOKUP($C95,'Regional Crises'!$B$1:$R$66,7,FALSE)="x","x",ROUND(IF(VLOOKUP($C95,'Regional Crises'!$B$1:$R$66,7,FALSE)&gt;$F$3,5,IF(VLOOKUP($C95,'Regional Crises'!$B$1:$R$66,7,FALSE)&lt;F$4,0,($F$3-VLOOKUP($C95,'Regional Crises'!$B$1:$R$66,7,FALSE))/($F$3-$F$4)*5)),1))),IF(VLOOKUP($E95,'Country Indicator Data'!$B$4:$N$194,3,FALSE)="x","x",ROUND(IF(VLOOKUP($E95,'Country Indicator Data'!$B$4:$N$194,3,FALSE)&gt;$F$3,5,IF(VLOOKUP($E95,'Country Indicator Data'!$B$4:$N$194,3,FALSE)&lt;$F$4,0,($F$3-VLOOKUP($E95,'Country Indicator Data'!$B$4:$N$194,3,FALSE))/($F$3-$F$4)*5)),1)))</f>
        <v>3.8</v>
      </c>
      <c r="G95" s="238">
        <f>IF(B95="Regional crisis",(IF(VLOOKUP($C95,'Regional Crises'!$B$1:$R$66,9,FALSE)="x","x",ROUND(IF(VLOOKUP($C95,'Regional Crises'!$B$1:$R$66,9,FALSE)&gt;G$3,5,IF(VLOOKUP($C95,'Regional Crises'!$B$1:$R$66,9,FALSE)&lt;G$4,0,(G$3-VLOOKUP($C95,'Regional Crises'!$B$1:$R$66,9,FALSE))/(G$3-G$4)*5)),1))),IF(VLOOKUP($E95,'Country Indicator Data'!$B$4:$N$194,5,FALSE)="x","x",ROUND(IF(VLOOKUP($E95,'Country Indicator Data'!$B$4:$N$194,5,FALSE)&gt;G$3,5,IF(VLOOKUP($E95,'Country Indicator Data'!$B$4:$N$194,5,FALSE)&lt;G$4,0,(G$3-VLOOKUP($E95,'Country Indicator Data'!$B$4:$N$194,5,FALSE))/(G$3-G$4)*5)),1)))</f>
        <v>3</v>
      </c>
      <c r="H95" s="238">
        <f t="shared" si="26"/>
        <v>3.4</v>
      </c>
      <c r="I95" s="238">
        <f>IF(B95="Regional crisis",(IF(VLOOKUP($C95,'Regional Crises'!$B$1:$R$66,6,FALSE)="x","x",ROUND(IF(VLOOKUP($C95,'Regional Crises'!$B$1:$R$66,6,FALSE)&gt;I$3,5,IF(VLOOKUP($C95,'Regional Crises'!$B$1:$R$66,6,FALSE)&lt;I$4,0,5-(I$3-VLOOKUP($C95,'Regional Crises'!$B$1:$R$66,6,FALSE))/(I$3-I$4)*5)),1))),IF(VLOOKUP($E95,'Country Indicator Data'!$B$4:$N$194,2,FALSE)="x","x",ROUND(IF(VLOOKUP($E95,'Country Indicator Data'!$B$4:$N$194,2,FALSE)&gt;I$3,5,IF(VLOOKUP($E95,'Country Indicator Data'!$B$4:$N$194,2,FALSE)&lt;I$4,0,5-(I$3-VLOOKUP($E95,'Country Indicator Data'!$B$4:$N$194,2,FALSE))/(I$3-I$4)*5)),1)))</f>
        <v>2.5</v>
      </c>
      <c r="J95" s="238">
        <f>IF(B95="Regional crisis",(IF(VLOOKUP($C95,'Regional Crises'!$B$1:$R$66,8,FALSE)="x","x",ROUND(IF(VLOOKUP($C95,'Regional Crises'!$B$1:$R$66,8,FALSE)&gt;J$3,5,IF(VLOOKUP($C95,'Regional Crises'!$B$1:$R$66,8,FALSE)&lt;J$4,0,5-(J$3-VLOOKUP($C95,'Regional Crises'!$B$1:$R$66,8,FALSE))/(J$3-J$4)*5)),1))),IF(VLOOKUP($E95,'Country Indicator Data'!$B$4:$N$194,4,FALSE)="x","x",ROUND(IF(VLOOKUP($E95,'Country Indicator Data'!$B$4:$N$194,4,FALSE)&gt;J$3,5,IF(VLOOKUP($E95,'Country Indicator Data'!$B$4:$N$194,4,FALSE)&lt;J$4,0,5-(J$3-VLOOKUP($E95,'Country Indicator Data'!$B$4:$N$194,4,FALSE))/(J$3-J$4)*5)),1)))</f>
        <v>3.3</v>
      </c>
      <c r="K95" s="238">
        <f t="shared" si="27"/>
        <v>2.9</v>
      </c>
      <c r="L95" s="238">
        <f>IF(B95="Regional crisis",(IF(VLOOKUP($C95,'Regional Crises'!$B$1:$R$66,10,FALSE)="x","x",ROUND(IF(VLOOKUP($C95,'Regional Crises'!$B$1:$R$66,10,FALSE)&gt;L$3,5,IF(VLOOKUP($C95,'Regional Crises'!$B$1:$R$66,10,FALSE)&lt;L$4,0,5-(L$3-VLOOKUP($C95,'Regional Crises'!$B$1:$R$66,10,FALSE))/(L$3-L$4)*5)),1))),IF(VLOOKUP($E95,'Country Indicator Data'!$B$4:$N$194,6,FALSE)="x","x",ROUND(IF(VLOOKUP($E95,'Country Indicator Data'!$B$4:$N$194,6,FALSE)&gt;L$3,5,IF(VLOOKUP($E95,'Country Indicator Data'!$B$4:$N$194,6,FALSE)&lt;L$4,0,5-(L$3-VLOOKUP($E95,'Country Indicator Data'!$B$4:$N$194,6,FALSE))/(L$3-L$4)*5)),1)))</f>
        <v>3</v>
      </c>
      <c r="M95" s="238">
        <f>IF(B95="Regional crisis",(IF(VLOOKUP($C95,'Regional Crises'!$B$1:$R$66,11,FALSE)="x","x",ROUND(IF(VLOOKUP($C95,'Regional Crises'!$B$1:$R$66,11,FALSE)&gt;M$3,5,IF(VLOOKUP($C95,'Regional Crises'!$B$1:$R$66,11,FALSE)&lt;M$4,0,5-(M$3-VLOOKUP($C95,'Regional Crises'!$B$1:$R$66,11,FALSE))/(M$3-M$4)*5)),1))),IF(VLOOKUP($E95,'Country Indicator Data'!$B$4:$N$194,7,FALSE)="x","x",ROUND(IF(VLOOKUP($E95,'Country Indicator Data'!$B$4:$N$194,7,FALSE)&gt;M$3,5,IF(VLOOKUP($E95,'Country Indicator Data'!$B$4:$N$194,7,FALSE)&lt;M$4,0,5-(M$3-VLOOKUP($E95,'Country Indicator Data'!$B$4:$N$194,7,FALSE))/(M$3-M$4)*5)),1)))</f>
        <v>1.1000000000000001</v>
      </c>
      <c r="N95" s="238">
        <f t="shared" si="28"/>
        <v>2.0499999999999998</v>
      </c>
      <c r="O95" s="238">
        <f t="shared" si="29"/>
        <v>2.7833333333333332</v>
      </c>
      <c r="P95" s="238">
        <f>IF(B95="Regional crisis",VLOOKUP(C95,'Regional Crises'!$B$1:$R$69,12,FALSE),VLOOKUP(E95,'Country Indicator Data'!$B$4:$I$194,8,FALSE))</f>
        <v>4.166666666666667</v>
      </c>
      <c r="Q95" s="238">
        <f>IF($B95="Regional crisis",((IF(VLOOKUP($C95,'Regional Crises'!$B$1:$R$66,13,FALSE)="x","x",ROUND(IF(VLOOKUP($C95,'Regional Crises'!$B$1:$R$66,13,FALSE)&gt;Q$3,5,IF(VLOOKUP($C95,'Regional Crises'!$B$1:$R$66,13,FALSE)&lt;Q$4,0,5-(LOG(Q$3)-LOG(VLOOKUP($C95,'Regional Crises'!$B$1:$R$66,13,FALSE)))/(LOG(Q$3)-LOG(Q$4))*5)),1)))),(IF(VLOOKUP($E95,'Country Indicator Data'!$B$4:$N$194,9,FALSE)="x","x",ROUND(IF(VLOOKUP($E95,'Country Indicator Data'!$B$4:$N$194,9,FALSE)&gt;Q$3,5,IF(VLOOKUP($E95,'Country Indicator Data'!$B$4:$N$194,9,FALSE)&lt;Q$4,0,5-(LOG(Q$3)-LOG(VLOOKUP($E95,'Country Indicator Data'!$B$4:$N$194,9,FALSE)))/(LOG(Q$3)-LOG(Q$4))*5)),1))))</f>
        <v>5</v>
      </c>
      <c r="R95" s="238">
        <f t="shared" si="30"/>
        <v>4.5833333333333339</v>
      </c>
      <c r="S95" s="238">
        <f>IF(B95="Regional crisis",((IF(VLOOKUP($C95,'Regional Crises'!$B$1:$R$66,17,FALSE)="x","x",ROUND(IF(VLOOKUP($C95,'Regional Crises'!$B$1:$R$66,17,FALSE)&gt;S$3,0,IF(VLOOKUP($C95,'Regional Crises'!$B$1:$R$66,17,FALSE)&lt;S$4,5,(S$3-VLOOKUP($C95,'Regional Crises'!$B$1:$R$66,17,FALSE))/(S$3-S$4)*5)),1)))),(IF(VLOOKUP($E95,'Country Indicator Data'!$B$4:$N$194,13,FALSE)="x","x",ROUND(IF(VLOOKUP($E95,'Country Indicator Data'!$B$4:$N$194,13,FALSE)&gt;S$3,0,IF(VLOOKUP($E95,'Country Indicator Data'!$B$4:$N$194,13,FALSE)&lt;S$4,5,(S$3-VLOOKUP($E95,'Country Indicator Data'!$B$4:$N$194,13,FALSE))/(S$3-S$4)*5)),1))))</f>
        <v>3.5</v>
      </c>
      <c r="T95" s="238">
        <f>IF(B95="Regional crisis",((IF(VLOOKUP($C95,'Regional Crises'!$B$1:$R$66,14,FALSE)="x","x",ROUND(IF(VLOOKUP($C95,'Regional Crises'!$B$1:$R$66,14,FALSE)&gt;T$3,0,IF(VLOOKUP($C95,'Regional Crises'!$B$1:$R$66,14,FALSE)&lt;T$4,5,(T$3-VLOOKUP($C95,'Regional Crises'!$B$1:$R$66,14,FALSE))/(T$3-T$4)*5)),1)))),(IF(VLOOKUP($E95,'Country Indicator Data'!$B$4:$N$194,10,FALSE)="x","x",ROUND(IF(VLOOKUP($E95,'Country Indicator Data'!$B$4:$N$194,10,FALSE)&gt;T$3,0,IF(VLOOKUP($E95,'Country Indicator Data'!$B$4:$N$194,10,FALSE)&lt;T$4,5,(T$3-VLOOKUP($E95,'Country Indicator Data'!$B$4:$N$194,10,FALSE))/(T$3-T$4)*5)),1))))</f>
        <v>3.4</v>
      </c>
      <c r="U95" s="238">
        <f>IF(B95="Regional crisis",((IF(VLOOKUP($C95,'Regional Crises'!$B$1:$R$66,15,FALSE)="x","x",ROUND(IF(VLOOKUP($C95,'Regional Crises'!$B$1:$R$66,15,FALSE)&gt;U$3,0,IF(VLOOKUP($C95,'Regional Crises'!$B$1:$R$66,15,FALSE)&lt;U$4,5,(U$3-VLOOKUP($C95,'Regional Crises'!$B$1:$R$66,15,FALSE))/(U$3-U$4)*5)),1)))),(IF(VLOOKUP($E95,'Country Indicator Data'!$B$4:$N$194,11,FALSE)="x","x",ROUND(IF(VLOOKUP($E95,'Country Indicator Data'!$B$4:$N$194,11,FALSE)&gt;U$3,0,IF(VLOOKUP($E95,'Country Indicator Data'!$B$4:$N$194,11,FALSE)&lt;U$4,5,(U$3-VLOOKUP($E95,'Country Indicator Data'!$B$4:$N$194,11,FALSE))/(U$3-U$4)*5)),1))))</f>
        <v>3.3</v>
      </c>
      <c r="V95" s="238">
        <f>IF(B95="Regional crisis",((IF(VLOOKUP($C95,'Regional Crises'!$B$1:$R$66,16,FALSE)="x","x",ROUND(IF(VLOOKUP($C95,'Regional Crises'!$B$1:$R$66,16,FALSE)&gt;V$3,0,IF(VLOOKUP($C95,'Regional Crises'!$B$1:$R$66,16,FALSE)&lt;V$4,5,(V$3-VLOOKUP($C95,'Regional Crises'!$B$1:$R$66,16,FALSE))/(V$3-V$4)*5)),1)))),(IF(VLOOKUP($E95,'Country Indicator Data'!$B$4:$N$194,12,FALSE)="x","x",ROUND(IF(VLOOKUP($E95,'Country Indicator Data'!$B$4:$N$194,12,FALSE)&gt;V$3,0,IF(VLOOKUP($E95,'Country Indicator Data'!$B$4:$N$194,12,FALSE)&lt;V$4,5,(V$3-VLOOKUP($E95,'Country Indicator Data'!$B$4:$N$194,12,FALSE))/(V$3-V$4)*5)),1))))</f>
        <v>3.6</v>
      </c>
      <c r="W95" s="238">
        <f t="shared" si="31"/>
        <v>3.5</v>
      </c>
      <c r="X95" s="238">
        <f t="shared" si="32"/>
        <v>3.6</v>
      </c>
      <c r="Y95" s="245">
        <f>IF('Core Indicators'!FC92="x","x",IF('Core Indicators'!FC92&gt;=5,5,IF('Core Indicators'!FC92&gt;=4,4,IF('Core Indicators'!FC92&gt;=3,3,IF('Core Indicators'!FC92&gt;=2,2,IF('Core Indicators'!FC92&gt;=1,1,0))))))</f>
        <v>5</v>
      </c>
      <c r="Z95" s="238">
        <f t="shared" si="33"/>
        <v>5</v>
      </c>
      <c r="AA95" s="245">
        <f>'Crisis Indicator Data'!Y92</f>
        <v>1</v>
      </c>
      <c r="AB95" s="245">
        <f>'Crisis Indicator Data'!Z92</f>
        <v>2</v>
      </c>
      <c r="AC95" s="245">
        <f>'Crisis Indicator Data'!AA92</f>
        <v>2</v>
      </c>
      <c r="AD95" s="245">
        <f>'Crisis Indicator Data'!AB92</f>
        <v>0</v>
      </c>
      <c r="AE95" s="245">
        <f t="shared" si="34"/>
        <v>2</v>
      </c>
      <c r="AF95" s="245">
        <f>'Crisis Indicator Data'!AC92</f>
        <v>2</v>
      </c>
      <c r="AG95" s="245">
        <f>'Crisis Indicator Data'!AD92</f>
        <v>3</v>
      </c>
      <c r="AH95" s="245">
        <f t="shared" si="35"/>
        <v>5</v>
      </c>
      <c r="AI95" s="245">
        <f>'Crisis Indicator Data'!AE92</f>
        <v>0</v>
      </c>
      <c r="AJ95" s="245">
        <f>'Crisis Indicator Data'!AF92</f>
        <v>3</v>
      </c>
      <c r="AK95" s="245">
        <f>'Crisis Indicator Data'!AG92</f>
        <v>3</v>
      </c>
      <c r="AL95" s="245">
        <f t="shared" si="36"/>
        <v>4</v>
      </c>
      <c r="AM95" s="238">
        <f t="shared" si="37"/>
        <v>4</v>
      </c>
      <c r="AN95" s="238">
        <f t="shared" si="38"/>
        <v>4.5</v>
      </c>
    </row>
    <row r="96" spans="1:40" ht="13.5" customHeight="1" x14ac:dyDescent="0.3">
      <c r="A96" s="148" t="str">
        <f>'Crisis Indicator Data'!A93</f>
        <v xml:space="preserve">Eastern Mediterranean Route </v>
      </c>
      <c r="B96" s="149" t="str">
        <f>'Crisis Indicator Data'!B93</f>
        <v>Regional crisis</v>
      </c>
      <c r="C96" s="149" t="str">
        <f>'Crisis Indicator Data'!C93</f>
        <v>REG006</v>
      </c>
      <c r="D96" s="149" t="str">
        <f>'Crisis Indicator Data'!D93</f>
        <v>Turkey,Greece</v>
      </c>
      <c r="E96" s="150" t="str">
        <f>'Crisis Indicator Data'!E93</f>
        <v>TUR,GRC</v>
      </c>
      <c r="F96" s="238">
        <f>IF(B96="Regional crisis",(IF(VLOOKUP($C96,'Regional Crises'!$B$1:$R$66,7,FALSE)="x","x",ROUND(IF(VLOOKUP($C96,'Regional Crises'!$B$1:$R$66,7,FALSE)&gt;$F$3,5,IF(VLOOKUP($C96,'Regional Crises'!$B$1:$R$66,7,FALSE)&lt;F$4,0,($F$3-VLOOKUP($C96,'Regional Crises'!$B$1:$R$66,7,FALSE))/($F$3-$F$4)*5)),1))),IF(VLOOKUP($E96,'Country Indicator Data'!$B$4:$N$194,3,FALSE)="x","x",ROUND(IF(VLOOKUP($E96,'Country Indicator Data'!$B$4:$N$194,3,FALSE)&gt;$F$3,5,IF(VLOOKUP($E96,'Country Indicator Data'!$B$4:$N$194,3,FALSE)&lt;$F$4,0,($F$3-VLOOKUP($E96,'Country Indicator Data'!$B$4:$N$194,3,FALSE))/($F$3-$F$4)*5)),1)))</f>
        <v>2.1</v>
      </c>
      <c r="G96" s="238">
        <f>IF(B96="Regional crisis",(IF(VLOOKUP($C96,'Regional Crises'!$B$1:$R$66,9,FALSE)="x","x",ROUND(IF(VLOOKUP($C96,'Regional Crises'!$B$1:$R$66,9,FALSE)&gt;G$3,5,IF(VLOOKUP($C96,'Regional Crises'!$B$1:$R$66,9,FALSE)&lt;G$4,0,(G$3-VLOOKUP($C96,'Regional Crises'!$B$1:$R$66,9,FALSE))/(G$3-G$4)*5)),1))),IF(VLOOKUP($E96,'Country Indicator Data'!$B$4:$N$194,5,FALSE)="x","x",ROUND(IF(VLOOKUP($E96,'Country Indicator Data'!$B$4:$N$194,5,FALSE)&gt;G$3,5,IF(VLOOKUP($E96,'Country Indicator Data'!$B$4:$N$194,5,FALSE)&lt;G$4,0,(G$3-VLOOKUP($E96,'Country Indicator Data'!$B$4:$N$194,5,FALSE))/(G$3-G$4)*5)),1)))</f>
        <v>2.5</v>
      </c>
      <c r="H96" s="238">
        <f t="shared" si="26"/>
        <v>2.2999999999999998</v>
      </c>
      <c r="I96" s="238">
        <f>IF(B96="Regional crisis",(IF(VLOOKUP($C96,'Regional Crises'!$B$1:$R$66,6,FALSE)="x","x",ROUND(IF(VLOOKUP($C96,'Regional Crises'!$B$1:$R$66,6,FALSE)&gt;I$3,5,IF(VLOOKUP($C96,'Regional Crises'!$B$1:$R$66,6,FALSE)&lt;I$4,0,5-(I$3-VLOOKUP($C96,'Regional Crises'!$B$1:$R$66,6,FALSE))/(I$3-I$4)*5)),1))),IF(VLOOKUP($E96,'Country Indicator Data'!$B$4:$N$194,2,FALSE)="x","x",ROUND(IF(VLOOKUP($E96,'Country Indicator Data'!$B$4:$N$194,2,FALSE)&gt;I$3,5,IF(VLOOKUP($E96,'Country Indicator Data'!$B$4:$N$194,2,FALSE)&lt;I$4,0,5-(I$3-VLOOKUP($E96,'Country Indicator Data'!$B$4:$N$194,2,FALSE))/(I$3-I$4)*5)),1)))</f>
        <v>1.2</v>
      </c>
      <c r="J96" s="238">
        <f>IF(B96="Regional crisis",(IF(VLOOKUP($C96,'Regional Crises'!$B$1:$R$66,8,FALSE)="x","x",ROUND(IF(VLOOKUP($C96,'Regional Crises'!$B$1:$R$66,8,FALSE)&gt;J$3,5,IF(VLOOKUP($C96,'Regional Crises'!$B$1:$R$66,8,FALSE)&lt;J$4,0,5-(J$3-VLOOKUP($C96,'Regional Crises'!$B$1:$R$66,8,FALSE))/(J$3-J$4)*5)),1))),IF(VLOOKUP($E96,'Country Indicator Data'!$B$4:$N$194,4,FALSE)="x","x",ROUND(IF(VLOOKUP($E96,'Country Indicator Data'!$B$4:$N$194,4,FALSE)&gt;J$3,5,IF(VLOOKUP($E96,'Country Indicator Data'!$B$4:$N$194,4,FALSE)&lt;J$4,0,5-(J$3-VLOOKUP($E96,'Country Indicator Data'!$B$4:$N$194,4,FALSE))/(J$3-J$4)*5)),1)))</f>
        <v>1.8</v>
      </c>
      <c r="K96" s="238">
        <f t="shared" si="27"/>
        <v>1.5</v>
      </c>
      <c r="L96" s="238">
        <f>IF(B96="Regional crisis",(IF(VLOOKUP($C96,'Regional Crises'!$B$1:$R$66,10,FALSE)="x","x",ROUND(IF(VLOOKUP($C96,'Regional Crises'!$B$1:$R$66,10,FALSE)&gt;L$3,5,IF(VLOOKUP($C96,'Regional Crises'!$B$1:$R$66,10,FALSE)&lt;L$4,0,5-(L$3-VLOOKUP($C96,'Regional Crises'!$B$1:$R$66,10,FALSE))/(L$3-L$4)*5)),1))),IF(VLOOKUP($E96,'Country Indicator Data'!$B$4:$N$194,6,FALSE)="x","x",ROUND(IF(VLOOKUP($E96,'Country Indicator Data'!$B$4:$N$194,6,FALSE)&gt;L$3,5,IF(VLOOKUP($E96,'Country Indicator Data'!$B$4:$N$194,6,FALSE)&lt;L$4,0,5-(L$3-VLOOKUP($E96,'Country Indicator Data'!$B$4:$N$194,6,FALSE))/(L$3-L$4)*5)),1)))</f>
        <v>1.4</v>
      </c>
      <c r="M96" s="238">
        <f>IF(B96="Regional crisis",(IF(VLOOKUP($C96,'Regional Crises'!$B$1:$R$66,11,FALSE)="x","x",ROUND(IF(VLOOKUP($C96,'Regional Crises'!$B$1:$R$66,11,FALSE)&gt;M$3,5,IF(VLOOKUP($C96,'Regional Crises'!$B$1:$R$66,11,FALSE)&lt;M$4,0,5-(M$3-VLOOKUP($C96,'Regional Crises'!$B$1:$R$66,11,FALSE))/(M$3-M$4)*5)),1))),IF(VLOOKUP($E96,'Country Indicator Data'!$B$4:$N$194,7,FALSE)="x","x",ROUND(IF(VLOOKUP($E96,'Country Indicator Data'!$B$4:$N$194,7,FALSE)&gt;M$3,5,IF(VLOOKUP($E96,'Country Indicator Data'!$B$4:$N$194,7,FALSE)&lt;M$4,0,5-(M$3-VLOOKUP($E96,'Country Indicator Data'!$B$4:$N$194,7,FALSE))/(M$3-M$4)*5)),1)))</f>
        <v>1.6</v>
      </c>
      <c r="N96" s="238">
        <f t="shared" si="28"/>
        <v>1.5</v>
      </c>
      <c r="O96" s="238">
        <f t="shared" si="29"/>
        <v>1.7666666666666666</v>
      </c>
      <c r="P96" s="238">
        <f>IF(B96="Regional crisis",VLOOKUP(C96,'Regional Crises'!$B$1:$R$69,12,FALSE),VLOOKUP(E96,'Country Indicator Data'!$B$4:$I$194,8,FALSE))</f>
        <v>4</v>
      </c>
      <c r="Q96" s="238">
        <f>IF($B96="Regional crisis",((IF(VLOOKUP($C96,'Regional Crises'!$B$1:$R$66,13,FALSE)="x","x",ROUND(IF(VLOOKUP($C96,'Regional Crises'!$B$1:$R$66,13,FALSE)&gt;Q$3,5,IF(VLOOKUP($C96,'Regional Crises'!$B$1:$R$66,13,FALSE)&lt;Q$4,0,5-(LOG(Q$3)-LOG(VLOOKUP($C96,'Regional Crises'!$B$1:$R$66,13,FALSE)))/(LOG(Q$3)-LOG(Q$4))*5)),1)))),(IF(VLOOKUP($E96,'Country Indicator Data'!$B$4:$N$194,9,FALSE)="x","x",ROUND(IF(VLOOKUP($E96,'Country Indicator Data'!$B$4:$N$194,9,FALSE)&gt;Q$3,5,IF(VLOOKUP($E96,'Country Indicator Data'!$B$4:$N$194,9,FALSE)&lt;Q$4,0,5-(LOG(Q$3)-LOG(VLOOKUP($E96,'Country Indicator Data'!$B$4:$N$194,9,FALSE)))/(LOG(Q$3)-LOG(Q$4))*5)),1))))</f>
        <v>2</v>
      </c>
      <c r="R96" s="238">
        <f t="shared" si="30"/>
        <v>3</v>
      </c>
      <c r="S96" s="238">
        <f>IF(B96="Regional crisis",((IF(VLOOKUP($C96,'Regional Crises'!$B$1:$R$66,17,FALSE)="x","x",ROUND(IF(VLOOKUP($C96,'Regional Crises'!$B$1:$R$66,17,FALSE)&gt;S$3,0,IF(VLOOKUP($C96,'Regional Crises'!$B$1:$R$66,17,FALSE)&lt;S$4,5,(S$3-VLOOKUP($C96,'Regional Crises'!$B$1:$R$66,17,FALSE))/(S$3-S$4)*5)),1)))),(IF(VLOOKUP($E96,'Country Indicator Data'!$B$4:$N$194,13,FALSE)="x","x",ROUND(IF(VLOOKUP($E96,'Country Indicator Data'!$B$4:$N$194,13,FALSE)&gt;S$3,0,IF(VLOOKUP($E96,'Country Indicator Data'!$B$4:$N$194,13,FALSE)&lt;S$4,5,(S$3-VLOOKUP($E96,'Country Indicator Data'!$B$4:$N$194,13,FALSE))/(S$3-S$4)*5)),1))))</f>
        <v>2.8</v>
      </c>
      <c r="T96" s="238">
        <f>IF(B96="Regional crisis",((IF(VLOOKUP($C96,'Regional Crises'!$B$1:$R$66,14,FALSE)="x","x",ROUND(IF(VLOOKUP($C96,'Regional Crises'!$B$1:$R$66,14,FALSE)&gt;T$3,0,IF(VLOOKUP($C96,'Regional Crises'!$B$1:$R$66,14,FALSE)&lt;T$4,5,(T$3-VLOOKUP($C96,'Regional Crises'!$B$1:$R$66,14,FALSE))/(T$3-T$4)*5)),1)))),(IF(VLOOKUP($E96,'Country Indicator Data'!$B$4:$N$194,10,FALSE)="x","x",ROUND(IF(VLOOKUP($E96,'Country Indicator Data'!$B$4:$N$194,10,FALSE)&gt;T$3,0,IF(VLOOKUP($E96,'Country Indicator Data'!$B$4:$N$194,10,FALSE)&lt;T$4,5,(T$3-VLOOKUP($E96,'Country Indicator Data'!$B$4:$N$194,10,FALSE))/(T$3-T$4)*5)),1))))</f>
        <v>2.5</v>
      </c>
      <c r="U96" s="238">
        <f>IF(B96="Regional crisis",((IF(VLOOKUP($C96,'Regional Crises'!$B$1:$R$66,15,FALSE)="x","x",ROUND(IF(VLOOKUP($C96,'Regional Crises'!$B$1:$R$66,15,FALSE)&gt;U$3,0,IF(VLOOKUP($C96,'Regional Crises'!$B$1:$R$66,15,FALSE)&lt;U$4,5,(U$3-VLOOKUP($C96,'Regional Crises'!$B$1:$R$66,15,FALSE))/(U$3-U$4)*5)),1)))),(IF(VLOOKUP($E96,'Country Indicator Data'!$B$4:$N$194,11,FALSE)="x","x",ROUND(IF(VLOOKUP($E96,'Country Indicator Data'!$B$4:$N$194,11,FALSE)&gt;U$3,0,IF(VLOOKUP($E96,'Country Indicator Data'!$B$4:$N$194,11,FALSE)&lt;U$4,5,(U$3-VLOOKUP($E96,'Country Indicator Data'!$B$4:$N$194,11,FALSE))/(U$3-U$4)*5)),1))))</f>
        <v>3.3</v>
      </c>
      <c r="V96" s="238">
        <f>IF(B96="Regional crisis",((IF(VLOOKUP($C96,'Regional Crises'!$B$1:$R$66,16,FALSE)="x","x",ROUND(IF(VLOOKUP($C96,'Regional Crises'!$B$1:$R$66,16,FALSE)&gt;V$3,0,IF(VLOOKUP($C96,'Regional Crises'!$B$1:$R$66,16,FALSE)&lt;V$4,5,(V$3-VLOOKUP($C96,'Regional Crises'!$B$1:$R$66,16,FALSE))/(V$3-V$4)*5)),1)))),(IF(VLOOKUP($E96,'Country Indicator Data'!$B$4:$N$194,12,FALSE)="x","x",ROUND(IF(VLOOKUP($E96,'Country Indicator Data'!$B$4:$N$194,12,FALSE)&gt;V$3,0,IF(VLOOKUP($E96,'Country Indicator Data'!$B$4:$N$194,12,FALSE)&lt;V$4,5,(V$3-VLOOKUP($E96,'Country Indicator Data'!$B$4:$N$194,12,FALSE))/(V$3-V$4)*5)),1))))</f>
        <v>2</v>
      </c>
      <c r="W96" s="238">
        <f t="shared" si="31"/>
        <v>2.7</v>
      </c>
      <c r="X96" s="238">
        <f t="shared" si="32"/>
        <v>2.5</v>
      </c>
      <c r="Y96" s="245">
        <f>IF('Core Indicators'!FC93="x","x",IF('Core Indicators'!FC93&gt;=5,5,IF('Core Indicators'!FC93&gt;=4,4,IF('Core Indicators'!FC93&gt;=3,3,IF('Core Indicators'!FC93&gt;=2,2,IF('Core Indicators'!FC93&gt;=1,1,0))))))</f>
        <v>2</v>
      </c>
      <c r="Z96" s="238">
        <f t="shared" si="33"/>
        <v>2</v>
      </c>
      <c r="AA96" s="245">
        <f>'Crisis Indicator Data'!Y93</f>
        <v>0</v>
      </c>
      <c r="AB96" s="245">
        <f>'Crisis Indicator Data'!Z93</f>
        <v>0</v>
      </c>
      <c r="AC96" s="245">
        <f>'Crisis Indicator Data'!AA93</f>
        <v>3</v>
      </c>
      <c r="AD96" s="245">
        <f>'Crisis Indicator Data'!AB93</f>
        <v>0</v>
      </c>
      <c r="AE96" s="245">
        <f t="shared" si="34"/>
        <v>2</v>
      </c>
      <c r="AF96" s="245">
        <f>'Crisis Indicator Data'!AC93</f>
        <v>2</v>
      </c>
      <c r="AG96" s="245">
        <f>'Crisis Indicator Data'!AD93</f>
        <v>3</v>
      </c>
      <c r="AH96" s="245">
        <f t="shared" si="35"/>
        <v>5</v>
      </c>
      <c r="AI96" s="245">
        <f>'Crisis Indicator Data'!AE93</f>
        <v>1</v>
      </c>
      <c r="AJ96" s="245">
        <f>'Crisis Indicator Data'!AF93</f>
        <v>0</v>
      </c>
      <c r="AK96" s="245">
        <f>'Crisis Indicator Data'!AG93</f>
        <v>2</v>
      </c>
      <c r="AL96" s="245">
        <f t="shared" si="36"/>
        <v>3</v>
      </c>
      <c r="AM96" s="238">
        <f t="shared" si="37"/>
        <v>3</v>
      </c>
      <c r="AN96" s="238">
        <f t="shared" si="38"/>
        <v>2.5</v>
      </c>
    </row>
    <row r="97" spans="1:40" ht="13.5" customHeight="1" x14ac:dyDescent="0.3">
      <c r="A97" s="148" t="str">
        <f>'Crisis Indicator Data'!A94</f>
        <v>Central Mediterranean Route</v>
      </c>
      <c r="B97" s="149" t="str">
        <f>'Crisis Indicator Data'!B94</f>
        <v>Regional crisis</v>
      </c>
      <c r="C97" s="149" t="str">
        <f>'Crisis Indicator Data'!C94</f>
        <v>REG007</v>
      </c>
      <c r="D97" s="149" t="str">
        <f>'Crisis Indicator Data'!D94</f>
        <v>Algeria,Tunisia,Libya,Italy</v>
      </c>
      <c r="E97" s="150" t="str">
        <f>'Crisis Indicator Data'!E94</f>
        <v>DZA,TUN,LBY,ITA</v>
      </c>
      <c r="F97" s="238">
        <f>IF(B97="Regional crisis",(IF(VLOOKUP($C97,'Regional Crises'!$B$1:$R$66,7,FALSE)="x","x",ROUND(IF(VLOOKUP($C97,'Regional Crises'!$B$1:$R$66,7,FALSE)&gt;$F$3,5,IF(VLOOKUP($C97,'Regional Crises'!$B$1:$R$66,7,FALSE)&lt;F$4,0,($F$3-VLOOKUP($C97,'Regional Crises'!$B$1:$R$66,7,FALSE))/($F$3-$F$4)*5)),1))),IF(VLOOKUP($E97,'Country Indicator Data'!$B$4:$N$194,3,FALSE)="x","x",ROUND(IF(VLOOKUP($E97,'Country Indicator Data'!$B$4:$N$194,3,FALSE)&gt;$F$3,5,IF(VLOOKUP($E97,'Country Indicator Data'!$B$4:$N$194,3,FALSE)&lt;$F$4,0,($F$3-VLOOKUP($E97,'Country Indicator Data'!$B$4:$N$194,3,FALSE))/($F$3-$F$4)*5)),1)))</f>
        <v>2.9</v>
      </c>
      <c r="G97" s="238">
        <f>IF(B97="Regional crisis",(IF(VLOOKUP($C97,'Regional Crises'!$B$1:$R$66,9,FALSE)="x","x",ROUND(IF(VLOOKUP($C97,'Regional Crises'!$B$1:$R$66,9,FALSE)&gt;G$3,5,IF(VLOOKUP($C97,'Regional Crises'!$B$1:$R$66,9,FALSE)&lt;G$4,0,(G$3-VLOOKUP($C97,'Regional Crises'!$B$1:$R$66,9,FALSE))/(G$3-G$4)*5)),1))),IF(VLOOKUP($E97,'Country Indicator Data'!$B$4:$N$194,5,FALSE)="x","x",ROUND(IF(VLOOKUP($E97,'Country Indicator Data'!$B$4:$N$194,5,FALSE)&gt;G$3,5,IF(VLOOKUP($E97,'Country Indicator Data'!$B$4:$N$194,5,FALSE)&lt;G$4,0,(G$3-VLOOKUP($E97,'Country Indicator Data'!$B$4:$N$194,5,FALSE))/(G$3-G$4)*5)),1)))</f>
        <v>2.7</v>
      </c>
      <c r="H97" s="238">
        <f t="shared" si="26"/>
        <v>2.8</v>
      </c>
      <c r="I97" s="238">
        <f>IF(B97="Regional crisis",(IF(VLOOKUP($C97,'Regional Crises'!$B$1:$R$66,6,FALSE)="x","x",ROUND(IF(VLOOKUP($C97,'Regional Crises'!$B$1:$R$66,6,FALSE)&gt;I$3,5,IF(VLOOKUP($C97,'Regional Crises'!$B$1:$R$66,6,FALSE)&lt;I$4,0,5-(I$3-VLOOKUP($C97,'Regional Crises'!$B$1:$R$66,6,FALSE))/(I$3-I$4)*5)),1))),IF(VLOOKUP($E97,'Country Indicator Data'!$B$4:$N$194,2,FALSE)="x","x",ROUND(IF(VLOOKUP($E97,'Country Indicator Data'!$B$4:$N$194,2,FALSE)&gt;I$3,5,IF(VLOOKUP($E97,'Country Indicator Data'!$B$4:$N$194,2,FALSE)&lt;I$4,0,5-(I$3-VLOOKUP($E97,'Country Indicator Data'!$B$4:$N$194,2,FALSE))/(I$3-I$4)*5)),1)))</f>
        <v>1.1000000000000001</v>
      </c>
      <c r="J97" s="238">
        <f>IF(B97="Regional crisis",(IF(VLOOKUP($C97,'Regional Crises'!$B$1:$R$66,8,FALSE)="x","x",ROUND(IF(VLOOKUP($C97,'Regional Crises'!$B$1:$R$66,8,FALSE)&gt;J$3,5,IF(VLOOKUP($C97,'Regional Crises'!$B$1:$R$66,8,FALSE)&lt;J$4,0,5-(J$3-VLOOKUP($C97,'Regional Crises'!$B$1:$R$66,8,FALSE))/(J$3-J$4)*5)),1))),IF(VLOOKUP($E97,'Country Indicator Data'!$B$4:$N$194,4,FALSE)="x","x",ROUND(IF(VLOOKUP($E97,'Country Indicator Data'!$B$4:$N$194,4,FALSE)&gt;J$3,5,IF(VLOOKUP($E97,'Country Indicator Data'!$B$4:$N$194,4,FALSE)&lt;J$4,0,5-(J$3-VLOOKUP($E97,'Country Indicator Data'!$B$4:$N$194,4,FALSE))/(J$3-J$4)*5)),1)))</f>
        <v>0.7</v>
      </c>
      <c r="K97" s="238">
        <f t="shared" si="27"/>
        <v>0.9</v>
      </c>
      <c r="L97" s="238">
        <f>IF(B97="Regional crisis",(IF(VLOOKUP($C97,'Regional Crises'!$B$1:$R$66,10,FALSE)="x","x",ROUND(IF(VLOOKUP($C97,'Regional Crises'!$B$1:$R$66,10,FALSE)&gt;L$3,5,IF(VLOOKUP($C97,'Regional Crises'!$B$1:$R$66,10,FALSE)&lt;L$4,0,5-(L$3-VLOOKUP($C97,'Regional Crises'!$B$1:$R$66,10,FALSE))/(L$3-L$4)*5)),1))),IF(VLOOKUP($E97,'Country Indicator Data'!$B$4:$N$194,6,FALSE)="x","x",ROUND(IF(VLOOKUP($E97,'Country Indicator Data'!$B$4:$N$194,6,FALSE)&gt;L$3,5,IF(VLOOKUP($E97,'Country Indicator Data'!$B$4:$N$194,6,FALSE)&lt;L$4,0,5-(L$3-VLOOKUP($E97,'Country Indicator Data'!$B$4:$N$194,6,FALSE))/(L$3-L$4)*5)),1)))</f>
        <v>1.6</v>
      </c>
      <c r="M97" s="238">
        <f>IF(B97="Regional crisis",(IF(VLOOKUP($C97,'Regional Crises'!$B$1:$R$66,11,FALSE)="x","x",ROUND(IF(VLOOKUP($C97,'Regional Crises'!$B$1:$R$66,11,FALSE)&gt;M$3,5,IF(VLOOKUP($C97,'Regional Crises'!$B$1:$R$66,11,FALSE)&lt;M$4,0,5-(M$3-VLOOKUP($C97,'Regional Crises'!$B$1:$R$66,11,FALSE))/(M$3-M$4)*5)),1))),IF(VLOOKUP($E97,'Country Indicator Data'!$B$4:$N$194,7,FALSE)="x","x",ROUND(IF(VLOOKUP($E97,'Country Indicator Data'!$B$4:$N$194,7,FALSE)&gt;M$3,5,IF(VLOOKUP($E97,'Country Indicator Data'!$B$4:$N$194,7,FALSE)&lt;M$4,0,5-(M$3-VLOOKUP($E97,'Country Indicator Data'!$B$4:$N$194,7,FALSE))/(M$3-M$4)*5)),1)))</f>
        <v>0.9</v>
      </c>
      <c r="N97" s="238">
        <f t="shared" si="28"/>
        <v>1.25</v>
      </c>
      <c r="O97" s="238">
        <f t="shared" si="29"/>
        <v>1.6499999999999997</v>
      </c>
      <c r="P97" s="238">
        <f>IF(B97="Regional crisis",VLOOKUP(C97,'Regional Crises'!$B$1:$R$69,12,FALSE),VLOOKUP(E97,'Country Indicator Data'!$B$4:$I$194,8,FALSE))</f>
        <v>2.75</v>
      </c>
      <c r="Q97" s="238">
        <f>IF($B97="Regional crisis",((IF(VLOOKUP($C97,'Regional Crises'!$B$1:$R$66,13,FALSE)="x","x",ROUND(IF(VLOOKUP($C97,'Regional Crises'!$B$1:$R$66,13,FALSE)&gt;Q$3,5,IF(VLOOKUP($C97,'Regional Crises'!$B$1:$R$66,13,FALSE)&lt;Q$4,0,5-(LOG(Q$3)-LOG(VLOOKUP($C97,'Regional Crises'!$B$1:$R$66,13,FALSE)))/(LOG(Q$3)-LOG(Q$4))*5)),1)))),(IF(VLOOKUP($E97,'Country Indicator Data'!$B$4:$N$194,9,FALSE)="x","x",ROUND(IF(VLOOKUP($E97,'Country Indicator Data'!$B$4:$N$194,9,FALSE)&gt;Q$3,5,IF(VLOOKUP($E97,'Country Indicator Data'!$B$4:$N$194,9,FALSE)&lt;Q$4,0,5-(LOG(Q$3)-LOG(VLOOKUP($E97,'Country Indicator Data'!$B$4:$N$194,9,FALSE)))/(LOG(Q$3)-LOG(Q$4))*5)),1))))</f>
        <v>4</v>
      </c>
      <c r="R97" s="238">
        <f t="shared" si="30"/>
        <v>3.375</v>
      </c>
      <c r="S97" s="238">
        <f>IF(B97="Regional crisis",((IF(VLOOKUP($C97,'Regional Crises'!$B$1:$R$66,17,FALSE)="x","x",ROUND(IF(VLOOKUP($C97,'Regional Crises'!$B$1:$R$66,17,FALSE)&gt;S$3,0,IF(VLOOKUP($C97,'Regional Crises'!$B$1:$R$66,17,FALSE)&lt;S$4,5,(S$3-VLOOKUP($C97,'Regional Crises'!$B$1:$R$66,17,FALSE))/(S$3-S$4)*5)),1)))),(IF(VLOOKUP($E97,'Country Indicator Data'!$B$4:$N$194,13,FALSE)="x","x",ROUND(IF(VLOOKUP($E97,'Country Indicator Data'!$B$4:$N$194,13,FALSE)&gt;S$3,0,IF(VLOOKUP($E97,'Country Indicator Data'!$B$4:$N$194,13,FALSE)&lt;S$4,5,(S$3-VLOOKUP($E97,'Country Indicator Data'!$B$4:$N$194,13,FALSE))/(S$3-S$4)*5)),1))))</f>
        <v>3.1</v>
      </c>
      <c r="T97" s="238">
        <f>IF(B97="Regional crisis",((IF(VLOOKUP($C97,'Regional Crises'!$B$1:$R$66,14,FALSE)="x","x",ROUND(IF(VLOOKUP($C97,'Regional Crises'!$B$1:$R$66,14,FALSE)&gt;T$3,0,IF(VLOOKUP($C97,'Regional Crises'!$B$1:$R$66,14,FALSE)&lt;T$4,5,(T$3-VLOOKUP($C97,'Regional Crises'!$B$1:$R$66,14,FALSE))/(T$3-T$4)*5)),1)))),(IF(VLOOKUP($E97,'Country Indicator Data'!$B$4:$N$194,10,FALSE)="x","x",ROUND(IF(VLOOKUP($E97,'Country Indicator Data'!$B$4:$N$194,10,FALSE)&gt;T$3,0,IF(VLOOKUP($E97,'Country Indicator Data'!$B$4:$N$194,10,FALSE)&lt;T$4,5,(T$3-VLOOKUP($E97,'Country Indicator Data'!$B$4:$N$194,10,FALSE))/(T$3-T$4)*5)),1))))</f>
        <v>3.1</v>
      </c>
      <c r="U97" s="238">
        <f>IF(B97="Regional crisis",((IF(VLOOKUP($C97,'Regional Crises'!$B$1:$R$66,15,FALSE)="x","x",ROUND(IF(VLOOKUP($C97,'Regional Crises'!$B$1:$R$66,15,FALSE)&gt;U$3,0,IF(VLOOKUP($C97,'Regional Crises'!$B$1:$R$66,15,FALSE)&lt;U$4,5,(U$3-VLOOKUP($C97,'Regional Crises'!$B$1:$R$66,15,FALSE))/(U$3-U$4)*5)),1)))),(IF(VLOOKUP($E97,'Country Indicator Data'!$B$4:$N$194,11,FALSE)="x","x",ROUND(IF(VLOOKUP($E97,'Country Indicator Data'!$B$4:$N$194,11,FALSE)&gt;U$3,0,IF(VLOOKUP($E97,'Country Indicator Data'!$B$4:$N$194,11,FALSE)&lt;U$4,5,(U$3-VLOOKUP($E97,'Country Indicator Data'!$B$4:$N$194,11,FALSE))/(U$3-U$4)*5)),1))))</f>
        <v>2.9</v>
      </c>
      <c r="V97" s="238">
        <f>IF(B97="Regional crisis",((IF(VLOOKUP($C97,'Regional Crises'!$B$1:$R$66,16,FALSE)="x","x",ROUND(IF(VLOOKUP($C97,'Regional Crises'!$B$1:$R$66,16,FALSE)&gt;V$3,0,IF(VLOOKUP($C97,'Regional Crises'!$B$1:$R$66,16,FALSE)&lt;V$4,5,(V$3-VLOOKUP($C97,'Regional Crises'!$B$1:$R$66,16,FALSE))/(V$3-V$4)*5)),1)))),(IF(VLOOKUP($E97,'Country Indicator Data'!$B$4:$N$194,12,FALSE)="x","x",ROUND(IF(VLOOKUP($E97,'Country Indicator Data'!$B$4:$N$194,12,FALSE)&gt;V$3,0,IF(VLOOKUP($E97,'Country Indicator Data'!$B$4:$N$194,12,FALSE)&lt;V$4,5,(V$3-VLOOKUP($E97,'Country Indicator Data'!$B$4:$N$194,12,FALSE))/(V$3-V$4)*5)),1))))</f>
        <v>2.5</v>
      </c>
      <c r="W97" s="238">
        <f t="shared" si="31"/>
        <v>2.9</v>
      </c>
      <c r="X97" s="238">
        <f t="shared" si="32"/>
        <v>2.6</v>
      </c>
      <c r="Y97" s="245">
        <f>IF('Core Indicators'!FC94="x","x",IF('Core Indicators'!FC94&gt;=5,5,IF('Core Indicators'!FC94&gt;=4,4,IF('Core Indicators'!FC94&gt;=3,3,IF('Core Indicators'!FC94&gt;=2,2,IF('Core Indicators'!FC94&gt;=1,1,0))))))</f>
        <v>2</v>
      </c>
      <c r="Z97" s="238">
        <f t="shared" si="33"/>
        <v>2</v>
      </c>
      <c r="AA97" s="245">
        <f>'Crisis Indicator Data'!Y94</f>
        <v>2</v>
      </c>
      <c r="AB97" s="245">
        <f>'Crisis Indicator Data'!Z94</f>
        <v>3</v>
      </c>
      <c r="AC97" s="245">
        <f>'Crisis Indicator Data'!AA94</f>
        <v>3</v>
      </c>
      <c r="AD97" s="245">
        <f>'Crisis Indicator Data'!AB94</f>
        <v>0</v>
      </c>
      <c r="AE97" s="245">
        <f t="shared" si="34"/>
        <v>4</v>
      </c>
      <c r="AF97" s="245">
        <f>'Crisis Indicator Data'!AC94</f>
        <v>2</v>
      </c>
      <c r="AG97" s="245">
        <f>'Crisis Indicator Data'!AD94</f>
        <v>3</v>
      </c>
      <c r="AH97" s="245">
        <f t="shared" si="35"/>
        <v>5</v>
      </c>
      <c r="AI97" s="245">
        <f>'Crisis Indicator Data'!AE94</f>
        <v>3</v>
      </c>
      <c r="AJ97" s="245">
        <f>'Crisis Indicator Data'!AF94</f>
        <v>1</v>
      </c>
      <c r="AK97" s="245">
        <f>'Crisis Indicator Data'!AG94</f>
        <v>3</v>
      </c>
      <c r="AL97" s="245">
        <f t="shared" si="36"/>
        <v>5</v>
      </c>
      <c r="AM97" s="238">
        <f t="shared" si="37"/>
        <v>5</v>
      </c>
      <c r="AN97" s="238">
        <f t="shared" si="38"/>
        <v>3.5</v>
      </c>
    </row>
    <row r="98" spans="1:40" ht="13.5" customHeight="1" x14ac:dyDescent="0.3">
      <c r="A98" s="148" t="str">
        <f>'Crisis Indicator Data'!A95</f>
        <v>Western Mediterranean Route</v>
      </c>
      <c r="B98" s="149" t="str">
        <f>'Crisis Indicator Data'!B95</f>
        <v>Regional crisis</v>
      </c>
      <c r="C98" s="149" t="str">
        <f>'Crisis Indicator Data'!C95</f>
        <v>REG008</v>
      </c>
      <c r="D98" s="149" t="str">
        <f>'Crisis Indicator Data'!D95</f>
        <v>Algeria,Morocco,Spain</v>
      </c>
      <c r="E98" s="150" t="str">
        <f>'Crisis Indicator Data'!E95</f>
        <v>DZA,MAR,ESP</v>
      </c>
      <c r="F98" s="238">
        <f>IF(B98="Regional crisis",(IF(VLOOKUP($C98,'Regional Crises'!$B$1:$R$66,7,FALSE)="x","x",ROUND(IF(VLOOKUP($C98,'Regional Crises'!$B$1:$R$66,7,FALSE)&gt;$F$3,5,IF(VLOOKUP($C98,'Regional Crises'!$B$1:$R$66,7,FALSE)&lt;F$4,0,($F$3-VLOOKUP($C98,'Regional Crises'!$B$1:$R$66,7,FALSE))/($F$3-$F$4)*5)),1))),IF(VLOOKUP($E98,'Country Indicator Data'!$B$4:$N$194,3,FALSE)="x","x",ROUND(IF(VLOOKUP($E98,'Country Indicator Data'!$B$4:$N$194,3,FALSE)&gt;$F$3,5,IF(VLOOKUP($E98,'Country Indicator Data'!$B$4:$N$194,3,FALSE)&lt;$F$4,0,($F$3-VLOOKUP($E98,'Country Indicator Data'!$B$4:$N$194,3,FALSE))/($F$3-$F$4)*5)),1)))</f>
        <v>2.7</v>
      </c>
      <c r="G98" s="238">
        <f>IF(B98="Regional crisis",(IF(VLOOKUP($C98,'Regional Crises'!$B$1:$R$66,9,FALSE)="x","x",ROUND(IF(VLOOKUP($C98,'Regional Crises'!$B$1:$R$66,9,FALSE)&gt;G$3,5,IF(VLOOKUP($C98,'Regional Crises'!$B$1:$R$66,9,FALSE)&lt;G$4,0,(G$3-VLOOKUP($C98,'Regional Crises'!$B$1:$R$66,9,FALSE))/(G$3-G$4)*5)),1))),IF(VLOOKUP($E98,'Country Indicator Data'!$B$4:$N$194,5,FALSE)="x","x",ROUND(IF(VLOOKUP($E98,'Country Indicator Data'!$B$4:$N$194,5,FALSE)&gt;G$3,5,IF(VLOOKUP($E98,'Country Indicator Data'!$B$4:$N$194,5,FALSE)&lt;G$4,0,(G$3-VLOOKUP($E98,'Country Indicator Data'!$B$4:$N$194,5,FALSE))/(G$3-G$4)*5)),1)))</f>
        <v>2.9</v>
      </c>
      <c r="H98" s="238">
        <f t="shared" si="26"/>
        <v>2.8</v>
      </c>
      <c r="I98" s="238">
        <f>IF(B98="Regional crisis",(IF(VLOOKUP($C98,'Regional Crises'!$B$1:$R$66,6,FALSE)="x","x",ROUND(IF(VLOOKUP($C98,'Regional Crises'!$B$1:$R$66,6,FALSE)&gt;I$3,5,IF(VLOOKUP($C98,'Regional Crises'!$B$1:$R$66,6,FALSE)&lt;I$4,0,5-(I$3-VLOOKUP($C98,'Regional Crises'!$B$1:$R$66,6,FALSE))/(I$3-I$4)*5)),1))),IF(VLOOKUP($E98,'Country Indicator Data'!$B$4:$N$194,2,FALSE)="x","x",ROUND(IF(VLOOKUP($E98,'Country Indicator Data'!$B$4:$N$194,2,FALSE)&gt;I$3,5,IF(VLOOKUP($E98,'Country Indicator Data'!$B$4:$N$194,2,FALSE)&lt;I$4,0,5-(I$3-VLOOKUP($E98,'Country Indicator Data'!$B$4:$N$194,2,FALSE))/(I$3-I$4)*5)),1)))</f>
        <v>2.2999999999999998</v>
      </c>
      <c r="J98" s="238">
        <f>IF(B98="Regional crisis",(IF(VLOOKUP($C98,'Regional Crises'!$B$1:$R$66,8,FALSE)="x","x",ROUND(IF(VLOOKUP($C98,'Regional Crises'!$B$1:$R$66,8,FALSE)&gt;J$3,5,IF(VLOOKUP($C98,'Regional Crises'!$B$1:$R$66,8,FALSE)&lt;J$4,0,5-(J$3-VLOOKUP($C98,'Regional Crises'!$B$1:$R$66,8,FALSE))/(J$3-J$4)*5)),1))),IF(VLOOKUP($E98,'Country Indicator Data'!$B$4:$N$194,4,FALSE)="x","x",ROUND(IF(VLOOKUP($E98,'Country Indicator Data'!$B$4:$N$194,4,FALSE)&gt;J$3,5,IF(VLOOKUP($E98,'Country Indicator Data'!$B$4:$N$194,4,FALSE)&lt;J$4,0,5-(J$3-VLOOKUP($E98,'Country Indicator Data'!$B$4:$N$194,4,FALSE))/(J$3-J$4)*5)),1)))</f>
        <v>3.2</v>
      </c>
      <c r="K98" s="238">
        <f t="shared" si="27"/>
        <v>2.75</v>
      </c>
      <c r="L98" s="238">
        <f>IF(B98="Regional crisis",(IF(VLOOKUP($C98,'Regional Crises'!$B$1:$R$66,10,FALSE)="x","x",ROUND(IF(VLOOKUP($C98,'Regional Crises'!$B$1:$R$66,10,FALSE)&gt;L$3,5,IF(VLOOKUP($C98,'Regional Crises'!$B$1:$R$66,10,FALSE)&lt;L$4,0,5-(L$3-VLOOKUP($C98,'Regional Crises'!$B$1:$R$66,10,FALSE))/(L$3-L$4)*5)),1))),IF(VLOOKUP($E98,'Country Indicator Data'!$B$4:$N$194,6,FALSE)="x","x",ROUND(IF(VLOOKUP($E98,'Country Indicator Data'!$B$4:$N$194,6,FALSE)&gt;L$3,5,IF(VLOOKUP($E98,'Country Indicator Data'!$B$4:$N$194,6,FALSE)&lt;L$4,0,5-(L$3-VLOOKUP($E98,'Country Indicator Data'!$B$4:$N$194,6,FALSE))/(L$3-L$4)*5)),1)))</f>
        <v>2.2000000000000002</v>
      </c>
      <c r="M98" s="238">
        <f>IF(B98="Regional crisis",(IF(VLOOKUP($C98,'Regional Crises'!$B$1:$R$66,11,FALSE)="x","x",ROUND(IF(VLOOKUP($C98,'Regional Crises'!$B$1:$R$66,11,FALSE)&gt;M$3,5,IF(VLOOKUP($C98,'Regional Crises'!$B$1:$R$66,11,FALSE)&lt;M$4,0,5-(M$3-VLOOKUP($C98,'Regional Crises'!$B$1:$R$66,11,FALSE))/(M$3-M$4)*5)),1))),IF(VLOOKUP($E98,'Country Indicator Data'!$B$4:$N$194,7,FALSE)="x","x",ROUND(IF(VLOOKUP($E98,'Country Indicator Data'!$B$4:$N$194,7,FALSE)&gt;M$3,5,IF(VLOOKUP($E98,'Country Indicator Data'!$B$4:$N$194,7,FALSE)&lt;M$4,0,5-(M$3-VLOOKUP($E98,'Country Indicator Data'!$B$4:$N$194,7,FALSE))/(M$3-M$4)*5)),1)))</f>
        <v>1.1000000000000001</v>
      </c>
      <c r="N98" s="238">
        <f t="shared" si="28"/>
        <v>1.6500000000000001</v>
      </c>
      <c r="O98" s="238">
        <f t="shared" si="29"/>
        <v>2.4</v>
      </c>
      <c r="P98" s="238">
        <f>IF(B98="Regional crisis",VLOOKUP(C98,'Regional Crises'!$B$1:$R$69,12,FALSE),VLOOKUP(E98,'Country Indicator Data'!$B$4:$I$194,8,FALSE))</f>
        <v>3</v>
      </c>
      <c r="Q98" s="238">
        <f>IF($B98="Regional crisis",((IF(VLOOKUP($C98,'Regional Crises'!$B$1:$R$66,13,FALSE)="x","x",ROUND(IF(VLOOKUP($C98,'Regional Crises'!$B$1:$R$66,13,FALSE)&gt;Q$3,5,IF(VLOOKUP($C98,'Regional Crises'!$B$1:$R$66,13,FALSE)&lt;Q$4,0,5-(LOG(Q$3)-LOG(VLOOKUP($C98,'Regional Crises'!$B$1:$R$66,13,FALSE)))/(LOG(Q$3)-LOG(Q$4))*5)),1)))),(IF(VLOOKUP($E98,'Country Indicator Data'!$B$4:$N$194,9,FALSE)="x","x",ROUND(IF(VLOOKUP($E98,'Country Indicator Data'!$B$4:$N$194,9,FALSE)&gt;Q$3,5,IF(VLOOKUP($E98,'Country Indicator Data'!$B$4:$N$194,9,FALSE)&lt;Q$4,0,5-(LOG(Q$3)-LOG(VLOOKUP($E98,'Country Indicator Data'!$B$4:$N$194,9,FALSE)))/(LOG(Q$3)-LOG(Q$4))*5)),1))))</f>
        <v>3.2</v>
      </c>
      <c r="R98" s="238">
        <f t="shared" si="30"/>
        <v>3.1</v>
      </c>
      <c r="S98" s="238">
        <f>IF(B98="Regional crisis",((IF(VLOOKUP($C98,'Regional Crises'!$B$1:$R$66,17,FALSE)="x","x",ROUND(IF(VLOOKUP($C98,'Regional Crises'!$B$1:$R$66,17,FALSE)&gt;S$3,0,IF(VLOOKUP($C98,'Regional Crises'!$B$1:$R$66,17,FALSE)&lt;S$4,5,(S$3-VLOOKUP($C98,'Regional Crises'!$B$1:$R$66,17,FALSE))/(S$3-S$4)*5)),1)))),(IF(VLOOKUP($E98,'Country Indicator Data'!$B$4:$N$194,13,FALSE)="x","x",ROUND(IF(VLOOKUP($E98,'Country Indicator Data'!$B$4:$N$194,13,FALSE)&gt;S$3,0,IF(VLOOKUP($E98,'Country Indicator Data'!$B$4:$N$194,13,FALSE)&lt;S$4,5,(S$3-VLOOKUP($E98,'Country Indicator Data'!$B$4:$N$194,13,FALSE))/(S$3-S$4)*5)),1))))</f>
        <v>2.7</v>
      </c>
      <c r="T98" s="238">
        <f>IF(B98="Regional crisis",((IF(VLOOKUP($C98,'Regional Crises'!$B$1:$R$66,14,FALSE)="x","x",ROUND(IF(VLOOKUP($C98,'Regional Crises'!$B$1:$R$66,14,FALSE)&gt;T$3,0,IF(VLOOKUP($C98,'Regional Crises'!$B$1:$R$66,14,FALSE)&lt;T$4,5,(T$3-VLOOKUP($C98,'Regional Crises'!$B$1:$R$66,14,FALSE))/(T$3-T$4)*5)),1)))),(IF(VLOOKUP($E98,'Country Indicator Data'!$B$4:$N$194,10,FALSE)="x","x",ROUND(IF(VLOOKUP($E98,'Country Indicator Data'!$B$4:$N$194,10,FALSE)&gt;T$3,0,IF(VLOOKUP($E98,'Country Indicator Data'!$B$4:$N$194,10,FALSE)&lt;T$4,5,(T$3-VLOOKUP($E98,'Country Indicator Data'!$B$4:$N$194,10,FALSE))/(T$3-T$4)*5)),1))))</f>
        <v>2.5</v>
      </c>
      <c r="U98" s="238">
        <f>IF(B98="Regional crisis",((IF(VLOOKUP($C98,'Regional Crises'!$B$1:$R$66,15,FALSE)="x","x",ROUND(IF(VLOOKUP($C98,'Regional Crises'!$B$1:$R$66,15,FALSE)&gt;U$3,0,IF(VLOOKUP($C98,'Regional Crises'!$B$1:$R$66,15,FALSE)&lt;U$4,5,(U$3-VLOOKUP($C98,'Regional Crises'!$B$1:$R$66,15,FALSE))/(U$3-U$4)*5)),1)))),(IF(VLOOKUP($E98,'Country Indicator Data'!$B$4:$N$194,11,FALSE)="x","x",ROUND(IF(VLOOKUP($E98,'Country Indicator Data'!$B$4:$N$194,11,FALSE)&gt;U$3,0,IF(VLOOKUP($E98,'Country Indicator Data'!$B$4:$N$194,11,FALSE)&lt;U$4,5,(U$3-VLOOKUP($E98,'Country Indicator Data'!$B$4:$N$194,11,FALSE))/(U$3-U$4)*5)),1))))</f>
        <v>3.1</v>
      </c>
      <c r="V98" s="238">
        <f>IF(B98="Regional crisis",((IF(VLOOKUP($C98,'Regional Crises'!$B$1:$R$66,16,FALSE)="x","x",ROUND(IF(VLOOKUP($C98,'Regional Crises'!$B$1:$R$66,16,FALSE)&gt;V$3,0,IF(VLOOKUP($C98,'Regional Crises'!$B$1:$R$66,16,FALSE)&lt;V$4,5,(V$3-VLOOKUP($C98,'Regional Crises'!$B$1:$R$66,16,FALSE))/(V$3-V$4)*5)),1)))),(IF(VLOOKUP($E98,'Country Indicator Data'!$B$4:$N$194,12,FALSE)="x","x",ROUND(IF(VLOOKUP($E98,'Country Indicator Data'!$B$4:$N$194,12,FALSE)&gt;V$3,0,IF(VLOOKUP($E98,'Country Indicator Data'!$B$4:$N$194,12,FALSE)&lt;V$4,5,(V$3-VLOOKUP($E98,'Country Indicator Data'!$B$4:$N$194,12,FALSE))/(V$3-V$4)*5)),1))))</f>
        <v>2.2999999999999998</v>
      </c>
      <c r="W98" s="238">
        <f t="shared" si="31"/>
        <v>2.7</v>
      </c>
      <c r="X98" s="238">
        <f t="shared" si="32"/>
        <v>2.7</v>
      </c>
      <c r="Y98" s="245">
        <f>IF('Core Indicators'!FC95="x","x",IF('Core Indicators'!FC95&gt;=5,5,IF('Core Indicators'!FC95&gt;=4,4,IF('Core Indicators'!FC95&gt;=3,3,IF('Core Indicators'!FC95&gt;=2,2,IF('Core Indicators'!FC95&gt;=1,1,0))))))</f>
        <v>2</v>
      </c>
      <c r="Z98" s="238">
        <f t="shared" si="33"/>
        <v>2</v>
      </c>
      <c r="AA98" s="245">
        <f>'Crisis Indicator Data'!Y95</f>
        <v>1</v>
      </c>
      <c r="AB98" s="245">
        <f>'Crisis Indicator Data'!Z95</f>
        <v>0</v>
      </c>
      <c r="AC98" s="245">
        <f>'Crisis Indicator Data'!AA95</f>
        <v>2</v>
      </c>
      <c r="AD98" s="245">
        <f>'Crisis Indicator Data'!AB95</f>
        <v>0</v>
      </c>
      <c r="AE98" s="245">
        <f t="shared" si="34"/>
        <v>2</v>
      </c>
      <c r="AF98" s="245">
        <f>'Crisis Indicator Data'!AC95</f>
        <v>0</v>
      </c>
      <c r="AG98" s="245">
        <f>'Crisis Indicator Data'!AD95</f>
        <v>2</v>
      </c>
      <c r="AH98" s="245">
        <f t="shared" si="35"/>
        <v>2</v>
      </c>
      <c r="AI98" s="245">
        <f>'Crisis Indicator Data'!AE95</f>
        <v>0</v>
      </c>
      <c r="AJ98" s="245">
        <f>'Crisis Indicator Data'!AF95</f>
        <v>1</v>
      </c>
      <c r="AK98" s="245">
        <f>'Crisis Indicator Data'!AG95</f>
        <v>0</v>
      </c>
      <c r="AL98" s="245">
        <f t="shared" si="36"/>
        <v>1</v>
      </c>
      <c r="AM98" s="238">
        <f t="shared" si="37"/>
        <v>2</v>
      </c>
      <c r="AN98" s="238">
        <f t="shared" si="38"/>
        <v>2</v>
      </c>
    </row>
    <row r="99" spans="1:40" ht="13.5" customHeight="1" x14ac:dyDescent="0.3">
      <c r="A99" s="148" t="str">
        <f>'Crisis Indicator Data'!A96</f>
        <v>Rohingya Regional Crisis</v>
      </c>
      <c r="B99" s="149" t="str">
        <f>'Crisis Indicator Data'!B96</f>
        <v>Regional crisis</v>
      </c>
      <c r="C99" s="149" t="str">
        <f>'Crisis Indicator Data'!C96</f>
        <v>REG011</v>
      </c>
      <c r="D99" s="149" t="str">
        <f>'Crisis Indicator Data'!D96</f>
        <v>Bangladesh,Myanmar</v>
      </c>
      <c r="E99" s="150" t="str">
        <f>'Crisis Indicator Data'!E96</f>
        <v>BGD,MMR</v>
      </c>
      <c r="F99" s="238">
        <f>IF(B99="Regional crisis",(IF(VLOOKUP($C99,'Regional Crises'!$B$1:$R$66,7,FALSE)="x","x",ROUND(IF(VLOOKUP($C99,'Regional Crises'!$B$1:$R$66,7,FALSE)&gt;$F$3,5,IF(VLOOKUP($C99,'Regional Crises'!$B$1:$R$66,7,FALSE)&lt;F$4,0,($F$3-VLOOKUP($C99,'Regional Crises'!$B$1:$R$66,7,FALSE))/($F$3-$F$4)*5)),1))),IF(VLOOKUP($E99,'Country Indicator Data'!$B$4:$N$194,3,FALSE)="x","x",ROUND(IF(VLOOKUP($E99,'Country Indicator Data'!$B$4:$N$194,3,FALSE)&gt;$F$3,5,IF(VLOOKUP($E99,'Country Indicator Data'!$B$4:$N$194,3,FALSE)&lt;$F$4,0,($F$3-VLOOKUP($E99,'Country Indicator Data'!$B$4:$N$194,3,FALSE))/($F$3-$F$4)*5)),1)))</f>
        <v>3.8</v>
      </c>
      <c r="G99" s="238">
        <f>IF(B99="Regional crisis",(IF(VLOOKUP($C99,'Regional Crises'!$B$1:$R$66,9,FALSE)="x","x",ROUND(IF(VLOOKUP($C99,'Regional Crises'!$B$1:$R$66,9,FALSE)&gt;G$3,5,IF(VLOOKUP($C99,'Regional Crises'!$B$1:$R$66,9,FALSE)&lt;G$4,0,(G$3-VLOOKUP($C99,'Regional Crises'!$B$1:$R$66,9,FALSE))/(G$3-G$4)*5)),1))),IF(VLOOKUP($E99,'Country Indicator Data'!$B$4:$N$194,5,FALSE)="x","x",ROUND(IF(VLOOKUP($E99,'Country Indicator Data'!$B$4:$N$194,5,FALSE)&gt;G$3,5,IF(VLOOKUP($E99,'Country Indicator Data'!$B$4:$N$194,5,FALSE)&lt;G$4,0,(G$3-VLOOKUP($E99,'Country Indicator Data'!$B$4:$N$194,5,FALSE))/(G$3-G$4)*5)),1)))</f>
        <v>3.1</v>
      </c>
      <c r="H99" s="238">
        <f t="shared" si="26"/>
        <v>3.45</v>
      </c>
      <c r="I99" s="238">
        <f>IF(B99="Regional crisis",(IF(VLOOKUP($C99,'Regional Crises'!$B$1:$R$66,6,FALSE)="x","x",ROUND(IF(VLOOKUP($C99,'Regional Crises'!$B$1:$R$66,6,FALSE)&gt;I$3,5,IF(VLOOKUP($C99,'Regional Crises'!$B$1:$R$66,6,FALSE)&lt;I$4,0,5-(I$3-VLOOKUP($C99,'Regional Crises'!$B$1:$R$66,6,FALSE))/(I$3-I$4)*5)),1))),IF(VLOOKUP($E99,'Country Indicator Data'!$B$4:$N$194,2,FALSE)="x","x",ROUND(IF(VLOOKUP($E99,'Country Indicator Data'!$B$4:$N$194,2,FALSE)&gt;I$3,5,IF(VLOOKUP($E99,'Country Indicator Data'!$B$4:$N$194,2,FALSE)&lt;I$4,0,5-(I$3-VLOOKUP($E99,'Country Indicator Data'!$B$4:$N$194,2,FALSE))/(I$3-I$4)*5)),1)))</f>
        <v>1.8</v>
      </c>
      <c r="J99" s="238">
        <f>IF(B99="Regional crisis",(IF(VLOOKUP($C99,'Regional Crises'!$B$1:$R$66,8,FALSE)="x","x",ROUND(IF(VLOOKUP($C99,'Regional Crises'!$B$1:$R$66,8,FALSE)&gt;J$3,5,IF(VLOOKUP($C99,'Regional Crises'!$B$1:$R$66,8,FALSE)&lt;J$4,0,5-(J$3-VLOOKUP($C99,'Regional Crises'!$B$1:$R$66,8,FALSE))/(J$3-J$4)*5)),1))),IF(VLOOKUP($E99,'Country Indicator Data'!$B$4:$N$194,4,FALSE)="x","x",ROUND(IF(VLOOKUP($E99,'Country Indicator Data'!$B$4:$N$194,4,FALSE)&gt;J$3,5,IF(VLOOKUP($E99,'Country Indicator Data'!$B$4:$N$194,4,FALSE)&lt;J$4,0,5-(J$3-VLOOKUP($E99,'Country Indicator Data'!$B$4:$N$194,4,FALSE))/(J$3-J$4)*5)),1)))</f>
        <v>2.1</v>
      </c>
      <c r="K99" s="238">
        <f t="shared" si="27"/>
        <v>1.9500000000000002</v>
      </c>
      <c r="L99" s="238">
        <f>IF(B99="Regional crisis",(IF(VLOOKUP($C99,'Regional Crises'!$B$1:$R$66,10,FALSE)="x","x",ROUND(IF(VLOOKUP($C99,'Regional Crises'!$B$1:$R$66,10,FALSE)&gt;L$3,5,IF(VLOOKUP($C99,'Regional Crises'!$B$1:$R$66,10,FALSE)&lt;L$4,0,5-(L$3-VLOOKUP($C99,'Regional Crises'!$B$1:$R$66,10,FALSE))/(L$3-L$4)*5)),1))),IF(VLOOKUP($E99,'Country Indicator Data'!$B$4:$N$194,6,FALSE)="x","x",ROUND(IF(VLOOKUP($E99,'Country Indicator Data'!$B$4:$N$194,6,FALSE)&gt;L$3,5,IF(VLOOKUP($E99,'Country Indicator Data'!$B$4:$N$194,6,FALSE)&lt;L$4,0,5-(L$3-VLOOKUP($E99,'Country Indicator Data'!$B$4:$N$194,6,FALSE))/(L$3-L$4)*5)),1)))</f>
        <v>3.3</v>
      </c>
      <c r="M99" s="238">
        <f>IF(B99="Regional crisis",(IF(VLOOKUP($C99,'Regional Crises'!$B$1:$R$66,11,FALSE)="x","x",ROUND(IF(VLOOKUP($C99,'Regional Crises'!$B$1:$R$66,11,FALSE)&gt;M$3,5,IF(VLOOKUP($C99,'Regional Crises'!$B$1:$R$66,11,FALSE)&lt;M$4,0,5-(M$3-VLOOKUP($C99,'Regional Crises'!$B$1:$R$66,11,FALSE))/(M$3-M$4)*5)),1))),IF(VLOOKUP($E99,'Country Indicator Data'!$B$4:$N$194,7,FALSE)="x","x",ROUND(IF(VLOOKUP($E99,'Country Indicator Data'!$B$4:$N$194,7,FALSE)&gt;M$3,5,IF(VLOOKUP($E99,'Country Indicator Data'!$B$4:$N$194,7,FALSE)&lt;M$4,0,5-(M$3-VLOOKUP($E99,'Country Indicator Data'!$B$4:$N$194,7,FALSE))/(M$3-M$4)*5)),1)))</f>
        <v>0.8</v>
      </c>
      <c r="N99" s="238">
        <f t="shared" si="28"/>
        <v>2.0499999999999998</v>
      </c>
      <c r="O99" s="238">
        <f t="shared" si="29"/>
        <v>2.4833333333333334</v>
      </c>
      <c r="P99" s="238">
        <f>IF(B99="Regional crisis",VLOOKUP(C99,'Regional Crises'!$B$1:$R$69,12,FALSE),VLOOKUP(E99,'Country Indicator Data'!$B$4:$I$194,8,FALSE))</f>
        <v>3.5</v>
      </c>
      <c r="Q99" s="238">
        <f>IF($B99="Regional crisis",((IF(VLOOKUP($C99,'Regional Crises'!$B$1:$R$66,13,FALSE)="x","x",ROUND(IF(VLOOKUP($C99,'Regional Crises'!$B$1:$R$66,13,FALSE)&gt;Q$3,5,IF(VLOOKUP($C99,'Regional Crises'!$B$1:$R$66,13,FALSE)&lt;Q$4,0,5-(LOG(Q$3)-LOG(VLOOKUP($C99,'Regional Crises'!$B$1:$R$66,13,FALSE)))/(LOG(Q$3)-LOG(Q$4))*5)),1)))),(IF(VLOOKUP($E99,'Country Indicator Data'!$B$4:$N$194,9,FALSE)="x","x",ROUND(IF(VLOOKUP($E99,'Country Indicator Data'!$B$4:$N$194,9,FALSE)&gt;Q$3,5,IF(VLOOKUP($E99,'Country Indicator Data'!$B$4:$N$194,9,FALSE)&lt;Q$4,0,5-(LOG(Q$3)-LOG(VLOOKUP($E99,'Country Indicator Data'!$B$4:$N$194,9,FALSE)))/(LOG(Q$3)-LOG(Q$4))*5)),1))))</f>
        <v>3</v>
      </c>
      <c r="R99" s="238">
        <f t="shared" si="30"/>
        <v>3.25</v>
      </c>
      <c r="S99" s="238">
        <f>IF(B99="Regional crisis",((IF(VLOOKUP($C99,'Regional Crises'!$B$1:$R$66,17,FALSE)="x","x",ROUND(IF(VLOOKUP($C99,'Regional Crises'!$B$1:$R$66,17,FALSE)&gt;S$3,0,IF(VLOOKUP($C99,'Regional Crises'!$B$1:$R$66,17,FALSE)&lt;S$4,5,(S$3-VLOOKUP($C99,'Regional Crises'!$B$1:$R$66,17,FALSE))/(S$3-S$4)*5)),1)))),(IF(VLOOKUP($E99,'Country Indicator Data'!$B$4:$N$194,13,FALSE)="x","x",ROUND(IF(VLOOKUP($E99,'Country Indicator Data'!$B$4:$N$194,13,FALSE)&gt;S$3,0,IF(VLOOKUP($E99,'Country Indicator Data'!$B$4:$N$194,13,FALSE)&lt;S$4,5,(S$3-VLOOKUP($E99,'Country Indicator Data'!$B$4:$N$194,13,FALSE))/(S$3-S$4)*5)),1))))</f>
        <v>3.6</v>
      </c>
      <c r="T99" s="238">
        <f>IF(B99="Regional crisis",((IF(VLOOKUP($C99,'Regional Crises'!$B$1:$R$66,14,FALSE)="x","x",ROUND(IF(VLOOKUP($C99,'Regional Crises'!$B$1:$R$66,14,FALSE)&gt;T$3,0,IF(VLOOKUP($C99,'Regional Crises'!$B$1:$R$66,14,FALSE)&lt;T$4,5,(T$3-VLOOKUP($C99,'Regional Crises'!$B$1:$R$66,14,FALSE))/(T$3-T$4)*5)),1)))),(IF(VLOOKUP($E99,'Country Indicator Data'!$B$4:$N$194,10,FALSE)="x","x",ROUND(IF(VLOOKUP($E99,'Country Indicator Data'!$B$4:$N$194,10,FALSE)&gt;T$3,0,IF(VLOOKUP($E99,'Country Indicator Data'!$B$4:$N$194,10,FALSE)&lt;T$4,5,(T$3-VLOOKUP($E99,'Country Indicator Data'!$B$4:$N$194,10,FALSE))/(T$3-T$4)*5)),1))))</f>
        <v>3.3</v>
      </c>
      <c r="U99" s="238">
        <f>IF(B99="Regional crisis",((IF(VLOOKUP($C99,'Regional Crises'!$B$1:$R$66,15,FALSE)="x","x",ROUND(IF(VLOOKUP($C99,'Regional Crises'!$B$1:$R$66,15,FALSE)&gt;U$3,0,IF(VLOOKUP($C99,'Regional Crises'!$B$1:$R$66,15,FALSE)&lt;U$4,5,(U$3-VLOOKUP($C99,'Regional Crises'!$B$1:$R$66,15,FALSE))/(U$3-U$4)*5)),1)))),(IF(VLOOKUP($E99,'Country Indicator Data'!$B$4:$N$194,11,FALSE)="x","x",ROUND(IF(VLOOKUP($E99,'Country Indicator Data'!$B$4:$N$194,11,FALSE)&gt;U$3,0,IF(VLOOKUP($E99,'Country Indicator Data'!$B$4:$N$194,11,FALSE)&lt;U$4,5,(U$3-VLOOKUP($E99,'Country Indicator Data'!$B$4:$N$194,11,FALSE))/(U$3-U$4)*5)),1))))</f>
        <v>3.4</v>
      </c>
      <c r="V99" s="238">
        <f>IF(B99="Regional crisis",((IF(VLOOKUP($C99,'Regional Crises'!$B$1:$R$66,16,FALSE)="x","x",ROUND(IF(VLOOKUP($C99,'Regional Crises'!$B$1:$R$66,16,FALSE)&gt;V$3,0,IF(VLOOKUP($C99,'Regional Crises'!$B$1:$R$66,16,FALSE)&lt;V$4,5,(V$3-VLOOKUP($C99,'Regional Crises'!$B$1:$R$66,16,FALSE))/(V$3-V$4)*5)),1)))),(IF(VLOOKUP($E99,'Country Indicator Data'!$B$4:$N$194,12,FALSE)="x","x",ROUND(IF(VLOOKUP($E99,'Country Indicator Data'!$B$4:$N$194,12,FALSE)&gt;V$3,0,IF(VLOOKUP($E99,'Country Indicator Data'!$B$4:$N$194,12,FALSE)&lt;V$4,5,(V$3-VLOOKUP($E99,'Country Indicator Data'!$B$4:$N$194,12,FALSE))/(V$3-V$4)*5)),1))))</f>
        <v>3.3</v>
      </c>
      <c r="W99" s="238">
        <f t="shared" si="31"/>
        <v>3.4</v>
      </c>
      <c r="X99" s="238">
        <f t="shared" si="32"/>
        <v>3</v>
      </c>
      <c r="Y99" s="245">
        <f>IF('Core Indicators'!FC96="x","x",IF('Core Indicators'!FC96&gt;=5,5,IF('Core Indicators'!FC96&gt;=4,4,IF('Core Indicators'!FC96&gt;=3,3,IF('Core Indicators'!FC96&gt;=2,2,IF('Core Indicators'!FC96&gt;=1,1,0))))))</f>
        <v>4</v>
      </c>
      <c r="Z99" s="238">
        <f t="shared" si="33"/>
        <v>4</v>
      </c>
      <c r="AA99" s="245">
        <f>'Crisis Indicator Data'!Y96</f>
        <v>2</v>
      </c>
      <c r="AB99" s="245">
        <f>'Crisis Indicator Data'!Z96</f>
        <v>3</v>
      </c>
      <c r="AC99" s="245">
        <f>'Crisis Indicator Data'!AA96</f>
        <v>2</v>
      </c>
      <c r="AD99" s="245">
        <f>'Crisis Indicator Data'!AB96</f>
        <v>0</v>
      </c>
      <c r="AE99" s="245">
        <f t="shared" si="34"/>
        <v>3</v>
      </c>
      <c r="AF99" s="245">
        <f>'Crisis Indicator Data'!AC96</f>
        <v>3</v>
      </c>
      <c r="AG99" s="245">
        <f>'Crisis Indicator Data'!AD96</f>
        <v>3</v>
      </c>
      <c r="AH99" s="245">
        <f t="shared" si="35"/>
        <v>5</v>
      </c>
      <c r="AI99" s="245">
        <f>'Crisis Indicator Data'!AE96</f>
        <v>3</v>
      </c>
      <c r="AJ99" s="245">
        <f>'Crisis Indicator Data'!AF96</f>
        <v>1</v>
      </c>
      <c r="AK99" s="245">
        <f>'Crisis Indicator Data'!AG96</f>
        <v>3</v>
      </c>
      <c r="AL99" s="245">
        <f t="shared" si="36"/>
        <v>5</v>
      </c>
      <c r="AM99" s="238">
        <f t="shared" si="37"/>
        <v>4</v>
      </c>
      <c r="AN99" s="238">
        <f t="shared" si="38"/>
        <v>4</v>
      </c>
    </row>
    <row r="100" spans="1:40" ht="13.5" customHeight="1" x14ac:dyDescent="0.3">
      <c r="A100" s="148" t="str">
        <f>'Crisis Indicator Data'!A97</f>
        <v>Southern Africa Regional Food Security Crisis</v>
      </c>
      <c r="B100" s="149" t="str">
        <f>'Crisis Indicator Data'!B97</f>
        <v>Regional crisis</v>
      </c>
      <c r="C100" s="149" t="str">
        <f>'Crisis Indicator Data'!C97</f>
        <v>REG012</v>
      </c>
      <c r="D100" s="149" t="str">
        <f>'Crisis Indicator Data'!D97</f>
        <v>Lesotho,Madagascar,Malawi,Mozambique,Namibia,Eswatini,Zambia,Zimbabwe</v>
      </c>
      <c r="E100" s="150" t="str">
        <f>'Crisis Indicator Data'!E97</f>
        <v>LSO,MDG,MWI,MOZ,NAM,SWZ,ZMB,ZWE</v>
      </c>
      <c r="F100" s="238">
        <f>IF(B100="Regional crisis",(IF(VLOOKUP($C100,'Regional Crises'!$B$1:$R$66,7,FALSE)="x","x",ROUND(IF(VLOOKUP($C100,'Regional Crises'!$B$1:$R$66,7,FALSE)&gt;$F$3,5,IF(VLOOKUP($C100,'Regional Crises'!$B$1:$R$66,7,FALSE)&lt;F$4,0,($F$3-VLOOKUP($C100,'Regional Crises'!$B$1:$R$66,7,FALSE))/($F$3-$F$4)*5)),1))),IF(VLOOKUP($E100,'Country Indicator Data'!$B$4:$N$194,3,FALSE)="x","x",ROUND(IF(VLOOKUP($E100,'Country Indicator Data'!$B$4:$N$194,3,FALSE)&gt;$F$3,5,IF(VLOOKUP($E100,'Country Indicator Data'!$B$4:$N$194,3,FALSE)&lt;$F$4,0,($F$3-VLOOKUP($E100,'Country Indicator Data'!$B$4:$N$194,3,FALSE))/($F$3-$F$4)*5)),1)))</f>
        <v>2.4</v>
      </c>
      <c r="G100" s="238">
        <f>IF(B100="Regional crisis",(IF(VLOOKUP($C100,'Regional Crises'!$B$1:$R$66,9,FALSE)="x","x",ROUND(IF(VLOOKUP($C100,'Regional Crises'!$B$1:$R$66,9,FALSE)&gt;G$3,5,IF(VLOOKUP($C100,'Regional Crises'!$B$1:$R$66,9,FALSE)&lt;G$4,0,(G$3-VLOOKUP($C100,'Regional Crises'!$B$1:$R$66,9,FALSE))/(G$3-G$4)*5)),1))),IF(VLOOKUP($E100,'Country Indicator Data'!$B$4:$N$194,5,FALSE)="x","x",ROUND(IF(VLOOKUP($E100,'Country Indicator Data'!$B$4:$N$194,5,FALSE)&gt;G$3,5,IF(VLOOKUP($E100,'Country Indicator Data'!$B$4:$N$194,5,FALSE)&lt;G$4,0,(G$3-VLOOKUP($E100,'Country Indicator Data'!$B$4:$N$194,5,FALSE))/(G$3-G$4)*5)),1)))</f>
        <v>2.2999999999999998</v>
      </c>
      <c r="H100" s="238">
        <f t="shared" si="26"/>
        <v>2.3499999999999996</v>
      </c>
      <c r="I100" s="238">
        <f>IF(B100="Regional crisis",(IF(VLOOKUP($C100,'Regional Crises'!$B$1:$R$66,6,FALSE)="x","x",ROUND(IF(VLOOKUP($C100,'Regional Crises'!$B$1:$R$66,6,FALSE)&gt;I$3,5,IF(VLOOKUP($C100,'Regional Crises'!$B$1:$R$66,6,FALSE)&lt;I$4,0,5-(I$3-VLOOKUP($C100,'Regional Crises'!$B$1:$R$66,6,FALSE))/(I$3-I$4)*5)),1))),IF(VLOOKUP($E100,'Country Indicator Data'!$B$4:$N$194,2,FALSE)="x","x",ROUND(IF(VLOOKUP($E100,'Country Indicator Data'!$B$4:$N$194,2,FALSE)&gt;I$3,5,IF(VLOOKUP($E100,'Country Indicator Data'!$B$4:$N$194,2,FALSE)&lt;I$4,0,5-(I$3-VLOOKUP($E100,'Country Indicator Data'!$B$4:$N$194,2,FALSE))/(I$3-I$4)*5)),1)))</f>
        <v>2.4</v>
      </c>
      <c r="J100" s="238">
        <f>IF(B100="Regional crisis",(IF(VLOOKUP($C100,'Regional Crises'!$B$1:$R$66,8,FALSE)="x","x",ROUND(IF(VLOOKUP($C100,'Regional Crises'!$B$1:$R$66,8,FALSE)&gt;J$3,5,IF(VLOOKUP($C100,'Regional Crises'!$B$1:$R$66,8,FALSE)&lt;J$4,0,5-(J$3-VLOOKUP($C100,'Regional Crises'!$B$1:$R$66,8,FALSE))/(J$3-J$4)*5)),1))),IF(VLOOKUP($E100,'Country Indicator Data'!$B$4:$N$194,4,FALSE)="x","x",ROUND(IF(VLOOKUP($E100,'Country Indicator Data'!$B$4:$N$194,4,FALSE)&gt;J$3,5,IF(VLOOKUP($E100,'Country Indicator Data'!$B$4:$N$194,4,FALSE)&lt;J$4,0,5-(J$3-VLOOKUP($E100,'Country Indicator Data'!$B$4:$N$194,4,FALSE))/(J$3-J$4)*5)),1)))</f>
        <v>0.4</v>
      </c>
      <c r="K100" s="238">
        <f t="shared" si="27"/>
        <v>1.4</v>
      </c>
      <c r="L100" s="238">
        <f>IF(B100="Regional crisis",(IF(VLOOKUP($C100,'Regional Crises'!$B$1:$R$66,10,FALSE)="x","x",ROUND(IF(VLOOKUP($C100,'Regional Crises'!$B$1:$R$66,10,FALSE)&gt;L$3,5,IF(VLOOKUP($C100,'Regional Crises'!$B$1:$R$66,10,FALSE)&lt;L$4,0,5-(L$3-VLOOKUP($C100,'Regional Crises'!$B$1:$R$66,10,FALSE))/(L$3-L$4)*5)),1))),IF(VLOOKUP($E100,'Country Indicator Data'!$B$4:$N$194,6,FALSE)="x","x",ROUND(IF(VLOOKUP($E100,'Country Indicator Data'!$B$4:$N$194,6,FALSE)&gt;L$3,5,IF(VLOOKUP($E100,'Country Indicator Data'!$B$4:$N$194,6,FALSE)&lt;L$4,0,5-(L$3-VLOOKUP($E100,'Country Indicator Data'!$B$4:$N$194,6,FALSE))/(L$3-L$4)*5)),1)))</f>
        <v>3.7</v>
      </c>
      <c r="M100" s="238">
        <f>IF(B100="Regional crisis",(IF(VLOOKUP($C100,'Regional Crises'!$B$1:$R$66,11,FALSE)="x","x",ROUND(IF(VLOOKUP($C100,'Regional Crises'!$B$1:$R$66,11,FALSE)&gt;M$3,5,IF(VLOOKUP($C100,'Regional Crises'!$B$1:$R$66,11,FALSE)&lt;M$4,0,5-(M$3-VLOOKUP($C100,'Regional Crises'!$B$1:$R$66,11,FALSE))/(M$3-M$4)*5)),1))),IF(VLOOKUP($E100,'Country Indicator Data'!$B$4:$N$194,7,FALSE)="x","x",ROUND(IF(VLOOKUP($E100,'Country Indicator Data'!$B$4:$N$194,7,FALSE)&gt;M$3,5,IF(VLOOKUP($E100,'Country Indicator Data'!$B$4:$N$194,7,FALSE)&lt;M$4,0,5-(M$3-VLOOKUP($E100,'Country Indicator Data'!$B$4:$N$194,7,FALSE))/(M$3-M$4)*5)),1)))</f>
        <v>3.1</v>
      </c>
      <c r="N100" s="238">
        <f t="shared" si="28"/>
        <v>3.4000000000000004</v>
      </c>
      <c r="O100" s="238">
        <f t="shared" si="29"/>
        <v>2.3833333333333333</v>
      </c>
      <c r="P100" s="238">
        <f>IF(B100="Regional crisis",VLOOKUP(C100,'Regional Crises'!$B$1:$R$69,12,FALSE),VLOOKUP(E100,'Country Indicator Data'!$B$4:$I$194,8,FALSE))</f>
        <v>1.25</v>
      </c>
      <c r="Q100" s="238">
        <f>IF($B100="Regional crisis",((IF(VLOOKUP($C100,'Regional Crises'!$B$1:$R$66,13,FALSE)="x","x",ROUND(IF(VLOOKUP($C100,'Regional Crises'!$B$1:$R$66,13,FALSE)&gt;Q$3,5,IF(VLOOKUP($C100,'Regional Crises'!$B$1:$R$66,13,FALSE)&lt;Q$4,0,5-(LOG(Q$3)-LOG(VLOOKUP($C100,'Regional Crises'!$B$1:$R$66,13,FALSE)))/(LOG(Q$3)-LOG(Q$4))*5)),1)))),(IF(VLOOKUP($E100,'Country Indicator Data'!$B$4:$N$194,9,FALSE)="x","x",ROUND(IF(VLOOKUP($E100,'Country Indicator Data'!$B$4:$N$194,9,FALSE)&gt;Q$3,5,IF(VLOOKUP($E100,'Country Indicator Data'!$B$4:$N$194,9,FALSE)&lt;Q$4,0,5-(LOG(Q$3)-LOG(VLOOKUP($E100,'Country Indicator Data'!$B$4:$N$194,9,FALSE)))/(LOG(Q$3)-LOG(Q$4))*5)),1))))</f>
        <v>4.0999999999999996</v>
      </c>
      <c r="R100" s="238">
        <f t="shared" si="30"/>
        <v>2.6749999999999998</v>
      </c>
      <c r="S100" s="238">
        <f>IF(B100="Regional crisis",((IF(VLOOKUP($C100,'Regional Crises'!$B$1:$R$66,17,FALSE)="x","x",ROUND(IF(VLOOKUP($C100,'Regional Crises'!$B$1:$R$66,17,FALSE)&gt;S$3,0,IF(VLOOKUP($C100,'Regional Crises'!$B$1:$R$66,17,FALSE)&lt;S$4,5,(S$3-VLOOKUP($C100,'Regional Crises'!$B$1:$R$66,17,FALSE))/(S$3-S$4)*5)),1)))),(IF(VLOOKUP($E100,'Country Indicator Data'!$B$4:$N$194,13,FALSE)="x","x",ROUND(IF(VLOOKUP($E100,'Country Indicator Data'!$B$4:$N$194,13,FALSE)&gt;S$3,0,IF(VLOOKUP($E100,'Country Indicator Data'!$B$4:$N$194,13,FALSE)&lt;S$4,5,(S$3-VLOOKUP($E100,'Country Indicator Data'!$B$4:$N$194,13,FALSE))/(S$3-S$4)*5)),1))))</f>
        <v>3.3</v>
      </c>
      <c r="T100" s="238">
        <f>IF(B100="Regional crisis",((IF(VLOOKUP($C100,'Regional Crises'!$B$1:$R$66,14,FALSE)="x","x",ROUND(IF(VLOOKUP($C100,'Regional Crises'!$B$1:$R$66,14,FALSE)&gt;T$3,0,IF(VLOOKUP($C100,'Regional Crises'!$B$1:$R$66,14,FALSE)&lt;T$4,5,(T$3-VLOOKUP($C100,'Regional Crises'!$B$1:$R$66,14,FALSE))/(T$3-T$4)*5)),1)))),(IF(VLOOKUP($E100,'Country Indicator Data'!$B$4:$N$194,10,FALSE)="x","x",ROUND(IF(VLOOKUP($E100,'Country Indicator Data'!$B$4:$N$194,10,FALSE)&gt;T$3,0,IF(VLOOKUP($E100,'Country Indicator Data'!$B$4:$N$194,10,FALSE)&lt;T$4,5,(T$3-VLOOKUP($E100,'Country Indicator Data'!$B$4:$N$194,10,FALSE))/(T$3-T$4)*5)),1))))</f>
        <v>3.1</v>
      </c>
      <c r="U100" s="238">
        <f>IF(B100="Regional crisis",((IF(VLOOKUP($C100,'Regional Crises'!$B$1:$R$66,15,FALSE)="x","x",ROUND(IF(VLOOKUP($C100,'Regional Crises'!$B$1:$R$66,15,FALSE)&gt;U$3,0,IF(VLOOKUP($C100,'Regional Crises'!$B$1:$R$66,15,FALSE)&lt;U$4,5,(U$3-VLOOKUP($C100,'Regional Crises'!$B$1:$R$66,15,FALSE))/(U$3-U$4)*5)),1)))),(IF(VLOOKUP($E100,'Country Indicator Data'!$B$4:$N$194,11,FALSE)="x","x",ROUND(IF(VLOOKUP($E100,'Country Indicator Data'!$B$4:$N$194,11,FALSE)&gt;U$3,0,IF(VLOOKUP($E100,'Country Indicator Data'!$B$4:$N$194,11,FALSE)&lt;U$4,5,(U$3-VLOOKUP($E100,'Country Indicator Data'!$B$4:$N$194,11,FALSE))/(U$3-U$4)*5)),1))))</f>
        <v>2.8</v>
      </c>
      <c r="V100" s="238">
        <f>IF(B100="Regional crisis",((IF(VLOOKUP($C100,'Regional Crises'!$B$1:$R$66,16,FALSE)="x","x",ROUND(IF(VLOOKUP($C100,'Regional Crises'!$B$1:$R$66,16,FALSE)&gt;V$3,0,IF(VLOOKUP($C100,'Regional Crises'!$B$1:$R$66,16,FALSE)&lt;V$4,5,(V$3-VLOOKUP($C100,'Regional Crises'!$B$1:$R$66,16,FALSE))/(V$3-V$4)*5)),1)))),(IF(VLOOKUP($E100,'Country Indicator Data'!$B$4:$N$194,12,FALSE)="x","x",ROUND(IF(VLOOKUP($E100,'Country Indicator Data'!$B$4:$N$194,12,FALSE)&gt;V$3,0,IF(VLOOKUP($E100,'Country Indicator Data'!$B$4:$N$194,12,FALSE)&lt;V$4,5,(V$3-VLOOKUP($E100,'Country Indicator Data'!$B$4:$N$194,12,FALSE))/(V$3-V$4)*5)),1))))</f>
        <v>2.4</v>
      </c>
      <c r="W100" s="238">
        <f t="shared" si="31"/>
        <v>2.9</v>
      </c>
      <c r="X100" s="238">
        <f t="shared" si="32"/>
        <v>2.7</v>
      </c>
      <c r="Y100" s="245">
        <f>IF('Core Indicators'!FC97="x","x",IF('Core Indicators'!FC97&gt;=5,5,IF('Core Indicators'!FC97&gt;=4,4,IF('Core Indicators'!FC97&gt;=3,3,IF('Core Indicators'!FC97&gt;=2,2,IF('Core Indicators'!FC97&gt;=1,1,0))))))</f>
        <v>5</v>
      </c>
      <c r="Z100" s="238">
        <f t="shared" si="33"/>
        <v>5</v>
      </c>
      <c r="AA100" s="245">
        <f>'Crisis Indicator Data'!Y97</f>
        <v>1</v>
      </c>
      <c r="AB100" s="245">
        <f>'Crisis Indicator Data'!Z97</f>
        <v>0</v>
      </c>
      <c r="AC100" s="245">
        <f>'Crisis Indicator Data'!AA97</f>
        <v>0</v>
      </c>
      <c r="AD100" s="245">
        <f>'Crisis Indicator Data'!AB97</f>
        <v>0</v>
      </c>
      <c r="AE100" s="245">
        <f t="shared" si="34"/>
        <v>1</v>
      </c>
      <c r="AF100" s="245">
        <f>'Crisis Indicator Data'!AC97</f>
        <v>0</v>
      </c>
      <c r="AG100" s="245">
        <f>'Crisis Indicator Data'!AD97</f>
        <v>2</v>
      </c>
      <c r="AH100" s="245">
        <f t="shared" si="35"/>
        <v>2</v>
      </c>
      <c r="AI100" s="245">
        <f>'Crisis Indicator Data'!AE97</f>
        <v>0</v>
      </c>
      <c r="AJ100" s="245">
        <f>'Crisis Indicator Data'!AF97</f>
        <v>2</v>
      </c>
      <c r="AK100" s="245">
        <f>'Crisis Indicator Data'!AG97</f>
        <v>0</v>
      </c>
      <c r="AL100" s="245">
        <f t="shared" si="36"/>
        <v>2</v>
      </c>
      <c r="AM100" s="238">
        <f t="shared" si="37"/>
        <v>2</v>
      </c>
      <c r="AN100" s="238">
        <f t="shared" si="38"/>
        <v>3.5</v>
      </c>
    </row>
    <row r="101" spans="1:40" ht="13.5" customHeight="1" x14ac:dyDescent="0.3">
      <c r="A101" s="148" t="str">
        <f>'Crisis Indicator Data'!A98</f>
        <v>Nagorno-Karabakh Conflict</v>
      </c>
      <c r="B101" s="149" t="str">
        <f>'Crisis Indicator Data'!B98</f>
        <v>Regional crisis</v>
      </c>
      <c r="C101" s="149" t="str">
        <f>'Crisis Indicator Data'!C98</f>
        <v>REG013</v>
      </c>
      <c r="D101" s="149" t="str">
        <f>'Crisis Indicator Data'!D98</f>
        <v>Armenia,Azerbaijan</v>
      </c>
      <c r="E101" s="150" t="str">
        <f>'Crisis Indicator Data'!E98</f>
        <v>ARM,AZE</v>
      </c>
      <c r="F101" s="238">
        <f>IF(B101="Regional crisis",(IF(VLOOKUP($C101,'Regional Crises'!$B$1:$R$66,7,FALSE)="x","x",ROUND(IF(VLOOKUP($C101,'Regional Crises'!$B$1:$R$66,7,FALSE)&gt;$F$3,5,IF(VLOOKUP($C101,'Regional Crises'!$B$1:$R$66,7,FALSE)&lt;F$4,0,($F$3-VLOOKUP($C101,'Regional Crises'!$B$1:$R$66,7,FALSE))/($F$3-$F$4)*5)),1))),IF(VLOOKUP($E101,'Country Indicator Data'!$B$4:$N$194,3,FALSE)="x","x",ROUND(IF(VLOOKUP($E101,'Country Indicator Data'!$B$4:$N$194,3,FALSE)&gt;$F$3,5,IF(VLOOKUP($E101,'Country Indicator Data'!$B$4:$N$194,3,FALSE)&lt;$F$4,0,($F$3-VLOOKUP($E101,'Country Indicator Data'!$B$4:$N$194,3,FALSE))/($F$3-$F$4)*5)),1)))</f>
        <v>3.2</v>
      </c>
      <c r="G101" s="238">
        <f>IF(B101="Regional crisis",(IF(VLOOKUP($C101,'Regional Crises'!$B$1:$R$66,9,FALSE)="x","x",ROUND(IF(VLOOKUP($C101,'Regional Crises'!$B$1:$R$66,9,FALSE)&gt;G$3,5,IF(VLOOKUP($C101,'Regional Crises'!$B$1:$R$66,9,FALSE)&lt;G$4,0,(G$3-VLOOKUP($C101,'Regional Crises'!$B$1:$R$66,9,FALSE))/(G$3-G$4)*5)),1))),IF(VLOOKUP($E101,'Country Indicator Data'!$B$4:$N$194,5,FALSE)="x","x",ROUND(IF(VLOOKUP($E101,'Country Indicator Data'!$B$4:$N$194,5,FALSE)&gt;G$3,5,IF(VLOOKUP($E101,'Country Indicator Data'!$B$4:$N$194,5,FALSE)&lt;G$4,0,(G$3-VLOOKUP($E101,'Country Indicator Data'!$B$4:$N$194,5,FALSE))/(G$3-G$4)*5)),1)))</f>
        <v>2.4</v>
      </c>
      <c r="H101" s="238">
        <f t="shared" si="26"/>
        <v>2.8</v>
      </c>
      <c r="I101" s="238">
        <f>IF(B101="Regional crisis",(IF(VLOOKUP($C101,'Regional Crises'!$B$1:$R$66,6,FALSE)="x","x",ROUND(IF(VLOOKUP($C101,'Regional Crises'!$B$1:$R$66,6,FALSE)&gt;I$3,5,IF(VLOOKUP($C101,'Regional Crises'!$B$1:$R$66,6,FALSE)&lt;I$4,0,5-(I$3-VLOOKUP($C101,'Regional Crises'!$B$1:$R$66,6,FALSE))/(I$3-I$4)*5)),1))),IF(VLOOKUP($E101,'Country Indicator Data'!$B$4:$N$194,2,FALSE)="x","x",ROUND(IF(VLOOKUP($E101,'Country Indicator Data'!$B$4:$N$194,2,FALSE)&gt;I$3,5,IF(VLOOKUP($E101,'Country Indicator Data'!$B$4:$N$194,2,FALSE)&lt;I$4,0,5-(I$3-VLOOKUP($E101,'Country Indicator Data'!$B$4:$N$194,2,FALSE))/(I$3-I$4)*5)),1)))</f>
        <v>0.5</v>
      </c>
      <c r="J101" s="238">
        <f>IF(B101="Regional crisis",(IF(VLOOKUP($C101,'Regional Crises'!$B$1:$R$66,8,FALSE)="x","x",ROUND(IF(VLOOKUP($C101,'Regional Crises'!$B$1:$R$66,8,FALSE)&gt;J$3,5,IF(VLOOKUP($C101,'Regional Crises'!$B$1:$R$66,8,FALSE)&lt;J$4,0,5-(J$3-VLOOKUP($C101,'Regional Crises'!$B$1:$R$66,8,FALSE))/(J$3-J$4)*5)),1))),IF(VLOOKUP($E101,'Country Indicator Data'!$B$4:$N$194,4,FALSE)="x","x",ROUND(IF(VLOOKUP($E101,'Country Indicator Data'!$B$4:$N$194,4,FALSE)&gt;J$3,5,IF(VLOOKUP($E101,'Country Indicator Data'!$B$4:$N$194,4,FALSE)&lt;J$4,0,5-(J$3-VLOOKUP($E101,'Country Indicator Data'!$B$4:$N$194,4,FALSE))/(J$3-J$4)*5)),1)))</f>
        <v>0.4</v>
      </c>
      <c r="K101" s="238">
        <f t="shared" si="27"/>
        <v>0.45</v>
      </c>
      <c r="L101" s="238">
        <f>IF(B101="Regional crisis",(IF(VLOOKUP($C101,'Regional Crises'!$B$1:$R$66,10,FALSE)="x","x",ROUND(IF(VLOOKUP($C101,'Regional Crises'!$B$1:$R$66,10,FALSE)&gt;L$3,5,IF(VLOOKUP($C101,'Regional Crises'!$B$1:$R$66,10,FALSE)&lt;L$4,0,5-(L$3-VLOOKUP($C101,'Regional Crises'!$B$1:$R$66,10,FALSE))/(L$3-L$4)*5)),1))),IF(VLOOKUP($E101,'Country Indicator Data'!$B$4:$N$194,6,FALSE)="x","x",ROUND(IF(VLOOKUP($E101,'Country Indicator Data'!$B$4:$N$194,6,FALSE)&gt;L$3,5,IF(VLOOKUP($E101,'Country Indicator Data'!$B$4:$N$194,6,FALSE)&lt;L$4,0,5-(L$3-VLOOKUP($E101,'Country Indicator Data'!$B$4:$N$194,6,FALSE))/(L$3-L$4)*5)),1)))</f>
        <v>1.9</v>
      </c>
      <c r="M101" s="238">
        <f>IF(B101="Regional crisis",(IF(VLOOKUP($C101,'Regional Crises'!$B$1:$R$66,11,FALSE)="x","x",ROUND(IF(VLOOKUP($C101,'Regional Crises'!$B$1:$R$66,11,FALSE)&gt;M$3,5,IF(VLOOKUP($C101,'Regional Crises'!$B$1:$R$66,11,FALSE)&lt;M$4,0,5-(M$3-VLOOKUP($C101,'Regional Crises'!$B$1:$R$66,11,FALSE))/(M$3-M$4)*5)),1))),IF(VLOOKUP($E101,'Country Indicator Data'!$B$4:$N$194,7,FALSE)="x","x",ROUND(IF(VLOOKUP($E101,'Country Indicator Data'!$B$4:$N$194,7,FALSE)&gt;M$3,5,IF(VLOOKUP($E101,'Country Indicator Data'!$B$4:$N$194,7,FALSE)&lt;M$4,0,5-(M$3-VLOOKUP($E101,'Country Indicator Data'!$B$4:$N$194,7,FALSE))/(M$3-M$4)*5)),1)))</f>
        <v>1.2</v>
      </c>
      <c r="N101" s="238">
        <f t="shared" si="28"/>
        <v>1.5499999999999998</v>
      </c>
      <c r="O101" s="238">
        <f t="shared" si="29"/>
        <v>1.5999999999999999</v>
      </c>
      <c r="P101" s="238">
        <f>IF(B101="Regional crisis",VLOOKUP(C101,'Regional Crises'!$B$1:$R$69,12,FALSE),VLOOKUP(E101,'Country Indicator Data'!$B$4:$I$194,8,FALSE))</f>
        <v>3</v>
      </c>
      <c r="Q101" s="238">
        <f>IF($B101="Regional crisis",((IF(VLOOKUP($C101,'Regional Crises'!$B$1:$R$66,13,FALSE)="x","x",ROUND(IF(VLOOKUP($C101,'Regional Crises'!$B$1:$R$66,13,FALSE)&gt;Q$3,5,IF(VLOOKUP($C101,'Regional Crises'!$B$1:$R$66,13,FALSE)&lt;Q$4,0,5-(LOG(Q$3)-LOG(VLOOKUP($C101,'Regional Crises'!$B$1:$R$66,13,FALSE)))/(LOG(Q$3)-LOG(Q$4))*5)),1)))),(IF(VLOOKUP($E101,'Country Indicator Data'!$B$4:$N$194,9,FALSE)="x","x",ROUND(IF(VLOOKUP($E101,'Country Indicator Data'!$B$4:$N$194,9,FALSE)&gt;Q$3,5,IF(VLOOKUP($E101,'Country Indicator Data'!$B$4:$N$194,9,FALSE)&lt;Q$4,0,5-(LOG(Q$3)-LOG(VLOOKUP($E101,'Country Indicator Data'!$B$4:$N$194,9,FALSE)))/(LOG(Q$3)-LOG(Q$4))*5)),1))))</f>
        <v>3.1</v>
      </c>
      <c r="R101" s="238">
        <f t="shared" si="30"/>
        <v>3.05</v>
      </c>
      <c r="S101" s="238">
        <f>IF(B101="Regional crisis",((IF(VLOOKUP($C101,'Regional Crises'!$B$1:$R$66,17,FALSE)="x","x",ROUND(IF(VLOOKUP($C101,'Regional Crises'!$B$1:$R$66,17,FALSE)&gt;S$3,0,IF(VLOOKUP($C101,'Regional Crises'!$B$1:$R$66,17,FALSE)&lt;S$4,5,(S$3-VLOOKUP($C101,'Regional Crises'!$B$1:$R$66,17,FALSE))/(S$3-S$4)*5)),1)))),(IF(VLOOKUP($E101,'Country Indicator Data'!$B$4:$N$194,13,FALSE)="x","x",ROUND(IF(VLOOKUP($E101,'Country Indicator Data'!$B$4:$N$194,13,FALSE)&gt;S$3,0,IF(VLOOKUP($E101,'Country Indicator Data'!$B$4:$N$194,13,FALSE)&lt;S$4,5,(S$3-VLOOKUP($E101,'Country Indicator Data'!$B$4:$N$194,13,FALSE))/(S$3-S$4)*5)),1))))</f>
        <v>3.2</v>
      </c>
      <c r="T101" s="238">
        <f>IF(B101="Regional crisis",((IF(VLOOKUP($C101,'Regional Crises'!$B$1:$R$66,14,FALSE)="x","x",ROUND(IF(VLOOKUP($C101,'Regional Crises'!$B$1:$R$66,14,FALSE)&gt;T$3,0,IF(VLOOKUP($C101,'Regional Crises'!$B$1:$R$66,14,FALSE)&lt;T$4,5,(T$3-VLOOKUP($C101,'Regional Crises'!$B$1:$R$66,14,FALSE))/(T$3-T$4)*5)),1)))),(IF(VLOOKUP($E101,'Country Indicator Data'!$B$4:$N$194,10,FALSE)="x","x",ROUND(IF(VLOOKUP($E101,'Country Indicator Data'!$B$4:$N$194,10,FALSE)&gt;T$3,0,IF(VLOOKUP($E101,'Country Indicator Data'!$B$4:$N$194,10,FALSE)&lt;T$4,5,(T$3-VLOOKUP($E101,'Country Indicator Data'!$B$4:$N$194,10,FALSE))/(T$3-T$4)*5)),1))))</f>
        <v>2.9</v>
      </c>
      <c r="U101" s="238">
        <f>IF(B101="Regional crisis",((IF(VLOOKUP($C101,'Regional Crises'!$B$1:$R$66,15,FALSE)="x","x",ROUND(IF(VLOOKUP($C101,'Regional Crises'!$B$1:$R$66,15,FALSE)&gt;U$3,0,IF(VLOOKUP($C101,'Regional Crises'!$B$1:$R$66,15,FALSE)&lt;U$4,5,(U$3-VLOOKUP($C101,'Regional Crises'!$B$1:$R$66,15,FALSE))/(U$3-U$4)*5)),1)))),(IF(VLOOKUP($E101,'Country Indicator Data'!$B$4:$N$194,11,FALSE)="x","x",ROUND(IF(VLOOKUP($E101,'Country Indicator Data'!$B$4:$N$194,11,FALSE)&gt;U$3,0,IF(VLOOKUP($E101,'Country Indicator Data'!$B$4:$N$194,11,FALSE)&lt;U$4,5,(U$3-VLOOKUP($E101,'Country Indicator Data'!$B$4:$N$194,11,FALSE))/(U$3-U$4)*5)),1))))</f>
        <v>2.8</v>
      </c>
      <c r="V101" s="238">
        <f>IF(B101="Regional crisis",((IF(VLOOKUP($C101,'Regional Crises'!$B$1:$R$66,16,FALSE)="x","x",ROUND(IF(VLOOKUP($C101,'Regional Crises'!$B$1:$R$66,16,FALSE)&gt;V$3,0,IF(VLOOKUP($C101,'Regional Crises'!$B$1:$R$66,16,FALSE)&lt;V$4,5,(V$3-VLOOKUP($C101,'Regional Crises'!$B$1:$R$66,16,FALSE))/(V$3-V$4)*5)),1)))),(IF(VLOOKUP($E101,'Country Indicator Data'!$B$4:$N$194,12,FALSE)="x","x",ROUND(IF(VLOOKUP($E101,'Country Indicator Data'!$B$4:$N$194,12,FALSE)&gt;V$3,0,IF(VLOOKUP($E101,'Country Indicator Data'!$B$4:$N$194,12,FALSE)&lt;V$4,5,(V$3-VLOOKUP($E101,'Country Indicator Data'!$B$4:$N$194,12,FALSE))/(V$3-V$4)*5)),1))))</f>
        <v>3.4</v>
      </c>
      <c r="W101" s="238">
        <f t="shared" si="31"/>
        <v>3.1</v>
      </c>
      <c r="X101" s="238">
        <f t="shared" si="32"/>
        <v>2.6</v>
      </c>
      <c r="Y101" s="245">
        <f>IF('Core Indicators'!FC98="x","x",IF('Core Indicators'!FC98&gt;=5,5,IF('Core Indicators'!FC98&gt;=4,4,IF('Core Indicators'!FC98&gt;=3,3,IF('Core Indicators'!FC98&gt;=2,2,IF('Core Indicators'!FC98&gt;=1,1,0))))))</f>
        <v>3</v>
      </c>
      <c r="Z101" s="238">
        <f t="shared" si="33"/>
        <v>3</v>
      </c>
      <c r="AA101" s="245">
        <f>'Crisis Indicator Data'!Y98</f>
        <v>2</v>
      </c>
      <c r="AB101" s="245">
        <f>'Crisis Indicator Data'!Z98</f>
        <v>2</v>
      </c>
      <c r="AC101" s="245">
        <f>'Crisis Indicator Data'!AA98</f>
        <v>0</v>
      </c>
      <c r="AD101" s="245">
        <f>'Crisis Indicator Data'!AB98</f>
        <v>0</v>
      </c>
      <c r="AE101" s="245">
        <f t="shared" si="34"/>
        <v>2</v>
      </c>
      <c r="AF101" s="245">
        <f>'Crisis Indicator Data'!AC98</f>
        <v>0</v>
      </c>
      <c r="AG101" s="245">
        <f>'Crisis Indicator Data'!AD98</f>
        <v>2</v>
      </c>
      <c r="AH101" s="245">
        <f t="shared" si="35"/>
        <v>2</v>
      </c>
      <c r="AI101" s="245">
        <f>'Crisis Indicator Data'!AE98</f>
        <v>3</v>
      </c>
      <c r="AJ101" s="245">
        <f>'Crisis Indicator Data'!AF98</f>
        <v>3</v>
      </c>
      <c r="AK101" s="245">
        <f>'Crisis Indicator Data'!AG98</f>
        <v>0</v>
      </c>
      <c r="AL101" s="245">
        <f t="shared" si="36"/>
        <v>4</v>
      </c>
      <c r="AM101" s="238">
        <f t="shared" si="37"/>
        <v>3</v>
      </c>
      <c r="AN101" s="238">
        <f t="shared" si="38"/>
        <v>3</v>
      </c>
    </row>
    <row r="102" spans="1:40" ht="13.5" customHeight="1" x14ac:dyDescent="0.3">
      <c r="A102" s="148" t="str">
        <f>'Crisis Indicator Data'!A99</f>
        <v>Burundi and DRC refugees in Rwanda</v>
      </c>
      <c r="B102" s="149" t="str">
        <f>'Crisis Indicator Data'!B99</f>
        <v>International displacement</v>
      </c>
      <c r="C102" s="149" t="str">
        <f>'Crisis Indicator Data'!C99</f>
        <v>RWA002</v>
      </c>
      <c r="D102" s="149" t="str">
        <f>'Crisis Indicator Data'!D99</f>
        <v>Rwanda</v>
      </c>
      <c r="E102" s="150" t="str">
        <f>'Crisis Indicator Data'!E99</f>
        <v>RWA</v>
      </c>
      <c r="F102" s="238">
        <f>IF(B102="Regional crisis",(IF(VLOOKUP($C102,'Regional Crises'!$B$1:$R$66,7,FALSE)="x","x",ROUND(IF(VLOOKUP($C102,'Regional Crises'!$B$1:$R$66,7,FALSE)&gt;$F$3,5,IF(VLOOKUP($C102,'Regional Crises'!$B$1:$R$66,7,FALSE)&lt;F$4,0,($F$3-VLOOKUP($C102,'Regional Crises'!$B$1:$R$66,7,FALSE))/($F$3-$F$4)*5)),1))),IF(VLOOKUP($E102,'Country Indicator Data'!$B$4:$N$194,3,FALSE)="x","x",ROUND(IF(VLOOKUP($E102,'Country Indicator Data'!$B$4:$N$194,3,FALSE)&gt;$F$3,5,IF(VLOOKUP($E102,'Country Indicator Data'!$B$4:$N$194,3,FALSE)&lt;$F$4,0,($F$3-VLOOKUP($E102,'Country Indicator Data'!$B$4:$N$194,3,FALSE))/($F$3-$F$4)*5)),1)))</f>
        <v>3.2</v>
      </c>
      <c r="G102" s="238">
        <f>IF(B102="Regional crisis",(IF(VLOOKUP($C102,'Regional Crises'!$B$1:$R$66,9,FALSE)="x","x",ROUND(IF(VLOOKUP($C102,'Regional Crises'!$B$1:$R$66,9,FALSE)&gt;G$3,5,IF(VLOOKUP($C102,'Regional Crises'!$B$1:$R$66,9,FALSE)&lt;G$4,0,(G$3-VLOOKUP($C102,'Regional Crises'!$B$1:$R$66,9,FALSE))/(G$3-G$4)*5)),1))),IF(VLOOKUP($E102,'Country Indicator Data'!$B$4:$N$194,5,FALSE)="x","x",ROUND(IF(VLOOKUP($E102,'Country Indicator Data'!$B$4:$N$194,5,FALSE)&gt;G$3,5,IF(VLOOKUP($E102,'Country Indicator Data'!$B$4:$N$194,5,FALSE)&lt;G$4,0,(G$3-VLOOKUP($E102,'Country Indicator Data'!$B$4:$N$194,5,FALSE))/(G$3-G$4)*5)),1)))</f>
        <v>3</v>
      </c>
      <c r="H102" s="238">
        <f t="shared" ref="H102:H133" si="39">IF(AND(F102="x",G102="x"),"x",AVERAGE(F102,G102))</f>
        <v>3.1</v>
      </c>
      <c r="I102" s="238">
        <f>IF(B102="Regional crisis",(IF(VLOOKUP($C102,'Regional Crises'!$B$1:$R$66,6,FALSE)="x","x",ROUND(IF(VLOOKUP($C102,'Regional Crises'!$B$1:$R$66,6,FALSE)&gt;I$3,5,IF(VLOOKUP($C102,'Regional Crises'!$B$1:$R$66,6,FALSE)&lt;I$4,0,5-(I$3-VLOOKUP($C102,'Regional Crises'!$B$1:$R$66,6,FALSE))/(I$3-I$4)*5)),1))),IF(VLOOKUP($E102,'Country Indicator Data'!$B$4:$N$194,2,FALSE)="x","x",ROUND(IF(VLOOKUP($E102,'Country Indicator Data'!$B$4:$N$194,2,FALSE)&gt;I$3,5,IF(VLOOKUP($E102,'Country Indicator Data'!$B$4:$N$194,2,FALSE)&lt;I$4,0,5-(I$3-VLOOKUP($E102,'Country Indicator Data'!$B$4:$N$194,2,FALSE))/(I$3-I$4)*5)),1)))</f>
        <v>1.4</v>
      </c>
      <c r="J102" s="238">
        <f>IF(B102="Regional crisis",(IF(VLOOKUP($C102,'Regional Crises'!$B$1:$R$66,8,FALSE)="x","x",ROUND(IF(VLOOKUP($C102,'Regional Crises'!$B$1:$R$66,8,FALSE)&gt;J$3,5,IF(VLOOKUP($C102,'Regional Crises'!$B$1:$R$66,8,FALSE)&lt;J$4,0,5-(J$3-VLOOKUP($C102,'Regional Crises'!$B$1:$R$66,8,FALSE))/(J$3-J$4)*5)),1))),IF(VLOOKUP($E102,'Country Indicator Data'!$B$4:$N$194,4,FALSE)="x","x",ROUND(IF(VLOOKUP($E102,'Country Indicator Data'!$B$4:$N$194,4,FALSE)&gt;J$3,5,IF(VLOOKUP($E102,'Country Indicator Data'!$B$4:$N$194,4,FALSE)&lt;J$4,0,5-(J$3-VLOOKUP($E102,'Country Indicator Data'!$B$4:$N$194,4,FALSE))/(J$3-J$4)*5)),1)))</f>
        <v>5</v>
      </c>
      <c r="K102" s="238">
        <f t="shared" ref="K102:K133" si="40">IF(AND(I102="x",J102="x"),"x",AVERAGE(I102,J102))</f>
        <v>3.2</v>
      </c>
      <c r="L102" s="238">
        <f>IF(B102="Regional crisis",(IF(VLOOKUP($C102,'Regional Crises'!$B$1:$R$66,10,FALSE)="x","x",ROUND(IF(VLOOKUP($C102,'Regional Crises'!$B$1:$R$66,10,FALSE)&gt;L$3,5,IF(VLOOKUP($C102,'Regional Crises'!$B$1:$R$66,10,FALSE)&lt;L$4,0,5-(L$3-VLOOKUP($C102,'Regional Crises'!$B$1:$R$66,10,FALSE))/(L$3-L$4)*5)),1))),IF(VLOOKUP($E102,'Country Indicator Data'!$B$4:$N$194,6,FALSE)="x","x",ROUND(IF(VLOOKUP($E102,'Country Indicator Data'!$B$4:$N$194,6,FALSE)&gt;L$3,5,IF(VLOOKUP($E102,'Country Indicator Data'!$B$4:$N$194,6,FALSE)&lt;L$4,0,5-(L$3-VLOOKUP($E102,'Country Indicator Data'!$B$4:$N$194,6,FALSE))/(L$3-L$4)*5)),1)))</f>
        <v>2.7</v>
      </c>
      <c r="M102" s="238">
        <f>IF(B102="Regional crisis",(IF(VLOOKUP($C102,'Regional Crises'!$B$1:$R$66,11,FALSE)="x","x",ROUND(IF(VLOOKUP($C102,'Regional Crises'!$B$1:$R$66,11,FALSE)&gt;M$3,5,IF(VLOOKUP($C102,'Regional Crises'!$B$1:$R$66,11,FALSE)&lt;M$4,0,5-(M$3-VLOOKUP($C102,'Regional Crises'!$B$1:$R$66,11,FALSE))/(M$3-M$4)*5)),1))),IF(VLOOKUP($E102,'Country Indicator Data'!$B$4:$N$194,7,FALSE)="x","x",ROUND(IF(VLOOKUP($E102,'Country Indicator Data'!$B$4:$N$194,7,FALSE)&gt;M$3,5,IF(VLOOKUP($E102,'Country Indicator Data'!$B$4:$N$194,7,FALSE)&lt;M$4,0,5-(M$3-VLOOKUP($E102,'Country Indicator Data'!$B$4:$N$194,7,FALSE))/(M$3-M$4)*5)),1)))</f>
        <v>2.2999999999999998</v>
      </c>
      <c r="N102" s="238">
        <f t="shared" ref="N102:N133" si="41">IF(AND(L102="x",M102="x"),"x",AVERAGE(L102,M102))</f>
        <v>2.5</v>
      </c>
      <c r="O102" s="238">
        <f t="shared" ref="O102:O133" si="42">AVERAGE(H102,K102,N102)</f>
        <v>2.9333333333333336</v>
      </c>
      <c r="P102" s="238">
        <f>IF(B102="Regional crisis",VLOOKUP(C102,'Regional Crises'!$B$1:$R$69,12,FALSE),VLOOKUP(E102,'Country Indicator Data'!$B$4:$I$194,8,FALSE))</f>
        <v>2</v>
      </c>
      <c r="Q102" s="238" t="str">
        <f>IF($B102="Regional crisis",((IF(VLOOKUP($C102,'Regional Crises'!$B$1:$R$66,13,FALSE)="x","x",ROUND(IF(VLOOKUP($C102,'Regional Crises'!$B$1:$R$66,13,FALSE)&gt;Q$3,5,IF(VLOOKUP($C102,'Regional Crises'!$B$1:$R$66,13,FALSE)&lt;Q$4,0,5-(LOG(Q$3)-LOG(VLOOKUP($C102,'Regional Crises'!$B$1:$R$66,13,FALSE)))/(LOG(Q$3)-LOG(Q$4))*5)),1)))),(IF(VLOOKUP($E102,'Country Indicator Data'!$B$4:$N$194,9,FALSE)="x","x",ROUND(IF(VLOOKUP($E102,'Country Indicator Data'!$B$4:$N$194,9,FALSE)&gt;Q$3,5,IF(VLOOKUP($E102,'Country Indicator Data'!$B$4:$N$194,9,FALSE)&lt;Q$4,0,5-(LOG(Q$3)-LOG(VLOOKUP($E102,'Country Indicator Data'!$B$4:$N$194,9,FALSE)))/(LOG(Q$3)-LOG(Q$4))*5)),1))))</f>
        <v>x</v>
      </c>
      <c r="R102" s="238">
        <f t="shared" ref="R102:R133" si="43">AVERAGE(P102:Q102)</f>
        <v>2</v>
      </c>
      <c r="S102" s="238">
        <f>IF(B102="Regional crisis",((IF(VLOOKUP($C102,'Regional Crises'!$B$1:$R$66,17,FALSE)="x","x",ROUND(IF(VLOOKUP($C102,'Regional Crises'!$B$1:$R$66,17,FALSE)&gt;S$3,0,IF(VLOOKUP($C102,'Regional Crises'!$B$1:$R$66,17,FALSE)&lt;S$4,5,(S$3-VLOOKUP($C102,'Regional Crises'!$B$1:$R$66,17,FALSE))/(S$3-S$4)*5)),1)))),(IF(VLOOKUP($E102,'Country Indicator Data'!$B$4:$N$194,13,FALSE)="x","x",ROUND(IF(VLOOKUP($E102,'Country Indicator Data'!$B$4:$N$194,13,FALSE)&gt;S$3,0,IF(VLOOKUP($E102,'Country Indicator Data'!$B$4:$N$194,13,FALSE)&lt;S$4,5,(S$3-VLOOKUP($E102,'Country Indicator Data'!$B$4:$N$194,13,FALSE))/(S$3-S$4)*5)),1))))</f>
        <v>2.4</v>
      </c>
      <c r="T102" s="238">
        <f>IF(B102="Regional crisis",((IF(VLOOKUP($C102,'Regional Crises'!$B$1:$R$66,14,FALSE)="x","x",ROUND(IF(VLOOKUP($C102,'Regional Crises'!$B$1:$R$66,14,FALSE)&gt;T$3,0,IF(VLOOKUP($C102,'Regional Crises'!$B$1:$R$66,14,FALSE)&lt;T$4,5,(T$3-VLOOKUP($C102,'Regional Crises'!$B$1:$R$66,14,FALSE))/(T$3-T$4)*5)),1)))),(IF(VLOOKUP($E102,'Country Indicator Data'!$B$4:$N$194,10,FALSE)="x","x",ROUND(IF(VLOOKUP($E102,'Country Indicator Data'!$B$4:$N$194,10,FALSE)&gt;T$3,0,IF(VLOOKUP($E102,'Country Indicator Data'!$B$4:$N$194,10,FALSE)&lt;T$4,5,(T$3-VLOOKUP($E102,'Country Indicator Data'!$B$4:$N$194,10,FALSE))/(T$3-T$4)*5)),1))))</f>
        <v>2.4</v>
      </c>
      <c r="U102" s="238">
        <f>IF(B102="Regional crisis",((IF(VLOOKUP($C102,'Regional Crises'!$B$1:$R$66,15,FALSE)="x","x",ROUND(IF(VLOOKUP($C102,'Regional Crises'!$B$1:$R$66,15,FALSE)&gt;U$3,0,IF(VLOOKUP($C102,'Regional Crises'!$B$1:$R$66,15,FALSE)&lt;U$4,5,(U$3-VLOOKUP($C102,'Regional Crises'!$B$1:$R$66,15,FALSE))/(U$3-U$4)*5)),1)))),(IF(VLOOKUP($E102,'Country Indicator Data'!$B$4:$N$194,11,FALSE)="x","x",ROUND(IF(VLOOKUP($E102,'Country Indicator Data'!$B$4:$N$194,11,FALSE)&gt;U$3,0,IF(VLOOKUP($E102,'Country Indicator Data'!$B$4:$N$194,11,FALSE)&lt;U$4,5,(U$3-VLOOKUP($E102,'Country Indicator Data'!$B$4:$N$194,11,FALSE))/(U$3-U$4)*5)),1))))</f>
        <v>3.1</v>
      </c>
      <c r="V102" s="238">
        <f>IF(B102="Regional crisis",((IF(VLOOKUP($C102,'Regional Crises'!$B$1:$R$66,16,FALSE)="x","x",ROUND(IF(VLOOKUP($C102,'Regional Crises'!$B$1:$R$66,16,FALSE)&gt;V$3,0,IF(VLOOKUP($C102,'Regional Crises'!$B$1:$R$66,16,FALSE)&lt;V$4,5,(V$3-VLOOKUP($C102,'Regional Crises'!$B$1:$R$66,16,FALSE))/(V$3-V$4)*5)),1)))),(IF(VLOOKUP($E102,'Country Indicator Data'!$B$4:$N$194,12,FALSE)="x","x",ROUND(IF(VLOOKUP($E102,'Country Indicator Data'!$B$4:$N$194,12,FALSE)&gt;V$3,0,IF(VLOOKUP($E102,'Country Indicator Data'!$B$4:$N$194,12,FALSE)&lt;V$4,5,(V$3-VLOOKUP($E102,'Country Indicator Data'!$B$4:$N$194,12,FALSE))/(V$3-V$4)*5)),1))))</f>
        <v>3.9</v>
      </c>
      <c r="W102" s="238">
        <f t="shared" ref="W102:W133" si="44">IF(AND(S102="x",V102="x"),"x",ROUND(AVERAGE(S102,V102,T102,U102),1))</f>
        <v>3</v>
      </c>
      <c r="X102" s="238">
        <f t="shared" ref="X102:X133" si="45">ROUND(AVERAGE(O102,W102,R102),1)</f>
        <v>2.6</v>
      </c>
      <c r="Y102" s="245">
        <f>IF('Core Indicators'!FC99="x","x",IF('Core Indicators'!FC99&gt;=5,5,IF('Core Indicators'!FC99&gt;=4,4,IF('Core Indicators'!FC99&gt;=3,3,IF('Core Indicators'!FC99&gt;=2,2,IF('Core Indicators'!FC99&gt;=1,1,0))))))</f>
        <v>2</v>
      </c>
      <c r="Z102" s="238">
        <f t="shared" ref="Z102:Z133" si="46">Y102</f>
        <v>2</v>
      </c>
      <c r="AA102" s="245">
        <f>'Crisis Indicator Data'!Y99</f>
        <v>1</v>
      </c>
      <c r="AB102" s="245">
        <f>'Crisis Indicator Data'!Z99</f>
        <v>0</v>
      </c>
      <c r="AC102" s="245">
        <f>'Crisis Indicator Data'!AA99</f>
        <v>0</v>
      </c>
      <c r="AD102" s="245">
        <f>'Crisis Indicator Data'!AB99</f>
        <v>0</v>
      </c>
      <c r="AE102" s="245">
        <f t="shared" ref="AE102:AE133" si="47">IF(SUM(AA102:AD102)=0,0,IF(SUM(AA102,AB102,AC102,AD102)&lt;2,1,IF(SUM(AA102:AD102)&lt;6,2,IF(SUM(AA102:AD102)&lt;8,3,IF(SUM(AA102:AD102)&lt;10,4,5)))))</f>
        <v>1</v>
      </c>
      <c r="AF102" s="245">
        <f>'Crisis Indicator Data'!AC99</f>
        <v>0</v>
      </c>
      <c r="AG102" s="245">
        <f>'Crisis Indicator Data'!AD99</f>
        <v>2</v>
      </c>
      <c r="AH102" s="245">
        <f t="shared" ref="AH102:AH133" si="48">IF(SUM(AF102:AG102)=0,0,IF(SUM(AF102,AG102)=1,1,IF(SUM(AF102:AG102)&lt;3,2,IF(SUM(AF102:AG102)&lt;4,3,IF(SUM(AF102:AG102)&lt;5,4,5)))))</f>
        <v>2</v>
      </c>
      <c r="AI102" s="245">
        <f>'Crisis Indicator Data'!AE99</f>
        <v>0</v>
      </c>
      <c r="AJ102" s="245">
        <f>'Crisis Indicator Data'!AF99</f>
        <v>0</v>
      </c>
      <c r="AK102" s="245">
        <f>'Crisis Indicator Data'!AG99</f>
        <v>1</v>
      </c>
      <c r="AL102" s="245">
        <f t="shared" ref="AL102:AL133" si="49">IF(SUM(AI102:AK102)=0,0,IF(SUM(AI102:AK102)=1,1,IF(SUM(AI102:AK102)&lt;3,2,IF(SUM(AI102:AK102)&lt;5,3,IF(SUM(AI102:AK102)&lt;7,4,5)))))</f>
        <v>1</v>
      </c>
      <c r="AM102" s="238">
        <f t="shared" ref="AM102:AM133" si="50">IF(AA102=3,5,ROUND(AVERAGE(AE102,AH102,AL102),0))</f>
        <v>1</v>
      </c>
      <c r="AN102" s="238">
        <f t="shared" ref="AN102:AN133" si="51">IF(AND(Z102="x",AM102="x"),"x",ROUND(AVERAGE(Z102,AM102),1))</f>
        <v>1.5</v>
      </c>
    </row>
    <row r="103" spans="1:40" ht="13.5" customHeight="1" x14ac:dyDescent="0.3">
      <c r="A103" s="148" t="str">
        <f>'Crisis Indicator Data'!A100</f>
        <v>Complex crisis in Sudan</v>
      </c>
      <c r="B103" s="149" t="str">
        <f>'Crisis Indicator Data'!B100</f>
        <v>Multiple crises country</v>
      </c>
      <c r="C103" s="149" t="str">
        <f>'Crisis Indicator Data'!C100</f>
        <v>SDN001</v>
      </c>
      <c r="D103" s="149" t="str">
        <f>'Crisis Indicator Data'!D100</f>
        <v>Sudan</v>
      </c>
      <c r="E103" s="150" t="str">
        <f>'Crisis Indicator Data'!E100</f>
        <v>SDN</v>
      </c>
      <c r="F103" s="238">
        <f>IF(B103="Regional crisis",(IF(VLOOKUP($C103,'Regional Crises'!$B$1:$R$66,7,FALSE)="x","x",ROUND(IF(VLOOKUP($C103,'Regional Crises'!$B$1:$R$66,7,FALSE)&gt;$F$3,5,IF(VLOOKUP($C103,'Regional Crises'!$B$1:$R$66,7,FALSE)&lt;F$4,0,($F$3-VLOOKUP($C103,'Regional Crises'!$B$1:$R$66,7,FALSE))/($F$3-$F$4)*5)),1))),IF(VLOOKUP($E103,'Country Indicator Data'!$B$4:$N$194,3,FALSE)="x","x",ROUND(IF(VLOOKUP($E103,'Country Indicator Data'!$B$4:$N$194,3,FALSE)&gt;$F$3,5,IF(VLOOKUP($E103,'Country Indicator Data'!$B$4:$N$194,3,FALSE)&lt;$F$4,0,($F$3-VLOOKUP($E103,'Country Indicator Data'!$B$4:$N$194,3,FALSE))/($F$3-$F$4)*5)),1)))</f>
        <v>3.6</v>
      </c>
      <c r="G103" s="238">
        <f>IF(B103="Regional crisis",(IF(VLOOKUP($C103,'Regional Crises'!$B$1:$R$66,9,FALSE)="x","x",ROUND(IF(VLOOKUP($C103,'Regional Crises'!$B$1:$R$66,9,FALSE)&gt;G$3,5,IF(VLOOKUP($C103,'Regional Crises'!$B$1:$R$66,9,FALSE)&lt;G$4,0,(G$3-VLOOKUP($C103,'Regional Crises'!$B$1:$R$66,9,FALSE))/(G$3-G$4)*5)),1))),IF(VLOOKUP($E103,'Country Indicator Data'!$B$4:$N$194,5,FALSE)="x","x",ROUND(IF(VLOOKUP($E103,'Country Indicator Data'!$B$4:$N$194,5,FALSE)&gt;G$3,5,IF(VLOOKUP($E103,'Country Indicator Data'!$B$4:$N$194,5,FALSE)&lt;G$4,0,(G$3-VLOOKUP($E103,'Country Indicator Data'!$B$4:$N$194,5,FALSE))/(G$3-G$4)*5)),1)))</f>
        <v>4</v>
      </c>
      <c r="H103" s="238">
        <f t="shared" si="39"/>
        <v>3.8</v>
      </c>
      <c r="I103" s="238">
        <f>IF(B103="Regional crisis",(IF(VLOOKUP($C103,'Regional Crises'!$B$1:$R$66,6,FALSE)="x","x",ROUND(IF(VLOOKUP($C103,'Regional Crises'!$B$1:$R$66,6,FALSE)&gt;I$3,5,IF(VLOOKUP($C103,'Regional Crises'!$B$1:$R$66,6,FALSE)&lt;I$4,0,5-(I$3-VLOOKUP($C103,'Regional Crises'!$B$1:$R$66,6,FALSE))/(I$3-I$4)*5)),1))),IF(VLOOKUP($E103,'Country Indicator Data'!$B$4:$N$194,2,FALSE)="x","x",ROUND(IF(VLOOKUP($E103,'Country Indicator Data'!$B$4:$N$194,2,FALSE)&gt;I$3,5,IF(VLOOKUP($E103,'Country Indicator Data'!$B$4:$N$194,2,FALSE)&lt;I$4,0,5-(I$3-VLOOKUP($E103,'Country Indicator Data'!$B$4:$N$194,2,FALSE))/(I$3-I$4)*5)),1)))</f>
        <v>4</v>
      </c>
      <c r="J103" s="238">
        <f>IF(B103="Regional crisis",(IF(VLOOKUP($C103,'Regional Crises'!$B$1:$R$66,8,FALSE)="x","x",ROUND(IF(VLOOKUP($C103,'Regional Crises'!$B$1:$R$66,8,FALSE)&gt;J$3,5,IF(VLOOKUP($C103,'Regional Crises'!$B$1:$R$66,8,FALSE)&lt;J$4,0,5-(J$3-VLOOKUP($C103,'Regional Crises'!$B$1:$R$66,8,FALSE))/(J$3-J$4)*5)),1))),IF(VLOOKUP($E103,'Country Indicator Data'!$B$4:$N$194,4,FALSE)="x","x",ROUND(IF(VLOOKUP($E103,'Country Indicator Data'!$B$4:$N$194,4,FALSE)&gt;J$3,5,IF(VLOOKUP($E103,'Country Indicator Data'!$B$4:$N$194,4,FALSE)&lt;J$4,0,5-(J$3-VLOOKUP($E103,'Country Indicator Data'!$B$4:$N$194,4,FALSE))/(J$3-J$4)*5)),1)))</f>
        <v>5</v>
      </c>
      <c r="K103" s="238">
        <f t="shared" si="40"/>
        <v>4.5</v>
      </c>
      <c r="L103" s="238">
        <f>IF(B103="Regional crisis",(IF(VLOOKUP($C103,'Regional Crises'!$B$1:$R$66,10,FALSE)="x","x",ROUND(IF(VLOOKUP($C103,'Regional Crises'!$B$1:$R$66,10,FALSE)&gt;L$3,5,IF(VLOOKUP($C103,'Regional Crises'!$B$1:$R$66,10,FALSE)&lt;L$4,0,5-(L$3-VLOOKUP($C103,'Regional Crises'!$B$1:$R$66,10,FALSE))/(L$3-L$4)*5)),1))),IF(VLOOKUP($E103,'Country Indicator Data'!$B$4:$N$194,6,FALSE)="x","x",ROUND(IF(VLOOKUP($E103,'Country Indicator Data'!$B$4:$N$194,6,FALSE)&gt;L$3,5,IF(VLOOKUP($E103,'Country Indicator Data'!$B$4:$N$194,6,FALSE)&lt;L$4,0,5-(L$3-VLOOKUP($E103,'Country Indicator Data'!$B$4:$N$194,6,FALSE))/(L$3-L$4)*5)),1)))</f>
        <v>3.7</v>
      </c>
      <c r="M103" s="238">
        <f>IF(B103="Regional crisis",(IF(VLOOKUP($C103,'Regional Crises'!$B$1:$R$66,11,FALSE)="x","x",ROUND(IF(VLOOKUP($C103,'Regional Crises'!$B$1:$R$66,11,FALSE)&gt;M$3,5,IF(VLOOKUP($C103,'Regional Crises'!$B$1:$R$66,11,FALSE)&lt;M$4,0,5-(M$3-VLOOKUP($C103,'Regional Crises'!$B$1:$R$66,11,FALSE))/(M$3-M$4)*5)),1))),IF(VLOOKUP($E103,'Country Indicator Data'!$B$4:$N$194,7,FALSE)="x","x",ROUND(IF(VLOOKUP($E103,'Country Indicator Data'!$B$4:$N$194,7,FALSE)&gt;M$3,5,IF(VLOOKUP($E103,'Country Indicator Data'!$B$4:$N$194,7,FALSE)&lt;M$4,0,5-(M$3-VLOOKUP($E103,'Country Indicator Data'!$B$4:$N$194,7,FALSE))/(M$3-M$4)*5)),1)))</f>
        <v>1.2</v>
      </c>
      <c r="N103" s="238">
        <f t="shared" si="41"/>
        <v>2.4500000000000002</v>
      </c>
      <c r="O103" s="238">
        <f t="shared" si="42"/>
        <v>3.5833333333333335</v>
      </c>
      <c r="P103" s="238">
        <f>IF(B103="Regional crisis",VLOOKUP(C103,'Regional Crises'!$B$1:$R$69,12,FALSE),VLOOKUP(E103,'Country Indicator Data'!$B$4:$I$194,8,FALSE))</f>
        <v>4</v>
      </c>
      <c r="Q103" s="238">
        <f>IF($B103="Regional crisis",((IF(VLOOKUP($C103,'Regional Crises'!$B$1:$R$66,13,FALSE)="x","x",ROUND(IF(VLOOKUP($C103,'Regional Crises'!$B$1:$R$66,13,FALSE)&gt;Q$3,5,IF(VLOOKUP($C103,'Regional Crises'!$B$1:$R$66,13,FALSE)&lt;Q$4,0,5-(LOG(Q$3)-LOG(VLOOKUP($C103,'Regional Crises'!$B$1:$R$66,13,FALSE)))/(LOG(Q$3)-LOG(Q$4))*5)),1)))),(IF(VLOOKUP($E103,'Country Indicator Data'!$B$4:$N$194,9,FALSE)="x","x",ROUND(IF(VLOOKUP($E103,'Country Indicator Data'!$B$4:$N$194,9,FALSE)&gt;Q$3,5,IF(VLOOKUP($E103,'Country Indicator Data'!$B$4:$N$194,9,FALSE)&lt;Q$4,0,5-(LOG(Q$3)-LOG(VLOOKUP($E103,'Country Indicator Data'!$B$4:$N$194,9,FALSE)))/(LOG(Q$3)-LOG(Q$4))*5)),1))))</f>
        <v>0</v>
      </c>
      <c r="R103" s="238">
        <f t="shared" si="43"/>
        <v>2</v>
      </c>
      <c r="S103" s="238">
        <f>IF(B103="Regional crisis",((IF(VLOOKUP($C103,'Regional Crises'!$B$1:$R$66,17,FALSE)="x","x",ROUND(IF(VLOOKUP($C103,'Regional Crises'!$B$1:$R$66,17,FALSE)&gt;S$3,0,IF(VLOOKUP($C103,'Regional Crises'!$B$1:$R$66,17,FALSE)&lt;S$4,5,(S$3-VLOOKUP($C103,'Regional Crises'!$B$1:$R$66,17,FALSE))/(S$3-S$4)*5)),1)))),(IF(VLOOKUP($E103,'Country Indicator Data'!$B$4:$N$194,13,FALSE)="x","x",ROUND(IF(VLOOKUP($E103,'Country Indicator Data'!$B$4:$N$194,13,FALSE)&gt;S$3,0,IF(VLOOKUP($E103,'Country Indicator Data'!$B$4:$N$194,13,FALSE)&lt;S$4,5,(S$3-VLOOKUP($E103,'Country Indicator Data'!$B$4:$N$194,13,FALSE))/(S$3-S$4)*5)),1))))</f>
        <v>4.2</v>
      </c>
      <c r="T103" s="238">
        <f>IF(B103="Regional crisis",((IF(VLOOKUP($C103,'Regional Crises'!$B$1:$R$66,14,FALSE)="x","x",ROUND(IF(VLOOKUP($C103,'Regional Crises'!$B$1:$R$66,14,FALSE)&gt;T$3,0,IF(VLOOKUP($C103,'Regional Crises'!$B$1:$R$66,14,FALSE)&lt;T$4,5,(T$3-VLOOKUP($C103,'Regional Crises'!$B$1:$R$66,14,FALSE))/(T$3-T$4)*5)),1)))),(IF(VLOOKUP($E103,'Country Indicator Data'!$B$4:$N$194,10,FALSE)="x","x",ROUND(IF(VLOOKUP($E103,'Country Indicator Data'!$B$4:$N$194,10,FALSE)&gt;T$3,0,IF(VLOOKUP($E103,'Country Indicator Data'!$B$4:$N$194,10,FALSE)&lt;T$4,5,(T$3-VLOOKUP($E103,'Country Indicator Data'!$B$4:$N$194,10,FALSE))/(T$3-T$4)*5)),1))))</f>
        <v>3.6</v>
      </c>
      <c r="U103" s="238">
        <f>IF(B103="Regional crisis",((IF(VLOOKUP($C103,'Regional Crises'!$B$1:$R$66,15,FALSE)="x","x",ROUND(IF(VLOOKUP($C103,'Regional Crises'!$B$1:$R$66,15,FALSE)&gt;U$3,0,IF(VLOOKUP($C103,'Regional Crises'!$B$1:$R$66,15,FALSE)&lt;U$4,5,(U$3-VLOOKUP($C103,'Regional Crises'!$B$1:$R$66,15,FALSE))/(U$3-U$4)*5)),1)))),(IF(VLOOKUP($E103,'Country Indicator Data'!$B$4:$N$194,11,FALSE)="x","x",ROUND(IF(VLOOKUP($E103,'Country Indicator Data'!$B$4:$N$194,11,FALSE)&gt;U$3,0,IF(VLOOKUP($E103,'Country Indicator Data'!$B$4:$N$194,11,FALSE)&lt;U$4,5,(U$3-VLOOKUP($E103,'Country Indicator Data'!$B$4:$N$194,11,FALSE))/(U$3-U$4)*5)),1))))</f>
        <v>4.5</v>
      </c>
      <c r="V103" s="238">
        <f>IF(B103="Regional crisis",((IF(VLOOKUP($C103,'Regional Crises'!$B$1:$R$66,16,FALSE)="x","x",ROUND(IF(VLOOKUP($C103,'Regional Crises'!$B$1:$R$66,16,FALSE)&gt;V$3,0,IF(VLOOKUP($C103,'Regional Crises'!$B$1:$R$66,16,FALSE)&lt;V$4,5,(V$3-VLOOKUP($C103,'Regional Crises'!$B$1:$R$66,16,FALSE))/(V$3-V$4)*5)),1)))),(IF(VLOOKUP($E103,'Country Indicator Data'!$B$4:$N$194,12,FALSE)="x","x",ROUND(IF(VLOOKUP($E103,'Country Indicator Data'!$B$4:$N$194,12,FALSE)&gt;V$3,0,IF(VLOOKUP($E103,'Country Indicator Data'!$B$4:$N$194,12,FALSE)&lt;V$4,5,(V$3-VLOOKUP($E103,'Country Indicator Data'!$B$4:$N$194,12,FALSE))/(V$3-V$4)*5)),1))))</f>
        <v>4.4000000000000004</v>
      </c>
      <c r="W103" s="238">
        <f t="shared" si="44"/>
        <v>4.2</v>
      </c>
      <c r="X103" s="238">
        <f t="shared" si="45"/>
        <v>3.3</v>
      </c>
      <c r="Y103" s="245">
        <f>IF('Core Indicators'!FC100="x","x",IF('Core Indicators'!FC100&gt;=5,5,IF('Core Indicators'!FC100&gt;=4,4,IF('Core Indicators'!FC100&gt;=3,3,IF('Core Indicators'!FC100&gt;=2,2,IF('Core Indicators'!FC100&gt;=1,1,0))))))</f>
        <v>5</v>
      </c>
      <c r="Z103" s="238">
        <f t="shared" si="46"/>
        <v>5</v>
      </c>
      <c r="AA103" s="245">
        <f>'Crisis Indicator Data'!Y100</f>
        <v>1</v>
      </c>
      <c r="AB103" s="245">
        <f>'Crisis Indicator Data'!Z100</f>
        <v>1</v>
      </c>
      <c r="AC103" s="245">
        <f>'Crisis Indicator Data'!AA100</f>
        <v>2</v>
      </c>
      <c r="AD103" s="245">
        <f>'Crisis Indicator Data'!AB100</f>
        <v>0</v>
      </c>
      <c r="AE103" s="245">
        <f t="shared" si="47"/>
        <v>2</v>
      </c>
      <c r="AF103" s="245">
        <f>'Crisis Indicator Data'!AC100</f>
        <v>2</v>
      </c>
      <c r="AG103" s="245">
        <f>'Crisis Indicator Data'!AD100</f>
        <v>2</v>
      </c>
      <c r="AH103" s="245">
        <f t="shared" si="48"/>
        <v>4</v>
      </c>
      <c r="AI103" s="245">
        <f>'Crisis Indicator Data'!AE100</f>
        <v>1</v>
      </c>
      <c r="AJ103" s="245">
        <f>'Crisis Indicator Data'!AF100</f>
        <v>1</v>
      </c>
      <c r="AK103" s="245">
        <f>'Crisis Indicator Data'!AG100</f>
        <v>3</v>
      </c>
      <c r="AL103" s="245">
        <f t="shared" si="49"/>
        <v>4</v>
      </c>
      <c r="AM103" s="238">
        <f t="shared" si="50"/>
        <v>3</v>
      </c>
      <c r="AN103" s="238">
        <f t="shared" si="51"/>
        <v>4</v>
      </c>
    </row>
    <row r="104" spans="1:40" ht="13.5" customHeight="1" x14ac:dyDescent="0.3">
      <c r="A104" s="148" t="str">
        <f>'Crisis Indicator Data'!A101</f>
        <v>Refugees in Sudan</v>
      </c>
      <c r="B104" s="149" t="str">
        <f>'Crisis Indicator Data'!B101</f>
        <v>International displacement</v>
      </c>
      <c r="C104" s="149" t="str">
        <f>'Crisis Indicator Data'!C101</f>
        <v>SDN005</v>
      </c>
      <c r="D104" s="149" t="str">
        <f>'Crisis Indicator Data'!D101</f>
        <v>Sudan</v>
      </c>
      <c r="E104" s="150" t="str">
        <f>'Crisis Indicator Data'!E101</f>
        <v>SDN</v>
      </c>
      <c r="F104" s="238">
        <f>IF(B104="Regional crisis",(IF(VLOOKUP($C104,'Regional Crises'!$B$1:$R$66,7,FALSE)="x","x",ROUND(IF(VLOOKUP($C104,'Regional Crises'!$B$1:$R$66,7,FALSE)&gt;$F$3,5,IF(VLOOKUP($C104,'Regional Crises'!$B$1:$R$66,7,FALSE)&lt;F$4,0,($F$3-VLOOKUP($C104,'Regional Crises'!$B$1:$R$66,7,FALSE))/($F$3-$F$4)*5)),1))),IF(VLOOKUP($E104,'Country Indicator Data'!$B$4:$N$194,3,FALSE)="x","x",ROUND(IF(VLOOKUP($E104,'Country Indicator Data'!$B$4:$N$194,3,FALSE)&gt;$F$3,5,IF(VLOOKUP($E104,'Country Indicator Data'!$B$4:$N$194,3,FALSE)&lt;$F$4,0,($F$3-VLOOKUP($E104,'Country Indicator Data'!$B$4:$N$194,3,FALSE))/($F$3-$F$4)*5)),1)))</f>
        <v>3.6</v>
      </c>
      <c r="G104" s="238">
        <f>IF(B104="Regional crisis",(IF(VLOOKUP($C104,'Regional Crises'!$B$1:$R$66,9,FALSE)="x","x",ROUND(IF(VLOOKUP($C104,'Regional Crises'!$B$1:$R$66,9,FALSE)&gt;G$3,5,IF(VLOOKUP($C104,'Regional Crises'!$B$1:$R$66,9,FALSE)&lt;G$4,0,(G$3-VLOOKUP($C104,'Regional Crises'!$B$1:$R$66,9,FALSE))/(G$3-G$4)*5)),1))),IF(VLOOKUP($E104,'Country Indicator Data'!$B$4:$N$194,5,FALSE)="x","x",ROUND(IF(VLOOKUP($E104,'Country Indicator Data'!$B$4:$N$194,5,FALSE)&gt;G$3,5,IF(VLOOKUP($E104,'Country Indicator Data'!$B$4:$N$194,5,FALSE)&lt;G$4,0,(G$3-VLOOKUP($E104,'Country Indicator Data'!$B$4:$N$194,5,FALSE))/(G$3-G$4)*5)),1)))</f>
        <v>4</v>
      </c>
      <c r="H104" s="238">
        <f t="shared" si="39"/>
        <v>3.8</v>
      </c>
      <c r="I104" s="238">
        <f>IF(B104="Regional crisis",(IF(VLOOKUP($C104,'Regional Crises'!$B$1:$R$66,6,FALSE)="x","x",ROUND(IF(VLOOKUP($C104,'Regional Crises'!$B$1:$R$66,6,FALSE)&gt;I$3,5,IF(VLOOKUP($C104,'Regional Crises'!$B$1:$R$66,6,FALSE)&lt;I$4,0,5-(I$3-VLOOKUP($C104,'Regional Crises'!$B$1:$R$66,6,FALSE))/(I$3-I$4)*5)),1))),IF(VLOOKUP($E104,'Country Indicator Data'!$B$4:$N$194,2,FALSE)="x","x",ROUND(IF(VLOOKUP($E104,'Country Indicator Data'!$B$4:$N$194,2,FALSE)&gt;I$3,5,IF(VLOOKUP($E104,'Country Indicator Data'!$B$4:$N$194,2,FALSE)&lt;I$4,0,5-(I$3-VLOOKUP($E104,'Country Indicator Data'!$B$4:$N$194,2,FALSE))/(I$3-I$4)*5)),1)))</f>
        <v>4</v>
      </c>
      <c r="J104" s="238">
        <f>IF(B104="Regional crisis",(IF(VLOOKUP($C104,'Regional Crises'!$B$1:$R$66,8,FALSE)="x","x",ROUND(IF(VLOOKUP($C104,'Regional Crises'!$B$1:$R$66,8,FALSE)&gt;J$3,5,IF(VLOOKUP($C104,'Regional Crises'!$B$1:$R$66,8,FALSE)&lt;J$4,0,5-(J$3-VLOOKUP($C104,'Regional Crises'!$B$1:$R$66,8,FALSE))/(J$3-J$4)*5)),1))),IF(VLOOKUP($E104,'Country Indicator Data'!$B$4:$N$194,4,FALSE)="x","x",ROUND(IF(VLOOKUP($E104,'Country Indicator Data'!$B$4:$N$194,4,FALSE)&gt;J$3,5,IF(VLOOKUP($E104,'Country Indicator Data'!$B$4:$N$194,4,FALSE)&lt;J$4,0,5-(J$3-VLOOKUP($E104,'Country Indicator Data'!$B$4:$N$194,4,FALSE))/(J$3-J$4)*5)),1)))</f>
        <v>5</v>
      </c>
      <c r="K104" s="238">
        <f t="shared" si="40"/>
        <v>4.5</v>
      </c>
      <c r="L104" s="238">
        <f>IF(B104="Regional crisis",(IF(VLOOKUP($C104,'Regional Crises'!$B$1:$R$66,10,FALSE)="x","x",ROUND(IF(VLOOKUP($C104,'Regional Crises'!$B$1:$R$66,10,FALSE)&gt;L$3,5,IF(VLOOKUP($C104,'Regional Crises'!$B$1:$R$66,10,FALSE)&lt;L$4,0,5-(L$3-VLOOKUP($C104,'Regional Crises'!$B$1:$R$66,10,FALSE))/(L$3-L$4)*5)),1))),IF(VLOOKUP($E104,'Country Indicator Data'!$B$4:$N$194,6,FALSE)="x","x",ROUND(IF(VLOOKUP($E104,'Country Indicator Data'!$B$4:$N$194,6,FALSE)&gt;L$3,5,IF(VLOOKUP($E104,'Country Indicator Data'!$B$4:$N$194,6,FALSE)&lt;L$4,0,5-(L$3-VLOOKUP($E104,'Country Indicator Data'!$B$4:$N$194,6,FALSE))/(L$3-L$4)*5)),1)))</f>
        <v>3.7</v>
      </c>
      <c r="M104" s="238">
        <f>IF(B104="Regional crisis",(IF(VLOOKUP($C104,'Regional Crises'!$B$1:$R$66,11,FALSE)="x","x",ROUND(IF(VLOOKUP($C104,'Regional Crises'!$B$1:$R$66,11,FALSE)&gt;M$3,5,IF(VLOOKUP($C104,'Regional Crises'!$B$1:$R$66,11,FALSE)&lt;M$4,0,5-(M$3-VLOOKUP($C104,'Regional Crises'!$B$1:$R$66,11,FALSE))/(M$3-M$4)*5)),1))),IF(VLOOKUP($E104,'Country Indicator Data'!$B$4:$N$194,7,FALSE)="x","x",ROUND(IF(VLOOKUP($E104,'Country Indicator Data'!$B$4:$N$194,7,FALSE)&gt;M$3,5,IF(VLOOKUP($E104,'Country Indicator Data'!$B$4:$N$194,7,FALSE)&lt;M$4,0,5-(M$3-VLOOKUP($E104,'Country Indicator Data'!$B$4:$N$194,7,FALSE))/(M$3-M$4)*5)),1)))</f>
        <v>1.2</v>
      </c>
      <c r="N104" s="238">
        <f t="shared" si="41"/>
        <v>2.4500000000000002</v>
      </c>
      <c r="O104" s="238">
        <f t="shared" si="42"/>
        <v>3.5833333333333335</v>
      </c>
      <c r="P104" s="238">
        <f>IF(B104="Regional crisis",VLOOKUP(C104,'Regional Crises'!$B$1:$R$69,12,FALSE),VLOOKUP(E104,'Country Indicator Data'!$B$4:$I$194,8,FALSE))</f>
        <v>4</v>
      </c>
      <c r="Q104" s="238">
        <f>IF($B104="Regional crisis",((IF(VLOOKUP($C104,'Regional Crises'!$B$1:$R$66,13,FALSE)="x","x",ROUND(IF(VLOOKUP($C104,'Regional Crises'!$B$1:$R$66,13,FALSE)&gt;Q$3,5,IF(VLOOKUP($C104,'Regional Crises'!$B$1:$R$66,13,FALSE)&lt;Q$4,0,5-(LOG(Q$3)-LOG(VLOOKUP($C104,'Regional Crises'!$B$1:$R$66,13,FALSE)))/(LOG(Q$3)-LOG(Q$4))*5)),1)))),(IF(VLOOKUP($E104,'Country Indicator Data'!$B$4:$N$194,9,FALSE)="x","x",ROUND(IF(VLOOKUP($E104,'Country Indicator Data'!$B$4:$N$194,9,FALSE)&gt;Q$3,5,IF(VLOOKUP($E104,'Country Indicator Data'!$B$4:$N$194,9,FALSE)&lt;Q$4,0,5-(LOG(Q$3)-LOG(VLOOKUP($E104,'Country Indicator Data'!$B$4:$N$194,9,FALSE)))/(LOG(Q$3)-LOG(Q$4))*5)),1))))</f>
        <v>0</v>
      </c>
      <c r="R104" s="238">
        <f t="shared" si="43"/>
        <v>2</v>
      </c>
      <c r="S104" s="238">
        <f>IF(B104="Regional crisis",((IF(VLOOKUP($C104,'Regional Crises'!$B$1:$R$66,17,FALSE)="x","x",ROUND(IF(VLOOKUP($C104,'Regional Crises'!$B$1:$R$66,17,FALSE)&gt;S$3,0,IF(VLOOKUP($C104,'Regional Crises'!$B$1:$R$66,17,FALSE)&lt;S$4,5,(S$3-VLOOKUP($C104,'Regional Crises'!$B$1:$R$66,17,FALSE))/(S$3-S$4)*5)),1)))),(IF(VLOOKUP($E104,'Country Indicator Data'!$B$4:$N$194,13,FALSE)="x","x",ROUND(IF(VLOOKUP($E104,'Country Indicator Data'!$B$4:$N$194,13,FALSE)&gt;S$3,0,IF(VLOOKUP($E104,'Country Indicator Data'!$B$4:$N$194,13,FALSE)&lt;S$4,5,(S$3-VLOOKUP($E104,'Country Indicator Data'!$B$4:$N$194,13,FALSE))/(S$3-S$4)*5)),1))))</f>
        <v>4.2</v>
      </c>
      <c r="T104" s="238">
        <f>IF(B104="Regional crisis",((IF(VLOOKUP($C104,'Regional Crises'!$B$1:$R$66,14,FALSE)="x","x",ROUND(IF(VLOOKUP($C104,'Regional Crises'!$B$1:$R$66,14,FALSE)&gt;T$3,0,IF(VLOOKUP($C104,'Regional Crises'!$B$1:$R$66,14,FALSE)&lt;T$4,5,(T$3-VLOOKUP($C104,'Regional Crises'!$B$1:$R$66,14,FALSE))/(T$3-T$4)*5)),1)))),(IF(VLOOKUP($E104,'Country Indicator Data'!$B$4:$N$194,10,FALSE)="x","x",ROUND(IF(VLOOKUP($E104,'Country Indicator Data'!$B$4:$N$194,10,FALSE)&gt;T$3,0,IF(VLOOKUP($E104,'Country Indicator Data'!$B$4:$N$194,10,FALSE)&lt;T$4,5,(T$3-VLOOKUP($E104,'Country Indicator Data'!$B$4:$N$194,10,FALSE))/(T$3-T$4)*5)),1))))</f>
        <v>3.6</v>
      </c>
      <c r="U104" s="238">
        <f>IF(B104="Regional crisis",((IF(VLOOKUP($C104,'Regional Crises'!$B$1:$R$66,15,FALSE)="x","x",ROUND(IF(VLOOKUP($C104,'Regional Crises'!$B$1:$R$66,15,FALSE)&gt;U$3,0,IF(VLOOKUP($C104,'Regional Crises'!$B$1:$R$66,15,FALSE)&lt;U$4,5,(U$3-VLOOKUP($C104,'Regional Crises'!$B$1:$R$66,15,FALSE))/(U$3-U$4)*5)),1)))),(IF(VLOOKUP($E104,'Country Indicator Data'!$B$4:$N$194,11,FALSE)="x","x",ROUND(IF(VLOOKUP($E104,'Country Indicator Data'!$B$4:$N$194,11,FALSE)&gt;U$3,0,IF(VLOOKUP($E104,'Country Indicator Data'!$B$4:$N$194,11,FALSE)&lt;U$4,5,(U$3-VLOOKUP($E104,'Country Indicator Data'!$B$4:$N$194,11,FALSE))/(U$3-U$4)*5)),1))))</f>
        <v>4.5</v>
      </c>
      <c r="V104" s="238">
        <f>IF(B104="Regional crisis",((IF(VLOOKUP($C104,'Regional Crises'!$B$1:$R$66,16,FALSE)="x","x",ROUND(IF(VLOOKUP($C104,'Regional Crises'!$B$1:$R$66,16,FALSE)&gt;V$3,0,IF(VLOOKUP($C104,'Regional Crises'!$B$1:$R$66,16,FALSE)&lt;V$4,5,(V$3-VLOOKUP($C104,'Regional Crises'!$B$1:$R$66,16,FALSE))/(V$3-V$4)*5)),1)))),(IF(VLOOKUP($E104,'Country Indicator Data'!$B$4:$N$194,12,FALSE)="x","x",ROUND(IF(VLOOKUP($E104,'Country Indicator Data'!$B$4:$N$194,12,FALSE)&gt;V$3,0,IF(VLOOKUP($E104,'Country Indicator Data'!$B$4:$N$194,12,FALSE)&lt;V$4,5,(V$3-VLOOKUP($E104,'Country Indicator Data'!$B$4:$N$194,12,FALSE))/(V$3-V$4)*5)),1))))</f>
        <v>4.4000000000000004</v>
      </c>
      <c r="W104" s="238">
        <f t="shared" si="44"/>
        <v>4.2</v>
      </c>
      <c r="X104" s="238">
        <f t="shared" si="45"/>
        <v>3.3</v>
      </c>
      <c r="Y104" s="245">
        <f>IF('Core Indicators'!FC101="x","x",IF('Core Indicators'!FC101&gt;=5,5,IF('Core Indicators'!FC101&gt;=4,4,IF('Core Indicators'!FC101&gt;=3,3,IF('Core Indicators'!FC101&gt;=2,2,IF('Core Indicators'!FC101&gt;=1,1,0))))))</f>
        <v>5</v>
      </c>
      <c r="Z104" s="238">
        <f t="shared" si="46"/>
        <v>5</v>
      </c>
      <c r="AA104" s="245">
        <f>'Crisis Indicator Data'!Y101</f>
        <v>2</v>
      </c>
      <c r="AB104" s="245">
        <f>'Crisis Indicator Data'!Z101</f>
        <v>3</v>
      </c>
      <c r="AC104" s="245">
        <f>'Crisis Indicator Data'!AA101</f>
        <v>2</v>
      </c>
      <c r="AD104" s="245">
        <f>'Crisis Indicator Data'!AB101</f>
        <v>2</v>
      </c>
      <c r="AE104" s="245">
        <f t="shared" si="47"/>
        <v>4</v>
      </c>
      <c r="AF104" s="245">
        <f>'Crisis Indicator Data'!AC101</f>
        <v>0</v>
      </c>
      <c r="AG104" s="245" t="str">
        <f>'Crisis Indicator Data'!AD101</f>
        <v>x</v>
      </c>
      <c r="AH104" s="245">
        <f t="shared" si="48"/>
        <v>0</v>
      </c>
      <c r="AI104" s="245">
        <f>'Crisis Indicator Data'!AE101</f>
        <v>2</v>
      </c>
      <c r="AJ104" s="245">
        <f>'Crisis Indicator Data'!AF101</f>
        <v>2</v>
      </c>
      <c r="AK104" s="245">
        <f>'Crisis Indicator Data'!AG101</f>
        <v>3</v>
      </c>
      <c r="AL104" s="245">
        <f t="shared" si="49"/>
        <v>5</v>
      </c>
      <c r="AM104" s="238">
        <f t="shared" si="50"/>
        <v>3</v>
      </c>
      <c r="AN104" s="238">
        <f t="shared" si="51"/>
        <v>4</v>
      </c>
    </row>
    <row r="105" spans="1:40" ht="13.5" customHeight="1" x14ac:dyDescent="0.3">
      <c r="A105" s="148" t="str">
        <f>'Crisis Indicator Data'!A102</f>
        <v xml:space="preserve">Floods in Sudan </v>
      </c>
      <c r="B105" s="149" t="str">
        <f>'Crisis Indicator Data'!B102</f>
        <v>Flood</v>
      </c>
      <c r="C105" s="149" t="str">
        <f>'Crisis Indicator Data'!C102</f>
        <v>SDN006</v>
      </c>
      <c r="D105" s="149" t="str">
        <f>'Crisis Indicator Data'!D102</f>
        <v>Sudan</v>
      </c>
      <c r="E105" s="150" t="str">
        <f>'Crisis Indicator Data'!E102</f>
        <v>SDN</v>
      </c>
      <c r="F105" s="238">
        <f>IF(B105="Regional crisis",(IF(VLOOKUP($C105,'Regional Crises'!$B$1:$R$66,7,FALSE)="x","x",ROUND(IF(VLOOKUP($C105,'Regional Crises'!$B$1:$R$66,7,FALSE)&gt;$F$3,5,IF(VLOOKUP($C105,'Regional Crises'!$B$1:$R$66,7,FALSE)&lt;F$4,0,($F$3-VLOOKUP($C105,'Regional Crises'!$B$1:$R$66,7,FALSE))/($F$3-$F$4)*5)),1))),IF(VLOOKUP($E105,'Country Indicator Data'!$B$4:$N$194,3,FALSE)="x","x",ROUND(IF(VLOOKUP($E105,'Country Indicator Data'!$B$4:$N$194,3,FALSE)&gt;$F$3,5,IF(VLOOKUP($E105,'Country Indicator Data'!$B$4:$N$194,3,FALSE)&lt;$F$4,0,($F$3-VLOOKUP($E105,'Country Indicator Data'!$B$4:$N$194,3,FALSE))/($F$3-$F$4)*5)),1)))</f>
        <v>3.6</v>
      </c>
      <c r="G105" s="238">
        <f>IF(B105="Regional crisis",(IF(VLOOKUP($C105,'Regional Crises'!$B$1:$R$66,9,FALSE)="x","x",ROUND(IF(VLOOKUP($C105,'Regional Crises'!$B$1:$R$66,9,FALSE)&gt;G$3,5,IF(VLOOKUP($C105,'Regional Crises'!$B$1:$R$66,9,FALSE)&lt;G$4,0,(G$3-VLOOKUP($C105,'Regional Crises'!$B$1:$R$66,9,FALSE))/(G$3-G$4)*5)),1))),IF(VLOOKUP($E105,'Country Indicator Data'!$B$4:$N$194,5,FALSE)="x","x",ROUND(IF(VLOOKUP($E105,'Country Indicator Data'!$B$4:$N$194,5,FALSE)&gt;G$3,5,IF(VLOOKUP($E105,'Country Indicator Data'!$B$4:$N$194,5,FALSE)&lt;G$4,0,(G$3-VLOOKUP($E105,'Country Indicator Data'!$B$4:$N$194,5,FALSE))/(G$3-G$4)*5)),1)))</f>
        <v>4</v>
      </c>
      <c r="H105" s="238">
        <f t="shared" si="39"/>
        <v>3.8</v>
      </c>
      <c r="I105" s="238">
        <f>IF(B105="Regional crisis",(IF(VLOOKUP($C105,'Regional Crises'!$B$1:$R$66,6,FALSE)="x","x",ROUND(IF(VLOOKUP($C105,'Regional Crises'!$B$1:$R$66,6,FALSE)&gt;I$3,5,IF(VLOOKUP($C105,'Regional Crises'!$B$1:$R$66,6,FALSE)&lt;I$4,0,5-(I$3-VLOOKUP($C105,'Regional Crises'!$B$1:$R$66,6,FALSE))/(I$3-I$4)*5)),1))),IF(VLOOKUP($E105,'Country Indicator Data'!$B$4:$N$194,2,FALSE)="x","x",ROUND(IF(VLOOKUP($E105,'Country Indicator Data'!$B$4:$N$194,2,FALSE)&gt;I$3,5,IF(VLOOKUP($E105,'Country Indicator Data'!$B$4:$N$194,2,FALSE)&lt;I$4,0,5-(I$3-VLOOKUP($E105,'Country Indicator Data'!$B$4:$N$194,2,FALSE))/(I$3-I$4)*5)),1)))</f>
        <v>4</v>
      </c>
      <c r="J105" s="238">
        <f>IF(B105="Regional crisis",(IF(VLOOKUP($C105,'Regional Crises'!$B$1:$R$66,8,FALSE)="x","x",ROUND(IF(VLOOKUP($C105,'Regional Crises'!$B$1:$R$66,8,FALSE)&gt;J$3,5,IF(VLOOKUP($C105,'Regional Crises'!$B$1:$R$66,8,FALSE)&lt;J$4,0,5-(J$3-VLOOKUP($C105,'Regional Crises'!$B$1:$R$66,8,FALSE))/(J$3-J$4)*5)),1))),IF(VLOOKUP($E105,'Country Indicator Data'!$B$4:$N$194,4,FALSE)="x","x",ROUND(IF(VLOOKUP($E105,'Country Indicator Data'!$B$4:$N$194,4,FALSE)&gt;J$3,5,IF(VLOOKUP($E105,'Country Indicator Data'!$B$4:$N$194,4,FALSE)&lt;J$4,0,5-(J$3-VLOOKUP($E105,'Country Indicator Data'!$B$4:$N$194,4,FALSE))/(J$3-J$4)*5)),1)))</f>
        <v>5</v>
      </c>
      <c r="K105" s="238">
        <f t="shared" si="40"/>
        <v>4.5</v>
      </c>
      <c r="L105" s="238">
        <f>IF(B105="Regional crisis",(IF(VLOOKUP($C105,'Regional Crises'!$B$1:$R$66,10,FALSE)="x","x",ROUND(IF(VLOOKUP($C105,'Regional Crises'!$B$1:$R$66,10,FALSE)&gt;L$3,5,IF(VLOOKUP($C105,'Regional Crises'!$B$1:$R$66,10,FALSE)&lt;L$4,0,5-(L$3-VLOOKUP($C105,'Regional Crises'!$B$1:$R$66,10,FALSE))/(L$3-L$4)*5)),1))),IF(VLOOKUP($E105,'Country Indicator Data'!$B$4:$N$194,6,FALSE)="x","x",ROUND(IF(VLOOKUP($E105,'Country Indicator Data'!$B$4:$N$194,6,FALSE)&gt;L$3,5,IF(VLOOKUP($E105,'Country Indicator Data'!$B$4:$N$194,6,FALSE)&lt;L$4,0,5-(L$3-VLOOKUP($E105,'Country Indicator Data'!$B$4:$N$194,6,FALSE))/(L$3-L$4)*5)),1)))</f>
        <v>3.7</v>
      </c>
      <c r="M105" s="238">
        <f>IF(B105="Regional crisis",(IF(VLOOKUP($C105,'Regional Crises'!$B$1:$R$66,11,FALSE)="x","x",ROUND(IF(VLOOKUP($C105,'Regional Crises'!$B$1:$R$66,11,FALSE)&gt;M$3,5,IF(VLOOKUP($C105,'Regional Crises'!$B$1:$R$66,11,FALSE)&lt;M$4,0,5-(M$3-VLOOKUP($C105,'Regional Crises'!$B$1:$R$66,11,FALSE))/(M$3-M$4)*5)),1))),IF(VLOOKUP($E105,'Country Indicator Data'!$B$4:$N$194,7,FALSE)="x","x",ROUND(IF(VLOOKUP($E105,'Country Indicator Data'!$B$4:$N$194,7,FALSE)&gt;M$3,5,IF(VLOOKUP($E105,'Country Indicator Data'!$B$4:$N$194,7,FALSE)&lt;M$4,0,5-(M$3-VLOOKUP($E105,'Country Indicator Data'!$B$4:$N$194,7,FALSE))/(M$3-M$4)*5)),1)))</f>
        <v>1.2</v>
      </c>
      <c r="N105" s="238">
        <f t="shared" si="41"/>
        <v>2.4500000000000002</v>
      </c>
      <c r="O105" s="238">
        <f t="shared" si="42"/>
        <v>3.5833333333333335</v>
      </c>
      <c r="P105" s="238">
        <f>IF(B105="Regional crisis",VLOOKUP(C105,'Regional Crises'!$B$1:$R$69,12,FALSE),VLOOKUP(E105,'Country Indicator Data'!$B$4:$I$194,8,FALSE))</f>
        <v>4</v>
      </c>
      <c r="Q105" s="238">
        <f>IF($B105="Regional crisis",((IF(VLOOKUP($C105,'Regional Crises'!$B$1:$R$66,13,FALSE)="x","x",ROUND(IF(VLOOKUP($C105,'Regional Crises'!$B$1:$R$66,13,FALSE)&gt;Q$3,5,IF(VLOOKUP($C105,'Regional Crises'!$B$1:$R$66,13,FALSE)&lt;Q$4,0,5-(LOG(Q$3)-LOG(VLOOKUP($C105,'Regional Crises'!$B$1:$R$66,13,FALSE)))/(LOG(Q$3)-LOG(Q$4))*5)),1)))),(IF(VLOOKUP($E105,'Country Indicator Data'!$B$4:$N$194,9,FALSE)="x","x",ROUND(IF(VLOOKUP($E105,'Country Indicator Data'!$B$4:$N$194,9,FALSE)&gt;Q$3,5,IF(VLOOKUP($E105,'Country Indicator Data'!$B$4:$N$194,9,FALSE)&lt;Q$4,0,5-(LOG(Q$3)-LOG(VLOOKUP($E105,'Country Indicator Data'!$B$4:$N$194,9,FALSE)))/(LOG(Q$3)-LOG(Q$4))*5)),1))))</f>
        <v>0</v>
      </c>
      <c r="R105" s="238">
        <f t="shared" si="43"/>
        <v>2</v>
      </c>
      <c r="S105" s="238">
        <f>IF(B105="Regional crisis",((IF(VLOOKUP($C105,'Regional Crises'!$B$1:$R$66,17,FALSE)="x","x",ROUND(IF(VLOOKUP($C105,'Regional Crises'!$B$1:$R$66,17,FALSE)&gt;S$3,0,IF(VLOOKUP($C105,'Regional Crises'!$B$1:$R$66,17,FALSE)&lt;S$4,5,(S$3-VLOOKUP($C105,'Regional Crises'!$B$1:$R$66,17,FALSE))/(S$3-S$4)*5)),1)))),(IF(VLOOKUP($E105,'Country Indicator Data'!$B$4:$N$194,13,FALSE)="x","x",ROUND(IF(VLOOKUP($E105,'Country Indicator Data'!$B$4:$N$194,13,FALSE)&gt;S$3,0,IF(VLOOKUP($E105,'Country Indicator Data'!$B$4:$N$194,13,FALSE)&lt;S$4,5,(S$3-VLOOKUP($E105,'Country Indicator Data'!$B$4:$N$194,13,FALSE))/(S$3-S$4)*5)),1))))</f>
        <v>4.2</v>
      </c>
      <c r="T105" s="238">
        <f>IF(B105="Regional crisis",((IF(VLOOKUP($C105,'Regional Crises'!$B$1:$R$66,14,FALSE)="x","x",ROUND(IF(VLOOKUP($C105,'Regional Crises'!$B$1:$R$66,14,FALSE)&gt;T$3,0,IF(VLOOKUP($C105,'Regional Crises'!$B$1:$R$66,14,FALSE)&lt;T$4,5,(T$3-VLOOKUP($C105,'Regional Crises'!$B$1:$R$66,14,FALSE))/(T$3-T$4)*5)),1)))),(IF(VLOOKUP($E105,'Country Indicator Data'!$B$4:$N$194,10,FALSE)="x","x",ROUND(IF(VLOOKUP($E105,'Country Indicator Data'!$B$4:$N$194,10,FALSE)&gt;T$3,0,IF(VLOOKUP($E105,'Country Indicator Data'!$B$4:$N$194,10,FALSE)&lt;T$4,5,(T$3-VLOOKUP($E105,'Country Indicator Data'!$B$4:$N$194,10,FALSE))/(T$3-T$4)*5)),1))))</f>
        <v>3.6</v>
      </c>
      <c r="U105" s="238">
        <f>IF(B105="Regional crisis",((IF(VLOOKUP($C105,'Regional Crises'!$B$1:$R$66,15,FALSE)="x","x",ROUND(IF(VLOOKUP($C105,'Regional Crises'!$B$1:$R$66,15,FALSE)&gt;U$3,0,IF(VLOOKUP($C105,'Regional Crises'!$B$1:$R$66,15,FALSE)&lt;U$4,5,(U$3-VLOOKUP($C105,'Regional Crises'!$B$1:$R$66,15,FALSE))/(U$3-U$4)*5)),1)))),(IF(VLOOKUP($E105,'Country Indicator Data'!$B$4:$N$194,11,FALSE)="x","x",ROUND(IF(VLOOKUP($E105,'Country Indicator Data'!$B$4:$N$194,11,FALSE)&gt;U$3,0,IF(VLOOKUP($E105,'Country Indicator Data'!$B$4:$N$194,11,FALSE)&lt;U$4,5,(U$3-VLOOKUP($E105,'Country Indicator Data'!$B$4:$N$194,11,FALSE))/(U$3-U$4)*5)),1))))</f>
        <v>4.5</v>
      </c>
      <c r="V105" s="238">
        <f>IF(B105="Regional crisis",((IF(VLOOKUP($C105,'Regional Crises'!$B$1:$R$66,16,FALSE)="x","x",ROUND(IF(VLOOKUP($C105,'Regional Crises'!$B$1:$R$66,16,FALSE)&gt;V$3,0,IF(VLOOKUP($C105,'Regional Crises'!$B$1:$R$66,16,FALSE)&lt;V$4,5,(V$3-VLOOKUP($C105,'Regional Crises'!$B$1:$R$66,16,FALSE))/(V$3-V$4)*5)),1)))),(IF(VLOOKUP($E105,'Country Indicator Data'!$B$4:$N$194,12,FALSE)="x","x",ROUND(IF(VLOOKUP($E105,'Country Indicator Data'!$B$4:$N$194,12,FALSE)&gt;V$3,0,IF(VLOOKUP($E105,'Country Indicator Data'!$B$4:$N$194,12,FALSE)&lt;V$4,5,(V$3-VLOOKUP($E105,'Country Indicator Data'!$B$4:$N$194,12,FALSE))/(V$3-V$4)*5)),1))))</f>
        <v>4.4000000000000004</v>
      </c>
      <c r="W105" s="238">
        <f t="shared" si="44"/>
        <v>4.2</v>
      </c>
      <c r="X105" s="238">
        <f t="shared" si="45"/>
        <v>3.3</v>
      </c>
      <c r="Y105" s="245">
        <f>IF('Core Indicators'!FC102="x","x",IF('Core Indicators'!FC102&gt;=5,5,IF('Core Indicators'!FC102&gt;=4,4,IF('Core Indicators'!FC102&gt;=3,3,IF('Core Indicators'!FC102&gt;=2,2,IF('Core Indicators'!FC102&gt;=1,1,0))))))</f>
        <v>3</v>
      </c>
      <c r="Z105" s="238">
        <f t="shared" si="46"/>
        <v>3</v>
      </c>
      <c r="AA105" s="245">
        <f>'Crisis Indicator Data'!Y102</f>
        <v>2</v>
      </c>
      <c r="AB105" s="245">
        <f>'Crisis Indicator Data'!Z102</f>
        <v>2</v>
      </c>
      <c r="AC105" s="245">
        <f>'Crisis Indicator Data'!AA102</f>
        <v>0</v>
      </c>
      <c r="AD105" s="245">
        <f>'Crisis Indicator Data'!AB102</f>
        <v>0</v>
      </c>
      <c r="AE105" s="245">
        <f t="shared" si="47"/>
        <v>2</v>
      </c>
      <c r="AF105" s="245">
        <f>'Crisis Indicator Data'!AC102</f>
        <v>0</v>
      </c>
      <c r="AG105" s="245">
        <f>'Crisis Indicator Data'!AD102</f>
        <v>3</v>
      </c>
      <c r="AH105" s="245">
        <f t="shared" si="48"/>
        <v>3</v>
      </c>
      <c r="AI105" s="245">
        <f>'Crisis Indicator Data'!AE102</f>
        <v>1</v>
      </c>
      <c r="AJ105" s="245">
        <f>'Crisis Indicator Data'!AF102</f>
        <v>1</v>
      </c>
      <c r="AK105" s="245">
        <f>'Crisis Indicator Data'!AG102</f>
        <v>3</v>
      </c>
      <c r="AL105" s="245">
        <f t="shared" si="49"/>
        <v>4</v>
      </c>
      <c r="AM105" s="238">
        <f t="shared" si="50"/>
        <v>3</v>
      </c>
      <c r="AN105" s="238">
        <f t="shared" si="51"/>
        <v>3</v>
      </c>
    </row>
    <row r="106" spans="1:40" ht="13.5" customHeight="1" x14ac:dyDescent="0.3">
      <c r="A106" s="148" t="str">
        <f>'Crisis Indicator Data'!A103</f>
        <v>Refugees from Ethiopia</v>
      </c>
      <c r="B106" s="149" t="str">
        <f>'Crisis Indicator Data'!B103</f>
        <v>International displacement</v>
      </c>
      <c r="C106" s="149" t="str">
        <f>'Crisis Indicator Data'!C103</f>
        <v>SDN007</v>
      </c>
      <c r="D106" s="149" t="str">
        <f>'Crisis Indicator Data'!D103</f>
        <v>Sudan</v>
      </c>
      <c r="E106" s="150" t="str">
        <f>'Crisis Indicator Data'!E103</f>
        <v>SDN</v>
      </c>
      <c r="F106" s="238">
        <f>IF(B106="Regional crisis",(IF(VLOOKUP($C106,'Regional Crises'!$B$1:$R$66,7,FALSE)="x","x",ROUND(IF(VLOOKUP($C106,'Regional Crises'!$B$1:$R$66,7,FALSE)&gt;$F$3,5,IF(VLOOKUP($C106,'Regional Crises'!$B$1:$R$66,7,FALSE)&lt;F$4,0,($F$3-VLOOKUP($C106,'Regional Crises'!$B$1:$R$66,7,FALSE))/($F$3-$F$4)*5)),1))),IF(VLOOKUP($E106,'Country Indicator Data'!$B$4:$N$194,3,FALSE)="x","x",ROUND(IF(VLOOKUP($E106,'Country Indicator Data'!$B$4:$N$194,3,FALSE)&gt;$F$3,5,IF(VLOOKUP($E106,'Country Indicator Data'!$B$4:$N$194,3,FALSE)&lt;$F$4,0,($F$3-VLOOKUP($E106,'Country Indicator Data'!$B$4:$N$194,3,FALSE))/($F$3-$F$4)*5)),1)))</f>
        <v>3.6</v>
      </c>
      <c r="G106" s="238">
        <f>IF(B106="Regional crisis",(IF(VLOOKUP($C106,'Regional Crises'!$B$1:$R$66,9,FALSE)="x","x",ROUND(IF(VLOOKUP($C106,'Regional Crises'!$B$1:$R$66,9,FALSE)&gt;G$3,5,IF(VLOOKUP($C106,'Regional Crises'!$B$1:$R$66,9,FALSE)&lt;G$4,0,(G$3-VLOOKUP($C106,'Regional Crises'!$B$1:$R$66,9,FALSE))/(G$3-G$4)*5)),1))),IF(VLOOKUP($E106,'Country Indicator Data'!$B$4:$N$194,5,FALSE)="x","x",ROUND(IF(VLOOKUP($E106,'Country Indicator Data'!$B$4:$N$194,5,FALSE)&gt;G$3,5,IF(VLOOKUP($E106,'Country Indicator Data'!$B$4:$N$194,5,FALSE)&lt;G$4,0,(G$3-VLOOKUP($E106,'Country Indicator Data'!$B$4:$N$194,5,FALSE))/(G$3-G$4)*5)),1)))</f>
        <v>4</v>
      </c>
      <c r="H106" s="238">
        <f t="shared" si="39"/>
        <v>3.8</v>
      </c>
      <c r="I106" s="238">
        <f>IF(B106="Regional crisis",(IF(VLOOKUP($C106,'Regional Crises'!$B$1:$R$66,6,FALSE)="x","x",ROUND(IF(VLOOKUP($C106,'Regional Crises'!$B$1:$R$66,6,FALSE)&gt;I$3,5,IF(VLOOKUP($C106,'Regional Crises'!$B$1:$R$66,6,FALSE)&lt;I$4,0,5-(I$3-VLOOKUP($C106,'Regional Crises'!$B$1:$R$66,6,FALSE))/(I$3-I$4)*5)),1))),IF(VLOOKUP($E106,'Country Indicator Data'!$B$4:$N$194,2,FALSE)="x","x",ROUND(IF(VLOOKUP($E106,'Country Indicator Data'!$B$4:$N$194,2,FALSE)&gt;I$3,5,IF(VLOOKUP($E106,'Country Indicator Data'!$B$4:$N$194,2,FALSE)&lt;I$4,0,5-(I$3-VLOOKUP($E106,'Country Indicator Data'!$B$4:$N$194,2,FALSE))/(I$3-I$4)*5)),1)))</f>
        <v>4</v>
      </c>
      <c r="J106" s="238">
        <f>IF(B106="Regional crisis",(IF(VLOOKUP($C106,'Regional Crises'!$B$1:$R$66,8,FALSE)="x","x",ROUND(IF(VLOOKUP($C106,'Regional Crises'!$B$1:$R$66,8,FALSE)&gt;J$3,5,IF(VLOOKUP($C106,'Regional Crises'!$B$1:$R$66,8,FALSE)&lt;J$4,0,5-(J$3-VLOOKUP($C106,'Regional Crises'!$B$1:$R$66,8,FALSE))/(J$3-J$4)*5)),1))),IF(VLOOKUP($E106,'Country Indicator Data'!$B$4:$N$194,4,FALSE)="x","x",ROUND(IF(VLOOKUP($E106,'Country Indicator Data'!$B$4:$N$194,4,FALSE)&gt;J$3,5,IF(VLOOKUP($E106,'Country Indicator Data'!$B$4:$N$194,4,FALSE)&lt;J$4,0,5-(J$3-VLOOKUP($E106,'Country Indicator Data'!$B$4:$N$194,4,FALSE))/(J$3-J$4)*5)),1)))</f>
        <v>5</v>
      </c>
      <c r="K106" s="238">
        <f t="shared" si="40"/>
        <v>4.5</v>
      </c>
      <c r="L106" s="238">
        <f>IF(B106="Regional crisis",(IF(VLOOKUP($C106,'Regional Crises'!$B$1:$R$66,10,FALSE)="x","x",ROUND(IF(VLOOKUP($C106,'Regional Crises'!$B$1:$R$66,10,FALSE)&gt;L$3,5,IF(VLOOKUP($C106,'Regional Crises'!$B$1:$R$66,10,FALSE)&lt;L$4,0,5-(L$3-VLOOKUP($C106,'Regional Crises'!$B$1:$R$66,10,FALSE))/(L$3-L$4)*5)),1))),IF(VLOOKUP($E106,'Country Indicator Data'!$B$4:$N$194,6,FALSE)="x","x",ROUND(IF(VLOOKUP($E106,'Country Indicator Data'!$B$4:$N$194,6,FALSE)&gt;L$3,5,IF(VLOOKUP($E106,'Country Indicator Data'!$B$4:$N$194,6,FALSE)&lt;L$4,0,5-(L$3-VLOOKUP($E106,'Country Indicator Data'!$B$4:$N$194,6,FALSE))/(L$3-L$4)*5)),1)))</f>
        <v>3.7</v>
      </c>
      <c r="M106" s="238">
        <f>IF(B106="Regional crisis",(IF(VLOOKUP($C106,'Regional Crises'!$B$1:$R$66,11,FALSE)="x","x",ROUND(IF(VLOOKUP($C106,'Regional Crises'!$B$1:$R$66,11,FALSE)&gt;M$3,5,IF(VLOOKUP($C106,'Regional Crises'!$B$1:$R$66,11,FALSE)&lt;M$4,0,5-(M$3-VLOOKUP($C106,'Regional Crises'!$B$1:$R$66,11,FALSE))/(M$3-M$4)*5)),1))),IF(VLOOKUP($E106,'Country Indicator Data'!$B$4:$N$194,7,FALSE)="x","x",ROUND(IF(VLOOKUP($E106,'Country Indicator Data'!$B$4:$N$194,7,FALSE)&gt;M$3,5,IF(VLOOKUP($E106,'Country Indicator Data'!$B$4:$N$194,7,FALSE)&lt;M$4,0,5-(M$3-VLOOKUP($E106,'Country Indicator Data'!$B$4:$N$194,7,FALSE))/(M$3-M$4)*5)),1)))</f>
        <v>1.2</v>
      </c>
      <c r="N106" s="238">
        <f t="shared" si="41"/>
        <v>2.4500000000000002</v>
      </c>
      <c r="O106" s="238">
        <f t="shared" si="42"/>
        <v>3.5833333333333335</v>
      </c>
      <c r="P106" s="238">
        <f>IF(B106="Regional crisis",VLOOKUP(C106,'Regional Crises'!$B$1:$R$69,12,FALSE),VLOOKUP(E106,'Country Indicator Data'!$B$4:$I$194,8,FALSE))</f>
        <v>4</v>
      </c>
      <c r="Q106" s="238">
        <f>IF($B106="Regional crisis",((IF(VLOOKUP($C106,'Regional Crises'!$B$1:$R$66,13,FALSE)="x","x",ROUND(IF(VLOOKUP($C106,'Regional Crises'!$B$1:$R$66,13,FALSE)&gt;Q$3,5,IF(VLOOKUP($C106,'Regional Crises'!$B$1:$R$66,13,FALSE)&lt;Q$4,0,5-(LOG(Q$3)-LOG(VLOOKUP($C106,'Regional Crises'!$B$1:$R$66,13,FALSE)))/(LOG(Q$3)-LOG(Q$4))*5)),1)))),(IF(VLOOKUP($E106,'Country Indicator Data'!$B$4:$N$194,9,FALSE)="x","x",ROUND(IF(VLOOKUP($E106,'Country Indicator Data'!$B$4:$N$194,9,FALSE)&gt;Q$3,5,IF(VLOOKUP($E106,'Country Indicator Data'!$B$4:$N$194,9,FALSE)&lt;Q$4,0,5-(LOG(Q$3)-LOG(VLOOKUP($E106,'Country Indicator Data'!$B$4:$N$194,9,FALSE)))/(LOG(Q$3)-LOG(Q$4))*5)),1))))</f>
        <v>0</v>
      </c>
      <c r="R106" s="238">
        <f t="shared" si="43"/>
        <v>2</v>
      </c>
      <c r="S106" s="238">
        <f>IF(B106="Regional crisis",((IF(VLOOKUP($C106,'Regional Crises'!$B$1:$R$66,17,FALSE)="x","x",ROUND(IF(VLOOKUP($C106,'Regional Crises'!$B$1:$R$66,17,FALSE)&gt;S$3,0,IF(VLOOKUP($C106,'Regional Crises'!$B$1:$R$66,17,FALSE)&lt;S$4,5,(S$3-VLOOKUP($C106,'Regional Crises'!$B$1:$R$66,17,FALSE))/(S$3-S$4)*5)),1)))),(IF(VLOOKUP($E106,'Country Indicator Data'!$B$4:$N$194,13,FALSE)="x","x",ROUND(IF(VLOOKUP($E106,'Country Indicator Data'!$B$4:$N$194,13,FALSE)&gt;S$3,0,IF(VLOOKUP($E106,'Country Indicator Data'!$B$4:$N$194,13,FALSE)&lt;S$4,5,(S$3-VLOOKUP($E106,'Country Indicator Data'!$B$4:$N$194,13,FALSE))/(S$3-S$4)*5)),1))))</f>
        <v>4.2</v>
      </c>
      <c r="T106" s="238">
        <f>IF(B106="Regional crisis",((IF(VLOOKUP($C106,'Regional Crises'!$B$1:$R$66,14,FALSE)="x","x",ROUND(IF(VLOOKUP($C106,'Regional Crises'!$B$1:$R$66,14,FALSE)&gt;T$3,0,IF(VLOOKUP($C106,'Regional Crises'!$B$1:$R$66,14,FALSE)&lt;T$4,5,(T$3-VLOOKUP($C106,'Regional Crises'!$B$1:$R$66,14,FALSE))/(T$3-T$4)*5)),1)))),(IF(VLOOKUP($E106,'Country Indicator Data'!$B$4:$N$194,10,FALSE)="x","x",ROUND(IF(VLOOKUP($E106,'Country Indicator Data'!$B$4:$N$194,10,FALSE)&gt;T$3,0,IF(VLOOKUP($E106,'Country Indicator Data'!$B$4:$N$194,10,FALSE)&lt;T$4,5,(T$3-VLOOKUP($E106,'Country Indicator Data'!$B$4:$N$194,10,FALSE))/(T$3-T$4)*5)),1))))</f>
        <v>3.6</v>
      </c>
      <c r="U106" s="238">
        <f>IF(B106="Regional crisis",((IF(VLOOKUP($C106,'Regional Crises'!$B$1:$R$66,15,FALSE)="x","x",ROUND(IF(VLOOKUP($C106,'Regional Crises'!$B$1:$R$66,15,FALSE)&gt;U$3,0,IF(VLOOKUP($C106,'Regional Crises'!$B$1:$R$66,15,FALSE)&lt;U$4,5,(U$3-VLOOKUP($C106,'Regional Crises'!$B$1:$R$66,15,FALSE))/(U$3-U$4)*5)),1)))),(IF(VLOOKUP($E106,'Country Indicator Data'!$B$4:$N$194,11,FALSE)="x","x",ROUND(IF(VLOOKUP($E106,'Country Indicator Data'!$B$4:$N$194,11,FALSE)&gt;U$3,0,IF(VLOOKUP($E106,'Country Indicator Data'!$B$4:$N$194,11,FALSE)&lt;U$4,5,(U$3-VLOOKUP($E106,'Country Indicator Data'!$B$4:$N$194,11,FALSE))/(U$3-U$4)*5)),1))))</f>
        <v>4.5</v>
      </c>
      <c r="V106" s="238">
        <f>IF(B106="Regional crisis",((IF(VLOOKUP($C106,'Regional Crises'!$B$1:$R$66,16,FALSE)="x","x",ROUND(IF(VLOOKUP($C106,'Regional Crises'!$B$1:$R$66,16,FALSE)&gt;V$3,0,IF(VLOOKUP($C106,'Regional Crises'!$B$1:$R$66,16,FALSE)&lt;V$4,5,(V$3-VLOOKUP($C106,'Regional Crises'!$B$1:$R$66,16,FALSE))/(V$3-V$4)*5)),1)))),(IF(VLOOKUP($E106,'Country Indicator Data'!$B$4:$N$194,12,FALSE)="x","x",ROUND(IF(VLOOKUP($E106,'Country Indicator Data'!$B$4:$N$194,12,FALSE)&gt;V$3,0,IF(VLOOKUP($E106,'Country Indicator Data'!$B$4:$N$194,12,FALSE)&lt;V$4,5,(V$3-VLOOKUP($E106,'Country Indicator Data'!$B$4:$N$194,12,FALSE))/(V$3-V$4)*5)),1))))</f>
        <v>4.4000000000000004</v>
      </c>
      <c r="W106" s="238">
        <f t="shared" si="44"/>
        <v>4.2</v>
      </c>
      <c r="X106" s="238">
        <f t="shared" si="45"/>
        <v>3.3</v>
      </c>
      <c r="Y106" s="245">
        <f>IF('Core Indicators'!FC103="x","x",IF('Core Indicators'!FC103&gt;=5,5,IF('Core Indicators'!FC103&gt;=4,4,IF('Core Indicators'!FC103&gt;=3,3,IF('Core Indicators'!FC103&gt;=2,2,IF('Core Indicators'!FC103&gt;=1,1,0))))))</f>
        <v>2</v>
      </c>
      <c r="Z106" s="238">
        <f t="shared" si="46"/>
        <v>2</v>
      </c>
      <c r="AA106" s="245">
        <f>'Crisis Indicator Data'!Y103</f>
        <v>1</v>
      </c>
      <c r="AB106" s="245">
        <f>'Crisis Indicator Data'!Z103</f>
        <v>1</v>
      </c>
      <c r="AC106" s="245">
        <f>'Crisis Indicator Data'!AA103</f>
        <v>2</v>
      </c>
      <c r="AD106" s="245">
        <f>'Crisis Indicator Data'!AB103</f>
        <v>0</v>
      </c>
      <c r="AE106" s="245">
        <f t="shared" si="47"/>
        <v>2</v>
      </c>
      <c r="AF106" s="245">
        <f>'Crisis Indicator Data'!AC103</f>
        <v>2</v>
      </c>
      <c r="AG106" s="245">
        <f>'Crisis Indicator Data'!AD103</f>
        <v>2</v>
      </c>
      <c r="AH106" s="245">
        <f t="shared" si="48"/>
        <v>4</v>
      </c>
      <c r="AI106" s="245">
        <f>'Crisis Indicator Data'!AE103</f>
        <v>1</v>
      </c>
      <c r="AJ106" s="245">
        <f>'Crisis Indicator Data'!AF103</f>
        <v>1</v>
      </c>
      <c r="AK106" s="245">
        <f>'Crisis Indicator Data'!AG103</f>
        <v>3</v>
      </c>
      <c r="AL106" s="245">
        <f t="shared" si="49"/>
        <v>4</v>
      </c>
      <c r="AM106" s="238">
        <f t="shared" si="50"/>
        <v>3</v>
      </c>
      <c r="AN106" s="238">
        <f t="shared" si="51"/>
        <v>2.5</v>
      </c>
    </row>
    <row r="107" spans="1:40" ht="13.5" customHeight="1" x14ac:dyDescent="0.3">
      <c r="A107" s="148" t="str">
        <f>'Crisis Indicator Data'!A104</f>
        <v>Violence West-Darfur</v>
      </c>
      <c r="B107" s="149" t="str">
        <f>'Crisis Indicator Data'!B104</f>
        <v>Other type of violence</v>
      </c>
      <c r="C107" s="149" t="str">
        <f>'Crisis Indicator Data'!C104</f>
        <v>SDN008</v>
      </c>
      <c r="D107" s="149" t="str">
        <f>'Crisis Indicator Data'!D104</f>
        <v>Sudan</v>
      </c>
      <c r="E107" s="150" t="str">
        <f>'Crisis Indicator Data'!E104</f>
        <v>SDN</v>
      </c>
      <c r="F107" s="238">
        <f>IF(B107="Regional crisis",(IF(VLOOKUP($C107,'Regional Crises'!$B$1:$R$66,7,FALSE)="x","x",ROUND(IF(VLOOKUP($C107,'Regional Crises'!$B$1:$R$66,7,FALSE)&gt;$F$3,5,IF(VLOOKUP($C107,'Regional Crises'!$B$1:$R$66,7,FALSE)&lt;F$4,0,($F$3-VLOOKUP($C107,'Regional Crises'!$B$1:$R$66,7,FALSE))/($F$3-$F$4)*5)),1))),IF(VLOOKUP($E107,'Country Indicator Data'!$B$4:$N$194,3,FALSE)="x","x",ROUND(IF(VLOOKUP($E107,'Country Indicator Data'!$B$4:$N$194,3,FALSE)&gt;$F$3,5,IF(VLOOKUP($E107,'Country Indicator Data'!$B$4:$N$194,3,FALSE)&lt;$F$4,0,($F$3-VLOOKUP($E107,'Country Indicator Data'!$B$4:$N$194,3,FALSE))/($F$3-$F$4)*5)),1)))</f>
        <v>3.6</v>
      </c>
      <c r="G107" s="238">
        <f>IF(B107="Regional crisis",(IF(VLOOKUP($C107,'Regional Crises'!$B$1:$R$66,9,FALSE)="x","x",ROUND(IF(VLOOKUP($C107,'Regional Crises'!$B$1:$R$66,9,FALSE)&gt;G$3,5,IF(VLOOKUP($C107,'Regional Crises'!$B$1:$R$66,9,FALSE)&lt;G$4,0,(G$3-VLOOKUP($C107,'Regional Crises'!$B$1:$R$66,9,FALSE))/(G$3-G$4)*5)),1))),IF(VLOOKUP($E107,'Country Indicator Data'!$B$4:$N$194,5,FALSE)="x","x",ROUND(IF(VLOOKUP($E107,'Country Indicator Data'!$B$4:$N$194,5,FALSE)&gt;G$3,5,IF(VLOOKUP($E107,'Country Indicator Data'!$B$4:$N$194,5,FALSE)&lt;G$4,0,(G$3-VLOOKUP($E107,'Country Indicator Data'!$B$4:$N$194,5,FALSE))/(G$3-G$4)*5)),1)))</f>
        <v>4</v>
      </c>
      <c r="H107" s="238">
        <f t="shared" si="39"/>
        <v>3.8</v>
      </c>
      <c r="I107" s="238">
        <f>IF(B107="Regional crisis",(IF(VLOOKUP($C107,'Regional Crises'!$B$1:$R$66,6,FALSE)="x","x",ROUND(IF(VLOOKUP($C107,'Regional Crises'!$B$1:$R$66,6,FALSE)&gt;I$3,5,IF(VLOOKUP($C107,'Regional Crises'!$B$1:$R$66,6,FALSE)&lt;I$4,0,5-(I$3-VLOOKUP($C107,'Regional Crises'!$B$1:$R$66,6,FALSE))/(I$3-I$4)*5)),1))),IF(VLOOKUP($E107,'Country Indicator Data'!$B$4:$N$194,2,FALSE)="x","x",ROUND(IF(VLOOKUP($E107,'Country Indicator Data'!$B$4:$N$194,2,FALSE)&gt;I$3,5,IF(VLOOKUP($E107,'Country Indicator Data'!$B$4:$N$194,2,FALSE)&lt;I$4,0,5-(I$3-VLOOKUP($E107,'Country Indicator Data'!$B$4:$N$194,2,FALSE))/(I$3-I$4)*5)),1)))</f>
        <v>4</v>
      </c>
      <c r="J107" s="238">
        <f>IF(B107="Regional crisis",(IF(VLOOKUP($C107,'Regional Crises'!$B$1:$R$66,8,FALSE)="x","x",ROUND(IF(VLOOKUP($C107,'Regional Crises'!$B$1:$R$66,8,FALSE)&gt;J$3,5,IF(VLOOKUP($C107,'Regional Crises'!$B$1:$R$66,8,FALSE)&lt;J$4,0,5-(J$3-VLOOKUP($C107,'Regional Crises'!$B$1:$R$66,8,FALSE))/(J$3-J$4)*5)),1))),IF(VLOOKUP($E107,'Country Indicator Data'!$B$4:$N$194,4,FALSE)="x","x",ROUND(IF(VLOOKUP($E107,'Country Indicator Data'!$B$4:$N$194,4,FALSE)&gt;J$3,5,IF(VLOOKUP($E107,'Country Indicator Data'!$B$4:$N$194,4,FALSE)&lt;J$4,0,5-(J$3-VLOOKUP($E107,'Country Indicator Data'!$B$4:$N$194,4,FALSE))/(J$3-J$4)*5)),1)))</f>
        <v>5</v>
      </c>
      <c r="K107" s="238">
        <f t="shared" si="40"/>
        <v>4.5</v>
      </c>
      <c r="L107" s="238">
        <f>IF(B107="Regional crisis",(IF(VLOOKUP($C107,'Regional Crises'!$B$1:$R$66,10,FALSE)="x","x",ROUND(IF(VLOOKUP($C107,'Regional Crises'!$B$1:$R$66,10,FALSE)&gt;L$3,5,IF(VLOOKUP($C107,'Regional Crises'!$B$1:$R$66,10,FALSE)&lt;L$4,0,5-(L$3-VLOOKUP($C107,'Regional Crises'!$B$1:$R$66,10,FALSE))/(L$3-L$4)*5)),1))),IF(VLOOKUP($E107,'Country Indicator Data'!$B$4:$N$194,6,FALSE)="x","x",ROUND(IF(VLOOKUP($E107,'Country Indicator Data'!$B$4:$N$194,6,FALSE)&gt;L$3,5,IF(VLOOKUP($E107,'Country Indicator Data'!$B$4:$N$194,6,FALSE)&lt;L$4,0,5-(L$3-VLOOKUP($E107,'Country Indicator Data'!$B$4:$N$194,6,FALSE))/(L$3-L$4)*5)),1)))</f>
        <v>3.7</v>
      </c>
      <c r="M107" s="238">
        <f>IF(B107="Regional crisis",(IF(VLOOKUP($C107,'Regional Crises'!$B$1:$R$66,11,FALSE)="x","x",ROUND(IF(VLOOKUP($C107,'Regional Crises'!$B$1:$R$66,11,FALSE)&gt;M$3,5,IF(VLOOKUP($C107,'Regional Crises'!$B$1:$R$66,11,FALSE)&lt;M$4,0,5-(M$3-VLOOKUP($C107,'Regional Crises'!$B$1:$R$66,11,FALSE))/(M$3-M$4)*5)),1))),IF(VLOOKUP($E107,'Country Indicator Data'!$B$4:$N$194,7,FALSE)="x","x",ROUND(IF(VLOOKUP($E107,'Country Indicator Data'!$B$4:$N$194,7,FALSE)&gt;M$3,5,IF(VLOOKUP($E107,'Country Indicator Data'!$B$4:$N$194,7,FALSE)&lt;M$4,0,5-(M$3-VLOOKUP($E107,'Country Indicator Data'!$B$4:$N$194,7,FALSE))/(M$3-M$4)*5)),1)))</f>
        <v>1.2</v>
      </c>
      <c r="N107" s="238">
        <f t="shared" si="41"/>
        <v>2.4500000000000002</v>
      </c>
      <c r="O107" s="238">
        <f t="shared" si="42"/>
        <v>3.5833333333333335</v>
      </c>
      <c r="P107" s="238">
        <f>IF(B107="Regional crisis",VLOOKUP(C107,'Regional Crises'!$B$1:$R$69,12,FALSE),VLOOKUP(E107,'Country Indicator Data'!$B$4:$I$194,8,FALSE))</f>
        <v>4</v>
      </c>
      <c r="Q107" s="238">
        <f>IF($B107="Regional crisis",((IF(VLOOKUP($C107,'Regional Crises'!$B$1:$R$66,13,FALSE)="x","x",ROUND(IF(VLOOKUP($C107,'Regional Crises'!$B$1:$R$66,13,FALSE)&gt;Q$3,5,IF(VLOOKUP($C107,'Regional Crises'!$B$1:$R$66,13,FALSE)&lt;Q$4,0,5-(LOG(Q$3)-LOG(VLOOKUP($C107,'Regional Crises'!$B$1:$R$66,13,FALSE)))/(LOG(Q$3)-LOG(Q$4))*5)),1)))),(IF(VLOOKUP($E107,'Country Indicator Data'!$B$4:$N$194,9,FALSE)="x","x",ROUND(IF(VLOOKUP($E107,'Country Indicator Data'!$B$4:$N$194,9,FALSE)&gt;Q$3,5,IF(VLOOKUP($E107,'Country Indicator Data'!$B$4:$N$194,9,FALSE)&lt;Q$4,0,5-(LOG(Q$3)-LOG(VLOOKUP($E107,'Country Indicator Data'!$B$4:$N$194,9,FALSE)))/(LOG(Q$3)-LOG(Q$4))*5)),1))))</f>
        <v>0</v>
      </c>
      <c r="R107" s="238">
        <f t="shared" si="43"/>
        <v>2</v>
      </c>
      <c r="S107" s="238">
        <f>IF(B107="Regional crisis",((IF(VLOOKUP($C107,'Regional Crises'!$B$1:$R$66,17,FALSE)="x","x",ROUND(IF(VLOOKUP($C107,'Regional Crises'!$B$1:$R$66,17,FALSE)&gt;S$3,0,IF(VLOOKUP($C107,'Regional Crises'!$B$1:$R$66,17,FALSE)&lt;S$4,5,(S$3-VLOOKUP($C107,'Regional Crises'!$B$1:$R$66,17,FALSE))/(S$3-S$4)*5)),1)))),(IF(VLOOKUP($E107,'Country Indicator Data'!$B$4:$N$194,13,FALSE)="x","x",ROUND(IF(VLOOKUP($E107,'Country Indicator Data'!$B$4:$N$194,13,FALSE)&gt;S$3,0,IF(VLOOKUP($E107,'Country Indicator Data'!$B$4:$N$194,13,FALSE)&lt;S$4,5,(S$3-VLOOKUP($E107,'Country Indicator Data'!$B$4:$N$194,13,FALSE))/(S$3-S$4)*5)),1))))</f>
        <v>4.2</v>
      </c>
      <c r="T107" s="238">
        <f>IF(B107="Regional crisis",((IF(VLOOKUP($C107,'Regional Crises'!$B$1:$R$66,14,FALSE)="x","x",ROUND(IF(VLOOKUP($C107,'Regional Crises'!$B$1:$R$66,14,FALSE)&gt;T$3,0,IF(VLOOKUP($C107,'Regional Crises'!$B$1:$R$66,14,FALSE)&lt;T$4,5,(T$3-VLOOKUP($C107,'Regional Crises'!$B$1:$R$66,14,FALSE))/(T$3-T$4)*5)),1)))),(IF(VLOOKUP($E107,'Country Indicator Data'!$B$4:$N$194,10,FALSE)="x","x",ROUND(IF(VLOOKUP($E107,'Country Indicator Data'!$B$4:$N$194,10,FALSE)&gt;T$3,0,IF(VLOOKUP($E107,'Country Indicator Data'!$B$4:$N$194,10,FALSE)&lt;T$4,5,(T$3-VLOOKUP($E107,'Country Indicator Data'!$B$4:$N$194,10,FALSE))/(T$3-T$4)*5)),1))))</f>
        <v>3.6</v>
      </c>
      <c r="U107" s="238">
        <f>IF(B107="Regional crisis",((IF(VLOOKUP($C107,'Regional Crises'!$B$1:$R$66,15,FALSE)="x","x",ROUND(IF(VLOOKUP($C107,'Regional Crises'!$B$1:$R$66,15,FALSE)&gt;U$3,0,IF(VLOOKUP($C107,'Regional Crises'!$B$1:$R$66,15,FALSE)&lt;U$4,5,(U$3-VLOOKUP($C107,'Regional Crises'!$B$1:$R$66,15,FALSE))/(U$3-U$4)*5)),1)))),(IF(VLOOKUP($E107,'Country Indicator Data'!$B$4:$N$194,11,FALSE)="x","x",ROUND(IF(VLOOKUP($E107,'Country Indicator Data'!$B$4:$N$194,11,FALSE)&gt;U$3,0,IF(VLOOKUP($E107,'Country Indicator Data'!$B$4:$N$194,11,FALSE)&lt;U$4,5,(U$3-VLOOKUP($E107,'Country Indicator Data'!$B$4:$N$194,11,FALSE))/(U$3-U$4)*5)),1))))</f>
        <v>4.5</v>
      </c>
      <c r="V107" s="238">
        <f>IF(B107="Regional crisis",((IF(VLOOKUP($C107,'Regional Crises'!$B$1:$R$66,16,FALSE)="x","x",ROUND(IF(VLOOKUP($C107,'Regional Crises'!$B$1:$R$66,16,FALSE)&gt;V$3,0,IF(VLOOKUP($C107,'Regional Crises'!$B$1:$R$66,16,FALSE)&lt;V$4,5,(V$3-VLOOKUP($C107,'Regional Crises'!$B$1:$R$66,16,FALSE))/(V$3-V$4)*5)),1)))),(IF(VLOOKUP($E107,'Country Indicator Data'!$B$4:$N$194,12,FALSE)="x","x",ROUND(IF(VLOOKUP($E107,'Country Indicator Data'!$B$4:$N$194,12,FALSE)&gt;V$3,0,IF(VLOOKUP($E107,'Country Indicator Data'!$B$4:$N$194,12,FALSE)&lt;V$4,5,(V$3-VLOOKUP($E107,'Country Indicator Data'!$B$4:$N$194,12,FALSE))/(V$3-V$4)*5)),1))))</f>
        <v>4.4000000000000004</v>
      </c>
      <c r="W107" s="238">
        <f t="shared" si="44"/>
        <v>4.2</v>
      </c>
      <c r="X107" s="238">
        <f t="shared" si="45"/>
        <v>3.3</v>
      </c>
      <c r="Y107" s="245">
        <f>IF('Core Indicators'!FC104="x","x",IF('Core Indicators'!FC104&gt;=5,5,IF('Core Indicators'!FC104&gt;=4,4,IF('Core Indicators'!FC104&gt;=3,3,IF('Core Indicators'!FC104&gt;=2,2,IF('Core Indicators'!FC104&gt;=1,1,0))))))</f>
        <v>2</v>
      </c>
      <c r="Z107" s="238">
        <f t="shared" si="46"/>
        <v>2</v>
      </c>
      <c r="AA107" s="245">
        <f>'Crisis Indicator Data'!Y104</f>
        <v>2</v>
      </c>
      <c r="AB107" s="245">
        <f>'Crisis Indicator Data'!Z104</f>
        <v>3</v>
      </c>
      <c r="AC107" s="245">
        <f>'Crisis Indicator Data'!AA104</f>
        <v>0</v>
      </c>
      <c r="AD107" s="245">
        <f>'Crisis Indicator Data'!AB104</f>
        <v>0</v>
      </c>
      <c r="AE107" s="245">
        <f t="shared" si="47"/>
        <v>2</v>
      </c>
      <c r="AF107" s="245">
        <f>'Crisis Indicator Data'!AC104</f>
        <v>0</v>
      </c>
      <c r="AG107" s="245">
        <f>'Crisis Indicator Data'!AD104</f>
        <v>2</v>
      </c>
      <c r="AH107" s="245">
        <f t="shared" si="48"/>
        <v>2</v>
      </c>
      <c r="AI107" s="245">
        <f>'Crisis Indicator Data'!AE104</f>
        <v>2</v>
      </c>
      <c r="AJ107" s="245">
        <f>'Crisis Indicator Data'!AF104</f>
        <v>0</v>
      </c>
      <c r="AK107" s="245">
        <f>'Crisis Indicator Data'!AG104</f>
        <v>2</v>
      </c>
      <c r="AL107" s="245">
        <f t="shared" si="49"/>
        <v>3</v>
      </c>
      <c r="AM107" s="238">
        <f t="shared" si="50"/>
        <v>2</v>
      </c>
      <c r="AN107" s="238">
        <f t="shared" si="51"/>
        <v>2</v>
      </c>
    </row>
    <row r="108" spans="1:40" ht="13.5" customHeight="1" x14ac:dyDescent="0.3">
      <c r="A108" s="148" t="str">
        <f>'Crisis Indicator Data'!A105</f>
        <v>Drought in Senegal</v>
      </c>
      <c r="B108" s="149" t="str">
        <f>'Crisis Indicator Data'!B105</f>
        <v>Drought</v>
      </c>
      <c r="C108" s="149" t="str">
        <f>'Crisis Indicator Data'!C105</f>
        <v>SEN002</v>
      </c>
      <c r="D108" s="149" t="str">
        <f>'Crisis Indicator Data'!D105</f>
        <v>Senegal</v>
      </c>
      <c r="E108" s="150" t="str">
        <f>'Crisis Indicator Data'!E105</f>
        <v>SEN</v>
      </c>
      <c r="F108" s="238">
        <f>IF(B108="Regional crisis",(IF(VLOOKUP($C108,'Regional Crises'!$B$1:$R$66,7,FALSE)="x","x",ROUND(IF(VLOOKUP($C108,'Regional Crises'!$B$1:$R$66,7,FALSE)&gt;$F$3,5,IF(VLOOKUP($C108,'Regional Crises'!$B$1:$R$66,7,FALSE)&lt;F$4,0,($F$3-VLOOKUP($C108,'Regional Crises'!$B$1:$R$66,7,FALSE))/($F$3-$F$4)*5)),1))),IF(VLOOKUP($E108,'Country Indicator Data'!$B$4:$N$194,3,FALSE)="x","x",ROUND(IF(VLOOKUP($E108,'Country Indicator Data'!$B$4:$N$194,3,FALSE)&gt;$F$3,5,IF(VLOOKUP($E108,'Country Indicator Data'!$B$4:$N$194,3,FALSE)&lt;$F$4,0,($F$3-VLOOKUP($E108,'Country Indicator Data'!$B$4:$N$194,3,FALSE))/($F$3-$F$4)*5)),1)))</f>
        <v>1.8</v>
      </c>
      <c r="G108" s="238">
        <f>IF(B108="Regional crisis",(IF(VLOOKUP($C108,'Regional Crises'!$B$1:$R$66,9,FALSE)="x","x",ROUND(IF(VLOOKUP($C108,'Regional Crises'!$B$1:$R$66,9,FALSE)&gt;G$3,5,IF(VLOOKUP($C108,'Regional Crises'!$B$1:$R$66,9,FALSE)&lt;G$4,0,(G$3-VLOOKUP($C108,'Regional Crises'!$B$1:$R$66,9,FALSE))/(G$3-G$4)*5)),1))),IF(VLOOKUP($E108,'Country Indicator Data'!$B$4:$N$194,5,FALSE)="x","x",ROUND(IF(VLOOKUP($E108,'Country Indicator Data'!$B$4:$N$194,5,FALSE)&gt;G$3,5,IF(VLOOKUP($E108,'Country Indicator Data'!$B$4:$N$194,5,FALSE)&lt;G$4,0,(G$3-VLOOKUP($E108,'Country Indicator Data'!$B$4:$N$194,5,FALSE))/(G$3-G$4)*5)),1)))</f>
        <v>1.5</v>
      </c>
      <c r="H108" s="238">
        <f t="shared" si="39"/>
        <v>1.65</v>
      </c>
      <c r="I108" s="238">
        <f>IF(B108="Regional crisis",(IF(VLOOKUP($C108,'Regional Crises'!$B$1:$R$66,6,FALSE)="x","x",ROUND(IF(VLOOKUP($C108,'Regional Crises'!$B$1:$R$66,6,FALSE)&gt;I$3,5,IF(VLOOKUP($C108,'Regional Crises'!$B$1:$R$66,6,FALSE)&lt;I$4,0,5-(I$3-VLOOKUP($C108,'Regional Crises'!$B$1:$R$66,6,FALSE))/(I$3-I$4)*5)),1))),IF(VLOOKUP($E108,'Country Indicator Data'!$B$4:$N$194,2,FALSE)="x","x",ROUND(IF(VLOOKUP($E108,'Country Indicator Data'!$B$4:$N$194,2,FALSE)&gt;I$3,5,IF(VLOOKUP($E108,'Country Indicator Data'!$B$4:$N$194,2,FALSE)&lt;I$4,0,5-(I$3-VLOOKUP($E108,'Country Indicator Data'!$B$4:$N$194,2,FALSE))/(I$3-I$4)*5)),1)))</f>
        <v>3.6</v>
      </c>
      <c r="J108" s="238">
        <f>IF(B108="Regional crisis",(IF(VLOOKUP($C108,'Regional Crises'!$B$1:$R$66,8,FALSE)="x","x",ROUND(IF(VLOOKUP($C108,'Regional Crises'!$B$1:$R$66,8,FALSE)&gt;J$3,5,IF(VLOOKUP($C108,'Regional Crises'!$B$1:$R$66,8,FALSE)&lt;J$4,0,5-(J$3-VLOOKUP($C108,'Regional Crises'!$B$1:$R$66,8,FALSE))/(J$3-J$4)*5)),1))),IF(VLOOKUP($E108,'Country Indicator Data'!$B$4:$N$194,4,FALSE)="x","x",ROUND(IF(VLOOKUP($E108,'Country Indicator Data'!$B$4:$N$194,4,FALSE)&gt;J$3,5,IF(VLOOKUP($E108,'Country Indicator Data'!$B$4:$N$194,4,FALSE)&lt;J$4,0,5-(J$3-VLOOKUP($E108,'Country Indicator Data'!$B$4:$N$194,4,FALSE))/(J$3-J$4)*5)),1)))</f>
        <v>0</v>
      </c>
      <c r="K108" s="238">
        <f t="shared" si="40"/>
        <v>1.8</v>
      </c>
      <c r="L108" s="238">
        <f>IF(B108="Regional crisis",(IF(VLOOKUP($C108,'Regional Crises'!$B$1:$R$66,10,FALSE)="x","x",ROUND(IF(VLOOKUP($C108,'Regional Crises'!$B$1:$R$66,10,FALSE)&gt;L$3,5,IF(VLOOKUP($C108,'Regional Crises'!$B$1:$R$66,10,FALSE)&lt;L$4,0,5-(L$3-VLOOKUP($C108,'Regional Crises'!$B$1:$R$66,10,FALSE))/(L$3-L$4)*5)),1))),IF(VLOOKUP($E108,'Country Indicator Data'!$B$4:$N$194,6,FALSE)="x","x",ROUND(IF(VLOOKUP($E108,'Country Indicator Data'!$B$4:$N$194,6,FALSE)&gt;L$3,5,IF(VLOOKUP($E108,'Country Indicator Data'!$B$4:$N$194,6,FALSE)&lt;L$4,0,5-(L$3-VLOOKUP($E108,'Country Indicator Data'!$B$4:$N$194,6,FALSE))/(L$3-L$4)*5)),1)))</f>
        <v>3.5</v>
      </c>
      <c r="M108" s="238">
        <f>IF(B108="Regional crisis",(IF(VLOOKUP($C108,'Regional Crises'!$B$1:$R$66,11,FALSE)="x","x",ROUND(IF(VLOOKUP($C108,'Regional Crises'!$B$1:$R$66,11,FALSE)&gt;M$3,5,IF(VLOOKUP($C108,'Regional Crises'!$B$1:$R$66,11,FALSE)&lt;M$4,0,5-(M$3-VLOOKUP($C108,'Regional Crises'!$B$1:$R$66,11,FALSE))/(M$3-M$4)*5)),1))),IF(VLOOKUP($E108,'Country Indicator Data'!$B$4:$N$194,7,FALSE)="x","x",ROUND(IF(VLOOKUP($E108,'Country Indicator Data'!$B$4:$N$194,7,FALSE)&gt;M$3,5,IF(VLOOKUP($E108,'Country Indicator Data'!$B$4:$N$194,7,FALSE)&lt;M$4,0,5-(M$3-VLOOKUP($E108,'Country Indicator Data'!$B$4:$N$194,7,FALSE))/(M$3-M$4)*5)),1)))</f>
        <v>1.9</v>
      </c>
      <c r="N108" s="238">
        <f t="shared" si="41"/>
        <v>2.7</v>
      </c>
      <c r="O108" s="238">
        <f t="shared" si="42"/>
        <v>2.0500000000000003</v>
      </c>
      <c r="P108" s="238">
        <f>IF(B108="Regional crisis",VLOOKUP(C108,'Regional Crises'!$B$1:$R$69,12,FALSE),VLOOKUP(E108,'Country Indicator Data'!$B$4:$I$194,8,FALSE))</f>
        <v>2</v>
      </c>
      <c r="Q108" s="238">
        <f>IF($B108="Regional crisis",((IF(VLOOKUP($C108,'Regional Crises'!$B$1:$R$66,13,FALSE)="x","x",ROUND(IF(VLOOKUP($C108,'Regional Crises'!$B$1:$R$66,13,FALSE)&gt;Q$3,5,IF(VLOOKUP($C108,'Regional Crises'!$B$1:$R$66,13,FALSE)&lt;Q$4,0,5-(LOG(Q$3)-LOG(VLOOKUP($C108,'Regional Crises'!$B$1:$R$66,13,FALSE)))/(LOG(Q$3)-LOG(Q$4))*5)),1)))),(IF(VLOOKUP($E108,'Country Indicator Data'!$B$4:$N$194,9,FALSE)="x","x",ROUND(IF(VLOOKUP($E108,'Country Indicator Data'!$B$4:$N$194,9,FALSE)&gt;Q$3,5,IF(VLOOKUP($E108,'Country Indicator Data'!$B$4:$N$194,9,FALSE)&lt;Q$4,0,5-(LOG(Q$3)-LOG(VLOOKUP($E108,'Country Indicator Data'!$B$4:$N$194,9,FALSE)))/(LOG(Q$3)-LOG(Q$4))*5)),1))))</f>
        <v>0</v>
      </c>
      <c r="R108" s="238">
        <f t="shared" si="43"/>
        <v>1</v>
      </c>
      <c r="S108" s="238">
        <f>IF(B108="Regional crisis",((IF(VLOOKUP($C108,'Regional Crises'!$B$1:$R$66,17,FALSE)="x","x",ROUND(IF(VLOOKUP($C108,'Regional Crises'!$B$1:$R$66,17,FALSE)&gt;S$3,0,IF(VLOOKUP($C108,'Regional Crises'!$B$1:$R$66,17,FALSE)&lt;S$4,5,(S$3-VLOOKUP($C108,'Regional Crises'!$B$1:$R$66,17,FALSE))/(S$3-S$4)*5)),1)))),(IF(VLOOKUP($E108,'Country Indicator Data'!$B$4:$N$194,13,FALSE)="x","x",ROUND(IF(VLOOKUP($E108,'Country Indicator Data'!$B$4:$N$194,13,FALSE)&gt;S$3,0,IF(VLOOKUP($E108,'Country Indicator Data'!$B$4:$N$194,13,FALSE)&lt;S$4,5,(S$3-VLOOKUP($E108,'Country Indicator Data'!$B$4:$N$194,13,FALSE))/(S$3-S$4)*5)),1))))</f>
        <v>2.8</v>
      </c>
      <c r="T108" s="238">
        <f>IF(B108="Regional crisis",((IF(VLOOKUP($C108,'Regional Crises'!$B$1:$R$66,14,FALSE)="x","x",ROUND(IF(VLOOKUP($C108,'Regional Crises'!$B$1:$R$66,14,FALSE)&gt;T$3,0,IF(VLOOKUP($C108,'Regional Crises'!$B$1:$R$66,14,FALSE)&lt;T$4,5,(T$3-VLOOKUP($C108,'Regional Crises'!$B$1:$R$66,14,FALSE))/(T$3-T$4)*5)),1)))),(IF(VLOOKUP($E108,'Country Indicator Data'!$B$4:$N$194,10,FALSE)="x","x",ROUND(IF(VLOOKUP($E108,'Country Indicator Data'!$B$4:$N$194,10,FALSE)&gt;T$3,0,IF(VLOOKUP($E108,'Country Indicator Data'!$B$4:$N$194,10,FALSE)&lt;T$4,5,(T$3-VLOOKUP($E108,'Country Indicator Data'!$B$4:$N$194,10,FALSE))/(T$3-T$4)*5)),1))))</f>
        <v>2.7</v>
      </c>
      <c r="U108" s="238">
        <f>IF(B108="Regional crisis",((IF(VLOOKUP($C108,'Regional Crises'!$B$1:$R$66,15,FALSE)="x","x",ROUND(IF(VLOOKUP($C108,'Regional Crises'!$B$1:$R$66,15,FALSE)&gt;U$3,0,IF(VLOOKUP($C108,'Regional Crises'!$B$1:$R$66,15,FALSE)&lt;U$4,5,(U$3-VLOOKUP($C108,'Regional Crises'!$B$1:$R$66,15,FALSE))/(U$3-U$4)*5)),1)))),(IF(VLOOKUP($E108,'Country Indicator Data'!$B$4:$N$194,11,FALSE)="x","x",ROUND(IF(VLOOKUP($E108,'Country Indicator Data'!$B$4:$N$194,11,FALSE)&gt;U$3,0,IF(VLOOKUP($E108,'Country Indicator Data'!$B$4:$N$194,11,FALSE)&lt;U$4,5,(U$3-VLOOKUP($E108,'Country Indicator Data'!$B$4:$N$194,11,FALSE))/(U$3-U$4)*5)),1))))</f>
        <v>2</v>
      </c>
      <c r="V108" s="238">
        <f>IF(B108="Regional crisis",((IF(VLOOKUP($C108,'Regional Crises'!$B$1:$R$66,16,FALSE)="x","x",ROUND(IF(VLOOKUP($C108,'Regional Crises'!$B$1:$R$66,16,FALSE)&gt;V$3,0,IF(VLOOKUP($C108,'Regional Crises'!$B$1:$R$66,16,FALSE)&lt;V$4,5,(V$3-VLOOKUP($C108,'Regional Crises'!$B$1:$R$66,16,FALSE))/(V$3-V$4)*5)),1)))),(IF(VLOOKUP($E108,'Country Indicator Data'!$B$4:$N$194,12,FALSE)="x","x",ROUND(IF(VLOOKUP($E108,'Country Indicator Data'!$B$4:$N$194,12,FALSE)&gt;V$3,0,IF(VLOOKUP($E108,'Country Indicator Data'!$B$4:$N$194,12,FALSE)&lt;V$4,5,(V$3-VLOOKUP($E108,'Country Indicator Data'!$B$4:$N$194,12,FALSE))/(V$3-V$4)*5)),1))))</f>
        <v>1.5</v>
      </c>
      <c r="W108" s="238">
        <f t="shared" si="44"/>
        <v>2.2999999999999998</v>
      </c>
      <c r="X108" s="238">
        <f t="shared" si="45"/>
        <v>1.8</v>
      </c>
      <c r="Y108" s="245">
        <f>IF('Core Indicators'!FC105="x","x",IF('Core Indicators'!FC105&gt;=5,5,IF('Core Indicators'!FC105&gt;=4,4,IF('Core Indicators'!FC105&gt;=3,3,IF('Core Indicators'!FC105&gt;=2,2,IF('Core Indicators'!FC105&gt;=1,1,0))))))</f>
        <v>4</v>
      </c>
      <c r="Z108" s="238">
        <f t="shared" si="46"/>
        <v>4</v>
      </c>
      <c r="AA108" s="245">
        <f>'Crisis Indicator Data'!Y105</f>
        <v>1</v>
      </c>
      <c r="AB108" s="245">
        <f>'Crisis Indicator Data'!Z105</f>
        <v>0</v>
      </c>
      <c r="AC108" s="245">
        <f>'Crisis Indicator Data'!AA105</f>
        <v>0</v>
      </c>
      <c r="AD108" s="245">
        <f>'Crisis Indicator Data'!AB105</f>
        <v>0</v>
      </c>
      <c r="AE108" s="245">
        <f t="shared" si="47"/>
        <v>1</v>
      </c>
      <c r="AF108" s="245">
        <f>'Crisis Indicator Data'!AC105</f>
        <v>0</v>
      </c>
      <c r="AG108" s="245">
        <f>'Crisis Indicator Data'!AD105</f>
        <v>0</v>
      </c>
      <c r="AH108" s="245">
        <f t="shared" si="48"/>
        <v>0</v>
      </c>
      <c r="AI108" s="245">
        <f>'Crisis Indicator Data'!AE105</f>
        <v>0</v>
      </c>
      <c r="AJ108" s="245">
        <f>'Crisis Indicator Data'!AF105</f>
        <v>1</v>
      </c>
      <c r="AK108" s="245">
        <f>'Crisis Indicator Data'!AG105</f>
        <v>0</v>
      </c>
      <c r="AL108" s="245">
        <f t="shared" si="49"/>
        <v>1</v>
      </c>
      <c r="AM108" s="238">
        <f t="shared" si="50"/>
        <v>1</v>
      </c>
      <c r="AN108" s="238">
        <f t="shared" si="51"/>
        <v>2.5</v>
      </c>
    </row>
    <row r="109" spans="1:40" ht="13.5" customHeight="1" x14ac:dyDescent="0.3">
      <c r="A109" s="148" t="str">
        <f>'Crisis Indicator Data'!A106</f>
        <v>Complex crisis in El Salvador</v>
      </c>
      <c r="B109" s="149" t="str">
        <f>'Crisis Indicator Data'!B106</f>
        <v>Complex crisis</v>
      </c>
      <c r="C109" s="149" t="str">
        <f>'Crisis Indicator Data'!C106</f>
        <v>SLV001</v>
      </c>
      <c r="D109" s="149" t="str">
        <f>'Crisis Indicator Data'!D106</f>
        <v>El Salvador</v>
      </c>
      <c r="E109" s="150" t="str">
        <f>'Crisis Indicator Data'!E106</f>
        <v>SLV</v>
      </c>
      <c r="F109" s="238">
        <f>IF(B109="Regional crisis",(IF(VLOOKUP($C109,'Regional Crises'!$B$1:$R$66,7,FALSE)="x","x",ROUND(IF(VLOOKUP($C109,'Regional Crises'!$B$1:$R$66,7,FALSE)&gt;$F$3,5,IF(VLOOKUP($C109,'Regional Crises'!$B$1:$R$66,7,FALSE)&lt;F$4,0,($F$3-VLOOKUP($C109,'Regional Crises'!$B$1:$R$66,7,FALSE))/($F$3-$F$4)*5)),1))),IF(VLOOKUP($E109,'Country Indicator Data'!$B$4:$N$194,3,FALSE)="x","x",ROUND(IF(VLOOKUP($E109,'Country Indicator Data'!$B$4:$N$194,3,FALSE)&gt;$F$3,5,IF(VLOOKUP($E109,'Country Indicator Data'!$B$4:$N$194,3,FALSE)&lt;$F$4,0,($F$3-VLOOKUP($E109,'Country Indicator Data'!$B$4:$N$194,3,FALSE))/($F$3-$F$4)*5)),1)))</f>
        <v>0.7</v>
      </c>
      <c r="G109" s="238">
        <f>IF(B109="Regional crisis",(IF(VLOOKUP($C109,'Regional Crises'!$B$1:$R$66,9,FALSE)="x","x",ROUND(IF(VLOOKUP($C109,'Regional Crises'!$B$1:$R$66,9,FALSE)&gt;G$3,5,IF(VLOOKUP($C109,'Regional Crises'!$B$1:$R$66,9,FALSE)&lt;G$4,0,(G$3-VLOOKUP($C109,'Regional Crises'!$B$1:$R$66,9,FALSE))/(G$3-G$4)*5)),1))),IF(VLOOKUP($E109,'Country Indicator Data'!$B$4:$N$194,5,FALSE)="x","x",ROUND(IF(VLOOKUP($E109,'Country Indicator Data'!$B$4:$N$194,5,FALSE)&gt;G$3,5,IF(VLOOKUP($E109,'Country Indicator Data'!$B$4:$N$194,5,FALSE)&lt;G$4,0,(G$3-VLOOKUP($E109,'Country Indicator Data'!$B$4:$N$194,5,FALSE))/(G$3-G$4)*5)),1)))</f>
        <v>1.4</v>
      </c>
      <c r="H109" s="238">
        <f t="shared" si="39"/>
        <v>1.0499999999999998</v>
      </c>
      <c r="I109" s="238">
        <f>IF(B109="Regional crisis",(IF(VLOOKUP($C109,'Regional Crises'!$B$1:$R$66,6,FALSE)="x","x",ROUND(IF(VLOOKUP($C109,'Regional Crises'!$B$1:$R$66,6,FALSE)&gt;I$3,5,IF(VLOOKUP($C109,'Regional Crises'!$B$1:$R$66,6,FALSE)&lt;I$4,0,5-(I$3-VLOOKUP($C109,'Regional Crises'!$B$1:$R$66,6,FALSE))/(I$3-I$4)*5)),1))),IF(VLOOKUP($E109,'Country Indicator Data'!$B$4:$N$194,2,FALSE)="x","x",ROUND(IF(VLOOKUP($E109,'Country Indicator Data'!$B$4:$N$194,2,FALSE)&gt;I$3,5,IF(VLOOKUP($E109,'Country Indicator Data'!$B$4:$N$194,2,FALSE)&lt;I$4,0,5-(I$3-VLOOKUP($E109,'Country Indicator Data'!$B$4:$N$194,2,FALSE))/(I$3-I$4)*5)),1)))</f>
        <v>0.9</v>
      </c>
      <c r="J109" s="238">
        <f>IF(B109="Regional crisis",(IF(VLOOKUP($C109,'Regional Crises'!$B$1:$R$66,8,FALSE)="x","x",ROUND(IF(VLOOKUP($C109,'Regional Crises'!$B$1:$R$66,8,FALSE)&gt;J$3,5,IF(VLOOKUP($C109,'Regional Crises'!$B$1:$R$66,8,FALSE)&lt;J$4,0,5-(J$3-VLOOKUP($C109,'Regional Crises'!$B$1:$R$66,8,FALSE))/(J$3-J$4)*5)),1))),IF(VLOOKUP($E109,'Country Indicator Data'!$B$4:$N$194,4,FALSE)="x","x",ROUND(IF(VLOOKUP($E109,'Country Indicator Data'!$B$4:$N$194,4,FALSE)&gt;J$3,5,IF(VLOOKUP($E109,'Country Indicator Data'!$B$4:$N$194,4,FALSE)&lt;J$4,0,5-(J$3-VLOOKUP($E109,'Country Indicator Data'!$B$4:$N$194,4,FALSE))/(J$3-J$4)*5)),1)))</f>
        <v>0</v>
      </c>
      <c r="K109" s="238">
        <f t="shared" si="40"/>
        <v>0.45</v>
      </c>
      <c r="L109" s="238">
        <f>IF(B109="Regional crisis",(IF(VLOOKUP($C109,'Regional Crises'!$B$1:$R$66,10,FALSE)="x","x",ROUND(IF(VLOOKUP($C109,'Regional Crises'!$B$1:$R$66,10,FALSE)&gt;L$3,5,IF(VLOOKUP($C109,'Regional Crises'!$B$1:$R$66,10,FALSE)&lt;L$4,0,5-(L$3-VLOOKUP($C109,'Regional Crises'!$B$1:$R$66,10,FALSE))/(L$3-L$4)*5)),1))),IF(VLOOKUP($E109,'Country Indicator Data'!$B$4:$N$194,6,FALSE)="x","x",ROUND(IF(VLOOKUP($E109,'Country Indicator Data'!$B$4:$N$194,6,FALSE)&gt;L$3,5,IF(VLOOKUP($E109,'Country Indicator Data'!$B$4:$N$194,6,FALSE)&lt;L$4,0,5-(L$3-VLOOKUP($E109,'Country Indicator Data'!$B$4:$N$194,6,FALSE))/(L$3-L$4)*5)),1)))</f>
        <v>2.6</v>
      </c>
      <c r="M109" s="238">
        <f>IF(B109="Regional crisis",(IF(VLOOKUP($C109,'Regional Crises'!$B$1:$R$66,11,FALSE)="x","x",ROUND(IF(VLOOKUP($C109,'Regional Crises'!$B$1:$R$66,11,FALSE)&gt;M$3,5,IF(VLOOKUP($C109,'Regional Crises'!$B$1:$R$66,11,FALSE)&lt;M$4,0,5-(M$3-VLOOKUP($C109,'Regional Crises'!$B$1:$R$66,11,FALSE))/(M$3-M$4)*5)),1))),IF(VLOOKUP($E109,'Country Indicator Data'!$B$4:$N$194,7,FALSE)="x","x",ROUND(IF(VLOOKUP($E109,'Country Indicator Data'!$B$4:$N$194,7,FALSE)&gt;M$3,5,IF(VLOOKUP($E109,'Country Indicator Data'!$B$4:$N$194,7,FALSE)&lt;M$4,0,5-(M$3-VLOOKUP($E109,'Country Indicator Data'!$B$4:$N$194,7,FALSE))/(M$3-M$4)*5)),1)))</f>
        <v>1.7</v>
      </c>
      <c r="N109" s="238">
        <f t="shared" si="41"/>
        <v>2.15</v>
      </c>
      <c r="O109" s="238">
        <f t="shared" si="42"/>
        <v>1.2166666666666666</v>
      </c>
      <c r="P109" s="238">
        <f>IF(B109="Regional crisis",VLOOKUP(C109,'Regional Crises'!$B$1:$R$69,12,FALSE),VLOOKUP(E109,'Country Indicator Data'!$B$4:$I$194,8,FALSE))</f>
        <v>3</v>
      </c>
      <c r="Q109" s="238">
        <f>IF($B109="Regional crisis",((IF(VLOOKUP($C109,'Regional Crises'!$B$1:$R$66,13,FALSE)="x","x",ROUND(IF(VLOOKUP($C109,'Regional Crises'!$B$1:$R$66,13,FALSE)&gt;Q$3,5,IF(VLOOKUP($C109,'Regional Crises'!$B$1:$R$66,13,FALSE)&lt;Q$4,0,5-(LOG(Q$3)-LOG(VLOOKUP($C109,'Regional Crises'!$B$1:$R$66,13,FALSE)))/(LOG(Q$3)-LOG(Q$4))*5)),1)))),(IF(VLOOKUP($E109,'Country Indicator Data'!$B$4:$N$194,9,FALSE)="x","x",ROUND(IF(VLOOKUP($E109,'Country Indicator Data'!$B$4:$N$194,9,FALSE)&gt;Q$3,5,IF(VLOOKUP($E109,'Country Indicator Data'!$B$4:$N$194,9,FALSE)&lt;Q$4,0,5-(LOG(Q$3)-LOG(VLOOKUP($E109,'Country Indicator Data'!$B$4:$N$194,9,FALSE)))/(LOG(Q$3)-LOG(Q$4))*5)),1))))</f>
        <v>3.7</v>
      </c>
      <c r="R109" s="238">
        <f t="shared" si="43"/>
        <v>3.35</v>
      </c>
      <c r="S109" s="238">
        <f>IF(B109="Regional crisis",((IF(VLOOKUP($C109,'Regional Crises'!$B$1:$R$66,17,FALSE)="x","x",ROUND(IF(VLOOKUP($C109,'Regional Crises'!$B$1:$R$66,17,FALSE)&gt;S$3,0,IF(VLOOKUP($C109,'Regional Crises'!$B$1:$R$66,17,FALSE)&lt;S$4,5,(S$3-VLOOKUP($C109,'Regional Crises'!$B$1:$R$66,17,FALSE))/(S$3-S$4)*5)),1)))),(IF(VLOOKUP($E109,'Country Indicator Data'!$B$4:$N$194,13,FALSE)="x","x",ROUND(IF(VLOOKUP($E109,'Country Indicator Data'!$B$4:$N$194,13,FALSE)&gt;S$3,0,IF(VLOOKUP($E109,'Country Indicator Data'!$B$4:$N$194,13,FALSE)&lt;S$4,5,(S$3-VLOOKUP($E109,'Country Indicator Data'!$B$4:$N$194,13,FALSE))/(S$3-S$4)*5)),1))))</f>
        <v>3.3</v>
      </c>
      <c r="T109" s="238">
        <f>IF(B109="Regional crisis",((IF(VLOOKUP($C109,'Regional Crises'!$B$1:$R$66,14,FALSE)="x","x",ROUND(IF(VLOOKUP($C109,'Regional Crises'!$B$1:$R$66,14,FALSE)&gt;T$3,0,IF(VLOOKUP($C109,'Regional Crises'!$B$1:$R$66,14,FALSE)&lt;T$4,5,(T$3-VLOOKUP($C109,'Regional Crises'!$B$1:$R$66,14,FALSE))/(T$3-T$4)*5)),1)))),(IF(VLOOKUP($E109,'Country Indicator Data'!$B$4:$N$194,10,FALSE)="x","x",ROUND(IF(VLOOKUP($E109,'Country Indicator Data'!$B$4:$N$194,10,FALSE)&gt;T$3,0,IF(VLOOKUP($E109,'Country Indicator Data'!$B$4:$N$194,10,FALSE)&lt;T$4,5,(T$3-VLOOKUP($E109,'Country Indicator Data'!$B$4:$N$194,10,FALSE))/(T$3-T$4)*5)),1))))</f>
        <v>3.3</v>
      </c>
      <c r="U109" s="238">
        <f>IF(B109="Regional crisis",((IF(VLOOKUP($C109,'Regional Crises'!$B$1:$R$66,15,FALSE)="x","x",ROUND(IF(VLOOKUP($C109,'Regional Crises'!$B$1:$R$66,15,FALSE)&gt;U$3,0,IF(VLOOKUP($C109,'Regional Crises'!$B$1:$R$66,15,FALSE)&lt;U$4,5,(U$3-VLOOKUP($C109,'Regional Crises'!$B$1:$R$66,15,FALSE))/(U$3-U$4)*5)),1)))),(IF(VLOOKUP($E109,'Country Indicator Data'!$B$4:$N$194,11,FALSE)="x","x",ROUND(IF(VLOOKUP($E109,'Country Indicator Data'!$B$4:$N$194,11,FALSE)&gt;U$3,0,IF(VLOOKUP($E109,'Country Indicator Data'!$B$4:$N$194,11,FALSE)&lt;U$4,5,(U$3-VLOOKUP($E109,'Country Indicator Data'!$B$4:$N$194,11,FALSE))/(U$3-U$4)*5)),1))))</f>
        <v>2</v>
      </c>
      <c r="V109" s="238">
        <f>IF(B109="Regional crisis",((IF(VLOOKUP($C109,'Regional Crises'!$B$1:$R$66,16,FALSE)="x","x",ROUND(IF(VLOOKUP($C109,'Regional Crises'!$B$1:$R$66,16,FALSE)&gt;V$3,0,IF(VLOOKUP($C109,'Regional Crises'!$B$1:$R$66,16,FALSE)&lt;V$4,5,(V$3-VLOOKUP($C109,'Regional Crises'!$B$1:$R$66,16,FALSE))/(V$3-V$4)*5)),1)))),(IF(VLOOKUP($E109,'Country Indicator Data'!$B$4:$N$194,12,FALSE)="x","x",ROUND(IF(VLOOKUP($E109,'Country Indicator Data'!$B$4:$N$194,12,FALSE)&gt;V$3,0,IF(VLOOKUP($E109,'Country Indicator Data'!$B$4:$N$194,12,FALSE)&lt;V$4,5,(V$3-VLOOKUP($E109,'Country Indicator Data'!$B$4:$N$194,12,FALSE))/(V$3-V$4)*5)),1))))</f>
        <v>1.7</v>
      </c>
      <c r="W109" s="238">
        <f t="shared" si="44"/>
        <v>2.6</v>
      </c>
      <c r="X109" s="238">
        <f t="shared" si="45"/>
        <v>2.4</v>
      </c>
      <c r="Y109" s="245">
        <f>IF('Core Indicators'!FC106="x","x",IF('Core Indicators'!FC106&gt;=5,5,IF('Core Indicators'!FC106&gt;=4,4,IF('Core Indicators'!FC106&gt;=3,3,IF('Core Indicators'!FC106&gt;=2,2,IF('Core Indicators'!FC106&gt;=1,1,0))))))</f>
        <v>3</v>
      </c>
      <c r="Z109" s="238">
        <f t="shared" si="46"/>
        <v>3</v>
      </c>
      <c r="AA109" s="245">
        <f>'Crisis Indicator Data'!Y106</f>
        <v>0</v>
      </c>
      <c r="AB109" s="245">
        <f>'Crisis Indicator Data'!Z106</f>
        <v>2</v>
      </c>
      <c r="AC109" s="245">
        <f>'Crisis Indicator Data'!AA106</f>
        <v>1</v>
      </c>
      <c r="AD109" s="245">
        <f>'Crisis Indicator Data'!AB106</f>
        <v>0</v>
      </c>
      <c r="AE109" s="245">
        <f t="shared" si="47"/>
        <v>2</v>
      </c>
      <c r="AF109" s="245">
        <f>'Crisis Indicator Data'!AC106</f>
        <v>0</v>
      </c>
      <c r="AG109" s="245">
        <f>'Crisis Indicator Data'!AD106</f>
        <v>2</v>
      </c>
      <c r="AH109" s="245">
        <f t="shared" si="48"/>
        <v>2</v>
      </c>
      <c r="AI109" s="245">
        <f>'Crisis Indicator Data'!AE106</f>
        <v>1</v>
      </c>
      <c r="AJ109" s="245">
        <f>'Crisis Indicator Data'!AF106</f>
        <v>0</v>
      </c>
      <c r="AK109" s="245">
        <f>'Crisis Indicator Data'!AG106</f>
        <v>2</v>
      </c>
      <c r="AL109" s="245">
        <f t="shared" si="49"/>
        <v>3</v>
      </c>
      <c r="AM109" s="238">
        <f t="shared" si="50"/>
        <v>2</v>
      </c>
      <c r="AN109" s="238">
        <f t="shared" si="51"/>
        <v>2.5</v>
      </c>
    </row>
    <row r="110" spans="1:40" ht="13.5" customHeight="1" x14ac:dyDescent="0.3">
      <c r="A110" s="148" t="str">
        <f>'Crisis Indicator Data'!A107</f>
        <v>Complex crisis in Somalia</v>
      </c>
      <c r="B110" s="149" t="str">
        <f>'Crisis Indicator Data'!B107</f>
        <v>Complex crisis</v>
      </c>
      <c r="C110" s="149" t="str">
        <f>'Crisis Indicator Data'!C107</f>
        <v>SOM001</v>
      </c>
      <c r="D110" s="149" t="str">
        <f>'Crisis Indicator Data'!D107</f>
        <v>Somalia</v>
      </c>
      <c r="E110" s="150" t="str">
        <f>'Crisis Indicator Data'!E107</f>
        <v>SOM</v>
      </c>
      <c r="F110" s="238" t="str">
        <f>IF(B110="Regional crisis",(IF(VLOOKUP($C110,'Regional Crises'!$B$1:$R$66,7,FALSE)="x","x",ROUND(IF(VLOOKUP($C110,'Regional Crises'!$B$1:$R$66,7,FALSE)&gt;$F$3,5,IF(VLOOKUP($C110,'Regional Crises'!$B$1:$R$66,7,FALSE)&lt;F$4,0,($F$3-VLOOKUP($C110,'Regional Crises'!$B$1:$R$66,7,FALSE))/($F$3-$F$4)*5)),1))),IF(VLOOKUP($E110,'Country Indicator Data'!$B$4:$N$194,3,FALSE)="x","x",ROUND(IF(VLOOKUP($E110,'Country Indicator Data'!$B$4:$N$194,3,FALSE)&gt;$F$3,5,IF(VLOOKUP($E110,'Country Indicator Data'!$B$4:$N$194,3,FALSE)&lt;$F$4,0,($F$3-VLOOKUP($E110,'Country Indicator Data'!$B$4:$N$194,3,FALSE))/($F$3-$F$4)*5)),1)))</f>
        <v>x</v>
      </c>
      <c r="G110" s="238">
        <f>IF(B110="Regional crisis",(IF(VLOOKUP($C110,'Regional Crises'!$B$1:$R$66,9,FALSE)="x","x",ROUND(IF(VLOOKUP($C110,'Regional Crises'!$B$1:$R$66,9,FALSE)&gt;G$3,5,IF(VLOOKUP($C110,'Regional Crises'!$B$1:$R$66,9,FALSE)&lt;G$4,0,(G$3-VLOOKUP($C110,'Regional Crises'!$B$1:$R$66,9,FALSE))/(G$3-G$4)*5)),1))),IF(VLOOKUP($E110,'Country Indicator Data'!$B$4:$N$194,5,FALSE)="x","x",ROUND(IF(VLOOKUP($E110,'Country Indicator Data'!$B$4:$N$194,5,FALSE)&gt;G$3,5,IF(VLOOKUP($E110,'Country Indicator Data'!$B$4:$N$194,5,FALSE)&lt;G$4,0,(G$3-VLOOKUP($E110,'Country Indicator Data'!$B$4:$N$194,5,FALSE))/(G$3-G$4)*5)),1)))</f>
        <v>4.3</v>
      </c>
      <c r="H110" s="238">
        <f t="shared" si="39"/>
        <v>4.3</v>
      </c>
      <c r="I110" s="238">
        <f>IF(B110="Regional crisis",(IF(VLOOKUP($C110,'Regional Crises'!$B$1:$R$66,6,FALSE)="x","x",ROUND(IF(VLOOKUP($C110,'Regional Crises'!$B$1:$R$66,6,FALSE)&gt;I$3,5,IF(VLOOKUP($C110,'Regional Crises'!$B$1:$R$66,6,FALSE)&lt;I$4,0,5-(I$3-VLOOKUP($C110,'Regional Crises'!$B$1:$R$66,6,FALSE))/(I$3-I$4)*5)),1))),IF(VLOOKUP($E110,'Country Indicator Data'!$B$4:$N$194,2,FALSE)="x","x",ROUND(IF(VLOOKUP($E110,'Country Indicator Data'!$B$4:$N$194,2,FALSE)&gt;I$3,5,IF(VLOOKUP($E110,'Country Indicator Data'!$B$4:$N$194,2,FALSE)&lt;I$4,0,5-(I$3-VLOOKUP($E110,'Country Indicator Data'!$B$4:$N$194,2,FALSE))/(I$3-I$4)*5)),1)))</f>
        <v>0</v>
      </c>
      <c r="J110" s="238">
        <f>IF(B110="Regional crisis",(IF(VLOOKUP($C110,'Regional Crises'!$B$1:$R$66,8,FALSE)="x","x",ROUND(IF(VLOOKUP($C110,'Regional Crises'!$B$1:$R$66,8,FALSE)&gt;J$3,5,IF(VLOOKUP($C110,'Regional Crises'!$B$1:$R$66,8,FALSE)&lt;J$4,0,5-(J$3-VLOOKUP($C110,'Regional Crises'!$B$1:$R$66,8,FALSE))/(J$3-J$4)*5)),1))),IF(VLOOKUP($E110,'Country Indicator Data'!$B$4:$N$194,4,FALSE)="x","x",ROUND(IF(VLOOKUP($E110,'Country Indicator Data'!$B$4:$N$194,4,FALSE)&gt;J$3,5,IF(VLOOKUP($E110,'Country Indicator Data'!$B$4:$N$194,4,FALSE)&lt;J$4,0,5-(J$3-VLOOKUP($E110,'Country Indicator Data'!$B$4:$N$194,4,FALSE))/(J$3-J$4)*5)),1)))</f>
        <v>0</v>
      </c>
      <c r="K110" s="238">
        <f t="shared" si="40"/>
        <v>0</v>
      </c>
      <c r="L110" s="238" t="str">
        <f>IF(B110="Regional crisis",(IF(VLOOKUP($C110,'Regional Crises'!$B$1:$R$66,10,FALSE)="x","x",ROUND(IF(VLOOKUP($C110,'Regional Crises'!$B$1:$R$66,10,FALSE)&gt;L$3,5,IF(VLOOKUP($C110,'Regional Crises'!$B$1:$R$66,10,FALSE)&lt;L$4,0,5-(L$3-VLOOKUP($C110,'Regional Crises'!$B$1:$R$66,10,FALSE))/(L$3-L$4)*5)),1))),IF(VLOOKUP($E110,'Country Indicator Data'!$B$4:$N$194,6,FALSE)="x","x",ROUND(IF(VLOOKUP($E110,'Country Indicator Data'!$B$4:$N$194,6,FALSE)&gt;L$3,5,IF(VLOOKUP($E110,'Country Indicator Data'!$B$4:$N$194,6,FALSE)&lt;L$4,0,5-(L$3-VLOOKUP($E110,'Country Indicator Data'!$B$4:$N$194,6,FALSE))/(L$3-L$4)*5)),1)))</f>
        <v>x</v>
      </c>
      <c r="M110" s="238" t="str">
        <f>IF(B110="Regional crisis",(IF(VLOOKUP($C110,'Regional Crises'!$B$1:$R$66,11,FALSE)="x","x",ROUND(IF(VLOOKUP($C110,'Regional Crises'!$B$1:$R$66,11,FALSE)&gt;M$3,5,IF(VLOOKUP($C110,'Regional Crises'!$B$1:$R$66,11,FALSE)&lt;M$4,0,5-(M$3-VLOOKUP($C110,'Regional Crises'!$B$1:$R$66,11,FALSE))/(M$3-M$4)*5)),1))),IF(VLOOKUP($E110,'Country Indicator Data'!$B$4:$N$194,7,FALSE)="x","x",ROUND(IF(VLOOKUP($E110,'Country Indicator Data'!$B$4:$N$194,7,FALSE)&gt;M$3,5,IF(VLOOKUP($E110,'Country Indicator Data'!$B$4:$N$194,7,FALSE)&lt;M$4,0,5-(M$3-VLOOKUP($E110,'Country Indicator Data'!$B$4:$N$194,7,FALSE))/(M$3-M$4)*5)),1)))</f>
        <v>x</v>
      </c>
      <c r="N110" s="238" t="str">
        <f t="shared" si="41"/>
        <v>x</v>
      </c>
      <c r="O110" s="238">
        <f t="shared" si="42"/>
        <v>2.15</v>
      </c>
      <c r="P110" s="238">
        <f>IF(B110="Regional crisis",VLOOKUP(C110,'Regional Crises'!$B$1:$R$69,12,FALSE),VLOOKUP(E110,'Country Indicator Data'!$B$4:$I$194,8,FALSE))</f>
        <v>5</v>
      </c>
      <c r="Q110" s="238">
        <f>IF($B110="Regional crisis",((IF(VLOOKUP($C110,'Regional Crises'!$B$1:$R$66,13,FALSE)="x","x",ROUND(IF(VLOOKUP($C110,'Regional Crises'!$B$1:$R$66,13,FALSE)&gt;Q$3,5,IF(VLOOKUP($C110,'Regional Crises'!$B$1:$R$66,13,FALSE)&lt;Q$4,0,5-(LOG(Q$3)-LOG(VLOOKUP($C110,'Regional Crises'!$B$1:$R$66,13,FALSE)))/(LOG(Q$3)-LOG(Q$4))*5)),1)))),(IF(VLOOKUP($E110,'Country Indicator Data'!$B$4:$N$194,9,FALSE)="x","x",ROUND(IF(VLOOKUP($E110,'Country Indicator Data'!$B$4:$N$194,9,FALSE)&gt;Q$3,5,IF(VLOOKUP($E110,'Country Indicator Data'!$B$4:$N$194,9,FALSE)&lt;Q$4,0,5-(LOG(Q$3)-LOG(VLOOKUP($E110,'Country Indicator Data'!$B$4:$N$194,9,FALSE)))/(LOG(Q$3)-LOG(Q$4))*5)),1))))</f>
        <v>4.5999999999999996</v>
      </c>
      <c r="R110" s="238">
        <f t="shared" si="43"/>
        <v>4.8</v>
      </c>
      <c r="S110" s="238">
        <f>IF(B110="Regional crisis",((IF(VLOOKUP($C110,'Regional Crises'!$B$1:$R$66,17,FALSE)="x","x",ROUND(IF(VLOOKUP($C110,'Regional Crises'!$B$1:$R$66,17,FALSE)&gt;S$3,0,IF(VLOOKUP($C110,'Regional Crises'!$B$1:$R$66,17,FALSE)&lt;S$4,5,(S$3-VLOOKUP($C110,'Regional Crises'!$B$1:$R$66,17,FALSE))/(S$3-S$4)*5)),1)))),(IF(VLOOKUP($E110,'Country Indicator Data'!$B$4:$N$194,13,FALSE)="x","x",ROUND(IF(VLOOKUP($E110,'Country Indicator Data'!$B$4:$N$194,13,FALSE)&gt;S$3,0,IF(VLOOKUP($E110,'Country Indicator Data'!$B$4:$N$194,13,FALSE)&lt;S$4,5,(S$3-VLOOKUP($E110,'Country Indicator Data'!$B$4:$N$194,13,FALSE))/(S$3-S$4)*5)),1))))</f>
        <v>4.5999999999999996</v>
      </c>
      <c r="T110" s="238">
        <f>IF(B110="Regional crisis",((IF(VLOOKUP($C110,'Regional Crises'!$B$1:$R$66,14,FALSE)="x","x",ROUND(IF(VLOOKUP($C110,'Regional Crises'!$B$1:$R$66,14,FALSE)&gt;T$3,0,IF(VLOOKUP($C110,'Regional Crises'!$B$1:$R$66,14,FALSE)&lt;T$4,5,(T$3-VLOOKUP($C110,'Regional Crises'!$B$1:$R$66,14,FALSE))/(T$3-T$4)*5)),1)))),(IF(VLOOKUP($E110,'Country Indicator Data'!$B$4:$N$194,10,FALSE)="x","x",ROUND(IF(VLOOKUP($E110,'Country Indicator Data'!$B$4:$N$194,10,FALSE)&gt;T$3,0,IF(VLOOKUP($E110,'Country Indicator Data'!$B$4:$N$194,10,FALSE)&lt;T$4,5,(T$3-VLOOKUP($E110,'Country Indicator Data'!$B$4:$N$194,10,FALSE))/(T$3-T$4)*5)),1))))</f>
        <v>4.9000000000000004</v>
      </c>
      <c r="U110" s="238">
        <f>IF(B110="Regional crisis",((IF(VLOOKUP($C110,'Regional Crises'!$B$1:$R$66,15,FALSE)="x","x",ROUND(IF(VLOOKUP($C110,'Regional Crises'!$B$1:$R$66,15,FALSE)&gt;U$3,0,IF(VLOOKUP($C110,'Regional Crises'!$B$1:$R$66,15,FALSE)&lt;U$4,5,(U$3-VLOOKUP($C110,'Regional Crises'!$B$1:$R$66,15,FALSE))/(U$3-U$4)*5)),1)))),(IF(VLOOKUP($E110,'Country Indicator Data'!$B$4:$N$194,11,FALSE)="x","x",ROUND(IF(VLOOKUP($E110,'Country Indicator Data'!$B$4:$N$194,11,FALSE)&gt;U$3,0,IF(VLOOKUP($E110,'Country Indicator Data'!$B$4:$N$194,11,FALSE)&lt;U$4,5,(U$3-VLOOKUP($E110,'Country Indicator Data'!$B$4:$N$194,11,FALSE))/(U$3-U$4)*5)),1))))</f>
        <v>4.5</v>
      </c>
      <c r="V110" s="238">
        <f>IF(B110="Regional crisis",((IF(VLOOKUP($C110,'Regional Crises'!$B$1:$R$66,16,FALSE)="x","x",ROUND(IF(VLOOKUP($C110,'Regional Crises'!$B$1:$R$66,16,FALSE)&gt;V$3,0,IF(VLOOKUP($C110,'Regional Crises'!$B$1:$R$66,16,FALSE)&lt;V$4,5,(V$3-VLOOKUP($C110,'Regional Crises'!$B$1:$R$66,16,FALSE))/(V$3-V$4)*5)),1)))),(IF(VLOOKUP($E110,'Country Indicator Data'!$B$4:$N$194,12,FALSE)="x","x",ROUND(IF(VLOOKUP($E110,'Country Indicator Data'!$B$4:$N$194,12,FALSE)&gt;V$3,0,IF(VLOOKUP($E110,'Country Indicator Data'!$B$4:$N$194,12,FALSE)&lt;V$4,5,(V$3-VLOOKUP($E110,'Country Indicator Data'!$B$4:$N$194,12,FALSE))/(V$3-V$4)*5)),1))))</f>
        <v>4.7</v>
      </c>
      <c r="W110" s="238">
        <f t="shared" si="44"/>
        <v>4.7</v>
      </c>
      <c r="X110" s="238">
        <f t="shared" si="45"/>
        <v>3.9</v>
      </c>
      <c r="Y110" s="245">
        <f>IF('Core Indicators'!FC107="x","x",IF('Core Indicators'!FC107&gt;=5,5,IF('Core Indicators'!FC107&gt;=4,4,IF('Core Indicators'!FC107&gt;=3,3,IF('Core Indicators'!FC107&gt;=2,2,IF('Core Indicators'!FC107&gt;=1,1,0))))))</f>
        <v>5</v>
      </c>
      <c r="Z110" s="238">
        <f t="shared" si="46"/>
        <v>5</v>
      </c>
      <c r="AA110" s="245">
        <f>'Crisis Indicator Data'!Y107</f>
        <v>1</v>
      </c>
      <c r="AB110" s="245">
        <f>'Crisis Indicator Data'!Z107</f>
        <v>1</v>
      </c>
      <c r="AC110" s="245">
        <f>'Crisis Indicator Data'!AA107</f>
        <v>2</v>
      </c>
      <c r="AD110" s="245">
        <f>'Crisis Indicator Data'!AB107</f>
        <v>3</v>
      </c>
      <c r="AE110" s="245">
        <f t="shared" si="47"/>
        <v>3</v>
      </c>
      <c r="AF110" s="245">
        <f>'Crisis Indicator Data'!AC107</f>
        <v>1</v>
      </c>
      <c r="AG110" s="245">
        <f>'Crisis Indicator Data'!AD107</f>
        <v>2</v>
      </c>
      <c r="AH110" s="245">
        <f t="shared" si="48"/>
        <v>3</v>
      </c>
      <c r="AI110" s="245">
        <f>'Crisis Indicator Data'!AE107</f>
        <v>3</v>
      </c>
      <c r="AJ110" s="245">
        <f>'Crisis Indicator Data'!AF107</f>
        <v>2</v>
      </c>
      <c r="AK110" s="245">
        <f>'Crisis Indicator Data'!AG107</f>
        <v>2</v>
      </c>
      <c r="AL110" s="245">
        <f t="shared" si="49"/>
        <v>5</v>
      </c>
      <c r="AM110" s="238">
        <f t="shared" si="50"/>
        <v>4</v>
      </c>
      <c r="AN110" s="238">
        <f t="shared" si="51"/>
        <v>4.5</v>
      </c>
    </row>
    <row r="111" spans="1:40" ht="13.5" customHeight="1" x14ac:dyDescent="0.3">
      <c r="A111" s="148" t="str">
        <f>'Crisis Indicator Data'!A108</f>
        <v>Mixed Migration Flows in Somalia</v>
      </c>
      <c r="B111" s="149" t="str">
        <f>'Crisis Indicator Data'!B108</f>
        <v>International displacement</v>
      </c>
      <c r="C111" s="149" t="str">
        <f>'Crisis Indicator Data'!C108</f>
        <v>SOM002</v>
      </c>
      <c r="D111" s="149" t="str">
        <f>'Crisis Indicator Data'!D108</f>
        <v>Somalia</v>
      </c>
      <c r="E111" s="150" t="str">
        <f>'Crisis Indicator Data'!E108</f>
        <v>SOM</v>
      </c>
      <c r="F111" s="238" t="str">
        <f>IF(B111="Regional crisis",(IF(VLOOKUP($C111,'Regional Crises'!$B$1:$R$66,7,FALSE)="x","x",ROUND(IF(VLOOKUP($C111,'Regional Crises'!$B$1:$R$66,7,FALSE)&gt;$F$3,5,IF(VLOOKUP($C111,'Regional Crises'!$B$1:$R$66,7,FALSE)&lt;F$4,0,($F$3-VLOOKUP($C111,'Regional Crises'!$B$1:$R$66,7,FALSE))/($F$3-$F$4)*5)),1))),IF(VLOOKUP($E111,'Country Indicator Data'!$B$4:$N$194,3,FALSE)="x","x",ROUND(IF(VLOOKUP($E111,'Country Indicator Data'!$B$4:$N$194,3,FALSE)&gt;$F$3,5,IF(VLOOKUP($E111,'Country Indicator Data'!$B$4:$N$194,3,FALSE)&lt;$F$4,0,($F$3-VLOOKUP($E111,'Country Indicator Data'!$B$4:$N$194,3,FALSE))/($F$3-$F$4)*5)),1)))</f>
        <v>x</v>
      </c>
      <c r="G111" s="238">
        <f>IF(B111="Regional crisis",(IF(VLOOKUP($C111,'Regional Crises'!$B$1:$R$66,9,FALSE)="x","x",ROUND(IF(VLOOKUP($C111,'Regional Crises'!$B$1:$R$66,9,FALSE)&gt;G$3,5,IF(VLOOKUP($C111,'Regional Crises'!$B$1:$R$66,9,FALSE)&lt;G$4,0,(G$3-VLOOKUP($C111,'Regional Crises'!$B$1:$R$66,9,FALSE))/(G$3-G$4)*5)),1))),IF(VLOOKUP($E111,'Country Indicator Data'!$B$4:$N$194,5,FALSE)="x","x",ROUND(IF(VLOOKUP($E111,'Country Indicator Data'!$B$4:$N$194,5,FALSE)&gt;G$3,5,IF(VLOOKUP($E111,'Country Indicator Data'!$B$4:$N$194,5,FALSE)&lt;G$4,0,(G$3-VLOOKUP($E111,'Country Indicator Data'!$B$4:$N$194,5,FALSE))/(G$3-G$4)*5)),1)))</f>
        <v>4.3</v>
      </c>
      <c r="H111" s="238">
        <f t="shared" si="39"/>
        <v>4.3</v>
      </c>
      <c r="I111" s="238">
        <f>IF(B111="Regional crisis",(IF(VLOOKUP($C111,'Regional Crises'!$B$1:$R$66,6,FALSE)="x","x",ROUND(IF(VLOOKUP($C111,'Regional Crises'!$B$1:$R$66,6,FALSE)&gt;I$3,5,IF(VLOOKUP($C111,'Regional Crises'!$B$1:$R$66,6,FALSE)&lt;I$4,0,5-(I$3-VLOOKUP($C111,'Regional Crises'!$B$1:$R$66,6,FALSE))/(I$3-I$4)*5)),1))),IF(VLOOKUP($E111,'Country Indicator Data'!$B$4:$N$194,2,FALSE)="x","x",ROUND(IF(VLOOKUP($E111,'Country Indicator Data'!$B$4:$N$194,2,FALSE)&gt;I$3,5,IF(VLOOKUP($E111,'Country Indicator Data'!$B$4:$N$194,2,FALSE)&lt;I$4,0,5-(I$3-VLOOKUP($E111,'Country Indicator Data'!$B$4:$N$194,2,FALSE))/(I$3-I$4)*5)),1)))</f>
        <v>0</v>
      </c>
      <c r="J111" s="238">
        <f>IF(B111="Regional crisis",(IF(VLOOKUP($C111,'Regional Crises'!$B$1:$R$66,8,FALSE)="x","x",ROUND(IF(VLOOKUP($C111,'Regional Crises'!$B$1:$R$66,8,FALSE)&gt;J$3,5,IF(VLOOKUP($C111,'Regional Crises'!$B$1:$R$66,8,FALSE)&lt;J$4,0,5-(J$3-VLOOKUP($C111,'Regional Crises'!$B$1:$R$66,8,FALSE))/(J$3-J$4)*5)),1))),IF(VLOOKUP($E111,'Country Indicator Data'!$B$4:$N$194,4,FALSE)="x","x",ROUND(IF(VLOOKUP($E111,'Country Indicator Data'!$B$4:$N$194,4,FALSE)&gt;J$3,5,IF(VLOOKUP($E111,'Country Indicator Data'!$B$4:$N$194,4,FALSE)&lt;J$4,0,5-(J$3-VLOOKUP($E111,'Country Indicator Data'!$B$4:$N$194,4,FALSE))/(J$3-J$4)*5)),1)))</f>
        <v>0</v>
      </c>
      <c r="K111" s="238">
        <f t="shared" si="40"/>
        <v>0</v>
      </c>
      <c r="L111" s="238" t="str">
        <f>IF(B111="Regional crisis",(IF(VLOOKUP($C111,'Regional Crises'!$B$1:$R$66,10,FALSE)="x","x",ROUND(IF(VLOOKUP($C111,'Regional Crises'!$B$1:$R$66,10,FALSE)&gt;L$3,5,IF(VLOOKUP($C111,'Regional Crises'!$B$1:$R$66,10,FALSE)&lt;L$4,0,5-(L$3-VLOOKUP($C111,'Regional Crises'!$B$1:$R$66,10,FALSE))/(L$3-L$4)*5)),1))),IF(VLOOKUP($E111,'Country Indicator Data'!$B$4:$N$194,6,FALSE)="x","x",ROUND(IF(VLOOKUP($E111,'Country Indicator Data'!$B$4:$N$194,6,FALSE)&gt;L$3,5,IF(VLOOKUP($E111,'Country Indicator Data'!$B$4:$N$194,6,FALSE)&lt;L$4,0,5-(L$3-VLOOKUP($E111,'Country Indicator Data'!$B$4:$N$194,6,FALSE))/(L$3-L$4)*5)),1)))</f>
        <v>x</v>
      </c>
      <c r="M111" s="238" t="str">
        <f>IF(B111="Regional crisis",(IF(VLOOKUP($C111,'Regional Crises'!$B$1:$R$66,11,FALSE)="x","x",ROUND(IF(VLOOKUP($C111,'Regional Crises'!$B$1:$R$66,11,FALSE)&gt;M$3,5,IF(VLOOKUP($C111,'Regional Crises'!$B$1:$R$66,11,FALSE)&lt;M$4,0,5-(M$3-VLOOKUP($C111,'Regional Crises'!$B$1:$R$66,11,FALSE))/(M$3-M$4)*5)),1))),IF(VLOOKUP($E111,'Country Indicator Data'!$B$4:$N$194,7,FALSE)="x","x",ROUND(IF(VLOOKUP($E111,'Country Indicator Data'!$B$4:$N$194,7,FALSE)&gt;M$3,5,IF(VLOOKUP($E111,'Country Indicator Data'!$B$4:$N$194,7,FALSE)&lt;M$4,0,5-(M$3-VLOOKUP($E111,'Country Indicator Data'!$B$4:$N$194,7,FALSE))/(M$3-M$4)*5)),1)))</f>
        <v>x</v>
      </c>
      <c r="N111" s="238" t="str">
        <f t="shared" si="41"/>
        <v>x</v>
      </c>
      <c r="O111" s="238">
        <f t="shared" si="42"/>
        <v>2.15</v>
      </c>
      <c r="P111" s="238">
        <f>IF(B111="Regional crisis",VLOOKUP(C111,'Regional Crises'!$B$1:$R$69,12,FALSE),VLOOKUP(E111,'Country Indicator Data'!$B$4:$I$194,8,FALSE))</f>
        <v>5</v>
      </c>
      <c r="Q111" s="238">
        <f>IF($B111="Regional crisis",((IF(VLOOKUP($C111,'Regional Crises'!$B$1:$R$66,13,FALSE)="x","x",ROUND(IF(VLOOKUP($C111,'Regional Crises'!$B$1:$R$66,13,FALSE)&gt;Q$3,5,IF(VLOOKUP($C111,'Regional Crises'!$B$1:$R$66,13,FALSE)&lt;Q$4,0,5-(LOG(Q$3)-LOG(VLOOKUP($C111,'Regional Crises'!$B$1:$R$66,13,FALSE)))/(LOG(Q$3)-LOG(Q$4))*5)),1)))),(IF(VLOOKUP($E111,'Country Indicator Data'!$B$4:$N$194,9,FALSE)="x","x",ROUND(IF(VLOOKUP($E111,'Country Indicator Data'!$B$4:$N$194,9,FALSE)&gt;Q$3,5,IF(VLOOKUP($E111,'Country Indicator Data'!$B$4:$N$194,9,FALSE)&lt;Q$4,0,5-(LOG(Q$3)-LOG(VLOOKUP($E111,'Country Indicator Data'!$B$4:$N$194,9,FALSE)))/(LOG(Q$3)-LOG(Q$4))*5)),1))))</f>
        <v>4.5999999999999996</v>
      </c>
      <c r="R111" s="238">
        <f t="shared" si="43"/>
        <v>4.8</v>
      </c>
      <c r="S111" s="238">
        <f>IF(B111="Regional crisis",((IF(VLOOKUP($C111,'Regional Crises'!$B$1:$R$66,17,FALSE)="x","x",ROUND(IF(VLOOKUP($C111,'Regional Crises'!$B$1:$R$66,17,FALSE)&gt;S$3,0,IF(VLOOKUP($C111,'Regional Crises'!$B$1:$R$66,17,FALSE)&lt;S$4,5,(S$3-VLOOKUP($C111,'Regional Crises'!$B$1:$R$66,17,FALSE))/(S$3-S$4)*5)),1)))),(IF(VLOOKUP($E111,'Country Indicator Data'!$B$4:$N$194,13,FALSE)="x","x",ROUND(IF(VLOOKUP($E111,'Country Indicator Data'!$B$4:$N$194,13,FALSE)&gt;S$3,0,IF(VLOOKUP($E111,'Country Indicator Data'!$B$4:$N$194,13,FALSE)&lt;S$4,5,(S$3-VLOOKUP($E111,'Country Indicator Data'!$B$4:$N$194,13,FALSE))/(S$3-S$4)*5)),1))))</f>
        <v>4.5999999999999996</v>
      </c>
      <c r="T111" s="238">
        <f>IF(B111="Regional crisis",((IF(VLOOKUP($C111,'Regional Crises'!$B$1:$R$66,14,FALSE)="x","x",ROUND(IF(VLOOKUP($C111,'Regional Crises'!$B$1:$R$66,14,FALSE)&gt;T$3,0,IF(VLOOKUP($C111,'Regional Crises'!$B$1:$R$66,14,FALSE)&lt;T$4,5,(T$3-VLOOKUP($C111,'Regional Crises'!$B$1:$R$66,14,FALSE))/(T$3-T$4)*5)),1)))),(IF(VLOOKUP($E111,'Country Indicator Data'!$B$4:$N$194,10,FALSE)="x","x",ROUND(IF(VLOOKUP($E111,'Country Indicator Data'!$B$4:$N$194,10,FALSE)&gt;T$3,0,IF(VLOOKUP($E111,'Country Indicator Data'!$B$4:$N$194,10,FALSE)&lt;T$4,5,(T$3-VLOOKUP($E111,'Country Indicator Data'!$B$4:$N$194,10,FALSE))/(T$3-T$4)*5)),1))))</f>
        <v>4.9000000000000004</v>
      </c>
      <c r="U111" s="238">
        <f>IF(B111="Regional crisis",((IF(VLOOKUP($C111,'Regional Crises'!$B$1:$R$66,15,FALSE)="x","x",ROUND(IF(VLOOKUP($C111,'Regional Crises'!$B$1:$R$66,15,FALSE)&gt;U$3,0,IF(VLOOKUP($C111,'Regional Crises'!$B$1:$R$66,15,FALSE)&lt;U$4,5,(U$3-VLOOKUP($C111,'Regional Crises'!$B$1:$R$66,15,FALSE))/(U$3-U$4)*5)),1)))),(IF(VLOOKUP($E111,'Country Indicator Data'!$B$4:$N$194,11,FALSE)="x","x",ROUND(IF(VLOOKUP($E111,'Country Indicator Data'!$B$4:$N$194,11,FALSE)&gt;U$3,0,IF(VLOOKUP($E111,'Country Indicator Data'!$B$4:$N$194,11,FALSE)&lt;U$4,5,(U$3-VLOOKUP($E111,'Country Indicator Data'!$B$4:$N$194,11,FALSE))/(U$3-U$4)*5)),1))))</f>
        <v>4.5</v>
      </c>
      <c r="V111" s="238">
        <f>IF(B111="Regional crisis",((IF(VLOOKUP($C111,'Regional Crises'!$B$1:$R$66,16,FALSE)="x","x",ROUND(IF(VLOOKUP($C111,'Regional Crises'!$B$1:$R$66,16,FALSE)&gt;V$3,0,IF(VLOOKUP($C111,'Regional Crises'!$B$1:$R$66,16,FALSE)&lt;V$4,5,(V$3-VLOOKUP($C111,'Regional Crises'!$B$1:$R$66,16,FALSE))/(V$3-V$4)*5)),1)))),(IF(VLOOKUP($E111,'Country Indicator Data'!$B$4:$N$194,12,FALSE)="x","x",ROUND(IF(VLOOKUP($E111,'Country Indicator Data'!$B$4:$N$194,12,FALSE)&gt;V$3,0,IF(VLOOKUP($E111,'Country Indicator Data'!$B$4:$N$194,12,FALSE)&lt;V$4,5,(V$3-VLOOKUP($E111,'Country Indicator Data'!$B$4:$N$194,12,FALSE))/(V$3-V$4)*5)),1))))</f>
        <v>4.7</v>
      </c>
      <c r="W111" s="238">
        <f t="shared" si="44"/>
        <v>4.7</v>
      </c>
      <c r="X111" s="238">
        <f t="shared" si="45"/>
        <v>3.9</v>
      </c>
      <c r="Y111" s="245">
        <f>IF('Core Indicators'!FC108="x","x",IF('Core Indicators'!FC108&gt;=5,5,IF('Core Indicators'!FC108&gt;=4,4,IF('Core Indicators'!FC108&gt;=3,3,IF('Core Indicators'!FC108&gt;=2,2,IF('Core Indicators'!FC108&gt;=1,1,0))))))</f>
        <v>1</v>
      </c>
      <c r="Z111" s="238">
        <f t="shared" si="46"/>
        <v>1</v>
      </c>
      <c r="AA111" s="245">
        <f>'Crisis Indicator Data'!Y108</f>
        <v>1</v>
      </c>
      <c r="AB111" s="245">
        <f>'Crisis Indicator Data'!Z108</f>
        <v>3</v>
      </c>
      <c r="AC111" s="245">
        <f>'Crisis Indicator Data'!AA108</f>
        <v>2</v>
      </c>
      <c r="AD111" s="245">
        <f>'Crisis Indicator Data'!AB108</f>
        <v>3</v>
      </c>
      <c r="AE111" s="245">
        <f t="shared" si="47"/>
        <v>4</v>
      </c>
      <c r="AF111" s="245">
        <f>'Crisis Indicator Data'!AC108</f>
        <v>2</v>
      </c>
      <c r="AG111" s="245">
        <f>'Crisis Indicator Data'!AD108</f>
        <v>2</v>
      </c>
      <c r="AH111" s="245">
        <f t="shared" si="48"/>
        <v>4</v>
      </c>
      <c r="AI111" s="245">
        <f>'Crisis Indicator Data'!AE108</f>
        <v>2</v>
      </c>
      <c r="AJ111" s="245">
        <f>'Crisis Indicator Data'!AF108</f>
        <v>2</v>
      </c>
      <c r="AK111" s="245">
        <f>'Crisis Indicator Data'!AG108</f>
        <v>2</v>
      </c>
      <c r="AL111" s="245">
        <f t="shared" si="49"/>
        <v>4</v>
      </c>
      <c r="AM111" s="238">
        <f t="shared" si="50"/>
        <v>4</v>
      </c>
      <c r="AN111" s="238">
        <f t="shared" si="51"/>
        <v>2.5</v>
      </c>
    </row>
    <row r="112" spans="1:40" ht="13.5" customHeight="1" x14ac:dyDescent="0.3">
      <c r="A112" s="148" t="str">
        <f>'Crisis Indicator Data'!A109</f>
        <v>Floods in Somalia</v>
      </c>
      <c r="B112" s="149" t="str">
        <f>'Crisis Indicator Data'!B109</f>
        <v>Flood</v>
      </c>
      <c r="C112" s="149" t="str">
        <f>'Crisis Indicator Data'!C109</f>
        <v>SOM004</v>
      </c>
      <c r="D112" s="149" t="str">
        <f>'Crisis Indicator Data'!D109</f>
        <v>Somalia</v>
      </c>
      <c r="E112" s="150" t="str">
        <f>'Crisis Indicator Data'!E109</f>
        <v>SOM</v>
      </c>
      <c r="F112" s="238" t="str">
        <f>IF(B112="Regional crisis",(IF(VLOOKUP($C112,'Regional Crises'!$B$1:$R$66,7,FALSE)="x","x",ROUND(IF(VLOOKUP($C112,'Regional Crises'!$B$1:$R$66,7,FALSE)&gt;$F$3,5,IF(VLOOKUP($C112,'Regional Crises'!$B$1:$R$66,7,FALSE)&lt;F$4,0,($F$3-VLOOKUP($C112,'Regional Crises'!$B$1:$R$66,7,FALSE))/($F$3-$F$4)*5)),1))),IF(VLOOKUP($E112,'Country Indicator Data'!$B$4:$N$194,3,FALSE)="x","x",ROUND(IF(VLOOKUP($E112,'Country Indicator Data'!$B$4:$N$194,3,FALSE)&gt;$F$3,5,IF(VLOOKUP($E112,'Country Indicator Data'!$B$4:$N$194,3,FALSE)&lt;$F$4,0,($F$3-VLOOKUP($E112,'Country Indicator Data'!$B$4:$N$194,3,FALSE))/($F$3-$F$4)*5)),1)))</f>
        <v>x</v>
      </c>
      <c r="G112" s="238">
        <f>IF(B112="Regional crisis",(IF(VLOOKUP($C112,'Regional Crises'!$B$1:$R$66,9,FALSE)="x","x",ROUND(IF(VLOOKUP($C112,'Regional Crises'!$B$1:$R$66,9,FALSE)&gt;G$3,5,IF(VLOOKUP($C112,'Regional Crises'!$B$1:$R$66,9,FALSE)&lt;G$4,0,(G$3-VLOOKUP($C112,'Regional Crises'!$B$1:$R$66,9,FALSE))/(G$3-G$4)*5)),1))),IF(VLOOKUP($E112,'Country Indicator Data'!$B$4:$N$194,5,FALSE)="x","x",ROUND(IF(VLOOKUP($E112,'Country Indicator Data'!$B$4:$N$194,5,FALSE)&gt;G$3,5,IF(VLOOKUP($E112,'Country Indicator Data'!$B$4:$N$194,5,FALSE)&lt;G$4,0,(G$3-VLOOKUP($E112,'Country Indicator Data'!$B$4:$N$194,5,FALSE))/(G$3-G$4)*5)),1)))</f>
        <v>4.3</v>
      </c>
      <c r="H112" s="238">
        <f t="shared" si="39"/>
        <v>4.3</v>
      </c>
      <c r="I112" s="238">
        <f>IF(B112="Regional crisis",(IF(VLOOKUP($C112,'Regional Crises'!$B$1:$R$66,6,FALSE)="x","x",ROUND(IF(VLOOKUP($C112,'Regional Crises'!$B$1:$R$66,6,FALSE)&gt;I$3,5,IF(VLOOKUP($C112,'Regional Crises'!$B$1:$R$66,6,FALSE)&lt;I$4,0,5-(I$3-VLOOKUP($C112,'Regional Crises'!$B$1:$R$66,6,FALSE))/(I$3-I$4)*5)),1))),IF(VLOOKUP($E112,'Country Indicator Data'!$B$4:$N$194,2,FALSE)="x","x",ROUND(IF(VLOOKUP($E112,'Country Indicator Data'!$B$4:$N$194,2,FALSE)&gt;I$3,5,IF(VLOOKUP($E112,'Country Indicator Data'!$B$4:$N$194,2,FALSE)&lt;I$4,0,5-(I$3-VLOOKUP($E112,'Country Indicator Data'!$B$4:$N$194,2,FALSE))/(I$3-I$4)*5)),1)))</f>
        <v>0</v>
      </c>
      <c r="J112" s="238">
        <f>IF(B112="Regional crisis",(IF(VLOOKUP($C112,'Regional Crises'!$B$1:$R$66,8,FALSE)="x","x",ROUND(IF(VLOOKUP($C112,'Regional Crises'!$B$1:$R$66,8,FALSE)&gt;J$3,5,IF(VLOOKUP($C112,'Regional Crises'!$B$1:$R$66,8,FALSE)&lt;J$4,0,5-(J$3-VLOOKUP($C112,'Regional Crises'!$B$1:$R$66,8,FALSE))/(J$3-J$4)*5)),1))),IF(VLOOKUP($E112,'Country Indicator Data'!$B$4:$N$194,4,FALSE)="x","x",ROUND(IF(VLOOKUP($E112,'Country Indicator Data'!$B$4:$N$194,4,FALSE)&gt;J$3,5,IF(VLOOKUP($E112,'Country Indicator Data'!$B$4:$N$194,4,FALSE)&lt;J$4,0,5-(J$3-VLOOKUP($E112,'Country Indicator Data'!$B$4:$N$194,4,FALSE))/(J$3-J$4)*5)),1)))</f>
        <v>0</v>
      </c>
      <c r="K112" s="238">
        <f t="shared" si="40"/>
        <v>0</v>
      </c>
      <c r="L112" s="238" t="str">
        <f>IF(B112="Regional crisis",(IF(VLOOKUP($C112,'Regional Crises'!$B$1:$R$66,10,FALSE)="x","x",ROUND(IF(VLOOKUP($C112,'Regional Crises'!$B$1:$R$66,10,FALSE)&gt;L$3,5,IF(VLOOKUP($C112,'Regional Crises'!$B$1:$R$66,10,FALSE)&lt;L$4,0,5-(L$3-VLOOKUP($C112,'Regional Crises'!$B$1:$R$66,10,FALSE))/(L$3-L$4)*5)),1))),IF(VLOOKUP($E112,'Country Indicator Data'!$B$4:$N$194,6,FALSE)="x","x",ROUND(IF(VLOOKUP($E112,'Country Indicator Data'!$B$4:$N$194,6,FALSE)&gt;L$3,5,IF(VLOOKUP($E112,'Country Indicator Data'!$B$4:$N$194,6,FALSE)&lt;L$4,0,5-(L$3-VLOOKUP($E112,'Country Indicator Data'!$B$4:$N$194,6,FALSE))/(L$3-L$4)*5)),1)))</f>
        <v>x</v>
      </c>
      <c r="M112" s="238" t="str">
        <f>IF(B112="Regional crisis",(IF(VLOOKUP($C112,'Regional Crises'!$B$1:$R$66,11,FALSE)="x","x",ROUND(IF(VLOOKUP($C112,'Regional Crises'!$B$1:$R$66,11,FALSE)&gt;M$3,5,IF(VLOOKUP($C112,'Regional Crises'!$B$1:$R$66,11,FALSE)&lt;M$4,0,5-(M$3-VLOOKUP($C112,'Regional Crises'!$B$1:$R$66,11,FALSE))/(M$3-M$4)*5)),1))),IF(VLOOKUP($E112,'Country Indicator Data'!$B$4:$N$194,7,FALSE)="x","x",ROUND(IF(VLOOKUP($E112,'Country Indicator Data'!$B$4:$N$194,7,FALSE)&gt;M$3,5,IF(VLOOKUP($E112,'Country Indicator Data'!$B$4:$N$194,7,FALSE)&lt;M$4,0,5-(M$3-VLOOKUP($E112,'Country Indicator Data'!$B$4:$N$194,7,FALSE))/(M$3-M$4)*5)),1)))</f>
        <v>x</v>
      </c>
      <c r="N112" s="238" t="str">
        <f t="shared" si="41"/>
        <v>x</v>
      </c>
      <c r="O112" s="238">
        <f t="shared" si="42"/>
        <v>2.15</v>
      </c>
      <c r="P112" s="238">
        <f>IF(B112="Regional crisis",VLOOKUP(C112,'Regional Crises'!$B$1:$R$69,12,FALSE),VLOOKUP(E112,'Country Indicator Data'!$B$4:$I$194,8,FALSE))</f>
        <v>5</v>
      </c>
      <c r="Q112" s="238">
        <f>IF($B112="Regional crisis",((IF(VLOOKUP($C112,'Regional Crises'!$B$1:$R$66,13,FALSE)="x","x",ROUND(IF(VLOOKUP($C112,'Regional Crises'!$B$1:$R$66,13,FALSE)&gt;Q$3,5,IF(VLOOKUP($C112,'Regional Crises'!$B$1:$R$66,13,FALSE)&lt;Q$4,0,5-(LOG(Q$3)-LOG(VLOOKUP($C112,'Regional Crises'!$B$1:$R$66,13,FALSE)))/(LOG(Q$3)-LOG(Q$4))*5)),1)))),(IF(VLOOKUP($E112,'Country Indicator Data'!$B$4:$N$194,9,FALSE)="x","x",ROUND(IF(VLOOKUP($E112,'Country Indicator Data'!$B$4:$N$194,9,FALSE)&gt;Q$3,5,IF(VLOOKUP($E112,'Country Indicator Data'!$B$4:$N$194,9,FALSE)&lt;Q$4,0,5-(LOG(Q$3)-LOG(VLOOKUP($E112,'Country Indicator Data'!$B$4:$N$194,9,FALSE)))/(LOG(Q$3)-LOG(Q$4))*5)),1))))</f>
        <v>4.5999999999999996</v>
      </c>
      <c r="R112" s="238">
        <f t="shared" si="43"/>
        <v>4.8</v>
      </c>
      <c r="S112" s="238">
        <f>IF(B112="Regional crisis",((IF(VLOOKUP($C112,'Regional Crises'!$B$1:$R$66,17,FALSE)="x","x",ROUND(IF(VLOOKUP($C112,'Regional Crises'!$B$1:$R$66,17,FALSE)&gt;S$3,0,IF(VLOOKUP($C112,'Regional Crises'!$B$1:$R$66,17,FALSE)&lt;S$4,5,(S$3-VLOOKUP($C112,'Regional Crises'!$B$1:$R$66,17,FALSE))/(S$3-S$4)*5)),1)))),(IF(VLOOKUP($E112,'Country Indicator Data'!$B$4:$N$194,13,FALSE)="x","x",ROUND(IF(VLOOKUP($E112,'Country Indicator Data'!$B$4:$N$194,13,FALSE)&gt;S$3,0,IF(VLOOKUP($E112,'Country Indicator Data'!$B$4:$N$194,13,FALSE)&lt;S$4,5,(S$3-VLOOKUP($E112,'Country Indicator Data'!$B$4:$N$194,13,FALSE))/(S$3-S$4)*5)),1))))</f>
        <v>4.5999999999999996</v>
      </c>
      <c r="T112" s="238">
        <f>IF(B112="Regional crisis",((IF(VLOOKUP($C112,'Regional Crises'!$B$1:$R$66,14,FALSE)="x","x",ROUND(IF(VLOOKUP($C112,'Regional Crises'!$B$1:$R$66,14,FALSE)&gt;T$3,0,IF(VLOOKUP($C112,'Regional Crises'!$B$1:$R$66,14,FALSE)&lt;T$4,5,(T$3-VLOOKUP($C112,'Regional Crises'!$B$1:$R$66,14,FALSE))/(T$3-T$4)*5)),1)))),(IF(VLOOKUP($E112,'Country Indicator Data'!$B$4:$N$194,10,FALSE)="x","x",ROUND(IF(VLOOKUP($E112,'Country Indicator Data'!$B$4:$N$194,10,FALSE)&gt;T$3,0,IF(VLOOKUP($E112,'Country Indicator Data'!$B$4:$N$194,10,FALSE)&lt;T$4,5,(T$3-VLOOKUP($E112,'Country Indicator Data'!$B$4:$N$194,10,FALSE))/(T$3-T$4)*5)),1))))</f>
        <v>4.9000000000000004</v>
      </c>
      <c r="U112" s="238">
        <f>IF(B112="Regional crisis",((IF(VLOOKUP($C112,'Regional Crises'!$B$1:$R$66,15,FALSE)="x","x",ROUND(IF(VLOOKUP($C112,'Regional Crises'!$B$1:$R$66,15,FALSE)&gt;U$3,0,IF(VLOOKUP($C112,'Regional Crises'!$B$1:$R$66,15,FALSE)&lt;U$4,5,(U$3-VLOOKUP($C112,'Regional Crises'!$B$1:$R$66,15,FALSE))/(U$3-U$4)*5)),1)))),(IF(VLOOKUP($E112,'Country Indicator Data'!$B$4:$N$194,11,FALSE)="x","x",ROUND(IF(VLOOKUP($E112,'Country Indicator Data'!$B$4:$N$194,11,FALSE)&gt;U$3,0,IF(VLOOKUP($E112,'Country Indicator Data'!$B$4:$N$194,11,FALSE)&lt;U$4,5,(U$3-VLOOKUP($E112,'Country Indicator Data'!$B$4:$N$194,11,FALSE))/(U$3-U$4)*5)),1))))</f>
        <v>4.5</v>
      </c>
      <c r="V112" s="238">
        <f>IF(B112="Regional crisis",((IF(VLOOKUP($C112,'Regional Crises'!$B$1:$R$66,16,FALSE)="x","x",ROUND(IF(VLOOKUP($C112,'Regional Crises'!$B$1:$R$66,16,FALSE)&gt;V$3,0,IF(VLOOKUP($C112,'Regional Crises'!$B$1:$R$66,16,FALSE)&lt;V$4,5,(V$3-VLOOKUP($C112,'Regional Crises'!$B$1:$R$66,16,FALSE))/(V$3-V$4)*5)),1)))),(IF(VLOOKUP($E112,'Country Indicator Data'!$B$4:$N$194,12,FALSE)="x","x",ROUND(IF(VLOOKUP($E112,'Country Indicator Data'!$B$4:$N$194,12,FALSE)&gt;V$3,0,IF(VLOOKUP($E112,'Country Indicator Data'!$B$4:$N$194,12,FALSE)&lt;V$4,5,(V$3-VLOOKUP($E112,'Country Indicator Data'!$B$4:$N$194,12,FALSE))/(V$3-V$4)*5)),1))))</f>
        <v>4.7</v>
      </c>
      <c r="W112" s="238">
        <f t="shared" si="44"/>
        <v>4.7</v>
      </c>
      <c r="X112" s="238">
        <f t="shared" si="45"/>
        <v>3.9</v>
      </c>
      <c r="Y112" s="245">
        <f>IF('Core Indicators'!FC109="x","x",IF('Core Indicators'!FC109&gt;=5,5,IF('Core Indicators'!FC109&gt;=4,4,IF('Core Indicators'!FC109&gt;=3,3,IF('Core Indicators'!FC109&gt;=2,2,IF('Core Indicators'!FC109&gt;=1,1,0))))))</f>
        <v>2</v>
      </c>
      <c r="Z112" s="238">
        <f t="shared" si="46"/>
        <v>2</v>
      </c>
      <c r="AA112" s="245">
        <f>'Crisis Indicator Data'!Y109</f>
        <v>1</v>
      </c>
      <c r="AB112" s="245">
        <f>'Crisis Indicator Data'!Z109</f>
        <v>3</v>
      </c>
      <c r="AC112" s="245">
        <f>'Crisis Indicator Data'!AA109</f>
        <v>2</v>
      </c>
      <c r="AD112" s="245">
        <f>'Crisis Indicator Data'!AB109</f>
        <v>3</v>
      </c>
      <c r="AE112" s="245">
        <f t="shared" si="47"/>
        <v>4</v>
      </c>
      <c r="AF112" s="245">
        <f>'Crisis Indicator Data'!AC109</f>
        <v>2</v>
      </c>
      <c r="AG112" s="245">
        <f>'Crisis Indicator Data'!AD109</f>
        <v>3</v>
      </c>
      <c r="AH112" s="245">
        <f t="shared" si="48"/>
        <v>5</v>
      </c>
      <c r="AI112" s="245">
        <f>'Crisis Indicator Data'!AE109</f>
        <v>2</v>
      </c>
      <c r="AJ112" s="245">
        <f>'Crisis Indicator Data'!AF109</f>
        <v>2</v>
      </c>
      <c r="AK112" s="245">
        <f>'Crisis Indicator Data'!AG109</f>
        <v>2</v>
      </c>
      <c r="AL112" s="245">
        <f t="shared" si="49"/>
        <v>4</v>
      </c>
      <c r="AM112" s="238">
        <f t="shared" si="50"/>
        <v>4</v>
      </c>
      <c r="AN112" s="238">
        <f t="shared" si="51"/>
        <v>3</v>
      </c>
    </row>
    <row r="113" spans="1:40" ht="13.5" customHeight="1" x14ac:dyDescent="0.3">
      <c r="A113" s="148" t="str">
        <f>'Crisis Indicator Data'!A110</f>
        <v>Complex crisis in South Sudan</v>
      </c>
      <c r="B113" s="149" t="str">
        <f>'Crisis Indicator Data'!B110</f>
        <v>Complex crisis</v>
      </c>
      <c r="C113" s="149" t="str">
        <f>'Crisis Indicator Data'!C110</f>
        <v>SSD001</v>
      </c>
      <c r="D113" s="149" t="str">
        <f>'Crisis Indicator Data'!D110</f>
        <v>South Sudan</v>
      </c>
      <c r="E113" s="150" t="str">
        <f>'Crisis Indicator Data'!E110</f>
        <v>SSD</v>
      </c>
      <c r="F113" s="238">
        <f>IF(B113="Regional crisis",(IF(VLOOKUP($C113,'Regional Crises'!$B$1:$R$66,7,FALSE)="x","x",ROUND(IF(VLOOKUP($C113,'Regional Crises'!$B$1:$R$66,7,FALSE)&gt;$F$3,5,IF(VLOOKUP($C113,'Regional Crises'!$B$1:$R$66,7,FALSE)&lt;F$4,0,($F$3-VLOOKUP($C113,'Regional Crises'!$B$1:$R$66,7,FALSE))/($F$3-$F$4)*5)),1))),IF(VLOOKUP($E113,'Country Indicator Data'!$B$4:$N$194,3,FALSE)="x","x",ROUND(IF(VLOOKUP($E113,'Country Indicator Data'!$B$4:$N$194,3,FALSE)&gt;$F$3,5,IF(VLOOKUP($E113,'Country Indicator Data'!$B$4:$N$194,3,FALSE)&lt;$F$4,0,($F$3-VLOOKUP($E113,'Country Indicator Data'!$B$4:$N$194,3,FALSE))/($F$3-$F$4)*5)),1)))</f>
        <v>1.4</v>
      </c>
      <c r="G113" s="238">
        <f>IF(B113="Regional crisis",(IF(VLOOKUP($C113,'Regional Crises'!$B$1:$R$66,9,FALSE)="x","x",ROUND(IF(VLOOKUP($C113,'Regional Crises'!$B$1:$R$66,9,FALSE)&gt;G$3,5,IF(VLOOKUP($C113,'Regional Crises'!$B$1:$R$66,9,FALSE)&lt;G$4,0,(G$3-VLOOKUP($C113,'Regional Crises'!$B$1:$R$66,9,FALSE))/(G$3-G$4)*5)),1))),IF(VLOOKUP($E113,'Country Indicator Data'!$B$4:$N$194,5,FALSE)="x","x",ROUND(IF(VLOOKUP($E113,'Country Indicator Data'!$B$4:$N$194,5,FALSE)&gt;G$3,5,IF(VLOOKUP($E113,'Country Indicator Data'!$B$4:$N$194,5,FALSE)&lt;G$4,0,(G$3-VLOOKUP($E113,'Country Indicator Data'!$B$4:$N$194,5,FALSE))/(G$3-G$4)*5)),1)))</f>
        <v>3.7</v>
      </c>
      <c r="H113" s="238">
        <f t="shared" si="39"/>
        <v>2.5499999999999998</v>
      </c>
      <c r="I113" s="238">
        <f>IF(B113="Regional crisis",(IF(VLOOKUP($C113,'Regional Crises'!$B$1:$R$66,6,FALSE)="x","x",ROUND(IF(VLOOKUP($C113,'Regional Crises'!$B$1:$R$66,6,FALSE)&gt;I$3,5,IF(VLOOKUP($C113,'Regional Crises'!$B$1:$R$66,6,FALSE)&lt;I$4,0,5-(I$3-VLOOKUP($C113,'Regional Crises'!$B$1:$R$66,6,FALSE))/(I$3-I$4)*5)),1))),IF(VLOOKUP($E113,'Country Indicator Data'!$B$4:$N$194,2,FALSE)="x","x",ROUND(IF(VLOOKUP($E113,'Country Indicator Data'!$B$4:$N$194,2,FALSE)&gt;I$3,5,IF(VLOOKUP($E113,'Country Indicator Data'!$B$4:$N$194,2,FALSE)&lt;I$4,0,5-(I$3-VLOOKUP($E113,'Country Indicator Data'!$B$4:$N$194,2,FALSE))/(I$3-I$4)*5)),1)))</f>
        <v>3.9</v>
      </c>
      <c r="J113" s="238">
        <f>IF(B113="Regional crisis",(IF(VLOOKUP($C113,'Regional Crises'!$B$1:$R$66,8,FALSE)="x","x",ROUND(IF(VLOOKUP($C113,'Regional Crises'!$B$1:$R$66,8,FALSE)&gt;J$3,5,IF(VLOOKUP($C113,'Regional Crises'!$B$1:$R$66,8,FALSE)&lt;J$4,0,5-(J$3-VLOOKUP($C113,'Regional Crises'!$B$1:$R$66,8,FALSE))/(J$3-J$4)*5)),1))),IF(VLOOKUP($E113,'Country Indicator Data'!$B$4:$N$194,4,FALSE)="x","x",ROUND(IF(VLOOKUP($E113,'Country Indicator Data'!$B$4:$N$194,4,FALSE)&gt;J$3,5,IF(VLOOKUP($E113,'Country Indicator Data'!$B$4:$N$194,4,FALSE)&lt;J$4,0,5-(J$3-VLOOKUP($E113,'Country Indicator Data'!$B$4:$N$194,4,FALSE))/(J$3-J$4)*5)),1)))</f>
        <v>0</v>
      </c>
      <c r="K113" s="238">
        <f t="shared" si="40"/>
        <v>1.95</v>
      </c>
      <c r="L113" s="238" t="str">
        <f>IF(B113="Regional crisis",(IF(VLOOKUP($C113,'Regional Crises'!$B$1:$R$66,10,FALSE)="x","x",ROUND(IF(VLOOKUP($C113,'Regional Crises'!$B$1:$R$66,10,FALSE)&gt;L$3,5,IF(VLOOKUP($C113,'Regional Crises'!$B$1:$R$66,10,FALSE)&lt;L$4,0,5-(L$3-VLOOKUP($C113,'Regional Crises'!$B$1:$R$66,10,FALSE))/(L$3-L$4)*5)),1))),IF(VLOOKUP($E113,'Country Indicator Data'!$B$4:$N$194,6,FALSE)="x","x",ROUND(IF(VLOOKUP($E113,'Country Indicator Data'!$B$4:$N$194,6,FALSE)&gt;L$3,5,IF(VLOOKUP($E113,'Country Indicator Data'!$B$4:$N$194,6,FALSE)&lt;L$4,0,5-(L$3-VLOOKUP($E113,'Country Indicator Data'!$B$4:$N$194,6,FALSE))/(L$3-L$4)*5)),1)))</f>
        <v>x</v>
      </c>
      <c r="M113" s="238">
        <f>IF(B113="Regional crisis",(IF(VLOOKUP($C113,'Regional Crises'!$B$1:$R$66,11,FALSE)="x","x",ROUND(IF(VLOOKUP($C113,'Regional Crises'!$B$1:$R$66,11,FALSE)&gt;M$3,5,IF(VLOOKUP($C113,'Regional Crises'!$B$1:$R$66,11,FALSE)&lt;M$4,0,5-(M$3-VLOOKUP($C113,'Regional Crises'!$B$1:$R$66,11,FALSE))/(M$3-M$4)*5)),1))),IF(VLOOKUP($E113,'Country Indicator Data'!$B$4:$N$194,7,FALSE)="x","x",ROUND(IF(VLOOKUP($E113,'Country Indicator Data'!$B$4:$N$194,7,FALSE)&gt;M$3,5,IF(VLOOKUP($E113,'Country Indicator Data'!$B$4:$N$194,7,FALSE)&lt;M$4,0,5-(M$3-VLOOKUP($E113,'Country Indicator Data'!$B$4:$N$194,7,FALSE))/(M$3-M$4)*5)),1)))</f>
        <v>2.7</v>
      </c>
      <c r="N113" s="238">
        <f t="shared" si="41"/>
        <v>2.7</v>
      </c>
      <c r="O113" s="238">
        <f t="shared" si="42"/>
        <v>2.4</v>
      </c>
      <c r="P113" s="238">
        <f>IF(B113="Regional crisis",VLOOKUP(C113,'Regional Crises'!$B$1:$R$69,12,FALSE),VLOOKUP(E113,'Country Indicator Data'!$B$4:$I$194,8,FALSE))</f>
        <v>4</v>
      </c>
      <c r="Q113" s="238">
        <f>IF($B113="Regional crisis",((IF(VLOOKUP($C113,'Regional Crises'!$B$1:$R$66,13,FALSE)="x","x",ROUND(IF(VLOOKUP($C113,'Regional Crises'!$B$1:$R$66,13,FALSE)&gt;Q$3,5,IF(VLOOKUP($C113,'Regional Crises'!$B$1:$R$66,13,FALSE)&lt;Q$4,0,5-(LOG(Q$3)-LOG(VLOOKUP($C113,'Regional Crises'!$B$1:$R$66,13,FALSE)))/(LOG(Q$3)-LOG(Q$4))*5)),1)))),(IF(VLOOKUP($E113,'Country Indicator Data'!$B$4:$N$194,9,FALSE)="x","x",ROUND(IF(VLOOKUP($E113,'Country Indicator Data'!$B$4:$N$194,9,FALSE)&gt;Q$3,5,IF(VLOOKUP($E113,'Country Indicator Data'!$B$4:$N$194,9,FALSE)&lt;Q$4,0,5-(LOG(Q$3)-LOG(VLOOKUP($E113,'Country Indicator Data'!$B$4:$N$194,9,FALSE)))/(LOG(Q$3)-LOG(Q$4))*5)),1))))</f>
        <v>4.4000000000000004</v>
      </c>
      <c r="R113" s="238">
        <f t="shared" si="43"/>
        <v>4.2</v>
      </c>
      <c r="S113" s="238">
        <f>IF(B113="Regional crisis",((IF(VLOOKUP($C113,'Regional Crises'!$B$1:$R$66,17,FALSE)="x","x",ROUND(IF(VLOOKUP($C113,'Regional Crises'!$B$1:$R$66,17,FALSE)&gt;S$3,0,IF(VLOOKUP($C113,'Regional Crises'!$B$1:$R$66,17,FALSE)&lt;S$4,5,(S$3-VLOOKUP($C113,'Regional Crises'!$B$1:$R$66,17,FALSE))/(S$3-S$4)*5)),1)))),(IF(VLOOKUP($E113,'Country Indicator Data'!$B$4:$N$194,13,FALSE)="x","x",ROUND(IF(VLOOKUP($E113,'Country Indicator Data'!$B$4:$N$194,13,FALSE)&gt;S$3,0,IF(VLOOKUP($E113,'Country Indicator Data'!$B$4:$N$194,13,FALSE)&lt;S$4,5,(S$3-VLOOKUP($E113,'Country Indicator Data'!$B$4:$N$194,13,FALSE))/(S$3-S$4)*5)),1))))</f>
        <v>4.4000000000000004</v>
      </c>
      <c r="T113" s="238">
        <f>IF(B113="Regional crisis",((IF(VLOOKUP($C113,'Regional Crises'!$B$1:$R$66,14,FALSE)="x","x",ROUND(IF(VLOOKUP($C113,'Regional Crises'!$B$1:$R$66,14,FALSE)&gt;T$3,0,IF(VLOOKUP($C113,'Regional Crises'!$B$1:$R$66,14,FALSE)&lt;T$4,5,(T$3-VLOOKUP($C113,'Regional Crises'!$B$1:$R$66,14,FALSE))/(T$3-T$4)*5)),1)))),(IF(VLOOKUP($E113,'Country Indicator Data'!$B$4:$N$194,10,FALSE)="x","x",ROUND(IF(VLOOKUP($E113,'Country Indicator Data'!$B$4:$N$194,10,FALSE)&gt;T$3,0,IF(VLOOKUP($E113,'Country Indicator Data'!$B$4:$N$194,10,FALSE)&lt;T$4,5,(T$3-VLOOKUP($E113,'Country Indicator Data'!$B$4:$N$194,10,FALSE))/(T$3-T$4)*5)),1))))</f>
        <v>4.5</v>
      </c>
      <c r="U113" s="238">
        <f>IF(B113="Regional crisis",((IF(VLOOKUP($C113,'Regional Crises'!$B$1:$R$66,15,FALSE)="x","x",ROUND(IF(VLOOKUP($C113,'Regional Crises'!$B$1:$R$66,15,FALSE)&gt;U$3,0,IF(VLOOKUP($C113,'Regional Crises'!$B$1:$R$66,15,FALSE)&lt;U$4,5,(U$3-VLOOKUP($C113,'Regional Crises'!$B$1:$R$66,15,FALSE))/(U$3-U$4)*5)),1)))),(IF(VLOOKUP($E113,'Country Indicator Data'!$B$4:$N$194,11,FALSE)="x","x",ROUND(IF(VLOOKUP($E113,'Country Indicator Data'!$B$4:$N$194,11,FALSE)&gt;U$3,0,IF(VLOOKUP($E113,'Country Indicator Data'!$B$4:$N$194,11,FALSE)&lt;U$4,5,(U$3-VLOOKUP($E113,'Country Indicator Data'!$B$4:$N$194,11,FALSE))/(U$3-U$4)*5)),1))))</f>
        <v>3.9</v>
      </c>
      <c r="V113" s="238">
        <f>IF(B113="Regional crisis",((IF(VLOOKUP($C113,'Regional Crises'!$B$1:$R$66,16,FALSE)="x","x",ROUND(IF(VLOOKUP($C113,'Regional Crises'!$B$1:$R$66,16,FALSE)&gt;V$3,0,IF(VLOOKUP($C113,'Regional Crises'!$B$1:$R$66,16,FALSE)&lt;V$4,5,(V$3-VLOOKUP($C113,'Regional Crises'!$B$1:$R$66,16,FALSE))/(V$3-V$4)*5)),1)))),(IF(VLOOKUP($E113,'Country Indicator Data'!$B$4:$N$194,12,FALSE)="x","x",ROUND(IF(VLOOKUP($E113,'Country Indicator Data'!$B$4:$N$194,12,FALSE)&gt;V$3,0,IF(VLOOKUP($E113,'Country Indicator Data'!$B$4:$N$194,12,FALSE)&lt;V$4,5,(V$3-VLOOKUP($E113,'Country Indicator Data'!$B$4:$N$194,12,FALSE))/(V$3-V$4)*5)),1))))</f>
        <v>5</v>
      </c>
      <c r="W113" s="238">
        <f t="shared" si="44"/>
        <v>4.5</v>
      </c>
      <c r="X113" s="238">
        <f t="shared" si="45"/>
        <v>3.7</v>
      </c>
      <c r="Y113" s="245">
        <f>IF('Core Indicators'!FC110="x","x",IF('Core Indicators'!FC110&gt;=5,5,IF('Core Indicators'!FC110&gt;=4,4,IF('Core Indicators'!FC110&gt;=3,3,IF('Core Indicators'!FC110&gt;=2,2,IF('Core Indicators'!FC110&gt;=1,1,0))))))</f>
        <v>5</v>
      </c>
      <c r="Z113" s="238">
        <f t="shared" si="46"/>
        <v>5</v>
      </c>
      <c r="AA113" s="245">
        <f>'Crisis Indicator Data'!Y110</f>
        <v>1</v>
      </c>
      <c r="AB113" s="245">
        <f>'Crisis Indicator Data'!Z110</f>
        <v>1</v>
      </c>
      <c r="AC113" s="245">
        <f>'Crisis Indicator Data'!AA110</f>
        <v>1</v>
      </c>
      <c r="AD113" s="245">
        <f>'Crisis Indicator Data'!AB110</f>
        <v>1</v>
      </c>
      <c r="AE113" s="245">
        <f t="shared" si="47"/>
        <v>2</v>
      </c>
      <c r="AF113" s="245">
        <f>'Crisis Indicator Data'!AC110</f>
        <v>1</v>
      </c>
      <c r="AG113" s="245">
        <f>'Crisis Indicator Data'!AD110</f>
        <v>1</v>
      </c>
      <c r="AH113" s="245">
        <f t="shared" si="48"/>
        <v>2</v>
      </c>
      <c r="AI113" s="245">
        <f>'Crisis Indicator Data'!AE110</f>
        <v>1</v>
      </c>
      <c r="AJ113" s="245">
        <f>'Crisis Indicator Data'!AF110</f>
        <v>1</v>
      </c>
      <c r="AK113" s="245">
        <f>'Crisis Indicator Data'!AG110</f>
        <v>1</v>
      </c>
      <c r="AL113" s="245">
        <f t="shared" si="49"/>
        <v>3</v>
      </c>
      <c r="AM113" s="238">
        <f t="shared" si="50"/>
        <v>2</v>
      </c>
      <c r="AN113" s="238">
        <f t="shared" si="51"/>
        <v>3.5</v>
      </c>
    </row>
    <row r="114" spans="1:40" ht="13.5" customHeight="1" x14ac:dyDescent="0.3">
      <c r="A114" s="148" t="str">
        <f>'Crisis Indicator Data'!A111</f>
        <v>Food Security Crisis in Eswatini</v>
      </c>
      <c r="B114" s="149" t="str">
        <f>'Crisis Indicator Data'!B111</f>
        <v>Food Security</v>
      </c>
      <c r="C114" s="149" t="str">
        <f>'Crisis Indicator Data'!C111</f>
        <v>SWZ001</v>
      </c>
      <c r="D114" s="149" t="str">
        <f>'Crisis Indicator Data'!D111</f>
        <v>Eswatini</v>
      </c>
      <c r="E114" s="150" t="str">
        <f>'Crisis Indicator Data'!E111</f>
        <v>SWZ</v>
      </c>
      <c r="F114" s="238">
        <f>IF(B114="Regional crisis",(IF(VLOOKUP($C114,'Regional Crises'!$B$1:$R$66,7,FALSE)="x","x",ROUND(IF(VLOOKUP($C114,'Regional Crises'!$B$1:$R$66,7,FALSE)&gt;$F$3,5,IF(VLOOKUP($C114,'Regional Crises'!$B$1:$R$66,7,FALSE)&lt;F$4,0,($F$3-VLOOKUP($C114,'Regional Crises'!$B$1:$R$66,7,FALSE))/($F$3-$F$4)*5)),1))),IF(VLOOKUP($E114,'Country Indicator Data'!$B$4:$N$194,3,FALSE)="x","x",ROUND(IF(VLOOKUP($E114,'Country Indicator Data'!$B$4:$N$194,3,FALSE)&gt;$F$3,5,IF(VLOOKUP($E114,'Country Indicator Data'!$B$4:$N$194,3,FALSE)&lt;$F$4,0,($F$3-VLOOKUP($E114,'Country Indicator Data'!$B$4:$N$194,3,FALSE))/($F$3-$F$4)*5)),1)))</f>
        <v>3.2</v>
      </c>
      <c r="G114" s="238">
        <f>IF(B114="Regional crisis",(IF(VLOOKUP($C114,'Regional Crises'!$B$1:$R$66,9,FALSE)="x","x",ROUND(IF(VLOOKUP($C114,'Regional Crises'!$B$1:$R$66,9,FALSE)&gt;G$3,5,IF(VLOOKUP($C114,'Regional Crises'!$B$1:$R$66,9,FALSE)&lt;G$4,0,(G$3-VLOOKUP($C114,'Regional Crises'!$B$1:$R$66,9,FALSE))/(G$3-G$4)*5)),1))),IF(VLOOKUP($E114,'Country Indicator Data'!$B$4:$N$194,5,FALSE)="x","x",ROUND(IF(VLOOKUP($E114,'Country Indicator Data'!$B$4:$N$194,5,FALSE)&gt;G$3,5,IF(VLOOKUP($E114,'Country Indicator Data'!$B$4:$N$194,5,FALSE)&lt;G$4,0,(G$3-VLOOKUP($E114,'Country Indicator Data'!$B$4:$N$194,5,FALSE))/(G$3-G$4)*5)),1)))</f>
        <v>3.2</v>
      </c>
      <c r="H114" s="238">
        <f t="shared" si="39"/>
        <v>3.2</v>
      </c>
      <c r="I114" s="238">
        <f>IF(B114="Regional crisis",(IF(VLOOKUP($C114,'Regional Crises'!$B$1:$R$66,6,FALSE)="x","x",ROUND(IF(VLOOKUP($C114,'Regional Crises'!$B$1:$R$66,6,FALSE)&gt;I$3,5,IF(VLOOKUP($C114,'Regional Crises'!$B$1:$R$66,6,FALSE)&lt;I$4,0,5-(I$3-VLOOKUP($C114,'Regional Crises'!$B$1:$R$66,6,FALSE))/(I$3-I$4)*5)),1))),IF(VLOOKUP($E114,'Country Indicator Data'!$B$4:$N$194,2,FALSE)="x","x",ROUND(IF(VLOOKUP($E114,'Country Indicator Data'!$B$4:$N$194,2,FALSE)&gt;I$3,5,IF(VLOOKUP($E114,'Country Indicator Data'!$B$4:$N$194,2,FALSE)&lt;I$4,0,5-(I$3-VLOOKUP($E114,'Country Indicator Data'!$B$4:$N$194,2,FALSE))/(I$3-I$4)*5)),1)))</f>
        <v>0</v>
      </c>
      <c r="J114" s="238">
        <f>IF(B114="Regional crisis",(IF(VLOOKUP($C114,'Regional Crises'!$B$1:$R$66,8,FALSE)="x","x",ROUND(IF(VLOOKUP($C114,'Regional Crises'!$B$1:$R$66,8,FALSE)&gt;J$3,5,IF(VLOOKUP($C114,'Regional Crises'!$B$1:$R$66,8,FALSE)&lt;J$4,0,5-(J$3-VLOOKUP($C114,'Regional Crises'!$B$1:$R$66,8,FALSE))/(J$3-J$4)*5)),1))),IF(VLOOKUP($E114,'Country Indicator Data'!$B$4:$N$194,4,FALSE)="x","x",ROUND(IF(VLOOKUP($E114,'Country Indicator Data'!$B$4:$N$194,4,FALSE)&gt;J$3,5,IF(VLOOKUP($E114,'Country Indicator Data'!$B$4:$N$194,4,FALSE)&lt;J$4,0,5-(J$3-VLOOKUP($E114,'Country Indicator Data'!$B$4:$N$194,4,FALSE))/(J$3-J$4)*5)),1)))</f>
        <v>0</v>
      </c>
      <c r="K114" s="238">
        <f t="shared" si="40"/>
        <v>0</v>
      </c>
      <c r="L114" s="238">
        <f>IF(B114="Regional crisis",(IF(VLOOKUP($C114,'Regional Crises'!$B$1:$R$66,10,FALSE)="x","x",ROUND(IF(VLOOKUP($C114,'Regional Crises'!$B$1:$R$66,10,FALSE)&gt;L$3,5,IF(VLOOKUP($C114,'Regional Crises'!$B$1:$R$66,10,FALSE)&lt;L$4,0,5-(L$3-VLOOKUP($C114,'Regional Crises'!$B$1:$R$66,10,FALSE))/(L$3-L$4)*5)),1))),IF(VLOOKUP($E114,'Country Indicator Data'!$B$4:$N$194,6,FALSE)="x","x",ROUND(IF(VLOOKUP($E114,'Country Indicator Data'!$B$4:$N$194,6,FALSE)&gt;L$3,5,IF(VLOOKUP($E114,'Country Indicator Data'!$B$4:$N$194,6,FALSE)&lt;L$4,0,5-(L$3-VLOOKUP($E114,'Country Indicator Data'!$B$4:$N$194,6,FALSE))/(L$3-L$4)*5)),1)))</f>
        <v>3.9</v>
      </c>
      <c r="M114" s="238">
        <f>IF(B114="Regional crisis",(IF(VLOOKUP($C114,'Regional Crises'!$B$1:$R$66,11,FALSE)="x","x",ROUND(IF(VLOOKUP($C114,'Regional Crises'!$B$1:$R$66,11,FALSE)&gt;M$3,5,IF(VLOOKUP($C114,'Regional Crises'!$B$1:$R$66,11,FALSE)&lt;M$4,0,5-(M$3-VLOOKUP($C114,'Regional Crises'!$B$1:$R$66,11,FALSE))/(M$3-M$4)*5)),1))),IF(VLOOKUP($E114,'Country Indicator Data'!$B$4:$N$194,7,FALSE)="x","x",ROUND(IF(VLOOKUP($E114,'Country Indicator Data'!$B$4:$N$194,7,FALSE)&gt;M$3,5,IF(VLOOKUP($E114,'Country Indicator Data'!$B$4:$N$194,7,FALSE)&lt;M$4,0,5-(M$3-VLOOKUP($E114,'Country Indicator Data'!$B$4:$N$194,7,FALSE))/(M$3-M$4)*5)),1)))</f>
        <v>3.7</v>
      </c>
      <c r="N114" s="238">
        <f t="shared" si="41"/>
        <v>3.8</v>
      </c>
      <c r="O114" s="238">
        <f t="shared" si="42"/>
        <v>2.3333333333333335</v>
      </c>
      <c r="P114" s="238">
        <f>IF(B114="Regional crisis",VLOOKUP(C114,'Regional Crises'!$B$1:$R$69,12,FALSE),VLOOKUP(E114,'Country Indicator Data'!$B$4:$I$194,8,FALSE))</f>
        <v>3</v>
      </c>
      <c r="Q114" s="238" t="str">
        <f>IF($B114="Regional crisis",((IF(VLOOKUP($C114,'Regional Crises'!$B$1:$R$66,13,FALSE)="x","x",ROUND(IF(VLOOKUP($C114,'Regional Crises'!$B$1:$R$66,13,FALSE)&gt;Q$3,5,IF(VLOOKUP($C114,'Regional Crises'!$B$1:$R$66,13,FALSE)&lt;Q$4,0,5-(LOG(Q$3)-LOG(VLOOKUP($C114,'Regional Crises'!$B$1:$R$66,13,FALSE)))/(LOG(Q$3)-LOG(Q$4))*5)),1)))),(IF(VLOOKUP($E114,'Country Indicator Data'!$B$4:$N$194,9,FALSE)="x","x",ROUND(IF(VLOOKUP($E114,'Country Indicator Data'!$B$4:$N$194,9,FALSE)&gt;Q$3,5,IF(VLOOKUP($E114,'Country Indicator Data'!$B$4:$N$194,9,FALSE)&lt;Q$4,0,5-(LOG(Q$3)-LOG(VLOOKUP($E114,'Country Indicator Data'!$B$4:$N$194,9,FALSE)))/(LOG(Q$3)-LOG(Q$4))*5)),1))))</f>
        <v>x</v>
      </c>
      <c r="R114" s="238">
        <f t="shared" si="43"/>
        <v>3</v>
      </c>
      <c r="S114" s="238">
        <f>IF(B114="Regional crisis",((IF(VLOOKUP($C114,'Regional Crises'!$B$1:$R$66,17,FALSE)="x","x",ROUND(IF(VLOOKUP($C114,'Regional Crises'!$B$1:$R$66,17,FALSE)&gt;S$3,0,IF(VLOOKUP($C114,'Regional Crises'!$B$1:$R$66,17,FALSE)&lt;S$4,5,(S$3-VLOOKUP($C114,'Regional Crises'!$B$1:$R$66,17,FALSE))/(S$3-S$4)*5)),1)))),(IF(VLOOKUP($E114,'Country Indicator Data'!$B$4:$N$194,13,FALSE)="x","x",ROUND(IF(VLOOKUP($E114,'Country Indicator Data'!$B$4:$N$194,13,FALSE)&gt;S$3,0,IF(VLOOKUP($E114,'Country Indicator Data'!$B$4:$N$194,13,FALSE)&lt;S$4,5,(S$3-VLOOKUP($E114,'Country Indicator Data'!$B$4:$N$194,13,FALSE))/(S$3-S$4)*5)),1))))</f>
        <v>3.3</v>
      </c>
      <c r="T114" s="238">
        <f>IF(B114="Regional crisis",((IF(VLOOKUP($C114,'Regional Crises'!$B$1:$R$66,14,FALSE)="x","x",ROUND(IF(VLOOKUP($C114,'Regional Crises'!$B$1:$R$66,14,FALSE)&gt;T$3,0,IF(VLOOKUP($C114,'Regional Crises'!$B$1:$R$66,14,FALSE)&lt;T$4,5,(T$3-VLOOKUP($C114,'Regional Crises'!$B$1:$R$66,14,FALSE))/(T$3-T$4)*5)),1)))),(IF(VLOOKUP($E114,'Country Indicator Data'!$B$4:$N$194,10,FALSE)="x","x",ROUND(IF(VLOOKUP($E114,'Country Indicator Data'!$B$4:$N$194,10,FALSE)&gt;T$3,0,IF(VLOOKUP($E114,'Country Indicator Data'!$B$4:$N$194,10,FALSE)&lt;T$4,5,(T$3-VLOOKUP($E114,'Country Indicator Data'!$B$4:$N$194,10,FALSE))/(T$3-T$4)*5)),1))))</f>
        <v>3</v>
      </c>
      <c r="U114" s="238">
        <f>IF(B114="Regional crisis",((IF(VLOOKUP($C114,'Regional Crises'!$B$1:$R$66,15,FALSE)="x","x",ROUND(IF(VLOOKUP($C114,'Regional Crises'!$B$1:$R$66,15,FALSE)&gt;U$3,0,IF(VLOOKUP($C114,'Regional Crises'!$B$1:$R$66,15,FALSE)&lt;U$4,5,(U$3-VLOOKUP($C114,'Regional Crises'!$B$1:$R$66,15,FALSE))/(U$3-U$4)*5)),1)))),(IF(VLOOKUP($E114,'Country Indicator Data'!$B$4:$N$194,11,FALSE)="x","x",ROUND(IF(VLOOKUP($E114,'Country Indicator Data'!$B$4:$N$194,11,FALSE)&gt;U$3,0,IF(VLOOKUP($E114,'Country Indicator Data'!$B$4:$N$194,11,FALSE)&lt;U$4,5,(U$3-VLOOKUP($E114,'Country Indicator Data'!$B$4:$N$194,11,FALSE))/(U$3-U$4)*5)),1))))</f>
        <v>3.8</v>
      </c>
      <c r="V114" s="238">
        <f>IF(B114="Regional crisis",((IF(VLOOKUP($C114,'Regional Crises'!$B$1:$R$66,16,FALSE)="x","x",ROUND(IF(VLOOKUP($C114,'Regional Crises'!$B$1:$R$66,16,FALSE)&gt;V$3,0,IF(VLOOKUP($C114,'Regional Crises'!$B$1:$R$66,16,FALSE)&lt;V$4,5,(V$3-VLOOKUP($C114,'Regional Crises'!$B$1:$R$66,16,FALSE))/(V$3-V$4)*5)),1)))),(IF(VLOOKUP($E114,'Country Indicator Data'!$B$4:$N$194,12,FALSE)="x","x",ROUND(IF(VLOOKUP($E114,'Country Indicator Data'!$B$4:$N$194,12,FALSE)&gt;V$3,0,IF(VLOOKUP($E114,'Country Indicator Data'!$B$4:$N$194,12,FALSE)&lt;V$4,5,(V$3-VLOOKUP($E114,'Country Indicator Data'!$B$4:$N$194,12,FALSE))/(V$3-V$4)*5)),1))))</f>
        <v>4.0999999999999996</v>
      </c>
      <c r="W114" s="238">
        <f t="shared" si="44"/>
        <v>3.6</v>
      </c>
      <c r="X114" s="238">
        <f t="shared" si="45"/>
        <v>3</v>
      </c>
      <c r="Y114" s="245">
        <f>IF('Core Indicators'!FC111="x","x",IF('Core Indicators'!FC111&gt;=5,5,IF('Core Indicators'!FC111&gt;=4,4,IF('Core Indicators'!FC111&gt;=3,3,IF('Core Indicators'!FC111&gt;=2,2,IF('Core Indicators'!FC111&gt;=1,1,0))))))</f>
        <v>1</v>
      </c>
      <c r="Z114" s="238">
        <f t="shared" si="46"/>
        <v>1</v>
      </c>
      <c r="AA114" s="245">
        <f>'Crisis Indicator Data'!Y111</f>
        <v>0</v>
      </c>
      <c r="AB114" s="245">
        <f>'Crisis Indicator Data'!Z111</f>
        <v>0</v>
      </c>
      <c r="AC114" s="245">
        <f>'Crisis Indicator Data'!AA111</f>
        <v>0</v>
      </c>
      <c r="AD114" s="245">
        <f>'Crisis Indicator Data'!AB111</f>
        <v>0</v>
      </c>
      <c r="AE114" s="245">
        <f t="shared" si="47"/>
        <v>0</v>
      </c>
      <c r="AF114" s="245">
        <f>'Crisis Indicator Data'!AC111</f>
        <v>0</v>
      </c>
      <c r="AG114" s="245">
        <f>'Crisis Indicator Data'!AD111</f>
        <v>2</v>
      </c>
      <c r="AH114" s="245">
        <f t="shared" si="48"/>
        <v>2</v>
      </c>
      <c r="AI114" s="245">
        <f>'Crisis Indicator Data'!AE111</f>
        <v>0</v>
      </c>
      <c r="AJ114" s="245">
        <f>'Crisis Indicator Data'!AF111</f>
        <v>0</v>
      </c>
      <c r="AK114" s="245">
        <f>'Crisis Indicator Data'!AG111</f>
        <v>1</v>
      </c>
      <c r="AL114" s="245">
        <f t="shared" si="49"/>
        <v>1</v>
      </c>
      <c r="AM114" s="238">
        <f t="shared" si="50"/>
        <v>1</v>
      </c>
      <c r="AN114" s="238">
        <f t="shared" si="51"/>
        <v>1</v>
      </c>
    </row>
    <row r="115" spans="1:40" ht="13.5" customHeight="1" x14ac:dyDescent="0.3">
      <c r="A115" s="148" t="str">
        <f>'Crisis Indicator Data'!A112</f>
        <v>Syrian conflict</v>
      </c>
      <c r="B115" s="149" t="str">
        <f>'Crisis Indicator Data'!B112</f>
        <v>Complex crisis</v>
      </c>
      <c r="C115" s="149" t="str">
        <f>'Crisis Indicator Data'!C112</f>
        <v>SYR001</v>
      </c>
      <c r="D115" s="149" t="str">
        <f>'Crisis Indicator Data'!D112</f>
        <v>Syria</v>
      </c>
      <c r="E115" s="150" t="str">
        <f>'Crisis Indicator Data'!E112</f>
        <v>SYR</v>
      </c>
      <c r="F115" s="238">
        <f>IF(B115="Regional crisis",(IF(VLOOKUP($C115,'Regional Crises'!$B$1:$R$66,7,FALSE)="x","x",ROUND(IF(VLOOKUP($C115,'Regional Crises'!$B$1:$R$66,7,FALSE)&gt;$F$3,5,IF(VLOOKUP($C115,'Regional Crises'!$B$1:$R$66,7,FALSE)&lt;F$4,0,($F$3-VLOOKUP($C115,'Regional Crises'!$B$1:$R$66,7,FALSE))/($F$3-$F$4)*5)),1))),IF(VLOOKUP($E115,'Country Indicator Data'!$B$4:$N$194,3,FALSE)="x","x",ROUND(IF(VLOOKUP($E115,'Country Indicator Data'!$B$4:$N$194,3,FALSE)&gt;$F$3,5,IF(VLOOKUP($E115,'Country Indicator Data'!$B$4:$N$194,3,FALSE)&lt;$F$4,0,($F$3-VLOOKUP($E115,'Country Indicator Data'!$B$4:$N$194,3,FALSE))/($F$3-$F$4)*5)),1)))</f>
        <v>4.5999999999999996</v>
      </c>
      <c r="G115" s="238">
        <f>IF(B115="Regional crisis",(IF(VLOOKUP($C115,'Regional Crises'!$B$1:$R$66,9,FALSE)="x","x",ROUND(IF(VLOOKUP($C115,'Regional Crises'!$B$1:$R$66,9,FALSE)&gt;G$3,5,IF(VLOOKUP($C115,'Regional Crises'!$B$1:$R$66,9,FALSE)&lt;G$4,0,(G$3-VLOOKUP($C115,'Regional Crises'!$B$1:$R$66,9,FALSE))/(G$3-G$4)*5)),1))),IF(VLOOKUP($E115,'Country Indicator Data'!$B$4:$N$194,5,FALSE)="x","x",ROUND(IF(VLOOKUP($E115,'Country Indicator Data'!$B$4:$N$194,5,FALSE)&gt;G$3,5,IF(VLOOKUP($E115,'Country Indicator Data'!$B$4:$N$194,5,FALSE)&lt;G$4,0,(G$3-VLOOKUP($E115,'Country Indicator Data'!$B$4:$N$194,5,FALSE))/(G$3-G$4)*5)),1)))</f>
        <v>4.0999999999999996</v>
      </c>
      <c r="H115" s="238">
        <f t="shared" si="39"/>
        <v>4.3499999999999996</v>
      </c>
      <c r="I115" s="238">
        <f>IF(B115="Regional crisis",(IF(VLOOKUP($C115,'Regional Crises'!$B$1:$R$66,6,FALSE)="x","x",ROUND(IF(VLOOKUP($C115,'Regional Crises'!$B$1:$R$66,6,FALSE)&gt;I$3,5,IF(VLOOKUP($C115,'Regional Crises'!$B$1:$R$66,6,FALSE)&lt;I$4,0,5-(I$3-VLOOKUP($C115,'Regional Crises'!$B$1:$R$66,6,FALSE))/(I$3-I$4)*5)),1))),IF(VLOOKUP($E115,'Country Indicator Data'!$B$4:$N$194,2,FALSE)="x","x",ROUND(IF(VLOOKUP($E115,'Country Indicator Data'!$B$4:$N$194,2,FALSE)&gt;I$3,5,IF(VLOOKUP($E115,'Country Indicator Data'!$B$4:$N$194,2,FALSE)&lt;I$4,0,5-(I$3-VLOOKUP($E115,'Country Indicator Data'!$B$4:$N$194,2,FALSE))/(I$3-I$4)*5)),1)))</f>
        <v>2.7</v>
      </c>
      <c r="J115" s="238">
        <f>IF(B115="Regional crisis",(IF(VLOOKUP($C115,'Regional Crises'!$B$1:$R$66,8,FALSE)="x","x",ROUND(IF(VLOOKUP($C115,'Regional Crises'!$B$1:$R$66,8,FALSE)&gt;J$3,5,IF(VLOOKUP($C115,'Regional Crises'!$B$1:$R$66,8,FALSE)&lt;J$4,0,5-(J$3-VLOOKUP($C115,'Regional Crises'!$B$1:$R$66,8,FALSE))/(J$3-J$4)*5)),1))),IF(VLOOKUP($E115,'Country Indicator Data'!$B$4:$N$194,4,FALSE)="x","x",ROUND(IF(VLOOKUP($E115,'Country Indicator Data'!$B$4:$N$194,4,FALSE)&gt;J$3,5,IF(VLOOKUP($E115,'Country Indicator Data'!$B$4:$N$194,4,FALSE)&lt;J$4,0,5-(J$3-VLOOKUP($E115,'Country Indicator Data'!$B$4:$N$194,4,FALSE))/(J$3-J$4)*5)),1)))</f>
        <v>5</v>
      </c>
      <c r="K115" s="238">
        <f t="shared" si="40"/>
        <v>3.85</v>
      </c>
      <c r="L115" s="238">
        <f>IF(B115="Regional crisis",(IF(VLOOKUP($C115,'Regional Crises'!$B$1:$R$66,10,FALSE)="x","x",ROUND(IF(VLOOKUP($C115,'Regional Crises'!$B$1:$R$66,10,FALSE)&gt;L$3,5,IF(VLOOKUP($C115,'Regional Crises'!$B$1:$R$66,10,FALSE)&lt;L$4,0,5-(L$3-VLOOKUP($C115,'Regional Crises'!$B$1:$R$66,10,FALSE))/(L$3-L$4)*5)),1))),IF(VLOOKUP($E115,'Country Indicator Data'!$B$4:$N$194,6,FALSE)="x","x",ROUND(IF(VLOOKUP($E115,'Country Indicator Data'!$B$4:$N$194,6,FALSE)&gt;L$3,5,IF(VLOOKUP($E115,'Country Indicator Data'!$B$4:$N$194,6,FALSE)&lt;L$4,0,5-(L$3-VLOOKUP($E115,'Country Indicator Data'!$B$4:$N$194,6,FALSE))/(L$3-L$4)*5)),1)))</f>
        <v>3.6</v>
      </c>
      <c r="M115" s="238" t="str">
        <f>IF(B115="Regional crisis",(IF(VLOOKUP($C115,'Regional Crises'!$B$1:$R$66,11,FALSE)="x","x",ROUND(IF(VLOOKUP($C115,'Regional Crises'!$B$1:$R$66,11,FALSE)&gt;M$3,5,IF(VLOOKUP($C115,'Regional Crises'!$B$1:$R$66,11,FALSE)&lt;M$4,0,5-(M$3-VLOOKUP($C115,'Regional Crises'!$B$1:$R$66,11,FALSE))/(M$3-M$4)*5)),1))),IF(VLOOKUP($E115,'Country Indicator Data'!$B$4:$N$194,7,FALSE)="x","x",ROUND(IF(VLOOKUP($E115,'Country Indicator Data'!$B$4:$N$194,7,FALSE)&gt;M$3,5,IF(VLOOKUP($E115,'Country Indicator Data'!$B$4:$N$194,7,FALSE)&lt;M$4,0,5-(M$3-VLOOKUP($E115,'Country Indicator Data'!$B$4:$N$194,7,FALSE))/(M$3-M$4)*5)),1)))</f>
        <v>x</v>
      </c>
      <c r="N115" s="238">
        <f t="shared" si="41"/>
        <v>3.6</v>
      </c>
      <c r="O115" s="238">
        <f t="shared" si="42"/>
        <v>3.9333333333333331</v>
      </c>
      <c r="P115" s="238">
        <f>IF(B115="Regional crisis",VLOOKUP(C115,'Regional Crises'!$B$1:$R$69,12,FALSE),VLOOKUP(E115,'Country Indicator Data'!$B$4:$I$194,8,FALSE))</f>
        <v>5</v>
      </c>
      <c r="Q115" s="238">
        <f>IF($B115="Regional crisis",((IF(VLOOKUP($C115,'Regional Crises'!$B$1:$R$66,13,FALSE)="x","x",ROUND(IF(VLOOKUP($C115,'Regional Crises'!$B$1:$R$66,13,FALSE)&gt;Q$3,5,IF(VLOOKUP($C115,'Regional Crises'!$B$1:$R$66,13,FALSE)&lt;Q$4,0,5-(LOG(Q$3)-LOG(VLOOKUP($C115,'Regional Crises'!$B$1:$R$66,13,FALSE)))/(LOG(Q$3)-LOG(Q$4))*5)),1)))),(IF(VLOOKUP($E115,'Country Indicator Data'!$B$4:$N$194,9,FALSE)="x","x",ROUND(IF(VLOOKUP($E115,'Country Indicator Data'!$B$4:$N$194,9,FALSE)&gt;Q$3,5,IF(VLOOKUP($E115,'Country Indicator Data'!$B$4:$N$194,9,FALSE)&lt;Q$4,0,5-(LOG(Q$3)-LOG(VLOOKUP($E115,'Country Indicator Data'!$B$4:$N$194,9,FALSE)))/(LOG(Q$3)-LOG(Q$4))*5)),1))))</f>
        <v>5</v>
      </c>
      <c r="R115" s="238">
        <f t="shared" si="43"/>
        <v>5</v>
      </c>
      <c r="S115" s="238">
        <f>IF(B115="Regional crisis",((IF(VLOOKUP($C115,'Regional Crises'!$B$1:$R$66,17,FALSE)="x","x",ROUND(IF(VLOOKUP($C115,'Regional Crises'!$B$1:$R$66,17,FALSE)&gt;S$3,0,IF(VLOOKUP($C115,'Regional Crises'!$B$1:$R$66,17,FALSE)&lt;S$4,5,(S$3-VLOOKUP($C115,'Regional Crises'!$B$1:$R$66,17,FALSE))/(S$3-S$4)*5)),1)))),(IF(VLOOKUP($E115,'Country Indicator Data'!$B$4:$N$194,13,FALSE)="x","x",ROUND(IF(VLOOKUP($E115,'Country Indicator Data'!$B$4:$N$194,13,FALSE)&gt;S$3,0,IF(VLOOKUP($E115,'Country Indicator Data'!$B$4:$N$194,13,FALSE)&lt;S$4,5,(S$3-VLOOKUP($E115,'Country Indicator Data'!$B$4:$N$194,13,FALSE))/(S$3-S$4)*5)),1))))</f>
        <v>4.4000000000000004</v>
      </c>
      <c r="T115" s="238">
        <f>IF(B115="Regional crisis",((IF(VLOOKUP($C115,'Regional Crises'!$B$1:$R$66,14,FALSE)="x","x",ROUND(IF(VLOOKUP($C115,'Regional Crises'!$B$1:$R$66,14,FALSE)&gt;T$3,0,IF(VLOOKUP($C115,'Regional Crises'!$B$1:$R$66,14,FALSE)&lt;T$4,5,(T$3-VLOOKUP($C115,'Regional Crises'!$B$1:$R$66,14,FALSE))/(T$3-T$4)*5)),1)))),(IF(VLOOKUP($E115,'Country Indicator Data'!$B$4:$N$194,10,FALSE)="x","x",ROUND(IF(VLOOKUP($E115,'Country Indicator Data'!$B$4:$N$194,10,FALSE)&gt;T$3,0,IF(VLOOKUP($E115,'Country Indicator Data'!$B$4:$N$194,10,FALSE)&lt;T$4,5,(T$3-VLOOKUP($E115,'Country Indicator Data'!$B$4:$N$194,10,FALSE))/(T$3-T$4)*5)),1))))</f>
        <v>4.5999999999999996</v>
      </c>
      <c r="U115" s="238">
        <f>IF(B115="Regional crisis",((IF(VLOOKUP($C115,'Regional Crises'!$B$1:$R$66,15,FALSE)="x","x",ROUND(IF(VLOOKUP($C115,'Regional Crises'!$B$1:$R$66,15,FALSE)&gt;U$3,0,IF(VLOOKUP($C115,'Regional Crises'!$B$1:$R$66,15,FALSE)&lt;U$4,5,(U$3-VLOOKUP($C115,'Regional Crises'!$B$1:$R$66,15,FALSE))/(U$3-U$4)*5)),1)))),(IF(VLOOKUP($E115,'Country Indicator Data'!$B$4:$N$194,11,FALSE)="x","x",ROUND(IF(VLOOKUP($E115,'Country Indicator Data'!$B$4:$N$194,11,FALSE)&gt;U$3,0,IF(VLOOKUP($E115,'Country Indicator Data'!$B$4:$N$194,11,FALSE)&lt;U$4,5,(U$3-VLOOKUP($E115,'Country Indicator Data'!$B$4:$N$194,11,FALSE))/(U$3-U$4)*5)),1))))</f>
        <v>4.3</v>
      </c>
      <c r="V115" s="238">
        <f>IF(B115="Regional crisis",((IF(VLOOKUP($C115,'Regional Crises'!$B$1:$R$66,16,FALSE)="x","x",ROUND(IF(VLOOKUP($C115,'Regional Crises'!$B$1:$R$66,16,FALSE)&gt;V$3,0,IF(VLOOKUP($C115,'Regional Crises'!$B$1:$R$66,16,FALSE)&lt;V$4,5,(V$3-VLOOKUP($C115,'Regional Crises'!$B$1:$R$66,16,FALSE))/(V$3-V$4)*5)),1)))),(IF(VLOOKUP($E115,'Country Indicator Data'!$B$4:$N$194,12,FALSE)="x","x",ROUND(IF(VLOOKUP($E115,'Country Indicator Data'!$B$4:$N$194,12,FALSE)&gt;V$3,0,IF(VLOOKUP($E115,'Country Indicator Data'!$B$4:$N$194,12,FALSE)&lt;V$4,5,(V$3-VLOOKUP($E115,'Country Indicator Data'!$B$4:$N$194,12,FALSE))/(V$3-V$4)*5)),1))))</f>
        <v>5</v>
      </c>
      <c r="W115" s="238">
        <f t="shared" si="44"/>
        <v>4.5999999999999996</v>
      </c>
      <c r="X115" s="238">
        <f t="shared" si="45"/>
        <v>4.5</v>
      </c>
      <c r="Y115" s="245">
        <f>IF('Core Indicators'!FC112="x","x",IF('Core Indicators'!FC112&gt;=5,5,IF('Core Indicators'!FC112&gt;=4,4,IF('Core Indicators'!FC112&gt;=3,3,IF('Core Indicators'!FC112&gt;=2,2,IF('Core Indicators'!FC112&gt;=1,1,0))))))</f>
        <v>5</v>
      </c>
      <c r="Z115" s="238">
        <f t="shared" si="46"/>
        <v>5</v>
      </c>
      <c r="AA115" s="245">
        <f>'Crisis Indicator Data'!Y112</f>
        <v>2</v>
      </c>
      <c r="AB115" s="245">
        <f>'Crisis Indicator Data'!Z112</f>
        <v>3</v>
      </c>
      <c r="AC115" s="245">
        <f>'Crisis Indicator Data'!AA112</f>
        <v>3</v>
      </c>
      <c r="AD115" s="245">
        <f>'Crisis Indicator Data'!AB112</f>
        <v>3</v>
      </c>
      <c r="AE115" s="245">
        <f t="shared" si="47"/>
        <v>5</v>
      </c>
      <c r="AF115" s="245">
        <f>'Crisis Indicator Data'!AC112</f>
        <v>3</v>
      </c>
      <c r="AG115" s="245">
        <f>'Crisis Indicator Data'!AD112</f>
        <v>2</v>
      </c>
      <c r="AH115" s="245">
        <f t="shared" si="48"/>
        <v>5</v>
      </c>
      <c r="AI115" s="245">
        <f>'Crisis Indicator Data'!AE112</f>
        <v>3</v>
      </c>
      <c r="AJ115" s="245">
        <f>'Crisis Indicator Data'!AF112</f>
        <v>2</v>
      </c>
      <c r="AK115" s="245">
        <f>'Crisis Indicator Data'!AG112</f>
        <v>3</v>
      </c>
      <c r="AL115" s="245">
        <f t="shared" si="49"/>
        <v>5</v>
      </c>
      <c r="AM115" s="238">
        <f t="shared" si="50"/>
        <v>5</v>
      </c>
      <c r="AN115" s="238">
        <f t="shared" si="51"/>
        <v>5</v>
      </c>
    </row>
    <row r="116" spans="1:40" ht="13.5" customHeight="1" x14ac:dyDescent="0.3">
      <c r="A116" s="148" t="str">
        <f>'Crisis Indicator Data'!A113</f>
        <v>Complex crisis in Chad</v>
      </c>
      <c r="B116" s="149" t="str">
        <f>'Crisis Indicator Data'!B113</f>
        <v>Multiple crises country</v>
      </c>
      <c r="C116" s="149" t="str">
        <f>'Crisis Indicator Data'!C113</f>
        <v>TCD001</v>
      </c>
      <c r="D116" s="149" t="str">
        <f>'Crisis Indicator Data'!D113</f>
        <v>Chad</v>
      </c>
      <c r="E116" s="150" t="str">
        <f>'Crisis Indicator Data'!E113</f>
        <v>TCD</v>
      </c>
      <c r="F116" s="238">
        <f>IF(B116="Regional crisis",(IF(VLOOKUP($C116,'Regional Crises'!$B$1:$R$66,7,FALSE)="x","x",ROUND(IF(VLOOKUP($C116,'Regional Crises'!$B$1:$R$66,7,FALSE)&gt;$F$3,5,IF(VLOOKUP($C116,'Regional Crises'!$B$1:$R$66,7,FALSE)&lt;F$4,0,($F$3-VLOOKUP($C116,'Regional Crises'!$B$1:$R$66,7,FALSE))/($F$3-$F$4)*5)),1))),IF(VLOOKUP($E116,'Country Indicator Data'!$B$4:$N$194,3,FALSE)="x","x",ROUND(IF(VLOOKUP($E116,'Country Indicator Data'!$B$4:$N$194,3,FALSE)&gt;$F$3,5,IF(VLOOKUP($E116,'Country Indicator Data'!$B$4:$N$194,3,FALSE)&lt;$F$4,0,($F$3-VLOOKUP($E116,'Country Indicator Data'!$B$4:$N$194,3,FALSE))/($F$3-$F$4)*5)),1)))</f>
        <v>1.8</v>
      </c>
      <c r="G116" s="238">
        <f>IF(B116="Regional crisis",(IF(VLOOKUP($C116,'Regional Crises'!$B$1:$R$66,9,FALSE)="x","x",ROUND(IF(VLOOKUP($C116,'Regional Crises'!$B$1:$R$66,9,FALSE)&gt;G$3,5,IF(VLOOKUP($C116,'Regional Crises'!$B$1:$R$66,9,FALSE)&lt;G$4,0,(G$3-VLOOKUP($C116,'Regional Crises'!$B$1:$R$66,9,FALSE))/(G$3-G$4)*5)),1))),IF(VLOOKUP($E116,'Country Indicator Data'!$B$4:$N$194,5,FALSE)="x","x",ROUND(IF(VLOOKUP($E116,'Country Indicator Data'!$B$4:$N$194,5,FALSE)&gt;G$3,5,IF(VLOOKUP($E116,'Country Indicator Data'!$B$4:$N$194,5,FALSE)&lt;G$4,0,(G$3-VLOOKUP($E116,'Country Indicator Data'!$B$4:$N$194,5,FALSE))/(G$3-G$4)*5)),1)))</f>
        <v>3.5</v>
      </c>
      <c r="H116" s="238">
        <f t="shared" si="39"/>
        <v>2.65</v>
      </c>
      <c r="I116" s="238">
        <f>IF(B116="Regional crisis",(IF(VLOOKUP($C116,'Regional Crises'!$B$1:$R$66,6,FALSE)="x","x",ROUND(IF(VLOOKUP($C116,'Regional Crises'!$B$1:$R$66,6,FALSE)&gt;I$3,5,IF(VLOOKUP($C116,'Regional Crises'!$B$1:$R$66,6,FALSE)&lt;I$4,0,5-(I$3-VLOOKUP($C116,'Regional Crises'!$B$1:$R$66,6,FALSE))/(I$3-I$4)*5)),1))),IF(VLOOKUP($E116,'Country Indicator Data'!$B$4:$N$194,2,FALSE)="x","x",ROUND(IF(VLOOKUP($E116,'Country Indicator Data'!$B$4:$N$194,2,FALSE)&gt;I$3,5,IF(VLOOKUP($E116,'Country Indicator Data'!$B$4:$N$194,2,FALSE)&lt;I$4,0,5-(I$3-VLOOKUP($E116,'Country Indicator Data'!$B$4:$N$194,2,FALSE))/(I$3-I$4)*5)),1)))</f>
        <v>4.5999999999999996</v>
      </c>
      <c r="J116" s="238">
        <f>IF(B116="Regional crisis",(IF(VLOOKUP($C116,'Regional Crises'!$B$1:$R$66,8,FALSE)="x","x",ROUND(IF(VLOOKUP($C116,'Regional Crises'!$B$1:$R$66,8,FALSE)&gt;J$3,5,IF(VLOOKUP($C116,'Regional Crises'!$B$1:$R$66,8,FALSE)&lt;J$4,0,5-(J$3-VLOOKUP($C116,'Regional Crises'!$B$1:$R$66,8,FALSE))/(J$3-J$4)*5)),1))),IF(VLOOKUP($E116,'Country Indicator Data'!$B$4:$N$194,4,FALSE)="x","x",ROUND(IF(VLOOKUP($E116,'Country Indicator Data'!$B$4:$N$194,4,FALSE)&gt;J$3,5,IF(VLOOKUP($E116,'Country Indicator Data'!$B$4:$N$194,4,FALSE)&lt;J$4,0,5-(J$3-VLOOKUP($E116,'Country Indicator Data'!$B$4:$N$194,4,FALSE))/(J$3-J$4)*5)),1)))</f>
        <v>1.9</v>
      </c>
      <c r="K116" s="238">
        <f t="shared" si="40"/>
        <v>3.25</v>
      </c>
      <c r="L116" s="238">
        <f>IF(B116="Regional crisis",(IF(VLOOKUP($C116,'Regional Crises'!$B$1:$R$66,10,FALSE)="x","x",ROUND(IF(VLOOKUP($C116,'Regional Crises'!$B$1:$R$66,10,FALSE)&gt;L$3,5,IF(VLOOKUP($C116,'Regional Crises'!$B$1:$R$66,10,FALSE)&lt;L$4,0,5-(L$3-VLOOKUP($C116,'Regional Crises'!$B$1:$R$66,10,FALSE))/(L$3-L$4)*5)),1))),IF(VLOOKUP($E116,'Country Indicator Data'!$B$4:$N$194,6,FALSE)="x","x",ROUND(IF(VLOOKUP($E116,'Country Indicator Data'!$B$4:$N$194,6,FALSE)&gt;L$3,5,IF(VLOOKUP($E116,'Country Indicator Data'!$B$4:$N$194,6,FALSE)&lt;L$4,0,5-(L$3-VLOOKUP($E116,'Country Indicator Data'!$B$4:$N$194,6,FALSE))/(L$3-L$4)*5)),1)))</f>
        <v>4.7</v>
      </c>
      <c r="M116" s="238">
        <f>IF(B116="Regional crisis",(IF(VLOOKUP($C116,'Regional Crises'!$B$1:$R$66,11,FALSE)="x","x",ROUND(IF(VLOOKUP($C116,'Regional Crises'!$B$1:$R$66,11,FALSE)&gt;M$3,5,IF(VLOOKUP($C116,'Regional Crises'!$B$1:$R$66,11,FALSE)&lt;M$4,0,5-(M$3-VLOOKUP($C116,'Regional Crises'!$B$1:$R$66,11,FALSE))/(M$3-M$4)*5)),1))),IF(VLOOKUP($E116,'Country Indicator Data'!$B$4:$N$194,7,FALSE)="x","x",ROUND(IF(VLOOKUP($E116,'Country Indicator Data'!$B$4:$N$194,7,FALSE)&gt;M$3,5,IF(VLOOKUP($E116,'Country Indicator Data'!$B$4:$N$194,7,FALSE)&lt;M$4,0,5-(M$3-VLOOKUP($E116,'Country Indicator Data'!$B$4:$N$194,7,FALSE))/(M$3-M$4)*5)),1)))</f>
        <v>2.2999999999999998</v>
      </c>
      <c r="N116" s="238">
        <f t="shared" si="41"/>
        <v>3.5</v>
      </c>
      <c r="O116" s="238">
        <f t="shared" si="42"/>
        <v>3.1333333333333333</v>
      </c>
      <c r="P116" s="238">
        <f>IF(B116="Regional crisis",VLOOKUP(C116,'Regional Crises'!$B$1:$R$69,12,FALSE),VLOOKUP(E116,'Country Indicator Data'!$B$4:$I$194,8,FALSE))</f>
        <v>3</v>
      </c>
      <c r="Q116" s="238">
        <f>IF($B116="Regional crisis",((IF(VLOOKUP($C116,'Regional Crises'!$B$1:$R$66,13,FALSE)="x","x",ROUND(IF(VLOOKUP($C116,'Regional Crises'!$B$1:$R$66,13,FALSE)&gt;Q$3,5,IF(VLOOKUP($C116,'Regional Crises'!$B$1:$R$66,13,FALSE)&lt;Q$4,0,5-(LOG(Q$3)-LOG(VLOOKUP($C116,'Regional Crises'!$B$1:$R$66,13,FALSE)))/(LOG(Q$3)-LOG(Q$4))*5)),1)))),(IF(VLOOKUP($E116,'Country Indicator Data'!$B$4:$N$194,9,FALSE)="x","x",ROUND(IF(VLOOKUP($E116,'Country Indicator Data'!$B$4:$N$194,9,FALSE)&gt;Q$3,5,IF(VLOOKUP($E116,'Country Indicator Data'!$B$4:$N$194,9,FALSE)&lt;Q$4,0,5-(LOG(Q$3)-LOG(VLOOKUP($E116,'Country Indicator Data'!$B$4:$N$194,9,FALSE)))/(LOG(Q$3)-LOG(Q$4))*5)),1))))</f>
        <v>3.4</v>
      </c>
      <c r="R116" s="238">
        <f t="shared" si="43"/>
        <v>3.2</v>
      </c>
      <c r="S116" s="238">
        <f>IF(B116="Regional crisis",((IF(VLOOKUP($C116,'Regional Crises'!$B$1:$R$66,17,FALSE)="x","x",ROUND(IF(VLOOKUP($C116,'Regional Crises'!$B$1:$R$66,17,FALSE)&gt;S$3,0,IF(VLOOKUP($C116,'Regional Crises'!$B$1:$R$66,17,FALSE)&lt;S$4,5,(S$3-VLOOKUP($C116,'Regional Crises'!$B$1:$R$66,17,FALSE))/(S$3-S$4)*5)),1)))),(IF(VLOOKUP($E116,'Country Indicator Data'!$B$4:$N$194,13,FALSE)="x","x",ROUND(IF(VLOOKUP($E116,'Country Indicator Data'!$B$4:$N$194,13,FALSE)&gt;S$3,0,IF(VLOOKUP($E116,'Country Indicator Data'!$B$4:$N$194,13,FALSE)&lt;S$4,5,(S$3-VLOOKUP($E116,'Country Indicator Data'!$B$4:$N$194,13,FALSE))/(S$3-S$4)*5)),1))))</f>
        <v>4</v>
      </c>
      <c r="T116" s="238">
        <f>IF(B116="Regional crisis",((IF(VLOOKUP($C116,'Regional Crises'!$B$1:$R$66,14,FALSE)="x","x",ROUND(IF(VLOOKUP($C116,'Regional Crises'!$B$1:$R$66,14,FALSE)&gt;T$3,0,IF(VLOOKUP($C116,'Regional Crises'!$B$1:$R$66,14,FALSE)&lt;T$4,5,(T$3-VLOOKUP($C116,'Regional Crises'!$B$1:$R$66,14,FALSE))/(T$3-T$4)*5)),1)))),(IF(VLOOKUP($E116,'Country Indicator Data'!$B$4:$N$194,10,FALSE)="x","x",ROUND(IF(VLOOKUP($E116,'Country Indicator Data'!$B$4:$N$194,10,FALSE)&gt;T$3,0,IF(VLOOKUP($E116,'Country Indicator Data'!$B$4:$N$194,10,FALSE)&lt;T$4,5,(T$3-VLOOKUP($E116,'Country Indicator Data'!$B$4:$N$194,10,FALSE))/(T$3-T$4)*5)),1))))</f>
        <v>3.8</v>
      </c>
      <c r="U116" s="238">
        <f>IF(B116="Regional crisis",((IF(VLOOKUP($C116,'Regional Crises'!$B$1:$R$66,15,FALSE)="x","x",ROUND(IF(VLOOKUP($C116,'Regional Crises'!$B$1:$R$66,15,FALSE)&gt;U$3,0,IF(VLOOKUP($C116,'Regional Crises'!$B$1:$R$66,15,FALSE)&lt;U$4,5,(U$3-VLOOKUP($C116,'Regional Crises'!$B$1:$R$66,15,FALSE))/(U$3-U$4)*5)),1)))),(IF(VLOOKUP($E116,'Country Indicator Data'!$B$4:$N$194,11,FALSE)="x","x",ROUND(IF(VLOOKUP($E116,'Country Indicator Data'!$B$4:$N$194,11,FALSE)&gt;U$3,0,IF(VLOOKUP($E116,'Country Indicator Data'!$B$4:$N$194,11,FALSE)&lt;U$4,5,(U$3-VLOOKUP($E116,'Country Indicator Data'!$B$4:$N$194,11,FALSE))/(U$3-U$4)*5)),1))))</f>
        <v>4.0999999999999996</v>
      </c>
      <c r="V116" s="238">
        <f>IF(B116="Regional crisis",((IF(VLOOKUP($C116,'Regional Crises'!$B$1:$R$66,16,FALSE)="x","x",ROUND(IF(VLOOKUP($C116,'Regional Crises'!$B$1:$R$66,16,FALSE)&gt;V$3,0,IF(VLOOKUP($C116,'Regional Crises'!$B$1:$R$66,16,FALSE)&lt;V$4,5,(V$3-VLOOKUP($C116,'Regional Crises'!$B$1:$R$66,16,FALSE))/(V$3-V$4)*5)),1)))),(IF(VLOOKUP($E116,'Country Indicator Data'!$B$4:$N$194,12,FALSE)="x","x",ROUND(IF(VLOOKUP($E116,'Country Indicator Data'!$B$4:$N$194,12,FALSE)&gt;V$3,0,IF(VLOOKUP($E116,'Country Indicator Data'!$B$4:$N$194,12,FALSE)&lt;V$4,5,(V$3-VLOOKUP($E116,'Country Indicator Data'!$B$4:$N$194,12,FALSE))/(V$3-V$4)*5)),1))))</f>
        <v>4.2</v>
      </c>
      <c r="W116" s="238">
        <f t="shared" si="44"/>
        <v>4</v>
      </c>
      <c r="X116" s="238">
        <f t="shared" si="45"/>
        <v>3.4</v>
      </c>
      <c r="Y116" s="245">
        <f>IF('Core Indicators'!FC113="x","x",IF('Core Indicators'!FC113&gt;=5,5,IF('Core Indicators'!FC113&gt;=4,4,IF('Core Indicators'!FC113&gt;=3,3,IF('Core Indicators'!FC113&gt;=2,2,IF('Core Indicators'!FC113&gt;=1,1,0))))))</f>
        <v>5</v>
      </c>
      <c r="Z116" s="238">
        <f t="shared" si="46"/>
        <v>5</v>
      </c>
      <c r="AA116" s="245">
        <f>'Crisis Indicator Data'!Y113</f>
        <v>1</v>
      </c>
      <c r="AB116" s="245">
        <f>'Crisis Indicator Data'!Z113</f>
        <v>2</v>
      </c>
      <c r="AC116" s="245">
        <f>'Crisis Indicator Data'!AA113</f>
        <v>2</v>
      </c>
      <c r="AD116" s="245">
        <f>'Crisis Indicator Data'!AB113</f>
        <v>0</v>
      </c>
      <c r="AE116" s="245">
        <f t="shared" si="47"/>
        <v>2</v>
      </c>
      <c r="AF116" s="245">
        <f>'Crisis Indicator Data'!AC113</f>
        <v>0</v>
      </c>
      <c r="AG116" s="245">
        <f>'Crisis Indicator Data'!AD113</f>
        <v>2</v>
      </c>
      <c r="AH116" s="245">
        <f t="shared" si="48"/>
        <v>2</v>
      </c>
      <c r="AI116" s="245">
        <f>'Crisis Indicator Data'!AE113</f>
        <v>3</v>
      </c>
      <c r="AJ116" s="245">
        <f>'Crisis Indicator Data'!AF113</f>
        <v>2</v>
      </c>
      <c r="AK116" s="245">
        <f>'Crisis Indicator Data'!AG113</f>
        <v>3</v>
      </c>
      <c r="AL116" s="245">
        <f t="shared" si="49"/>
        <v>5</v>
      </c>
      <c r="AM116" s="238">
        <f t="shared" si="50"/>
        <v>3</v>
      </c>
      <c r="AN116" s="238">
        <f t="shared" si="51"/>
        <v>4</v>
      </c>
    </row>
    <row r="117" spans="1:40" ht="13.5" customHeight="1" x14ac:dyDescent="0.3">
      <c r="A117" s="148" t="str">
        <f>'Crisis Indicator Data'!A114</f>
        <v>Boko Haram in Chad</v>
      </c>
      <c r="B117" s="149" t="str">
        <f>'Crisis Indicator Data'!B114</f>
        <v>Conflict</v>
      </c>
      <c r="C117" s="149" t="str">
        <f>'Crisis Indicator Data'!C114</f>
        <v>TCD003</v>
      </c>
      <c r="D117" s="149" t="str">
        <f>'Crisis Indicator Data'!D114</f>
        <v>Chad</v>
      </c>
      <c r="E117" s="150" t="str">
        <f>'Crisis Indicator Data'!E114</f>
        <v>TCD</v>
      </c>
      <c r="F117" s="238">
        <f>IF(B117="Regional crisis",(IF(VLOOKUP($C117,'Regional Crises'!$B$1:$R$66,7,FALSE)="x","x",ROUND(IF(VLOOKUP($C117,'Regional Crises'!$B$1:$R$66,7,FALSE)&gt;$F$3,5,IF(VLOOKUP($C117,'Regional Crises'!$B$1:$R$66,7,FALSE)&lt;F$4,0,($F$3-VLOOKUP($C117,'Regional Crises'!$B$1:$R$66,7,FALSE))/($F$3-$F$4)*5)),1))),IF(VLOOKUP($E117,'Country Indicator Data'!$B$4:$N$194,3,FALSE)="x","x",ROUND(IF(VLOOKUP($E117,'Country Indicator Data'!$B$4:$N$194,3,FALSE)&gt;$F$3,5,IF(VLOOKUP($E117,'Country Indicator Data'!$B$4:$N$194,3,FALSE)&lt;$F$4,0,($F$3-VLOOKUP($E117,'Country Indicator Data'!$B$4:$N$194,3,FALSE))/($F$3-$F$4)*5)),1)))</f>
        <v>1.8</v>
      </c>
      <c r="G117" s="238">
        <f>IF(B117="Regional crisis",(IF(VLOOKUP($C117,'Regional Crises'!$B$1:$R$66,9,FALSE)="x","x",ROUND(IF(VLOOKUP($C117,'Regional Crises'!$B$1:$R$66,9,FALSE)&gt;G$3,5,IF(VLOOKUP($C117,'Regional Crises'!$B$1:$R$66,9,FALSE)&lt;G$4,0,(G$3-VLOOKUP($C117,'Regional Crises'!$B$1:$R$66,9,FALSE))/(G$3-G$4)*5)),1))),IF(VLOOKUP($E117,'Country Indicator Data'!$B$4:$N$194,5,FALSE)="x","x",ROUND(IF(VLOOKUP($E117,'Country Indicator Data'!$B$4:$N$194,5,FALSE)&gt;G$3,5,IF(VLOOKUP($E117,'Country Indicator Data'!$B$4:$N$194,5,FALSE)&lt;G$4,0,(G$3-VLOOKUP($E117,'Country Indicator Data'!$B$4:$N$194,5,FALSE))/(G$3-G$4)*5)),1)))</f>
        <v>3.5</v>
      </c>
      <c r="H117" s="238">
        <f t="shared" si="39"/>
        <v>2.65</v>
      </c>
      <c r="I117" s="238">
        <f>IF(B117="Regional crisis",(IF(VLOOKUP($C117,'Regional Crises'!$B$1:$R$66,6,FALSE)="x","x",ROUND(IF(VLOOKUP($C117,'Regional Crises'!$B$1:$R$66,6,FALSE)&gt;I$3,5,IF(VLOOKUP($C117,'Regional Crises'!$B$1:$R$66,6,FALSE)&lt;I$4,0,5-(I$3-VLOOKUP($C117,'Regional Crises'!$B$1:$R$66,6,FALSE))/(I$3-I$4)*5)),1))),IF(VLOOKUP($E117,'Country Indicator Data'!$B$4:$N$194,2,FALSE)="x","x",ROUND(IF(VLOOKUP($E117,'Country Indicator Data'!$B$4:$N$194,2,FALSE)&gt;I$3,5,IF(VLOOKUP($E117,'Country Indicator Data'!$B$4:$N$194,2,FALSE)&lt;I$4,0,5-(I$3-VLOOKUP($E117,'Country Indicator Data'!$B$4:$N$194,2,FALSE))/(I$3-I$4)*5)),1)))</f>
        <v>4.5999999999999996</v>
      </c>
      <c r="J117" s="238">
        <f>IF(B117="Regional crisis",(IF(VLOOKUP($C117,'Regional Crises'!$B$1:$R$66,8,FALSE)="x","x",ROUND(IF(VLOOKUP($C117,'Regional Crises'!$B$1:$R$66,8,FALSE)&gt;J$3,5,IF(VLOOKUP($C117,'Regional Crises'!$B$1:$R$66,8,FALSE)&lt;J$4,0,5-(J$3-VLOOKUP($C117,'Regional Crises'!$B$1:$R$66,8,FALSE))/(J$3-J$4)*5)),1))),IF(VLOOKUP($E117,'Country Indicator Data'!$B$4:$N$194,4,FALSE)="x","x",ROUND(IF(VLOOKUP($E117,'Country Indicator Data'!$B$4:$N$194,4,FALSE)&gt;J$3,5,IF(VLOOKUP($E117,'Country Indicator Data'!$B$4:$N$194,4,FALSE)&lt;J$4,0,5-(J$3-VLOOKUP($E117,'Country Indicator Data'!$B$4:$N$194,4,FALSE))/(J$3-J$4)*5)),1)))</f>
        <v>1.9</v>
      </c>
      <c r="K117" s="238">
        <f t="shared" si="40"/>
        <v>3.25</v>
      </c>
      <c r="L117" s="238">
        <f>IF(B117="Regional crisis",(IF(VLOOKUP($C117,'Regional Crises'!$B$1:$R$66,10,FALSE)="x","x",ROUND(IF(VLOOKUP($C117,'Regional Crises'!$B$1:$R$66,10,FALSE)&gt;L$3,5,IF(VLOOKUP($C117,'Regional Crises'!$B$1:$R$66,10,FALSE)&lt;L$4,0,5-(L$3-VLOOKUP($C117,'Regional Crises'!$B$1:$R$66,10,FALSE))/(L$3-L$4)*5)),1))),IF(VLOOKUP($E117,'Country Indicator Data'!$B$4:$N$194,6,FALSE)="x","x",ROUND(IF(VLOOKUP($E117,'Country Indicator Data'!$B$4:$N$194,6,FALSE)&gt;L$3,5,IF(VLOOKUP($E117,'Country Indicator Data'!$B$4:$N$194,6,FALSE)&lt;L$4,0,5-(L$3-VLOOKUP($E117,'Country Indicator Data'!$B$4:$N$194,6,FALSE))/(L$3-L$4)*5)),1)))</f>
        <v>4.7</v>
      </c>
      <c r="M117" s="238">
        <f>IF(B117="Regional crisis",(IF(VLOOKUP($C117,'Regional Crises'!$B$1:$R$66,11,FALSE)="x","x",ROUND(IF(VLOOKUP($C117,'Regional Crises'!$B$1:$R$66,11,FALSE)&gt;M$3,5,IF(VLOOKUP($C117,'Regional Crises'!$B$1:$R$66,11,FALSE)&lt;M$4,0,5-(M$3-VLOOKUP($C117,'Regional Crises'!$B$1:$R$66,11,FALSE))/(M$3-M$4)*5)),1))),IF(VLOOKUP($E117,'Country Indicator Data'!$B$4:$N$194,7,FALSE)="x","x",ROUND(IF(VLOOKUP($E117,'Country Indicator Data'!$B$4:$N$194,7,FALSE)&gt;M$3,5,IF(VLOOKUP($E117,'Country Indicator Data'!$B$4:$N$194,7,FALSE)&lt;M$4,0,5-(M$3-VLOOKUP($E117,'Country Indicator Data'!$B$4:$N$194,7,FALSE))/(M$3-M$4)*5)),1)))</f>
        <v>2.2999999999999998</v>
      </c>
      <c r="N117" s="238">
        <f t="shared" si="41"/>
        <v>3.5</v>
      </c>
      <c r="O117" s="238">
        <f t="shared" si="42"/>
        <v>3.1333333333333333</v>
      </c>
      <c r="P117" s="238">
        <f>IF(B117="Regional crisis",VLOOKUP(C117,'Regional Crises'!$B$1:$R$69,12,FALSE),VLOOKUP(E117,'Country Indicator Data'!$B$4:$I$194,8,FALSE))</f>
        <v>3</v>
      </c>
      <c r="Q117" s="238">
        <f>IF($B117="Regional crisis",((IF(VLOOKUP($C117,'Regional Crises'!$B$1:$R$66,13,FALSE)="x","x",ROUND(IF(VLOOKUP($C117,'Regional Crises'!$B$1:$R$66,13,FALSE)&gt;Q$3,5,IF(VLOOKUP($C117,'Regional Crises'!$B$1:$R$66,13,FALSE)&lt;Q$4,0,5-(LOG(Q$3)-LOG(VLOOKUP($C117,'Regional Crises'!$B$1:$R$66,13,FALSE)))/(LOG(Q$3)-LOG(Q$4))*5)),1)))),(IF(VLOOKUP($E117,'Country Indicator Data'!$B$4:$N$194,9,FALSE)="x","x",ROUND(IF(VLOOKUP($E117,'Country Indicator Data'!$B$4:$N$194,9,FALSE)&gt;Q$3,5,IF(VLOOKUP($E117,'Country Indicator Data'!$B$4:$N$194,9,FALSE)&lt;Q$4,0,5-(LOG(Q$3)-LOG(VLOOKUP($E117,'Country Indicator Data'!$B$4:$N$194,9,FALSE)))/(LOG(Q$3)-LOG(Q$4))*5)),1))))</f>
        <v>3.4</v>
      </c>
      <c r="R117" s="238">
        <f t="shared" si="43"/>
        <v>3.2</v>
      </c>
      <c r="S117" s="238">
        <f>IF(B117="Regional crisis",((IF(VLOOKUP($C117,'Regional Crises'!$B$1:$R$66,17,FALSE)="x","x",ROUND(IF(VLOOKUP($C117,'Regional Crises'!$B$1:$R$66,17,FALSE)&gt;S$3,0,IF(VLOOKUP($C117,'Regional Crises'!$B$1:$R$66,17,FALSE)&lt;S$4,5,(S$3-VLOOKUP($C117,'Regional Crises'!$B$1:$R$66,17,FALSE))/(S$3-S$4)*5)),1)))),(IF(VLOOKUP($E117,'Country Indicator Data'!$B$4:$N$194,13,FALSE)="x","x",ROUND(IF(VLOOKUP($E117,'Country Indicator Data'!$B$4:$N$194,13,FALSE)&gt;S$3,0,IF(VLOOKUP($E117,'Country Indicator Data'!$B$4:$N$194,13,FALSE)&lt;S$4,5,(S$3-VLOOKUP($E117,'Country Indicator Data'!$B$4:$N$194,13,FALSE))/(S$3-S$4)*5)),1))))</f>
        <v>4</v>
      </c>
      <c r="T117" s="238">
        <f>IF(B117="Regional crisis",((IF(VLOOKUP($C117,'Regional Crises'!$B$1:$R$66,14,FALSE)="x","x",ROUND(IF(VLOOKUP($C117,'Regional Crises'!$B$1:$R$66,14,FALSE)&gt;T$3,0,IF(VLOOKUP($C117,'Regional Crises'!$B$1:$R$66,14,FALSE)&lt;T$4,5,(T$3-VLOOKUP($C117,'Regional Crises'!$B$1:$R$66,14,FALSE))/(T$3-T$4)*5)),1)))),(IF(VLOOKUP($E117,'Country Indicator Data'!$B$4:$N$194,10,FALSE)="x","x",ROUND(IF(VLOOKUP($E117,'Country Indicator Data'!$B$4:$N$194,10,FALSE)&gt;T$3,0,IF(VLOOKUP($E117,'Country Indicator Data'!$B$4:$N$194,10,FALSE)&lt;T$4,5,(T$3-VLOOKUP($E117,'Country Indicator Data'!$B$4:$N$194,10,FALSE))/(T$3-T$4)*5)),1))))</f>
        <v>3.8</v>
      </c>
      <c r="U117" s="238">
        <f>IF(B117="Regional crisis",((IF(VLOOKUP($C117,'Regional Crises'!$B$1:$R$66,15,FALSE)="x","x",ROUND(IF(VLOOKUP($C117,'Regional Crises'!$B$1:$R$66,15,FALSE)&gt;U$3,0,IF(VLOOKUP($C117,'Regional Crises'!$B$1:$R$66,15,FALSE)&lt;U$4,5,(U$3-VLOOKUP($C117,'Regional Crises'!$B$1:$R$66,15,FALSE))/(U$3-U$4)*5)),1)))),(IF(VLOOKUP($E117,'Country Indicator Data'!$B$4:$N$194,11,FALSE)="x","x",ROUND(IF(VLOOKUP($E117,'Country Indicator Data'!$B$4:$N$194,11,FALSE)&gt;U$3,0,IF(VLOOKUP($E117,'Country Indicator Data'!$B$4:$N$194,11,FALSE)&lt;U$4,5,(U$3-VLOOKUP($E117,'Country Indicator Data'!$B$4:$N$194,11,FALSE))/(U$3-U$4)*5)),1))))</f>
        <v>4.0999999999999996</v>
      </c>
      <c r="V117" s="238">
        <f>IF(B117="Regional crisis",((IF(VLOOKUP($C117,'Regional Crises'!$B$1:$R$66,16,FALSE)="x","x",ROUND(IF(VLOOKUP($C117,'Regional Crises'!$B$1:$R$66,16,FALSE)&gt;V$3,0,IF(VLOOKUP($C117,'Regional Crises'!$B$1:$R$66,16,FALSE)&lt;V$4,5,(V$3-VLOOKUP($C117,'Regional Crises'!$B$1:$R$66,16,FALSE))/(V$3-V$4)*5)),1)))),(IF(VLOOKUP($E117,'Country Indicator Data'!$B$4:$N$194,12,FALSE)="x","x",ROUND(IF(VLOOKUP($E117,'Country Indicator Data'!$B$4:$N$194,12,FALSE)&gt;V$3,0,IF(VLOOKUP($E117,'Country Indicator Data'!$B$4:$N$194,12,FALSE)&lt;V$4,5,(V$3-VLOOKUP($E117,'Country Indicator Data'!$B$4:$N$194,12,FALSE))/(V$3-V$4)*5)),1))))</f>
        <v>4.2</v>
      </c>
      <c r="W117" s="238">
        <f t="shared" si="44"/>
        <v>4</v>
      </c>
      <c r="X117" s="238">
        <f t="shared" si="45"/>
        <v>3.4</v>
      </c>
      <c r="Y117" s="245">
        <f>IF('Core Indicators'!FC114="x","x",IF('Core Indicators'!FC114&gt;=5,5,IF('Core Indicators'!FC114&gt;=4,4,IF('Core Indicators'!FC114&gt;=3,3,IF('Core Indicators'!FC114&gt;=2,2,IF('Core Indicators'!FC114&gt;=1,1,0))))))</f>
        <v>5</v>
      </c>
      <c r="Z117" s="238">
        <f t="shared" si="46"/>
        <v>5</v>
      </c>
      <c r="AA117" s="245">
        <f>'Crisis Indicator Data'!Y114</f>
        <v>1</v>
      </c>
      <c r="AB117" s="245">
        <f>'Crisis Indicator Data'!Z114</f>
        <v>2</v>
      </c>
      <c r="AC117" s="245">
        <f>'Crisis Indicator Data'!AA114</f>
        <v>2</v>
      </c>
      <c r="AD117" s="245">
        <f>'Crisis Indicator Data'!AB114</f>
        <v>0</v>
      </c>
      <c r="AE117" s="245">
        <f t="shared" si="47"/>
        <v>2</v>
      </c>
      <c r="AF117" s="245">
        <f>'Crisis Indicator Data'!AC114</f>
        <v>0</v>
      </c>
      <c r="AG117" s="245">
        <f>'Crisis Indicator Data'!AD114</f>
        <v>2</v>
      </c>
      <c r="AH117" s="245">
        <f t="shared" si="48"/>
        <v>2</v>
      </c>
      <c r="AI117" s="245">
        <f>'Crisis Indicator Data'!AE114</f>
        <v>3</v>
      </c>
      <c r="AJ117" s="245">
        <f>'Crisis Indicator Data'!AF114</f>
        <v>2</v>
      </c>
      <c r="AK117" s="245">
        <f>'Crisis Indicator Data'!AG114</f>
        <v>3</v>
      </c>
      <c r="AL117" s="245">
        <f t="shared" si="49"/>
        <v>5</v>
      </c>
      <c r="AM117" s="238">
        <f t="shared" si="50"/>
        <v>3</v>
      </c>
      <c r="AN117" s="238">
        <f t="shared" si="51"/>
        <v>4</v>
      </c>
    </row>
    <row r="118" spans="1:40" ht="13.5" customHeight="1" x14ac:dyDescent="0.3">
      <c r="A118" s="148" t="str">
        <f>'Crisis Indicator Data'!A115</f>
        <v>CAR refugees in Chad</v>
      </c>
      <c r="B118" s="149" t="str">
        <f>'Crisis Indicator Data'!B115</f>
        <v>International displacement</v>
      </c>
      <c r="C118" s="149" t="str">
        <f>'Crisis Indicator Data'!C115</f>
        <v>TCD004</v>
      </c>
      <c r="D118" s="149" t="str">
        <f>'Crisis Indicator Data'!D115</f>
        <v>Chad</v>
      </c>
      <c r="E118" s="150" t="str">
        <f>'Crisis Indicator Data'!E115</f>
        <v>TCD</v>
      </c>
      <c r="F118" s="238">
        <f>IF(B118="Regional crisis",(IF(VLOOKUP($C118,'Regional Crises'!$B$1:$R$66,7,FALSE)="x","x",ROUND(IF(VLOOKUP($C118,'Regional Crises'!$B$1:$R$66,7,FALSE)&gt;$F$3,5,IF(VLOOKUP($C118,'Regional Crises'!$B$1:$R$66,7,FALSE)&lt;F$4,0,($F$3-VLOOKUP($C118,'Regional Crises'!$B$1:$R$66,7,FALSE))/($F$3-$F$4)*5)),1))),IF(VLOOKUP($E118,'Country Indicator Data'!$B$4:$N$194,3,FALSE)="x","x",ROUND(IF(VLOOKUP($E118,'Country Indicator Data'!$B$4:$N$194,3,FALSE)&gt;$F$3,5,IF(VLOOKUP($E118,'Country Indicator Data'!$B$4:$N$194,3,FALSE)&lt;$F$4,0,($F$3-VLOOKUP($E118,'Country Indicator Data'!$B$4:$N$194,3,FALSE))/($F$3-$F$4)*5)),1)))</f>
        <v>1.8</v>
      </c>
      <c r="G118" s="238">
        <f>IF(B118="Regional crisis",(IF(VLOOKUP($C118,'Regional Crises'!$B$1:$R$66,9,FALSE)="x","x",ROUND(IF(VLOOKUP($C118,'Regional Crises'!$B$1:$R$66,9,FALSE)&gt;G$3,5,IF(VLOOKUP($C118,'Regional Crises'!$B$1:$R$66,9,FALSE)&lt;G$4,0,(G$3-VLOOKUP($C118,'Regional Crises'!$B$1:$R$66,9,FALSE))/(G$3-G$4)*5)),1))),IF(VLOOKUP($E118,'Country Indicator Data'!$B$4:$N$194,5,FALSE)="x","x",ROUND(IF(VLOOKUP($E118,'Country Indicator Data'!$B$4:$N$194,5,FALSE)&gt;G$3,5,IF(VLOOKUP($E118,'Country Indicator Data'!$B$4:$N$194,5,FALSE)&lt;G$4,0,(G$3-VLOOKUP($E118,'Country Indicator Data'!$B$4:$N$194,5,FALSE))/(G$3-G$4)*5)),1)))</f>
        <v>3.5</v>
      </c>
      <c r="H118" s="238">
        <f t="shared" si="39"/>
        <v>2.65</v>
      </c>
      <c r="I118" s="238">
        <f>IF(B118="Regional crisis",(IF(VLOOKUP($C118,'Regional Crises'!$B$1:$R$66,6,FALSE)="x","x",ROUND(IF(VLOOKUP($C118,'Regional Crises'!$B$1:$R$66,6,FALSE)&gt;I$3,5,IF(VLOOKUP($C118,'Regional Crises'!$B$1:$R$66,6,FALSE)&lt;I$4,0,5-(I$3-VLOOKUP($C118,'Regional Crises'!$B$1:$R$66,6,FALSE))/(I$3-I$4)*5)),1))),IF(VLOOKUP($E118,'Country Indicator Data'!$B$4:$N$194,2,FALSE)="x","x",ROUND(IF(VLOOKUP($E118,'Country Indicator Data'!$B$4:$N$194,2,FALSE)&gt;I$3,5,IF(VLOOKUP($E118,'Country Indicator Data'!$B$4:$N$194,2,FALSE)&lt;I$4,0,5-(I$3-VLOOKUP($E118,'Country Indicator Data'!$B$4:$N$194,2,FALSE))/(I$3-I$4)*5)),1)))</f>
        <v>4.5999999999999996</v>
      </c>
      <c r="J118" s="238">
        <f>IF(B118="Regional crisis",(IF(VLOOKUP($C118,'Regional Crises'!$B$1:$R$66,8,FALSE)="x","x",ROUND(IF(VLOOKUP($C118,'Regional Crises'!$B$1:$R$66,8,FALSE)&gt;J$3,5,IF(VLOOKUP($C118,'Regional Crises'!$B$1:$R$66,8,FALSE)&lt;J$4,0,5-(J$3-VLOOKUP($C118,'Regional Crises'!$B$1:$R$66,8,FALSE))/(J$3-J$4)*5)),1))),IF(VLOOKUP($E118,'Country Indicator Data'!$B$4:$N$194,4,FALSE)="x","x",ROUND(IF(VLOOKUP($E118,'Country Indicator Data'!$B$4:$N$194,4,FALSE)&gt;J$3,5,IF(VLOOKUP($E118,'Country Indicator Data'!$B$4:$N$194,4,FALSE)&lt;J$4,0,5-(J$3-VLOOKUP($E118,'Country Indicator Data'!$B$4:$N$194,4,FALSE))/(J$3-J$4)*5)),1)))</f>
        <v>1.9</v>
      </c>
      <c r="K118" s="238">
        <f t="shared" si="40"/>
        <v>3.25</v>
      </c>
      <c r="L118" s="238">
        <f>IF(B118="Regional crisis",(IF(VLOOKUP($C118,'Regional Crises'!$B$1:$R$66,10,FALSE)="x","x",ROUND(IF(VLOOKUP($C118,'Regional Crises'!$B$1:$R$66,10,FALSE)&gt;L$3,5,IF(VLOOKUP($C118,'Regional Crises'!$B$1:$R$66,10,FALSE)&lt;L$4,0,5-(L$3-VLOOKUP($C118,'Regional Crises'!$B$1:$R$66,10,FALSE))/(L$3-L$4)*5)),1))),IF(VLOOKUP($E118,'Country Indicator Data'!$B$4:$N$194,6,FALSE)="x","x",ROUND(IF(VLOOKUP($E118,'Country Indicator Data'!$B$4:$N$194,6,FALSE)&gt;L$3,5,IF(VLOOKUP($E118,'Country Indicator Data'!$B$4:$N$194,6,FALSE)&lt;L$4,0,5-(L$3-VLOOKUP($E118,'Country Indicator Data'!$B$4:$N$194,6,FALSE))/(L$3-L$4)*5)),1)))</f>
        <v>4.7</v>
      </c>
      <c r="M118" s="238">
        <f>IF(B118="Regional crisis",(IF(VLOOKUP($C118,'Regional Crises'!$B$1:$R$66,11,FALSE)="x","x",ROUND(IF(VLOOKUP($C118,'Regional Crises'!$B$1:$R$66,11,FALSE)&gt;M$3,5,IF(VLOOKUP($C118,'Regional Crises'!$B$1:$R$66,11,FALSE)&lt;M$4,0,5-(M$3-VLOOKUP($C118,'Regional Crises'!$B$1:$R$66,11,FALSE))/(M$3-M$4)*5)),1))),IF(VLOOKUP($E118,'Country Indicator Data'!$B$4:$N$194,7,FALSE)="x","x",ROUND(IF(VLOOKUP($E118,'Country Indicator Data'!$B$4:$N$194,7,FALSE)&gt;M$3,5,IF(VLOOKUP($E118,'Country Indicator Data'!$B$4:$N$194,7,FALSE)&lt;M$4,0,5-(M$3-VLOOKUP($E118,'Country Indicator Data'!$B$4:$N$194,7,FALSE))/(M$3-M$4)*5)),1)))</f>
        <v>2.2999999999999998</v>
      </c>
      <c r="N118" s="238">
        <f t="shared" si="41"/>
        <v>3.5</v>
      </c>
      <c r="O118" s="238">
        <f t="shared" si="42"/>
        <v>3.1333333333333333</v>
      </c>
      <c r="P118" s="238">
        <f>IF(B118="Regional crisis",VLOOKUP(C118,'Regional Crises'!$B$1:$R$69,12,FALSE),VLOOKUP(E118,'Country Indicator Data'!$B$4:$I$194,8,FALSE))</f>
        <v>3</v>
      </c>
      <c r="Q118" s="238">
        <f>IF($B118="Regional crisis",((IF(VLOOKUP($C118,'Regional Crises'!$B$1:$R$66,13,FALSE)="x","x",ROUND(IF(VLOOKUP($C118,'Regional Crises'!$B$1:$R$66,13,FALSE)&gt;Q$3,5,IF(VLOOKUP($C118,'Regional Crises'!$B$1:$R$66,13,FALSE)&lt;Q$4,0,5-(LOG(Q$3)-LOG(VLOOKUP($C118,'Regional Crises'!$B$1:$R$66,13,FALSE)))/(LOG(Q$3)-LOG(Q$4))*5)),1)))),(IF(VLOOKUP($E118,'Country Indicator Data'!$B$4:$N$194,9,FALSE)="x","x",ROUND(IF(VLOOKUP($E118,'Country Indicator Data'!$B$4:$N$194,9,FALSE)&gt;Q$3,5,IF(VLOOKUP($E118,'Country Indicator Data'!$B$4:$N$194,9,FALSE)&lt;Q$4,0,5-(LOG(Q$3)-LOG(VLOOKUP($E118,'Country Indicator Data'!$B$4:$N$194,9,FALSE)))/(LOG(Q$3)-LOG(Q$4))*5)),1))))</f>
        <v>3.4</v>
      </c>
      <c r="R118" s="238">
        <f t="shared" si="43"/>
        <v>3.2</v>
      </c>
      <c r="S118" s="238">
        <f>IF(B118="Regional crisis",((IF(VLOOKUP($C118,'Regional Crises'!$B$1:$R$66,17,FALSE)="x","x",ROUND(IF(VLOOKUP($C118,'Regional Crises'!$B$1:$R$66,17,FALSE)&gt;S$3,0,IF(VLOOKUP($C118,'Regional Crises'!$B$1:$R$66,17,FALSE)&lt;S$4,5,(S$3-VLOOKUP($C118,'Regional Crises'!$B$1:$R$66,17,FALSE))/(S$3-S$4)*5)),1)))),(IF(VLOOKUP($E118,'Country Indicator Data'!$B$4:$N$194,13,FALSE)="x","x",ROUND(IF(VLOOKUP($E118,'Country Indicator Data'!$B$4:$N$194,13,FALSE)&gt;S$3,0,IF(VLOOKUP($E118,'Country Indicator Data'!$B$4:$N$194,13,FALSE)&lt;S$4,5,(S$3-VLOOKUP($E118,'Country Indicator Data'!$B$4:$N$194,13,FALSE))/(S$3-S$4)*5)),1))))</f>
        <v>4</v>
      </c>
      <c r="T118" s="238">
        <f>IF(B118="Regional crisis",((IF(VLOOKUP($C118,'Regional Crises'!$B$1:$R$66,14,FALSE)="x","x",ROUND(IF(VLOOKUP($C118,'Regional Crises'!$B$1:$R$66,14,FALSE)&gt;T$3,0,IF(VLOOKUP($C118,'Regional Crises'!$B$1:$R$66,14,FALSE)&lt;T$4,5,(T$3-VLOOKUP($C118,'Regional Crises'!$B$1:$R$66,14,FALSE))/(T$3-T$4)*5)),1)))),(IF(VLOOKUP($E118,'Country Indicator Data'!$B$4:$N$194,10,FALSE)="x","x",ROUND(IF(VLOOKUP($E118,'Country Indicator Data'!$B$4:$N$194,10,FALSE)&gt;T$3,0,IF(VLOOKUP($E118,'Country Indicator Data'!$B$4:$N$194,10,FALSE)&lt;T$4,5,(T$3-VLOOKUP($E118,'Country Indicator Data'!$B$4:$N$194,10,FALSE))/(T$3-T$4)*5)),1))))</f>
        <v>3.8</v>
      </c>
      <c r="U118" s="238">
        <f>IF(B118="Regional crisis",((IF(VLOOKUP($C118,'Regional Crises'!$B$1:$R$66,15,FALSE)="x","x",ROUND(IF(VLOOKUP($C118,'Regional Crises'!$B$1:$R$66,15,FALSE)&gt;U$3,0,IF(VLOOKUP($C118,'Regional Crises'!$B$1:$R$66,15,FALSE)&lt;U$4,5,(U$3-VLOOKUP($C118,'Regional Crises'!$B$1:$R$66,15,FALSE))/(U$3-U$4)*5)),1)))),(IF(VLOOKUP($E118,'Country Indicator Data'!$B$4:$N$194,11,FALSE)="x","x",ROUND(IF(VLOOKUP($E118,'Country Indicator Data'!$B$4:$N$194,11,FALSE)&gt;U$3,0,IF(VLOOKUP($E118,'Country Indicator Data'!$B$4:$N$194,11,FALSE)&lt;U$4,5,(U$3-VLOOKUP($E118,'Country Indicator Data'!$B$4:$N$194,11,FALSE))/(U$3-U$4)*5)),1))))</f>
        <v>4.0999999999999996</v>
      </c>
      <c r="V118" s="238">
        <f>IF(B118="Regional crisis",((IF(VLOOKUP($C118,'Regional Crises'!$B$1:$R$66,16,FALSE)="x","x",ROUND(IF(VLOOKUP($C118,'Regional Crises'!$B$1:$R$66,16,FALSE)&gt;V$3,0,IF(VLOOKUP($C118,'Regional Crises'!$B$1:$R$66,16,FALSE)&lt;V$4,5,(V$3-VLOOKUP($C118,'Regional Crises'!$B$1:$R$66,16,FALSE))/(V$3-V$4)*5)),1)))),(IF(VLOOKUP($E118,'Country Indicator Data'!$B$4:$N$194,12,FALSE)="x","x",ROUND(IF(VLOOKUP($E118,'Country Indicator Data'!$B$4:$N$194,12,FALSE)&gt;V$3,0,IF(VLOOKUP($E118,'Country Indicator Data'!$B$4:$N$194,12,FALSE)&lt;V$4,5,(V$3-VLOOKUP($E118,'Country Indicator Data'!$B$4:$N$194,12,FALSE))/(V$3-V$4)*5)),1))))</f>
        <v>4.2</v>
      </c>
      <c r="W118" s="238">
        <f t="shared" si="44"/>
        <v>4</v>
      </c>
      <c r="X118" s="238">
        <f t="shared" si="45"/>
        <v>3.4</v>
      </c>
      <c r="Y118" s="245">
        <f>IF('Core Indicators'!FC115="x","x",IF('Core Indicators'!FC115&gt;=5,5,IF('Core Indicators'!FC115&gt;=4,4,IF('Core Indicators'!FC115&gt;=3,3,IF('Core Indicators'!FC115&gt;=2,2,IF('Core Indicators'!FC115&gt;=1,1,0))))))</f>
        <v>3</v>
      </c>
      <c r="Z118" s="238">
        <f t="shared" si="46"/>
        <v>3</v>
      </c>
      <c r="AA118" s="245">
        <f>'Crisis Indicator Data'!Y115</f>
        <v>1</v>
      </c>
      <c r="AB118" s="245">
        <f>'Crisis Indicator Data'!Z115</f>
        <v>2</v>
      </c>
      <c r="AC118" s="245">
        <f>'Crisis Indicator Data'!AA115</f>
        <v>2</v>
      </c>
      <c r="AD118" s="245">
        <f>'Crisis Indicator Data'!AB115</f>
        <v>0</v>
      </c>
      <c r="AE118" s="245">
        <f t="shared" si="47"/>
        <v>2</v>
      </c>
      <c r="AF118" s="245">
        <f>'Crisis Indicator Data'!AC115</f>
        <v>0</v>
      </c>
      <c r="AG118" s="245">
        <f>'Crisis Indicator Data'!AD115</f>
        <v>2</v>
      </c>
      <c r="AH118" s="245">
        <f t="shared" si="48"/>
        <v>2</v>
      </c>
      <c r="AI118" s="245">
        <f>'Crisis Indicator Data'!AE115</f>
        <v>3</v>
      </c>
      <c r="AJ118" s="245">
        <f>'Crisis Indicator Data'!AF115</f>
        <v>2</v>
      </c>
      <c r="AK118" s="245">
        <f>'Crisis Indicator Data'!AG115</f>
        <v>3</v>
      </c>
      <c r="AL118" s="245">
        <f t="shared" si="49"/>
        <v>5</v>
      </c>
      <c r="AM118" s="238">
        <f t="shared" si="50"/>
        <v>3</v>
      </c>
      <c r="AN118" s="238">
        <f t="shared" si="51"/>
        <v>3</v>
      </c>
    </row>
    <row r="119" spans="1:40" ht="13.5" customHeight="1" x14ac:dyDescent="0.3">
      <c r="A119" s="148" t="str">
        <f>'Crisis Indicator Data'!A116</f>
        <v>Darfur refugees in Chad</v>
      </c>
      <c r="B119" s="149" t="str">
        <f>'Crisis Indicator Data'!B116</f>
        <v>International displacement</v>
      </c>
      <c r="C119" s="149" t="str">
        <f>'Crisis Indicator Data'!C116</f>
        <v>TCD005</v>
      </c>
      <c r="D119" s="149" t="str">
        <f>'Crisis Indicator Data'!D116</f>
        <v>Chad</v>
      </c>
      <c r="E119" s="150" t="str">
        <f>'Crisis Indicator Data'!E116</f>
        <v>TCD</v>
      </c>
      <c r="F119" s="238">
        <f>IF(B119="Regional crisis",(IF(VLOOKUP($C119,'Regional Crises'!$B$1:$R$66,7,FALSE)="x","x",ROUND(IF(VLOOKUP($C119,'Regional Crises'!$B$1:$R$66,7,FALSE)&gt;$F$3,5,IF(VLOOKUP($C119,'Regional Crises'!$B$1:$R$66,7,FALSE)&lt;F$4,0,($F$3-VLOOKUP($C119,'Regional Crises'!$B$1:$R$66,7,FALSE))/($F$3-$F$4)*5)),1))),IF(VLOOKUP($E119,'Country Indicator Data'!$B$4:$N$194,3,FALSE)="x","x",ROUND(IF(VLOOKUP($E119,'Country Indicator Data'!$B$4:$N$194,3,FALSE)&gt;$F$3,5,IF(VLOOKUP($E119,'Country Indicator Data'!$B$4:$N$194,3,FALSE)&lt;$F$4,0,($F$3-VLOOKUP($E119,'Country Indicator Data'!$B$4:$N$194,3,FALSE))/($F$3-$F$4)*5)),1)))</f>
        <v>1.8</v>
      </c>
      <c r="G119" s="238">
        <f>IF(B119="Regional crisis",(IF(VLOOKUP($C119,'Regional Crises'!$B$1:$R$66,9,FALSE)="x","x",ROUND(IF(VLOOKUP($C119,'Regional Crises'!$B$1:$R$66,9,FALSE)&gt;G$3,5,IF(VLOOKUP($C119,'Regional Crises'!$B$1:$R$66,9,FALSE)&lt;G$4,0,(G$3-VLOOKUP($C119,'Regional Crises'!$B$1:$R$66,9,FALSE))/(G$3-G$4)*5)),1))),IF(VLOOKUP($E119,'Country Indicator Data'!$B$4:$N$194,5,FALSE)="x","x",ROUND(IF(VLOOKUP($E119,'Country Indicator Data'!$B$4:$N$194,5,FALSE)&gt;G$3,5,IF(VLOOKUP($E119,'Country Indicator Data'!$B$4:$N$194,5,FALSE)&lt;G$4,0,(G$3-VLOOKUP($E119,'Country Indicator Data'!$B$4:$N$194,5,FALSE))/(G$3-G$4)*5)),1)))</f>
        <v>3.5</v>
      </c>
      <c r="H119" s="238">
        <f t="shared" si="39"/>
        <v>2.65</v>
      </c>
      <c r="I119" s="238">
        <f>IF(B119="Regional crisis",(IF(VLOOKUP($C119,'Regional Crises'!$B$1:$R$66,6,FALSE)="x","x",ROUND(IF(VLOOKUP($C119,'Regional Crises'!$B$1:$R$66,6,FALSE)&gt;I$3,5,IF(VLOOKUP($C119,'Regional Crises'!$B$1:$R$66,6,FALSE)&lt;I$4,0,5-(I$3-VLOOKUP($C119,'Regional Crises'!$B$1:$R$66,6,FALSE))/(I$3-I$4)*5)),1))),IF(VLOOKUP($E119,'Country Indicator Data'!$B$4:$N$194,2,FALSE)="x","x",ROUND(IF(VLOOKUP($E119,'Country Indicator Data'!$B$4:$N$194,2,FALSE)&gt;I$3,5,IF(VLOOKUP($E119,'Country Indicator Data'!$B$4:$N$194,2,FALSE)&lt;I$4,0,5-(I$3-VLOOKUP($E119,'Country Indicator Data'!$B$4:$N$194,2,FALSE))/(I$3-I$4)*5)),1)))</f>
        <v>4.5999999999999996</v>
      </c>
      <c r="J119" s="238">
        <f>IF(B119="Regional crisis",(IF(VLOOKUP($C119,'Regional Crises'!$B$1:$R$66,8,FALSE)="x","x",ROUND(IF(VLOOKUP($C119,'Regional Crises'!$B$1:$R$66,8,FALSE)&gt;J$3,5,IF(VLOOKUP($C119,'Regional Crises'!$B$1:$R$66,8,FALSE)&lt;J$4,0,5-(J$3-VLOOKUP($C119,'Regional Crises'!$B$1:$R$66,8,FALSE))/(J$3-J$4)*5)),1))),IF(VLOOKUP($E119,'Country Indicator Data'!$B$4:$N$194,4,FALSE)="x","x",ROUND(IF(VLOOKUP($E119,'Country Indicator Data'!$B$4:$N$194,4,FALSE)&gt;J$3,5,IF(VLOOKUP($E119,'Country Indicator Data'!$B$4:$N$194,4,FALSE)&lt;J$4,0,5-(J$3-VLOOKUP($E119,'Country Indicator Data'!$B$4:$N$194,4,FALSE))/(J$3-J$4)*5)),1)))</f>
        <v>1.9</v>
      </c>
      <c r="K119" s="238">
        <f t="shared" si="40"/>
        <v>3.25</v>
      </c>
      <c r="L119" s="238">
        <f>IF(B119="Regional crisis",(IF(VLOOKUP($C119,'Regional Crises'!$B$1:$R$66,10,FALSE)="x","x",ROUND(IF(VLOOKUP($C119,'Regional Crises'!$B$1:$R$66,10,FALSE)&gt;L$3,5,IF(VLOOKUP($C119,'Regional Crises'!$B$1:$R$66,10,FALSE)&lt;L$4,0,5-(L$3-VLOOKUP($C119,'Regional Crises'!$B$1:$R$66,10,FALSE))/(L$3-L$4)*5)),1))),IF(VLOOKUP($E119,'Country Indicator Data'!$B$4:$N$194,6,FALSE)="x","x",ROUND(IF(VLOOKUP($E119,'Country Indicator Data'!$B$4:$N$194,6,FALSE)&gt;L$3,5,IF(VLOOKUP($E119,'Country Indicator Data'!$B$4:$N$194,6,FALSE)&lt;L$4,0,5-(L$3-VLOOKUP($E119,'Country Indicator Data'!$B$4:$N$194,6,FALSE))/(L$3-L$4)*5)),1)))</f>
        <v>4.7</v>
      </c>
      <c r="M119" s="238">
        <f>IF(B119="Regional crisis",(IF(VLOOKUP($C119,'Regional Crises'!$B$1:$R$66,11,FALSE)="x","x",ROUND(IF(VLOOKUP($C119,'Regional Crises'!$B$1:$R$66,11,FALSE)&gt;M$3,5,IF(VLOOKUP($C119,'Regional Crises'!$B$1:$R$66,11,FALSE)&lt;M$4,0,5-(M$3-VLOOKUP($C119,'Regional Crises'!$B$1:$R$66,11,FALSE))/(M$3-M$4)*5)),1))),IF(VLOOKUP($E119,'Country Indicator Data'!$B$4:$N$194,7,FALSE)="x","x",ROUND(IF(VLOOKUP($E119,'Country Indicator Data'!$B$4:$N$194,7,FALSE)&gt;M$3,5,IF(VLOOKUP($E119,'Country Indicator Data'!$B$4:$N$194,7,FALSE)&lt;M$4,0,5-(M$3-VLOOKUP($E119,'Country Indicator Data'!$B$4:$N$194,7,FALSE))/(M$3-M$4)*5)),1)))</f>
        <v>2.2999999999999998</v>
      </c>
      <c r="N119" s="238">
        <f t="shared" si="41"/>
        <v>3.5</v>
      </c>
      <c r="O119" s="238">
        <f t="shared" si="42"/>
        <v>3.1333333333333333</v>
      </c>
      <c r="P119" s="238">
        <f>IF(B119="Regional crisis",VLOOKUP(C119,'Regional Crises'!$B$1:$R$69,12,FALSE),VLOOKUP(E119,'Country Indicator Data'!$B$4:$I$194,8,FALSE))</f>
        <v>3</v>
      </c>
      <c r="Q119" s="238">
        <f>IF($B119="Regional crisis",((IF(VLOOKUP($C119,'Regional Crises'!$B$1:$R$66,13,FALSE)="x","x",ROUND(IF(VLOOKUP($C119,'Regional Crises'!$B$1:$R$66,13,FALSE)&gt;Q$3,5,IF(VLOOKUP($C119,'Regional Crises'!$B$1:$R$66,13,FALSE)&lt;Q$4,0,5-(LOG(Q$3)-LOG(VLOOKUP($C119,'Regional Crises'!$B$1:$R$66,13,FALSE)))/(LOG(Q$3)-LOG(Q$4))*5)),1)))),(IF(VLOOKUP($E119,'Country Indicator Data'!$B$4:$N$194,9,FALSE)="x","x",ROUND(IF(VLOOKUP($E119,'Country Indicator Data'!$B$4:$N$194,9,FALSE)&gt;Q$3,5,IF(VLOOKUP($E119,'Country Indicator Data'!$B$4:$N$194,9,FALSE)&lt;Q$4,0,5-(LOG(Q$3)-LOG(VLOOKUP($E119,'Country Indicator Data'!$B$4:$N$194,9,FALSE)))/(LOG(Q$3)-LOG(Q$4))*5)),1))))</f>
        <v>3.4</v>
      </c>
      <c r="R119" s="238">
        <f t="shared" si="43"/>
        <v>3.2</v>
      </c>
      <c r="S119" s="238">
        <f>IF(B119="Regional crisis",((IF(VLOOKUP($C119,'Regional Crises'!$B$1:$R$66,17,FALSE)="x","x",ROUND(IF(VLOOKUP($C119,'Regional Crises'!$B$1:$R$66,17,FALSE)&gt;S$3,0,IF(VLOOKUP($C119,'Regional Crises'!$B$1:$R$66,17,FALSE)&lt;S$4,5,(S$3-VLOOKUP($C119,'Regional Crises'!$B$1:$R$66,17,FALSE))/(S$3-S$4)*5)),1)))),(IF(VLOOKUP($E119,'Country Indicator Data'!$B$4:$N$194,13,FALSE)="x","x",ROUND(IF(VLOOKUP($E119,'Country Indicator Data'!$B$4:$N$194,13,FALSE)&gt;S$3,0,IF(VLOOKUP($E119,'Country Indicator Data'!$B$4:$N$194,13,FALSE)&lt;S$4,5,(S$3-VLOOKUP($E119,'Country Indicator Data'!$B$4:$N$194,13,FALSE))/(S$3-S$4)*5)),1))))</f>
        <v>4</v>
      </c>
      <c r="T119" s="238">
        <f>IF(B119="Regional crisis",((IF(VLOOKUP($C119,'Regional Crises'!$B$1:$R$66,14,FALSE)="x","x",ROUND(IF(VLOOKUP($C119,'Regional Crises'!$B$1:$R$66,14,FALSE)&gt;T$3,0,IF(VLOOKUP($C119,'Regional Crises'!$B$1:$R$66,14,FALSE)&lt;T$4,5,(T$3-VLOOKUP($C119,'Regional Crises'!$B$1:$R$66,14,FALSE))/(T$3-T$4)*5)),1)))),(IF(VLOOKUP($E119,'Country Indicator Data'!$B$4:$N$194,10,FALSE)="x","x",ROUND(IF(VLOOKUP($E119,'Country Indicator Data'!$B$4:$N$194,10,FALSE)&gt;T$3,0,IF(VLOOKUP($E119,'Country Indicator Data'!$B$4:$N$194,10,FALSE)&lt;T$4,5,(T$3-VLOOKUP($E119,'Country Indicator Data'!$B$4:$N$194,10,FALSE))/(T$3-T$4)*5)),1))))</f>
        <v>3.8</v>
      </c>
      <c r="U119" s="238">
        <f>IF(B119="Regional crisis",((IF(VLOOKUP($C119,'Regional Crises'!$B$1:$R$66,15,FALSE)="x","x",ROUND(IF(VLOOKUP($C119,'Regional Crises'!$B$1:$R$66,15,FALSE)&gt;U$3,0,IF(VLOOKUP($C119,'Regional Crises'!$B$1:$R$66,15,FALSE)&lt;U$4,5,(U$3-VLOOKUP($C119,'Regional Crises'!$B$1:$R$66,15,FALSE))/(U$3-U$4)*5)),1)))),(IF(VLOOKUP($E119,'Country Indicator Data'!$B$4:$N$194,11,FALSE)="x","x",ROUND(IF(VLOOKUP($E119,'Country Indicator Data'!$B$4:$N$194,11,FALSE)&gt;U$3,0,IF(VLOOKUP($E119,'Country Indicator Data'!$B$4:$N$194,11,FALSE)&lt;U$4,5,(U$3-VLOOKUP($E119,'Country Indicator Data'!$B$4:$N$194,11,FALSE))/(U$3-U$4)*5)),1))))</f>
        <v>4.0999999999999996</v>
      </c>
      <c r="V119" s="238">
        <f>IF(B119="Regional crisis",((IF(VLOOKUP($C119,'Regional Crises'!$B$1:$R$66,16,FALSE)="x","x",ROUND(IF(VLOOKUP($C119,'Regional Crises'!$B$1:$R$66,16,FALSE)&gt;V$3,0,IF(VLOOKUP($C119,'Regional Crises'!$B$1:$R$66,16,FALSE)&lt;V$4,5,(V$3-VLOOKUP($C119,'Regional Crises'!$B$1:$R$66,16,FALSE))/(V$3-V$4)*5)),1)))),(IF(VLOOKUP($E119,'Country Indicator Data'!$B$4:$N$194,12,FALSE)="x","x",ROUND(IF(VLOOKUP($E119,'Country Indicator Data'!$B$4:$N$194,12,FALSE)&gt;V$3,0,IF(VLOOKUP($E119,'Country Indicator Data'!$B$4:$N$194,12,FALSE)&lt;V$4,5,(V$3-VLOOKUP($E119,'Country Indicator Data'!$B$4:$N$194,12,FALSE))/(V$3-V$4)*5)),1))))</f>
        <v>4.2</v>
      </c>
      <c r="W119" s="238">
        <f t="shared" si="44"/>
        <v>4</v>
      </c>
      <c r="X119" s="238">
        <f t="shared" si="45"/>
        <v>3.4</v>
      </c>
      <c r="Y119" s="245">
        <f>IF('Core Indicators'!FC116="x","x",IF('Core Indicators'!FC116&gt;=5,5,IF('Core Indicators'!FC116&gt;=4,4,IF('Core Indicators'!FC116&gt;=3,3,IF('Core Indicators'!FC116&gt;=2,2,IF('Core Indicators'!FC116&gt;=1,1,0))))))</f>
        <v>2</v>
      </c>
      <c r="Z119" s="238">
        <f t="shared" si="46"/>
        <v>2</v>
      </c>
      <c r="AA119" s="245">
        <f>'Crisis Indicator Data'!Y116</f>
        <v>1</v>
      </c>
      <c r="AB119" s="245">
        <f>'Crisis Indicator Data'!Z116</f>
        <v>2</v>
      </c>
      <c r="AC119" s="245">
        <f>'Crisis Indicator Data'!AA116</f>
        <v>2</v>
      </c>
      <c r="AD119" s="245">
        <f>'Crisis Indicator Data'!AB116</f>
        <v>0</v>
      </c>
      <c r="AE119" s="245">
        <f t="shared" si="47"/>
        <v>2</v>
      </c>
      <c r="AF119" s="245">
        <f>'Crisis Indicator Data'!AC116</f>
        <v>0</v>
      </c>
      <c r="AG119" s="245">
        <f>'Crisis Indicator Data'!AD116</f>
        <v>2</v>
      </c>
      <c r="AH119" s="245">
        <f t="shared" si="48"/>
        <v>2</v>
      </c>
      <c r="AI119" s="245">
        <f>'Crisis Indicator Data'!AE116</f>
        <v>3</v>
      </c>
      <c r="AJ119" s="245">
        <f>'Crisis Indicator Data'!AF116</f>
        <v>2</v>
      </c>
      <c r="AK119" s="245">
        <f>'Crisis Indicator Data'!AG116</f>
        <v>3</v>
      </c>
      <c r="AL119" s="245">
        <f t="shared" si="49"/>
        <v>5</v>
      </c>
      <c r="AM119" s="238">
        <f t="shared" si="50"/>
        <v>3</v>
      </c>
      <c r="AN119" s="238">
        <f t="shared" si="51"/>
        <v>2.5</v>
      </c>
    </row>
    <row r="120" spans="1:40" ht="13.5" customHeight="1" x14ac:dyDescent="0.3">
      <c r="A120" s="148" t="str">
        <f>'Crisis Indicator Data'!A117</f>
        <v>Tibesti Conflict in Chad</v>
      </c>
      <c r="B120" s="149" t="str">
        <f>'Crisis Indicator Data'!B117</f>
        <v>Conflict</v>
      </c>
      <c r="C120" s="149" t="str">
        <f>'Crisis Indicator Data'!C117</f>
        <v>TCD006</v>
      </c>
      <c r="D120" s="149" t="str">
        <f>'Crisis Indicator Data'!D117</f>
        <v>Chad</v>
      </c>
      <c r="E120" s="150" t="str">
        <f>'Crisis Indicator Data'!E117</f>
        <v>TCD</v>
      </c>
      <c r="F120" s="238">
        <f>IF(B120="Regional crisis",(IF(VLOOKUP($C120,'Regional Crises'!$B$1:$R$66,7,FALSE)="x","x",ROUND(IF(VLOOKUP($C120,'Regional Crises'!$B$1:$R$66,7,FALSE)&gt;$F$3,5,IF(VLOOKUP($C120,'Regional Crises'!$B$1:$R$66,7,FALSE)&lt;F$4,0,($F$3-VLOOKUP($C120,'Regional Crises'!$B$1:$R$66,7,FALSE))/($F$3-$F$4)*5)),1))),IF(VLOOKUP($E120,'Country Indicator Data'!$B$4:$N$194,3,FALSE)="x","x",ROUND(IF(VLOOKUP($E120,'Country Indicator Data'!$B$4:$N$194,3,FALSE)&gt;$F$3,5,IF(VLOOKUP($E120,'Country Indicator Data'!$B$4:$N$194,3,FALSE)&lt;$F$4,0,($F$3-VLOOKUP($E120,'Country Indicator Data'!$B$4:$N$194,3,FALSE))/($F$3-$F$4)*5)),1)))</f>
        <v>1.8</v>
      </c>
      <c r="G120" s="238">
        <f>IF(B120="Regional crisis",(IF(VLOOKUP($C120,'Regional Crises'!$B$1:$R$66,9,FALSE)="x","x",ROUND(IF(VLOOKUP($C120,'Regional Crises'!$B$1:$R$66,9,FALSE)&gt;G$3,5,IF(VLOOKUP($C120,'Regional Crises'!$B$1:$R$66,9,FALSE)&lt;G$4,0,(G$3-VLOOKUP($C120,'Regional Crises'!$B$1:$R$66,9,FALSE))/(G$3-G$4)*5)),1))),IF(VLOOKUP($E120,'Country Indicator Data'!$B$4:$N$194,5,FALSE)="x","x",ROUND(IF(VLOOKUP($E120,'Country Indicator Data'!$B$4:$N$194,5,FALSE)&gt;G$3,5,IF(VLOOKUP($E120,'Country Indicator Data'!$B$4:$N$194,5,FALSE)&lt;G$4,0,(G$3-VLOOKUP($E120,'Country Indicator Data'!$B$4:$N$194,5,FALSE))/(G$3-G$4)*5)),1)))</f>
        <v>3.5</v>
      </c>
      <c r="H120" s="238">
        <f t="shared" si="39"/>
        <v>2.65</v>
      </c>
      <c r="I120" s="238">
        <f>IF(B120="Regional crisis",(IF(VLOOKUP($C120,'Regional Crises'!$B$1:$R$66,6,FALSE)="x","x",ROUND(IF(VLOOKUP($C120,'Regional Crises'!$B$1:$R$66,6,FALSE)&gt;I$3,5,IF(VLOOKUP($C120,'Regional Crises'!$B$1:$R$66,6,FALSE)&lt;I$4,0,5-(I$3-VLOOKUP($C120,'Regional Crises'!$B$1:$R$66,6,FALSE))/(I$3-I$4)*5)),1))),IF(VLOOKUP($E120,'Country Indicator Data'!$B$4:$N$194,2,FALSE)="x","x",ROUND(IF(VLOOKUP($E120,'Country Indicator Data'!$B$4:$N$194,2,FALSE)&gt;I$3,5,IF(VLOOKUP($E120,'Country Indicator Data'!$B$4:$N$194,2,FALSE)&lt;I$4,0,5-(I$3-VLOOKUP($E120,'Country Indicator Data'!$B$4:$N$194,2,FALSE))/(I$3-I$4)*5)),1)))</f>
        <v>4.5999999999999996</v>
      </c>
      <c r="J120" s="238">
        <f>IF(B120="Regional crisis",(IF(VLOOKUP($C120,'Regional Crises'!$B$1:$R$66,8,FALSE)="x","x",ROUND(IF(VLOOKUP($C120,'Regional Crises'!$B$1:$R$66,8,FALSE)&gt;J$3,5,IF(VLOOKUP($C120,'Regional Crises'!$B$1:$R$66,8,FALSE)&lt;J$4,0,5-(J$3-VLOOKUP($C120,'Regional Crises'!$B$1:$R$66,8,FALSE))/(J$3-J$4)*5)),1))),IF(VLOOKUP($E120,'Country Indicator Data'!$B$4:$N$194,4,FALSE)="x","x",ROUND(IF(VLOOKUP($E120,'Country Indicator Data'!$B$4:$N$194,4,FALSE)&gt;J$3,5,IF(VLOOKUP($E120,'Country Indicator Data'!$B$4:$N$194,4,FALSE)&lt;J$4,0,5-(J$3-VLOOKUP($E120,'Country Indicator Data'!$B$4:$N$194,4,FALSE))/(J$3-J$4)*5)),1)))</f>
        <v>1.9</v>
      </c>
      <c r="K120" s="238">
        <f t="shared" si="40"/>
        <v>3.25</v>
      </c>
      <c r="L120" s="238">
        <f>IF(B120="Regional crisis",(IF(VLOOKUP($C120,'Regional Crises'!$B$1:$R$66,10,FALSE)="x","x",ROUND(IF(VLOOKUP($C120,'Regional Crises'!$B$1:$R$66,10,FALSE)&gt;L$3,5,IF(VLOOKUP($C120,'Regional Crises'!$B$1:$R$66,10,FALSE)&lt;L$4,0,5-(L$3-VLOOKUP($C120,'Regional Crises'!$B$1:$R$66,10,FALSE))/(L$3-L$4)*5)),1))),IF(VLOOKUP($E120,'Country Indicator Data'!$B$4:$N$194,6,FALSE)="x","x",ROUND(IF(VLOOKUP($E120,'Country Indicator Data'!$B$4:$N$194,6,FALSE)&gt;L$3,5,IF(VLOOKUP($E120,'Country Indicator Data'!$B$4:$N$194,6,FALSE)&lt;L$4,0,5-(L$3-VLOOKUP($E120,'Country Indicator Data'!$B$4:$N$194,6,FALSE))/(L$3-L$4)*5)),1)))</f>
        <v>4.7</v>
      </c>
      <c r="M120" s="238">
        <f>IF(B120="Regional crisis",(IF(VLOOKUP($C120,'Regional Crises'!$B$1:$R$66,11,FALSE)="x","x",ROUND(IF(VLOOKUP($C120,'Regional Crises'!$B$1:$R$66,11,FALSE)&gt;M$3,5,IF(VLOOKUP($C120,'Regional Crises'!$B$1:$R$66,11,FALSE)&lt;M$4,0,5-(M$3-VLOOKUP($C120,'Regional Crises'!$B$1:$R$66,11,FALSE))/(M$3-M$4)*5)),1))),IF(VLOOKUP($E120,'Country Indicator Data'!$B$4:$N$194,7,FALSE)="x","x",ROUND(IF(VLOOKUP($E120,'Country Indicator Data'!$B$4:$N$194,7,FALSE)&gt;M$3,5,IF(VLOOKUP($E120,'Country Indicator Data'!$B$4:$N$194,7,FALSE)&lt;M$4,0,5-(M$3-VLOOKUP($E120,'Country Indicator Data'!$B$4:$N$194,7,FALSE))/(M$3-M$4)*5)),1)))</f>
        <v>2.2999999999999998</v>
      </c>
      <c r="N120" s="238">
        <f t="shared" si="41"/>
        <v>3.5</v>
      </c>
      <c r="O120" s="238">
        <f t="shared" si="42"/>
        <v>3.1333333333333333</v>
      </c>
      <c r="P120" s="238">
        <f>IF(B120="Regional crisis",VLOOKUP(C120,'Regional Crises'!$B$1:$R$69,12,FALSE),VLOOKUP(E120,'Country Indicator Data'!$B$4:$I$194,8,FALSE))</f>
        <v>3</v>
      </c>
      <c r="Q120" s="238">
        <f>IF($B120="Regional crisis",((IF(VLOOKUP($C120,'Regional Crises'!$B$1:$R$66,13,FALSE)="x","x",ROUND(IF(VLOOKUP($C120,'Regional Crises'!$B$1:$R$66,13,FALSE)&gt;Q$3,5,IF(VLOOKUP($C120,'Regional Crises'!$B$1:$R$66,13,FALSE)&lt;Q$4,0,5-(LOG(Q$3)-LOG(VLOOKUP($C120,'Regional Crises'!$B$1:$R$66,13,FALSE)))/(LOG(Q$3)-LOG(Q$4))*5)),1)))),(IF(VLOOKUP($E120,'Country Indicator Data'!$B$4:$N$194,9,FALSE)="x","x",ROUND(IF(VLOOKUP($E120,'Country Indicator Data'!$B$4:$N$194,9,FALSE)&gt;Q$3,5,IF(VLOOKUP($E120,'Country Indicator Data'!$B$4:$N$194,9,FALSE)&lt;Q$4,0,5-(LOG(Q$3)-LOG(VLOOKUP($E120,'Country Indicator Data'!$B$4:$N$194,9,FALSE)))/(LOG(Q$3)-LOG(Q$4))*5)),1))))</f>
        <v>3.4</v>
      </c>
      <c r="R120" s="238">
        <f t="shared" si="43"/>
        <v>3.2</v>
      </c>
      <c r="S120" s="238">
        <f>IF(B120="Regional crisis",((IF(VLOOKUP($C120,'Regional Crises'!$B$1:$R$66,17,FALSE)="x","x",ROUND(IF(VLOOKUP($C120,'Regional Crises'!$B$1:$R$66,17,FALSE)&gt;S$3,0,IF(VLOOKUP($C120,'Regional Crises'!$B$1:$R$66,17,FALSE)&lt;S$4,5,(S$3-VLOOKUP($C120,'Regional Crises'!$B$1:$R$66,17,FALSE))/(S$3-S$4)*5)),1)))),(IF(VLOOKUP($E120,'Country Indicator Data'!$B$4:$N$194,13,FALSE)="x","x",ROUND(IF(VLOOKUP($E120,'Country Indicator Data'!$B$4:$N$194,13,FALSE)&gt;S$3,0,IF(VLOOKUP($E120,'Country Indicator Data'!$B$4:$N$194,13,FALSE)&lt;S$4,5,(S$3-VLOOKUP($E120,'Country Indicator Data'!$B$4:$N$194,13,FALSE))/(S$3-S$4)*5)),1))))</f>
        <v>4</v>
      </c>
      <c r="T120" s="238">
        <f>IF(B120="Regional crisis",((IF(VLOOKUP($C120,'Regional Crises'!$B$1:$R$66,14,FALSE)="x","x",ROUND(IF(VLOOKUP($C120,'Regional Crises'!$B$1:$R$66,14,FALSE)&gt;T$3,0,IF(VLOOKUP($C120,'Regional Crises'!$B$1:$R$66,14,FALSE)&lt;T$4,5,(T$3-VLOOKUP($C120,'Regional Crises'!$B$1:$R$66,14,FALSE))/(T$3-T$4)*5)),1)))),(IF(VLOOKUP($E120,'Country Indicator Data'!$B$4:$N$194,10,FALSE)="x","x",ROUND(IF(VLOOKUP($E120,'Country Indicator Data'!$B$4:$N$194,10,FALSE)&gt;T$3,0,IF(VLOOKUP($E120,'Country Indicator Data'!$B$4:$N$194,10,FALSE)&lt;T$4,5,(T$3-VLOOKUP($E120,'Country Indicator Data'!$B$4:$N$194,10,FALSE))/(T$3-T$4)*5)),1))))</f>
        <v>3.8</v>
      </c>
      <c r="U120" s="238">
        <f>IF(B120="Regional crisis",((IF(VLOOKUP($C120,'Regional Crises'!$B$1:$R$66,15,FALSE)="x","x",ROUND(IF(VLOOKUP($C120,'Regional Crises'!$B$1:$R$66,15,FALSE)&gt;U$3,0,IF(VLOOKUP($C120,'Regional Crises'!$B$1:$R$66,15,FALSE)&lt;U$4,5,(U$3-VLOOKUP($C120,'Regional Crises'!$B$1:$R$66,15,FALSE))/(U$3-U$4)*5)),1)))),(IF(VLOOKUP($E120,'Country Indicator Data'!$B$4:$N$194,11,FALSE)="x","x",ROUND(IF(VLOOKUP($E120,'Country Indicator Data'!$B$4:$N$194,11,FALSE)&gt;U$3,0,IF(VLOOKUP($E120,'Country Indicator Data'!$B$4:$N$194,11,FALSE)&lt;U$4,5,(U$3-VLOOKUP($E120,'Country Indicator Data'!$B$4:$N$194,11,FALSE))/(U$3-U$4)*5)),1))))</f>
        <v>4.0999999999999996</v>
      </c>
      <c r="V120" s="238">
        <f>IF(B120="Regional crisis",((IF(VLOOKUP($C120,'Regional Crises'!$B$1:$R$66,16,FALSE)="x","x",ROUND(IF(VLOOKUP($C120,'Regional Crises'!$B$1:$R$66,16,FALSE)&gt;V$3,0,IF(VLOOKUP($C120,'Regional Crises'!$B$1:$R$66,16,FALSE)&lt;V$4,5,(V$3-VLOOKUP($C120,'Regional Crises'!$B$1:$R$66,16,FALSE))/(V$3-V$4)*5)),1)))),(IF(VLOOKUP($E120,'Country Indicator Data'!$B$4:$N$194,12,FALSE)="x","x",ROUND(IF(VLOOKUP($E120,'Country Indicator Data'!$B$4:$N$194,12,FALSE)&gt;V$3,0,IF(VLOOKUP($E120,'Country Indicator Data'!$B$4:$N$194,12,FALSE)&lt;V$4,5,(V$3-VLOOKUP($E120,'Country Indicator Data'!$B$4:$N$194,12,FALSE))/(V$3-V$4)*5)),1))))</f>
        <v>4.2</v>
      </c>
      <c r="W120" s="238">
        <f t="shared" si="44"/>
        <v>4</v>
      </c>
      <c r="X120" s="238">
        <f t="shared" si="45"/>
        <v>3.4</v>
      </c>
      <c r="Y120" s="245">
        <f>IF('Core Indicators'!FC117="x","x",IF('Core Indicators'!FC117&gt;=5,5,IF('Core Indicators'!FC117&gt;=4,4,IF('Core Indicators'!FC117&gt;=3,3,IF('Core Indicators'!FC117&gt;=2,2,IF('Core Indicators'!FC117&gt;=1,1,0))))))</f>
        <v>3</v>
      </c>
      <c r="Z120" s="238">
        <f t="shared" si="46"/>
        <v>3</v>
      </c>
      <c r="AA120" s="245">
        <f>'Crisis Indicator Data'!Y117</f>
        <v>1</v>
      </c>
      <c r="AB120" s="245">
        <f>'Crisis Indicator Data'!Z117</f>
        <v>2</v>
      </c>
      <c r="AC120" s="245">
        <f>'Crisis Indicator Data'!AA117</f>
        <v>0</v>
      </c>
      <c r="AD120" s="245">
        <f>'Crisis Indicator Data'!AB117</f>
        <v>0</v>
      </c>
      <c r="AE120" s="245">
        <f t="shared" si="47"/>
        <v>2</v>
      </c>
      <c r="AF120" s="245">
        <f>'Crisis Indicator Data'!AC117</f>
        <v>0</v>
      </c>
      <c r="AG120" s="245">
        <f>'Crisis Indicator Data'!AD117</f>
        <v>0</v>
      </c>
      <c r="AH120" s="245">
        <f t="shared" si="48"/>
        <v>0</v>
      </c>
      <c r="AI120" s="245">
        <f>'Crisis Indicator Data'!AE117</f>
        <v>0</v>
      </c>
      <c r="AJ120" s="245">
        <f>'Crisis Indicator Data'!AF117</f>
        <v>2</v>
      </c>
      <c r="AK120" s="245">
        <f>'Crisis Indicator Data'!AG117</f>
        <v>3</v>
      </c>
      <c r="AL120" s="245">
        <f t="shared" si="49"/>
        <v>4</v>
      </c>
      <c r="AM120" s="238">
        <f t="shared" si="50"/>
        <v>2</v>
      </c>
      <c r="AN120" s="238">
        <f t="shared" si="51"/>
        <v>2.5</v>
      </c>
    </row>
    <row r="121" spans="1:40" ht="13.5" customHeight="1" x14ac:dyDescent="0.3">
      <c r="A121" s="148" t="str">
        <f>'Crisis Indicator Data'!A118</f>
        <v>Multiple situations in Thailand</v>
      </c>
      <c r="B121" s="149" t="str">
        <f>'Crisis Indicator Data'!B118</f>
        <v>Multiple crises country</v>
      </c>
      <c r="C121" s="149" t="str">
        <f>'Crisis Indicator Data'!C118</f>
        <v>THA001</v>
      </c>
      <c r="D121" s="149" t="str">
        <f>'Crisis Indicator Data'!D118</f>
        <v>Thailand</v>
      </c>
      <c r="E121" s="150" t="str">
        <f>'Crisis Indicator Data'!E118</f>
        <v>THA</v>
      </c>
      <c r="F121" s="238">
        <f>IF(B121="Regional crisis",(IF(VLOOKUP($C121,'Regional Crises'!$B$1:$R$66,7,FALSE)="x","x",ROUND(IF(VLOOKUP($C121,'Regional Crises'!$B$1:$R$66,7,FALSE)&gt;$F$3,5,IF(VLOOKUP($C121,'Regional Crises'!$B$1:$R$66,7,FALSE)&lt;F$4,0,($F$3-VLOOKUP($C121,'Regional Crises'!$B$1:$R$66,7,FALSE))/($F$3-$F$4)*5)),1))),IF(VLOOKUP($E121,'Country Indicator Data'!$B$4:$N$194,3,FALSE)="x","x",ROUND(IF(VLOOKUP($E121,'Country Indicator Data'!$B$4:$N$194,3,FALSE)&gt;$F$3,5,IF(VLOOKUP($E121,'Country Indicator Data'!$B$4:$N$194,3,FALSE)&lt;$F$4,0,($F$3-VLOOKUP($E121,'Country Indicator Data'!$B$4:$N$194,3,FALSE))/($F$3-$F$4)*5)),1)))</f>
        <v>2.1</v>
      </c>
      <c r="G121" s="238">
        <f>IF(B121="Regional crisis",(IF(VLOOKUP($C121,'Regional Crises'!$B$1:$R$66,9,FALSE)="x","x",ROUND(IF(VLOOKUP($C121,'Regional Crises'!$B$1:$R$66,9,FALSE)&gt;G$3,5,IF(VLOOKUP($C121,'Regional Crises'!$B$1:$R$66,9,FALSE)&lt;G$4,0,(G$3-VLOOKUP($C121,'Regional Crises'!$B$1:$R$66,9,FALSE))/(G$3-G$4)*5)),1))),IF(VLOOKUP($E121,'Country Indicator Data'!$B$4:$N$194,5,FALSE)="x","x",ROUND(IF(VLOOKUP($E121,'Country Indicator Data'!$B$4:$N$194,5,FALSE)&gt;G$3,5,IF(VLOOKUP($E121,'Country Indicator Data'!$B$4:$N$194,5,FALSE)&lt;G$4,0,(G$3-VLOOKUP($E121,'Country Indicator Data'!$B$4:$N$194,5,FALSE))/(G$3-G$4)*5)),1)))</f>
        <v>3.4</v>
      </c>
      <c r="H121" s="238">
        <f t="shared" si="39"/>
        <v>2.75</v>
      </c>
      <c r="I121" s="238">
        <f>IF(B121="Regional crisis",(IF(VLOOKUP($C121,'Regional Crises'!$B$1:$R$66,6,FALSE)="x","x",ROUND(IF(VLOOKUP($C121,'Regional Crises'!$B$1:$R$66,6,FALSE)&gt;I$3,5,IF(VLOOKUP($C121,'Regional Crises'!$B$1:$R$66,6,FALSE)&lt;I$4,0,5-(I$3-VLOOKUP($C121,'Regional Crises'!$B$1:$R$66,6,FALSE))/(I$3-I$4)*5)),1))),IF(VLOOKUP($E121,'Country Indicator Data'!$B$4:$N$194,2,FALSE)="x","x",ROUND(IF(VLOOKUP($E121,'Country Indicator Data'!$B$4:$N$194,2,FALSE)&gt;I$3,5,IF(VLOOKUP($E121,'Country Indicator Data'!$B$4:$N$194,2,FALSE)&lt;I$4,0,5-(I$3-VLOOKUP($E121,'Country Indicator Data'!$B$4:$N$194,2,FALSE))/(I$3-I$4)*5)),1)))</f>
        <v>1.6</v>
      </c>
      <c r="J121" s="238">
        <f>IF(B121="Regional crisis",(IF(VLOOKUP($C121,'Regional Crises'!$B$1:$R$66,8,FALSE)="x","x",ROUND(IF(VLOOKUP($C121,'Regional Crises'!$B$1:$R$66,8,FALSE)&gt;J$3,5,IF(VLOOKUP($C121,'Regional Crises'!$B$1:$R$66,8,FALSE)&lt;J$4,0,5-(J$3-VLOOKUP($C121,'Regional Crises'!$B$1:$R$66,8,FALSE))/(J$3-J$4)*5)),1))),IF(VLOOKUP($E121,'Country Indicator Data'!$B$4:$N$194,4,FALSE)="x","x",ROUND(IF(VLOOKUP($E121,'Country Indicator Data'!$B$4:$N$194,4,FALSE)&gt;J$3,5,IF(VLOOKUP($E121,'Country Indicator Data'!$B$4:$N$194,4,FALSE)&lt;J$4,0,5-(J$3-VLOOKUP($E121,'Country Indicator Data'!$B$4:$N$194,4,FALSE))/(J$3-J$4)*5)),1)))</f>
        <v>0.5</v>
      </c>
      <c r="K121" s="238">
        <f t="shared" si="40"/>
        <v>1.05</v>
      </c>
      <c r="L121" s="238">
        <f>IF(B121="Regional crisis",(IF(VLOOKUP($C121,'Regional Crises'!$B$1:$R$66,10,FALSE)="x","x",ROUND(IF(VLOOKUP($C121,'Regional Crises'!$B$1:$R$66,10,FALSE)&gt;L$3,5,IF(VLOOKUP($C121,'Regional Crises'!$B$1:$R$66,10,FALSE)&lt;L$4,0,5-(L$3-VLOOKUP($C121,'Regional Crises'!$B$1:$R$66,10,FALSE))/(L$3-L$4)*5)),1))),IF(VLOOKUP($E121,'Country Indicator Data'!$B$4:$N$194,6,FALSE)="x","x",ROUND(IF(VLOOKUP($E121,'Country Indicator Data'!$B$4:$N$194,6,FALSE)&gt;L$3,5,IF(VLOOKUP($E121,'Country Indicator Data'!$B$4:$N$194,6,FALSE)&lt;L$4,0,5-(L$3-VLOOKUP($E121,'Country Indicator Data'!$B$4:$N$194,6,FALSE))/(L$3-L$4)*5)),1)))</f>
        <v>2.5</v>
      </c>
      <c r="M121" s="238">
        <f>IF(B121="Regional crisis",(IF(VLOOKUP($C121,'Regional Crises'!$B$1:$R$66,11,FALSE)="x","x",ROUND(IF(VLOOKUP($C121,'Regional Crises'!$B$1:$R$66,11,FALSE)&gt;M$3,5,IF(VLOOKUP($C121,'Regional Crises'!$B$1:$R$66,11,FALSE)&lt;M$4,0,5-(M$3-VLOOKUP($C121,'Regional Crises'!$B$1:$R$66,11,FALSE))/(M$3-M$4)*5)),1))),IF(VLOOKUP($E121,'Country Indicator Data'!$B$4:$N$194,7,FALSE)="x","x",ROUND(IF(VLOOKUP($E121,'Country Indicator Data'!$B$4:$N$194,7,FALSE)&gt;M$3,5,IF(VLOOKUP($E121,'Country Indicator Data'!$B$4:$N$194,7,FALSE)&lt;M$4,0,5-(M$3-VLOOKUP($E121,'Country Indicator Data'!$B$4:$N$194,7,FALSE))/(M$3-M$4)*5)),1)))</f>
        <v>1.4</v>
      </c>
      <c r="N121" s="238">
        <f t="shared" si="41"/>
        <v>1.95</v>
      </c>
      <c r="O121" s="238">
        <f t="shared" si="42"/>
        <v>1.9166666666666667</v>
      </c>
      <c r="P121" s="238">
        <f>IF(B121="Regional crisis",VLOOKUP(C121,'Regional Crises'!$B$1:$R$69,12,FALSE),VLOOKUP(E121,'Country Indicator Data'!$B$4:$I$194,8,FALSE))</f>
        <v>3</v>
      </c>
      <c r="Q121" s="238">
        <f>IF($B121="Regional crisis",((IF(VLOOKUP($C121,'Regional Crises'!$B$1:$R$66,13,FALSE)="x","x",ROUND(IF(VLOOKUP($C121,'Regional Crises'!$B$1:$R$66,13,FALSE)&gt;Q$3,5,IF(VLOOKUP($C121,'Regional Crises'!$B$1:$R$66,13,FALSE)&lt;Q$4,0,5-(LOG(Q$3)-LOG(VLOOKUP($C121,'Regional Crises'!$B$1:$R$66,13,FALSE)))/(LOG(Q$3)-LOG(Q$4))*5)),1)))),(IF(VLOOKUP($E121,'Country Indicator Data'!$B$4:$N$194,9,FALSE)="x","x",ROUND(IF(VLOOKUP($E121,'Country Indicator Data'!$B$4:$N$194,9,FALSE)&gt;Q$3,5,IF(VLOOKUP($E121,'Country Indicator Data'!$B$4:$N$194,9,FALSE)&lt;Q$4,0,5-(LOG(Q$3)-LOG(VLOOKUP($E121,'Country Indicator Data'!$B$4:$N$194,9,FALSE)))/(LOG(Q$3)-LOG(Q$4))*5)),1))))</f>
        <v>2.6</v>
      </c>
      <c r="R121" s="238">
        <f t="shared" si="43"/>
        <v>2.8</v>
      </c>
      <c r="S121" s="238">
        <f>IF(B121="Regional crisis",((IF(VLOOKUP($C121,'Regional Crises'!$B$1:$R$66,17,FALSE)="x","x",ROUND(IF(VLOOKUP($C121,'Regional Crises'!$B$1:$R$66,17,FALSE)&gt;S$3,0,IF(VLOOKUP($C121,'Regional Crises'!$B$1:$R$66,17,FALSE)&lt;S$4,5,(S$3-VLOOKUP($C121,'Regional Crises'!$B$1:$R$66,17,FALSE))/(S$3-S$4)*5)),1)))),(IF(VLOOKUP($E121,'Country Indicator Data'!$B$4:$N$194,13,FALSE)="x","x",ROUND(IF(VLOOKUP($E121,'Country Indicator Data'!$B$4:$N$194,13,FALSE)&gt;S$3,0,IF(VLOOKUP($E121,'Country Indicator Data'!$B$4:$N$194,13,FALSE)&lt;S$4,5,(S$3-VLOOKUP($E121,'Country Indicator Data'!$B$4:$N$194,13,FALSE))/(S$3-S$4)*5)),1))))</f>
        <v>3.2</v>
      </c>
      <c r="T121" s="238">
        <f>IF(B121="Regional crisis",((IF(VLOOKUP($C121,'Regional Crises'!$B$1:$R$66,14,FALSE)="x","x",ROUND(IF(VLOOKUP($C121,'Regional Crises'!$B$1:$R$66,14,FALSE)&gt;T$3,0,IF(VLOOKUP($C121,'Regional Crises'!$B$1:$R$66,14,FALSE)&lt;T$4,5,(T$3-VLOOKUP($C121,'Regional Crises'!$B$1:$R$66,14,FALSE))/(T$3-T$4)*5)),1)))),(IF(VLOOKUP($E121,'Country Indicator Data'!$B$4:$N$194,10,FALSE)="x","x",ROUND(IF(VLOOKUP($E121,'Country Indicator Data'!$B$4:$N$194,10,FALSE)&gt;T$3,0,IF(VLOOKUP($E121,'Country Indicator Data'!$B$4:$N$194,10,FALSE)&lt;T$4,5,(T$3-VLOOKUP($E121,'Country Indicator Data'!$B$4:$N$194,10,FALSE))/(T$3-T$4)*5)),1))))</f>
        <v>2.4</v>
      </c>
      <c r="U121" s="238">
        <f>IF(B121="Regional crisis",((IF(VLOOKUP($C121,'Regional Crises'!$B$1:$R$66,15,FALSE)="x","x",ROUND(IF(VLOOKUP($C121,'Regional Crises'!$B$1:$R$66,15,FALSE)&gt;U$3,0,IF(VLOOKUP($C121,'Regional Crises'!$B$1:$R$66,15,FALSE)&lt;U$4,5,(U$3-VLOOKUP($C121,'Regional Crises'!$B$1:$R$66,15,FALSE))/(U$3-U$4)*5)),1)))),(IF(VLOOKUP($E121,'Country Indicator Data'!$B$4:$N$194,11,FALSE)="x","x",ROUND(IF(VLOOKUP($E121,'Country Indicator Data'!$B$4:$N$194,11,FALSE)&gt;U$3,0,IF(VLOOKUP($E121,'Country Indicator Data'!$B$4:$N$194,11,FALSE)&lt;U$4,5,(U$3-VLOOKUP($E121,'Country Indicator Data'!$B$4:$N$194,11,FALSE))/(U$3-U$4)*5)),1))))</f>
        <v>3.4</v>
      </c>
      <c r="V121" s="238">
        <f>IF(B121="Regional crisis",((IF(VLOOKUP($C121,'Regional Crises'!$B$1:$R$66,16,FALSE)="x","x",ROUND(IF(VLOOKUP($C121,'Regional Crises'!$B$1:$R$66,16,FALSE)&gt;V$3,0,IF(VLOOKUP($C121,'Regional Crises'!$B$1:$R$66,16,FALSE)&lt;V$4,5,(V$3-VLOOKUP($C121,'Regional Crises'!$B$1:$R$66,16,FALSE))/(V$3-V$4)*5)),1)))),(IF(VLOOKUP($E121,'Country Indicator Data'!$B$4:$N$194,12,FALSE)="x","x",ROUND(IF(VLOOKUP($E121,'Country Indicator Data'!$B$4:$N$194,12,FALSE)&gt;V$3,0,IF(VLOOKUP($E121,'Country Indicator Data'!$B$4:$N$194,12,FALSE)&lt;V$4,5,(V$3-VLOOKUP($E121,'Country Indicator Data'!$B$4:$N$194,12,FALSE))/(V$3-V$4)*5)),1))))</f>
        <v>3.4</v>
      </c>
      <c r="W121" s="238">
        <f t="shared" si="44"/>
        <v>3.1</v>
      </c>
      <c r="X121" s="238">
        <f t="shared" si="45"/>
        <v>2.6</v>
      </c>
      <c r="Y121" s="245">
        <f>IF('Core Indicators'!FC118="x","x",IF('Core Indicators'!FC118&gt;=5,5,IF('Core Indicators'!FC118&gt;=4,4,IF('Core Indicators'!FC118&gt;=3,3,IF('Core Indicators'!FC118&gt;=2,2,IF('Core Indicators'!FC118&gt;=1,1,0))))))</f>
        <v>2</v>
      </c>
      <c r="Z121" s="238">
        <f t="shared" si="46"/>
        <v>2</v>
      </c>
      <c r="AA121" s="245">
        <f>'Crisis Indicator Data'!Y118</f>
        <v>0</v>
      </c>
      <c r="AB121" s="245">
        <f>'Crisis Indicator Data'!Z118</f>
        <v>1</v>
      </c>
      <c r="AC121" s="245">
        <f>'Crisis Indicator Data'!AA118</f>
        <v>1</v>
      </c>
      <c r="AD121" s="245">
        <f>'Crisis Indicator Data'!AB118</f>
        <v>0</v>
      </c>
      <c r="AE121" s="245">
        <f t="shared" si="47"/>
        <v>2</v>
      </c>
      <c r="AF121" s="245">
        <f>'Crisis Indicator Data'!AC118</f>
        <v>0</v>
      </c>
      <c r="AG121" s="245">
        <f>'Crisis Indicator Data'!AD118</f>
        <v>1</v>
      </c>
      <c r="AH121" s="245">
        <f t="shared" si="48"/>
        <v>1</v>
      </c>
      <c r="AI121" s="245">
        <f>'Crisis Indicator Data'!AE118</f>
        <v>1</v>
      </c>
      <c r="AJ121" s="245">
        <f>'Crisis Indicator Data'!AF118</f>
        <v>3</v>
      </c>
      <c r="AK121" s="245">
        <f>'Crisis Indicator Data'!AG118</f>
        <v>2</v>
      </c>
      <c r="AL121" s="245">
        <f t="shared" si="49"/>
        <v>4</v>
      </c>
      <c r="AM121" s="238">
        <f t="shared" si="50"/>
        <v>2</v>
      </c>
      <c r="AN121" s="238">
        <f t="shared" si="51"/>
        <v>2</v>
      </c>
    </row>
    <row r="122" spans="1:40" ht="13.5" customHeight="1" x14ac:dyDescent="0.3">
      <c r="A122" s="148" t="str">
        <f>'Crisis Indicator Data'!A119</f>
        <v xml:space="preserve">Conflict in southern Thailand </v>
      </c>
      <c r="B122" s="149" t="str">
        <f>'Crisis Indicator Data'!B119</f>
        <v>Conflict</v>
      </c>
      <c r="C122" s="149" t="str">
        <f>'Crisis Indicator Data'!C119</f>
        <v>THA002</v>
      </c>
      <c r="D122" s="149" t="str">
        <f>'Crisis Indicator Data'!D119</f>
        <v>Thailand</v>
      </c>
      <c r="E122" s="150" t="str">
        <f>'Crisis Indicator Data'!E119</f>
        <v>THA</v>
      </c>
      <c r="F122" s="238">
        <f>IF(B122="Regional crisis",(IF(VLOOKUP($C122,'Regional Crises'!$B$1:$R$66,7,FALSE)="x","x",ROUND(IF(VLOOKUP($C122,'Regional Crises'!$B$1:$R$66,7,FALSE)&gt;$F$3,5,IF(VLOOKUP($C122,'Regional Crises'!$B$1:$R$66,7,FALSE)&lt;F$4,0,($F$3-VLOOKUP($C122,'Regional Crises'!$B$1:$R$66,7,FALSE))/($F$3-$F$4)*5)),1))),IF(VLOOKUP($E122,'Country Indicator Data'!$B$4:$N$194,3,FALSE)="x","x",ROUND(IF(VLOOKUP($E122,'Country Indicator Data'!$B$4:$N$194,3,FALSE)&gt;$F$3,5,IF(VLOOKUP($E122,'Country Indicator Data'!$B$4:$N$194,3,FALSE)&lt;$F$4,0,($F$3-VLOOKUP($E122,'Country Indicator Data'!$B$4:$N$194,3,FALSE))/($F$3-$F$4)*5)),1)))</f>
        <v>2.1</v>
      </c>
      <c r="G122" s="238">
        <f>IF(B122="Regional crisis",(IF(VLOOKUP($C122,'Regional Crises'!$B$1:$R$66,9,FALSE)="x","x",ROUND(IF(VLOOKUP($C122,'Regional Crises'!$B$1:$R$66,9,FALSE)&gt;G$3,5,IF(VLOOKUP($C122,'Regional Crises'!$B$1:$R$66,9,FALSE)&lt;G$4,0,(G$3-VLOOKUP($C122,'Regional Crises'!$B$1:$R$66,9,FALSE))/(G$3-G$4)*5)),1))),IF(VLOOKUP($E122,'Country Indicator Data'!$B$4:$N$194,5,FALSE)="x","x",ROUND(IF(VLOOKUP($E122,'Country Indicator Data'!$B$4:$N$194,5,FALSE)&gt;G$3,5,IF(VLOOKUP($E122,'Country Indicator Data'!$B$4:$N$194,5,FALSE)&lt;G$4,0,(G$3-VLOOKUP($E122,'Country Indicator Data'!$B$4:$N$194,5,FALSE))/(G$3-G$4)*5)),1)))</f>
        <v>3.4</v>
      </c>
      <c r="H122" s="238">
        <f t="shared" si="39"/>
        <v>2.75</v>
      </c>
      <c r="I122" s="238">
        <f>IF(B122="Regional crisis",(IF(VLOOKUP($C122,'Regional Crises'!$B$1:$R$66,6,FALSE)="x","x",ROUND(IF(VLOOKUP($C122,'Regional Crises'!$B$1:$R$66,6,FALSE)&gt;I$3,5,IF(VLOOKUP($C122,'Regional Crises'!$B$1:$R$66,6,FALSE)&lt;I$4,0,5-(I$3-VLOOKUP($C122,'Regional Crises'!$B$1:$R$66,6,FALSE))/(I$3-I$4)*5)),1))),IF(VLOOKUP($E122,'Country Indicator Data'!$B$4:$N$194,2,FALSE)="x","x",ROUND(IF(VLOOKUP($E122,'Country Indicator Data'!$B$4:$N$194,2,FALSE)&gt;I$3,5,IF(VLOOKUP($E122,'Country Indicator Data'!$B$4:$N$194,2,FALSE)&lt;I$4,0,5-(I$3-VLOOKUP($E122,'Country Indicator Data'!$B$4:$N$194,2,FALSE))/(I$3-I$4)*5)),1)))</f>
        <v>1.6</v>
      </c>
      <c r="J122" s="238">
        <f>IF(B122="Regional crisis",(IF(VLOOKUP($C122,'Regional Crises'!$B$1:$R$66,8,FALSE)="x","x",ROUND(IF(VLOOKUP($C122,'Regional Crises'!$B$1:$R$66,8,FALSE)&gt;J$3,5,IF(VLOOKUP($C122,'Regional Crises'!$B$1:$R$66,8,FALSE)&lt;J$4,0,5-(J$3-VLOOKUP($C122,'Regional Crises'!$B$1:$R$66,8,FALSE))/(J$3-J$4)*5)),1))),IF(VLOOKUP($E122,'Country Indicator Data'!$B$4:$N$194,4,FALSE)="x","x",ROUND(IF(VLOOKUP($E122,'Country Indicator Data'!$B$4:$N$194,4,FALSE)&gt;J$3,5,IF(VLOOKUP($E122,'Country Indicator Data'!$B$4:$N$194,4,FALSE)&lt;J$4,0,5-(J$3-VLOOKUP($E122,'Country Indicator Data'!$B$4:$N$194,4,FALSE))/(J$3-J$4)*5)),1)))</f>
        <v>0.5</v>
      </c>
      <c r="K122" s="238">
        <f t="shared" si="40"/>
        <v>1.05</v>
      </c>
      <c r="L122" s="238">
        <f>IF(B122="Regional crisis",(IF(VLOOKUP($C122,'Regional Crises'!$B$1:$R$66,10,FALSE)="x","x",ROUND(IF(VLOOKUP($C122,'Regional Crises'!$B$1:$R$66,10,FALSE)&gt;L$3,5,IF(VLOOKUP($C122,'Regional Crises'!$B$1:$R$66,10,FALSE)&lt;L$4,0,5-(L$3-VLOOKUP($C122,'Regional Crises'!$B$1:$R$66,10,FALSE))/(L$3-L$4)*5)),1))),IF(VLOOKUP($E122,'Country Indicator Data'!$B$4:$N$194,6,FALSE)="x","x",ROUND(IF(VLOOKUP($E122,'Country Indicator Data'!$B$4:$N$194,6,FALSE)&gt;L$3,5,IF(VLOOKUP($E122,'Country Indicator Data'!$B$4:$N$194,6,FALSE)&lt;L$4,0,5-(L$3-VLOOKUP($E122,'Country Indicator Data'!$B$4:$N$194,6,FALSE))/(L$3-L$4)*5)),1)))</f>
        <v>2.5</v>
      </c>
      <c r="M122" s="238">
        <f>IF(B122="Regional crisis",(IF(VLOOKUP($C122,'Regional Crises'!$B$1:$R$66,11,FALSE)="x","x",ROUND(IF(VLOOKUP($C122,'Regional Crises'!$B$1:$R$66,11,FALSE)&gt;M$3,5,IF(VLOOKUP($C122,'Regional Crises'!$B$1:$R$66,11,FALSE)&lt;M$4,0,5-(M$3-VLOOKUP($C122,'Regional Crises'!$B$1:$R$66,11,FALSE))/(M$3-M$4)*5)),1))),IF(VLOOKUP($E122,'Country Indicator Data'!$B$4:$N$194,7,FALSE)="x","x",ROUND(IF(VLOOKUP($E122,'Country Indicator Data'!$B$4:$N$194,7,FALSE)&gt;M$3,5,IF(VLOOKUP($E122,'Country Indicator Data'!$B$4:$N$194,7,FALSE)&lt;M$4,0,5-(M$3-VLOOKUP($E122,'Country Indicator Data'!$B$4:$N$194,7,FALSE))/(M$3-M$4)*5)),1)))</f>
        <v>1.4</v>
      </c>
      <c r="N122" s="238">
        <f t="shared" si="41"/>
        <v>1.95</v>
      </c>
      <c r="O122" s="238">
        <f t="shared" si="42"/>
        <v>1.9166666666666667</v>
      </c>
      <c r="P122" s="238">
        <f>IF(B122="Regional crisis",VLOOKUP(C122,'Regional Crises'!$B$1:$R$69,12,FALSE),VLOOKUP(E122,'Country Indicator Data'!$B$4:$I$194,8,FALSE))</f>
        <v>3</v>
      </c>
      <c r="Q122" s="238">
        <f>IF($B122="Regional crisis",((IF(VLOOKUP($C122,'Regional Crises'!$B$1:$R$66,13,FALSE)="x","x",ROUND(IF(VLOOKUP($C122,'Regional Crises'!$B$1:$R$66,13,FALSE)&gt;Q$3,5,IF(VLOOKUP($C122,'Regional Crises'!$B$1:$R$66,13,FALSE)&lt;Q$4,0,5-(LOG(Q$3)-LOG(VLOOKUP($C122,'Regional Crises'!$B$1:$R$66,13,FALSE)))/(LOG(Q$3)-LOG(Q$4))*5)),1)))),(IF(VLOOKUP($E122,'Country Indicator Data'!$B$4:$N$194,9,FALSE)="x","x",ROUND(IF(VLOOKUP($E122,'Country Indicator Data'!$B$4:$N$194,9,FALSE)&gt;Q$3,5,IF(VLOOKUP($E122,'Country Indicator Data'!$B$4:$N$194,9,FALSE)&lt;Q$4,0,5-(LOG(Q$3)-LOG(VLOOKUP($E122,'Country Indicator Data'!$B$4:$N$194,9,FALSE)))/(LOG(Q$3)-LOG(Q$4))*5)),1))))</f>
        <v>2.6</v>
      </c>
      <c r="R122" s="238">
        <f t="shared" si="43"/>
        <v>2.8</v>
      </c>
      <c r="S122" s="238">
        <f>IF(B122="Regional crisis",((IF(VLOOKUP($C122,'Regional Crises'!$B$1:$R$66,17,FALSE)="x","x",ROUND(IF(VLOOKUP($C122,'Regional Crises'!$B$1:$R$66,17,FALSE)&gt;S$3,0,IF(VLOOKUP($C122,'Regional Crises'!$B$1:$R$66,17,FALSE)&lt;S$4,5,(S$3-VLOOKUP($C122,'Regional Crises'!$B$1:$R$66,17,FALSE))/(S$3-S$4)*5)),1)))),(IF(VLOOKUP($E122,'Country Indicator Data'!$B$4:$N$194,13,FALSE)="x","x",ROUND(IF(VLOOKUP($E122,'Country Indicator Data'!$B$4:$N$194,13,FALSE)&gt;S$3,0,IF(VLOOKUP($E122,'Country Indicator Data'!$B$4:$N$194,13,FALSE)&lt;S$4,5,(S$3-VLOOKUP($E122,'Country Indicator Data'!$B$4:$N$194,13,FALSE))/(S$3-S$4)*5)),1))))</f>
        <v>3.2</v>
      </c>
      <c r="T122" s="238">
        <f>IF(B122="Regional crisis",((IF(VLOOKUP($C122,'Regional Crises'!$B$1:$R$66,14,FALSE)="x","x",ROUND(IF(VLOOKUP($C122,'Regional Crises'!$B$1:$R$66,14,FALSE)&gt;T$3,0,IF(VLOOKUP($C122,'Regional Crises'!$B$1:$R$66,14,FALSE)&lt;T$4,5,(T$3-VLOOKUP($C122,'Regional Crises'!$B$1:$R$66,14,FALSE))/(T$3-T$4)*5)),1)))),(IF(VLOOKUP($E122,'Country Indicator Data'!$B$4:$N$194,10,FALSE)="x","x",ROUND(IF(VLOOKUP($E122,'Country Indicator Data'!$B$4:$N$194,10,FALSE)&gt;T$3,0,IF(VLOOKUP($E122,'Country Indicator Data'!$B$4:$N$194,10,FALSE)&lt;T$4,5,(T$3-VLOOKUP($E122,'Country Indicator Data'!$B$4:$N$194,10,FALSE))/(T$3-T$4)*5)),1))))</f>
        <v>2.4</v>
      </c>
      <c r="U122" s="238">
        <f>IF(B122="Regional crisis",((IF(VLOOKUP($C122,'Regional Crises'!$B$1:$R$66,15,FALSE)="x","x",ROUND(IF(VLOOKUP($C122,'Regional Crises'!$B$1:$R$66,15,FALSE)&gt;U$3,0,IF(VLOOKUP($C122,'Regional Crises'!$B$1:$R$66,15,FALSE)&lt;U$4,5,(U$3-VLOOKUP($C122,'Regional Crises'!$B$1:$R$66,15,FALSE))/(U$3-U$4)*5)),1)))),(IF(VLOOKUP($E122,'Country Indicator Data'!$B$4:$N$194,11,FALSE)="x","x",ROUND(IF(VLOOKUP($E122,'Country Indicator Data'!$B$4:$N$194,11,FALSE)&gt;U$3,0,IF(VLOOKUP($E122,'Country Indicator Data'!$B$4:$N$194,11,FALSE)&lt;U$4,5,(U$3-VLOOKUP($E122,'Country Indicator Data'!$B$4:$N$194,11,FALSE))/(U$3-U$4)*5)),1))))</f>
        <v>3.4</v>
      </c>
      <c r="V122" s="238">
        <f>IF(B122="Regional crisis",((IF(VLOOKUP($C122,'Regional Crises'!$B$1:$R$66,16,FALSE)="x","x",ROUND(IF(VLOOKUP($C122,'Regional Crises'!$B$1:$R$66,16,FALSE)&gt;V$3,0,IF(VLOOKUP($C122,'Regional Crises'!$B$1:$R$66,16,FALSE)&lt;V$4,5,(V$3-VLOOKUP($C122,'Regional Crises'!$B$1:$R$66,16,FALSE))/(V$3-V$4)*5)),1)))),(IF(VLOOKUP($E122,'Country Indicator Data'!$B$4:$N$194,12,FALSE)="x","x",ROUND(IF(VLOOKUP($E122,'Country Indicator Data'!$B$4:$N$194,12,FALSE)&gt;V$3,0,IF(VLOOKUP($E122,'Country Indicator Data'!$B$4:$N$194,12,FALSE)&lt;V$4,5,(V$3-VLOOKUP($E122,'Country Indicator Data'!$B$4:$N$194,12,FALSE))/(V$3-V$4)*5)),1))))</f>
        <v>3.4</v>
      </c>
      <c r="W122" s="238">
        <f t="shared" si="44"/>
        <v>3.1</v>
      </c>
      <c r="X122" s="238">
        <f t="shared" si="45"/>
        <v>2.6</v>
      </c>
      <c r="Y122" s="245">
        <f>IF('Core Indicators'!FC119="x","x",IF('Core Indicators'!FC119&gt;=5,5,IF('Core Indicators'!FC119&gt;=4,4,IF('Core Indicators'!FC119&gt;=3,3,IF('Core Indicators'!FC119&gt;=2,2,IF('Core Indicators'!FC119&gt;=1,1,0))))))</f>
        <v>1</v>
      </c>
      <c r="Z122" s="238">
        <f t="shared" si="46"/>
        <v>1</v>
      </c>
      <c r="AA122" s="245">
        <f>'Crisis Indicator Data'!Y119</f>
        <v>0</v>
      </c>
      <c r="AB122" s="245">
        <f>'Crisis Indicator Data'!Z119</f>
        <v>1</v>
      </c>
      <c r="AC122" s="245">
        <f>'Crisis Indicator Data'!AA119</f>
        <v>0</v>
      </c>
      <c r="AD122" s="245">
        <f>'Crisis Indicator Data'!AB119</f>
        <v>0</v>
      </c>
      <c r="AE122" s="245">
        <f t="shared" si="47"/>
        <v>1</v>
      </c>
      <c r="AF122" s="245">
        <f>'Crisis Indicator Data'!AC119</f>
        <v>0</v>
      </c>
      <c r="AG122" s="245">
        <f>'Crisis Indicator Data'!AD119</f>
        <v>0</v>
      </c>
      <c r="AH122" s="245">
        <f t="shared" si="48"/>
        <v>0</v>
      </c>
      <c r="AI122" s="245">
        <f>'Crisis Indicator Data'!AE119</f>
        <v>1</v>
      </c>
      <c r="AJ122" s="245">
        <f>'Crisis Indicator Data'!AF119</f>
        <v>3</v>
      </c>
      <c r="AK122" s="245">
        <f>'Crisis Indicator Data'!AG119</f>
        <v>2</v>
      </c>
      <c r="AL122" s="245">
        <f t="shared" si="49"/>
        <v>4</v>
      </c>
      <c r="AM122" s="238">
        <f t="shared" si="50"/>
        <v>2</v>
      </c>
      <c r="AN122" s="238">
        <f t="shared" si="51"/>
        <v>1.5</v>
      </c>
    </row>
    <row r="123" spans="1:40" ht="13.5" customHeight="1" x14ac:dyDescent="0.3">
      <c r="A123" s="148" t="str">
        <f>'Crisis Indicator Data'!A120</f>
        <v>Myanmar refugees in Thailand</v>
      </c>
      <c r="B123" s="149" t="str">
        <f>'Crisis Indicator Data'!B120</f>
        <v>International displacement</v>
      </c>
      <c r="C123" s="149" t="str">
        <f>'Crisis Indicator Data'!C120</f>
        <v>THA003</v>
      </c>
      <c r="D123" s="149" t="str">
        <f>'Crisis Indicator Data'!D120</f>
        <v>Thailand</v>
      </c>
      <c r="E123" s="150" t="str">
        <f>'Crisis Indicator Data'!E120</f>
        <v>THA</v>
      </c>
      <c r="F123" s="238">
        <f>IF(B123="Regional crisis",(IF(VLOOKUP($C123,'Regional Crises'!$B$1:$R$66,7,FALSE)="x","x",ROUND(IF(VLOOKUP($C123,'Regional Crises'!$B$1:$R$66,7,FALSE)&gt;$F$3,5,IF(VLOOKUP($C123,'Regional Crises'!$B$1:$R$66,7,FALSE)&lt;F$4,0,($F$3-VLOOKUP($C123,'Regional Crises'!$B$1:$R$66,7,FALSE))/($F$3-$F$4)*5)),1))),IF(VLOOKUP($E123,'Country Indicator Data'!$B$4:$N$194,3,FALSE)="x","x",ROUND(IF(VLOOKUP($E123,'Country Indicator Data'!$B$4:$N$194,3,FALSE)&gt;$F$3,5,IF(VLOOKUP($E123,'Country Indicator Data'!$B$4:$N$194,3,FALSE)&lt;$F$4,0,($F$3-VLOOKUP($E123,'Country Indicator Data'!$B$4:$N$194,3,FALSE))/($F$3-$F$4)*5)),1)))</f>
        <v>2.1</v>
      </c>
      <c r="G123" s="238">
        <f>IF(B123="Regional crisis",(IF(VLOOKUP($C123,'Regional Crises'!$B$1:$R$66,9,FALSE)="x","x",ROUND(IF(VLOOKUP($C123,'Regional Crises'!$B$1:$R$66,9,FALSE)&gt;G$3,5,IF(VLOOKUP($C123,'Regional Crises'!$B$1:$R$66,9,FALSE)&lt;G$4,0,(G$3-VLOOKUP($C123,'Regional Crises'!$B$1:$R$66,9,FALSE))/(G$3-G$4)*5)),1))),IF(VLOOKUP($E123,'Country Indicator Data'!$B$4:$N$194,5,FALSE)="x","x",ROUND(IF(VLOOKUP($E123,'Country Indicator Data'!$B$4:$N$194,5,FALSE)&gt;G$3,5,IF(VLOOKUP($E123,'Country Indicator Data'!$B$4:$N$194,5,FALSE)&lt;G$4,0,(G$3-VLOOKUP($E123,'Country Indicator Data'!$B$4:$N$194,5,FALSE))/(G$3-G$4)*5)),1)))</f>
        <v>3.4</v>
      </c>
      <c r="H123" s="238">
        <f t="shared" si="39"/>
        <v>2.75</v>
      </c>
      <c r="I123" s="238">
        <f>IF(B123="Regional crisis",(IF(VLOOKUP($C123,'Regional Crises'!$B$1:$R$66,6,FALSE)="x","x",ROUND(IF(VLOOKUP($C123,'Regional Crises'!$B$1:$R$66,6,FALSE)&gt;I$3,5,IF(VLOOKUP($C123,'Regional Crises'!$B$1:$R$66,6,FALSE)&lt;I$4,0,5-(I$3-VLOOKUP($C123,'Regional Crises'!$B$1:$R$66,6,FALSE))/(I$3-I$4)*5)),1))),IF(VLOOKUP($E123,'Country Indicator Data'!$B$4:$N$194,2,FALSE)="x","x",ROUND(IF(VLOOKUP($E123,'Country Indicator Data'!$B$4:$N$194,2,FALSE)&gt;I$3,5,IF(VLOOKUP($E123,'Country Indicator Data'!$B$4:$N$194,2,FALSE)&lt;I$4,0,5-(I$3-VLOOKUP($E123,'Country Indicator Data'!$B$4:$N$194,2,FALSE))/(I$3-I$4)*5)),1)))</f>
        <v>1.6</v>
      </c>
      <c r="J123" s="238">
        <f>IF(B123="Regional crisis",(IF(VLOOKUP($C123,'Regional Crises'!$B$1:$R$66,8,FALSE)="x","x",ROUND(IF(VLOOKUP($C123,'Regional Crises'!$B$1:$R$66,8,FALSE)&gt;J$3,5,IF(VLOOKUP($C123,'Regional Crises'!$B$1:$R$66,8,FALSE)&lt;J$4,0,5-(J$3-VLOOKUP($C123,'Regional Crises'!$B$1:$R$66,8,FALSE))/(J$3-J$4)*5)),1))),IF(VLOOKUP($E123,'Country Indicator Data'!$B$4:$N$194,4,FALSE)="x","x",ROUND(IF(VLOOKUP($E123,'Country Indicator Data'!$B$4:$N$194,4,FALSE)&gt;J$3,5,IF(VLOOKUP($E123,'Country Indicator Data'!$B$4:$N$194,4,FALSE)&lt;J$4,0,5-(J$3-VLOOKUP($E123,'Country Indicator Data'!$B$4:$N$194,4,FALSE))/(J$3-J$4)*5)),1)))</f>
        <v>0.5</v>
      </c>
      <c r="K123" s="238">
        <f t="shared" si="40"/>
        <v>1.05</v>
      </c>
      <c r="L123" s="238">
        <f>IF(B123="Regional crisis",(IF(VLOOKUP($C123,'Regional Crises'!$B$1:$R$66,10,FALSE)="x","x",ROUND(IF(VLOOKUP($C123,'Regional Crises'!$B$1:$R$66,10,FALSE)&gt;L$3,5,IF(VLOOKUP($C123,'Regional Crises'!$B$1:$R$66,10,FALSE)&lt;L$4,0,5-(L$3-VLOOKUP($C123,'Regional Crises'!$B$1:$R$66,10,FALSE))/(L$3-L$4)*5)),1))),IF(VLOOKUP($E123,'Country Indicator Data'!$B$4:$N$194,6,FALSE)="x","x",ROUND(IF(VLOOKUP($E123,'Country Indicator Data'!$B$4:$N$194,6,FALSE)&gt;L$3,5,IF(VLOOKUP($E123,'Country Indicator Data'!$B$4:$N$194,6,FALSE)&lt;L$4,0,5-(L$3-VLOOKUP($E123,'Country Indicator Data'!$B$4:$N$194,6,FALSE))/(L$3-L$4)*5)),1)))</f>
        <v>2.5</v>
      </c>
      <c r="M123" s="238">
        <f>IF(B123="Regional crisis",(IF(VLOOKUP($C123,'Regional Crises'!$B$1:$R$66,11,FALSE)="x","x",ROUND(IF(VLOOKUP($C123,'Regional Crises'!$B$1:$R$66,11,FALSE)&gt;M$3,5,IF(VLOOKUP($C123,'Regional Crises'!$B$1:$R$66,11,FALSE)&lt;M$4,0,5-(M$3-VLOOKUP($C123,'Regional Crises'!$B$1:$R$66,11,FALSE))/(M$3-M$4)*5)),1))),IF(VLOOKUP($E123,'Country Indicator Data'!$B$4:$N$194,7,FALSE)="x","x",ROUND(IF(VLOOKUP($E123,'Country Indicator Data'!$B$4:$N$194,7,FALSE)&gt;M$3,5,IF(VLOOKUP($E123,'Country Indicator Data'!$B$4:$N$194,7,FALSE)&lt;M$4,0,5-(M$3-VLOOKUP($E123,'Country Indicator Data'!$B$4:$N$194,7,FALSE))/(M$3-M$4)*5)),1)))</f>
        <v>1.4</v>
      </c>
      <c r="N123" s="238">
        <f t="shared" si="41"/>
        <v>1.95</v>
      </c>
      <c r="O123" s="238">
        <f t="shared" si="42"/>
        <v>1.9166666666666667</v>
      </c>
      <c r="P123" s="238">
        <f>IF(B123="Regional crisis",VLOOKUP(C123,'Regional Crises'!$B$1:$R$69,12,FALSE),VLOOKUP(E123,'Country Indicator Data'!$B$4:$I$194,8,FALSE))</f>
        <v>3</v>
      </c>
      <c r="Q123" s="238">
        <f>IF($B123="Regional crisis",((IF(VLOOKUP($C123,'Regional Crises'!$B$1:$R$66,13,FALSE)="x","x",ROUND(IF(VLOOKUP($C123,'Regional Crises'!$B$1:$R$66,13,FALSE)&gt;Q$3,5,IF(VLOOKUP($C123,'Regional Crises'!$B$1:$R$66,13,FALSE)&lt;Q$4,0,5-(LOG(Q$3)-LOG(VLOOKUP($C123,'Regional Crises'!$B$1:$R$66,13,FALSE)))/(LOG(Q$3)-LOG(Q$4))*5)),1)))),(IF(VLOOKUP($E123,'Country Indicator Data'!$B$4:$N$194,9,FALSE)="x","x",ROUND(IF(VLOOKUP($E123,'Country Indicator Data'!$B$4:$N$194,9,FALSE)&gt;Q$3,5,IF(VLOOKUP($E123,'Country Indicator Data'!$B$4:$N$194,9,FALSE)&lt;Q$4,0,5-(LOG(Q$3)-LOG(VLOOKUP($E123,'Country Indicator Data'!$B$4:$N$194,9,FALSE)))/(LOG(Q$3)-LOG(Q$4))*5)),1))))</f>
        <v>2.6</v>
      </c>
      <c r="R123" s="238">
        <f t="shared" si="43"/>
        <v>2.8</v>
      </c>
      <c r="S123" s="238">
        <f>IF(B123="Regional crisis",((IF(VLOOKUP($C123,'Regional Crises'!$B$1:$R$66,17,FALSE)="x","x",ROUND(IF(VLOOKUP($C123,'Regional Crises'!$B$1:$R$66,17,FALSE)&gt;S$3,0,IF(VLOOKUP($C123,'Regional Crises'!$B$1:$R$66,17,FALSE)&lt;S$4,5,(S$3-VLOOKUP($C123,'Regional Crises'!$B$1:$R$66,17,FALSE))/(S$3-S$4)*5)),1)))),(IF(VLOOKUP($E123,'Country Indicator Data'!$B$4:$N$194,13,FALSE)="x","x",ROUND(IF(VLOOKUP($E123,'Country Indicator Data'!$B$4:$N$194,13,FALSE)&gt;S$3,0,IF(VLOOKUP($E123,'Country Indicator Data'!$B$4:$N$194,13,FALSE)&lt;S$4,5,(S$3-VLOOKUP($E123,'Country Indicator Data'!$B$4:$N$194,13,FALSE))/(S$3-S$4)*5)),1))))</f>
        <v>3.2</v>
      </c>
      <c r="T123" s="238">
        <f>IF(B123="Regional crisis",((IF(VLOOKUP($C123,'Regional Crises'!$B$1:$R$66,14,FALSE)="x","x",ROUND(IF(VLOOKUP($C123,'Regional Crises'!$B$1:$R$66,14,FALSE)&gt;T$3,0,IF(VLOOKUP($C123,'Regional Crises'!$B$1:$R$66,14,FALSE)&lt;T$4,5,(T$3-VLOOKUP($C123,'Regional Crises'!$B$1:$R$66,14,FALSE))/(T$3-T$4)*5)),1)))),(IF(VLOOKUP($E123,'Country Indicator Data'!$B$4:$N$194,10,FALSE)="x","x",ROUND(IF(VLOOKUP($E123,'Country Indicator Data'!$B$4:$N$194,10,FALSE)&gt;T$3,0,IF(VLOOKUP($E123,'Country Indicator Data'!$B$4:$N$194,10,FALSE)&lt;T$4,5,(T$3-VLOOKUP($E123,'Country Indicator Data'!$B$4:$N$194,10,FALSE))/(T$3-T$4)*5)),1))))</f>
        <v>2.4</v>
      </c>
      <c r="U123" s="238">
        <f>IF(B123="Regional crisis",((IF(VLOOKUP($C123,'Regional Crises'!$B$1:$R$66,15,FALSE)="x","x",ROUND(IF(VLOOKUP($C123,'Regional Crises'!$B$1:$R$66,15,FALSE)&gt;U$3,0,IF(VLOOKUP($C123,'Regional Crises'!$B$1:$R$66,15,FALSE)&lt;U$4,5,(U$3-VLOOKUP($C123,'Regional Crises'!$B$1:$R$66,15,FALSE))/(U$3-U$4)*5)),1)))),(IF(VLOOKUP($E123,'Country Indicator Data'!$B$4:$N$194,11,FALSE)="x","x",ROUND(IF(VLOOKUP($E123,'Country Indicator Data'!$B$4:$N$194,11,FALSE)&gt;U$3,0,IF(VLOOKUP($E123,'Country Indicator Data'!$B$4:$N$194,11,FALSE)&lt;U$4,5,(U$3-VLOOKUP($E123,'Country Indicator Data'!$B$4:$N$194,11,FALSE))/(U$3-U$4)*5)),1))))</f>
        <v>3.4</v>
      </c>
      <c r="V123" s="238">
        <f>IF(B123="Regional crisis",((IF(VLOOKUP($C123,'Regional Crises'!$B$1:$R$66,16,FALSE)="x","x",ROUND(IF(VLOOKUP($C123,'Regional Crises'!$B$1:$R$66,16,FALSE)&gt;V$3,0,IF(VLOOKUP($C123,'Regional Crises'!$B$1:$R$66,16,FALSE)&lt;V$4,5,(V$3-VLOOKUP($C123,'Regional Crises'!$B$1:$R$66,16,FALSE))/(V$3-V$4)*5)),1)))),(IF(VLOOKUP($E123,'Country Indicator Data'!$B$4:$N$194,12,FALSE)="x","x",ROUND(IF(VLOOKUP($E123,'Country Indicator Data'!$B$4:$N$194,12,FALSE)&gt;V$3,0,IF(VLOOKUP($E123,'Country Indicator Data'!$B$4:$N$194,12,FALSE)&lt;V$4,5,(V$3-VLOOKUP($E123,'Country Indicator Data'!$B$4:$N$194,12,FALSE))/(V$3-V$4)*5)),1))))</f>
        <v>3.4</v>
      </c>
      <c r="W123" s="238">
        <f t="shared" si="44"/>
        <v>3.1</v>
      </c>
      <c r="X123" s="238">
        <f t="shared" si="45"/>
        <v>2.6</v>
      </c>
      <c r="Y123" s="245">
        <f>IF('Core Indicators'!FC120="x","x",IF('Core Indicators'!FC120&gt;=5,5,IF('Core Indicators'!FC120&gt;=4,4,IF('Core Indicators'!FC120&gt;=3,3,IF('Core Indicators'!FC120&gt;=2,2,IF('Core Indicators'!FC120&gt;=1,1,0))))))</f>
        <v>1</v>
      </c>
      <c r="Z123" s="238">
        <f t="shared" si="46"/>
        <v>1</v>
      </c>
      <c r="AA123" s="245">
        <f>'Crisis Indicator Data'!Y120</f>
        <v>0</v>
      </c>
      <c r="AB123" s="245">
        <f>'Crisis Indicator Data'!Z120</f>
        <v>0</v>
      </c>
      <c r="AC123" s="245">
        <f>'Crisis Indicator Data'!AA120</f>
        <v>1</v>
      </c>
      <c r="AD123" s="245">
        <f>'Crisis Indicator Data'!AB120</f>
        <v>0</v>
      </c>
      <c r="AE123" s="245">
        <f t="shared" si="47"/>
        <v>1</v>
      </c>
      <c r="AF123" s="245">
        <f>'Crisis Indicator Data'!AC120</f>
        <v>0</v>
      </c>
      <c r="AG123" s="245">
        <f>'Crisis Indicator Data'!AD120</f>
        <v>1</v>
      </c>
      <c r="AH123" s="245">
        <f t="shared" si="48"/>
        <v>1</v>
      </c>
      <c r="AI123" s="245">
        <f>'Crisis Indicator Data'!AE120</f>
        <v>1</v>
      </c>
      <c r="AJ123" s="245">
        <f>'Crisis Indicator Data'!AF120</f>
        <v>3</v>
      </c>
      <c r="AK123" s="245">
        <f>'Crisis Indicator Data'!AG120</f>
        <v>2</v>
      </c>
      <c r="AL123" s="245">
        <f t="shared" si="49"/>
        <v>4</v>
      </c>
      <c r="AM123" s="238">
        <f t="shared" si="50"/>
        <v>2</v>
      </c>
      <c r="AN123" s="238">
        <f t="shared" si="51"/>
        <v>1.5</v>
      </c>
    </row>
    <row r="124" spans="1:40" ht="13.5" customHeight="1" x14ac:dyDescent="0.3">
      <c r="A124" s="148" t="str">
        <f>'Crisis Indicator Data'!A121</f>
        <v>Tropical Cyclone Seroja</v>
      </c>
      <c r="B124" s="149" t="str">
        <f>'Crisis Indicator Data'!B121</f>
        <v>Tropical cyclone</v>
      </c>
      <c r="C124" s="149" t="str">
        <f>'Crisis Indicator Data'!C121</f>
        <v>TLS002</v>
      </c>
      <c r="D124" s="149" t="str">
        <f>'Crisis Indicator Data'!D121</f>
        <v>Timor Leste</v>
      </c>
      <c r="E124" s="150" t="str">
        <f>'Crisis Indicator Data'!E121</f>
        <v>TLS</v>
      </c>
      <c r="F124" s="238">
        <f>IF(B124="Regional crisis",(IF(VLOOKUP($C124,'Regional Crises'!$B$1:$R$66,7,FALSE)="x","x",ROUND(IF(VLOOKUP($C124,'Regional Crises'!$B$1:$R$66,7,FALSE)&gt;$F$3,5,IF(VLOOKUP($C124,'Regional Crises'!$B$1:$R$66,7,FALSE)&lt;F$4,0,($F$3-VLOOKUP($C124,'Regional Crises'!$B$1:$R$66,7,FALSE))/($F$3-$F$4)*5)),1))),IF(VLOOKUP($E124,'Country Indicator Data'!$B$4:$N$194,3,FALSE)="x","x",ROUND(IF(VLOOKUP($E124,'Country Indicator Data'!$B$4:$N$194,3,FALSE)&gt;$F$3,5,IF(VLOOKUP($E124,'Country Indicator Data'!$B$4:$N$194,3,FALSE)&lt;$F$4,0,($F$3-VLOOKUP($E124,'Country Indicator Data'!$B$4:$N$194,3,FALSE))/($F$3-$F$4)*5)),1)))</f>
        <v>0.4</v>
      </c>
      <c r="G124" s="238">
        <f>IF(B124="Regional crisis",(IF(VLOOKUP($C124,'Regional Crises'!$B$1:$R$66,9,FALSE)="x","x",ROUND(IF(VLOOKUP($C124,'Regional Crises'!$B$1:$R$66,9,FALSE)&gt;G$3,5,IF(VLOOKUP($C124,'Regional Crises'!$B$1:$R$66,9,FALSE)&lt;G$4,0,(G$3-VLOOKUP($C124,'Regional Crises'!$B$1:$R$66,9,FALSE))/(G$3-G$4)*5)),1))),IF(VLOOKUP($E124,'Country Indicator Data'!$B$4:$N$194,5,FALSE)="x","x",ROUND(IF(VLOOKUP($E124,'Country Indicator Data'!$B$4:$N$194,5,FALSE)&gt;G$3,5,IF(VLOOKUP($E124,'Country Indicator Data'!$B$4:$N$194,5,FALSE)&lt;G$4,0,(G$3-VLOOKUP($E124,'Country Indicator Data'!$B$4:$N$194,5,FALSE))/(G$3-G$4)*5)),1)))</f>
        <v>1.2</v>
      </c>
      <c r="H124" s="238">
        <f t="shared" si="39"/>
        <v>0.8</v>
      </c>
      <c r="I124" s="238">
        <f>IF(B124="Regional crisis",(IF(VLOOKUP($C124,'Regional Crises'!$B$1:$R$66,6,FALSE)="x","x",ROUND(IF(VLOOKUP($C124,'Regional Crises'!$B$1:$R$66,6,FALSE)&gt;I$3,5,IF(VLOOKUP($C124,'Regional Crises'!$B$1:$R$66,6,FALSE)&lt;I$4,0,5-(I$3-VLOOKUP($C124,'Regional Crises'!$B$1:$R$66,6,FALSE))/(I$3-I$4)*5)),1))),IF(VLOOKUP($E124,'Country Indicator Data'!$B$4:$N$194,2,FALSE)="x","x",ROUND(IF(VLOOKUP($E124,'Country Indicator Data'!$B$4:$N$194,2,FALSE)&gt;I$3,5,IF(VLOOKUP($E124,'Country Indicator Data'!$B$4:$N$194,2,FALSE)&lt;I$4,0,5-(I$3-VLOOKUP($E124,'Country Indicator Data'!$B$4:$N$194,2,FALSE))/(I$3-I$4)*5)),1)))</f>
        <v>0</v>
      </c>
      <c r="J124" s="238">
        <f>IF(B124="Regional crisis",(IF(VLOOKUP($C124,'Regional Crises'!$B$1:$R$66,8,FALSE)="x","x",ROUND(IF(VLOOKUP($C124,'Regional Crises'!$B$1:$R$66,8,FALSE)&gt;J$3,5,IF(VLOOKUP($C124,'Regional Crises'!$B$1:$R$66,8,FALSE)&lt;J$4,0,5-(J$3-VLOOKUP($C124,'Regional Crises'!$B$1:$R$66,8,FALSE))/(J$3-J$4)*5)),1))),IF(VLOOKUP($E124,'Country Indicator Data'!$B$4:$N$194,4,FALSE)="x","x",ROUND(IF(VLOOKUP($E124,'Country Indicator Data'!$B$4:$N$194,4,FALSE)&gt;J$3,5,IF(VLOOKUP($E124,'Country Indicator Data'!$B$4:$N$194,4,FALSE)&lt;J$4,0,5-(J$3-VLOOKUP($E124,'Country Indicator Data'!$B$4:$N$194,4,FALSE))/(J$3-J$4)*5)),1)))</f>
        <v>0</v>
      </c>
      <c r="K124" s="238">
        <f t="shared" si="40"/>
        <v>0</v>
      </c>
      <c r="L124" s="238" t="str">
        <f>IF(B124="Regional crisis",(IF(VLOOKUP($C124,'Regional Crises'!$B$1:$R$66,10,FALSE)="x","x",ROUND(IF(VLOOKUP($C124,'Regional Crises'!$B$1:$R$66,10,FALSE)&gt;L$3,5,IF(VLOOKUP($C124,'Regional Crises'!$B$1:$R$66,10,FALSE)&lt;L$4,0,5-(L$3-VLOOKUP($C124,'Regional Crises'!$B$1:$R$66,10,FALSE))/(L$3-L$4)*5)),1))),IF(VLOOKUP($E124,'Country Indicator Data'!$B$4:$N$194,6,FALSE)="x","x",ROUND(IF(VLOOKUP($E124,'Country Indicator Data'!$B$4:$N$194,6,FALSE)&gt;L$3,5,IF(VLOOKUP($E124,'Country Indicator Data'!$B$4:$N$194,6,FALSE)&lt;L$4,0,5-(L$3-VLOOKUP($E124,'Country Indicator Data'!$B$4:$N$194,6,FALSE))/(L$3-L$4)*5)),1)))</f>
        <v>x</v>
      </c>
      <c r="M124" s="238">
        <f>IF(B124="Regional crisis",(IF(VLOOKUP($C124,'Regional Crises'!$B$1:$R$66,11,FALSE)="x","x",ROUND(IF(VLOOKUP($C124,'Regional Crises'!$B$1:$R$66,11,FALSE)&gt;M$3,5,IF(VLOOKUP($C124,'Regional Crises'!$B$1:$R$66,11,FALSE)&lt;M$4,0,5-(M$3-VLOOKUP($C124,'Regional Crises'!$B$1:$R$66,11,FALSE))/(M$3-M$4)*5)),1))),IF(VLOOKUP($E124,'Country Indicator Data'!$B$4:$N$194,7,FALSE)="x","x",ROUND(IF(VLOOKUP($E124,'Country Indicator Data'!$B$4:$N$194,7,FALSE)&gt;M$3,5,IF(VLOOKUP($E124,'Country Indicator Data'!$B$4:$N$194,7,FALSE)&lt;M$4,0,5-(M$3-VLOOKUP($E124,'Country Indicator Data'!$B$4:$N$194,7,FALSE))/(M$3-M$4)*5)),1)))</f>
        <v>0.5</v>
      </c>
      <c r="N124" s="238">
        <f t="shared" si="41"/>
        <v>0.5</v>
      </c>
      <c r="O124" s="238">
        <f t="shared" si="42"/>
        <v>0.43333333333333335</v>
      </c>
      <c r="P124" s="238">
        <f>IF(B124="Regional crisis",VLOOKUP(C124,'Regional Crises'!$B$1:$R$69,12,FALSE),VLOOKUP(E124,'Country Indicator Data'!$B$4:$I$194,8,FALSE))</f>
        <v>0</v>
      </c>
      <c r="Q124" s="238">
        <f>IF($B124="Regional crisis",((IF(VLOOKUP($C124,'Regional Crises'!$B$1:$R$66,13,FALSE)="x","x",ROUND(IF(VLOOKUP($C124,'Regional Crises'!$B$1:$R$66,13,FALSE)&gt;Q$3,5,IF(VLOOKUP($C124,'Regional Crises'!$B$1:$R$66,13,FALSE)&lt;Q$4,0,5-(LOG(Q$3)-LOG(VLOOKUP($C124,'Regional Crises'!$B$1:$R$66,13,FALSE)))/(LOG(Q$3)-LOG(Q$4))*5)),1)))),(IF(VLOOKUP($E124,'Country Indicator Data'!$B$4:$N$194,9,FALSE)="x","x",ROUND(IF(VLOOKUP($E124,'Country Indicator Data'!$B$4:$N$194,9,FALSE)&gt;Q$3,5,IF(VLOOKUP($E124,'Country Indicator Data'!$B$4:$N$194,9,FALSE)&lt;Q$4,0,5-(LOG(Q$3)-LOG(VLOOKUP($E124,'Country Indicator Data'!$B$4:$N$194,9,FALSE)))/(LOG(Q$3)-LOG(Q$4))*5)),1))))</f>
        <v>2.4</v>
      </c>
      <c r="R124" s="238">
        <f t="shared" si="43"/>
        <v>1.2</v>
      </c>
      <c r="S124" s="238">
        <f>IF(B124="Regional crisis",((IF(VLOOKUP($C124,'Regional Crises'!$B$1:$R$66,17,FALSE)="x","x",ROUND(IF(VLOOKUP($C124,'Regional Crises'!$B$1:$R$66,17,FALSE)&gt;S$3,0,IF(VLOOKUP($C124,'Regional Crises'!$B$1:$R$66,17,FALSE)&lt;S$4,5,(S$3-VLOOKUP($C124,'Regional Crises'!$B$1:$R$66,17,FALSE))/(S$3-S$4)*5)),1)))),(IF(VLOOKUP($E124,'Country Indicator Data'!$B$4:$N$194,13,FALSE)="x","x",ROUND(IF(VLOOKUP($E124,'Country Indicator Data'!$B$4:$N$194,13,FALSE)&gt;S$3,0,IF(VLOOKUP($E124,'Country Indicator Data'!$B$4:$N$194,13,FALSE)&lt;S$4,5,(S$3-VLOOKUP($E124,'Country Indicator Data'!$B$4:$N$194,13,FALSE))/(S$3-S$4)*5)),1))))</f>
        <v>3.1</v>
      </c>
      <c r="T124" s="238">
        <f>IF(B124="Regional crisis",((IF(VLOOKUP($C124,'Regional Crises'!$B$1:$R$66,14,FALSE)="x","x",ROUND(IF(VLOOKUP($C124,'Regional Crises'!$B$1:$R$66,14,FALSE)&gt;T$3,0,IF(VLOOKUP($C124,'Regional Crises'!$B$1:$R$66,14,FALSE)&lt;T$4,5,(T$3-VLOOKUP($C124,'Regional Crises'!$B$1:$R$66,14,FALSE))/(T$3-T$4)*5)),1)))),(IF(VLOOKUP($E124,'Country Indicator Data'!$B$4:$N$194,10,FALSE)="x","x",ROUND(IF(VLOOKUP($E124,'Country Indicator Data'!$B$4:$N$194,10,FALSE)&gt;T$3,0,IF(VLOOKUP($E124,'Country Indicator Data'!$B$4:$N$194,10,FALSE)&lt;T$4,5,(T$3-VLOOKUP($E124,'Country Indicator Data'!$B$4:$N$194,10,FALSE))/(T$3-T$4)*5)),1))))</f>
        <v>3.6</v>
      </c>
      <c r="U124" s="238">
        <f>IF(B124="Regional crisis",((IF(VLOOKUP($C124,'Regional Crises'!$B$1:$R$66,15,FALSE)="x","x",ROUND(IF(VLOOKUP($C124,'Regional Crises'!$B$1:$R$66,15,FALSE)&gt;U$3,0,IF(VLOOKUP($C124,'Regional Crises'!$B$1:$R$66,15,FALSE)&lt;U$4,5,(U$3-VLOOKUP($C124,'Regional Crises'!$B$1:$R$66,15,FALSE))/(U$3-U$4)*5)),1)))),(IF(VLOOKUP($E124,'Country Indicator Data'!$B$4:$N$194,11,FALSE)="x","x",ROUND(IF(VLOOKUP($E124,'Country Indicator Data'!$B$4:$N$194,11,FALSE)&gt;U$3,0,IF(VLOOKUP($E124,'Country Indicator Data'!$B$4:$N$194,11,FALSE)&lt;U$4,5,(U$3-VLOOKUP($E124,'Country Indicator Data'!$B$4:$N$194,11,FALSE))/(U$3-U$4)*5)),1))))</f>
        <v>1.5</v>
      </c>
      <c r="V124" s="238">
        <f>IF(B124="Regional crisis",((IF(VLOOKUP($C124,'Regional Crises'!$B$1:$R$66,16,FALSE)="x","x",ROUND(IF(VLOOKUP($C124,'Regional Crises'!$B$1:$R$66,16,FALSE)&gt;V$3,0,IF(VLOOKUP($C124,'Regional Crises'!$B$1:$R$66,16,FALSE)&lt;V$4,5,(V$3-VLOOKUP($C124,'Regional Crises'!$B$1:$R$66,16,FALSE))/(V$3-V$4)*5)),1)))),(IF(VLOOKUP($E124,'Country Indicator Data'!$B$4:$N$194,12,FALSE)="x","x",ROUND(IF(VLOOKUP($E124,'Country Indicator Data'!$B$4:$N$194,12,FALSE)&gt;V$3,0,IF(VLOOKUP($E124,'Country Indicator Data'!$B$4:$N$194,12,FALSE)&lt;V$4,5,(V$3-VLOOKUP($E124,'Country Indicator Data'!$B$4:$N$194,12,FALSE))/(V$3-V$4)*5)),1))))</f>
        <v>1.5</v>
      </c>
      <c r="W124" s="238">
        <f t="shared" si="44"/>
        <v>2.4</v>
      </c>
      <c r="X124" s="238">
        <f t="shared" si="45"/>
        <v>1.3</v>
      </c>
      <c r="Y124" s="245">
        <f>IF('Core Indicators'!FC121="x","x",IF('Core Indicators'!FC121&gt;=5,5,IF('Core Indicators'!FC121&gt;=4,4,IF('Core Indicators'!FC121&gt;=3,3,IF('Core Indicators'!FC121&gt;=2,2,IF('Core Indicators'!FC121&gt;=1,1,0))))))</f>
        <v>3</v>
      </c>
      <c r="Z124" s="238">
        <f t="shared" si="46"/>
        <v>3</v>
      </c>
      <c r="AA124" s="245">
        <f>'Crisis Indicator Data'!Y121</f>
        <v>0</v>
      </c>
      <c r="AB124" s="245">
        <f>'Crisis Indicator Data'!Z121</f>
        <v>0</v>
      </c>
      <c r="AC124" s="245">
        <f>'Crisis Indicator Data'!AA121</f>
        <v>0</v>
      </c>
      <c r="AD124" s="245">
        <f>'Crisis Indicator Data'!AB121</f>
        <v>0</v>
      </c>
      <c r="AE124" s="245">
        <f t="shared" si="47"/>
        <v>0</v>
      </c>
      <c r="AF124" s="245">
        <f>'Crisis Indicator Data'!AC121</f>
        <v>0</v>
      </c>
      <c r="AG124" s="245">
        <f>'Crisis Indicator Data'!AD121</f>
        <v>0</v>
      </c>
      <c r="AH124" s="245">
        <f t="shared" si="48"/>
        <v>0</v>
      </c>
      <c r="AI124" s="245">
        <f>'Crisis Indicator Data'!AE121</f>
        <v>0</v>
      </c>
      <c r="AJ124" s="245">
        <f>'Crisis Indicator Data'!AF121</f>
        <v>0</v>
      </c>
      <c r="AK124" s="245">
        <f>'Crisis Indicator Data'!AG121</f>
        <v>3</v>
      </c>
      <c r="AL124" s="245">
        <f t="shared" si="49"/>
        <v>3</v>
      </c>
      <c r="AM124" s="238">
        <f t="shared" si="50"/>
        <v>1</v>
      </c>
      <c r="AN124" s="238">
        <f t="shared" si="51"/>
        <v>2</v>
      </c>
    </row>
    <row r="125" spans="1:40" ht="13.5" customHeight="1" x14ac:dyDescent="0.3">
      <c r="A125" s="148" t="str">
        <f>'Crisis Indicator Data'!A122</f>
        <v>Venezuelan refugees in Trinidad and Tobago</v>
      </c>
      <c r="B125" s="149" t="str">
        <f>'Crisis Indicator Data'!B122</f>
        <v>International displacement</v>
      </c>
      <c r="C125" s="149" t="str">
        <f>'Crisis Indicator Data'!C122</f>
        <v>TTO002</v>
      </c>
      <c r="D125" s="149" t="str">
        <f>'Crisis Indicator Data'!D122</f>
        <v>Trinidad and Tobago</v>
      </c>
      <c r="E125" s="150" t="str">
        <f>'Crisis Indicator Data'!E122</f>
        <v>TTO</v>
      </c>
      <c r="F125" s="238">
        <f>IF(B125="Regional crisis",(IF(VLOOKUP($C125,'Regional Crises'!$B$1:$R$66,7,FALSE)="x","x",ROUND(IF(VLOOKUP($C125,'Regional Crises'!$B$1:$R$66,7,FALSE)&gt;$F$3,5,IF(VLOOKUP($C125,'Regional Crises'!$B$1:$R$66,7,FALSE)&lt;F$4,0,($F$3-VLOOKUP($C125,'Regional Crises'!$B$1:$R$66,7,FALSE))/($F$3-$F$4)*5)),1))),IF(VLOOKUP($E125,'Country Indicator Data'!$B$4:$N$194,3,FALSE)="x","x",ROUND(IF(VLOOKUP($E125,'Country Indicator Data'!$B$4:$N$194,3,FALSE)&gt;$F$3,5,IF(VLOOKUP($E125,'Country Indicator Data'!$B$4:$N$194,3,FALSE)&lt;$F$4,0,($F$3-VLOOKUP($E125,'Country Indicator Data'!$B$4:$N$194,3,FALSE))/($F$3-$F$4)*5)),1)))</f>
        <v>0.7</v>
      </c>
      <c r="G125" s="238">
        <f>IF(B125="Regional crisis",(IF(VLOOKUP($C125,'Regional Crises'!$B$1:$R$66,9,FALSE)="x","x",ROUND(IF(VLOOKUP($C125,'Regional Crises'!$B$1:$R$66,9,FALSE)&gt;G$3,5,IF(VLOOKUP($C125,'Regional Crises'!$B$1:$R$66,9,FALSE)&lt;G$4,0,(G$3-VLOOKUP($C125,'Regional Crises'!$B$1:$R$66,9,FALSE))/(G$3-G$4)*5)),1))),IF(VLOOKUP($E125,'Country Indicator Data'!$B$4:$N$194,5,FALSE)="x","x",ROUND(IF(VLOOKUP($E125,'Country Indicator Data'!$B$4:$N$194,5,FALSE)&gt;G$3,5,IF(VLOOKUP($E125,'Country Indicator Data'!$B$4:$N$194,5,FALSE)&lt;G$4,0,(G$3-VLOOKUP($E125,'Country Indicator Data'!$B$4:$N$194,5,FALSE))/(G$3-G$4)*5)),1)))</f>
        <v>0.8</v>
      </c>
      <c r="H125" s="238">
        <f t="shared" si="39"/>
        <v>0.75</v>
      </c>
      <c r="I125" s="238">
        <f>IF(B125="Regional crisis",(IF(VLOOKUP($C125,'Regional Crises'!$B$1:$R$66,6,FALSE)="x","x",ROUND(IF(VLOOKUP($C125,'Regional Crises'!$B$1:$R$66,6,FALSE)&gt;I$3,5,IF(VLOOKUP($C125,'Regional Crises'!$B$1:$R$66,6,FALSE)&lt;I$4,0,5-(I$3-VLOOKUP($C125,'Regional Crises'!$B$1:$R$66,6,FALSE))/(I$3-I$4)*5)),1))),IF(VLOOKUP($E125,'Country Indicator Data'!$B$4:$N$194,2,FALSE)="x","x",ROUND(IF(VLOOKUP($E125,'Country Indicator Data'!$B$4:$N$194,2,FALSE)&gt;I$3,5,IF(VLOOKUP($E125,'Country Indicator Data'!$B$4:$N$194,2,FALSE)&lt;I$4,0,5-(I$3-VLOOKUP($E125,'Country Indicator Data'!$B$4:$N$194,2,FALSE))/(I$3-I$4)*5)),1)))</f>
        <v>3.8</v>
      </c>
      <c r="J125" s="238">
        <f>IF(B125="Regional crisis",(IF(VLOOKUP($C125,'Regional Crises'!$B$1:$R$66,8,FALSE)="x","x",ROUND(IF(VLOOKUP($C125,'Regional Crises'!$B$1:$R$66,8,FALSE)&gt;J$3,5,IF(VLOOKUP($C125,'Regional Crises'!$B$1:$R$66,8,FALSE)&lt;J$4,0,5-(J$3-VLOOKUP($C125,'Regional Crises'!$B$1:$R$66,8,FALSE))/(J$3-J$4)*5)),1))),IF(VLOOKUP($E125,'Country Indicator Data'!$B$4:$N$194,4,FALSE)="x","x",ROUND(IF(VLOOKUP($E125,'Country Indicator Data'!$B$4:$N$194,4,FALSE)&gt;J$3,5,IF(VLOOKUP($E125,'Country Indicator Data'!$B$4:$N$194,4,FALSE)&lt;J$4,0,5-(J$3-VLOOKUP($E125,'Country Indicator Data'!$B$4:$N$194,4,FALSE))/(J$3-J$4)*5)),1)))</f>
        <v>4</v>
      </c>
      <c r="K125" s="238">
        <f t="shared" si="40"/>
        <v>3.9</v>
      </c>
      <c r="L125" s="238">
        <f>IF(B125="Regional crisis",(IF(VLOOKUP($C125,'Regional Crises'!$B$1:$R$66,10,FALSE)="x","x",ROUND(IF(VLOOKUP($C125,'Regional Crises'!$B$1:$R$66,10,FALSE)&gt;L$3,5,IF(VLOOKUP($C125,'Regional Crises'!$B$1:$R$66,10,FALSE)&lt;L$4,0,5-(L$3-VLOOKUP($C125,'Regional Crises'!$B$1:$R$66,10,FALSE))/(L$3-L$4)*5)),1))),IF(VLOOKUP($E125,'Country Indicator Data'!$B$4:$N$194,6,FALSE)="x","x",ROUND(IF(VLOOKUP($E125,'Country Indicator Data'!$B$4:$N$194,6,FALSE)&gt;L$3,5,IF(VLOOKUP($E125,'Country Indicator Data'!$B$4:$N$194,6,FALSE)&lt;L$4,0,5-(L$3-VLOOKUP($E125,'Country Indicator Data'!$B$4:$N$194,6,FALSE))/(L$3-L$4)*5)),1)))</f>
        <v>2.2000000000000002</v>
      </c>
      <c r="M125" s="238" t="str">
        <f>IF(B125="Regional crisis",(IF(VLOOKUP($C125,'Regional Crises'!$B$1:$R$66,11,FALSE)="x","x",ROUND(IF(VLOOKUP($C125,'Regional Crises'!$B$1:$R$66,11,FALSE)&gt;M$3,5,IF(VLOOKUP($C125,'Regional Crises'!$B$1:$R$66,11,FALSE)&lt;M$4,0,5-(M$3-VLOOKUP($C125,'Regional Crises'!$B$1:$R$66,11,FALSE))/(M$3-M$4)*5)),1))),IF(VLOOKUP($E125,'Country Indicator Data'!$B$4:$N$194,7,FALSE)="x","x",ROUND(IF(VLOOKUP($E125,'Country Indicator Data'!$B$4:$N$194,7,FALSE)&gt;M$3,5,IF(VLOOKUP($E125,'Country Indicator Data'!$B$4:$N$194,7,FALSE)&lt;M$4,0,5-(M$3-VLOOKUP($E125,'Country Indicator Data'!$B$4:$N$194,7,FALSE))/(M$3-M$4)*5)),1)))</f>
        <v>x</v>
      </c>
      <c r="N125" s="238">
        <f t="shared" si="41"/>
        <v>2.2000000000000002</v>
      </c>
      <c r="O125" s="238">
        <f t="shared" si="42"/>
        <v>2.2833333333333337</v>
      </c>
      <c r="P125" s="238">
        <f>IF(B125="Regional crisis",VLOOKUP(C125,'Regional Crises'!$B$1:$R$69,12,FALSE),VLOOKUP(E125,'Country Indicator Data'!$B$4:$I$194,8,FALSE))</f>
        <v>0</v>
      </c>
      <c r="Q125" s="238">
        <f>IF($B125="Regional crisis",((IF(VLOOKUP($C125,'Regional Crises'!$B$1:$R$66,13,FALSE)="x","x",ROUND(IF(VLOOKUP($C125,'Regional Crises'!$B$1:$R$66,13,FALSE)&gt;Q$3,5,IF(VLOOKUP($C125,'Regional Crises'!$B$1:$R$66,13,FALSE)&lt;Q$4,0,5-(LOG(Q$3)-LOG(VLOOKUP($C125,'Regional Crises'!$B$1:$R$66,13,FALSE)))/(LOG(Q$3)-LOG(Q$4))*5)),1)))),(IF(VLOOKUP($E125,'Country Indicator Data'!$B$4:$N$194,9,FALSE)="x","x",ROUND(IF(VLOOKUP($E125,'Country Indicator Data'!$B$4:$N$194,9,FALSE)&gt;Q$3,5,IF(VLOOKUP($E125,'Country Indicator Data'!$B$4:$N$194,9,FALSE)&lt;Q$4,0,5-(LOG(Q$3)-LOG(VLOOKUP($E125,'Country Indicator Data'!$B$4:$N$194,9,FALSE)))/(LOG(Q$3)-LOG(Q$4))*5)),1))))</f>
        <v>2.6</v>
      </c>
      <c r="R125" s="238">
        <f t="shared" si="43"/>
        <v>1.3</v>
      </c>
      <c r="S125" s="238">
        <f>IF(B125="Regional crisis",((IF(VLOOKUP($C125,'Regional Crises'!$B$1:$R$66,17,FALSE)="x","x",ROUND(IF(VLOOKUP($C125,'Regional Crises'!$B$1:$R$66,17,FALSE)&gt;S$3,0,IF(VLOOKUP($C125,'Regional Crises'!$B$1:$R$66,17,FALSE)&lt;S$4,5,(S$3-VLOOKUP($C125,'Regional Crises'!$B$1:$R$66,17,FALSE))/(S$3-S$4)*5)),1)))),(IF(VLOOKUP($E125,'Country Indicator Data'!$B$4:$N$194,13,FALSE)="x","x",ROUND(IF(VLOOKUP($E125,'Country Indicator Data'!$B$4:$N$194,13,FALSE)&gt;S$3,0,IF(VLOOKUP($E125,'Country Indicator Data'!$B$4:$N$194,13,FALSE)&lt;S$4,5,(S$3-VLOOKUP($E125,'Country Indicator Data'!$B$4:$N$194,13,FALSE))/(S$3-S$4)*5)),1))))</f>
        <v>3</v>
      </c>
      <c r="T125" s="238">
        <f>IF(B125="Regional crisis",((IF(VLOOKUP($C125,'Regional Crises'!$B$1:$R$66,14,FALSE)="x","x",ROUND(IF(VLOOKUP($C125,'Regional Crises'!$B$1:$R$66,14,FALSE)&gt;T$3,0,IF(VLOOKUP($C125,'Regional Crises'!$B$1:$R$66,14,FALSE)&lt;T$4,5,(T$3-VLOOKUP($C125,'Regional Crises'!$B$1:$R$66,14,FALSE))/(T$3-T$4)*5)),1)))),(IF(VLOOKUP($E125,'Country Indicator Data'!$B$4:$N$194,10,FALSE)="x","x",ROUND(IF(VLOOKUP($E125,'Country Indicator Data'!$B$4:$N$194,10,FALSE)&gt;T$3,0,IF(VLOOKUP($E125,'Country Indicator Data'!$B$4:$N$194,10,FALSE)&lt;T$4,5,(T$3-VLOOKUP($E125,'Country Indicator Data'!$B$4:$N$194,10,FALSE))/(T$3-T$4)*5)),1))))</f>
        <v>2.6</v>
      </c>
      <c r="U125" s="238">
        <f>IF(B125="Regional crisis",((IF(VLOOKUP($C125,'Regional Crises'!$B$1:$R$66,15,FALSE)="x","x",ROUND(IF(VLOOKUP($C125,'Regional Crises'!$B$1:$R$66,15,FALSE)&gt;U$3,0,IF(VLOOKUP($C125,'Regional Crises'!$B$1:$R$66,15,FALSE)&lt;U$4,5,(U$3-VLOOKUP($C125,'Regional Crises'!$B$1:$R$66,15,FALSE))/(U$3-U$4)*5)),1)))),(IF(VLOOKUP($E125,'Country Indicator Data'!$B$4:$N$194,11,FALSE)="x","x",ROUND(IF(VLOOKUP($E125,'Country Indicator Data'!$B$4:$N$194,11,FALSE)&gt;U$3,0,IF(VLOOKUP($E125,'Country Indicator Data'!$B$4:$N$194,11,FALSE)&lt;U$4,5,(U$3-VLOOKUP($E125,'Country Indicator Data'!$B$4:$N$194,11,FALSE))/(U$3-U$4)*5)),1))))</f>
        <v>1.4</v>
      </c>
      <c r="V125" s="238">
        <f>IF(B125="Regional crisis",((IF(VLOOKUP($C125,'Regional Crises'!$B$1:$R$66,16,FALSE)="x","x",ROUND(IF(VLOOKUP($C125,'Regional Crises'!$B$1:$R$66,16,FALSE)&gt;V$3,0,IF(VLOOKUP($C125,'Regional Crises'!$B$1:$R$66,16,FALSE)&lt;V$4,5,(V$3-VLOOKUP($C125,'Regional Crises'!$B$1:$R$66,16,FALSE))/(V$3-V$4)*5)),1)))),(IF(VLOOKUP($E125,'Country Indicator Data'!$B$4:$N$194,12,FALSE)="x","x",ROUND(IF(VLOOKUP($E125,'Country Indicator Data'!$B$4:$N$194,12,FALSE)&gt;V$3,0,IF(VLOOKUP($E125,'Country Indicator Data'!$B$4:$N$194,12,FALSE)&lt;V$4,5,(V$3-VLOOKUP($E125,'Country Indicator Data'!$B$4:$N$194,12,FALSE))/(V$3-V$4)*5)),1))))</f>
        <v>0.9</v>
      </c>
      <c r="W125" s="238">
        <f t="shared" si="44"/>
        <v>2</v>
      </c>
      <c r="X125" s="238">
        <f t="shared" si="45"/>
        <v>1.9</v>
      </c>
      <c r="Y125" s="245">
        <f>IF('Core Indicators'!FC122="x","x",IF('Core Indicators'!FC122&gt;=5,5,IF('Core Indicators'!FC122&gt;=4,4,IF('Core Indicators'!FC122&gt;=3,3,IF('Core Indicators'!FC122&gt;=2,2,IF('Core Indicators'!FC122&gt;=1,1,0))))))</f>
        <v>2</v>
      </c>
      <c r="Z125" s="238">
        <f t="shared" si="46"/>
        <v>2</v>
      </c>
      <c r="AA125" s="245">
        <f>'Crisis Indicator Data'!Y122</f>
        <v>0</v>
      </c>
      <c r="AB125" s="245">
        <f>'Crisis Indicator Data'!Z122</f>
        <v>1</v>
      </c>
      <c r="AC125" s="245">
        <f>'Crisis Indicator Data'!AA122</f>
        <v>1</v>
      </c>
      <c r="AD125" s="245">
        <f>'Crisis Indicator Data'!AB122</f>
        <v>0</v>
      </c>
      <c r="AE125" s="245">
        <f t="shared" si="47"/>
        <v>2</v>
      </c>
      <c r="AF125" s="245">
        <f>'Crisis Indicator Data'!AC122</f>
        <v>0</v>
      </c>
      <c r="AG125" s="245">
        <f>'Crisis Indicator Data'!AD122</f>
        <v>1</v>
      </c>
      <c r="AH125" s="245">
        <f t="shared" si="48"/>
        <v>1</v>
      </c>
      <c r="AI125" s="245">
        <f>'Crisis Indicator Data'!AE122</f>
        <v>1</v>
      </c>
      <c r="AJ125" s="245">
        <f>'Crisis Indicator Data'!AF122</f>
        <v>3</v>
      </c>
      <c r="AK125" s="245">
        <f>'Crisis Indicator Data'!AG122</f>
        <v>2</v>
      </c>
      <c r="AL125" s="245">
        <f t="shared" si="49"/>
        <v>4</v>
      </c>
      <c r="AM125" s="238">
        <f t="shared" si="50"/>
        <v>2</v>
      </c>
      <c r="AN125" s="238">
        <f t="shared" si="51"/>
        <v>2</v>
      </c>
    </row>
    <row r="126" spans="1:40" ht="13.5" customHeight="1" x14ac:dyDescent="0.3">
      <c r="A126" s="148" t="str">
        <f>'Crisis Indicator Data'!A123</f>
        <v>Mixed migration flows in Tunisia</v>
      </c>
      <c r="B126" s="149" t="str">
        <f>'Crisis Indicator Data'!B123</f>
        <v>International displacement</v>
      </c>
      <c r="C126" s="149" t="str">
        <f>'Crisis Indicator Data'!C123</f>
        <v>TUN002</v>
      </c>
      <c r="D126" s="149" t="str">
        <f>'Crisis Indicator Data'!D123</f>
        <v>Tunisia</v>
      </c>
      <c r="E126" s="150" t="str">
        <f>'Crisis Indicator Data'!E123</f>
        <v>TUN</v>
      </c>
      <c r="F126" s="238">
        <f>IF(B126="Regional crisis",(IF(VLOOKUP($C126,'Regional Crises'!$B$1:$R$66,7,FALSE)="x","x",ROUND(IF(VLOOKUP($C126,'Regional Crises'!$B$1:$R$66,7,FALSE)&gt;$F$3,5,IF(VLOOKUP($C126,'Regional Crises'!$B$1:$R$66,7,FALSE)&lt;F$4,0,($F$3-VLOOKUP($C126,'Regional Crises'!$B$1:$R$66,7,FALSE))/($F$3-$F$4)*5)),1))),IF(VLOOKUP($E126,'Country Indicator Data'!$B$4:$N$194,3,FALSE)="x","x",ROUND(IF(VLOOKUP($E126,'Country Indicator Data'!$B$4:$N$194,3,FALSE)&gt;$F$3,5,IF(VLOOKUP($E126,'Country Indicator Data'!$B$4:$N$194,3,FALSE)&lt;$F$4,0,($F$3-VLOOKUP($E126,'Country Indicator Data'!$B$4:$N$194,3,FALSE))/($F$3-$F$4)*5)),1)))</f>
        <v>2.5</v>
      </c>
      <c r="G126" s="238">
        <f>IF(B126="Regional crisis",(IF(VLOOKUP($C126,'Regional Crises'!$B$1:$R$66,9,FALSE)="x","x",ROUND(IF(VLOOKUP($C126,'Regional Crises'!$B$1:$R$66,9,FALSE)&gt;G$3,5,IF(VLOOKUP($C126,'Regional Crises'!$B$1:$R$66,9,FALSE)&lt;G$4,0,(G$3-VLOOKUP($C126,'Regional Crises'!$B$1:$R$66,9,FALSE))/(G$3-G$4)*5)),1))),IF(VLOOKUP($E126,'Country Indicator Data'!$B$4:$N$194,5,FALSE)="x","x",ROUND(IF(VLOOKUP($E126,'Country Indicator Data'!$B$4:$N$194,5,FALSE)&gt;G$3,5,IF(VLOOKUP($E126,'Country Indicator Data'!$B$4:$N$194,5,FALSE)&lt;G$4,0,(G$3-VLOOKUP($E126,'Country Indicator Data'!$B$4:$N$194,5,FALSE))/(G$3-G$4)*5)),1)))</f>
        <v>1.7</v>
      </c>
      <c r="H126" s="238">
        <f t="shared" si="39"/>
        <v>2.1</v>
      </c>
      <c r="I126" s="238">
        <f>IF(B126="Regional crisis",(IF(VLOOKUP($C126,'Regional Crises'!$B$1:$R$66,6,FALSE)="x","x",ROUND(IF(VLOOKUP($C126,'Regional Crises'!$B$1:$R$66,6,FALSE)&gt;I$3,5,IF(VLOOKUP($C126,'Regional Crises'!$B$1:$R$66,6,FALSE)&lt;I$4,0,5-(I$3-VLOOKUP($C126,'Regional Crises'!$B$1:$R$66,6,FALSE))/(I$3-I$4)*5)),1))),IF(VLOOKUP($E126,'Country Indicator Data'!$B$4:$N$194,2,FALSE)="x","x",ROUND(IF(VLOOKUP($E126,'Country Indicator Data'!$B$4:$N$194,2,FALSE)&gt;I$3,5,IF(VLOOKUP($E126,'Country Indicator Data'!$B$4:$N$194,2,FALSE)&lt;I$4,0,5-(I$3-VLOOKUP($E126,'Country Indicator Data'!$B$4:$N$194,2,FALSE))/(I$3-I$4)*5)),1)))</f>
        <v>0.2</v>
      </c>
      <c r="J126" s="238">
        <f>IF(B126="Regional crisis",(IF(VLOOKUP($C126,'Regional Crises'!$B$1:$R$66,8,FALSE)="x","x",ROUND(IF(VLOOKUP($C126,'Regional Crises'!$B$1:$R$66,8,FALSE)&gt;J$3,5,IF(VLOOKUP($C126,'Regional Crises'!$B$1:$R$66,8,FALSE)&lt;J$4,0,5-(J$3-VLOOKUP($C126,'Regional Crises'!$B$1:$R$66,8,FALSE))/(J$3-J$4)*5)),1))),IF(VLOOKUP($E126,'Country Indicator Data'!$B$4:$N$194,4,FALSE)="x","x",ROUND(IF(VLOOKUP($E126,'Country Indicator Data'!$B$4:$N$194,4,FALSE)&gt;J$3,5,IF(VLOOKUP($E126,'Country Indicator Data'!$B$4:$N$194,4,FALSE)&lt;J$4,0,5-(J$3-VLOOKUP($E126,'Country Indicator Data'!$B$4:$N$194,4,FALSE))/(J$3-J$4)*5)),1)))</f>
        <v>0</v>
      </c>
      <c r="K126" s="238">
        <f t="shared" si="40"/>
        <v>0.1</v>
      </c>
      <c r="L126" s="238">
        <f>IF(B126="Regional crisis",(IF(VLOOKUP($C126,'Regional Crises'!$B$1:$R$66,10,FALSE)="x","x",ROUND(IF(VLOOKUP($C126,'Regional Crises'!$B$1:$R$66,10,FALSE)&gt;L$3,5,IF(VLOOKUP($C126,'Regional Crises'!$B$1:$R$66,10,FALSE)&lt;L$4,0,5-(L$3-VLOOKUP($C126,'Regional Crises'!$B$1:$R$66,10,FALSE))/(L$3-L$4)*5)),1))),IF(VLOOKUP($E126,'Country Indicator Data'!$B$4:$N$194,6,FALSE)="x","x",ROUND(IF(VLOOKUP($E126,'Country Indicator Data'!$B$4:$N$194,6,FALSE)&gt;L$3,5,IF(VLOOKUP($E126,'Country Indicator Data'!$B$4:$N$194,6,FALSE)&lt;L$4,0,5-(L$3-VLOOKUP($E126,'Country Indicator Data'!$B$4:$N$194,6,FALSE))/(L$3-L$4)*5)),1)))</f>
        <v>2</v>
      </c>
      <c r="M126" s="238">
        <f>IF(B126="Regional crisis",(IF(VLOOKUP($C126,'Regional Crises'!$B$1:$R$66,11,FALSE)="x","x",ROUND(IF(VLOOKUP($C126,'Regional Crises'!$B$1:$R$66,11,FALSE)&gt;M$3,5,IF(VLOOKUP($C126,'Regional Crises'!$B$1:$R$66,11,FALSE)&lt;M$4,0,5-(M$3-VLOOKUP($C126,'Regional Crises'!$B$1:$R$66,11,FALSE))/(M$3-M$4)*5)),1))),IF(VLOOKUP($E126,'Country Indicator Data'!$B$4:$N$194,7,FALSE)="x","x",ROUND(IF(VLOOKUP($E126,'Country Indicator Data'!$B$4:$N$194,7,FALSE)&gt;M$3,5,IF(VLOOKUP($E126,'Country Indicator Data'!$B$4:$N$194,7,FALSE)&lt;M$4,0,5-(M$3-VLOOKUP($E126,'Country Indicator Data'!$B$4:$N$194,7,FALSE))/(M$3-M$4)*5)),1)))</f>
        <v>1</v>
      </c>
      <c r="N126" s="238">
        <f t="shared" si="41"/>
        <v>1.5</v>
      </c>
      <c r="O126" s="238">
        <f t="shared" si="42"/>
        <v>1.2333333333333334</v>
      </c>
      <c r="P126" s="238">
        <f>IF(B126="Regional crisis",VLOOKUP(C126,'Regional Crises'!$B$1:$R$69,12,FALSE),VLOOKUP(E126,'Country Indicator Data'!$B$4:$I$194,8,FALSE))</f>
        <v>3</v>
      </c>
      <c r="Q126" s="238">
        <f>IF($B126="Regional crisis",((IF(VLOOKUP($C126,'Regional Crises'!$B$1:$R$66,13,FALSE)="x","x",ROUND(IF(VLOOKUP($C126,'Regional Crises'!$B$1:$R$66,13,FALSE)&gt;Q$3,5,IF(VLOOKUP($C126,'Regional Crises'!$B$1:$R$66,13,FALSE)&lt;Q$4,0,5-(LOG(Q$3)-LOG(VLOOKUP($C126,'Regional Crises'!$B$1:$R$66,13,FALSE)))/(LOG(Q$3)-LOG(Q$4))*5)),1)))),(IF(VLOOKUP($E126,'Country Indicator Data'!$B$4:$N$194,9,FALSE)="x","x",ROUND(IF(VLOOKUP($E126,'Country Indicator Data'!$B$4:$N$194,9,FALSE)&gt;Q$3,5,IF(VLOOKUP($E126,'Country Indicator Data'!$B$4:$N$194,9,FALSE)&lt;Q$4,0,5-(LOG(Q$3)-LOG(VLOOKUP($E126,'Country Indicator Data'!$B$4:$N$194,9,FALSE)))/(LOG(Q$3)-LOG(Q$4))*5)),1))))</f>
        <v>4</v>
      </c>
      <c r="R126" s="238">
        <f t="shared" si="43"/>
        <v>3.5</v>
      </c>
      <c r="S126" s="238">
        <f>IF(B126="Regional crisis",((IF(VLOOKUP($C126,'Regional Crises'!$B$1:$R$66,17,FALSE)="x","x",ROUND(IF(VLOOKUP($C126,'Regional Crises'!$B$1:$R$66,17,FALSE)&gt;S$3,0,IF(VLOOKUP($C126,'Regional Crises'!$B$1:$R$66,17,FALSE)&lt;S$4,5,(S$3-VLOOKUP($C126,'Regional Crises'!$B$1:$R$66,17,FALSE))/(S$3-S$4)*5)),1)))),(IF(VLOOKUP($E126,'Country Indicator Data'!$B$4:$N$194,13,FALSE)="x","x",ROUND(IF(VLOOKUP($E126,'Country Indicator Data'!$B$4:$N$194,13,FALSE)&gt;S$3,0,IF(VLOOKUP($E126,'Country Indicator Data'!$B$4:$N$194,13,FALSE)&lt;S$4,5,(S$3-VLOOKUP($E126,'Country Indicator Data'!$B$4:$N$194,13,FALSE))/(S$3-S$4)*5)),1))))</f>
        <v>2.9</v>
      </c>
      <c r="T126" s="238">
        <f>IF(B126="Regional crisis",((IF(VLOOKUP($C126,'Regional Crises'!$B$1:$R$66,14,FALSE)="x","x",ROUND(IF(VLOOKUP($C126,'Regional Crises'!$B$1:$R$66,14,FALSE)&gt;T$3,0,IF(VLOOKUP($C126,'Regional Crises'!$B$1:$R$66,14,FALSE)&lt;T$4,5,(T$3-VLOOKUP($C126,'Regional Crises'!$B$1:$R$66,14,FALSE))/(T$3-T$4)*5)),1)))),(IF(VLOOKUP($E126,'Country Indicator Data'!$B$4:$N$194,10,FALSE)="x","x",ROUND(IF(VLOOKUP($E126,'Country Indicator Data'!$B$4:$N$194,10,FALSE)&gt;T$3,0,IF(VLOOKUP($E126,'Country Indicator Data'!$B$4:$N$194,10,FALSE)&lt;T$4,5,(T$3-VLOOKUP($E126,'Country Indicator Data'!$B$4:$N$194,10,FALSE))/(T$3-T$4)*5)),1))))</f>
        <v>2.4</v>
      </c>
      <c r="U126" s="238">
        <f>IF(B126="Regional crisis",((IF(VLOOKUP($C126,'Regional Crises'!$B$1:$R$66,15,FALSE)="x","x",ROUND(IF(VLOOKUP($C126,'Regional Crises'!$B$1:$R$66,15,FALSE)&gt;U$3,0,IF(VLOOKUP($C126,'Regional Crises'!$B$1:$R$66,15,FALSE)&lt;U$4,5,(U$3-VLOOKUP($C126,'Regional Crises'!$B$1:$R$66,15,FALSE))/(U$3-U$4)*5)),1)))),(IF(VLOOKUP($E126,'Country Indicator Data'!$B$4:$N$194,11,FALSE)="x","x",ROUND(IF(VLOOKUP($E126,'Country Indicator Data'!$B$4:$N$194,11,FALSE)&gt;U$3,0,IF(VLOOKUP($E126,'Country Indicator Data'!$B$4:$N$194,11,FALSE)&lt;U$4,5,(U$3-VLOOKUP($E126,'Country Indicator Data'!$B$4:$N$194,11,FALSE))/(U$3-U$4)*5)),1))))</f>
        <v>2.2999999999999998</v>
      </c>
      <c r="V126" s="238">
        <f>IF(B126="Regional crisis",((IF(VLOOKUP($C126,'Regional Crises'!$B$1:$R$66,16,FALSE)="x","x",ROUND(IF(VLOOKUP($C126,'Regional Crises'!$B$1:$R$66,16,FALSE)&gt;V$3,0,IF(VLOOKUP($C126,'Regional Crises'!$B$1:$R$66,16,FALSE)&lt;V$4,5,(V$3-VLOOKUP($C126,'Regional Crises'!$B$1:$R$66,16,FALSE))/(V$3-V$4)*5)),1)))),(IF(VLOOKUP($E126,'Country Indicator Data'!$B$4:$N$194,12,FALSE)="x","x",ROUND(IF(VLOOKUP($E126,'Country Indicator Data'!$B$4:$N$194,12,FALSE)&gt;V$3,0,IF(VLOOKUP($E126,'Country Indicator Data'!$B$4:$N$194,12,FALSE)&lt;V$4,5,(V$3-VLOOKUP($E126,'Country Indicator Data'!$B$4:$N$194,12,FALSE))/(V$3-V$4)*5)),1))))</f>
        <v>1.5</v>
      </c>
      <c r="W126" s="238">
        <f t="shared" si="44"/>
        <v>2.2999999999999998</v>
      </c>
      <c r="X126" s="238">
        <f t="shared" si="45"/>
        <v>2.2999999999999998</v>
      </c>
      <c r="Y126" s="245">
        <f>IF('Core Indicators'!FC123="x","x",IF('Core Indicators'!FC123&gt;=5,5,IF('Core Indicators'!FC123&gt;=4,4,IF('Core Indicators'!FC123&gt;=3,3,IF('Core Indicators'!FC123&gt;=2,2,IF('Core Indicators'!FC123&gt;=1,1,0))))))</f>
        <v>1</v>
      </c>
      <c r="Z126" s="238">
        <f t="shared" si="46"/>
        <v>1</v>
      </c>
      <c r="AA126" s="245">
        <f>'Crisis Indicator Data'!Y123</f>
        <v>0</v>
      </c>
      <c r="AB126" s="245">
        <f>'Crisis Indicator Data'!Z123</f>
        <v>0</v>
      </c>
      <c r="AC126" s="245">
        <f>'Crisis Indicator Data'!AA123</f>
        <v>0</v>
      </c>
      <c r="AD126" s="245">
        <f>'Crisis Indicator Data'!AB123</f>
        <v>0</v>
      </c>
      <c r="AE126" s="245">
        <f t="shared" si="47"/>
        <v>0</v>
      </c>
      <c r="AF126" s="245">
        <f>'Crisis Indicator Data'!AC123</f>
        <v>0</v>
      </c>
      <c r="AG126" s="245">
        <f>'Crisis Indicator Data'!AD123</f>
        <v>2</v>
      </c>
      <c r="AH126" s="245">
        <f t="shared" si="48"/>
        <v>2</v>
      </c>
      <c r="AI126" s="245">
        <f>'Crisis Indicator Data'!AE123</f>
        <v>0</v>
      </c>
      <c r="AJ126" s="245">
        <f>'Crisis Indicator Data'!AF123</f>
        <v>1</v>
      </c>
      <c r="AK126" s="245">
        <f>'Crisis Indicator Data'!AG123</f>
        <v>0</v>
      </c>
      <c r="AL126" s="245">
        <f t="shared" si="49"/>
        <v>1</v>
      </c>
      <c r="AM126" s="238">
        <f t="shared" si="50"/>
        <v>1</v>
      </c>
      <c r="AN126" s="238">
        <f t="shared" si="51"/>
        <v>1</v>
      </c>
    </row>
    <row r="127" spans="1:40" ht="13.5" customHeight="1" x14ac:dyDescent="0.3">
      <c r="A127" s="148" t="str">
        <f>'Crisis Indicator Data'!A124</f>
        <v>Complex situation in Turkey</v>
      </c>
      <c r="B127" s="149" t="str">
        <f>'Crisis Indicator Data'!B124</f>
        <v>Multiple crises country</v>
      </c>
      <c r="C127" s="149" t="str">
        <f>'Crisis Indicator Data'!C124</f>
        <v>TUR001</v>
      </c>
      <c r="D127" s="149" t="str">
        <f>'Crisis Indicator Data'!D124</f>
        <v>Turkey</v>
      </c>
      <c r="E127" s="150" t="str">
        <f>'Crisis Indicator Data'!E124</f>
        <v>TUR</v>
      </c>
      <c r="F127" s="238">
        <f>IF(B127="Regional crisis",(IF(VLOOKUP($C127,'Regional Crises'!$B$1:$R$66,7,FALSE)="x","x",ROUND(IF(VLOOKUP($C127,'Regional Crises'!$B$1:$R$66,7,FALSE)&gt;$F$3,5,IF(VLOOKUP($C127,'Regional Crises'!$B$1:$R$66,7,FALSE)&lt;F$4,0,($F$3-VLOOKUP($C127,'Regional Crises'!$B$1:$R$66,7,FALSE))/($F$3-$F$4)*5)),1))),IF(VLOOKUP($E127,'Country Indicator Data'!$B$4:$N$194,3,FALSE)="x","x",ROUND(IF(VLOOKUP($E127,'Country Indicator Data'!$B$4:$N$194,3,FALSE)&gt;$F$3,5,IF(VLOOKUP($E127,'Country Indicator Data'!$B$4:$N$194,3,FALSE)&lt;$F$4,0,($F$3-VLOOKUP($E127,'Country Indicator Data'!$B$4:$N$194,3,FALSE))/($F$3-$F$4)*5)),1)))</f>
        <v>2.5</v>
      </c>
      <c r="G127" s="238">
        <f>IF(B127="Regional crisis",(IF(VLOOKUP($C127,'Regional Crises'!$B$1:$R$66,9,FALSE)="x","x",ROUND(IF(VLOOKUP($C127,'Regional Crises'!$B$1:$R$66,9,FALSE)&gt;G$3,5,IF(VLOOKUP($C127,'Regional Crises'!$B$1:$R$66,9,FALSE)&lt;G$4,0,(G$3-VLOOKUP($C127,'Regional Crises'!$B$1:$R$66,9,FALSE))/(G$3-G$4)*5)),1))),IF(VLOOKUP($E127,'Country Indicator Data'!$B$4:$N$194,5,FALSE)="x","x",ROUND(IF(VLOOKUP($E127,'Country Indicator Data'!$B$4:$N$194,5,FALSE)&gt;G$3,5,IF(VLOOKUP($E127,'Country Indicator Data'!$B$4:$N$194,5,FALSE)&lt;G$4,0,(G$3-VLOOKUP($E127,'Country Indicator Data'!$B$4:$N$194,5,FALSE))/(G$3-G$4)*5)),1)))</f>
        <v>2.5</v>
      </c>
      <c r="H127" s="238">
        <f t="shared" si="39"/>
        <v>2.5</v>
      </c>
      <c r="I127" s="238">
        <f>IF(B127="Regional crisis",(IF(VLOOKUP($C127,'Regional Crises'!$B$1:$R$66,6,FALSE)="x","x",ROUND(IF(VLOOKUP($C127,'Regional Crises'!$B$1:$R$66,6,FALSE)&gt;I$3,5,IF(VLOOKUP($C127,'Regional Crises'!$B$1:$R$66,6,FALSE)&lt;I$4,0,5-(I$3-VLOOKUP($C127,'Regional Crises'!$B$1:$R$66,6,FALSE))/(I$3-I$4)*5)),1))),IF(VLOOKUP($E127,'Country Indicator Data'!$B$4:$N$194,2,FALSE)="x","x",ROUND(IF(VLOOKUP($E127,'Country Indicator Data'!$B$4:$N$194,2,FALSE)&gt;I$3,5,IF(VLOOKUP($E127,'Country Indicator Data'!$B$4:$N$194,2,FALSE)&lt;I$4,0,5-(I$3-VLOOKUP($E127,'Country Indicator Data'!$B$4:$N$194,2,FALSE))/(I$3-I$4)*5)),1)))</f>
        <v>2</v>
      </c>
      <c r="J127" s="238">
        <f>IF(B127="Regional crisis",(IF(VLOOKUP($C127,'Regional Crises'!$B$1:$R$66,8,FALSE)="x","x",ROUND(IF(VLOOKUP($C127,'Regional Crises'!$B$1:$R$66,8,FALSE)&gt;J$3,5,IF(VLOOKUP($C127,'Regional Crises'!$B$1:$R$66,8,FALSE)&lt;J$4,0,5-(J$3-VLOOKUP($C127,'Regional Crises'!$B$1:$R$66,8,FALSE))/(J$3-J$4)*5)),1))),IF(VLOOKUP($E127,'Country Indicator Data'!$B$4:$N$194,4,FALSE)="x","x",ROUND(IF(VLOOKUP($E127,'Country Indicator Data'!$B$4:$N$194,4,FALSE)&gt;J$3,5,IF(VLOOKUP($E127,'Country Indicator Data'!$B$4:$N$194,4,FALSE)&lt;J$4,0,5-(J$3-VLOOKUP($E127,'Country Indicator Data'!$B$4:$N$194,4,FALSE))/(J$3-J$4)*5)),1)))</f>
        <v>3.4</v>
      </c>
      <c r="K127" s="238">
        <f t="shared" si="40"/>
        <v>2.7</v>
      </c>
      <c r="L127" s="238">
        <f>IF(B127="Regional crisis",(IF(VLOOKUP($C127,'Regional Crises'!$B$1:$R$66,10,FALSE)="x","x",ROUND(IF(VLOOKUP($C127,'Regional Crises'!$B$1:$R$66,10,FALSE)&gt;L$3,5,IF(VLOOKUP($C127,'Regional Crises'!$B$1:$R$66,10,FALSE)&lt;L$4,0,5-(L$3-VLOOKUP($C127,'Regional Crises'!$B$1:$R$66,10,FALSE))/(L$3-L$4)*5)),1))),IF(VLOOKUP($E127,'Country Indicator Data'!$B$4:$N$194,6,FALSE)="x","x",ROUND(IF(VLOOKUP($E127,'Country Indicator Data'!$B$4:$N$194,6,FALSE)&gt;L$3,5,IF(VLOOKUP($E127,'Country Indicator Data'!$B$4:$N$194,6,FALSE)&lt;L$4,0,5-(L$3-VLOOKUP($E127,'Country Indicator Data'!$B$4:$N$194,6,FALSE))/(L$3-L$4)*5)),1)))</f>
        <v>2</v>
      </c>
      <c r="M127" s="238">
        <f>IF(B127="Regional crisis",(IF(VLOOKUP($C127,'Regional Crises'!$B$1:$R$66,11,FALSE)="x","x",ROUND(IF(VLOOKUP($C127,'Regional Crises'!$B$1:$R$66,11,FALSE)&gt;M$3,5,IF(VLOOKUP($C127,'Regional Crises'!$B$1:$R$66,11,FALSE)&lt;M$4,0,5-(M$3-VLOOKUP($C127,'Regional Crises'!$B$1:$R$66,11,FALSE))/(M$3-M$4)*5)),1))),IF(VLOOKUP($E127,'Country Indicator Data'!$B$4:$N$194,7,FALSE)="x","x",ROUND(IF(VLOOKUP($E127,'Country Indicator Data'!$B$4:$N$194,7,FALSE)&gt;M$3,5,IF(VLOOKUP($E127,'Country Indicator Data'!$B$4:$N$194,7,FALSE)&lt;M$4,0,5-(M$3-VLOOKUP($E127,'Country Indicator Data'!$B$4:$N$194,7,FALSE))/(M$3-M$4)*5)),1)))</f>
        <v>2.1</v>
      </c>
      <c r="N127" s="238">
        <f t="shared" si="41"/>
        <v>2.0499999999999998</v>
      </c>
      <c r="O127" s="238">
        <f t="shared" si="42"/>
        <v>2.4166666666666665</v>
      </c>
      <c r="P127" s="238">
        <f>IF(B127="Regional crisis",VLOOKUP(C127,'Regional Crises'!$B$1:$R$69,12,FALSE),VLOOKUP(E127,'Country Indicator Data'!$B$4:$I$194,8,FALSE))</f>
        <v>5</v>
      </c>
      <c r="Q127" s="238">
        <f>IF($B127="Regional crisis",((IF(VLOOKUP($C127,'Regional Crises'!$B$1:$R$66,13,FALSE)="x","x",ROUND(IF(VLOOKUP($C127,'Regional Crises'!$B$1:$R$66,13,FALSE)&gt;Q$3,5,IF(VLOOKUP($C127,'Regional Crises'!$B$1:$R$66,13,FALSE)&lt;Q$4,0,5-(LOG(Q$3)-LOG(VLOOKUP($C127,'Regional Crises'!$B$1:$R$66,13,FALSE)))/(LOG(Q$3)-LOG(Q$4))*5)),1)))),(IF(VLOOKUP($E127,'Country Indicator Data'!$B$4:$N$194,9,FALSE)="x","x",ROUND(IF(VLOOKUP($E127,'Country Indicator Data'!$B$4:$N$194,9,FALSE)&gt;Q$3,5,IF(VLOOKUP($E127,'Country Indicator Data'!$B$4:$N$194,9,FALSE)&lt;Q$4,0,5-(LOG(Q$3)-LOG(VLOOKUP($E127,'Country Indicator Data'!$B$4:$N$194,9,FALSE)))/(LOG(Q$3)-LOG(Q$4))*5)),1))))</f>
        <v>3.8</v>
      </c>
      <c r="R127" s="238">
        <f t="shared" si="43"/>
        <v>4.4000000000000004</v>
      </c>
      <c r="S127" s="238">
        <f>IF(B127="Regional crisis",((IF(VLOOKUP($C127,'Regional Crises'!$B$1:$R$66,17,FALSE)="x","x",ROUND(IF(VLOOKUP($C127,'Regional Crises'!$B$1:$R$66,17,FALSE)&gt;S$3,0,IF(VLOOKUP($C127,'Regional Crises'!$B$1:$R$66,17,FALSE)&lt;S$4,5,(S$3-VLOOKUP($C127,'Regional Crises'!$B$1:$R$66,17,FALSE))/(S$3-S$4)*5)),1)))),(IF(VLOOKUP($E127,'Country Indicator Data'!$B$4:$N$194,13,FALSE)="x","x",ROUND(IF(VLOOKUP($E127,'Country Indicator Data'!$B$4:$N$194,13,FALSE)&gt;S$3,0,IF(VLOOKUP($E127,'Country Indicator Data'!$B$4:$N$194,13,FALSE)&lt;S$4,5,(S$3-VLOOKUP($E127,'Country Indicator Data'!$B$4:$N$194,13,FALSE))/(S$3-S$4)*5)),1))))</f>
        <v>3.1</v>
      </c>
      <c r="T127" s="238">
        <f>IF(B127="Regional crisis",((IF(VLOOKUP($C127,'Regional Crises'!$B$1:$R$66,14,FALSE)="x","x",ROUND(IF(VLOOKUP($C127,'Regional Crises'!$B$1:$R$66,14,FALSE)&gt;T$3,0,IF(VLOOKUP($C127,'Regional Crises'!$B$1:$R$66,14,FALSE)&lt;T$4,5,(T$3-VLOOKUP($C127,'Regional Crises'!$B$1:$R$66,14,FALSE))/(T$3-T$4)*5)),1)))),(IF(VLOOKUP($E127,'Country Indicator Data'!$B$4:$N$194,10,FALSE)="x","x",ROUND(IF(VLOOKUP($E127,'Country Indicator Data'!$B$4:$N$194,10,FALSE)&gt;T$3,0,IF(VLOOKUP($E127,'Country Indicator Data'!$B$4:$N$194,10,FALSE)&lt;T$4,5,(T$3-VLOOKUP($E127,'Country Indicator Data'!$B$4:$N$194,10,FALSE))/(T$3-T$4)*5)),1))))</f>
        <v>2.8</v>
      </c>
      <c r="U127" s="238">
        <f>IF(B127="Regional crisis",((IF(VLOOKUP($C127,'Regional Crises'!$B$1:$R$66,15,FALSE)="x","x",ROUND(IF(VLOOKUP($C127,'Regional Crises'!$B$1:$R$66,15,FALSE)&gt;U$3,0,IF(VLOOKUP($C127,'Regional Crises'!$B$1:$R$66,15,FALSE)&lt;U$4,5,(U$3-VLOOKUP($C127,'Regional Crises'!$B$1:$R$66,15,FALSE))/(U$3-U$4)*5)),1)))),(IF(VLOOKUP($E127,'Country Indicator Data'!$B$4:$N$194,11,FALSE)="x","x",ROUND(IF(VLOOKUP($E127,'Country Indicator Data'!$B$4:$N$194,11,FALSE)&gt;U$3,0,IF(VLOOKUP($E127,'Country Indicator Data'!$B$4:$N$194,11,FALSE)&lt;U$4,5,(U$3-VLOOKUP($E127,'Country Indicator Data'!$B$4:$N$194,11,FALSE))/(U$3-U$4)*5)),1))))</f>
        <v>3.3</v>
      </c>
      <c r="V127" s="238">
        <f>IF(B127="Regional crisis",((IF(VLOOKUP($C127,'Regional Crises'!$B$1:$R$66,16,FALSE)="x","x",ROUND(IF(VLOOKUP($C127,'Regional Crises'!$B$1:$R$66,16,FALSE)&gt;V$3,0,IF(VLOOKUP($C127,'Regional Crises'!$B$1:$R$66,16,FALSE)&lt;V$4,5,(V$3-VLOOKUP($C127,'Regional Crises'!$B$1:$R$66,16,FALSE))/(V$3-V$4)*5)),1)))),(IF(VLOOKUP($E127,'Country Indicator Data'!$B$4:$N$194,12,FALSE)="x","x",ROUND(IF(VLOOKUP($E127,'Country Indicator Data'!$B$4:$N$194,12,FALSE)&gt;V$3,0,IF(VLOOKUP($E127,'Country Indicator Data'!$B$4:$N$194,12,FALSE)&lt;V$4,5,(V$3-VLOOKUP($E127,'Country Indicator Data'!$B$4:$N$194,12,FALSE))/(V$3-V$4)*5)),1))))</f>
        <v>3.4</v>
      </c>
      <c r="W127" s="238">
        <f t="shared" si="44"/>
        <v>3.2</v>
      </c>
      <c r="X127" s="238">
        <f t="shared" si="45"/>
        <v>3.3</v>
      </c>
      <c r="Y127" s="245">
        <f>IF('Core Indicators'!FC124="x","x",IF('Core Indicators'!FC124&gt;=5,5,IF('Core Indicators'!FC124&gt;=4,4,IF('Core Indicators'!FC124&gt;=3,3,IF('Core Indicators'!FC124&gt;=2,2,IF('Core Indicators'!FC124&gt;=1,1,0))))))</f>
        <v>4</v>
      </c>
      <c r="Z127" s="238">
        <f t="shared" si="46"/>
        <v>4</v>
      </c>
      <c r="AA127" s="245">
        <f>'Crisis Indicator Data'!Y124</f>
        <v>0</v>
      </c>
      <c r="AB127" s="245">
        <f>'Crisis Indicator Data'!Z124</f>
        <v>1</v>
      </c>
      <c r="AC127" s="245">
        <f>'Crisis Indicator Data'!AA124</f>
        <v>1</v>
      </c>
      <c r="AD127" s="245">
        <f>'Crisis Indicator Data'!AB124</f>
        <v>0</v>
      </c>
      <c r="AE127" s="245">
        <f t="shared" si="47"/>
        <v>2</v>
      </c>
      <c r="AF127" s="245">
        <f>'Crisis Indicator Data'!AC124</f>
        <v>2</v>
      </c>
      <c r="AG127" s="245">
        <f>'Crisis Indicator Data'!AD124</f>
        <v>2</v>
      </c>
      <c r="AH127" s="245">
        <f t="shared" si="48"/>
        <v>4</v>
      </c>
      <c r="AI127" s="245">
        <f>'Crisis Indicator Data'!AE124</f>
        <v>0</v>
      </c>
      <c r="AJ127" s="245">
        <f>'Crisis Indicator Data'!AF124</f>
        <v>3</v>
      </c>
      <c r="AK127" s="245">
        <f>'Crisis Indicator Data'!AG124</f>
        <v>0</v>
      </c>
      <c r="AL127" s="245">
        <f t="shared" si="49"/>
        <v>3</v>
      </c>
      <c r="AM127" s="238">
        <f t="shared" si="50"/>
        <v>3</v>
      </c>
      <c r="AN127" s="238">
        <f t="shared" si="51"/>
        <v>3.5</v>
      </c>
    </row>
    <row r="128" spans="1:40" ht="13.5" customHeight="1" x14ac:dyDescent="0.3">
      <c r="A128" s="148" t="str">
        <f>'Crisis Indicator Data'!A125</f>
        <v>Syrian Refugees in Turkey</v>
      </c>
      <c r="B128" s="149" t="str">
        <f>'Crisis Indicator Data'!B125</f>
        <v>International displacement</v>
      </c>
      <c r="C128" s="149" t="str">
        <f>'Crisis Indicator Data'!C125</f>
        <v>TUR002</v>
      </c>
      <c r="D128" s="149" t="str">
        <f>'Crisis Indicator Data'!D125</f>
        <v>Turkey</v>
      </c>
      <c r="E128" s="150" t="str">
        <f>'Crisis Indicator Data'!E125</f>
        <v>TUR</v>
      </c>
      <c r="F128" s="238">
        <f>IF(B128="Regional crisis",(IF(VLOOKUP($C128,'Regional Crises'!$B$1:$R$66,7,FALSE)="x","x",ROUND(IF(VLOOKUP($C128,'Regional Crises'!$B$1:$R$66,7,FALSE)&gt;$F$3,5,IF(VLOOKUP($C128,'Regional Crises'!$B$1:$R$66,7,FALSE)&lt;F$4,0,($F$3-VLOOKUP($C128,'Regional Crises'!$B$1:$R$66,7,FALSE))/($F$3-$F$4)*5)),1))),IF(VLOOKUP($E128,'Country Indicator Data'!$B$4:$N$194,3,FALSE)="x","x",ROUND(IF(VLOOKUP($E128,'Country Indicator Data'!$B$4:$N$194,3,FALSE)&gt;$F$3,5,IF(VLOOKUP($E128,'Country Indicator Data'!$B$4:$N$194,3,FALSE)&lt;$F$4,0,($F$3-VLOOKUP($E128,'Country Indicator Data'!$B$4:$N$194,3,FALSE))/($F$3-$F$4)*5)),1)))</f>
        <v>2.5</v>
      </c>
      <c r="G128" s="238">
        <f>IF(B128="Regional crisis",(IF(VLOOKUP($C128,'Regional Crises'!$B$1:$R$66,9,FALSE)="x","x",ROUND(IF(VLOOKUP($C128,'Regional Crises'!$B$1:$R$66,9,FALSE)&gt;G$3,5,IF(VLOOKUP($C128,'Regional Crises'!$B$1:$R$66,9,FALSE)&lt;G$4,0,(G$3-VLOOKUP($C128,'Regional Crises'!$B$1:$R$66,9,FALSE))/(G$3-G$4)*5)),1))),IF(VLOOKUP($E128,'Country Indicator Data'!$B$4:$N$194,5,FALSE)="x","x",ROUND(IF(VLOOKUP($E128,'Country Indicator Data'!$B$4:$N$194,5,FALSE)&gt;G$3,5,IF(VLOOKUP($E128,'Country Indicator Data'!$B$4:$N$194,5,FALSE)&lt;G$4,0,(G$3-VLOOKUP($E128,'Country Indicator Data'!$B$4:$N$194,5,FALSE))/(G$3-G$4)*5)),1)))</f>
        <v>2.5</v>
      </c>
      <c r="H128" s="238">
        <f t="shared" si="39"/>
        <v>2.5</v>
      </c>
      <c r="I128" s="238">
        <f>IF(B128="Regional crisis",(IF(VLOOKUP($C128,'Regional Crises'!$B$1:$R$66,6,FALSE)="x","x",ROUND(IF(VLOOKUP($C128,'Regional Crises'!$B$1:$R$66,6,FALSE)&gt;I$3,5,IF(VLOOKUP($C128,'Regional Crises'!$B$1:$R$66,6,FALSE)&lt;I$4,0,5-(I$3-VLOOKUP($C128,'Regional Crises'!$B$1:$R$66,6,FALSE))/(I$3-I$4)*5)),1))),IF(VLOOKUP($E128,'Country Indicator Data'!$B$4:$N$194,2,FALSE)="x","x",ROUND(IF(VLOOKUP($E128,'Country Indicator Data'!$B$4:$N$194,2,FALSE)&gt;I$3,5,IF(VLOOKUP($E128,'Country Indicator Data'!$B$4:$N$194,2,FALSE)&lt;I$4,0,5-(I$3-VLOOKUP($E128,'Country Indicator Data'!$B$4:$N$194,2,FALSE))/(I$3-I$4)*5)),1)))</f>
        <v>2</v>
      </c>
      <c r="J128" s="238">
        <f>IF(B128="Regional crisis",(IF(VLOOKUP($C128,'Regional Crises'!$B$1:$R$66,8,FALSE)="x","x",ROUND(IF(VLOOKUP($C128,'Regional Crises'!$B$1:$R$66,8,FALSE)&gt;J$3,5,IF(VLOOKUP($C128,'Regional Crises'!$B$1:$R$66,8,FALSE)&lt;J$4,0,5-(J$3-VLOOKUP($C128,'Regional Crises'!$B$1:$R$66,8,FALSE))/(J$3-J$4)*5)),1))),IF(VLOOKUP($E128,'Country Indicator Data'!$B$4:$N$194,4,FALSE)="x","x",ROUND(IF(VLOOKUP($E128,'Country Indicator Data'!$B$4:$N$194,4,FALSE)&gt;J$3,5,IF(VLOOKUP($E128,'Country Indicator Data'!$B$4:$N$194,4,FALSE)&lt;J$4,0,5-(J$3-VLOOKUP($E128,'Country Indicator Data'!$B$4:$N$194,4,FALSE))/(J$3-J$4)*5)),1)))</f>
        <v>3.4</v>
      </c>
      <c r="K128" s="238">
        <f t="shared" si="40"/>
        <v>2.7</v>
      </c>
      <c r="L128" s="238">
        <f>IF(B128="Regional crisis",(IF(VLOOKUP($C128,'Regional Crises'!$B$1:$R$66,10,FALSE)="x","x",ROUND(IF(VLOOKUP($C128,'Regional Crises'!$B$1:$R$66,10,FALSE)&gt;L$3,5,IF(VLOOKUP($C128,'Regional Crises'!$B$1:$R$66,10,FALSE)&lt;L$4,0,5-(L$3-VLOOKUP($C128,'Regional Crises'!$B$1:$R$66,10,FALSE))/(L$3-L$4)*5)),1))),IF(VLOOKUP($E128,'Country Indicator Data'!$B$4:$N$194,6,FALSE)="x","x",ROUND(IF(VLOOKUP($E128,'Country Indicator Data'!$B$4:$N$194,6,FALSE)&gt;L$3,5,IF(VLOOKUP($E128,'Country Indicator Data'!$B$4:$N$194,6,FALSE)&lt;L$4,0,5-(L$3-VLOOKUP($E128,'Country Indicator Data'!$B$4:$N$194,6,FALSE))/(L$3-L$4)*5)),1)))</f>
        <v>2</v>
      </c>
      <c r="M128" s="238">
        <f>IF(B128="Regional crisis",(IF(VLOOKUP($C128,'Regional Crises'!$B$1:$R$66,11,FALSE)="x","x",ROUND(IF(VLOOKUP($C128,'Regional Crises'!$B$1:$R$66,11,FALSE)&gt;M$3,5,IF(VLOOKUP($C128,'Regional Crises'!$B$1:$R$66,11,FALSE)&lt;M$4,0,5-(M$3-VLOOKUP($C128,'Regional Crises'!$B$1:$R$66,11,FALSE))/(M$3-M$4)*5)),1))),IF(VLOOKUP($E128,'Country Indicator Data'!$B$4:$N$194,7,FALSE)="x","x",ROUND(IF(VLOOKUP($E128,'Country Indicator Data'!$B$4:$N$194,7,FALSE)&gt;M$3,5,IF(VLOOKUP($E128,'Country Indicator Data'!$B$4:$N$194,7,FALSE)&lt;M$4,0,5-(M$3-VLOOKUP($E128,'Country Indicator Data'!$B$4:$N$194,7,FALSE))/(M$3-M$4)*5)),1)))</f>
        <v>2.1</v>
      </c>
      <c r="N128" s="238">
        <f t="shared" si="41"/>
        <v>2.0499999999999998</v>
      </c>
      <c r="O128" s="238">
        <f t="shared" si="42"/>
        <v>2.4166666666666665</v>
      </c>
      <c r="P128" s="238">
        <f>IF(B128="Regional crisis",VLOOKUP(C128,'Regional Crises'!$B$1:$R$69,12,FALSE),VLOOKUP(E128,'Country Indicator Data'!$B$4:$I$194,8,FALSE))</f>
        <v>5</v>
      </c>
      <c r="Q128" s="238">
        <f>IF($B128="Regional crisis",((IF(VLOOKUP($C128,'Regional Crises'!$B$1:$R$66,13,FALSE)="x","x",ROUND(IF(VLOOKUP($C128,'Regional Crises'!$B$1:$R$66,13,FALSE)&gt;Q$3,5,IF(VLOOKUP($C128,'Regional Crises'!$B$1:$R$66,13,FALSE)&lt;Q$4,0,5-(LOG(Q$3)-LOG(VLOOKUP($C128,'Regional Crises'!$B$1:$R$66,13,FALSE)))/(LOG(Q$3)-LOG(Q$4))*5)),1)))),(IF(VLOOKUP($E128,'Country Indicator Data'!$B$4:$N$194,9,FALSE)="x","x",ROUND(IF(VLOOKUP($E128,'Country Indicator Data'!$B$4:$N$194,9,FALSE)&gt;Q$3,5,IF(VLOOKUP($E128,'Country Indicator Data'!$B$4:$N$194,9,FALSE)&lt;Q$4,0,5-(LOG(Q$3)-LOG(VLOOKUP($E128,'Country Indicator Data'!$B$4:$N$194,9,FALSE)))/(LOG(Q$3)-LOG(Q$4))*5)),1))))</f>
        <v>3.8</v>
      </c>
      <c r="R128" s="238">
        <f t="shared" si="43"/>
        <v>4.4000000000000004</v>
      </c>
      <c r="S128" s="238">
        <f>IF(B128="Regional crisis",((IF(VLOOKUP($C128,'Regional Crises'!$B$1:$R$66,17,FALSE)="x","x",ROUND(IF(VLOOKUP($C128,'Regional Crises'!$B$1:$R$66,17,FALSE)&gt;S$3,0,IF(VLOOKUP($C128,'Regional Crises'!$B$1:$R$66,17,FALSE)&lt;S$4,5,(S$3-VLOOKUP($C128,'Regional Crises'!$B$1:$R$66,17,FALSE))/(S$3-S$4)*5)),1)))),(IF(VLOOKUP($E128,'Country Indicator Data'!$B$4:$N$194,13,FALSE)="x","x",ROUND(IF(VLOOKUP($E128,'Country Indicator Data'!$B$4:$N$194,13,FALSE)&gt;S$3,0,IF(VLOOKUP($E128,'Country Indicator Data'!$B$4:$N$194,13,FALSE)&lt;S$4,5,(S$3-VLOOKUP($E128,'Country Indicator Data'!$B$4:$N$194,13,FALSE))/(S$3-S$4)*5)),1))))</f>
        <v>3.1</v>
      </c>
      <c r="T128" s="238">
        <f>IF(B128="Regional crisis",((IF(VLOOKUP($C128,'Regional Crises'!$B$1:$R$66,14,FALSE)="x","x",ROUND(IF(VLOOKUP($C128,'Regional Crises'!$B$1:$R$66,14,FALSE)&gt;T$3,0,IF(VLOOKUP($C128,'Regional Crises'!$B$1:$R$66,14,FALSE)&lt;T$4,5,(T$3-VLOOKUP($C128,'Regional Crises'!$B$1:$R$66,14,FALSE))/(T$3-T$4)*5)),1)))),(IF(VLOOKUP($E128,'Country Indicator Data'!$B$4:$N$194,10,FALSE)="x","x",ROUND(IF(VLOOKUP($E128,'Country Indicator Data'!$B$4:$N$194,10,FALSE)&gt;T$3,0,IF(VLOOKUP($E128,'Country Indicator Data'!$B$4:$N$194,10,FALSE)&lt;T$4,5,(T$3-VLOOKUP($E128,'Country Indicator Data'!$B$4:$N$194,10,FALSE))/(T$3-T$4)*5)),1))))</f>
        <v>2.8</v>
      </c>
      <c r="U128" s="238">
        <f>IF(B128="Regional crisis",((IF(VLOOKUP($C128,'Regional Crises'!$B$1:$R$66,15,FALSE)="x","x",ROUND(IF(VLOOKUP($C128,'Regional Crises'!$B$1:$R$66,15,FALSE)&gt;U$3,0,IF(VLOOKUP($C128,'Regional Crises'!$B$1:$R$66,15,FALSE)&lt;U$4,5,(U$3-VLOOKUP($C128,'Regional Crises'!$B$1:$R$66,15,FALSE))/(U$3-U$4)*5)),1)))),(IF(VLOOKUP($E128,'Country Indicator Data'!$B$4:$N$194,11,FALSE)="x","x",ROUND(IF(VLOOKUP($E128,'Country Indicator Data'!$B$4:$N$194,11,FALSE)&gt;U$3,0,IF(VLOOKUP($E128,'Country Indicator Data'!$B$4:$N$194,11,FALSE)&lt;U$4,5,(U$3-VLOOKUP($E128,'Country Indicator Data'!$B$4:$N$194,11,FALSE))/(U$3-U$4)*5)),1))))</f>
        <v>3.3</v>
      </c>
      <c r="V128" s="238">
        <f>IF(B128="Regional crisis",((IF(VLOOKUP($C128,'Regional Crises'!$B$1:$R$66,16,FALSE)="x","x",ROUND(IF(VLOOKUP($C128,'Regional Crises'!$B$1:$R$66,16,FALSE)&gt;V$3,0,IF(VLOOKUP($C128,'Regional Crises'!$B$1:$R$66,16,FALSE)&lt;V$4,5,(V$3-VLOOKUP($C128,'Regional Crises'!$B$1:$R$66,16,FALSE))/(V$3-V$4)*5)),1)))),(IF(VLOOKUP($E128,'Country Indicator Data'!$B$4:$N$194,12,FALSE)="x","x",ROUND(IF(VLOOKUP($E128,'Country Indicator Data'!$B$4:$N$194,12,FALSE)&gt;V$3,0,IF(VLOOKUP($E128,'Country Indicator Data'!$B$4:$N$194,12,FALSE)&lt;V$4,5,(V$3-VLOOKUP($E128,'Country Indicator Data'!$B$4:$N$194,12,FALSE))/(V$3-V$4)*5)),1))))</f>
        <v>3.4</v>
      </c>
      <c r="W128" s="238">
        <f t="shared" si="44"/>
        <v>3.2</v>
      </c>
      <c r="X128" s="238">
        <f t="shared" si="45"/>
        <v>3.3</v>
      </c>
      <c r="Y128" s="245">
        <f>IF('Core Indicators'!FC125="x","x",IF('Core Indicators'!FC125&gt;=5,5,IF('Core Indicators'!FC125&gt;=4,4,IF('Core Indicators'!FC125&gt;=3,3,IF('Core Indicators'!FC125&gt;=2,2,IF('Core Indicators'!FC125&gt;=1,1,0))))))</f>
        <v>2</v>
      </c>
      <c r="Z128" s="238">
        <f t="shared" si="46"/>
        <v>2</v>
      </c>
      <c r="AA128" s="245">
        <f>'Crisis Indicator Data'!Y125</f>
        <v>0</v>
      </c>
      <c r="AB128" s="245">
        <f>'Crisis Indicator Data'!Z125</f>
        <v>0</v>
      </c>
      <c r="AC128" s="245">
        <f>'Crisis Indicator Data'!AA125</f>
        <v>1</v>
      </c>
      <c r="AD128" s="245">
        <f>'Crisis Indicator Data'!AB125</f>
        <v>0</v>
      </c>
      <c r="AE128" s="245">
        <f t="shared" si="47"/>
        <v>1</v>
      </c>
      <c r="AF128" s="245">
        <f>'Crisis Indicator Data'!AC125</f>
        <v>2</v>
      </c>
      <c r="AG128" s="245">
        <f>'Crisis Indicator Data'!AD125</f>
        <v>2</v>
      </c>
      <c r="AH128" s="245">
        <f t="shared" si="48"/>
        <v>4</v>
      </c>
      <c r="AI128" s="245">
        <f>'Crisis Indicator Data'!AE125</f>
        <v>0</v>
      </c>
      <c r="AJ128" s="245">
        <f>'Crisis Indicator Data'!AF125</f>
        <v>3</v>
      </c>
      <c r="AK128" s="245">
        <f>'Crisis Indicator Data'!AG125</f>
        <v>0</v>
      </c>
      <c r="AL128" s="245">
        <f t="shared" si="49"/>
        <v>3</v>
      </c>
      <c r="AM128" s="238">
        <f t="shared" si="50"/>
        <v>3</v>
      </c>
      <c r="AN128" s="238">
        <f t="shared" si="51"/>
        <v>2.5</v>
      </c>
    </row>
    <row r="129" spans="1:40" ht="13.5" customHeight="1" x14ac:dyDescent="0.3">
      <c r="A129" s="148" t="str">
        <f>'Crisis Indicator Data'!A126</f>
        <v>Mixed Migration Flows in Turkey</v>
      </c>
      <c r="B129" s="149" t="str">
        <f>'Crisis Indicator Data'!B126</f>
        <v>International displacement</v>
      </c>
      <c r="C129" s="149" t="str">
        <f>'Crisis Indicator Data'!C126</f>
        <v>TUR003</v>
      </c>
      <c r="D129" s="149" t="str">
        <f>'Crisis Indicator Data'!D126</f>
        <v>Turkey</v>
      </c>
      <c r="E129" s="150" t="str">
        <f>'Crisis Indicator Data'!E126</f>
        <v>TUR</v>
      </c>
      <c r="F129" s="238">
        <f>IF(B129="Regional crisis",(IF(VLOOKUP($C129,'Regional Crises'!$B$1:$R$66,7,FALSE)="x","x",ROUND(IF(VLOOKUP($C129,'Regional Crises'!$B$1:$R$66,7,FALSE)&gt;$F$3,5,IF(VLOOKUP($C129,'Regional Crises'!$B$1:$R$66,7,FALSE)&lt;F$4,0,($F$3-VLOOKUP($C129,'Regional Crises'!$B$1:$R$66,7,FALSE))/($F$3-$F$4)*5)),1))),IF(VLOOKUP($E129,'Country Indicator Data'!$B$4:$N$194,3,FALSE)="x","x",ROUND(IF(VLOOKUP($E129,'Country Indicator Data'!$B$4:$N$194,3,FALSE)&gt;$F$3,5,IF(VLOOKUP($E129,'Country Indicator Data'!$B$4:$N$194,3,FALSE)&lt;$F$4,0,($F$3-VLOOKUP($E129,'Country Indicator Data'!$B$4:$N$194,3,FALSE))/($F$3-$F$4)*5)),1)))</f>
        <v>2.5</v>
      </c>
      <c r="G129" s="238">
        <f>IF(B129="Regional crisis",(IF(VLOOKUP($C129,'Regional Crises'!$B$1:$R$66,9,FALSE)="x","x",ROUND(IF(VLOOKUP($C129,'Regional Crises'!$B$1:$R$66,9,FALSE)&gt;G$3,5,IF(VLOOKUP($C129,'Regional Crises'!$B$1:$R$66,9,FALSE)&lt;G$4,0,(G$3-VLOOKUP($C129,'Regional Crises'!$B$1:$R$66,9,FALSE))/(G$3-G$4)*5)),1))),IF(VLOOKUP($E129,'Country Indicator Data'!$B$4:$N$194,5,FALSE)="x","x",ROUND(IF(VLOOKUP($E129,'Country Indicator Data'!$B$4:$N$194,5,FALSE)&gt;G$3,5,IF(VLOOKUP($E129,'Country Indicator Data'!$B$4:$N$194,5,FALSE)&lt;G$4,0,(G$3-VLOOKUP($E129,'Country Indicator Data'!$B$4:$N$194,5,FALSE))/(G$3-G$4)*5)),1)))</f>
        <v>2.5</v>
      </c>
      <c r="H129" s="238">
        <f t="shared" si="39"/>
        <v>2.5</v>
      </c>
      <c r="I129" s="238">
        <f>IF(B129="Regional crisis",(IF(VLOOKUP($C129,'Regional Crises'!$B$1:$R$66,6,FALSE)="x","x",ROUND(IF(VLOOKUP($C129,'Regional Crises'!$B$1:$R$66,6,FALSE)&gt;I$3,5,IF(VLOOKUP($C129,'Regional Crises'!$B$1:$R$66,6,FALSE)&lt;I$4,0,5-(I$3-VLOOKUP($C129,'Regional Crises'!$B$1:$R$66,6,FALSE))/(I$3-I$4)*5)),1))),IF(VLOOKUP($E129,'Country Indicator Data'!$B$4:$N$194,2,FALSE)="x","x",ROUND(IF(VLOOKUP($E129,'Country Indicator Data'!$B$4:$N$194,2,FALSE)&gt;I$3,5,IF(VLOOKUP($E129,'Country Indicator Data'!$B$4:$N$194,2,FALSE)&lt;I$4,0,5-(I$3-VLOOKUP($E129,'Country Indicator Data'!$B$4:$N$194,2,FALSE))/(I$3-I$4)*5)),1)))</f>
        <v>2</v>
      </c>
      <c r="J129" s="238">
        <f>IF(B129="Regional crisis",(IF(VLOOKUP($C129,'Regional Crises'!$B$1:$R$66,8,FALSE)="x","x",ROUND(IF(VLOOKUP($C129,'Regional Crises'!$B$1:$R$66,8,FALSE)&gt;J$3,5,IF(VLOOKUP($C129,'Regional Crises'!$B$1:$R$66,8,FALSE)&lt;J$4,0,5-(J$3-VLOOKUP($C129,'Regional Crises'!$B$1:$R$66,8,FALSE))/(J$3-J$4)*5)),1))),IF(VLOOKUP($E129,'Country Indicator Data'!$B$4:$N$194,4,FALSE)="x","x",ROUND(IF(VLOOKUP($E129,'Country Indicator Data'!$B$4:$N$194,4,FALSE)&gt;J$3,5,IF(VLOOKUP($E129,'Country Indicator Data'!$B$4:$N$194,4,FALSE)&lt;J$4,0,5-(J$3-VLOOKUP($E129,'Country Indicator Data'!$B$4:$N$194,4,FALSE))/(J$3-J$4)*5)),1)))</f>
        <v>3.4</v>
      </c>
      <c r="K129" s="238">
        <f t="shared" si="40"/>
        <v>2.7</v>
      </c>
      <c r="L129" s="238">
        <f>IF(B129="Regional crisis",(IF(VLOOKUP($C129,'Regional Crises'!$B$1:$R$66,10,FALSE)="x","x",ROUND(IF(VLOOKUP($C129,'Regional Crises'!$B$1:$R$66,10,FALSE)&gt;L$3,5,IF(VLOOKUP($C129,'Regional Crises'!$B$1:$R$66,10,FALSE)&lt;L$4,0,5-(L$3-VLOOKUP($C129,'Regional Crises'!$B$1:$R$66,10,FALSE))/(L$3-L$4)*5)),1))),IF(VLOOKUP($E129,'Country Indicator Data'!$B$4:$N$194,6,FALSE)="x","x",ROUND(IF(VLOOKUP($E129,'Country Indicator Data'!$B$4:$N$194,6,FALSE)&gt;L$3,5,IF(VLOOKUP($E129,'Country Indicator Data'!$B$4:$N$194,6,FALSE)&lt;L$4,0,5-(L$3-VLOOKUP($E129,'Country Indicator Data'!$B$4:$N$194,6,FALSE))/(L$3-L$4)*5)),1)))</f>
        <v>2</v>
      </c>
      <c r="M129" s="238">
        <f>IF(B129="Regional crisis",(IF(VLOOKUP($C129,'Regional Crises'!$B$1:$R$66,11,FALSE)="x","x",ROUND(IF(VLOOKUP($C129,'Regional Crises'!$B$1:$R$66,11,FALSE)&gt;M$3,5,IF(VLOOKUP($C129,'Regional Crises'!$B$1:$R$66,11,FALSE)&lt;M$4,0,5-(M$3-VLOOKUP($C129,'Regional Crises'!$B$1:$R$66,11,FALSE))/(M$3-M$4)*5)),1))),IF(VLOOKUP($E129,'Country Indicator Data'!$B$4:$N$194,7,FALSE)="x","x",ROUND(IF(VLOOKUP($E129,'Country Indicator Data'!$B$4:$N$194,7,FALSE)&gt;M$3,5,IF(VLOOKUP($E129,'Country Indicator Data'!$B$4:$N$194,7,FALSE)&lt;M$4,0,5-(M$3-VLOOKUP($E129,'Country Indicator Data'!$B$4:$N$194,7,FALSE))/(M$3-M$4)*5)),1)))</f>
        <v>2.1</v>
      </c>
      <c r="N129" s="238">
        <f t="shared" si="41"/>
        <v>2.0499999999999998</v>
      </c>
      <c r="O129" s="238">
        <f t="shared" si="42"/>
        <v>2.4166666666666665</v>
      </c>
      <c r="P129" s="238">
        <f>IF(B129="Regional crisis",VLOOKUP(C129,'Regional Crises'!$B$1:$R$69,12,FALSE),VLOOKUP(E129,'Country Indicator Data'!$B$4:$I$194,8,FALSE))</f>
        <v>5</v>
      </c>
      <c r="Q129" s="238">
        <f>IF($B129="Regional crisis",((IF(VLOOKUP($C129,'Regional Crises'!$B$1:$R$66,13,FALSE)="x","x",ROUND(IF(VLOOKUP($C129,'Regional Crises'!$B$1:$R$66,13,FALSE)&gt;Q$3,5,IF(VLOOKUP($C129,'Regional Crises'!$B$1:$R$66,13,FALSE)&lt;Q$4,0,5-(LOG(Q$3)-LOG(VLOOKUP($C129,'Regional Crises'!$B$1:$R$66,13,FALSE)))/(LOG(Q$3)-LOG(Q$4))*5)),1)))),(IF(VLOOKUP($E129,'Country Indicator Data'!$B$4:$N$194,9,FALSE)="x","x",ROUND(IF(VLOOKUP($E129,'Country Indicator Data'!$B$4:$N$194,9,FALSE)&gt;Q$3,5,IF(VLOOKUP($E129,'Country Indicator Data'!$B$4:$N$194,9,FALSE)&lt;Q$4,0,5-(LOG(Q$3)-LOG(VLOOKUP($E129,'Country Indicator Data'!$B$4:$N$194,9,FALSE)))/(LOG(Q$3)-LOG(Q$4))*5)),1))))</f>
        <v>3.8</v>
      </c>
      <c r="R129" s="238">
        <f t="shared" si="43"/>
        <v>4.4000000000000004</v>
      </c>
      <c r="S129" s="238">
        <f>IF(B129="Regional crisis",((IF(VLOOKUP($C129,'Regional Crises'!$B$1:$R$66,17,FALSE)="x","x",ROUND(IF(VLOOKUP($C129,'Regional Crises'!$B$1:$R$66,17,FALSE)&gt;S$3,0,IF(VLOOKUP($C129,'Regional Crises'!$B$1:$R$66,17,FALSE)&lt;S$4,5,(S$3-VLOOKUP($C129,'Regional Crises'!$B$1:$R$66,17,FALSE))/(S$3-S$4)*5)),1)))),(IF(VLOOKUP($E129,'Country Indicator Data'!$B$4:$N$194,13,FALSE)="x","x",ROUND(IF(VLOOKUP($E129,'Country Indicator Data'!$B$4:$N$194,13,FALSE)&gt;S$3,0,IF(VLOOKUP($E129,'Country Indicator Data'!$B$4:$N$194,13,FALSE)&lt;S$4,5,(S$3-VLOOKUP($E129,'Country Indicator Data'!$B$4:$N$194,13,FALSE))/(S$3-S$4)*5)),1))))</f>
        <v>3.1</v>
      </c>
      <c r="T129" s="238">
        <f>IF(B129="Regional crisis",((IF(VLOOKUP($C129,'Regional Crises'!$B$1:$R$66,14,FALSE)="x","x",ROUND(IF(VLOOKUP($C129,'Regional Crises'!$B$1:$R$66,14,FALSE)&gt;T$3,0,IF(VLOOKUP($C129,'Regional Crises'!$B$1:$R$66,14,FALSE)&lt;T$4,5,(T$3-VLOOKUP($C129,'Regional Crises'!$B$1:$R$66,14,FALSE))/(T$3-T$4)*5)),1)))),(IF(VLOOKUP($E129,'Country Indicator Data'!$B$4:$N$194,10,FALSE)="x","x",ROUND(IF(VLOOKUP($E129,'Country Indicator Data'!$B$4:$N$194,10,FALSE)&gt;T$3,0,IF(VLOOKUP($E129,'Country Indicator Data'!$B$4:$N$194,10,FALSE)&lt;T$4,5,(T$3-VLOOKUP($E129,'Country Indicator Data'!$B$4:$N$194,10,FALSE))/(T$3-T$4)*5)),1))))</f>
        <v>2.8</v>
      </c>
      <c r="U129" s="238">
        <f>IF(B129="Regional crisis",((IF(VLOOKUP($C129,'Regional Crises'!$B$1:$R$66,15,FALSE)="x","x",ROUND(IF(VLOOKUP($C129,'Regional Crises'!$B$1:$R$66,15,FALSE)&gt;U$3,0,IF(VLOOKUP($C129,'Regional Crises'!$B$1:$R$66,15,FALSE)&lt;U$4,5,(U$3-VLOOKUP($C129,'Regional Crises'!$B$1:$R$66,15,FALSE))/(U$3-U$4)*5)),1)))),(IF(VLOOKUP($E129,'Country Indicator Data'!$B$4:$N$194,11,FALSE)="x","x",ROUND(IF(VLOOKUP($E129,'Country Indicator Data'!$B$4:$N$194,11,FALSE)&gt;U$3,0,IF(VLOOKUP($E129,'Country Indicator Data'!$B$4:$N$194,11,FALSE)&lt;U$4,5,(U$3-VLOOKUP($E129,'Country Indicator Data'!$B$4:$N$194,11,FALSE))/(U$3-U$4)*5)),1))))</f>
        <v>3.3</v>
      </c>
      <c r="V129" s="238">
        <f>IF(B129="Regional crisis",((IF(VLOOKUP($C129,'Regional Crises'!$B$1:$R$66,16,FALSE)="x","x",ROUND(IF(VLOOKUP($C129,'Regional Crises'!$B$1:$R$66,16,FALSE)&gt;V$3,0,IF(VLOOKUP($C129,'Regional Crises'!$B$1:$R$66,16,FALSE)&lt;V$4,5,(V$3-VLOOKUP($C129,'Regional Crises'!$B$1:$R$66,16,FALSE))/(V$3-V$4)*5)),1)))),(IF(VLOOKUP($E129,'Country Indicator Data'!$B$4:$N$194,12,FALSE)="x","x",ROUND(IF(VLOOKUP($E129,'Country Indicator Data'!$B$4:$N$194,12,FALSE)&gt;V$3,0,IF(VLOOKUP($E129,'Country Indicator Data'!$B$4:$N$194,12,FALSE)&lt;V$4,5,(V$3-VLOOKUP($E129,'Country Indicator Data'!$B$4:$N$194,12,FALSE))/(V$3-V$4)*5)),1))))</f>
        <v>3.4</v>
      </c>
      <c r="W129" s="238">
        <f t="shared" si="44"/>
        <v>3.2</v>
      </c>
      <c r="X129" s="238">
        <f t="shared" si="45"/>
        <v>3.3</v>
      </c>
      <c r="Y129" s="245">
        <f>IF('Core Indicators'!FC126="x","x",IF('Core Indicators'!FC126&gt;=5,5,IF('Core Indicators'!FC126&gt;=4,4,IF('Core Indicators'!FC126&gt;=3,3,IF('Core Indicators'!FC126&gt;=2,2,IF('Core Indicators'!FC126&gt;=1,1,0))))))</f>
        <v>2</v>
      </c>
      <c r="Z129" s="238">
        <f t="shared" si="46"/>
        <v>2</v>
      </c>
      <c r="AA129" s="245">
        <f>'Crisis Indicator Data'!Y126</f>
        <v>0</v>
      </c>
      <c r="AB129" s="245">
        <f>'Crisis Indicator Data'!Z126</f>
        <v>0</v>
      </c>
      <c r="AC129" s="245">
        <f>'Crisis Indicator Data'!AA126</f>
        <v>1</v>
      </c>
      <c r="AD129" s="245">
        <f>'Crisis Indicator Data'!AB126</f>
        <v>0</v>
      </c>
      <c r="AE129" s="245">
        <f t="shared" si="47"/>
        <v>1</v>
      </c>
      <c r="AF129" s="245">
        <f>'Crisis Indicator Data'!AC126</f>
        <v>2</v>
      </c>
      <c r="AG129" s="245">
        <f>'Crisis Indicator Data'!AD126</f>
        <v>2</v>
      </c>
      <c r="AH129" s="245">
        <f t="shared" si="48"/>
        <v>4</v>
      </c>
      <c r="AI129" s="245">
        <f>'Crisis Indicator Data'!AE126</f>
        <v>0</v>
      </c>
      <c r="AJ129" s="245">
        <f>'Crisis Indicator Data'!AF126</f>
        <v>3</v>
      </c>
      <c r="AK129" s="245">
        <f>'Crisis Indicator Data'!AG126</f>
        <v>0</v>
      </c>
      <c r="AL129" s="245">
        <f t="shared" si="49"/>
        <v>3</v>
      </c>
      <c r="AM129" s="238">
        <f t="shared" si="50"/>
        <v>3</v>
      </c>
      <c r="AN129" s="238">
        <f t="shared" si="51"/>
        <v>2.5</v>
      </c>
    </row>
    <row r="130" spans="1:40" ht="13.5" customHeight="1" x14ac:dyDescent="0.3">
      <c r="A130" s="148" t="str">
        <f>'Crisis Indicator Data'!A127</f>
        <v>Kurdish Conflict</v>
      </c>
      <c r="B130" s="149" t="str">
        <f>'Crisis Indicator Data'!B127</f>
        <v>Conflict</v>
      </c>
      <c r="C130" s="149" t="str">
        <f>'Crisis Indicator Data'!C127</f>
        <v>TUR004</v>
      </c>
      <c r="D130" s="149" t="str">
        <f>'Crisis Indicator Data'!D127</f>
        <v>Turkey</v>
      </c>
      <c r="E130" s="150" t="str">
        <f>'Crisis Indicator Data'!E127</f>
        <v>TUR</v>
      </c>
      <c r="F130" s="238">
        <f>IF(B130="Regional crisis",(IF(VLOOKUP($C130,'Regional Crises'!$B$1:$R$66,7,FALSE)="x","x",ROUND(IF(VLOOKUP($C130,'Regional Crises'!$B$1:$R$66,7,FALSE)&gt;$F$3,5,IF(VLOOKUP($C130,'Regional Crises'!$B$1:$R$66,7,FALSE)&lt;F$4,0,($F$3-VLOOKUP($C130,'Regional Crises'!$B$1:$R$66,7,FALSE))/($F$3-$F$4)*5)),1))),IF(VLOOKUP($E130,'Country Indicator Data'!$B$4:$N$194,3,FALSE)="x","x",ROUND(IF(VLOOKUP($E130,'Country Indicator Data'!$B$4:$N$194,3,FALSE)&gt;$F$3,5,IF(VLOOKUP($E130,'Country Indicator Data'!$B$4:$N$194,3,FALSE)&lt;$F$4,0,($F$3-VLOOKUP($E130,'Country Indicator Data'!$B$4:$N$194,3,FALSE))/($F$3-$F$4)*5)),1)))</f>
        <v>2.5</v>
      </c>
      <c r="G130" s="238">
        <f>IF(B130="Regional crisis",(IF(VLOOKUP($C130,'Regional Crises'!$B$1:$R$66,9,FALSE)="x","x",ROUND(IF(VLOOKUP($C130,'Regional Crises'!$B$1:$R$66,9,FALSE)&gt;G$3,5,IF(VLOOKUP($C130,'Regional Crises'!$B$1:$R$66,9,FALSE)&lt;G$4,0,(G$3-VLOOKUP($C130,'Regional Crises'!$B$1:$R$66,9,FALSE))/(G$3-G$4)*5)),1))),IF(VLOOKUP($E130,'Country Indicator Data'!$B$4:$N$194,5,FALSE)="x","x",ROUND(IF(VLOOKUP($E130,'Country Indicator Data'!$B$4:$N$194,5,FALSE)&gt;G$3,5,IF(VLOOKUP($E130,'Country Indicator Data'!$B$4:$N$194,5,FALSE)&lt;G$4,0,(G$3-VLOOKUP($E130,'Country Indicator Data'!$B$4:$N$194,5,FALSE))/(G$3-G$4)*5)),1)))</f>
        <v>2.5</v>
      </c>
      <c r="H130" s="238">
        <f t="shared" si="39"/>
        <v>2.5</v>
      </c>
      <c r="I130" s="238">
        <f>IF(B130="Regional crisis",(IF(VLOOKUP($C130,'Regional Crises'!$B$1:$R$66,6,FALSE)="x","x",ROUND(IF(VLOOKUP($C130,'Regional Crises'!$B$1:$R$66,6,FALSE)&gt;I$3,5,IF(VLOOKUP($C130,'Regional Crises'!$B$1:$R$66,6,FALSE)&lt;I$4,0,5-(I$3-VLOOKUP($C130,'Regional Crises'!$B$1:$R$66,6,FALSE))/(I$3-I$4)*5)),1))),IF(VLOOKUP($E130,'Country Indicator Data'!$B$4:$N$194,2,FALSE)="x","x",ROUND(IF(VLOOKUP($E130,'Country Indicator Data'!$B$4:$N$194,2,FALSE)&gt;I$3,5,IF(VLOOKUP($E130,'Country Indicator Data'!$B$4:$N$194,2,FALSE)&lt;I$4,0,5-(I$3-VLOOKUP($E130,'Country Indicator Data'!$B$4:$N$194,2,FALSE))/(I$3-I$4)*5)),1)))</f>
        <v>2</v>
      </c>
      <c r="J130" s="238">
        <f>IF(B130="Regional crisis",(IF(VLOOKUP($C130,'Regional Crises'!$B$1:$R$66,8,FALSE)="x","x",ROUND(IF(VLOOKUP($C130,'Regional Crises'!$B$1:$R$66,8,FALSE)&gt;J$3,5,IF(VLOOKUP($C130,'Regional Crises'!$B$1:$R$66,8,FALSE)&lt;J$4,0,5-(J$3-VLOOKUP($C130,'Regional Crises'!$B$1:$R$66,8,FALSE))/(J$3-J$4)*5)),1))),IF(VLOOKUP($E130,'Country Indicator Data'!$B$4:$N$194,4,FALSE)="x","x",ROUND(IF(VLOOKUP($E130,'Country Indicator Data'!$B$4:$N$194,4,FALSE)&gt;J$3,5,IF(VLOOKUP($E130,'Country Indicator Data'!$B$4:$N$194,4,FALSE)&lt;J$4,0,5-(J$3-VLOOKUP($E130,'Country Indicator Data'!$B$4:$N$194,4,FALSE))/(J$3-J$4)*5)),1)))</f>
        <v>3.4</v>
      </c>
      <c r="K130" s="238">
        <f t="shared" si="40"/>
        <v>2.7</v>
      </c>
      <c r="L130" s="238">
        <f>IF(B130="Regional crisis",(IF(VLOOKUP($C130,'Regional Crises'!$B$1:$R$66,10,FALSE)="x","x",ROUND(IF(VLOOKUP($C130,'Regional Crises'!$B$1:$R$66,10,FALSE)&gt;L$3,5,IF(VLOOKUP($C130,'Regional Crises'!$B$1:$R$66,10,FALSE)&lt;L$4,0,5-(L$3-VLOOKUP($C130,'Regional Crises'!$B$1:$R$66,10,FALSE))/(L$3-L$4)*5)),1))),IF(VLOOKUP($E130,'Country Indicator Data'!$B$4:$N$194,6,FALSE)="x","x",ROUND(IF(VLOOKUP($E130,'Country Indicator Data'!$B$4:$N$194,6,FALSE)&gt;L$3,5,IF(VLOOKUP($E130,'Country Indicator Data'!$B$4:$N$194,6,FALSE)&lt;L$4,0,5-(L$3-VLOOKUP($E130,'Country Indicator Data'!$B$4:$N$194,6,FALSE))/(L$3-L$4)*5)),1)))</f>
        <v>2</v>
      </c>
      <c r="M130" s="238">
        <f>IF(B130="Regional crisis",(IF(VLOOKUP($C130,'Regional Crises'!$B$1:$R$66,11,FALSE)="x","x",ROUND(IF(VLOOKUP($C130,'Regional Crises'!$B$1:$R$66,11,FALSE)&gt;M$3,5,IF(VLOOKUP($C130,'Regional Crises'!$B$1:$R$66,11,FALSE)&lt;M$4,0,5-(M$3-VLOOKUP($C130,'Regional Crises'!$B$1:$R$66,11,FALSE))/(M$3-M$4)*5)),1))),IF(VLOOKUP($E130,'Country Indicator Data'!$B$4:$N$194,7,FALSE)="x","x",ROUND(IF(VLOOKUP($E130,'Country Indicator Data'!$B$4:$N$194,7,FALSE)&gt;M$3,5,IF(VLOOKUP($E130,'Country Indicator Data'!$B$4:$N$194,7,FALSE)&lt;M$4,0,5-(M$3-VLOOKUP($E130,'Country Indicator Data'!$B$4:$N$194,7,FALSE))/(M$3-M$4)*5)),1)))</f>
        <v>2.1</v>
      </c>
      <c r="N130" s="238">
        <f t="shared" si="41"/>
        <v>2.0499999999999998</v>
      </c>
      <c r="O130" s="238">
        <f t="shared" si="42"/>
        <v>2.4166666666666665</v>
      </c>
      <c r="P130" s="238">
        <f>IF(B130="Regional crisis",VLOOKUP(C130,'Regional Crises'!$B$1:$R$69,12,FALSE),VLOOKUP(E130,'Country Indicator Data'!$B$4:$I$194,8,FALSE))</f>
        <v>5</v>
      </c>
      <c r="Q130" s="238">
        <f>IF($B130="Regional crisis",((IF(VLOOKUP($C130,'Regional Crises'!$B$1:$R$66,13,FALSE)="x","x",ROUND(IF(VLOOKUP($C130,'Regional Crises'!$B$1:$R$66,13,FALSE)&gt;Q$3,5,IF(VLOOKUP($C130,'Regional Crises'!$B$1:$R$66,13,FALSE)&lt;Q$4,0,5-(LOG(Q$3)-LOG(VLOOKUP($C130,'Regional Crises'!$B$1:$R$66,13,FALSE)))/(LOG(Q$3)-LOG(Q$4))*5)),1)))),(IF(VLOOKUP($E130,'Country Indicator Data'!$B$4:$N$194,9,FALSE)="x","x",ROUND(IF(VLOOKUP($E130,'Country Indicator Data'!$B$4:$N$194,9,FALSE)&gt;Q$3,5,IF(VLOOKUP($E130,'Country Indicator Data'!$B$4:$N$194,9,FALSE)&lt;Q$4,0,5-(LOG(Q$3)-LOG(VLOOKUP($E130,'Country Indicator Data'!$B$4:$N$194,9,FALSE)))/(LOG(Q$3)-LOG(Q$4))*5)),1))))</f>
        <v>3.8</v>
      </c>
      <c r="R130" s="238">
        <f t="shared" si="43"/>
        <v>4.4000000000000004</v>
      </c>
      <c r="S130" s="238">
        <f>IF(B130="Regional crisis",((IF(VLOOKUP($C130,'Regional Crises'!$B$1:$R$66,17,FALSE)="x","x",ROUND(IF(VLOOKUP($C130,'Regional Crises'!$B$1:$R$66,17,FALSE)&gt;S$3,0,IF(VLOOKUP($C130,'Regional Crises'!$B$1:$R$66,17,FALSE)&lt;S$4,5,(S$3-VLOOKUP($C130,'Regional Crises'!$B$1:$R$66,17,FALSE))/(S$3-S$4)*5)),1)))),(IF(VLOOKUP($E130,'Country Indicator Data'!$B$4:$N$194,13,FALSE)="x","x",ROUND(IF(VLOOKUP($E130,'Country Indicator Data'!$B$4:$N$194,13,FALSE)&gt;S$3,0,IF(VLOOKUP($E130,'Country Indicator Data'!$B$4:$N$194,13,FALSE)&lt;S$4,5,(S$3-VLOOKUP($E130,'Country Indicator Data'!$B$4:$N$194,13,FALSE))/(S$3-S$4)*5)),1))))</f>
        <v>3.1</v>
      </c>
      <c r="T130" s="238">
        <f>IF(B130="Regional crisis",((IF(VLOOKUP($C130,'Regional Crises'!$B$1:$R$66,14,FALSE)="x","x",ROUND(IF(VLOOKUP($C130,'Regional Crises'!$B$1:$R$66,14,FALSE)&gt;T$3,0,IF(VLOOKUP($C130,'Regional Crises'!$B$1:$R$66,14,FALSE)&lt;T$4,5,(T$3-VLOOKUP($C130,'Regional Crises'!$B$1:$R$66,14,FALSE))/(T$3-T$4)*5)),1)))),(IF(VLOOKUP($E130,'Country Indicator Data'!$B$4:$N$194,10,FALSE)="x","x",ROUND(IF(VLOOKUP($E130,'Country Indicator Data'!$B$4:$N$194,10,FALSE)&gt;T$3,0,IF(VLOOKUP($E130,'Country Indicator Data'!$B$4:$N$194,10,FALSE)&lt;T$4,5,(T$3-VLOOKUP($E130,'Country Indicator Data'!$B$4:$N$194,10,FALSE))/(T$3-T$4)*5)),1))))</f>
        <v>2.8</v>
      </c>
      <c r="U130" s="238">
        <f>IF(B130="Regional crisis",((IF(VLOOKUP($C130,'Regional Crises'!$B$1:$R$66,15,FALSE)="x","x",ROUND(IF(VLOOKUP($C130,'Regional Crises'!$B$1:$R$66,15,FALSE)&gt;U$3,0,IF(VLOOKUP($C130,'Regional Crises'!$B$1:$R$66,15,FALSE)&lt;U$4,5,(U$3-VLOOKUP($C130,'Regional Crises'!$B$1:$R$66,15,FALSE))/(U$3-U$4)*5)),1)))),(IF(VLOOKUP($E130,'Country Indicator Data'!$B$4:$N$194,11,FALSE)="x","x",ROUND(IF(VLOOKUP($E130,'Country Indicator Data'!$B$4:$N$194,11,FALSE)&gt;U$3,0,IF(VLOOKUP($E130,'Country Indicator Data'!$B$4:$N$194,11,FALSE)&lt;U$4,5,(U$3-VLOOKUP($E130,'Country Indicator Data'!$B$4:$N$194,11,FALSE))/(U$3-U$4)*5)),1))))</f>
        <v>3.3</v>
      </c>
      <c r="V130" s="238">
        <f>IF(B130="Regional crisis",((IF(VLOOKUP($C130,'Regional Crises'!$B$1:$R$66,16,FALSE)="x","x",ROUND(IF(VLOOKUP($C130,'Regional Crises'!$B$1:$R$66,16,FALSE)&gt;V$3,0,IF(VLOOKUP($C130,'Regional Crises'!$B$1:$R$66,16,FALSE)&lt;V$4,5,(V$3-VLOOKUP($C130,'Regional Crises'!$B$1:$R$66,16,FALSE))/(V$3-V$4)*5)),1)))),(IF(VLOOKUP($E130,'Country Indicator Data'!$B$4:$N$194,12,FALSE)="x","x",ROUND(IF(VLOOKUP($E130,'Country Indicator Data'!$B$4:$N$194,12,FALSE)&gt;V$3,0,IF(VLOOKUP($E130,'Country Indicator Data'!$B$4:$N$194,12,FALSE)&lt;V$4,5,(V$3-VLOOKUP($E130,'Country Indicator Data'!$B$4:$N$194,12,FALSE))/(V$3-V$4)*5)),1))))</f>
        <v>3.4</v>
      </c>
      <c r="W130" s="238">
        <f t="shared" si="44"/>
        <v>3.2</v>
      </c>
      <c r="X130" s="238">
        <f t="shared" si="45"/>
        <v>3.3</v>
      </c>
      <c r="Y130" s="245">
        <f>IF('Core Indicators'!FC127="x","x",IF('Core Indicators'!FC127&gt;=5,5,IF('Core Indicators'!FC127&gt;=4,4,IF('Core Indicators'!FC127&gt;=3,3,IF('Core Indicators'!FC127&gt;=2,2,IF('Core Indicators'!FC127&gt;=1,1,0))))))</f>
        <v>3</v>
      </c>
      <c r="Z130" s="238">
        <f t="shared" si="46"/>
        <v>3</v>
      </c>
      <c r="AA130" s="245">
        <f>'Crisis Indicator Data'!Y127</f>
        <v>0</v>
      </c>
      <c r="AB130" s="245">
        <f>'Crisis Indicator Data'!Z127</f>
        <v>0</v>
      </c>
      <c r="AC130" s="245">
        <f>'Crisis Indicator Data'!AA127</f>
        <v>1</v>
      </c>
      <c r="AD130" s="245">
        <f>'Crisis Indicator Data'!AB127</f>
        <v>0</v>
      </c>
      <c r="AE130" s="245">
        <f t="shared" si="47"/>
        <v>1</v>
      </c>
      <c r="AF130" s="245">
        <f>'Crisis Indicator Data'!AC127</f>
        <v>2</v>
      </c>
      <c r="AG130" s="245">
        <f>'Crisis Indicator Data'!AD127</f>
        <v>2</v>
      </c>
      <c r="AH130" s="245">
        <f t="shared" si="48"/>
        <v>4</v>
      </c>
      <c r="AI130" s="245">
        <f>'Crisis Indicator Data'!AE127</f>
        <v>0</v>
      </c>
      <c r="AJ130" s="245">
        <f>'Crisis Indicator Data'!AF127</f>
        <v>3</v>
      </c>
      <c r="AK130" s="245">
        <f>'Crisis Indicator Data'!AG127</f>
        <v>0</v>
      </c>
      <c r="AL130" s="245">
        <f t="shared" si="49"/>
        <v>3</v>
      </c>
      <c r="AM130" s="238">
        <f t="shared" si="50"/>
        <v>3</v>
      </c>
      <c r="AN130" s="238">
        <f t="shared" si="51"/>
        <v>3</v>
      </c>
    </row>
    <row r="131" spans="1:40" ht="13.5" customHeight="1" x14ac:dyDescent="0.3">
      <c r="A131" s="148" t="str">
        <f>'Crisis Indicator Data'!A128</f>
        <v>International Displacement in Tanzania</v>
      </c>
      <c r="B131" s="149" t="str">
        <f>'Crisis Indicator Data'!B128</f>
        <v>International displacement</v>
      </c>
      <c r="C131" s="149" t="str">
        <f>'Crisis Indicator Data'!C128</f>
        <v>TZA002</v>
      </c>
      <c r="D131" s="149" t="str">
        <f>'Crisis Indicator Data'!D128</f>
        <v>Tanzania</v>
      </c>
      <c r="E131" s="150" t="str">
        <f>'Crisis Indicator Data'!E128</f>
        <v>TZA</v>
      </c>
      <c r="F131" s="238">
        <f>IF(B131="Regional crisis",(IF(VLOOKUP($C131,'Regional Crises'!$B$1:$R$66,7,FALSE)="x","x",ROUND(IF(VLOOKUP($C131,'Regional Crises'!$B$1:$R$66,7,FALSE)&gt;$F$3,5,IF(VLOOKUP($C131,'Regional Crises'!$B$1:$R$66,7,FALSE)&lt;F$4,0,($F$3-VLOOKUP($C131,'Regional Crises'!$B$1:$R$66,7,FALSE))/($F$3-$F$4)*5)),1))),IF(VLOOKUP($E131,'Country Indicator Data'!$B$4:$N$194,3,FALSE)="x","x",ROUND(IF(VLOOKUP($E131,'Country Indicator Data'!$B$4:$N$194,3,FALSE)&gt;$F$3,5,IF(VLOOKUP($E131,'Country Indicator Data'!$B$4:$N$194,3,FALSE)&lt;$F$4,0,($F$3-VLOOKUP($E131,'Country Indicator Data'!$B$4:$N$194,3,FALSE))/($F$3-$F$4)*5)),1)))</f>
        <v>2.5</v>
      </c>
      <c r="G131" s="238">
        <f>IF(B131="Regional crisis",(IF(VLOOKUP($C131,'Regional Crises'!$B$1:$R$66,9,FALSE)="x","x",ROUND(IF(VLOOKUP($C131,'Regional Crises'!$B$1:$R$66,9,FALSE)&gt;G$3,5,IF(VLOOKUP($C131,'Regional Crises'!$B$1:$R$66,9,FALSE)&lt;G$4,0,(G$3-VLOOKUP($C131,'Regional Crises'!$B$1:$R$66,9,FALSE))/(G$3-G$4)*5)),1))),IF(VLOOKUP($E131,'Country Indicator Data'!$B$4:$N$194,5,FALSE)="x","x",ROUND(IF(VLOOKUP($E131,'Country Indicator Data'!$B$4:$N$194,5,FALSE)&gt;G$3,5,IF(VLOOKUP($E131,'Country Indicator Data'!$B$4:$N$194,5,FALSE)&lt;G$4,0,(G$3-VLOOKUP($E131,'Country Indicator Data'!$B$4:$N$194,5,FALSE))/(G$3-G$4)*5)),1)))</f>
        <v>2</v>
      </c>
      <c r="H131" s="238">
        <f t="shared" si="39"/>
        <v>2.25</v>
      </c>
      <c r="I131" s="238">
        <f>IF(B131="Regional crisis",(IF(VLOOKUP($C131,'Regional Crises'!$B$1:$R$66,6,FALSE)="x","x",ROUND(IF(VLOOKUP($C131,'Regional Crises'!$B$1:$R$66,6,FALSE)&gt;I$3,5,IF(VLOOKUP($C131,'Regional Crises'!$B$1:$R$66,6,FALSE)&lt;I$4,0,5-(I$3-VLOOKUP($C131,'Regional Crises'!$B$1:$R$66,6,FALSE))/(I$3-I$4)*5)),1))),IF(VLOOKUP($E131,'Country Indicator Data'!$B$4:$N$194,2,FALSE)="x","x",ROUND(IF(VLOOKUP($E131,'Country Indicator Data'!$B$4:$N$194,2,FALSE)&gt;I$3,5,IF(VLOOKUP($E131,'Country Indicator Data'!$B$4:$N$194,2,FALSE)&lt;I$4,0,5-(I$3-VLOOKUP($E131,'Country Indicator Data'!$B$4:$N$194,2,FALSE))/(I$3-I$4)*5)),1)))</f>
        <v>2.5</v>
      </c>
      <c r="J131" s="238">
        <f>IF(B131="Regional crisis",(IF(VLOOKUP($C131,'Regional Crises'!$B$1:$R$66,8,FALSE)="x","x",ROUND(IF(VLOOKUP($C131,'Regional Crises'!$B$1:$R$66,8,FALSE)&gt;J$3,5,IF(VLOOKUP($C131,'Regional Crises'!$B$1:$R$66,8,FALSE)&lt;J$4,0,5-(J$3-VLOOKUP($C131,'Regional Crises'!$B$1:$R$66,8,FALSE))/(J$3-J$4)*5)),1))),IF(VLOOKUP($E131,'Country Indicator Data'!$B$4:$N$194,4,FALSE)="x","x",ROUND(IF(VLOOKUP($E131,'Country Indicator Data'!$B$4:$N$194,4,FALSE)&gt;J$3,5,IF(VLOOKUP($E131,'Country Indicator Data'!$B$4:$N$194,4,FALSE)&lt;J$4,0,5-(J$3-VLOOKUP($E131,'Country Indicator Data'!$B$4:$N$194,4,FALSE))/(J$3-J$4)*5)),1)))</f>
        <v>0</v>
      </c>
      <c r="K131" s="238">
        <f t="shared" si="40"/>
        <v>1.25</v>
      </c>
      <c r="L131" s="238">
        <f>IF(B131="Regional crisis",(IF(VLOOKUP($C131,'Regional Crises'!$B$1:$R$66,10,FALSE)="x","x",ROUND(IF(VLOOKUP($C131,'Regional Crises'!$B$1:$R$66,10,FALSE)&gt;L$3,5,IF(VLOOKUP($C131,'Regional Crises'!$B$1:$R$66,10,FALSE)&lt;L$4,0,5-(L$3-VLOOKUP($C131,'Regional Crises'!$B$1:$R$66,10,FALSE))/(L$3-L$4)*5)),1))),IF(VLOOKUP($E131,'Country Indicator Data'!$B$4:$N$194,6,FALSE)="x","x",ROUND(IF(VLOOKUP($E131,'Country Indicator Data'!$B$4:$N$194,6,FALSE)&gt;L$3,5,IF(VLOOKUP($E131,'Country Indicator Data'!$B$4:$N$194,6,FALSE)&lt;L$4,0,5-(L$3-VLOOKUP($E131,'Country Indicator Data'!$B$4:$N$194,6,FALSE))/(L$3-L$4)*5)),1)))</f>
        <v>3.6</v>
      </c>
      <c r="M131" s="238">
        <f>IF(B131="Regional crisis",(IF(VLOOKUP($C131,'Regional Crises'!$B$1:$R$66,11,FALSE)="x","x",ROUND(IF(VLOOKUP($C131,'Regional Crises'!$B$1:$R$66,11,FALSE)&gt;M$3,5,IF(VLOOKUP($C131,'Regional Crises'!$B$1:$R$66,11,FALSE)&lt;M$4,0,5-(M$3-VLOOKUP($C131,'Regional Crises'!$B$1:$R$66,11,FALSE))/(M$3-M$4)*5)),1))),IF(VLOOKUP($E131,'Country Indicator Data'!$B$4:$N$194,7,FALSE)="x","x",ROUND(IF(VLOOKUP($E131,'Country Indicator Data'!$B$4:$N$194,7,FALSE)&gt;M$3,5,IF(VLOOKUP($E131,'Country Indicator Data'!$B$4:$N$194,7,FALSE)&lt;M$4,0,5-(M$3-VLOOKUP($E131,'Country Indicator Data'!$B$4:$N$194,7,FALSE))/(M$3-M$4)*5)),1)))</f>
        <v>1.9</v>
      </c>
      <c r="N131" s="238">
        <f t="shared" si="41"/>
        <v>2.75</v>
      </c>
      <c r="O131" s="238">
        <f t="shared" si="42"/>
        <v>2.0833333333333335</v>
      </c>
      <c r="P131" s="238">
        <f>IF(B131="Regional crisis",VLOOKUP(C131,'Regional Crises'!$B$1:$R$69,12,FALSE),VLOOKUP(E131,'Country Indicator Data'!$B$4:$I$194,8,FALSE))</f>
        <v>0</v>
      </c>
      <c r="Q131" s="238">
        <f>IF($B131="Regional crisis",((IF(VLOOKUP($C131,'Regional Crises'!$B$1:$R$66,13,FALSE)="x","x",ROUND(IF(VLOOKUP($C131,'Regional Crises'!$B$1:$R$66,13,FALSE)&gt;Q$3,5,IF(VLOOKUP($C131,'Regional Crises'!$B$1:$R$66,13,FALSE)&lt;Q$4,0,5-(LOG(Q$3)-LOG(VLOOKUP($C131,'Regional Crises'!$B$1:$R$66,13,FALSE)))/(LOG(Q$3)-LOG(Q$4))*5)),1)))),(IF(VLOOKUP($E131,'Country Indicator Data'!$B$4:$N$194,9,FALSE)="x","x",ROUND(IF(VLOOKUP($E131,'Country Indicator Data'!$B$4:$N$194,9,FALSE)&gt;Q$3,5,IF(VLOOKUP($E131,'Country Indicator Data'!$B$4:$N$194,9,FALSE)&lt;Q$4,0,5-(LOG(Q$3)-LOG(VLOOKUP($E131,'Country Indicator Data'!$B$4:$N$194,9,FALSE)))/(LOG(Q$3)-LOG(Q$4))*5)),1))))</f>
        <v>0</v>
      </c>
      <c r="R131" s="238">
        <f t="shared" si="43"/>
        <v>0</v>
      </c>
      <c r="S131" s="238">
        <f>IF(B131="Regional crisis",((IF(VLOOKUP($C131,'Regional Crises'!$B$1:$R$66,17,FALSE)="x","x",ROUND(IF(VLOOKUP($C131,'Regional Crises'!$B$1:$R$66,17,FALSE)&gt;S$3,0,IF(VLOOKUP($C131,'Regional Crises'!$B$1:$R$66,17,FALSE)&lt;S$4,5,(S$3-VLOOKUP($C131,'Regional Crises'!$B$1:$R$66,17,FALSE))/(S$3-S$4)*5)),1)))),(IF(VLOOKUP($E131,'Country Indicator Data'!$B$4:$N$194,13,FALSE)="x","x",ROUND(IF(VLOOKUP($E131,'Country Indicator Data'!$B$4:$N$194,13,FALSE)&gt;S$3,0,IF(VLOOKUP($E131,'Country Indicator Data'!$B$4:$N$194,13,FALSE)&lt;S$4,5,(S$3-VLOOKUP($E131,'Country Indicator Data'!$B$4:$N$194,13,FALSE))/(S$3-S$4)*5)),1))))</f>
        <v>3.2</v>
      </c>
      <c r="T131" s="238">
        <f>IF(B131="Regional crisis",((IF(VLOOKUP($C131,'Regional Crises'!$B$1:$R$66,14,FALSE)="x","x",ROUND(IF(VLOOKUP($C131,'Regional Crises'!$B$1:$R$66,14,FALSE)&gt;T$3,0,IF(VLOOKUP($C131,'Regional Crises'!$B$1:$R$66,14,FALSE)&lt;T$4,5,(T$3-VLOOKUP($C131,'Regional Crises'!$B$1:$R$66,14,FALSE))/(T$3-T$4)*5)),1)))),(IF(VLOOKUP($E131,'Country Indicator Data'!$B$4:$N$194,10,FALSE)="x","x",ROUND(IF(VLOOKUP($E131,'Country Indicator Data'!$B$4:$N$194,10,FALSE)&gt;T$3,0,IF(VLOOKUP($E131,'Country Indicator Data'!$B$4:$N$194,10,FALSE)&lt;T$4,5,(T$3-VLOOKUP($E131,'Country Indicator Data'!$B$4:$N$194,10,FALSE))/(T$3-T$4)*5)),1))))</f>
        <v>3.1</v>
      </c>
      <c r="U131" s="238">
        <f>IF(B131="Regional crisis",((IF(VLOOKUP($C131,'Regional Crises'!$B$1:$R$66,15,FALSE)="x","x",ROUND(IF(VLOOKUP($C131,'Regional Crises'!$B$1:$R$66,15,FALSE)&gt;U$3,0,IF(VLOOKUP($C131,'Regional Crises'!$B$1:$R$66,15,FALSE)&lt;U$4,5,(U$3-VLOOKUP($C131,'Regional Crises'!$B$1:$R$66,15,FALSE))/(U$3-U$4)*5)),1)))),(IF(VLOOKUP($E131,'Country Indicator Data'!$B$4:$N$194,11,FALSE)="x","x",ROUND(IF(VLOOKUP($E131,'Country Indicator Data'!$B$4:$N$194,11,FALSE)&gt;U$3,0,IF(VLOOKUP($E131,'Country Indicator Data'!$B$4:$N$194,11,FALSE)&lt;U$4,5,(U$3-VLOOKUP($E131,'Country Indicator Data'!$B$4:$N$194,11,FALSE))/(U$3-U$4)*5)),1))))</f>
        <v>2.5</v>
      </c>
      <c r="V131" s="238">
        <f>IF(B131="Regional crisis",((IF(VLOOKUP($C131,'Regional Crises'!$B$1:$R$66,16,FALSE)="x","x",ROUND(IF(VLOOKUP($C131,'Regional Crises'!$B$1:$R$66,16,FALSE)&gt;V$3,0,IF(VLOOKUP($C131,'Regional Crises'!$B$1:$R$66,16,FALSE)&lt;V$4,5,(V$3-VLOOKUP($C131,'Regional Crises'!$B$1:$R$66,16,FALSE))/(V$3-V$4)*5)),1)))),(IF(VLOOKUP($E131,'Country Indicator Data'!$B$4:$N$194,12,FALSE)="x","x",ROUND(IF(VLOOKUP($E131,'Country Indicator Data'!$B$4:$N$194,12,FALSE)&gt;V$3,0,IF(VLOOKUP($E131,'Country Indicator Data'!$B$4:$N$194,12,FALSE)&lt;V$4,5,(V$3-VLOOKUP($E131,'Country Indicator Data'!$B$4:$N$194,12,FALSE))/(V$3-V$4)*5)),1))))</f>
        <v>3</v>
      </c>
      <c r="W131" s="238">
        <f t="shared" si="44"/>
        <v>3</v>
      </c>
      <c r="X131" s="238">
        <f t="shared" si="45"/>
        <v>1.7</v>
      </c>
      <c r="Y131" s="245">
        <f>IF('Core Indicators'!FC128="x","x",IF('Core Indicators'!FC128&gt;=5,5,IF('Core Indicators'!FC128&gt;=4,4,IF('Core Indicators'!FC128&gt;=3,3,IF('Core Indicators'!FC128&gt;=2,2,IF('Core Indicators'!FC128&gt;=1,1,0))))))</f>
        <v>2</v>
      </c>
      <c r="Z131" s="238">
        <f t="shared" si="46"/>
        <v>2</v>
      </c>
      <c r="AA131" s="245">
        <f>'Crisis Indicator Data'!Y128</f>
        <v>0</v>
      </c>
      <c r="AB131" s="245">
        <f>'Crisis Indicator Data'!Z128</f>
        <v>0</v>
      </c>
      <c r="AC131" s="245">
        <f>'Crisis Indicator Data'!AA128</f>
        <v>0</v>
      </c>
      <c r="AD131" s="245">
        <f>'Crisis Indicator Data'!AB128</f>
        <v>0</v>
      </c>
      <c r="AE131" s="245">
        <f t="shared" si="47"/>
        <v>0</v>
      </c>
      <c r="AF131" s="245">
        <f>'Crisis Indicator Data'!AC128</f>
        <v>0</v>
      </c>
      <c r="AG131" s="245">
        <f>'Crisis Indicator Data'!AD128</f>
        <v>2</v>
      </c>
      <c r="AH131" s="245">
        <f t="shared" si="48"/>
        <v>2</v>
      </c>
      <c r="AI131" s="245">
        <f>'Crisis Indicator Data'!AE128</f>
        <v>0</v>
      </c>
      <c r="AJ131" s="245">
        <f>'Crisis Indicator Data'!AF128</f>
        <v>0</v>
      </c>
      <c r="AK131" s="245">
        <f>'Crisis Indicator Data'!AG128</f>
        <v>0</v>
      </c>
      <c r="AL131" s="245">
        <f t="shared" si="49"/>
        <v>0</v>
      </c>
      <c r="AM131" s="238">
        <f t="shared" si="50"/>
        <v>1</v>
      </c>
      <c r="AN131" s="238">
        <f t="shared" si="51"/>
        <v>1.5</v>
      </c>
    </row>
    <row r="132" spans="1:40" ht="13.5" customHeight="1" x14ac:dyDescent="0.3">
      <c r="A132" s="148" t="str">
        <f>'Crisis Indicator Data'!A129</f>
        <v>Multiple crises in Uganda</v>
      </c>
      <c r="B132" s="149" t="str">
        <f>'Crisis Indicator Data'!B129</f>
        <v>Multiple crises country</v>
      </c>
      <c r="C132" s="149" t="str">
        <f>'Crisis Indicator Data'!C129</f>
        <v>UGA001</v>
      </c>
      <c r="D132" s="149" t="str">
        <f>'Crisis Indicator Data'!D129</f>
        <v>Uganda</v>
      </c>
      <c r="E132" s="150" t="str">
        <f>'Crisis Indicator Data'!E129</f>
        <v>UGA</v>
      </c>
      <c r="F132" s="238">
        <f>IF(B132="Regional crisis",(IF(VLOOKUP($C132,'Regional Crises'!$B$1:$R$66,7,FALSE)="x","x",ROUND(IF(VLOOKUP($C132,'Regional Crises'!$B$1:$R$66,7,FALSE)&gt;$F$3,5,IF(VLOOKUP($C132,'Regional Crises'!$B$1:$R$66,7,FALSE)&lt;F$4,0,($F$3-VLOOKUP($C132,'Regional Crises'!$B$1:$R$66,7,FALSE))/($F$3-$F$4)*5)),1))),IF(VLOOKUP($E132,'Country Indicator Data'!$B$4:$N$194,3,FALSE)="x","x",ROUND(IF(VLOOKUP($E132,'Country Indicator Data'!$B$4:$N$194,3,FALSE)&gt;$F$3,5,IF(VLOOKUP($E132,'Country Indicator Data'!$B$4:$N$194,3,FALSE)&lt;$F$4,0,($F$3-VLOOKUP($E132,'Country Indicator Data'!$B$4:$N$194,3,FALSE))/($F$3-$F$4)*5)),1)))</f>
        <v>2.5</v>
      </c>
      <c r="G132" s="238">
        <f>IF(B132="Regional crisis",(IF(VLOOKUP($C132,'Regional Crises'!$B$1:$R$66,9,FALSE)="x","x",ROUND(IF(VLOOKUP($C132,'Regional Crises'!$B$1:$R$66,9,FALSE)&gt;G$3,5,IF(VLOOKUP($C132,'Regional Crises'!$B$1:$R$66,9,FALSE)&lt;G$4,0,(G$3-VLOOKUP($C132,'Regional Crises'!$B$1:$R$66,9,FALSE))/(G$3-G$4)*5)),1))),IF(VLOOKUP($E132,'Country Indicator Data'!$B$4:$N$194,5,FALSE)="x","x",ROUND(IF(VLOOKUP($E132,'Country Indicator Data'!$B$4:$N$194,5,FALSE)&gt;G$3,5,IF(VLOOKUP($E132,'Country Indicator Data'!$B$4:$N$194,5,FALSE)&lt;G$4,0,(G$3-VLOOKUP($E132,'Country Indicator Data'!$B$4:$N$194,5,FALSE))/(G$3-G$4)*5)),1)))</f>
        <v>2.4</v>
      </c>
      <c r="H132" s="238">
        <f t="shared" si="39"/>
        <v>2.4500000000000002</v>
      </c>
      <c r="I132" s="238">
        <f>IF(B132="Regional crisis",(IF(VLOOKUP($C132,'Regional Crises'!$B$1:$R$66,6,FALSE)="x","x",ROUND(IF(VLOOKUP($C132,'Regional Crises'!$B$1:$R$66,6,FALSE)&gt;I$3,5,IF(VLOOKUP($C132,'Regional Crises'!$B$1:$R$66,6,FALSE)&lt;I$4,0,5-(I$3-VLOOKUP($C132,'Regional Crises'!$B$1:$R$66,6,FALSE))/(I$3-I$4)*5)),1))),IF(VLOOKUP($E132,'Country Indicator Data'!$B$4:$N$194,2,FALSE)="x","x",ROUND(IF(VLOOKUP($E132,'Country Indicator Data'!$B$4:$N$194,2,FALSE)&gt;I$3,5,IF(VLOOKUP($E132,'Country Indicator Data'!$B$4:$N$194,2,FALSE)&lt;I$4,0,5-(I$3-VLOOKUP($E132,'Country Indicator Data'!$B$4:$N$194,2,FALSE))/(I$3-I$4)*5)),1)))</f>
        <v>4.5999999999999996</v>
      </c>
      <c r="J132" s="238">
        <f>IF(B132="Regional crisis",(IF(VLOOKUP($C132,'Regional Crises'!$B$1:$R$66,8,FALSE)="x","x",ROUND(IF(VLOOKUP($C132,'Regional Crises'!$B$1:$R$66,8,FALSE)&gt;J$3,5,IF(VLOOKUP($C132,'Regional Crises'!$B$1:$R$66,8,FALSE)&lt;J$4,0,5-(J$3-VLOOKUP($C132,'Regional Crises'!$B$1:$R$66,8,FALSE))/(J$3-J$4)*5)),1))),IF(VLOOKUP($E132,'Country Indicator Data'!$B$4:$N$194,4,FALSE)="x","x",ROUND(IF(VLOOKUP($E132,'Country Indicator Data'!$B$4:$N$194,4,FALSE)&gt;J$3,5,IF(VLOOKUP($E132,'Country Indicator Data'!$B$4:$N$194,4,FALSE)&lt;J$4,0,5-(J$3-VLOOKUP($E132,'Country Indicator Data'!$B$4:$N$194,4,FALSE))/(J$3-J$4)*5)),1)))</f>
        <v>2.4</v>
      </c>
      <c r="K132" s="238">
        <f t="shared" si="40"/>
        <v>3.5</v>
      </c>
      <c r="L132" s="238">
        <f>IF(B132="Regional crisis",(IF(VLOOKUP($C132,'Regional Crises'!$B$1:$R$66,10,FALSE)="x","x",ROUND(IF(VLOOKUP($C132,'Regional Crises'!$B$1:$R$66,10,FALSE)&gt;L$3,5,IF(VLOOKUP($C132,'Regional Crises'!$B$1:$R$66,10,FALSE)&lt;L$4,0,5-(L$3-VLOOKUP($C132,'Regional Crises'!$B$1:$R$66,10,FALSE))/(L$3-L$4)*5)),1))),IF(VLOOKUP($E132,'Country Indicator Data'!$B$4:$N$194,6,FALSE)="x","x",ROUND(IF(VLOOKUP($E132,'Country Indicator Data'!$B$4:$N$194,6,FALSE)&gt;L$3,5,IF(VLOOKUP($E132,'Country Indicator Data'!$B$4:$N$194,6,FALSE)&lt;L$4,0,5-(L$3-VLOOKUP($E132,'Country Indicator Data'!$B$4:$N$194,6,FALSE))/(L$3-L$4)*5)),1)))</f>
        <v>3.5</v>
      </c>
      <c r="M132" s="238">
        <f>IF(B132="Regional crisis",(IF(VLOOKUP($C132,'Regional Crises'!$B$1:$R$66,11,FALSE)="x","x",ROUND(IF(VLOOKUP($C132,'Regional Crises'!$B$1:$R$66,11,FALSE)&gt;M$3,5,IF(VLOOKUP($C132,'Regional Crises'!$B$1:$R$66,11,FALSE)&lt;M$4,0,5-(M$3-VLOOKUP($C132,'Regional Crises'!$B$1:$R$66,11,FALSE))/(M$3-M$4)*5)),1))),IF(VLOOKUP($E132,'Country Indicator Data'!$B$4:$N$194,7,FALSE)="x","x",ROUND(IF(VLOOKUP($E132,'Country Indicator Data'!$B$4:$N$194,7,FALSE)&gt;M$3,5,IF(VLOOKUP($E132,'Country Indicator Data'!$B$4:$N$194,7,FALSE)&lt;M$4,0,5-(M$3-VLOOKUP($E132,'Country Indicator Data'!$B$4:$N$194,7,FALSE))/(M$3-M$4)*5)),1)))</f>
        <v>2.2000000000000002</v>
      </c>
      <c r="N132" s="238">
        <f t="shared" si="41"/>
        <v>2.85</v>
      </c>
      <c r="O132" s="238">
        <f t="shared" si="42"/>
        <v>2.9333333333333336</v>
      </c>
      <c r="P132" s="238">
        <f>IF(B132="Regional crisis",VLOOKUP(C132,'Regional Crises'!$B$1:$R$69,12,FALSE),VLOOKUP(E132,'Country Indicator Data'!$B$4:$I$194,8,FALSE))</f>
        <v>3</v>
      </c>
      <c r="Q132" s="238">
        <f>IF($B132="Regional crisis",((IF(VLOOKUP($C132,'Regional Crises'!$B$1:$R$66,13,FALSE)="x","x",ROUND(IF(VLOOKUP($C132,'Regional Crises'!$B$1:$R$66,13,FALSE)&gt;Q$3,5,IF(VLOOKUP($C132,'Regional Crises'!$B$1:$R$66,13,FALSE)&lt;Q$4,0,5-(LOG(Q$3)-LOG(VLOOKUP($C132,'Regional Crises'!$B$1:$R$66,13,FALSE)))/(LOG(Q$3)-LOG(Q$4))*5)),1)))),(IF(VLOOKUP($E132,'Country Indicator Data'!$B$4:$N$194,9,FALSE)="x","x",ROUND(IF(VLOOKUP($E132,'Country Indicator Data'!$B$4:$N$194,9,FALSE)&gt;Q$3,5,IF(VLOOKUP($E132,'Country Indicator Data'!$B$4:$N$194,9,FALSE)&lt;Q$4,0,5-(LOG(Q$3)-LOG(VLOOKUP($E132,'Country Indicator Data'!$B$4:$N$194,9,FALSE)))/(LOG(Q$3)-LOG(Q$4))*5)),1))))</f>
        <v>3.1</v>
      </c>
      <c r="R132" s="238">
        <f t="shared" si="43"/>
        <v>3.05</v>
      </c>
      <c r="S132" s="238">
        <f>IF(B132="Regional crisis",((IF(VLOOKUP($C132,'Regional Crises'!$B$1:$R$66,17,FALSE)="x","x",ROUND(IF(VLOOKUP($C132,'Regional Crises'!$B$1:$R$66,17,FALSE)&gt;S$3,0,IF(VLOOKUP($C132,'Regional Crises'!$B$1:$R$66,17,FALSE)&lt;S$4,5,(S$3-VLOOKUP($C132,'Regional Crises'!$B$1:$R$66,17,FALSE))/(S$3-S$4)*5)),1)))),(IF(VLOOKUP($E132,'Country Indicator Data'!$B$4:$N$194,13,FALSE)="x","x",ROUND(IF(VLOOKUP($E132,'Country Indicator Data'!$B$4:$N$194,13,FALSE)&gt;S$3,0,IF(VLOOKUP($E132,'Country Indicator Data'!$B$4:$N$194,13,FALSE)&lt;S$4,5,(S$3-VLOOKUP($E132,'Country Indicator Data'!$B$4:$N$194,13,FALSE))/(S$3-S$4)*5)),1))))</f>
        <v>3.6</v>
      </c>
      <c r="T132" s="238">
        <f>IF(B132="Regional crisis",((IF(VLOOKUP($C132,'Regional Crises'!$B$1:$R$66,14,FALSE)="x","x",ROUND(IF(VLOOKUP($C132,'Regional Crises'!$B$1:$R$66,14,FALSE)&gt;T$3,0,IF(VLOOKUP($C132,'Regional Crises'!$B$1:$R$66,14,FALSE)&lt;T$4,5,(T$3-VLOOKUP($C132,'Regional Crises'!$B$1:$R$66,14,FALSE))/(T$3-T$4)*5)),1)))),(IF(VLOOKUP($E132,'Country Indicator Data'!$B$4:$N$194,10,FALSE)="x","x",ROUND(IF(VLOOKUP($E132,'Country Indicator Data'!$B$4:$N$194,10,FALSE)&gt;T$3,0,IF(VLOOKUP($E132,'Country Indicator Data'!$B$4:$N$194,10,FALSE)&lt;T$4,5,(T$3-VLOOKUP($E132,'Country Indicator Data'!$B$4:$N$194,10,FALSE))/(T$3-T$4)*5)),1))))</f>
        <v>2.8</v>
      </c>
      <c r="U132" s="238">
        <f>IF(B132="Regional crisis",((IF(VLOOKUP($C132,'Regional Crises'!$B$1:$R$66,15,FALSE)="x","x",ROUND(IF(VLOOKUP($C132,'Regional Crises'!$B$1:$R$66,15,FALSE)&gt;U$3,0,IF(VLOOKUP($C132,'Regional Crises'!$B$1:$R$66,15,FALSE)&lt;U$4,5,(U$3-VLOOKUP($C132,'Regional Crises'!$B$1:$R$66,15,FALSE))/(U$3-U$4)*5)),1)))),(IF(VLOOKUP($E132,'Country Indicator Data'!$B$4:$N$194,11,FALSE)="x","x",ROUND(IF(VLOOKUP($E132,'Country Indicator Data'!$B$4:$N$194,11,FALSE)&gt;U$3,0,IF(VLOOKUP($E132,'Country Indicator Data'!$B$4:$N$194,11,FALSE)&lt;U$4,5,(U$3-VLOOKUP($E132,'Country Indicator Data'!$B$4:$N$194,11,FALSE))/(U$3-U$4)*5)),1))))</f>
        <v>2.4</v>
      </c>
      <c r="V132" s="238">
        <f>IF(B132="Regional crisis",((IF(VLOOKUP($C132,'Regional Crises'!$B$1:$R$66,16,FALSE)="x","x",ROUND(IF(VLOOKUP($C132,'Regional Crises'!$B$1:$R$66,16,FALSE)&gt;V$3,0,IF(VLOOKUP($C132,'Regional Crises'!$B$1:$R$66,16,FALSE)&lt;V$4,5,(V$3-VLOOKUP($C132,'Regional Crises'!$B$1:$R$66,16,FALSE))/(V$3-V$4)*5)),1)))),(IF(VLOOKUP($E132,'Country Indicator Data'!$B$4:$N$194,12,FALSE)="x","x",ROUND(IF(VLOOKUP($E132,'Country Indicator Data'!$B$4:$N$194,12,FALSE)&gt;V$3,0,IF(VLOOKUP($E132,'Country Indicator Data'!$B$4:$N$194,12,FALSE)&lt;V$4,5,(V$3-VLOOKUP($E132,'Country Indicator Data'!$B$4:$N$194,12,FALSE))/(V$3-V$4)*5)),1))))</f>
        <v>3.3</v>
      </c>
      <c r="W132" s="238">
        <f t="shared" si="44"/>
        <v>3</v>
      </c>
      <c r="X132" s="238">
        <f t="shared" si="45"/>
        <v>3</v>
      </c>
      <c r="Y132" s="245">
        <f>IF('Core Indicators'!FC129="x","x",IF('Core Indicators'!FC129&gt;=5,5,IF('Core Indicators'!FC129&gt;=4,4,IF('Core Indicators'!FC129&gt;=3,3,IF('Core Indicators'!FC129&gt;=2,2,IF('Core Indicators'!FC129&gt;=1,1,0))))))</f>
        <v>3</v>
      </c>
      <c r="Z132" s="238">
        <f t="shared" si="46"/>
        <v>3</v>
      </c>
      <c r="AA132" s="245">
        <f>'Crisis Indicator Data'!Y129</f>
        <v>0</v>
      </c>
      <c r="AB132" s="245">
        <f>'Crisis Indicator Data'!Z129</f>
        <v>0</v>
      </c>
      <c r="AC132" s="245">
        <f>'Crisis Indicator Data'!AA129</f>
        <v>1</v>
      </c>
      <c r="AD132" s="245">
        <f>'Crisis Indicator Data'!AB129</f>
        <v>0</v>
      </c>
      <c r="AE132" s="245">
        <f t="shared" si="47"/>
        <v>1</v>
      </c>
      <c r="AF132" s="245">
        <f>'Crisis Indicator Data'!AC129</f>
        <v>1</v>
      </c>
      <c r="AG132" s="245">
        <f>'Crisis Indicator Data'!AD129</f>
        <v>2</v>
      </c>
      <c r="AH132" s="245">
        <f t="shared" si="48"/>
        <v>3</v>
      </c>
      <c r="AI132" s="245">
        <f>'Crisis Indicator Data'!AE129</f>
        <v>1</v>
      </c>
      <c r="AJ132" s="245">
        <f>'Crisis Indicator Data'!AF129</f>
        <v>0</v>
      </c>
      <c r="AK132" s="245">
        <f>'Crisis Indicator Data'!AG129</f>
        <v>2</v>
      </c>
      <c r="AL132" s="245">
        <f t="shared" si="49"/>
        <v>3</v>
      </c>
      <c r="AM132" s="238">
        <f t="shared" si="50"/>
        <v>2</v>
      </c>
      <c r="AN132" s="238">
        <f t="shared" si="51"/>
        <v>2.5</v>
      </c>
    </row>
    <row r="133" spans="1:40" ht="13.5" customHeight="1" x14ac:dyDescent="0.3">
      <c r="A133" s="148" t="str">
        <f>'Crisis Indicator Data'!A130</f>
        <v>International Displacement in Uganda</v>
      </c>
      <c r="B133" s="149" t="str">
        <f>'Crisis Indicator Data'!B130</f>
        <v>International displacement</v>
      </c>
      <c r="C133" s="149" t="str">
        <f>'Crisis Indicator Data'!C130</f>
        <v>UGA005</v>
      </c>
      <c r="D133" s="149" t="str">
        <f>'Crisis Indicator Data'!D130</f>
        <v>Uganda</v>
      </c>
      <c r="E133" s="150" t="str">
        <f>'Crisis Indicator Data'!E130</f>
        <v>UGA</v>
      </c>
      <c r="F133" s="238">
        <f>IF(B133="Regional crisis",(IF(VLOOKUP($C133,'Regional Crises'!$B$1:$R$66,7,FALSE)="x","x",ROUND(IF(VLOOKUP($C133,'Regional Crises'!$B$1:$R$66,7,FALSE)&gt;$F$3,5,IF(VLOOKUP($C133,'Regional Crises'!$B$1:$R$66,7,FALSE)&lt;F$4,0,($F$3-VLOOKUP($C133,'Regional Crises'!$B$1:$R$66,7,FALSE))/($F$3-$F$4)*5)),1))),IF(VLOOKUP($E133,'Country Indicator Data'!$B$4:$N$194,3,FALSE)="x","x",ROUND(IF(VLOOKUP($E133,'Country Indicator Data'!$B$4:$N$194,3,FALSE)&gt;$F$3,5,IF(VLOOKUP($E133,'Country Indicator Data'!$B$4:$N$194,3,FALSE)&lt;$F$4,0,($F$3-VLOOKUP($E133,'Country Indicator Data'!$B$4:$N$194,3,FALSE))/($F$3-$F$4)*5)),1)))</f>
        <v>2.5</v>
      </c>
      <c r="G133" s="238">
        <f>IF(B133="Regional crisis",(IF(VLOOKUP($C133,'Regional Crises'!$B$1:$R$66,9,FALSE)="x","x",ROUND(IF(VLOOKUP($C133,'Regional Crises'!$B$1:$R$66,9,FALSE)&gt;G$3,5,IF(VLOOKUP($C133,'Regional Crises'!$B$1:$R$66,9,FALSE)&lt;G$4,0,(G$3-VLOOKUP($C133,'Regional Crises'!$B$1:$R$66,9,FALSE))/(G$3-G$4)*5)),1))),IF(VLOOKUP($E133,'Country Indicator Data'!$B$4:$N$194,5,FALSE)="x","x",ROUND(IF(VLOOKUP($E133,'Country Indicator Data'!$B$4:$N$194,5,FALSE)&gt;G$3,5,IF(VLOOKUP($E133,'Country Indicator Data'!$B$4:$N$194,5,FALSE)&lt;G$4,0,(G$3-VLOOKUP($E133,'Country Indicator Data'!$B$4:$N$194,5,FALSE))/(G$3-G$4)*5)),1)))</f>
        <v>2.4</v>
      </c>
      <c r="H133" s="238">
        <f t="shared" si="39"/>
        <v>2.4500000000000002</v>
      </c>
      <c r="I133" s="238">
        <f>IF(B133="Regional crisis",(IF(VLOOKUP($C133,'Regional Crises'!$B$1:$R$66,6,FALSE)="x","x",ROUND(IF(VLOOKUP($C133,'Regional Crises'!$B$1:$R$66,6,FALSE)&gt;I$3,5,IF(VLOOKUP($C133,'Regional Crises'!$B$1:$R$66,6,FALSE)&lt;I$4,0,5-(I$3-VLOOKUP($C133,'Regional Crises'!$B$1:$R$66,6,FALSE))/(I$3-I$4)*5)),1))),IF(VLOOKUP($E133,'Country Indicator Data'!$B$4:$N$194,2,FALSE)="x","x",ROUND(IF(VLOOKUP($E133,'Country Indicator Data'!$B$4:$N$194,2,FALSE)&gt;I$3,5,IF(VLOOKUP($E133,'Country Indicator Data'!$B$4:$N$194,2,FALSE)&lt;I$4,0,5-(I$3-VLOOKUP($E133,'Country Indicator Data'!$B$4:$N$194,2,FALSE))/(I$3-I$4)*5)),1)))</f>
        <v>4.5999999999999996</v>
      </c>
      <c r="J133" s="238">
        <f>IF(B133="Regional crisis",(IF(VLOOKUP($C133,'Regional Crises'!$B$1:$R$66,8,FALSE)="x","x",ROUND(IF(VLOOKUP($C133,'Regional Crises'!$B$1:$R$66,8,FALSE)&gt;J$3,5,IF(VLOOKUP($C133,'Regional Crises'!$B$1:$R$66,8,FALSE)&lt;J$4,0,5-(J$3-VLOOKUP($C133,'Regional Crises'!$B$1:$R$66,8,FALSE))/(J$3-J$4)*5)),1))),IF(VLOOKUP($E133,'Country Indicator Data'!$B$4:$N$194,4,FALSE)="x","x",ROUND(IF(VLOOKUP($E133,'Country Indicator Data'!$B$4:$N$194,4,FALSE)&gt;J$3,5,IF(VLOOKUP($E133,'Country Indicator Data'!$B$4:$N$194,4,FALSE)&lt;J$4,0,5-(J$3-VLOOKUP($E133,'Country Indicator Data'!$B$4:$N$194,4,FALSE))/(J$3-J$4)*5)),1)))</f>
        <v>2.4</v>
      </c>
      <c r="K133" s="238">
        <f t="shared" si="40"/>
        <v>3.5</v>
      </c>
      <c r="L133" s="238">
        <f>IF(B133="Regional crisis",(IF(VLOOKUP($C133,'Regional Crises'!$B$1:$R$66,10,FALSE)="x","x",ROUND(IF(VLOOKUP($C133,'Regional Crises'!$B$1:$R$66,10,FALSE)&gt;L$3,5,IF(VLOOKUP($C133,'Regional Crises'!$B$1:$R$66,10,FALSE)&lt;L$4,0,5-(L$3-VLOOKUP($C133,'Regional Crises'!$B$1:$R$66,10,FALSE))/(L$3-L$4)*5)),1))),IF(VLOOKUP($E133,'Country Indicator Data'!$B$4:$N$194,6,FALSE)="x","x",ROUND(IF(VLOOKUP($E133,'Country Indicator Data'!$B$4:$N$194,6,FALSE)&gt;L$3,5,IF(VLOOKUP($E133,'Country Indicator Data'!$B$4:$N$194,6,FALSE)&lt;L$4,0,5-(L$3-VLOOKUP($E133,'Country Indicator Data'!$B$4:$N$194,6,FALSE))/(L$3-L$4)*5)),1)))</f>
        <v>3.5</v>
      </c>
      <c r="M133" s="238">
        <f>IF(B133="Regional crisis",(IF(VLOOKUP($C133,'Regional Crises'!$B$1:$R$66,11,FALSE)="x","x",ROUND(IF(VLOOKUP($C133,'Regional Crises'!$B$1:$R$66,11,FALSE)&gt;M$3,5,IF(VLOOKUP($C133,'Regional Crises'!$B$1:$R$66,11,FALSE)&lt;M$4,0,5-(M$3-VLOOKUP($C133,'Regional Crises'!$B$1:$R$66,11,FALSE))/(M$3-M$4)*5)),1))),IF(VLOOKUP($E133,'Country Indicator Data'!$B$4:$N$194,7,FALSE)="x","x",ROUND(IF(VLOOKUP($E133,'Country Indicator Data'!$B$4:$N$194,7,FALSE)&gt;M$3,5,IF(VLOOKUP($E133,'Country Indicator Data'!$B$4:$N$194,7,FALSE)&lt;M$4,0,5-(M$3-VLOOKUP($E133,'Country Indicator Data'!$B$4:$N$194,7,FALSE))/(M$3-M$4)*5)),1)))</f>
        <v>2.2000000000000002</v>
      </c>
      <c r="N133" s="238">
        <f t="shared" si="41"/>
        <v>2.85</v>
      </c>
      <c r="O133" s="238">
        <f t="shared" si="42"/>
        <v>2.9333333333333336</v>
      </c>
      <c r="P133" s="238">
        <f>IF(B133="Regional crisis",VLOOKUP(C133,'Regional Crises'!$B$1:$R$69,12,FALSE),VLOOKUP(E133,'Country Indicator Data'!$B$4:$I$194,8,FALSE))</f>
        <v>3</v>
      </c>
      <c r="Q133" s="238">
        <f>IF($B133="Regional crisis",((IF(VLOOKUP($C133,'Regional Crises'!$B$1:$R$66,13,FALSE)="x","x",ROUND(IF(VLOOKUP($C133,'Regional Crises'!$B$1:$R$66,13,FALSE)&gt;Q$3,5,IF(VLOOKUP($C133,'Regional Crises'!$B$1:$R$66,13,FALSE)&lt;Q$4,0,5-(LOG(Q$3)-LOG(VLOOKUP($C133,'Regional Crises'!$B$1:$R$66,13,FALSE)))/(LOG(Q$3)-LOG(Q$4))*5)),1)))),(IF(VLOOKUP($E133,'Country Indicator Data'!$B$4:$N$194,9,FALSE)="x","x",ROUND(IF(VLOOKUP($E133,'Country Indicator Data'!$B$4:$N$194,9,FALSE)&gt;Q$3,5,IF(VLOOKUP($E133,'Country Indicator Data'!$B$4:$N$194,9,FALSE)&lt;Q$4,0,5-(LOG(Q$3)-LOG(VLOOKUP($E133,'Country Indicator Data'!$B$4:$N$194,9,FALSE)))/(LOG(Q$3)-LOG(Q$4))*5)),1))))</f>
        <v>3.1</v>
      </c>
      <c r="R133" s="238">
        <f t="shared" si="43"/>
        <v>3.05</v>
      </c>
      <c r="S133" s="238">
        <f>IF(B133="Regional crisis",((IF(VLOOKUP($C133,'Regional Crises'!$B$1:$R$66,17,FALSE)="x","x",ROUND(IF(VLOOKUP($C133,'Regional Crises'!$B$1:$R$66,17,FALSE)&gt;S$3,0,IF(VLOOKUP($C133,'Regional Crises'!$B$1:$R$66,17,FALSE)&lt;S$4,5,(S$3-VLOOKUP($C133,'Regional Crises'!$B$1:$R$66,17,FALSE))/(S$3-S$4)*5)),1)))),(IF(VLOOKUP($E133,'Country Indicator Data'!$B$4:$N$194,13,FALSE)="x","x",ROUND(IF(VLOOKUP($E133,'Country Indicator Data'!$B$4:$N$194,13,FALSE)&gt;S$3,0,IF(VLOOKUP($E133,'Country Indicator Data'!$B$4:$N$194,13,FALSE)&lt;S$4,5,(S$3-VLOOKUP($E133,'Country Indicator Data'!$B$4:$N$194,13,FALSE))/(S$3-S$4)*5)),1))))</f>
        <v>3.6</v>
      </c>
      <c r="T133" s="238">
        <f>IF(B133="Regional crisis",((IF(VLOOKUP($C133,'Regional Crises'!$B$1:$R$66,14,FALSE)="x","x",ROUND(IF(VLOOKUP($C133,'Regional Crises'!$B$1:$R$66,14,FALSE)&gt;T$3,0,IF(VLOOKUP($C133,'Regional Crises'!$B$1:$R$66,14,FALSE)&lt;T$4,5,(T$3-VLOOKUP($C133,'Regional Crises'!$B$1:$R$66,14,FALSE))/(T$3-T$4)*5)),1)))),(IF(VLOOKUP($E133,'Country Indicator Data'!$B$4:$N$194,10,FALSE)="x","x",ROUND(IF(VLOOKUP($E133,'Country Indicator Data'!$B$4:$N$194,10,FALSE)&gt;T$3,0,IF(VLOOKUP($E133,'Country Indicator Data'!$B$4:$N$194,10,FALSE)&lt;T$4,5,(T$3-VLOOKUP($E133,'Country Indicator Data'!$B$4:$N$194,10,FALSE))/(T$3-T$4)*5)),1))))</f>
        <v>2.8</v>
      </c>
      <c r="U133" s="238">
        <f>IF(B133="Regional crisis",((IF(VLOOKUP($C133,'Regional Crises'!$B$1:$R$66,15,FALSE)="x","x",ROUND(IF(VLOOKUP($C133,'Regional Crises'!$B$1:$R$66,15,FALSE)&gt;U$3,0,IF(VLOOKUP($C133,'Regional Crises'!$B$1:$R$66,15,FALSE)&lt;U$4,5,(U$3-VLOOKUP($C133,'Regional Crises'!$B$1:$R$66,15,FALSE))/(U$3-U$4)*5)),1)))),(IF(VLOOKUP($E133,'Country Indicator Data'!$B$4:$N$194,11,FALSE)="x","x",ROUND(IF(VLOOKUP($E133,'Country Indicator Data'!$B$4:$N$194,11,FALSE)&gt;U$3,0,IF(VLOOKUP($E133,'Country Indicator Data'!$B$4:$N$194,11,FALSE)&lt;U$4,5,(U$3-VLOOKUP($E133,'Country Indicator Data'!$B$4:$N$194,11,FALSE))/(U$3-U$4)*5)),1))))</f>
        <v>2.4</v>
      </c>
      <c r="V133" s="238">
        <f>IF(B133="Regional crisis",((IF(VLOOKUP($C133,'Regional Crises'!$B$1:$R$66,16,FALSE)="x","x",ROUND(IF(VLOOKUP($C133,'Regional Crises'!$B$1:$R$66,16,FALSE)&gt;V$3,0,IF(VLOOKUP($C133,'Regional Crises'!$B$1:$R$66,16,FALSE)&lt;V$4,5,(V$3-VLOOKUP($C133,'Regional Crises'!$B$1:$R$66,16,FALSE))/(V$3-V$4)*5)),1)))),(IF(VLOOKUP($E133,'Country Indicator Data'!$B$4:$N$194,12,FALSE)="x","x",ROUND(IF(VLOOKUP($E133,'Country Indicator Data'!$B$4:$N$194,12,FALSE)&gt;V$3,0,IF(VLOOKUP($E133,'Country Indicator Data'!$B$4:$N$194,12,FALSE)&lt;V$4,5,(V$3-VLOOKUP($E133,'Country Indicator Data'!$B$4:$N$194,12,FALSE))/(V$3-V$4)*5)),1))))</f>
        <v>3.3</v>
      </c>
      <c r="W133" s="238">
        <f t="shared" si="44"/>
        <v>3</v>
      </c>
      <c r="X133" s="238">
        <f t="shared" si="45"/>
        <v>3</v>
      </c>
      <c r="Y133" s="245">
        <f>IF('Core Indicators'!FC130="x","x",IF('Core Indicators'!FC130&gt;=5,5,IF('Core Indicators'!FC130&gt;=4,4,IF('Core Indicators'!FC130&gt;=3,3,IF('Core Indicators'!FC130&gt;=2,2,IF('Core Indicators'!FC130&gt;=1,1,0))))))</f>
        <v>2</v>
      </c>
      <c r="Z133" s="238">
        <f t="shared" si="46"/>
        <v>2</v>
      </c>
      <c r="AA133" s="245">
        <f>'Crisis Indicator Data'!Y130</f>
        <v>0</v>
      </c>
      <c r="AB133" s="245">
        <f>'Crisis Indicator Data'!Z130</f>
        <v>0</v>
      </c>
      <c r="AC133" s="245">
        <f>'Crisis Indicator Data'!AA130</f>
        <v>0</v>
      </c>
      <c r="AD133" s="245">
        <f>'Crisis Indicator Data'!AB130</f>
        <v>0</v>
      </c>
      <c r="AE133" s="245">
        <f t="shared" si="47"/>
        <v>0</v>
      </c>
      <c r="AF133" s="245">
        <f>'Crisis Indicator Data'!AC130</f>
        <v>0</v>
      </c>
      <c r="AG133" s="245">
        <f>'Crisis Indicator Data'!AD130</f>
        <v>0</v>
      </c>
      <c r="AH133" s="245">
        <f t="shared" si="48"/>
        <v>0</v>
      </c>
      <c r="AI133" s="245">
        <f>'Crisis Indicator Data'!AE130</f>
        <v>0</v>
      </c>
      <c r="AJ133" s="245">
        <f>'Crisis Indicator Data'!AF130</f>
        <v>1</v>
      </c>
      <c r="AK133" s="245">
        <f>'Crisis Indicator Data'!AG130</f>
        <v>2</v>
      </c>
      <c r="AL133" s="245">
        <f t="shared" si="49"/>
        <v>3</v>
      </c>
      <c r="AM133" s="238">
        <f t="shared" si="50"/>
        <v>1</v>
      </c>
      <c r="AN133" s="238">
        <f t="shared" si="51"/>
        <v>1.5</v>
      </c>
    </row>
    <row r="134" spans="1:40" ht="13.5" customHeight="1" x14ac:dyDescent="0.3">
      <c r="A134" s="148" t="str">
        <f>'Crisis Indicator Data'!A131</f>
        <v>Conflict in Ukraine</v>
      </c>
      <c r="B134" s="149" t="str">
        <f>'Crisis Indicator Data'!B131</f>
        <v>Conflict</v>
      </c>
      <c r="C134" s="149" t="str">
        <f>'Crisis Indicator Data'!C131</f>
        <v>UKR002</v>
      </c>
      <c r="D134" s="149" t="str">
        <f>'Crisis Indicator Data'!D131</f>
        <v>Ukraine</v>
      </c>
      <c r="E134" s="150" t="str">
        <f>'Crisis Indicator Data'!E131</f>
        <v>UKR</v>
      </c>
      <c r="F134" s="238">
        <f>IF(B134="Regional crisis",(IF(VLOOKUP($C134,'Regional Crises'!$B$1:$R$66,7,FALSE)="x","x",ROUND(IF(VLOOKUP($C134,'Regional Crises'!$B$1:$R$66,7,FALSE)&gt;$F$3,5,IF(VLOOKUP($C134,'Regional Crises'!$B$1:$R$66,7,FALSE)&lt;F$4,0,($F$3-VLOOKUP($C134,'Regional Crises'!$B$1:$R$66,7,FALSE))/($F$3-$F$4)*5)),1))),IF(VLOOKUP($E134,'Country Indicator Data'!$B$4:$N$194,3,FALSE)="x","x",ROUND(IF(VLOOKUP($E134,'Country Indicator Data'!$B$4:$N$194,3,FALSE)&gt;$F$3,5,IF(VLOOKUP($E134,'Country Indicator Data'!$B$4:$N$194,3,FALSE)&lt;$F$4,0,($F$3-VLOOKUP($E134,'Country Indicator Data'!$B$4:$N$194,3,FALSE))/($F$3-$F$4)*5)),1)))</f>
        <v>1.4</v>
      </c>
      <c r="G134" s="238">
        <f>IF(B134="Regional crisis",(IF(VLOOKUP($C134,'Regional Crises'!$B$1:$R$66,9,FALSE)="x","x",ROUND(IF(VLOOKUP($C134,'Regional Crises'!$B$1:$R$66,9,FALSE)&gt;G$3,5,IF(VLOOKUP($C134,'Regional Crises'!$B$1:$R$66,9,FALSE)&lt;G$4,0,(G$3-VLOOKUP($C134,'Regional Crises'!$B$1:$R$66,9,FALSE))/(G$3-G$4)*5)),1))),IF(VLOOKUP($E134,'Country Indicator Data'!$B$4:$N$194,5,FALSE)="x","x",ROUND(IF(VLOOKUP($E134,'Country Indicator Data'!$B$4:$N$194,5,FALSE)&gt;G$3,5,IF(VLOOKUP($E134,'Country Indicator Data'!$B$4:$N$194,5,FALSE)&lt;G$4,0,(G$3-VLOOKUP($E134,'Country Indicator Data'!$B$4:$N$194,5,FALSE))/(G$3-G$4)*5)),1)))</f>
        <v>1.6</v>
      </c>
      <c r="H134" s="238">
        <f t="shared" ref="H134:H140" si="52">IF(AND(F134="x",G134="x"),"x",AVERAGE(F134,G134))</f>
        <v>1.5</v>
      </c>
      <c r="I134" s="238">
        <f>IF(B134="Regional crisis",(IF(VLOOKUP($C134,'Regional Crises'!$B$1:$R$66,6,FALSE)="x","x",ROUND(IF(VLOOKUP($C134,'Regional Crises'!$B$1:$R$66,6,FALSE)&gt;I$3,5,IF(VLOOKUP($C134,'Regional Crises'!$B$1:$R$66,6,FALSE)&lt;I$4,0,5-(I$3-VLOOKUP($C134,'Regional Crises'!$B$1:$R$66,6,FALSE))/(I$3-I$4)*5)),1))),IF(VLOOKUP($E134,'Country Indicator Data'!$B$4:$N$194,2,FALSE)="x","x",ROUND(IF(VLOOKUP($E134,'Country Indicator Data'!$B$4:$N$194,2,FALSE)&gt;I$3,5,IF(VLOOKUP($E134,'Country Indicator Data'!$B$4:$N$194,2,FALSE)&lt;I$4,0,5-(I$3-VLOOKUP($E134,'Country Indicator Data'!$B$4:$N$194,2,FALSE))/(I$3-I$4)*5)),1)))</f>
        <v>1.6</v>
      </c>
      <c r="J134" s="238">
        <f>IF(B134="Regional crisis",(IF(VLOOKUP($C134,'Regional Crises'!$B$1:$R$66,8,FALSE)="x","x",ROUND(IF(VLOOKUP($C134,'Regional Crises'!$B$1:$R$66,8,FALSE)&gt;J$3,5,IF(VLOOKUP($C134,'Regional Crises'!$B$1:$R$66,8,FALSE)&lt;J$4,0,5-(J$3-VLOOKUP($C134,'Regional Crises'!$B$1:$R$66,8,FALSE))/(J$3-J$4)*5)),1))),IF(VLOOKUP($E134,'Country Indicator Data'!$B$4:$N$194,4,FALSE)="x","x",ROUND(IF(VLOOKUP($E134,'Country Indicator Data'!$B$4:$N$194,4,FALSE)&gt;J$3,5,IF(VLOOKUP($E134,'Country Indicator Data'!$B$4:$N$194,4,FALSE)&lt;J$4,0,5-(J$3-VLOOKUP($E134,'Country Indicator Data'!$B$4:$N$194,4,FALSE))/(J$3-J$4)*5)),1)))</f>
        <v>0.2</v>
      </c>
      <c r="K134" s="238">
        <f t="shared" ref="K134:K140" si="53">IF(AND(I134="x",J134="x"),"x",AVERAGE(I134,J134))</f>
        <v>0.9</v>
      </c>
      <c r="L134" s="238">
        <f>IF(B134="Regional crisis",(IF(VLOOKUP($C134,'Regional Crises'!$B$1:$R$66,10,FALSE)="x","x",ROUND(IF(VLOOKUP($C134,'Regional Crises'!$B$1:$R$66,10,FALSE)&gt;L$3,5,IF(VLOOKUP($C134,'Regional Crises'!$B$1:$R$66,10,FALSE)&lt;L$4,0,5-(L$3-VLOOKUP($C134,'Regional Crises'!$B$1:$R$66,10,FALSE))/(L$3-L$4)*5)),1))),IF(VLOOKUP($E134,'Country Indicator Data'!$B$4:$N$194,6,FALSE)="x","x",ROUND(IF(VLOOKUP($E134,'Country Indicator Data'!$B$4:$N$194,6,FALSE)&gt;L$3,5,IF(VLOOKUP($E134,'Country Indicator Data'!$B$4:$N$194,6,FALSE)&lt;L$4,0,5-(L$3-VLOOKUP($E134,'Country Indicator Data'!$B$4:$N$194,6,FALSE))/(L$3-L$4)*5)),1)))</f>
        <v>1.9</v>
      </c>
      <c r="M134" s="238">
        <f>IF(B134="Regional crisis",(IF(VLOOKUP($C134,'Regional Crises'!$B$1:$R$66,11,FALSE)="x","x",ROUND(IF(VLOOKUP($C134,'Regional Crises'!$B$1:$R$66,11,FALSE)&gt;M$3,5,IF(VLOOKUP($C134,'Regional Crises'!$B$1:$R$66,11,FALSE)&lt;M$4,0,5-(M$3-VLOOKUP($C134,'Regional Crises'!$B$1:$R$66,11,FALSE))/(M$3-M$4)*5)),1))),IF(VLOOKUP($E134,'Country Indicator Data'!$B$4:$N$194,7,FALSE)="x","x",ROUND(IF(VLOOKUP($E134,'Country Indicator Data'!$B$4:$N$194,7,FALSE)&gt;M$3,5,IF(VLOOKUP($E134,'Country Indicator Data'!$B$4:$N$194,7,FALSE)&lt;M$4,0,5-(M$3-VLOOKUP($E134,'Country Indicator Data'!$B$4:$N$194,7,FALSE))/(M$3-M$4)*5)),1)))</f>
        <v>0.1</v>
      </c>
      <c r="N134" s="238">
        <f t="shared" ref="N134:N140" si="54">IF(AND(L134="x",M134="x"),"x",AVERAGE(L134,M134))</f>
        <v>1</v>
      </c>
      <c r="O134" s="238">
        <f t="shared" ref="O134:O140" si="55">AVERAGE(H134,K134,N134)</f>
        <v>1.1333333333333333</v>
      </c>
      <c r="P134" s="238">
        <f>IF(B134="Regional crisis",VLOOKUP(C134,'Regional Crises'!$B$1:$R$69,12,FALSE),VLOOKUP(E134,'Country Indicator Data'!$B$4:$I$194,8,FALSE))</f>
        <v>4</v>
      </c>
      <c r="Q134" s="238">
        <f>IF($B134="Regional crisis",((IF(VLOOKUP($C134,'Regional Crises'!$B$1:$R$66,13,FALSE)="x","x",ROUND(IF(VLOOKUP($C134,'Regional Crises'!$B$1:$R$66,13,FALSE)&gt;Q$3,5,IF(VLOOKUP($C134,'Regional Crises'!$B$1:$R$66,13,FALSE)&lt;Q$4,0,5-(LOG(Q$3)-LOG(VLOOKUP($C134,'Regional Crises'!$B$1:$R$66,13,FALSE)))/(LOG(Q$3)-LOG(Q$4))*5)),1)))),(IF(VLOOKUP($E134,'Country Indicator Data'!$B$4:$N$194,9,FALSE)="x","x",ROUND(IF(VLOOKUP($E134,'Country Indicator Data'!$B$4:$N$194,9,FALSE)&gt;Q$3,5,IF(VLOOKUP($E134,'Country Indicator Data'!$B$4:$N$194,9,FALSE)&lt;Q$4,0,5-(LOG(Q$3)-LOG(VLOOKUP($E134,'Country Indicator Data'!$B$4:$N$194,9,FALSE)))/(LOG(Q$3)-LOG(Q$4))*5)),1))))</f>
        <v>2.4</v>
      </c>
      <c r="R134" s="238">
        <f t="shared" ref="R134:R140" si="56">AVERAGE(P134:Q134)</f>
        <v>3.2</v>
      </c>
      <c r="S134" s="238">
        <f>IF(B134="Regional crisis",((IF(VLOOKUP($C134,'Regional Crises'!$B$1:$R$66,17,FALSE)="x","x",ROUND(IF(VLOOKUP($C134,'Regional Crises'!$B$1:$R$66,17,FALSE)&gt;S$3,0,IF(VLOOKUP($C134,'Regional Crises'!$B$1:$R$66,17,FALSE)&lt;S$4,5,(S$3-VLOOKUP($C134,'Regional Crises'!$B$1:$R$66,17,FALSE))/(S$3-S$4)*5)),1)))),(IF(VLOOKUP($E134,'Country Indicator Data'!$B$4:$N$194,13,FALSE)="x","x",ROUND(IF(VLOOKUP($E134,'Country Indicator Data'!$B$4:$N$194,13,FALSE)&gt;S$3,0,IF(VLOOKUP($E134,'Country Indicator Data'!$B$4:$N$194,13,FALSE)&lt;S$4,5,(S$3-VLOOKUP($E134,'Country Indicator Data'!$B$4:$N$194,13,FALSE))/(S$3-S$4)*5)),1))))</f>
        <v>3.5</v>
      </c>
      <c r="T134" s="238">
        <f>IF(B134="Regional crisis",((IF(VLOOKUP($C134,'Regional Crises'!$B$1:$R$66,14,FALSE)="x","x",ROUND(IF(VLOOKUP($C134,'Regional Crises'!$B$1:$R$66,14,FALSE)&gt;T$3,0,IF(VLOOKUP($C134,'Regional Crises'!$B$1:$R$66,14,FALSE)&lt;T$4,5,(T$3-VLOOKUP($C134,'Regional Crises'!$B$1:$R$66,14,FALSE))/(T$3-T$4)*5)),1)))),(IF(VLOOKUP($E134,'Country Indicator Data'!$B$4:$N$194,10,FALSE)="x","x",ROUND(IF(VLOOKUP($E134,'Country Indicator Data'!$B$4:$N$194,10,FALSE)&gt;T$3,0,IF(VLOOKUP($E134,'Country Indicator Data'!$B$4:$N$194,10,FALSE)&lt;T$4,5,(T$3-VLOOKUP($E134,'Country Indicator Data'!$B$4:$N$194,10,FALSE))/(T$3-T$4)*5)),1))))</f>
        <v>3.2</v>
      </c>
      <c r="U134" s="238">
        <f>IF(B134="Regional crisis",((IF(VLOOKUP($C134,'Regional Crises'!$B$1:$R$66,15,FALSE)="x","x",ROUND(IF(VLOOKUP($C134,'Regional Crises'!$B$1:$R$66,15,FALSE)&gt;U$3,0,IF(VLOOKUP($C134,'Regional Crises'!$B$1:$R$66,15,FALSE)&lt;U$4,5,(U$3-VLOOKUP($C134,'Regional Crises'!$B$1:$R$66,15,FALSE))/(U$3-U$4)*5)),1)))),(IF(VLOOKUP($E134,'Country Indicator Data'!$B$4:$N$194,11,FALSE)="x","x",ROUND(IF(VLOOKUP($E134,'Country Indicator Data'!$B$4:$N$194,11,FALSE)&gt;U$3,0,IF(VLOOKUP($E134,'Country Indicator Data'!$B$4:$N$194,11,FALSE)&lt;U$4,5,(U$3-VLOOKUP($E134,'Country Indicator Data'!$B$4:$N$194,11,FALSE))/(U$3-U$4)*5)),1))))</f>
        <v>1.9</v>
      </c>
      <c r="V134" s="238">
        <f>IF(B134="Regional crisis",((IF(VLOOKUP($C134,'Regional Crises'!$B$1:$R$66,16,FALSE)="x","x",ROUND(IF(VLOOKUP($C134,'Regional Crises'!$B$1:$R$66,16,FALSE)&gt;V$3,0,IF(VLOOKUP($C134,'Regional Crises'!$B$1:$R$66,16,FALSE)&lt;V$4,5,(V$3-VLOOKUP($C134,'Regional Crises'!$B$1:$R$66,16,FALSE))/(V$3-V$4)*5)),1)))),(IF(VLOOKUP($E134,'Country Indicator Data'!$B$4:$N$194,12,FALSE)="x","x",ROUND(IF(VLOOKUP($E134,'Country Indicator Data'!$B$4:$N$194,12,FALSE)&gt;V$3,0,IF(VLOOKUP($E134,'Country Indicator Data'!$B$4:$N$194,12,FALSE)&lt;V$4,5,(V$3-VLOOKUP($E134,'Country Indicator Data'!$B$4:$N$194,12,FALSE))/(V$3-V$4)*5)),1))))</f>
        <v>1.9</v>
      </c>
      <c r="W134" s="238">
        <f t="shared" ref="W134:W140" si="57">IF(AND(S134="x",V134="x"),"x",ROUND(AVERAGE(S134,V134,T134,U134),1))</f>
        <v>2.6</v>
      </c>
      <c r="X134" s="238">
        <f t="shared" ref="X134:X140" si="58">ROUND(AVERAGE(O134,W134,R134),1)</f>
        <v>2.2999999999999998</v>
      </c>
      <c r="Y134" s="245">
        <f>IF('Core Indicators'!FC131="x","x",IF('Core Indicators'!FC131&gt;=5,5,IF('Core Indicators'!FC131&gt;=4,4,IF('Core Indicators'!FC131&gt;=3,3,IF('Core Indicators'!FC131&gt;=2,2,IF('Core Indicators'!FC131&gt;=1,1,0))))))</f>
        <v>3</v>
      </c>
      <c r="Z134" s="238">
        <f t="shared" ref="Z134:Z140" si="59">Y134</f>
        <v>3</v>
      </c>
      <c r="AA134" s="245">
        <f>'Crisis Indicator Data'!Y131</f>
        <v>2</v>
      </c>
      <c r="AB134" s="245">
        <f>'Crisis Indicator Data'!Z131</f>
        <v>3</v>
      </c>
      <c r="AC134" s="245">
        <f>'Crisis Indicator Data'!AA131</f>
        <v>2</v>
      </c>
      <c r="AD134" s="245">
        <f>'Crisis Indicator Data'!AB131</f>
        <v>0</v>
      </c>
      <c r="AE134" s="245">
        <f t="shared" ref="AE134:AE140" si="60">IF(SUM(AA134:AD134)=0,0,IF(SUM(AA134,AB134,AC134,AD134)&lt;2,1,IF(SUM(AA134:AD134)&lt;6,2,IF(SUM(AA134:AD134)&lt;8,3,IF(SUM(AA134:AD134)&lt;10,4,5)))))</f>
        <v>3</v>
      </c>
      <c r="AF134" s="245">
        <f>'Crisis Indicator Data'!AC131</f>
        <v>0</v>
      </c>
      <c r="AG134" s="245">
        <f>'Crisis Indicator Data'!AD131</f>
        <v>2</v>
      </c>
      <c r="AH134" s="245">
        <f t="shared" ref="AH134:AH140" si="61">IF(SUM(AF134:AG134)=0,0,IF(SUM(AF134,AG134)=1,1,IF(SUM(AF134:AG134)&lt;3,2,IF(SUM(AF134:AG134)&lt;4,3,IF(SUM(AF134:AG134)&lt;5,4,5)))))</f>
        <v>2</v>
      </c>
      <c r="AI134" s="245">
        <f>'Crisis Indicator Data'!AE131</f>
        <v>2</v>
      </c>
      <c r="AJ134" s="245">
        <f>'Crisis Indicator Data'!AF131</f>
        <v>3</v>
      </c>
      <c r="AK134" s="245">
        <f>'Crisis Indicator Data'!AG131</f>
        <v>2</v>
      </c>
      <c r="AL134" s="245">
        <f t="shared" ref="AL134:AL140" si="62">IF(SUM(AI134:AK134)=0,0,IF(SUM(AI134:AK134)=1,1,IF(SUM(AI134:AK134)&lt;3,2,IF(SUM(AI134:AK134)&lt;5,3,IF(SUM(AI134:AK134)&lt;7,4,5)))))</f>
        <v>5</v>
      </c>
      <c r="AM134" s="238">
        <f t="shared" ref="AM134:AM140" si="63">IF(AA134=3,5,ROUND(AVERAGE(AE134,AH134,AL134),0))</f>
        <v>3</v>
      </c>
      <c r="AN134" s="238">
        <f t="shared" ref="AN134:AN140" si="64">IF(AND(Z134="x",AM134="x"),"x",ROUND(AVERAGE(Z134,AM134),1))</f>
        <v>3</v>
      </c>
    </row>
    <row r="135" spans="1:40" ht="13.5" customHeight="1" x14ac:dyDescent="0.3">
      <c r="A135" s="148" t="str">
        <f>'Crisis Indicator Data'!A132</f>
        <v>La Soufrière Volcano Eruption</v>
      </c>
      <c r="B135" s="149" t="str">
        <f>'Crisis Indicator Data'!B132</f>
        <v>Volcano</v>
      </c>
      <c r="C135" s="149" t="str">
        <f>'Crisis Indicator Data'!C132</f>
        <v>VCT002</v>
      </c>
      <c r="D135" s="149" t="str">
        <f>'Crisis Indicator Data'!D132</f>
        <v>St. Vincent and the Grenadines</v>
      </c>
      <c r="E135" s="150" t="str">
        <f>'Crisis Indicator Data'!E132</f>
        <v>VCT</v>
      </c>
      <c r="F135" s="238">
        <f>IF(B135="Regional crisis",(IF(VLOOKUP($C135,'Regional Crises'!$B$1:$R$66,7,FALSE)="x","x",ROUND(IF(VLOOKUP($C135,'Regional Crises'!$B$1:$R$66,7,FALSE)&gt;$F$3,5,IF(VLOOKUP($C135,'Regional Crises'!$B$1:$R$66,7,FALSE)&lt;F$4,0,($F$3-VLOOKUP($C135,'Regional Crises'!$B$1:$R$66,7,FALSE))/($F$3-$F$4)*5)),1))),IF(VLOOKUP($E135,'Country Indicator Data'!$B$4:$N$194,3,FALSE)="x","x",ROUND(IF(VLOOKUP($E135,'Country Indicator Data'!$B$4:$N$194,3,FALSE)&gt;$F$3,5,IF(VLOOKUP($E135,'Country Indicator Data'!$B$4:$N$194,3,FALSE)&lt;$F$4,0,($F$3-VLOOKUP($E135,'Country Indicator Data'!$B$4:$N$194,3,FALSE))/($F$3-$F$4)*5)),1)))</f>
        <v>0.7</v>
      </c>
      <c r="G135" s="238" t="str">
        <f>IF(B135="Regional crisis",(IF(VLOOKUP($C135,'Regional Crises'!$B$1:$R$66,9,FALSE)="x","x",ROUND(IF(VLOOKUP($C135,'Regional Crises'!$B$1:$R$66,9,FALSE)&gt;G$3,5,IF(VLOOKUP($C135,'Regional Crises'!$B$1:$R$66,9,FALSE)&lt;G$4,0,(G$3-VLOOKUP($C135,'Regional Crises'!$B$1:$R$66,9,FALSE))/(G$3-G$4)*5)),1))),IF(VLOOKUP($E135,'Country Indicator Data'!$B$4:$N$194,5,FALSE)="x","x",ROUND(IF(VLOOKUP($E135,'Country Indicator Data'!$B$4:$N$194,5,FALSE)&gt;G$3,5,IF(VLOOKUP($E135,'Country Indicator Data'!$B$4:$N$194,5,FALSE)&lt;G$4,0,(G$3-VLOOKUP($E135,'Country Indicator Data'!$B$4:$N$194,5,FALSE))/(G$3-G$4)*5)),1)))</f>
        <v>x</v>
      </c>
      <c r="H135" s="238">
        <f t="shared" si="52"/>
        <v>0.7</v>
      </c>
      <c r="I135" s="238">
        <f>IF(B135="Regional crisis",(IF(VLOOKUP($C135,'Regional Crises'!$B$1:$R$66,6,FALSE)="x","x",ROUND(IF(VLOOKUP($C135,'Regional Crises'!$B$1:$R$66,6,FALSE)&gt;I$3,5,IF(VLOOKUP($C135,'Regional Crises'!$B$1:$R$66,6,FALSE)&lt;I$4,0,5-(I$3-VLOOKUP($C135,'Regional Crises'!$B$1:$R$66,6,FALSE))/(I$3-I$4)*5)),1))),IF(VLOOKUP($E135,'Country Indicator Data'!$B$4:$N$194,2,FALSE)="x","x",ROUND(IF(VLOOKUP($E135,'Country Indicator Data'!$B$4:$N$194,2,FALSE)&gt;I$3,5,IF(VLOOKUP($E135,'Country Indicator Data'!$B$4:$N$194,2,FALSE)&lt;I$4,0,5-(I$3-VLOOKUP($E135,'Country Indicator Data'!$B$4:$N$194,2,FALSE))/(I$3-I$4)*5)),1)))</f>
        <v>0</v>
      </c>
      <c r="J135" s="238">
        <f>IF(B135="Regional crisis",(IF(VLOOKUP($C135,'Regional Crises'!$B$1:$R$66,8,FALSE)="x","x",ROUND(IF(VLOOKUP($C135,'Regional Crises'!$B$1:$R$66,8,FALSE)&gt;J$3,5,IF(VLOOKUP($C135,'Regional Crises'!$B$1:$R$66,8,FALSE)&lt;J$4,0,5-(J$3-VLOOKUP($C135,'Regional Crises'!$B$1:$R$66,8,FALSE))/(J$3-J$4)*5)),1))),IF(VLOOKUP($E135,'Country Indicator Data'!$B$4:$N$194,4,FALSE)="x","x",ROUND(IF(VLOOKUP($E135,'Country Indicator Data'!$B$4:$N$194,4,FALSE)&gt;J$3,5,IF(VLOOKUP($E135,'Country Indicator Data'!$B$4:$N$194,4,FALSE)&lt;J$4,0,5-(J$3-VLOOKUP($E135,'Country Indicator Data'!$B$4:$N$194,4,FALSE))/(J$3-J$4)*5)),1)))</f>
        <v>0</v>
      </c>
      <c r="K135" s="238">
        <f t="shared" si="53"/>
        <v>0</v>
      </c>
      <c r="L135" s="238" t="str">
        <f>IF(B135="Regional crisis",(IF(VLOOKUP($C135,'Regional Crises'!$B$1:$R$66,10,FALSE)="x","x",ROUND(IF(VLOOKUP($C135,'Regional Crises'!$B$1:$R$66,10,FALSE)&gt;L$3,5,IF(VLOOKUP($C135,'Regional Crises'!$B$1:$R$66,10,FALSE)&lt;L$4,0,5-(L$3-VLOOKUP($C135,'Regional Crises'!$B$1:$R$66,10,FALSE))/(L$3-L$4)*5)),1))),IF(VLOOKUP($E135,'Country Indicator Data'!$B$4:$N$194,6,FALSE)="x","x",ROUND(IF(VLOOKUP($E135,'Country Indicator Data'!$B$4:$N$194,6,FALSE)&gt;L$3,5,IF(VLOOKUP($E135,'Country Indicator Data'!$B$4:$N$194,6,FALSE)&lt;L$4,0,5-(L$3-VLOOKUP($E135,'Country Indicator Data'!$B$4:$N$194,6,FALSE))/(L$3-L$4)*5)),1)))</f>
        <v>x</v>
      </c>
      <c r="M135" s="238" t="str">
        <f>IF(B135="Regional crisis",(IF(VLOOKUP($C135,'Regional Crises'!$B$1:$R$66,11,FALSE)="x","x",ROUND(IF(VLOOKUP($C135,'Regional Crises'!$B$1:$R$66,11,FALSE)&gt;M$3,5,IF(VLOOKUP($C135,'Regional Crises'!$B$1:$R$66,11,FALSE)&lt;M$4,0,5-(M$3-VLOOKUP($C135,'Regional Crises'!$B$1:$R$66,11,FALSE))/(M$3-M$4)*5)),1))),IF(VLOOKUP($E135,'Country Indicator Data'!$B$4:$N$194,7,FALSE)="x","x",ROUND(IF(VLOOKUP($E135,'Country Indicator Data'!$B$4:$N$194,7,FALSE)&gt;M$3,5,IF(VLOOKUP($E135,'Country Indicator Data'!$B$4:$N$194,7,FALSE)&lt;M$4,0,5-(M$3-VLOOKUP($E135,'Country Indicator Data'!$B$4:$N$194,7,FALSE))/(M$3-M$4)*5)),1)))</f>
        <v>x</v>
      </c>
      <c r="N135" s="238" t="str">
        <f t="shared" si="54"/>
        <v>x</v>
      </c>
      <c r="O135" s="238">
        <f t="shared" si="55"/>
        <v>0.35</v>
      </c>
      <c r="P135" s="238">
        <f>IF(B135="Regional crisis",VLOOKUP(C135,'Regional Crises'!$B$1:$R$69,12,FALSE),VLOOKUP(E135,'Country Indicator Data'!$B$4:$I$194,8,FALSE))</f>
        <v>0</v>
      </c>
      <c r="Q135" s="238">
        <f>IF($B135="Regional crisis",((IF(VLOOKUP($C135,'Regional Crises'!$B$1:$R$66,13,FALSE)="x","x",ROUND(IF(VLOOKUP($C135,'Regional Crises'!$B$1:$R$66,13,FALSE)&gt;Q$3,5,IF(VLOOKUP($C135,'Regional Crises'!$B$1:$R$66,13,FALSE)&lt;Q$4,0,5-(LOG(Q$3)-LOG(VLOOKUP($C135,'Regional Crises'!$B$1:$R$66,13,FALSE)))/(LOG(Q$3)-LOG(Q$4))*5)),1)))),(IF(VLOOKUP($E135,'Country Indicator Data'!$B$4:$N$194,9,FALSE)="x","x",ROUND(IF(VLOOKUP($E135,'Country Indicator Data'!$B$4:$N$194,9,FALSE)&gt;Q$3,5,IF(VLOOKUP($E135,'Country Indicator Data'!$B$4:$N$194,9,FALSE)&lt;Q$4,0,5-(LOG(Q$3)-LOG(VLOOKUP($E135,'Country Indicator Data'!$B$4:$N$194,9,FALSE)))/(LOG(Q$3)-LOG(Q$4))*5)),1))))</f>
        <v>0</v>
      </c>
      <c r="R135" s="238">
        <f t="shared" si="56"/>
        <v>0</v>
      </c>
      <c r="S135" s="238">
        <f>IF(B135="Regional crisis",((IF(VLOOKUP($C135,'Regional Crises'!$B$1:$R$66,17,FALSE)="x","x",ROUND(IF(VLOOKUP($C135,'Regional Crises'!$B$1:$R$66,17,FALSE)&gt;S$3,0,IF(VLOOKUP($C135,'Regional Crises'!$B$1:$R$66,17,FALSE)&lt;S$4,5,(S$3-VLOOKUP($C135,'Regional Crises'!$B$1:$R$66,17,FALSE))/(S$3-S$4)*5)),1)))),(IF(VLOOKUP($E135,'Country Indicator Data'!$B$4:$N$194,13,FALSE)="x","x",ROUND(IF(VLOOKUP($E135,'Country Indicator Data'!$B$4:$N$194,13,FALSE)&gt;S$3,0,IF(VLOOKUP($E135,'Country Indicator Data'!$B$4:$N$194,13,FALSE)&lt;S$4,5,(S$3-VLOOKUP($E135,'Country Indicator Data'!$B$4:$N$194,13,FALSE))/(S$3-S$4)*5)),1))))</f>
        <v>2.1</v>
      </c>
      <c r="T135" s="238">
        <f>IF(B135="Regional crisis",((IF(VLOOKUP($C135,'Regional Crises'!$B$1:$R$66,14,FALSE)="x","x",ROUND(IF(VLOOKUP($C135,'Regional Crises'!$B$1:$R$66,14,FALSE)&gt;T$3,0,IF(VLOOKUP($C135,'Regional Crises'!$B$1:$R$66,14,FALSE)&lt;T$4,5,(T$3-VLOOKUP($C135,'Regional Crises'!$B$1:$R$66,14,FALSE))/(T$3-T$4)*5)),1)))),(IF(VLOOKUP($E135,'Country Indicator Data'!$B$4:$N$194,10,FALSE)="x","x",ROUND(IF(VLOOKUP($E135,'Country Indicator Data'!$B$4:$N$194,10,FALSE)&gt;T$3,0,IF(VLOOKUP($E135,'Country Indicator Data'!$B$4:$N$194,10,FALSE)&lt;T$4,5,(T$3-VLOOKUP($E135,'Country Indicator Data'!$B$4:$N$194,10,FALSE))/(T$3-T$4)*5)),1))))</f>
        <v>2.1</v>
      </c>
      <c r="U135" s="238" t="str">
        <f>IF(B135="Regional crisis",((IF(VLOOKUP($C135,'Regional Crises'!$B$1:$R$66,15,FALSE)="x","x",ROUND(IF(VLOOKUP($C135,'Regional Crises'!$B$1:$R$66,15,FALSE)&gt;U$3,0,IF(VLOOKUP($C135,'Regional Crises'!$B$1:$R$66,15,FALSE)&lt;U$4,5,(U$3-VLOOKUP($C135,'Regional Crises'!$B$1:$R$66,15,FALSE))/(U$3-U$4)*5)),1)))),(IF(VLOOKUP($E135,'Country Indicator Data'!$B$4:$N$194,11,FALSE)="x","x",ROUND(IF(VLOOKUP($E135,'Country Indicator Data'!$B$4:$N$194,11,FALSE)&gt;U$3,0,IF(VLOOKUP($E135,'Country Indicator Data'!$B$4:$N$194,11,FALSE)&lt;U$4,5,(U$3-VLOOKUP($E135,'Country Indicator Data'!$B$4:$N$194,11,FALSE))/(U$3-U$4)*5)),1))))</f>
        <v>x</v>
      </c>
      <c r="V135" s="238">
        <f>IF(B135="Regional crisis",((IF(VLOOKUP($C135,'Regional Crises'!$B$1:$R$66,16,FALSE)="x","x",ROUND(IF(VLOOKUP($C135,'Regional Crises'!$B$1:$R$66,16,FALSE)&gt;V$3,0,IF(VLOOKUP($C135,'Regional Crises'!$B$1:$R$66,16,FALSE)&lt;V$4,5,(V$3-VLOOKUP($C135,'Regional Crises'!$B$1:$R$66,16,FALSE))/(V$3-V$4)*5)),1)))),(IF(VLOOKUP($E135,'Country Indicator Data'!$B$4:$N$194,12,FALSE)="x","x",ROUND(IF(VLOOKUP($E135,'Country Indicator Data'!$B$4:$N$194,12,FALSE)&gt;V$3,0,IF(VLOOKUP($E135,'Country Indicator Data'!$B$4:$N$194,12,FALSE)&lt;V$4,5,(V$3-VLOOKUP($E135,'Country Indicator Data'!$B$4:$N$194,12,FALSE))/(V$3-V$4)*5)),1))))</f>
        <v>0.5</v>
      </c>
      <c r="W135" s="238">
        <f t="shared" si="57"/>
        <v>1.6</v>
      </c>
      <c r="X135" s="238">
        <f t="shared" si="58"/>
        <v>0.7</v>
      </c>
      <c r="Y135" s="245">
        <f>IF('Core Indicators'!FC132="x","x",IF('Core Indicators'!FC132&gt;=5,5,IF('Core Indicators'!FC132&gt;=4,4,IF('Core Indicators'!FC132&gt;=3,3,IF('Core Indicators'!FC132&gt;=2,2,IF('Core Indicators'!FC132&gt;=1,1,0))))))</f>
        <v>3</v>
      </c>
      <c r="Z135" s="238">
        <f t="shared" si="59"/>
        <v>3</v>
      </c>
      <c r="AA135" s="245">
        <f>'Crisis Indicator Data'!Y132</f>
        <v>0</v>
      </c>
      <c r="AB135" s="245">
        <f>'Crisis Indicator Data'!Z132</f>
        <v>0</v>
      </c>
      <c r="AC135" s="245">
        <f>'Crisis Indicator Data'!AA132</f>
        <v>0</v>
      </c>
      <c r="AD135" s="245">
        <f>'Crisis Indicator Data'!AB132</f>
        <v>0</v>
      </c>
      <c r="AE135" s="245">
        <f t="shared" si="60"/>
        <v>0</v>
      </c>
      <c r="AF135" s="245">
        <f>'Crisis Indicator Data'!AC132</f>
        <v>0</v>
      </c>
      <c r="AG135" s="245">
        <f>'Crisis Indicator Data'!AD132</f>
        <v>0</v>
      </c>
      <c r="AH135" s="245">
        <f t="shared" si="61"/>
        <v>0</v>
      </c>
      <c r="AI135" s="245">
        <f>'Crisis Indicator Data'!AE132</f>
        <v>0</v>
      </c>
      <c r="AJ135" s="245">
        <f>'Crisis Indicator Data'!AF132</f>
        <v>0</v>
      </c>
      <c r="AK135" s="245">
        <f>'Crisis Indicator Data'!AG132</f>
        <v>3</v>
      </c>
      <c r="AL135" s="245">
        <f t="shared" si="62"/>
        <v>3</v>
      </c>
      <c r="AM135" s="238">
        <f t="shared" si="63"/>
        <v>1</v>
      </c>
      <c r="AN135" s="238">
        <f t="shared" si="64"/>
        <v>2</v>
      </c>
    </row>
    <row r="136" spans="1:40" ht="13.5" customHeight="1" x14ac:dyDescent="0.3">
      <c r="A136" s="148" t="str">
        <f>'Crisis Indicator Data'!A133</f>
        <v>Complex crisis in Venezuela</v>
      </c>
      <c r="B136" s="149" t="str">
        <f>'Crisis Indicator Data'!B133</f>
        <v>Complex crisis</v>
      </c>
      <c r="C136" s="149" t="str">
        <f>'Crisis Indicator Data'!C133</f>
        <v>VEN001</v>
      </c>
      <c r="D136" s="149" t="str">
        <f>'Crisis Indicator Data'!D133</f>
        <v>Venezuela</v>
      </c>
      <c r="E136" s="150" t="str">
        <f>'Crisis Indicator Data'!E133</f>
        <v>VEN</v>
      </c>
      <c r="F136" s="238">
        <f>IF(B136="Regional crisis",(IF(VLOOKUP($C136,'Regional Crises'!$B$1:$R$66,7,FALSE)="x","x",ROUND(IF(VLOOKUP($C136,'Regional Crises'!$B$1:$R$66,7,FALSE)&gt;$F$3,5,IF(VLOOKUP($C136,'Regional Crises'!$B$1:$R$66,7,FALSE)&lt;F$4,0,($F$3-VLOOKUP($C136,'Regional Crises'!$B$1:$R$66,7,FALSE))/($F$3-$F$4)*5)),1))),IF(VLOOKUP($E136,'Country Indicator Data'!$B$4:$N$194,3,FALSE)="x","x",ROUND(IF(VLOOKUP($E136,'Country Indicator Data'!$B$4:$N$194,3,FALSE)&gt;$F$3,5,IF(VLOOKUP($E136,'Country Indicator Data'!$B$4:$N$194,3,FALSE)&lt;$F$4,0,($F$3-VLOOKUP($E136,'Country Indicator Data'!$B$4:$N$194,3,FALSE))/($F$3-$F$4)*5)),1)))</f>
        <v>2.5</v>
      </c>
      <c r="G136" s="238">
        <f>IF(B136="Regional crisis",(IF(VLOOKUP($C136,'Regional Crises'!$B$1:$R$66,9,FALSE)="x","x",ROUND(IF(VLOOKUP($C136,'Regional Crises'!$B$1:$R$66,9,FALSE)&gt;G$3,5,IF(VLOOKUP($C136,'Regional Crises'!$B$1:$R$66,9,FALSE)&lt;G$4,0,(G$3-VLOOKUP($C136,'Regional Crises'!$B$1:$R$66,9,FALSE))/(G$3-G$4)*5)),1))),IF(VLOOKUP($E136,'Country Indicator Data'!$B$4:$N$194,5,FALSE)="x","x",ROUND(IF(VLOOKUP($E136,'Country Indicator Data'!$B$4:$N$194,5,FALSE)&gt;G$3,5,IF(VLOOKUP($E136,'Country Indicator Data'!$B$4:$N$194,5,FALSE)&lt;G$4,0,(G$3-VLOOKUP($E136,'Country Indicator Data'!$B$4:$N$194,5,FALSE))/(G$3-G$4)*5)),1)))</f>
        <v>3.5</v>
      </c>
      <c r="H136" s="238">
        <f t="shared" si="52"/>
        <v>3</v>
      </c>
      <c r="I136" s="238">
        <f>IF(B136="Regional crisis",(IF(VLOOKUP($C136,'Regional Crises'!$B$1:$R$66,6,FALSE)="x","x",ROUND(IF(VLOOKUP($C136,'Regional Crises'!$B$1:$R$66,6,FALSE)&gt;I$3,5,IF(VLOOKUP($C136,'Regional Crises'!$B$1:$R$66,6,FALSE)&lt;I$4,0,5-(I$3-VLOOKUP($C136,'Regional Crises'!$B$1:$R$66,6,FALSE))/(I$3-I$4)*5)),1))),IF(VLOOKUP($E136,'Country Indicator Data'!$B$4:$N$194,2,FALSE)="x","x",ROUND(IF(VLOOKUP($E136,'Country Indicator Data'!$B$4:$N$194,2,FALSE)&gt;I$3,5,IF(VLOOKUP($E136,'Country Indicator Data'!$B$4:$N$194,2,FALSE)&lt;I$4,0,5-(I$3-VLOOKUP($E136,'Country Indicator Data'!$B$4:$N$194,2,FALSE))/(I$3-I$4)*5)),1)))</f>
        <v>1.3</v>
      </c>
      <c r="J136" s="238">
        <f>IF(B136="Regional crisis",(IF(VLOOKUP($C136,'Regional Crises'!$B$1:$R$66,8,FALSE)="x","x",ROUND(IF(VLOOKUP($C136,'Regional Crises'!$B$1:$R$66,8,FALSE)&gt;J$3,5,IF(VLOOKUP($C136,'Regional Crises'!$B$1:$R$66,8,FALSE)&lt;J$4,0,5-(J$3-VLOOKUP($C136,'Regional Crises'!$B$1:$R$66,8,FALSE))/(J$3-J$4)*5)),1))),IF(VLOOKUP($E136,'Country Indicator Data'!$B$4:$N$194,4,FALSE)="x","x",ROUND(IF(VLOOKUP($E136,'Country Indicator Data'!$B$4:$N$194,4,FALSE)&gt;J$3,5,IF(VLOOKUP($E136,'Country Indicator Data'!$B$4:$N$194,4,FALSE)&lt;J$4,0,5-(J$3-VLOOKUP($E136,'Country Indicator Data'!$B$4:$N$194,4,FALSE))/(J$3-J$4)*5)),1)))</f>
        <v>1.2</v>
      </c>
      <c r="K136" s="238">
        <f t="shared" si="53"/>
        <v>1.25</v>
      </c>
      <c r="L136" s="238">
        <f>IF(B136="Regional crisis",(IF(VLOOKUP($C136,'Regional Crises'!$B$1:$R$66,10,FALSE)="x","x",ROUND(IF(VLOOKUP($C136,'Regional Crises'!$B$1:$R$66,10,FALSE)&gt;L$3,5,IF(VLOOKUP($C136,'Regional Crises'!$B$1:$R$66,10,FALSE)&lt;L$4,0,5-(L$3-VLOOKUP($C136,'Regional Crises'!$B$1:$R$66,10,FALSE))/(L$3-L$4)*5)),1))),IF(VLOOKUP($E136,'Country Indicator Data'!$B$4:$N$194,6,FALSE)="x","x",ROUND(IF(VLOOKUP($E136,'Country Indicator Data'!$B$4:$N$194,6,FALSE)&gt;L$3,5,IF(VLOOKUP($E136,'Country Indicator Data'!$B$4:$N$194,6,FALSE)&lt;L$4,0,5-(L$3-VLOOKUP($E136,'Country Indicator Data'!$B$4:$N$194,6,FALSE))/(L$3-L$4)*5)),1)))</f>
        <v>3.1</v>
      </c>
      <c r="M136" s="238">
        <f>IF(B136="Regional crisis",(IF(VLOOKUP($C136,'Regional Crises'!$B$1:$R$66,11,FALSE)="x","x",ROUND(IF(VLOOKUP($C136,'Regional Crises'!$B$1:$R$66,11,FALSE)&gt;M$3,5,IF(VLOOKUP($C136,'Regional Crises'!$B$1:$R$66,11,FALSE)&lt;M$4,0,5-(M$3-VLOOKUP($C136,'Regional Crises'!$B$1:$R$66,11,FALSE))/(M$3-M$4)*5)),1))),IF(VLOOKUP($E136,'Country Indicator Data'!$B$4:$N$194,7,FALSE)="x","x",ROUND(IF(VLOOKUP($E136,'Country Indicator Data'!$B$4:$N$194,7,FALSE)&gt;M$3,5,IF(VLOOKUP($E136,'Country Indicator Data'!$B$4:$N$194,7,FALSE)&lt;M$4,0,5-(M$3-VLOOKUP($E136,'Country Indicator Data'!$B$4:$N$194,7,FALSE))/(M$3-M$4)*5)),1)))</f>
        <v>2.7</v>
      </c>
      <c r="N136" s="238">
        <f t="shared" si="54"/>
        <v>2.9000000000000004</v>
      </c>
      <c r="O136" s="238">
        <f t="shared" si="55"/>
        <v>2.3833333333333333</v>
      </c>
      <c r="P136" s="238">
        <f>IF(B136="Regional crisis",VLOOKUP(C136,'Regional Crises'!$B$1:$R$69,12,FALSE),VLOOKUP(E136,'Country Indicator Data'!$B$4:$I$194,8,FALSE))</f>
        <v>3</v>
      </c>
      <c r="Q136" s="238">
        <f>IF($B136="Regional crisis",((IF(VLOOKUP($C136,'Regional Crises'!$B$1:$R$66,13,FALSE)="x","x",ROUND(IF(VLOOKUP($C136,'Regional Crises'!$B$1:$R$66,13,FALSE)&gt;Q$3,5,IF(VLOOKUP($C136,'Regional Crises'!$B$1:$R$66,13,FALSE)&lt;Q$4,0,5-(LOG(Q$3)-LOG(VLOOKUP($C136,'Regional Crises'!$B$1:$R$66,13,FALSE)))/(LOG(Q$3)-LOG(Q$4))*5)),1)))),(IF(VLOOKUP($E136,'Country Indicator Data'!$B$4:$N$194,9,FALSE)="x","x",ROUND(IF(VLOOKUP($E136,'Country Indicator Data'!$B$4:$N$194,9,FALSE)&gt;Q$3,5,IF(VLOOKUP($E136,'Country Indicator Data'!$B$4:$N$194,9,FALSE)&lt;Q$4,0,5-(LOG(Q$3)-LOG(VLOOKUP($E136,'Country Indicator Data'!$B$4:$N$194,9,FALSE)))/(LOG(Q$3)-LOG(Q$4))*5)),1))))</f>
        <v>5</v>
      </c>
      <c r="R136" s="238">
        <f t="shared" si="56"/>
        <v>4</v>
      </c>
      <c r="S136" s="238">
        <f>IF(B136="Regional crisis",((IF(VLOOKUP($C136,'Regional Crises'!$B$1:$R$66,17,FALSE)="x","x",ROUND(IF(VLOOKUP($C136,'Regional Crises'!$B$1:$R$66,17,FALSE)&gt;S$3,0,IF(VLOOKUP($C136,'Regional Crises'!$B$1:$R$66,17,FALSE)&lt;S$4,5,(S$3-VLOOKUP($C136,'Regional Crises'!$B$1:$R$66,17,FALSE))/(S$3-S$4)*5)),1)))),(IF(VLOOKUP($E136,'Country Indicator Data'!$B$4:$N$194,13,FALSE)="x","x",ROUND(IF(VLOOKUP($E136,'Country Indicator Data'!$B$4:$N$194,13,FALSE)&gt;S$3,0,IF(VLOOKUP($E136,'Country Indicator Data'!$B$4:$N$194,13,FALSE)&lt;S$4,5,(S$3-VLOOKUP($E136,'Country Indicator Data'!$B$4:$N$194,13,FALSE))/(S$3-S$4)*5)),1))))</f>
        <v>4.2</v>
      </c>
      <c r="T136" s="238">
        <f>IF(B136="Regional crisis",((IF(VLOOKUP($C136,'Regional Crises'!$B$1:$R$66,14,FALSE)="x","x",ROUND(IF(VLOOKUP($C136,'Regional Crises'!$B$1:$R$66,14,FALSE)&gt;T$3,0,IF(VLOOKUP($C136,'Regional Crises'!$B$1:$R$66,14,FALSE)&lt;T$4,5,(T$3-VLOOKUP($C136,'Regional Crises'!$B$1:$R$66,14,FALSE))/(T$3-T$4)*5)),1)))),(IF(VLOOKUP($E136,'Country Indicator Data'!$B$4:$N$194,10,FALSE)="x","x",ROUND(IF(VLOOKUP($E136,'Country Indicator Data'!$B$4:$N$194,10,FALSE)&gt;T$3,0,IF(VLOOKUP($E136,'Country Indicator Data'!$B$4:$N$194,10,FALSE)&lt;T$4,5,(T$3-VLOOKUP($E136,'Country Indicator Data'!$B$4:$N$194,10,FALSE))/(T$3-T$4)*5)),1))))</f>
        <v>4.8</v>
      </c>
      <c r="U136" s="238">
        <f>IF(B136="Regional crisis",((IF(VLOOKUP($C136,'Regional Crises'!$B$1:$R$66,15,FALSE)="x","x",ROUND(IF(VLOOKUP($C136,'Regional Crises'!$B$1:$R$66,15,FALSE)&gt;U$3,0,IF(VLOOKUP($C136,'Regional Crises'!$B$1:$R$66,15,FALSE)&lt;U$4,5,(U$3-VLOOKUP($C136,'Regional Crises'!$B$1:$R$66,15,FALSE))/(U$3-U$4)*5)),1)))),(IF(VLOOKUP($E136,'Country Indicator Data'!$B$4:$N$194,11,FALSE)="x","x",ROUND(IF(VLOOKUP($E136,'Country Indicator Data'!$B$4:$N$194,11,FALSE)&gt;U$3,0,IF(VLOOKUP($E136,'Country Indicator Data'!$B$4:$N$194,11,FALSE)&lt;U$4,5,(U$3-VLOOKUP($E136,'Country Indicator Data'!$B$4:$N$194,11,FALSE))/(U$3-U$4)*5)),1))))</f>
        <v>4.0999999999999996</v>
      </c>
      <c r="V136" s="238">
        <f>IF(B136="Regional crisis",((IF(VLOOKUP($C136,'Regional Crises'!$B$1:$R$66,16,FALSE)="x","x",ROUND(IF(VLOOKUP($C136,'Regional Crises'!$B$1:$R$66,16,FALSE)&gt;V$3,0,IF(VLOOKUP($C136,'Regional Crises'!$B$1:$R$66,16,FALSE)&lt;V$4,5,(V$3-VLOOKUP($C136,'Regional Crises'!$B$1:$R$66,16,FALSE))/(V$3-V$4)*5)),1)))),(IF(VLOOKUP($E136,'Country Indicator Data'!$B$4:$N$194,12,FALSE)="x","x",ROUND(IF(VLOOKUP($E136,'Country Indicator Data'!$B$4:$N$194,12,FALSE)&gt;V$3,0,IF(VLOOKUP($E136,'Country Indicator Data'!$B$4:$N$194,12,FALSE)&lt;V$4,5,(V$3-VLOOKUP($E136,'Country Indicator Data'!$B$4:$N$194,12,FALSE))/(V$3-V$4)*5)),1))))</f>
        <v>4.2</v>
      </c>
      <c r="W136" s="238">
        <f t="shared" si="57"/>
        <v>4.3</v>
      </c>
      <c r="X136" s="238">
        <f t="shared" si="58"/>
        <v>3.6</v>
      </c>
      <c r="Y136" s="245">
        <f>IF('Core Indicators'!FC133="x","x",IF('Core Indicators'!FC133&gt;=5,5,IF('Core Indicators'!FC133&gt;=4,4,IF('Core Indicators'!FC133&gt;=3,3,IF('Core Indicators'!FC133&gt;=2,2,IF('Core Indicators'!FC133&gt;=1,1,0))))))</f>
        <v>2</v>
      </c>
      <c r="Z136" s="238">
        <f t="shared" si="59"/>
        <v>2</v>
      </c>
      <c r="AA136" s="245">
        <f>'Crisis Indicator Data'!Y133</f>
        <v>2</v>
      </c>
      <c r="AB136" s="245">
        <f>'Crisis Indicator Data'!Z133</f>
        <v>2</v>
      </c>
      <c r="AC136" s="245">
        <f>'Crisis Indicator Data'!AA133</f>
        <v>3</v>
      </c>
      <c r="AD136" s="245">
        <f>'Crisis Indicator Data'!AB133</f>
        <v>0</v>
      </c>
      <c r="AE136" s="245">
        <f t="shared" si="60"/>
        <v>3</v>
      </c>
      <c r="AF136" s="245">
        <f>'Crisis Indicator Data'!AC133</f>
        <v>2</v>
      </c>
      <c r="AG136" s="245">
        <f>'Crisis Indicator Data'!AD133</f>
        <v>2</v>
      </c>
      <c r="AH136" s="245">
        <f t="shared" si="61"/>
        <v>4</v>
      </c>
      <c r="AI136" s="245">
        <f>'Crisis Indicator Data'!AE133</f>
        <v>2</v>
      </c>
      <c r="AJ136" s="245">
        <f>'Crisis Indicator Data'!AF133</f>
        <v>0</v>
      </c>
      <c r="AK136" s="245">
        <f>'Crisis Indicator Data'!AG133</f>
        <v>3</v>
      </c>
      <c r="AL136" s="245">
        <f t="shared" si="62"/>
        <v>4</v>
      </c>
      <c r="AM136" s="238">
        <f t="shared" si="63"/>
        <v>4</v>
      </c>
      <c r="AN136" s="238">
        <f t="shared" si="64"/>
        <v>3</v>
      </c>
    </row>
    <row r="137" spans="1:40" ht="13.5" customHeight="1" x14ac:dyDescent="0.3">
      <c r="A137" s="148" t="str">
        <f>'Crisis Indicator Data'!A134</f>
        <v>Conflict in Yemen</v>
      </c>
      <c r="B137" s="149" t="str">
        <f>'Crisis Indicator Data'!B134</f>
        <v>Complex crisis</v>
      </c>
      <c r="C137" s="149" t="str">
        <f>'Crisis Indicator Data'!C134</f>
        <v>YEM001</v>
      </c>
      <c r="D137" s="149" t="str">
        <f>'Crisis Indicator Data'!D134</f>
        <v>Yemen</v>
      </c>
      <c r="E137" s="150" t="str">
        <f>'Crisis Indicator Data'!E134</f>
        <v>YEM</v>
      </c>
      <c r="F137" s="238">
        <f>IF(B137="Regional crisis",(IF(VLOOKUP($C137,'Regional Crises'!$B$1:$R$66,7,FALSE)="x","x",ROUND(IF(VLOOKUP($C137,'Regional Crises'!$B$1:$R$66,7,FALSE)&gt;$F$3,5,IF(VLOOKUP($C137,'Regional Crises'!$B$1:$R$66,7,FALSE)&lt;F$4,0,($F$3-VLOOKUP($C137,'Regional Crises'!$B$1:$R$66,7,FALSE))/($F$3-$F$4)*5)),1))),IF(VLOOKUP($E137,'Country Indicator Data'!$B$4:$N$194,3,FALSE)="x","x",ROUND(IF(VLOOKUP($E137,'Country Indicator Data'!$B$4:$N$194,3,FALSE)&gt;$F$3,5,IF(VLOOKUP($E137,'Country Indicator Data'!$B$4:$N$194,3,FALSE)&lt;$F$4,0,($F$3-VLOOKUP($E137,'Country Indicator Data'!$B$4:$N$194,3,FALSE))/($F$3-$F$4)*5)),1)))</f>
        <v>4.3</v>
      </c>
      <c r="G137" s="238">
        <f>IF(B137="Regional crisis",(IF(VLOOKUP($C137,'Regional Crises'!$B$1:$R$66,9,FALSE)="x","x",ROUND(IF(VLOOKUP($C137,'Regional Crises'!$B$1:$R$66,9,FALSE)&gt;G$3,5,IF(VLOOKUP($C137,'Regional Crises'!$B$1:$R$66,9,FALSE)&lt;G$4,0,(G$3-VLOOKUP($C137,'Regional Crises'!$B$1:$R$66,9,FALSE))/(G$3-G$4)*5)),1))),IF(VLOOKUP($E137,'Country Indicator Data'!$B$4:$N$194,5,FALSE)="x","x",ROUND(IF(VLOOKUP($E137,'Country Indicator Data'!$B$4:$N$194,5,FALSE)&gt;G$3,5,IF(VLOOKUP($E137,'Country Indicator Data'!$B$4:$N$194,5,FALSE)&lt;G$4,0,(G$3-VLOOKUP($E137,'Country Indicator Data'!$B$4:$N$194,5,FALSE))/(G$3-G$4)*5)),1)))</f>
        <v>4.3</v>
      </c>
      <c r="H137" s="238">
        <f t="shared" si="52"/>
        <v>4.3</v>
      </c>
      <c r="I137" s="238">
        <f>IF(B137="Regional crisis",(IF(VLOOKUP($C137,'Regional Crises'!$B$1:$R$66,6,FALSE)="x","x",ROUND(IF(VLOOKUP($C137,'Regional Crises'!$B$1:$R$66,6,FALSE)&gt;I$3,5,IF(VLOOKUP($C137,'Regional Crises'!$B$1:$R$66,6,FALSE)&lt;I$4,0,5-(I$3-VLOOKUP($C137,'Regional Crises'!$B$1:$R$66,6,FALSE))/(I$3-I$4)*5)),1))),IF(VLOOKUP($E137,'Country Indicator Data'!$B$4:$N$194,2,FALSE)="x","x",ROUND(IF(VLOOKUP($E137,'Country Indicator Data'!$B$4:$N$194,2,FALSE)&gt;I$3,5,IF(VLOOKUP($E137,'Country Indicator Data'!$B$4:$N$194,2,FALSE)&lt;I$4,0,5-(I$3-VLOOKUP($E137,'Country Indicator Data'!$B$4:$N$194,2,FALSE))/(I$3-I$4)*5)),1)))</f>
        <v>3.1</v>
      </c>
      <c r="J137" s="238">
        <f>IF(B137="Regional crisis",(IF(VLOOKUP($C137,'Regional Crises'!$B$1:$R$66,8,FALSE)="x","x",ROUND(IF(VLOOKUP($C137,'Regional Crises'!$B$1:$R$66,8,FALSE)&gt;J$3,5,IF(VLOOKUP($C137,'Regional Crises'!$B$1:$R$66,8,FALSE)&lt;J$4,0,5-(J$3-VLOOKUP($C137,'Regional Crises'!$B$1:$R$66,8,FALSE))/(J$3-J$4)*5)),1))),IF(VLOOKUP($E137,'Country Indicator Data'!$B$4:$N$194,4,FALSE)="x","x",ROUND(IF(VLOOKUP($E137,'Country Indicator Data'!$B$4:$N$194,4,FALSE)&gt;J$3,5,IF(VLOOKUP($E137,'Country Indicator Data'!$B$4:$N$194,4,FALSE)&lt;J$4,0,5-(J$3-VLOOKUP($E137,'Country Indicator Data'!$B$4:$N$194,4,FALSE))/(J$3-J$4)*5)),1)))</f>
        <v>0</v>
      </c>
      <c r="K137" s="238">
        <f t="shared" si="53"/>
        <v>1.55</v>
      </c>
      <c r="L137" s="238">
        <f>IF(B137="Regional crisis",(IF(VLOOKUP($C137,'Regional Crises'!$B$1:$R$66,10,FALSE)="x","x",ROUND(IF(VLOOKUP($C137,'Regional Crises'!$B$1:$R$66,10,FALSE)&gt;L$3,5,IF(VLOOKUP($C137,'Regional Crises'!$B$1:$R$66,10,FALSE)&lt;L$4,0,5-(L$3-VLOOKUP($C137,'Regional Crises'!$B$1:$R$66,10,FALSE))/(L$3-L$4)*5)),1))),IF(VLOOKUP($E137,'Country Indicator Data'!$B$4:$N$194,6,FALSE)="x","x",ROUND(IF(VLOOKUP($E137,'Country Indicator Data'!$B$4:$N$194,6,FALSE)&gt;L$3,5,IF(VLOOKUP($E137,'Country Indicator Data'!$B$4:$N$194,6,FALSE)&lt;L$4,0,5-(L$3-VLOOKUP($E137,'Country Indicator Data'!$B$4:$N$194,6,FALSE))/(L$3-L$4)*5)),1)))</f>
        <v>5</v>
      </c>
      <c r="M137" s="238">
        <f>IF(B137="Regional crisis",(IF(VLOOKUP($C137,'Regional Crises'!$B$1:$R$66,11,FALSE)="x","x",ROUND(IF(VLOOKUP($C137,'Regional Crises'!$B$1:$R$66,11,FALSE)&gt;M$3,5,IF(VLOOKUP($C137,'Regional Crises'!$B$1:$R$66,11,FALSE)&lt;M$4,0,5-(M$3-VLOOKUP($C137,'Regional Crises'!$B$1:$R$66,11,FALSE))/(M$3-M$4)*5)),1))),IF(VLOOKUP($E137,'Country Indicator Data'!$B$4:$N$194,7,FALSE)="x","x",ROUND(IF(VLOOKUP($E137,'Country Indicator Data'!$B$4:$N$194,7,FALSE)&gt;M$3,5,IF(VLOOKUP($E137,'Country Indicator Data'!$B$4:$N$194,7,FALSE)&lt;M$4,0,5-(M$3-VLOOKUP($E137,'Country Indicator Data'!$B$4:$N$194,7,FALSE))/(M$3-M$4)*5)),1)))</f>
        <v>1.5</v>
      </c>
      <c r="N137" s="238">
        <f t="shared" si="54"/>
        <v>3.25</v>
      </c>
      <c r="O137" s="238">
        <f t="shared" si="55"/>
        <v>3.0333333333333332</v>
      </c>
      <c r="P137" s="238">
        <f>IF(B137="Regional crisis",VLOOKUP(C137,'Regional Crises'!$B$1:$R$69,12,FALSE),VLOOKUP(E137,'Country Indicator Data'!$B$4:$I$194,8,FALSE))</f>
        <v>3</v>
      </c>
      <c r="Q137" s="238">
        <f>IF($B137="Regional crisis",((IF(VLOOKUP($C137,'Regional Crises'!$B$1:$R$66,13,FALSE)="x","x",ROUND(IF(VLOOKUP($C137,'Regional Crises'!$B$1:$R$66,13,FALSE)&gt;Q$3,5,IF(VLOOKUP($C137,'Regional Crises'!$B$1:$R$66,13,FALSE)&lt;Q$4,0,5-(LOG(Q$3)-LOG(VLOOKUP($C137,'Regional Crises'!$B$1:$R$66,13,FALSE)))/(LOG(Q$3)-LOG(Q$4))*5)),1)))),(IF(VLOOKUP($E137,'Country Indicator Data'!$B$4:$N$194,9,FALSE)="x","x",ROUND(IF(VLOOKUP($E137,'Country Indicator Data'!$B$4:$N$194,9,FALSE)&gt;Q$3,5,IF(VLOOKUP($E137,'Country Indicator Data'!$B$4:$N$194,9,FALSE)&lt;Q$4,0,5-(LOG(Q$3)-LOG(VLOOKUP($E137,'Country Indicator Data'!$B$4:$N$194,9,FALSE)))/(LOG(Q$3)-LOG(Q$4))*5)),1))))</f>
        <v>5</v>
      </c>
      <c r="R137" s="238">
        <f t="shared" si="56"/>
        <v>4</v>
      </c>
      <c r="S137" s="238">
        <f>IF(B137="Regional crisis",((IF(VLOOKUP($C137,'Regional Crises'!$B$1:$R$66,17,FALSE)="x","x",ROUND(IF(VLOOKUP($C137,'Regional Crises'!$B$1:$R$66,17,FALSE)&gt;S$3,0,IF(VLOOKUP($C137,'Regional Crises'!$B$1:$R$66,17,FALSE)&lt;S$4,5,(S$3-VLOOKUP($C137,'Regional Crises'!$B$1:$R$66,17,FALSE))/(S$3-S$4)*5)),1)))),(IF(VLOOKUP($E137,'Country Indicator Data'!$B$4:$N$194,13,FALSE)="x","x",ROUND(IF(VLOOKUP($E137,'Country Indicator Data'!$B$4:$N$194,13,FALSE)&gt;S$3,0,IF(VLOOKUP($E137,'Country Indicator Data'!$B$4:$N$194,13,FALSE)&lt;S$4,5,(S$3-VLOOKUP($E137,'Country Indicator Data'!$B$4:$N$194,13,FALSE))/(S$3-S$4)*5)),1))))</f>
        <v>4.3</v>
      </c>
      <c r="T137" s="238">
        <f>IF(B137="Regional crisis",((IF(VLOOKUP($C137,'Regional Crises'!$B$1:$R$66,14,FALSE)="x","x",ROUND(IF(VLOOKUP($C137,'Regional Crises'!$B$1:$R$66,14,FALSE)&gt;T$3,0,IF(VLOOKUP($C137,'Regional Crises'!$B$1:$R$66,14,FALSE)&lt;T$4,5,(T$3-VLOOKUP($C137,'Regional Crises'!$B$1:$R$66,14,FALSE))/(T$3-T$4)*5)),1)))),(IF(VLOOKUP($E137,'Country Indicator Data'!$B$4:$N$194,10,FALSE)="x","x",ROUND(IF(VLOOKUP($E137,'Country Indicator Data'!$B$4:$N$194,10,FALSE)&gt;T$3,0,IF(VLOOKUP($E137,'Country Indicator Data'!$B$4:$N$194,10,FALSE)&lt;T$4,5,(T$3-VLOOKUP($E137,'Country Indicator Data'!$B$4:$N$194,10,FALSE))/(T$3-T$4)*5)),1))))</f>
        <v>4.3</v>
      </c>
      <c r="U137" s="238">
        <f>IF(B137="Regional crisis",((IF(VLOOKUP($C137,'Regional Crises'!$B$1:$R$66,15,FALSE)="x","x",ROUND(IF(VLOOKUP($C137,'Regional Crises'!$B$1:$R$66,15,FALSE)&gt;U$3,0,IF(VLOOKUP($C137,'Regional Crises'!$B$1:$R$66,15,FALSE)&lt;U$4,5,(U$3-VLOOKUP($C137,'Regional Crises'!$B$1:$R$66,15,FALSE))/(U$3-U$4)*5)),1)))),(IF(VLOOKUP($E137,'Country Indicator Data'!$B$4:$N$194,11,FALSE)="x","x",ROUND(IF(VLOOKUP($E137,'Country Indicator Data'!$B$4:$N$194,11,FALSE)&gt;U$3,0,IF(VLOOKUP($E137,'Country Indicator Data'!$B$4:$N$194,11,FALSE)&lt;U$4,5,(U$3-VLOOKUP($E137,'Country Indicator Data'!$B$4:$N$194,11,FALSE))/(U$3-U$4)*5)),1))))</f>
        <v>4.4000000000000004</v>
      </c>
      <c r="V137" s="238">
        <f>IF(B137="Regional crisis",((IF(VLOOKUP($C137,'Regional Crises'!$B$1:$R$66,16,FALSE)="x","x",ROUND(IF(VLOOKUP($C137,'Regional Crises'!$B$1:$R$66,16,FALSE)&gt;V$3,0,IF(VLOOKUP($C137,'Regional Crises'!$B$1:$R$66,16,FALSE)&lt;V$4,5,(V$3-VLOOKUP($C137,'Regional Crises'!$B$1:$R$66,16,FALSE))/(V$3-V$4)*5)),1)))),(IF(VLOOKUP($E137,'Country Indicator Data'!$B$4:$N$194,12,FALSE)="x","x",ROUND(IF(VLOOKUP($E137,'Country Indicator Data'!$B$4:$N$194,12,FALSE)&gt;V$3,0,IF(VLOOKUP($E137,'Country Indicator Data'!$B$4:$N$194,12,FALSE)&lt;V$4,5,(V$3-VLOOKUP($E137,'Country Indicator Data'!$B$4:$N$194,12,FALSE))/(V$3-V$4)*5)),1))))</f>
        <v>4.5</v>
      </c>
      <c r="W137" s="238">
        <f t="shared" si="57"/>
        <v>4.4000000000000004</v>
      </c>
      <c r="X137" s="238">
        <f t="shared" si="58"/>
        <v>3.8</v>
      </c>
      <c r="Y137" s="245">
        <f>IF('Core Indicators'!FC134="x","x",IF('Core Indicators'!FC134&gt;=5,5,IF('Core Indicators'!FC134&gt;=4,4,IF('Core Indicators'!FC134&gt;=3,3,IF('Core Indicators'!FC134&gt;=2,2,IF('Core Indicators'!FC134&gt;=1,1,0))))))</f>
        <v>5</v>
      </c>
      <c r="Z137" s="238">
        <f t="shared" si="59"/>
        <v>5</v>
      </c>
      <c r="AA137" s="245">
        <f>'Crisis Indicator Data'!Y134</f>
        <v>2</v>
      </c>
      <c r="AB137" s="245">
        <f>'Crisis Indicator Data'!Z134</f>
        <v>3</v>
      </c>
      <c r="AC137" s="245">
        <f>'Crisis Indicator Data'!AA134</f>
        <v>3</v>
      </c>
      <c r="AD137" s="245">
        <f>'Crisis Indicator Data'!AB134</f>
        <v>3</v>
      </c>
      <c r="AE137" s="245">
        <f t="shared" si="60"/>
        <v>5</v>
      </c>
      <c r="AF137" s="245">
        <f>'Crisis Indicator Data'!AC134</f>
        <v>2</v>
      </c>
      <c r="AG137" s="245">
        <f>'Crisis Indicator Data'!AD134</f>
        <v>3</v>
      </c>
      <c r="AH137" s="245">
        <f t="shared" si="61"/>
        <v>5</v>
      </c>
      <c r="AI137" s="245">
        <f>'Crisis Indicator Data'!AE134</f>
        <v>3</v>
      </c>
      <c r="AJ137" s="245">
        <f>'Crisis Indicator Data'!AF134</f>
        <v>3</v>
      </c>
      <c r="AK137" s="245">
        <f>'Crisis Indicator Data'!AG134</f>
        <v>3</v>
      </c>
      <c r="AL137" s="245">
        <f t="shared" si="62"/>
        <v>5</v>
      </c>
      <c r="AM137" s="238">
        <f t="shared" si="63"/>
        <v>5</v>
      </c>
      <c r="AN137" s="238">
        <f t="shared" si="64"/>
        <v>5</v>
      </c>
    </row>
    <row r="138" spans="1:40" ht="13.5" customHeight="1" x14ac:dyDescent="0.3">
      <c r="A138" s="148" t="str">
        <f>'Crisis Indicator Data'!A135</f>
        <v>Mixed migration flows in Yemen</v>
      </c>
      <c r="B138" s="149" t="str">
        <f>'Crisis Indicator Data'!B135</f>
        <v>International displacement</v>
      </c>
      <c r="C138" s="149" t="str">
        <f>'Crisis Indicator Data'!C135</f>
        <v>YEM002</v>
      </c>
      <c r="D138" s="149" t="str">
        <f>'Crisis Indicator Data'!D135</f>
        <v>Yemen</v>
      </c>
      <c r="E138" s="150" t="str">
        <f>'Crisis Indicator Data'!E135</f>
        <v>YEM</v>
      </c>
      <c r="F138" s="238">
        <f>IF(B138="Regional crisis",(IF(VLOOKUP($C138,'Regional Crises'!$B$1:$R$66,7,FALSE)="x","x",ROUND(IF(VLOOKUP($C138,'Regional Crises'!$B$1:$R$66,7,FALSE)&gt;$F$3,5,IF(VLOOKUP($C138,'Regional Crises'!$B$1:$R$66,7,FALSE)&lt;F$4,0,($F$3-VLOOKUP($C138,'Regional Crises'!$B$1:$R$66,7,FALSE))/($F$3-$F$4)*5)),1))),IF(VLOOKUP($E138,'Country Indicator Data'!$B$4:$N$194,3,FALSE)="x","x",ROUND(IF(VLOOKUP($E138,'Country Indicator Data'!$B$4:$N$194,3,FALSE)&gt;$F$3,5,IF(VLOOKUP($E138,'Country Indicator Data'!$B$4:$N$194,3,FALSE)&lt;$F$4,0,($F$3-VLOOKUP($E138,'Country Indicator Data'!$B$4:$N$194,3,FALSE))/($F$3-$F$4)*5)),1)))</f>
        <v>4.3</v>
      </c>
      <c r="G138" s="238">
        <f>IF(B138="Regional crisis",(IF(VLOOKUP($C138,'Regional Crises'!$B$1:$R$66,9,FALSE)="x","x",ROUND(IF(VLOOKUP($C138,'Regional Crises'!$B$1:$R$66,9,FALSE)&gt;G$3,5,IF(VLOOKUP($C138,'Regional Crises'!$B$1:$R$66,9,FALSE)&lt;G$4,0,(G$3-VLOOKUP($C138,'Regional Crises'!$B$1:$R$66,9,FALSE))/(G$3-G$4)*5)),1))),IF(VLOOKUP($E138,'Country Indicator Data'!$B$4:$N$194,5,FALSE)="x","x",ROUND(IF(VLOOKUP($E138,'Country Indicator Data'!$B$4:$N$194,5,FALSE)&gt;G$3,5,IF(VLOOKUP($E138,'Country Indicator Data'!$B$4:$N$194,5,FALSE)&lt;G$4,0,(G$3-VLOOKUP($E138,'Country Indicator Data'!$B$4:$N$194,5,FALSE))/(G$3-G$4)*5)),1)))</f>
        <v>4.3</v>
      </c>
      <c r="H138" s="238">
        <f t="shared" si="52"/>
        <v>4.3</v>
      </c>
      <c r="I138" s="238">
        <f>IF(B138="Regional crisis",(IF(VLOOKUP($C138,'Regional Crises'!$B$1:$R$66,6,FALSE)="x","x",ROUND(IF(VLOOKUP($C138,'Regional Crises'!$B$1:$R$66,6,FALSE)&gt;I$3,5,IF(VLOOKUP($C138,'Regional Crises'!$B$1:$R$66,6,FALSE)&lt;I$4,0,5-(I$3-VLOOKUP($C138,'Regional Crises'!$B$1:$R$66,6,FALSE))/(I$3-I$4)*5)),1))),IF(VLOOKUP($E138,'Country Indicator Data'!$B$4:$N$194,2,FALSE)="x","x",ROUND(IF(VLOOKUP($E138,'Country Indicator Data'!$B$4:$N$194,2,FALSE)&gt;I$3,5,IF(VLOOKUP($E138,'Country Indicator Data'!$B$4:$N$194,2,FALSE)&lt;I$4,0,5-(I$3-VLOOKUP($E138,'Country Indicator Data'!$B$4:$N$194,2,FALSE))/(I$3-I$4)*5)),1)))</f>
        <v>3.1</v>
      </c>
      <c r="J138" s="238">
        <f>IF(B138="Regional crisis",(IF(VLOOKUP($C138,'Regional Crises'!$B$1:$R$66,8,FALSE)="x","x",ROUND(IF(VLOOKUP($C138,'Regional Crises'!$B$1:$R$66,8,FALSE)&gt;J$3,5,IF(VLOOKUP($C138,'Regional Crises'!$B$1:$R$66,8,FALSE)&lt;J$4,0,5-(J$3-VLOOKUP($C138,'Regional Crises'!$B$1:$R$66,8,FALSE))/(J$3-J$4)*5)),1))),IF(VLOOKUP($E138,'Country Indicator Data'!$B$4:$N$194,4,FALSE)="x","x",ROUND(IF(VLOOKUP($E138,'Country Indicator Data'!$B$4:$N$194,4,FALSE)&gt;J$3,5,IF(VLOOKUP($E138,'Country Indicator Data'!$B$4:$N$194,4,FALSE)&lt;J$4,0,5-(J$3-VLOOKUP($E138,'Country Indicator Data'!$B$4:$N$194,4,FALSE))/(J$3-J$4)*5)),1)))</f>
        <v>0</v>
      </c>
      <c r="K138" s="238">
        <f t="shared" si="53"/>
        <v>1.55</v>
      </c>
      <c r="L138" s="238">
        <f>IF(B138="Regional crisis",(IF(VLOOKUP($C138,'Regional Crises'!$B$1:$R$66,10,FALSE)="x","x",ROUND(IF(VLOOKUP($C138,'Regional Crises'!$B$1:$R$66,10,FALSE)&gt;L$3,5,IF(VLOOKUP($C138,'Regional Crises'!$B$1:$R$66,10,FALSE)&lt;L$4,0,5-(L$3-VLOOKUP($C138,'Regional Crises'!$B$1:$R$66,10,FALSE))/(L$3-L$4)*5)),1))),IF(VLOOKUP($E138,'Country Indicator Data'!$B$4:$N$194,6,FALSE)="x","x",ROUND(IF(VLOOKUP($E138,'Country Indicator Data'!$B$4:$N$194,6,FALSE)&gt;L$3,5,IF(VLOOKUP($E138,'Country Indicator Data'!$B$4:$N$194,6,FALSE)&lt;L$4,0,5-(L$3-VLOOKUP($E138,'Country Indicator Data'!$B$4:$N$194,6,FALSE))/(L$3-L$4)*5)),1)))</f>
        <v>5</v>
      </c>
      <c r="M138" s="238">
        <f>IF(B138="Regional crisis",(IF(VLOOKUP($C138,'Regional Crises'!$B$1:$R$66,11,FALSE)="x","x",ROUND(IF(VLOOKUP($C138,'Regional Crises'!$B$1:$R$66,11,FALSE)&gt;M$3,5,IF(VLOOKUP($C138,'Regional Crises'!$B$1:$R$66,11,FALSE)&lt;M$4,0,5-(M$3-VLOOKUP($C138,'Regional Crises'!$B$1:$R$66,11,FALSE))/(M$3-M$4)*5)),1))),IF(VLOOKUP($E138,'Country Indicator Data'!$B$4:$N$194,7,FALSE)="x","x",ROUND(IF(VLOOKUP($E138,'Country Indicator Data'!$B$4:$N$194,7,FALSE)&gt;M$3,5,IF(VLOOKUP($E138,'Country Indicator Data'!$B$4:$N$194,7,FALSE)&lt;M$4,0,5-(M$3-VLOOKUP($E138,'Country Indicator Data'!$B$4:$N$194,7,FALSE))/(M$3-M$4)*5)),1)))</f>
        <v>1.5</v>
      </c>
      <c r="N138" s="238">
        <f t="shared" si="54"/>
        <v>3.25</v>
      </c>
      <c r="O138" s="238">
        <f t="shared" si="55"/>
        <v>3.0333333333333332</v>
      </c>
      <c r="P138" s="238">
        <f>IF(B138="Regional crisis",VLOOKUP(C138,'Regional Crises'!$B$1:$R$69,12,FALSE),VLOOKUP(E138,'Country Indicator Data'!$B$4:$I$194,8,FALSE))</f>
        <v>3</v>
      </c>
      <c r="Q138" s="238">
        <f>IF($B138="Regional crisis",((IF(VLOOKUP($C138,'Regional Crises'!$B$1:$R$66,13,FALSE)="x","x",ROUND(IF(VLOOKUP($C138,'Regional Crises'!$B$1:$R$66,13,FALSE)&gt;Q$3,5,IF(VLOOKUP($C138,'Regional Crises'!$B$1:$R$66,13,FALSE)&lt;Q$4,0,5-(LOG(Q$3)-LOG(VLOOKUP($C138,'Regional Crises'!$B$1:$R$66,13,FALSE)))/(LOG(Q$3)-LOG(Q$4))*5)),1)))),(IF(VLOOKUP($E138,'Country Indicator Data'!$B$4:$N$194,9,FALSE)="x","x",ROUND(IF(VLOOKUP($E138,'Country Indicator Data'!$B$4:$N$194,9,FALSE)&gt;Q$3,5,IF(VLOOKUP($E138,'Country Indicator Data'!$B$4:$N$194,9,FALSE)&lt;Q$4,0,5-(LOG(Q$3)-LOG(VLOOKUP($E138,'Country Indicator Data'!$B$4:$N$194,9,FALSE)))/(LOG(Q$3)-LOG(Q$4))*5)),1))))</f>
        <v>5</v>
      </c>
      <c r="R138" s="238">
        <f t="shared" si="56"/>
        <v>4</v>
      </c>
      <c r="S138" s="238">
        <f>IF(B138="Regional crisis",((IF(VLOOKUP($C138,'Regional Crises'!$B$1:$R$66,17,FALSE)="x","x",ROUND(IF(VLOOKUP($C138,'Regional Crises'!$B$1:$R$66,17,FALSE)&gt;S$3,0,IF(VLOOKUP($C138,'Regional Crises'!$B$1:$R$66,17,FALSE)&lt;S$4,5,(S$3-VLOOKUP($C138,'Regional Crises'!$B$1:$R$66,17,FALSE))/(S$3-S$4)*5)),1)))),(IF(VLOOKUP($E138,'Country Indicator Data'!$B$4:$N$194,13,FALSE)="x","x",ROUND(IF(VLOOKUP($E138,'Country Indicator Data'!$B$4:$N$194,13,FALSE)&gt;S$3,0,IF(VLOOKUP($E138,'Country Indicator Data'!$B$4:$N$194,13,FALSE)&lt;S$4,5,(S$3-VLOOKUP($E138,'Country Indicator Data'!$B$4:$N$194,13,FALSE))/(S$3-S$4)*5)),1))))</f>
        <v>4.3</v>
      </c>
      <c r="T138" s="238">
        <f>IF(B138="Regional crisis",((IF(VLOOKUP($C138,'Regional Crises'!$B$1:$R$66,14,FALSE)="x","x",ROUND(IF(VLOOKUP($C138,'Regional Crises'!$B$1:$R$66,14,FALSE)&gt;T$3,0,IF(VLOOKUP($C138,'Regional Crises'!$B$1:$R$66,14,FALSE)&lt;T$4,5,(T$3-VLOOKUP($C138,'Regional Crises'!$B$1:$R$66,14,FALSE))/(T$3-T$4)*5)),1)))),(IF(VLOOKUP($E138,'Country Indicator Data'!$B$4:$N$194,10,FALSE)="x","x",ROUND(IF(VLOOKUP($E138,'Country Indicator Data'!$B$4:$N$194,10,FALSE)&gt;T$3,0,IF(VLOOKUP($E138,'Country Indicator Data'!$B$4:$N$194,10,FALSE)&lt;T$4,5,(T$3-VLOOKUP($E138,'Country Indicator Data'!$B$4:$N$194,10,FALSE))/(T$3-T$4)*5)),1))))</f>
        <v>4.3</v>
      </c>
      <c r="U138" s="238">
        <f>IF(B138="Regional crisis",((IF(VLOOKUP($C138,'Regional Crises'!$B$1:$R$66,15,FALSE)="x","x",ROUND(IF(VLOOKUP($C138,'Regional Crises'!$B$1:$R$66,15,FALSE)&gt;U$3,0,IF(VLOOKUP($C138,'Regional Crises'!$B$1:$R$66,15,FALSE)&lt;U$4,5,(U$3-VLOOKUP($C138,'Regional Crises'!$B$1:$R$66,15,FALSE))/(U$3-U$4)*5)),1)))),(IF(VLOOKUP($E138,'Country Indicator Data'!$B$4:$N$194,11,FALSE)="x","x",ROUND(IF(VLOOKUP($E138,'Country Indicator Data'!$B$4:$N$194,11,FALSE)&gt;U$3,0,IF(VLOOKUP($E138,'Country Indicator Data'!$B$4:$N$194,11,FALSE)&lt;U$4,5,(U$3-VLOOKUP($E138,'Country Indicator Data'!$B$4:$N$194,11,FALSE))/(U$3-U$4)*5)),1))))</f>
        <v>4.4000000000000004</v>
      </c>
      <c r="V138" s="238">
        <f>IF(B138="Regional crisis",((IF(VLOOKUP($C138,'Regional Crises'!$B$1:$R$66,16,FALSE)="x","x",ROUND(IF(VLOOKUP($C138,'Regional Crises'!$B$1:$R$66,16,FALSE)&gt;V$3,0,IF(VLOOKUP($C138,'Regional Crises'!$B$1:$R$66,16,FALSE)&lt;V$4,5,(V$3-VLOOKUP($C138,'Regional Crises'!$B$1:$R$66,16,FALSE))/(V$3-V$4)*5)),1)))),(IF(VLOOKUP($E138,'Country Indicator Data'!$B$4:$N$194,12,FALSE)="x","x",ROUND(IF(VLOOKUP($E138,'Country Indicator Data'!$B$4:$N$194,12,FALSE)&gt;V$3,0,IF(VLOOKUP($E138,'Country Indicator Data'!$B$4:$N$194,12,FALSE)&lt;V$4,5,(V$3-VLOOKUP($E138,'Country Indicator Data'!$B$4:$N$194,12,FALSE))/(V$3-V$4)*5)),1))))</f>
        <v>4.5</v>
      </c>
      <c r="W138" s="238">
        <f t="shared" si="57"/>
        <v>4.4000000000000004</v>
      </c>
      <c r="X138" s="238">
        <f t="shared" si="58"/>
        <v>3.8</v>
      </c>
      <c r="Y138" s="245">
        <f>IF('Core Indicators'!FC135="x","x",IF('Core Indicators'!FC135&gt;=5,5,IF('Core Indicators'!FC135&gt;=4,4,IF('Core Indicators'!FC135&gt;=3,3,IF('Core Indicators'!FC135&gt;=2,2,IF('Core Indicators'!FC135&gt;=1,1,0))))))</f>
        <v>2</v>
      </c>
      <c r="Z138" s="238">
        <f t="shared" si="59"/>
        <v>2</v>
      </c>
      <c r="AA138" s="245">
        <f>'Crisis Indicator Data'!Y135</f>
        <v>2</v>
      </c>
      <c r="AB138" s="245">
        <f>'Crisis Indicator Data'!Z135</f>
        <v>3</v>
      </c>
      <c r="AC138" s="245">
        <f>'Crisis Indicator Data'!AA135</f>
        <v>3</v>
      </c>
      <c r="AD138" s="245">
        <f>'Crisis Indicator Data'!AB135</f>
        <v>3</v>
      </c>
      <c r="AE138" s="245">
        <f t="shared" si="60"/>
        <v>5</v>
      </c>
      <c r="AF138" s="245">
        <f>'Crisis Indicator Data'!AC135</f>
        <v>2</v>
      </c>
      <c r="AG138" s="245">
        <f>'Crisis Indicator Data'!AD135</f>
        <v>3</v>
      </c>
      <c r="AH138" s="245">
        <f t="shared" si="61"/>
        <v>5</v>
      </c>
      <c r="AI138" s="245">
        <f>'Crisis Indicator Data'!AE135</f>
        <v>3</v>
      </c>
      <c r="AJ138" s="245">
        <f>'Crisis Indicator Data'!AF135</f>
        <v>3</v>
      </c>
      <c r="AK138" s="245">
        <f>'Crisis Indicator Data'!AG135</f>
        <v>3</v>
      </c>
      <c r="AL138" s="245">
        <f t="shared" si="62"/>
        <v>5</v>
      </c>
      <c r="AM138" s="238">
        <f t="shared" si="63"/>
        <v>5</v>
      </c>
      <c r="AN138" s="238">
        <f t="shared" si="64"/>
        <v>3.5</v>
      </c>
    </row>
    <row r="139" spans="1:40" ht="13.5" customHeight="1" x14ac:dyDescent="0.3">
      <c r="A139" s="148" t="str">
        <f>'Crisis Indicator Data'!A136</f>
        <v>Drought in Zambia</v>
      </c>
      <c r="B139" s="149" t="str">
        <f>'Crisis Indicator Data'!B136</f>
        <v>Drought</v>
      </c>
      <c r="C139" s="149" t="str">
        <f>'Crisis Indicator Data'!C136</f>
        <v>ZMB002</v>
      </c>
      <c r="D139" s="149" t="str">
        <f>'Crisis Indicator Data'!D136</f>
        <v>Zambia</v>
      </c>
      <c r="E139" s="150" t="str">
        <f>'Crisis Indicator Data'!E136</f>
        <v>ZMB</v>
      </c>
      <c r="F139" s="238">
        <f>IF(B139="Regional crisis",(IF(VLOOKUP($C139,'Regional Crises'!$B$1:$R$66,7,FALSE)="x","x",ROUND(IF(VLOOKUP($C139,'Regional Crises'!$B$1:$R$66,7,FALSE)&gt;$F$3,5,IF(VLOOKUP($C139,'Regional Crises'!$B$1:$R$66,7,FALSE)&lt;F$4,0,($F$3-VLOOKUP($C139,'Regional Crises'!$B$1:$R$66,7,FALSE))/($F$3-$F$4)*5)),1))),IF(VLOOKUP($E139,'Country Indicator Data'!$B$4:$N$194,3,FALSE)="x","x",ROUND(IF(VLOOKUP($E139,'Country Indicator Data'!$B$4:$N$194,3,FALSE)&gt;$F$3,5,IF(VLOOKUP($E139,'Country Indicator Data'!$B$4:$N$194,3,FALSE)&lt;$F$4,0,($F$3-VLOOKUP($E139,'Country Indicator Data'!$B$4:$N$194,3,FALSE))/($F$3-$F$4)*5)),1)))</f>
        <v>2.1</v>
      </c>
      <c r="G139" s="238">
        <f>IF(B139="Regional crisis",(IF(VLOOKUP($C139,'Regional Crises'!$B$1:$R$66,9,FALSE)="x","x",ROUND(IF(VLOOKUP($C139,'Regional Crises'!$B$1:$R$66,9,FALSE)&gt;G$3,5,IF(VLOOKUP($C139,'Regional Crises'!$B$1:$R$66,9,FALSE)&lt;G$4,0,(G$3-VLOOKUP($C139,'Regional Crises'!$B$1:$R$66,9,FALSE))/(G$3-G$4)*5)),1))),IF(VLOOKUP($E139,'Country Indicator Data'!$B$4:$N$194,5,FALSE)="x","x",ROUND(IF(VLOOKUP($E139,'Country Indicator Data'!$B$4:$N$194,5,FALSE)&gt;G$3,5,IF(VLOOKUP($E139,'Country Indicator Data'!$B$4:$N$194,5,FALSE)&lt;G$4,0,(G$3-VLOOKUP($E139,'Country Indicator Data'!$B$4:$N$194,5,FALSE))/(G$3-G$4)*5)),1)))</f>
        <v>2.1</v>
      </c>
      <c r="H139" s="238">
        <f t="shared" si="52"/>
        <v>2.1</v>
      </c>
      <c r="I139" s="238">
        <f>IF(B139="Regional crisis",(IF(VLOOKUP($C139,'Regional Crises'!$B$1:$R$66,6,FALSE)="x","x",ROUND(IF(VLOOKUP($C139,'Regional Crises'!$B$1:$R$66,6,FALSE)&gt;I$3,5,IF(VLOOKUP($C139,'Regional Crises'!$B$1:$R$66,6,FALSE)&lt;I$4,0,5-(I$3-VLOOKUP($C139,'Regional Crises'!$B$1:$R$66,6,FALSE))/(I$3-I$4)*5)),1))),IF(VLOOKUP($E139,'Country Indicator Data'!$B$4:$N$194,2,FALSE)="x","x",ROUND(IF(VLOOKUP($E139,'Country Indicator Data'!$B$4:$N$194,2,FALSE)&gt;I$3,5,IF(VLOOKUP($E139,'Country Indicator Data'!$B$4:$N$194,2,FALSE)&lt;I$4,0,5-(I$3-VLOOKUP($E139,'Country Indicator Data'!$B$4:$N$194,2,FALSE))/(I$3-I$4)*5)),1)))</f>
        <v>3.5</v>
      </c>
      <c r="J139" s="238">
        <f>IF(B139="Regional crisis",(IF(VLOOKUP($C139,'Regional Crises'!$B$1:$R$66,8,FALSE)="x","x",ROUND(IF(VLOOKUP($C139,'Regional Crises'!$B$1:$R$66,8,FALSE)&gt;J$3,5,IF(VLOOKUP($C139,'Regional Crises'!$B$1:$R$66,8,FALSE)&lt;J$4,0,5-(J$3-VLOOKUP($C139,'Regional Crises'!$B$1:$R$66,8,FALSE))/(J$3-J$4)*5)),1))),IF(VLOOKUP($E139,'Country Indicator Data'!$B$4:$N$194,4,FALSE)="x","x",ROUND(IF(VLOOKUP($E139,'Country Indicator Data'!$B$4:$N$194,4,FALSE)&gt;J$3,5,IF(VLOOKUP($E139,'Country Indicator Data'!$B$4:$N$194,4,FALSE)&lt;J$4,0,5-(J$3-VLOOKUP($E139,'Country Indicator Data'!$B$4:$N$194,4,FALSE))/(J$3-J$4)*5)),1)))</f>
        <v>0</v>
      </c>
      <c r="K139" s="238">
        <f t="shared" si="53"/>
        <v>1.75</v>
      </c>
      <c r="L139" s="238">
        <f>IF(B139="Regional crisis",(IF(VLOOKUP($C139,'Regional Crises'!$B$1:$R$66,10,FALSE)="x","x",ROUND(IF(VLOOKUP($C139,'Regional Crises'!$B$1:$R$66,10,FALSE)&gt;L$3,5,IF(VLOOKUP($C139,'Regional Crises'!$B$1:$R$66,10,FALSE)&lt;L$4,0,5-(L$3-VLOOKUP($C139,'Regional Crises'!$B$1:$R$66,10,FALSE))/(L$3-L$4)*5)),1))),IF(VLOOKUP($E139,'Country Indicator Data'!$B$4:$N$194,6,FALSE)="x","x",ROUND(IF(VLOOKUP($E139,'Country Indicator Data'!$B$4:$N$194,6,FALSE)&gt;L$3,5,IF(VLOOKUP($E139,'Country Indicator Data'!$B$4:$N$194,6,FALSE)&lt;L$4,0,5-(L$3-VLOOKUP($E139,'Country Indicator Data'!$B$4:$N$194,6,FALSE))/(L$3-L$4)*5)),1)))</f>
        <v>3.6</v>
      </c>
      <c r="M139" s="238">
        <f>IF(B139="Regional crisis",(IF(VLOOKUP($C139,'Regional Crises'!$B$1:$R$66,11,FALSE)="x","x",ROUND(IF(VLOOKUP($C139,'Regional Crises'!$B$1:$R$66,11,FALSE)&gt;M$3,5,IF(VLOOKUP($C139,'Regional Crises'!$B$1:$R$66,11,FALSE)&lt;M$4,0,5-(M$3-VLOOKUP($C139,'Regional Crises'!$B$1:$R$66,11,FALSE))/(M$3-M$4)*5)),1))),IF(VLOOKUP($E139,'Country Indicator Data'!$B$4:$N$194,7,FALSE)="x","x",ROUND(IF(VLOOKUP($E139,'Country Indicator Data'!$B$4:$N$194,7,FALSE)&gt;M$3,5,IF(VLOOKUP($E139,'Country Indicator Data'!$B$4:$N$194,7,FALSE)&lt;M$4,0,5-(M$3-VLOOKUP($E139,'Country Indicator Data'!$B$4:$N$194,7,FALSE))/(M$3-M$4)*5)),1)))</f>
        <v>4</v>
      </c>
      <c r="N139" s="238">
        <f t="shared" si="54"/>
        <v>3.8</v>
      </c>
      <c r="O139" s="238">
        <f t="shared" si="55"/>
        <v>2.5500000000000003</v>
      </c>
      <c r="P139" s="238">
        <f>IF(B139="Regional crisis",VLOOKUP(C139,'Regional Crises'!$B$1:$R$69,12,FALSE),VLOOKUP(E139,'Country Indicator Data'!$B$4:$I$194,8,FALSE))</f>
        <v>0</v>
      </c>
      <c r="Q139" s="238" t="str">
        <f>IF($B139="Regional crisis",((IF(VLOOKUP($C139,'Regional Crises'!$B$1:$R$66,13,FALSE)="x","x",ROUND(IF(VLOOKUP($C139,'Regional Crises'!$B$1:$R$66,13,FALSE)&gt;Q$3,5,IF(VLOOKUP($C139,'Regional Crises'!$B$1:$R$66,13,FALSE)&lt;Q$4,0,5-(LOG(Q$3)-LOG(VLOOKUP($C139,'Regional Crises'!$B$1:$R$66,13,FALSE)))/(LOG(Q$3)-LOG(Q$4))*5)),1)))),(IF(VLOOKUP($E139,'Country Indicator Data'!$B$4:$N$194,9,FALSE)="x","x",ROUND(IF(VLOOKUP($E139,'Country Indicator Data'!$B$4:$N$194,9,FALSE)&gt;Q$3,5,IF(VLOOKUP($E139,'Country Indicator Data'!$B$4:$N$194,9,FALSE)&lt;Q$4,0,5-(LOG(Q$3)-LOG(VLOOKUP($E139,'Country Indicator Data'!$B$4:$N$194,9,FALSE)))/(LOG(Q$3)-LOG(Q$4))*5)),1))))</f>
        <v>x</v>
      </c>
      <c r="R139" s="238">
        <f t="shared" si="56"/>
        <v>0</v>
      </c>
      <c r="S139" s="238">
        <f>IF(B139="Regional crisis",((IF(VLOOKUP($C139,'Regional Crises'!$B$1:$R$66,17,FALSE)="x","x",ROUND(IF(VLOOKUP($C139,'Regional Crises'!$B$1:$R$66,17,FALSE)&gt;S$3,0,IF(VLOOKUP($C139,'Regional Crises'!$B$1:$R$66,17,FALSE)&lt;S$4,5,(S$3-VLOOKUP($C139,'Regional Crises'!$B$1:$R$66,17,FALSE))/(S$3-S$4)*5)),1)))),(IF(VLOOKUP($E139,'Country Indicator Data'!$B$4:$N$194,13,FALSE)="x","x",ROUND(IF(VLOOKUP($E139,'Country Indicator Data'!$B$4:$N$194,13,FALSE)&gt;S$3,0,IF(VLOOKUP($E139,'Country Indicator Data'!$B$4:$N$194,13,FALSE)&lt;S$4,5,(S$3-VLOOKUP($E139,'Country Indicator Data'!$B$4:$N$194,13,FALSE))/(S$3-S$4)*5)),1))))</f>
        <v>3.3</v>
      </c>
      <c r="T139" s="238">
        <f>IF(B139="Regional crisis",((IF(VLOOKUP($C139,'Regional Crises'!$B$1:$R$66,14,FALSE)="x","x",ROUND(IF(VLOOKUP($C139,'Regional Crises'!$B$1:$R$66,14,FALSE)&gt;T$3,0,IF(VLOOKUP($C139,'Regional Crises'!$B$1:$R$66,14,FALSE)&lt;T$4,5,(T$3-VLOOKUP($C139,'Regional Crises'!$B$1:$R$66,14,FALSE))/(T$3-T$4)*5)),1)))),(IF(VLOOKUP($E139,'Country Indicator Data'!$B$4:$N$194,10,FALSE)="x","x",ROUND(IF(VLOOKUP($E139,'Country Indicator Data'!$B$4:$N$194,10,FALSE)&gt;T$3,0,IF(VLOOKUP($E139,'Country Indicator Data'!$B$4:$N$194,10,FALSE)&lt;T$4,5,(T$3-VLOOKUP($E139,'Country Indicator Data'!$B$4:$N$194,10,FALSE))/(T$3-T$4)*5)),1))))</f>
        <v>3</v>
      </c>
      <c r="U139" s="238">
        <f>IF(B139="Regional crisis",((IF(VLOOKUP($C139,'Regional Crises'!$B$1:$R$66,15,FALSE)="x","x",ROUND(IF(VLOOKUP($C139,'Regional Crises'!$B$1:$R$66,15,FALSE)&gt;U$3,0,IF(VLOOKUP($C139,'Regional Crises'!$B$1:$R$66,15,FALSE)&lt;U$4,5,(U$3-VLOOKUP($C139,'Regional Crises'!$B$1:$R$66,15,FALSE))/(U$3-U$4)*5)),1)))),(IF(VLOOKUP($E139,'Country Indicator Data'!$B$4:$N$194,11,FALSE)="x","x",ROUND(IF(VLOOKUP($E139,'Country Indicator Data'!$B$4:$N$194,11,FALSE)&gt;U$3,0,IF(VLOOKUP($E139,'Country Indicator Data'!$B$4:$N$194,11,FALSE)&lt;U$4,5,(U$3-VLOOKUP($E139,'Country Indicator Data'!$B$4:$N$194,11,FALSE))/(U$3-U$4)*5)),1))))</f>
        <v>2.9</v>
      </c>
      <c r="V139" s="238">
        <f>IF(B139="Regional crisis",((IF(VLOOKUP($C139,'Regional Crises'!$B$1:$R$66,16,FALSE)="x","x",ROUND(IF(VLOOKUP($C139,'Regional Crises'!$B$1:$R$66,16,FALSE)&gt;V$3,0,IF(VLOOKUP($C139,'Regional Crises'!$B$1:$R$66,16,FALSE)&lt;V$4,5,(V$3-VLOOKUP($C139,'Regional Crises'!$B$1:$R$66,16,FALSE))/(V$3-V$4)*5)),1)))),(IF(VLOOKUP($E139,'Country Indicator Data'!$B$4:$N$194,12,FALSE)="x","x",ROUND(IF(VLOOKUP($E139,'Country Indicator Data'!$B$4:$N$194,12,FALSE)&gt;V$3,0,IF(VLOOKUP($E139,'Country Indicator Data'!$B$4:$N$194,12,FALSE)&lt;V$4,5,(V$3-VLOOKUP($E139,'Country Indicator Data'!$B$4:$N$194,12,FALSE))/(V$3-V$4)*5)),1))))</f>
        <v>2.2999999999999998</v>
      </c>
      <c r="W139" s="238">
        <f t="shared" si="57"/>
        <v>2.9</v>
      </c>
      <c r="X139" s="238">
        <f t="shared" si="58"/>
        <v>1.8</v>
      </c>
      <c r="Y139" s="245">
        <f>IF('Core Indicators'!FC136="x","x",IF('Core Indicators'!FC136&gt;=5,5,IF('Core Indicators'!FC136&gt;=4,4,IF('Core Indicators'!FC136&gt;=3,3,IF('Core Indicators'!FC136&gt;=2,2,IF('Core Indicators'!FC136&gt;=1,1,0))))))</f>
        <v>3</v>
      </c>
      <c r="Z139" s="238">
        <f t="shared" si="59"/>
        <v>3</v>
      </c>
      <c r="AA139" s="245">
        <f>'Crisis Indicator Data'!Y136</f>
        <v>0</v>
      </c>
      <c r="AB139" s="245">
        <f>'Crisis Indicator Data'!Z136</f>
        <v>0</v>
      </c>
      <c r="AC139" s="245">
        <f>'Crisis Indicator Data'!AA136</f>
        <v>0</v>
      </c>
      <c r="AD139" s="245">
        <f>'Crisis Indicator Data'!AB136</f>
        <v>0</v>
      </c>
      <c r="AE139" s="245">
        <f t="shared" si="60"/>
        <v>0</v>
      </c>
      <c r="AF139" s="245">
        <f>'Crisis Indicator Data'!AC136</f>
        <v>0</v>
      </c>
      <c r="AG139" s="245">
        <f>'Crisis Indicator Data'!AD136</f>
        <v>0</v>
      </c>
      <c r="AH139" s="245">
        <f t="shared" si="61"/>
        <v>0</v>
      </c>
      <c r="AI139" s="245">
        <f>'Crisis Indicator Data'!AE136</f>
        <v>0</v>
      </c>
      <c r="AJ139" s="245">
        <f>'Crisis Indicator Data'!AF136</f>
        <v>0</v>
      </c>
      <c r="AK139" s="245">
        <f>'Crisis Indicator Data'!AG136</f>
        <v>1</v>
      </c>
      <c r="AL139" s="245">
        <f t="shared" si="62"/>
        <v>1</v>
      </c>
      <c r="AM139" s="238">
        <f t="shared" si="63"/>
        <v>0</v>
      </c>
      <c r="AN139" s="238">
        <f t="shared" si="64"/>
        <v>1.5</v>
      </c>
    </row>
    <row r="140" spans="1:40" ht="13.5" customHeight="1" x14ac:dyDescent="0.3">
      <c r="A140" s="148" t="str">
        <f>'Crisis Indicator Data'!A137</f>
        <v>Complex crisis in Zimbabwe</v>
      </c>
      <c r="B140" s="149" t="str">
        <f>'Crisis Indicator Data'!B137</f>
        <v>Complex crisis</v>
      </c>
      <c r="C140" s="149" t="str">
        <f>'Crisis Indicator Data'!C137</f>
        <v>ZWE001</v>
      </c>
      <c r="D140" s="149" t="str">
        <f>'Crisis Indicator Data'!D137</f>
        <v>Zimbabwe</v>
      </c>
      <c r="E140" s="150" t="str">
        <f>'Crisis Indicator Data'!E137</f>
        <v>ZWE</v>
      </c>
      <c r="F140" s="238">
        <f>IF(B140="Regional crisis",(IF(VLOOKUP($C140,'Regional Crises'!$B$1:$R$66,7,FALSE)="x","x",ROUND(IF(VLOOKUP($C140,'Regional Crises'!$B$1:$R$66,7,FALSE)&gt;$F$3,5,IF(VLOOKUP($C140,'Regional Crises'!$B$1:$R$66,7,FALSE)&lt;F$4,0,($F$3-VLOOKUP($C140,'Regional Crises'!$B$1:$R$66,7,FALSE))/($F$3-$F$4)*5)),1))),IF(VLOOKUP($E140,'Country Indicator Data'!$B$4:$N$194,3,FALSE)="x","x",ROUND(IF(VLOOKUP($E140,'Country Indicator Data'!$B$4:$N$194,3,FALSE)&gt;$F$3,5,IF(VLOOKUP($E140,'Country Indicator Data'!$B$4:$N$194,3,FALSE)&lt;$F$4,0,($F$3-VLOOKUP($E140,'Country Indicator Data'!$B$4:$N$194,3,FALSE))/($F$3-$F$4)*5)),1)))</f>
        <v>5</v>
      </c>
      <c r="G140" s="238">
        <f>IF(B140="Regional crisis",(IF(VLOOKUP($C140,'Regional Crises'!$B$1:$R$66,9,FALSE)="x","x",ROUND(IF(VLOOKUP($C140,'Regional Crises'!$B$1:$R$66,9,FALSE)&gt;G$3,5,IF(VLOOKUP($C140,'Regional Crises'!$B$1:$R$66,9,FALSE)&lt;G$4,0,(G$3-VLOOKUP($C140,'Regional Crises'!$B$1:$R$66,9,FALSE))/(G$3-G$4)*5)),1))),IF(VLOOKUP($E140,'Country Indicator Data'!$B$4:$N$194,5,FALSE)="x","x",ROUND(IF(VLOOKUP($E140,'Country Indicator Data'!$B$4:$N$194,5,FALSE)&gt;G$3,5,IF(VLOOKUP($E140,'Country Indicator Data'!$B$4:$N$194,5,FALSE)&lt;G$4,0,(G$3-VLOOKUP($E140,'Country Indicator Data'!$B$4:$N$194,5,FALSE))/(G$3-G$4)*5)),1)))</f>
        <v>2.8</v>
      </c>
      <c r="H140" s="238">
        <f t="shared" si="52"/>
        <v>3.9</v>
      </c>
      <c r="I140" s="238">
        <f>IF(B140="Regional crisis",(IF(VLOOKUP($C140,'Regional Crises'!$B$1:$R$66,6,FALSE)="x","x",ROUND(IF(VLOOKUP($C140,'Regional Crises'!$B$1:$R$66,6,FALSE)&gt;I$3,5,IF(VLOOKUP($C140,'Regional Crises'!$B$1:$R$66,6,FALSE)&lt;I$4,0,5-(I$3-VLOOKUP($C140,'Regional Crises'!$B$1:$R$66,6,FALSE))/(I$3-I$4)*5)),1))),IF(VLOOKUP($E140,'Country Indicator Data'!$B$4:$N$194,2,FALSE)="x","x",ROUND(IF(VLOOKUP($E140,'Country Indicator Data'!$B$4:$N$194,2,FALSE)&gt;I$3,5,IF(VLOOKUP($E140,'Country Indicator Data'!$B$4:$N$194,2,FALSE)&lt;I$4,0,5-(I$3-VLOOKUP($E140,'Country Indicator Data'!$B$4:$N$194,2,FALSE))/(I$3-I$4)*5)),1)))</f>
        <v>1.5</v>
      </c>
      <c r="J140" s="238">
        <f>IF(B140="Regional crisis",(IF(VLOOKUP($C140,'Regional Crises'!$B$1:$R$66,8,FALSE)="x","x",ROUND(IF(VLOOKUP($C140,'Regional Crises'!$B$1:$R$66,8,FALSE)&gt;J$3,5,IF(VLOOKUP($C140,'Regional Crises'!$B$1:$R$66,8,FALSE)&lt;J$4,0,5-(J$3-VLOOKUP($C140,'Regional Crises'!$B$1:$R$66,8,FALSE))/(J$3-J$4)*5)),1))),IF(VLOOKUP($E140,'Country Indicator Data'!$B$4:$N$194,4,FALSE)="x","x",ROUND(IF(VLOOKUP($E140,'Country Indicator Data'!$B$4:$N$194,4,FALSE)&gt;J$3,5,IF(VLOOKUP($E140,'Country Indicator Data'!$B$4:$N$194,4,FALSE)&lt;J$4,0,5-(J$3-VLOOKUP($E140,'Country Indicator Data'!$B$4:$N$194,4,FALSE))/(J$3-J$4)*5)),1)))</f>
        <v>0.3</v>
      </c>
      <c r="K140" s="238">
        <f t="shared" si="53"/>
        <v>0.9</v>
      </c>
      <c r="L140" s="238">
        <f>IF(B140="Regional crisis",(IF(VLOOKUP($C140,'Regional Crises'!$B$1:$R$66,10,FALSE)="x","x",ROUND(IF(VLOOKUP($C140,'Regional Crises'!$B$1:$R$66,10,FALSE)&gt;L$3,5,IF(VLOOKUP($C140,'Regional Crises'!$B$1:$R$66,10,FALSE)&lt;L$4,0,5-(L$3-VLOOKUP($C140,'Regional Crises'!$B$1:$R$66,10,FALSE))/(L$3-L$4)*5)),1))),IF(VLOOKUP($E140,'Country Indicator Data'!$B$4:$N$194,6,FALSE)="x","x",ROUND(IF(VLOOKUP($E140,'Country Indicator Data'!$B$4:$N$194,6,FALSE)&gt;L$3,5,IF(VLOOKUP($E140,'Country Indicator Data'!$B$4:$N$194,6,FALSE)&lt;L$4,0,5-(L$3-VLOOKUP($E140,'Country Indicator Data'!$B$4:$N$194,6,FALSE))/(L$3-L$4)*5)),1)))</f>
        <v>3.5</v>
      </c>
      <c r="M140" s="238">
        <f>IF(B140="Regional crisis",(IF(VLOOKUP($C140,'Regional Crises'!$B$1:$R$66,11,FALSE)="x","x",ROUND(IF(VLOOKUP($C140,'Regional Crises'!$B$1:$R$66,11,FALSE)&gt;M$3,5,IF(VLOOKUP($C140,'Regional Crises'!$B$1:$R$66,11,FALSE)&lt;M$4,0,5-(M$3-VLOOKUP($C140,'Regional Crises'!$B$1:$R$66,11,FALSE))/(M$3-M$4)*5)),1))),IF(VLOOKUP($E140,'Country Indicator Data'!$B$4:$N$194,7,FALSE)="x","x",ROUND(IF(VLOOKUP($E140,'Country Indicator Data'!$B$4:$N$194,7,FALSE)&gt;M$3,5,IF(VLOOKUP($E140,'Country Indicator Data'!$B$4:$N$194,7,FALSE)&lt;M$4,0,5-(M$3-VLOOKUP($E140,'Country Indicator Data'!$B$4:$N$194,7,FALSE))/(M$3-M$4)*5)),1)))</f>
        <v>2.4</v>
      </c>
      <c r="N140" s="238">
        <f t="shared" si="54"/>
        <v>2.95</v>
      </c>
      <c r="O140" s="238">
        <f t="shared" si="55"/>
        <v>2.5833333333333335</v>
      </c>
      <c r="P140" s="238">
        <f>IF(B140="Regional crisis",VLOOKUP(C140,'Regional Crises'!$B$1:$R$69,12,FALSE),VLOOKUP(E140,'Country Indicator Data'!$B$4:$I$194,8,FALSE))</f>
        <v>3</v>
      </c>
      <c r="Q140" s="238">
        <f>IF($B140="Regional crisis",((IF(VLOOKUP($C140,'Regional Crises'!$B$1:$R$66,13,FALSE)="x","x",ROUND(IF(VLOOKUP($C140,'Regional Crises'!$B$1:$R$66,13,FALSE)&gt;Q$3,5,IF(VLOOKUP($C140,'Regional Crises'!$B$1:$R$66,13,FALSE)&lt;Q$4,0,5-(LOG(Q$3)-LOG(VLOOKUP($C140,'Regional Crises'!$B$1:$R$66,13,FALSE)))/(LOG(Q$3)-LOG(Q$4))*5)),1)))),(IF(VLOOKUP($E140,'Country Indicator Data'!$B$4:$N$194,9,FALSE)="x","x",ROUND(IF(VLOOKUP($E140,'Country Indicator Data'!$B$4:$N$194,9,FALSE)&gt;Q$3,5,IF(VLOOKUP($E140,'Country Indicator Data'!$B$4:$N$194,9,FALSE)&lt;Q$4,0,5-(LOG(Q$3)-LOG(VLOOKUP($E140,'Country Indicator Data'!$B$4:$N$194,9,FALSE)))/(LOG(Q$3)-LOG(Q$4))*5)),1))))</f>
        <v>1.7</v>
      </c>
      <c r="R140" s="238">
        <f t="shared" si="56"/>
        <v>2.35</v>
      </c>
      <c r="S140" s="238">
        <f>IF(B140="Regional crisis",((IF(VLOOKUP($C140,'Regional Crises'!$B$1:$R$66,17,FALSE)="x","x",ROUND(IF(VLOOKUP($C140,'Regional Crises'!$B$1:$R$66,17,FALSE)&gt;S$3,0,IF(VLOOKUP($C140,'Regional Crises'!$B$1:$R$66,17,FALSE)&lt;S$4,5,(S$3-VLOOKUP($C140,'Regional Crises'!$B$1:$R$66,17,FALSE))/(S$3-S$4)*5)),1)))),(IF(VLOOKUP($E140,'Country Indicator Data'!$B$4:$N$194,13,FALSE)="x","x",ROUND(IF(VLOOKUP($E140,'Country Indicator Data'!$B$4:$N$194,13,FALSE)&gt;S$3,0,IF(VLOOKUP($E140,'Country Indicator Data'!$B$4:$N$194,13,FALSE)&lt;S$4,5,(S$3-VLOOKUP($E140,'Country Indicator Data'!$B$4:$N$194,13,FALSE))/(S$3-S$4)*5)),1))))</f>
        <v>3.8</v>
      </c>
      <c r="T140" s="238">
        <f>IF(B140="Regional crisis",((IF(VLOOKUP($C140,'Regional Crises'!$B$1:$R$66,14,FALSE)="x","x",ROUND(IF(VLOOKUP($C140,'Regional Crises'!$B$1:$R$66,14,FALSE)&gt;T$3,0,IF(VLOOKUP($C140,'Regional Crises'!$B$1:$R$66,14,FALSE)&lt;T$4,5,(T$3-VLOOKUP($C140,'Regional Crises'!$B$1:$R$66,14,FALSE))/(T$3-T$4)*5)),1)))),(IF(VLOOKUP($E140,'Country Indicator Data'!$B$4:$N$194,10,FALSE)="x","x",ROUND(IF(VLOOKUP($E140,'Country Indicator Data'!$B$4:$N$194,10,FALSE)&gt;T$3,0,IF(VLOOKUP($E140,'Country Indicator Data'!$B$4:$N$194,10,FALSE)&lt;T$4,5,(T$3-VLOOKUP($E140,'Country Indicator Data'!$B$4:$N$194,10,FALSE))/(T$3-T$4)*5)),1))))</f>
        <v>3.8</v>
      </c>
      <c r="U140" s="238">
        <f>IF(B140="Regional crisis",((IF(VLOOKUP($C140,'Regional Crises'!$B$1:$R$66,15,FALSE)="x","x",ROUND(IF(VLOOKUP($C140,'Regional Crises'!$B$1:$R$66,15,FALSE)&gt;U$3,0,IF(VLOOKUP($C140,'Regional Crises'!$B$1:$R$66,15,FALSE)&lt;U$4,5,(U$3-VLOOKUP($C140,'Regional Crises'!$B$1:$R$66,15,FALSE))/(U$3-U$4)*5)),1)))),(IF(VLOOKUP($E140,'Country Indicator Data'!$B$4:$N$194,11,FALSE)="x","x",ROUND(IF(VLOOKUP($E140,'Country Indicator Data'!$B$4:$N$194,11,FALSE)&gt;U$3,0,IF(VLOOKUP($E140,'Country Indicator Data'!$B$4:$N$194,11,FALSE)&lt;U$4,5,(U$3-VLOOKUP($E140,'Country Indicator Data'!$B$4:$N$194,11,FALSE))/(U$3-U$4)*5)),1))))</f>
        <v>3.4</v>
      </c>
      <c r="V140" s="238">
        <f>IF(B140="Regional crisis",((IF(VLOOKUP($C140,'Regional Crises'!$B$1:$R$66,16,FALSE)="x","x",ROUND(IF(VLOOKUP($C140,'Regional Crises'!$B$1:$R$66,16,FALSE)&gt;V$3,0,IF(VLOOKUP($C140,'Regional Crises'!$B$1:$R$66,16,FALSE)&lt;V$4,5,(V$3-VLOOKUP($C140,'Regional Crises'!$B$1:$R$66,16,FALSE))/(V$3-V$4)*5)),1)))),(IF(VLOOKUP($E140,'Country Indicator Data'!$B$4:$N$194,12,FALSE)="x","x",ROUND(IF(VLOOKUP($E140,'Country Indicator Data'!$B$4:$N$194,12,FALSE)&gt;V$3,0,IF(VLOOKUP($E140,'Country Indicator Data'!$B$4:$N$194,12,FALSE)&lt;V$4,5,(V$3-VLOOKUP($E140,'Country Indicator Data'!$B$4:$N$194,12,FALSE))/(V$3-V$4)*5)),1))))</f>
        <v>3.6</v>
      </c>
      <c r="W140" s="238">
        <f t="shared" si="57"/>
        <v>3.7</v>
      </c>
      <c r="X140" s="238">
        <f t="shared" si="58"/>
        <v>2.9</v>
      </c>
      <c r="Y140" s="245">
        <f>IF('Core Indicators'!FC137="x","x",IF('Core Indicators'!FC137&gt;=5,5,IF('Core Indicators'!FC137&gt;=4,4,IF('Core Indicators'!FC137&gt;=3,3,IF('Core Indicators'!FC137&gt;=2,2,IF('Core Indicators'!FC137&gt;=1,1,0))))))</f>
        <v>5</v>
      </c>
      <c r="Z140" s="238">
        <f t="shared" si="59"/>
        <v>5</v>
      </c>
      <c r="AA140" s="245">
        <f>'Crisis Indicator Data'!Y137</f>
        <v>1</v>
      </c>
      <c r="AB140" s="245">
        <f>'Crisis Indicator Data'!Z137</f>
        <v>2</v>
      </c>
      <c r="AC140" s="245">
        <f>'Crisis Indicator Data'!AA137</f>
        <v>0</v>
      </c>
      <c r="AD140" s="245">
        <f>'Crisis Indicator Data'!AB137</f>
        <v>0</v>
      </c>
      <c r="AE140" s="245">
        <f t="shared" si="60"/>
        <v>2</v>
      </c>
      <c r="AF140" s="245">
        <f>'Crisis Indicator Data'!AC137</f>
        <v>0</v>
      </c>
      <c r="AG140" s="245">
        <f>'Crisis Indicator Data'!AD137</f>
        <v>2</v>
      </c>
      <c r="AH140" s="245">
        <f t="shared" si="61"/>
        <v>2</v>
      </c>
      <c r="AI140" s="245">
        <f>'Crisis Indicator Data'!AE137</f>
        <v>0</v>
      </c>
      <c r="AJ140" s="245">
        <f>'Crisis Indicator Data'!AF137</f>
        <v>2</v>
      </c>
      <c r="AK140" s="245">
        <f>'Crisis Indicator Data'!AG137</f>
        <v>0</v>
      </c>
      <c r="AL140" s="245">
        <f t="shared" si="62"/>
        <v>2</v>
      </c>
      <c r="AM140" s="238">
        <f t="shared" si="63"/>
        <v>2</v>
      </c>
      <c r="AN140" s="238">
        <f t="shared" si="64"/>
        <v>3.5</v>
      </c>
    </row>
    <row r="141" spans="1:40" ht="13.5" customHeight="1" x14ac:dyDescent="0.3">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row>
    <row r="142" spans="1:40" ht="13.5" customHeight="1" x14ac:dyDescent="0.3">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row>
    <row r="143" spans="1:40" x14ac:dyDescent="0.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row>
    <row r="144" spans="1:40" x14ac:dyDescent="0.3">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row>
    <row r="145" spans="5:40" x14ac:dyDescent="0.3">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row>
    <row r="146" spans="5:40" x14ac:dyDescent="0.3">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row>
  </sheetData>
  <mergeCells count="1">
    <mergeCell ref="A1:AN1"/>
  </mergeCells>
  <conditionalFormatting sqref="AN6:AN140">
    <cfRule type="cellIs" dxfId="286" priority="106" stopIfTrue="1" operator="between">
      <formula>4</formula>
      <formula>5</formula>
    </cfRule>
    <cfRule type="cellIs" dxfId="285" priority="107" stopIfTrue="1" operator="between">
      <formula>3</formula>
      <formula>4</formula>
    </cfRule>
    <cfRule type="cellIs" dxfId="284" priority="108" stopIfTrue="1" operator="between">
      <formula>2</formula>
      <formula>3</formula>
    </cfRule>
    <cfRule type="cellIs" dxfId="283" priority="109" stopIfTrue="1" operator="between">
      <formula>1</formula>
      <formula>2</formula>
    </cfRule>
    <cfRule type="cellIs" dxfId="282" priority="110" stopIfTrue="1" operator="between">
      <formula>0</formula>
      <formula>1</formula>
    </cfRule>
  </conditionalFormatting>
  <conditionalFormatting sqref="AM6:AM140">
    <cfRule type="cellIs" dxfId="281" priority="101" stopIfTrue="1" operator="between">
      <formula>4</formula>
      <formula>5</formula>
    </cfRule>
    <cfRule type="cellIs" dxfId="280" priority="102" stopIfTrue="1" operator="between">
      <formula>3</formula>
      <formula>4</formula>
    </cfRule>
    <cfRule type="cellIs" dxfId="279" priority="103" stopIfTrue="1" operator="between">
      <formula>2</formula>
      <formula>3</formula>
    </cfRule>
    <cfRule type="cellIs" dxfId="278" priority="104" stopIfTrue="1" operator="between">
      <formula>1</formula>
      <formula>2</formula>
    </cfRule>
    <cfRule type="cellIs" dxfId="277" priority="105" stopIfTrue="1" operator="between">
      <formula>0</formula>
      <formula>1</formula>
    </cfRule>
  </conditionalFormatting>
  <conditionalFormatting sqref="Z6:Z140">
    <cfRule type="cellIs" dxfId="276" priority="96" stopIfTrue="1" operator="between">
      <formula>4</formula>
      <formula>5</formula>
    </cfRule>
    <cfRule type="cellIs" dxfId="275" priority="97" stopIfTrue="1" operator="between">
      <formula>3</formula>
      <formula>4</formula>
    </cfRule>
    <cfRule type="cellIs" dxfId="274" priority="98" stopIfTrue="1" operator="between">
      <formula>2</formula>
      <formula>3</formula>
    </cfRule>
    <cfRule type="cellIs" dxfId="273" priority="99" stopIfTrue="1" operator="between">
      <formula>1</formula>
      <formula>2</formula>
    </cfRule>
    <cfRule type="cellIs" dxfId="272" priority="100" stopIfTrue="1" operator="between">
      <formula>0</formula>
      <formula>1</formula>
    </cfRule>
  </conditionalFormatting>
  <conditionalFormatting sqref="X6:X140">
    <cfRule type="cellIs" dxfId="271" priority="91" stopIfTrue="1" operator="between">
      <formula>4</formula>
      <formula>5</formula>
    </cfRule>
    <cfRule type="cellIs" dxfId="270" priority="92" stopIfTrue="1" operator="between">
      <formula>3</formula>
      <formula>4</formula>
    </cfRule>
    <cfRule type="cellIs" dxfId="269" priority="93" stopIfTrue="1" operator="between">
      <formula>2</formula>
      <formula>3</formula>
    </cfRule>
    <cfRule type="cellIs" dxfId="268" priority="94" stopIfTrue="1" operator="between">
      <formula>1</formula>
      <formula>2</formula>
    </cfRule>
    <cfRule type="cellIs" dxfId="267" priority="95" stopIfTrue="1" operator="between">
      <formula>0</formula>
      <formula>1</formula>
    </cfRule>
  </conditionalFormatting>
  <conditionalFormatting sqref="W6:W140">
    <cfRule type="cellIs" dxfId="266" priority="86" stopIfTrue="1" operator="between">
      <formula>4</formula>
      <formula>5</formula>
    </cfRule>
    <cfRule type="cellIs" dxfId="265" priority="87" stopIfTrue="1" operator="between">
      <formula>3</formula>
      <formula>4</formula>
    </cfRule>
    <cfRule type="cellIs" dxfId="264" priority="88" stopIfTrue="1" operator="between">
      <formula>2</formula>
      <formula>3</formula>
    </cfRule>
    <cfRule type="cellIs" dxfId="263" priority="89" stopIfTrue="1" operator="between">
      <formula>1</formula>
      <formula>2</formula>
    </cfRule>
    <cfRule type="cellIs" dxfId="262" priority="90" stopIfTrue="1" operator="between">
      <formula>0</formula>
      <formula>1</formula>
    </cfRule>
  </conditionalFormatting>
  <conditionalFormatting sqref="V6:V140">
    <cfRule type="cellIs" dxfId="261" priority="81" stopIfTrue="1" operator="between">
      <formula>4</formula>
      <formula>5</formula>
    </cfRule>
    <cfRule type="cellIs" dxfId="260" priority="82" stopIfTrue="1" operator="between">
      <formula>3</formula>
      <formula>4</formula>
    </cfRule>
    <cfRule type="cellIs" dxfId="259" priority="83" stopIfTrue="1" operator="between">
      <formula>2</formula>
      <formula>3</formula>
    </cfRule>
    <cfRule type="cellIs" dxfId="258" priority="84" stopIfTrue="1" operator="between">
      <formula>1</formula>
      <formula>2</formula>
    </cfRule>
    <cfRule type="cellIs" dxfId="257" priority="85" stopIfTrue="1" operator="between">
      <formula>0</formula>
      <formula>1</formula>
    </cfRule>
  </conditionalFormatting>
  <conditionalFormatting sqref="U6:U140">
    <cfRule type="cellIs" dxfId="256" priority="76" stopIfTrue="1" operator="between">
      <formula>4</formula>
      <formula>5</formula>
    </cfRule>
    <cfRule type="cellIs" dxfId="255" priority="77" stopIfTrue="1" operator="between">
      <formula>3</formula>
      <formula>4</formula>
    </cfRule>
    <cfRule type="cellIs" dxfId="254" priority="78" stopIfTrue="1" operator="between">
      <formula>2</formula>
      <formula>3</formula>
    </cfRule>
    <cfRule type="cellIs" dxfId="253" priority="79" stopIfTrue="1" operator="between">
      <formula>1</formula>
      <formula>2</formula>
    </cfRule>
    <cfRule type="cellIs" dxfId="252" priority="80" stopIfTrue="1" operator="between">
      <formula>0</formula>
      <formula>1</formula>
    </cfRule>
  </conditionalFormatting>
  <conditionalFormatting sqref="T6:T140">
    <cfRule type="cellIs" dxfId="251" priority="71" stopIfTrue="1" operator="between">
      <formula>4</formula>
      <formula>5</formula>
    </cfRule>
    <cfRule type="cellIs" dxfId="250" priority="72" stopIfTrue="1" operator="between">
      <formula>3</formula>
      <formula>4</formula>
    </cfRule>
    <cfRule type="cellIs" dxfId="249" priority="73" stopIfTrue="1" operator="between">
      <formula>2</formula>
      <formula>3</formula>
    </cfRule>
    <cfRule type="cellIs" dxfId="248" priority="74" stopIfTrue="1" operator="between">
      <formula>1</formula>
      <formula>2</formula>
    </cfRule>
    <cfRule type="cellIs" dxfId="247" priority="75" stopIfTrue="1" operator="between">
      <formula>0</formula>
      <formula>1</formula>
    </cfRule>
  </conditionalFormatting>
  <conditionalFormatting sqref="S6:S140">
    <cfRule type="cellIs" dxfId="246" priority="66" stopIfTrue="1" operator="between">
      <formula>4</formula>
      <formula>5</formula>
    </cfRule>
    <cfRule type="cellIs" dxfId="245" priority="67" stopIfTrue="1" operator="between">
      <formula>3</formula>
      <formula>4</formula>
    </cfRule>
    <cfRule type="cellIs" dxfId="244" priority="68" stopIfTrue="1" operator="between">
      <formula>2</formula>
      <formula>3</formula>
    </cfRule>
    <cfRule type="cellIs" dxfId="243" priority="69" stopIfTrue="1" operator="between">
      <formula>1</formula>
      <formula>2</formula>
    </cfRule>
    <cfRule type="cellIs" dxfId="242" priority="70" stopIfTrue="1" operator="between">
      <formula>0</formula>
      <formula>1</formula>
    </cfRule>
  </conditionalFormatting>
  <conditionalFormatting sqref="R6:R140">
    <cfRule type="cellIs" dxfId="241" priority="61" stopIfTrue="1" operator="between">
      <formula>4</formula>
      <formula>5</formula>
    </cfRule>
    <cfRule type="cellIs" dxfId="240" priority="62" stopIfTrue="1" operator="between">
      <formula>3</formula>
      <formula>4</formula>
    </cfRule>
    <cfRule type="cellIs" dxfId="239" priority="63" stopIfTrue="1" operator="between">
      <formula>2</formula>
      <formula>3</formula>
    </cfRule>
    <cfRule type="cellIs" dxfId="238" priority="64" stopIfTrue="1" operator="between">
      <formula>1</formula>
      <formula>2</formula>
    </cfRule>
    <cfRule type="cellIs" dxfId="237" priority="65" stopIfTrue="1" operator="between">
      <formula>0</formula>
      <formula>1</formula>
    </cfRule>
  </conditionalFormatting>
  <conditionalFormatting sqref="Q6:Q140">
    <cfRule type="cellIs" dxfId="236" priority="56" stopIfTrue="1" operator="between">
      <formula>4</formula>
      <formula>5</formula>
    </cfRule>
    <cfRule type="cellIs" dxfId="235" priority="57" stopIfTrue="1" operator="between">
      <formula>3</formula>
      <formula>4</formula>
    </cfRule>
    <cfRule type="cellIs" dxfId="234" priority="58" stopIfTrue="1" operator="between">
      <formula>2</formula>
      <formula>3</formula>
    </cfRule>
    <cfRule type="cellIs" dxfId="233" priority="59" stopIfTrue="1" operator="between">
      <formula>1</formula>
      <formula>2</formula>
    </cfRule>
    <cfRule type="cellIs" dxfId="232" priority="60" stopIfTrue="1" operator="between">
      <formula>0</formula>
      <formula>1</formula>
    </cfRule>
  </conditionalFormatting>
  <conditionalFormatting sqref="P6:P140">
    <cfRule type="cellIs" dxfId="231" priority="51" stopIfTrue="1" operator="between">
      <formula>4</formula>
      <formula>5</formula>
    </cfRule>
    <cfRule type="cellIs" dxfId="230" priority="52" stopIfTrue="1" operator="between">
      <formula>3</formula>
      <formula>4</formula>
    </cfRule>
    <cfRule type="cellIs" dxfId="229" priority="53" stopIfTrue="1" operator="between">
      <formula>2</formula>
      <formula>3</formula>
    </cfRule>
    <cfRule type="cellIs" dxfId="228" priority="54" stopIfTrue="1" operator="between">
      <formula>1</formula>
      <formula>2</formula>
    </cfRule>
    <cfRule type="cellIs" dxfId="227" priority="55" stopIfTrue="1" operator="between">
      <formula>0</formula>
      <formula>1</formula>
    </cfRule>
  </conditionalFormatting>
  <conditionalFormatting sqref="O6:O140">
    <cfRule type="cellIs" dxfId="226" priority="46" stopIfTrue="1" operator="between">
      <formula>4</formula>
      <formula>5</formula>
    </cfRule>
    <cfRule type="cellIs" dxfId="225" priority="47" stopIfTrue="1" operator="between">
      <formula>3</formula>
      <formula>4</formula>
    </cfRule>
    <cfRule type="cellIs" dxfId="224" priority="48" stopIfTrue="1" operator="between">
      <formula>2</formula>
      <formula>3</formula>
    </cfRule>
    <cfRule type="cellIs" dxfId="223" priority="49" stopIfTrue="1" operator="between">
      <formula>1</formula>
      <formula>2</formula>
    </cfRule>
    <cfRule type="cellIs" dxfId="222" priority="50" stopIfTrue="1" operator="between">
      <formula>0</formula>
      <formula>1</formula>
    </cfRule>
  </conditionalFormatting>
  <conditionalFormatting sqref="N6:N140">
    <cfRule type="cellIs" dxfId="221" priority="41" stopIfTrue="1" operator="between">
      <formula>4</formula>
      <formula>5</formula>
    </cfRule>
    <cfRule type="cellIs" dxfId="220" priority="42" stopIfTrue="1" operator="between">
      <formula>3</formula>
      <formula>4</formula>
    </cfRule>
    <cfRule type="cellIs" dxfId="219" priority="43" stopIfTrue="1" operator="between">
      <formula>2</formula>
      <formula>3</formula>
    </cfRule>
    <cfRule type="cellIs" dxfId="218" priority="44" stopIfTrue="1" operator="between">
      <formula>1</formula>
      <formula>2</formula>
    </cfRule>
    <cfRule type="cellIs" dxfId="217" priority="45" stopIfTrue="1" operator="between">
      <formula>0</formula>
      <formula>1</formula>
    </cfRule>
  </conditionalFormatting>
  <conditionalFormatting sqref="M6:M140">
    <cfRule type="cellIs" dxfId="216" priority="36" stopIfTrue="1" operator="between">
      <formula>4</formula>
      <formula>5</formula>
    </cfRule>
    <cfRule type="cellIs" dxfId="215" priority="37" stopIfTrue="1" operator="between">
      <formula>3</formula>
      <formula>4</formula>
    </cfRule>
    <cfRule type="cellIs" dxfId="214" priority="38" stopIfTrue="1" operator="between">
      <formula>2</formula>
      <formula>3</formula>
    </cfRule>
    <cfRule type="cellIs" dxfId="213" priority="39" stopIfTrue="1" operator="between">
      <formula>1</formula>
      <formula>2</formula>
    </cfRule>
    <cfRule type="cellIs" dxfId="212" priority="40" stopIfTrue="1" operator="between">
      <formula>0</formula>
      <formula>1</formula>
    </cfRule>
  </conditionalFormatting>
  <conditionalFormatting sqref="L6:L140">
    <cfRule type="cellIs" dxfId="211" priority="31" stopIfTrue="1" operator="between">
      <formula>4</formula>
      <formula>5</formula>
    </cfRule>
    <cfRule type="cellIs" dxfId="210" priority="32" stopIfTrue="1" operator="between">
      <formula>3</formula>
      <formula>4</formula>
    </cfRule>
    <cfRule type="cellIs" dxfId="209" priority="33" stopIfTrue="1" operator="between">
      <formula>2</formula>
      <formula>3</formula>
    </cfRule>
    <cfRule type="cellIs" dxfId="208" priority="34" stopIfTrue="1" operator="between">
      <formula>1</formula>
      <formula>2</formula>
    </cfRule>
    <cfRule type="cellIs" dxfId="207" priority="35" stopIfTrue="1" operator="between">
      <formula>0</formula>
      <formula>1</formula>
    </cfRule>
  </conditionalFormatting>
  <conditionalFormatting sqref="K6:K140">
    <cfRule type="cellIs" dxfId="206" priority="26" stopIfTrue="1" operator="between">
      <formula>4</formula>
      <formula>5</formula>
    </cfRule>
    <cfRule type="cellIs" dxfId="205" priority="27" stopIfTrue="1" operator="between">
      <formula>3</formula>
      <formula>4</formula>
    </cfRule>
    <cfRule type="cellIs" dxfId="204" priority="28" stopIfTrue="1" operator="between">
      <formula>2</formula>
      <formula>3</formula>
    </cfRule>
    <cfRule type="cellIs" dxfId="203" priority="29" stopIfTrue="1" operator="between">
      <formula>1</formula>
      <formula>2</formula>
    </cfRule>
    <cfRule type="cellIs" dxfId="202" priority="30" stopIfTrue="1" operator="between">
      <formula>0</formula>
      <formula>1</formula>
    </cfRule>
  </conditionalFormatting>
  <conditionalFormatting sqref="J6:J140">
    <cfRule type="cellIs" dxfId="201" priority="21" stopIfTrue="1" operator="between">
      <formula>4</formula>
      <formula>5</formula>
    </cfRule>
    <cfRule type="cellIs" dxfId="200" priority="22" stopIfTrue="1" operator="between">
      <formula>3</formula>
      <formula>4</formula>
    </cfRule>
    <cfRule type="cellIs" dxfId="199" priority="23" stopIfTrue="1" operator="between">
      <formula>2</formula>
      <formula>3</formula>
    </cfRule>
    <cfRule type="cellIs" dxfId="198" priority="24" stopIfTrue="1" operator="between">
      <formula>1</formula>
      <formula>2</formula>
    </cfRule>
    <cfRule type="cellIs" dxfId="197" priority="25" stopIfTrue="1" operator="between">
      <formula>0</formula>
      <formula>1</formula>
    </cfRule>
  </conditionalFormatting>
  <conditionalFormatting sqref="I6:I140">
    <cfRule type="cellIs" dxfId="196" priority="16" stopIfTrue="1" operator="between">
      <formula>4</formula>
      <formula>5</formula>
    </cfRule>
    <cfRule type="cellIs" dxfId="195" priority="17" stopIfTrue="1" operator="between">
      <formula>3</formula>
      <formula>4</formula>
    </cfRule>
    <cfRule type="cellIs" dxfId="194" priority="18" stopIfTrue="1" operator="between">
      <formula>2</formula>
      <formula>3</formula>
    </cfRule>
    <cfRule type="cellIs" dxfId="193" priority="19" stopIfTrue="1" operator="between">
      <formula>1</formula>
      <formula>2</formula>
    </cfRule>
    <cfRule type="cellIs" dxfId="192" priority="20" stopIfTrue="1" operator="between">
      <formula>0</formula>
      <formula>1</formula>
    </cfRule>
  </conditionalFormatting>
  <conditionalFormatting sqref="H6:H140">
    <cfRule type="cellIs" dxfId="191" priority="11" stopIfTrue="1" operator="between">
      <formula>4</formula>
      <formula>5</formula>
    </cfRule>
    <cfRule type="cellIs" dxfId="190" priority="12" stopIfTrue="1" operator="between">
      <formula>3</formula>
      <formula>4</formula>
    </cfRule>
    <cfRule type="cellIs" dxfId="189" priority="13" stopIfTrue="1" operator="between">
      <formula>2</formula>
      <formula>3</formula>
    </cfRule>
    <cfRule type="cellIs" dxfId="188" priority="14" stopIfTrue="1" operator="between">
      <formula>1</formula>
      <formula>2</formula>
    </cfRule>
    <cfRule type="cellIs" dxfId="187" priority="15" stopIfTrue="1" operator="between">
      <formula>0</formula>
      <formula>1</formula>
    </cfRule>
  </conditionalFormatting>
  <conditionalFormatting sqref="G6:G140">
    <cfRule type="cellIs" dxfId="186" priority="6" stopIfTrue="1" operator="between">
      <formula>4</formula>
      <formula>5</formula>
    </cfRule>
    <cfRule type="cellIs" dxfId="185" priority="7" stopIfTrue="1" operator="between">
      <formula>3</formula>
      <formula>4</formula>
    </cfRule>
    <cfRule type="cellIs" dxfId="184" priority="8" stopIfTrue="1" operator="between">
      <formula>2</formula>
      <formula>3</formula>
    </cfRule>
    <cfRule type="cellIs" dxfId="183" priority="9" stopIfTrue="1" operator="between">
      <formula>1</formula>
      <formula>2</formula>
    </cfRule>
    <cfRule type="cellIs" dxfId="182" priority="10" stopIfTrue="1" operator="between">
      <formula>0</formula>
      <formula>1</formula>
    </cfRule>
  </conditionalFormatting>
  <conditionalFormatting sqref="F6:F140">
    <cfRule type="cellIs" dxfId="181" priority="1" stopIfTrue="1" operator="between">
      <formula>4</formula>
      <formula>5</formula>
    </cfRule>
    <cfRule type="cellIs" dxfId="180" priority="2" stopIfTrue="1" operator="between">
      <formula>3</formula>
      <formula>4</formula>
    </cfRule>
    <cfRule type="cellIs" dxfId="179" priority="3" stopIfTrue="1" operator="between">
      <formula>2</formula>
      <formula>3</formula>
    </cfRule>
    <cfRule type="cellIs" dxfId="178" priority="4" stopIfTrue="1" operator="between">
      <formula>1</formula>
      <formula>2</formula>
    </cfRule>
    <cfRule type="cellIs" dxfId="177" priority="5" stopIfTrue="1" operator="between">
      <formula>0</formula>
      <formula>1</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S194"/>
  <sheetViews>
    <sheetView workbookViewId="0">
      <selection activeCell="A23" sqref="A23"/>
    </sheetView>
  </sheetViews>
  <sheetFormatPr defaultColWidth="9.44140625" defaultRowHeight="14.4" x14ac:dyDescent="0.3"/>
  <cols>
    <col min="1" max="1" width="36.44140625" style="279" customWidth="1"/>
    <col min="2" max="2" width="28.44140625" style="279" customWidth="1"/>
    <col min="3" max="3" width="9.5546875" style="279" bestFit="1" customWidth="1"/>
    <col min="4" max="4" width="9.44140625" style="279"/>
    <col min="5" max="5" width="9.5546875" style="279" bestFit="1" customWidth="1"/>
    <col min="6" max="6" width="22.5546875" style="279" hidden="1" customWidth="1"/>
    <col min="7" max="7" width="12.5546875" style="279" bestFit="1" customWidth="1"/>
    <col min="8" max="9" width="9.44140625" style="279"/>
    <col min="10" max="10" width="17.6640625" style="279" hidden="1" customWidth="1"/>
    <col min="11" max="11" width="11.5546875" style="279" bestFit="1" customWidth="1"/>
    <col min="12" max="12" width="9.44140625" style="279"/>
    <col min="13" max="13" width="11.44140625" style="282" bestFit="1" customWidth="1"/>
    <col min="14" max="14" width="16.6640625" style="279" customWidth="1"/>
    <col min="15" max="15" width="10.5546875" style="279" bestFit="1" customWidth="1"/>
    <col min="16" max="16" width="9.5546875" style="279" bestFit="1" customWidth="1"/>
    <col min="17" max="17" width="9.44140625" style="279"/>
    <col min="18" max="18" width="19.44140625" style="279" hidden="1" customWidth="1"/>
    <col min="19" max="19" width="11.5546875" style="279" bestFit="1" customWidth="1"/>
    <col min="20" max="20" width="9.5546875" style="279" bestFit="1" customWidth="1"/>
    <col min="21" max="21" width="11.44140625" style="282" bestFit="1" customWidth="1"/>
    <col min="22" max="22" width="18.44140625" style="279" hidden="1" customWidth="1"/>
    <col min="23" max="23" width="12.44140625" style="279" bestFit="1" customWidth="1"/>
    <col min="24" max="24" width="9.44140625" style="279"/>
    <col min="25" max="25" width="10" style="279" bestFit="1" customWidth="1"/>
    <col min="26" max="26" width="19.44140625" style="279" hidden="1" customWidth="1"/>
    <col min="27" max="27" width="11.5546875" style="279" bestFit="1" customWidth="1"/>
    <col min="28" max="28" width="9.44140625" style="279"/>
    <col min="29" max="29" width="11.44140625" style="282" bestFit="1" customWidth="1"/>
    <col min="30" max="30" width="31.44140625" style="279" hidden="1" customWidth="1"/>
    <col min="31" max="31" width="11.5546875" style="279" bestFit="1" customWidth="1"/>
    <col min="32" max="33" width="9.5546875" style="279" bestFit="1" customWidth="1"/>
    <col min="34" max="34" width="19.44140625" style="279" hidden="1" customWidth="1"/>
    <col min="35" max="35" width="11.5546875" style="279" bestFit="1" customWidth="1"/>
    <col min="36" max="36" width="11.44140625" style="279" customWidth="1"/>
    <col min="37" max="37" width="10.44140625" style="282" customWidth="1"/>
    <col min="38" max="38" width="0.44140625" style="279" customWidth="1"/>
    <col min="39" max="40" width="9.5546875" style="279" bestFit="1" customWidth="1"/>
    <col min="41" max="41" width="10" style="279" bestFit="1" customWidth="1"/>
    <col min="42" max="42" width="19.44140625" style="279" hidden="1" customWidth="1"/>
    <col min="43" max="43" width="11.5546875" style="279" bestFit="1" customWidth="1"/>
    <col min="44" max="44" width="9.5546875" style="279" bestFit="1" customWidth="1"/>
    <col min="45" max="45" width="11.5546875" style="279" bestFit="1" customWidth="1"/>
    <col min="46" max="46" width="0.5546875" style="279" hidden="1" customWidth="1"/>
    <col min="47" max="49" width="0" style="279" hidden="1"/>
    <col min="50" max="50" width="19.44140625" style="279" hidden="1" customWidth="1"/>
    <col min="51" max="51" width="11.44140625" style="279" hidden="1" customWidth="1"/>
    <col min="52" max="52" width="0" style="279" hidden="1"/>
    <col min="53" max="53" width="11.5546875" style="50" hidden="1" customWidth="1"/>
    <col min="54" max="54" width="37.44140625" style="279" hidden="1" customWidth="1"/>
    <col min="55" max="56" width="0" style="279" hidden="1"/>
    <col min="57" max="57" width="10" style="279" hidden="1" customWidth="1"/>
    <col min="58" max="58" width="19.44140625" style="279" hidden="1" customWidth="1"/>
    <col min="59" max="60" width="11.44140625" style="279" hidden="1" customWidth="1"/>
    <col min="61" max="61" width="11.5546875" style="212" hidden="1" customWidth="1"/>
    <col min="62" max="62" width="27.44140625" style="279" bestFit="1" customWidth="1"/>
    <col min="63" max="64" width="9.5546875" style="279" bestFit="1" customWidth="1"/>
    <col min="65" max="65" width="10.44140625" style="279" bestFit="1" customWidth="1"/>
    <col min="66" max="66" width="15.44140625" style="279" hidden="1" customWidth="1"/>
    <col min="67" max="68" width="9.5546875" style="279" bestFit="1" customWidth="1"/>
    <col min="69" max="69" width="11.5546875" style="50" bestFit="1" customWidth="1"/>
    <col min="70" max="70" width="33.44140625" style="279" hidden="1" customWidth="1"/>
    <col min="71" max="72" width="0" style="279" hidden="1"/>
    <col min="73" max="73" width="10" style="279" hidden="1" customWidth="1"/>
    <col min="74" max="74" width="15.44140625" style="279" hidden="1" customWidth="1"/>
    <col min="75" max="76" width="0" style="279" hidden="1"/>
    <col min="77" max="77" width="11.5546875" style="279" hidden="1" customWidth="1"/>
    <col min="78" max="78" width="31.44140625" style="279" hidden="1" customWidth="1"/>
    <col min="79" max="81" width="0" style="279" hidden="1"/>
    <col min="82" max="82" width="15.44140625" style="279" hidden="1" customWidth="1"/>
    <col min="83" max="84" width="0" style="279" hidden="1"/>
    <col min="85" max="85" width="11.5546875" style="50" hidden="1" customWidth="1"/>
    <col min="86" max="92" width="0" style="279" hidden="1"/>
    <col min="93" max="93" width="9.44140625" style="212" hidden="1" customWidth="1"/>
    <col min="94" max="100" width="0" style="279" hidden="1"/>
    <col min="101" max="101" width="11" style="212" hidden="1" customWidth="1"/>
    <col min="102" max="102" width="0" style="279" hidden="1"/>
    <col min="103" max="103" width="10.5546875" style="279" bestFit="1" customWidth="1"/>
    <col min="104" max="104" width="19.44140625" style="279" customWidth="1"/>
    <col min="105" max="105" width="9.44140625" style="279"/>
    <col min="106" max="106" width="15" style="279" hidden="1" customWidth="1"/>
    <col min="107" max="107" width="23.44140625" style="279" customWidth="1"/>
    <col min="108" max="108" width="9.5546875" style="279" bestFit="1" customWidth="1"/>
    <col min="109" max="109" width="11.44140625" style="50" bestFit="1" customWidth="1"/>
    <col min="110" max="110" width="14.5546875" style="279" hidden="1" customWidth="1"/>
    <col min="111" max="111" width="11.44140625" style="279" bestFit="1" customWidth="1"/>
    <col min="112" max="112" width="9.5546875" style="279" bestFit="1" customWidth="1"/>
    <col min="113" max="113" width="9.44140625" style="279"/>
    <col min="114" max="114" width="0" style="279" hidden="1"/>
    <col min="115" max="116" width="9.5546875" style="279" bestFit="1" customWidth="1"/>
    <col min="117" max="117" width="11.5546875" style="212" bestFit="1" customWidth="1"/>
    <col min="118" max="118" width="0.5546875" style="279" customWidth="1"/>
    <col min="119" max="119" width="13.5546875" style="279" bestFit="1" customWidth="1"/>
    <col min="120" max="120" width="9.5546875" style="279" bestFit="1" customWidth="1"/>
    <col min="121" max="121" width="9.44140625" style="279"/>
    <col min="122" max="122" width="0" style="279" hidden="1"/>
    <col min="123" max="123" width="11.5546875" style="279" bestFit="1" customWidth="1"/>
    <col min="124" max="124" width="9.5546875" style="279" bestFit="1" customWidth="1"/>
    <col min="125" max="125" width="11.5546875" style="50" bestFit="1" customWidth="1"/>
    <col min="126" max="126" width="0" style="279" hidden="1"/>
    <col min="127" max="128" width="9.5546875" style="279" bestFit="1" customWidth="1"/>
    <col min="129" max="129" width="9.44140625" style="279"/>
    <col min="130" max="130" width="0" style="279" hidden="1"/>
    <col min="131" max="132" width="9.5546875" style="279" bestFit="1" customWidth="1"/>
    <col min="133" max="133" width="11.5546875" style="212" bestFit="1" customWidth="1"/>
    <col min="134" max="134" width="43.44140625" style="279" hidden="1" customWidth="1"/>
    <col min="135" max="135" width="11" style="279" customWidth="1"/>
    <col min="136" max="136" width="9.5546875" style="279" bestFit="1" customWidth="1"/>
    <col min="137" max="137" width="9.44140625" style="279"/>
    <col min="138" max="138" width="0" style="279" hidden="1"/>
    <col min="139" max="140" width="9.44140625" style="279" customWidth="1"/>
    <col min="141" max="141" width="11.5546875" style="50" bestFit="1" customWidth="1"/>
    <col min="142" max="142" width="0" style="279" hidden="1"/>
    <col min="143" max="144" width="23.5546875" style="279" customWidth="1"/>
    <col min="145" max="145" width="9.44140625" style="279"/>
    <col min="146" max="146" width="0" style="279" hidden="1"/>
    <col min="147" max="148" width="9.5546875" style="279" bestFit="1" customWidth="1"/>
    <col min="149" max="149" width="11.5546875" style="212" customWidth="1"/>
    <col min="150" max="150" width="43.5546875" style="279" hidden="1" customWidth="1"/>
    <col min="151" max="153" width="9.5546875" style="279" bestFit="1" customWidth="1"/>
    <col min="154" max="154" width="0" style="279" hidden="1"/>
    <col min="155" max="156" width="9.5546875" style="279" bestFit="1" customWidth="1"/>
    <col min="157" max="157" width="11.5546875" style="50" bestFit="1" customWidth="1"/>
    <col min="158" max="158" width="0" style="279" hidden="1"/>
    <col min="159" max="161" width="9.5546875" style="279" bestFit="1" customWidth="1"/>
    <col min="162" max="162" width="0" style="279" hidden="1"/>
    <col min="163" max="164" width="9.5546875" style="279" bestFit="1" customWidth="1"/>
    <col min="165" max="165" width="11.5546875" style="50" bestFit="1" customWidth="1"/>
    <col min="166" max="166" width="0" style="279" hidden="1"/>
    <col min="167" max="167" width="9.5546875" style="279" bestFit="1" customWidth="1"/>
    <col min="168" max="172" width="0" style="279" hidden="1"/>
    <col min="173" max="173" width="11.5546875" style="50" hidden="1" customWidth="1"/>
    <col min="174" max="180" width="0" style="279" hidden="1"/>
    <col min="181" max="181" width="11.5546875" style="212" hidden="1" customWidth="1"/>
    <col min="182" max="182" width="0" style="279" hidden="1"/>
    <col min="183" max="183" width="9.5546875" style="279" bestFit="1" customWidth="1"/>
    <col min="184" max="185" width="9.44140625" style="279"/>
    <col min="186" max="186" width="0" style="279" hidden="1"/>
    <col min="187" max="188" width="9.5546875" style="279" bestFit="1" customWidth="1"/>
    <col min="189" max="189" width="11.5546875" style="50" bestFit="1" customWidth="1"/>
    <col min="190" max="190" width="0" style="279" hidden="1"/>
    <col min="191" max="191" width="9.5546875" style="279" bestFit="1" customWidth="1"/>
    <col min="192" max="193" width="9.44140625" style="279"/>
    <col min="194" max="194" width="0" style="279" hidden="1"/>
    <col min="195" max="196" width="9.5546875" style="279" bestFit="1" customWidth="1"/>
    <col min="197" max="197" width="11.5546875" style="212" bestFit="1" customWidth="1"/>
    <col min="198" max="198" width="0" style="279" hidden="1"/>
    <col min="199" max="199" width="9.5546875" style="279" bestFit="1" customWidth="1"/>
    <col min="200" max="200" width="9.44140625" style="279"/>
    <col min="201" max="201" width="9.5546875" style="279" bestFit="1" customWidth="1"/>
    <col min="202" max="202" width="0" style="279" hidden="1"/>
    <col min="203" max="204" width="9.5546875" style="279" bestFit="1" customWidth="1"/>
    <col min="205" max="205" width="11.5546875" style="50" bestFit="1" customWidth="1"/>
    <col min="206" max="206" width="0" style="279" hidden="1"/>
    <col min="207" max="207" width="9.5546875" style="279" bestFit="1" customWidth="1"/>
    <col min="208" max="209" width="9.44140625" style="279"/>
    <col min="210" max="210" width="0" style="279" hidden="1"/>
    <col min="211" max="212" width="9.5546875" style="279" bestFit="1" customWidth="1"/>
    <col min="213" max="213" width="11.5546875" style="212" bestFit="1" customWidth="1"/>
    <col min="214" max="214" width="0" style="279" hidden="1"/>
    <col min="215" max="215" width="9.5546875" style="279" bestFit="1" customWidth="1"/>
    <col min="216" max="217" width="9.44140625" style="279"/>
    <col min="218" max="218" width="0" style="279" hidden="1"/>
    <col min="219" max="220" width="9.5546875" style="279" bestFit="1" customWidth="1"/>
    <col min="221" max="221" width="11.5546875" style="50" bestFit="1" customWidth="1"/>
    <col min="222" max="222" width="0" style="279" hidden="1"/>
    <col min="223" max="223" width="9.5546875" style="279" bestFit="1" customWidth="1"/>
    <col min="224" max="225" width="9.44140625" style="279"/>
    <col min="226" max="226" width="0" style="279" hidden="1"/>
    <col min="227" max="228" width="9.5546875" style="279" bestFit="1" customWidth="1"/>
    <col min="229" max="229" width="11.5546875" style="212" bestFit="1" customWidth="1"/>
    <col min="230" max="230" width="0" style="279" hidden="1"/>
    <col min="231" max="231" width="9.5546875" style="279" bestFit="1" customWidth="1"/>
    <col min="232" max="233" width="9.44140625" style="279"/>
    <col min="234" max="234" width="0" style="279" hidden="1"/>
    <col min="235" max="236" width="9.5546875" style="279" bestFit="1" customWidth="1"/>
    <col min="237" max="237" width="11.5546875" style="50" bestFit="1" customWidth="1"/>
    <col min="238" max="238" width="33" style="279" hidden="1" customWidth="1"/>
    <col min="239" max="239" width="9.5546875" style="279" bestFit="1" customWidth="1"/>
    <col min="240" max="241" width="9.44140625" style="279"/>
    <col min="242" max="242" width="0" style="279" hidden="1"/>
    <col min="243" max="244" width="9.5546875" style="279" bestFit="1" customWidth="1"/>
    <col min="245" max="245" width="11.5546875" style="212" bestFit="1" customWidth="1"/>
    <col min="246" max="246" width="0" style="279" hidden="1"/>
    <col min="247" max="247" width="9.5546875" style="279" bestFit="1" customWidth="1"/>
    <col min="248" max="249" width="9.44140625" style="279"/>
    <col min="250" max="250" width="0" style="279" hidden="1"/>
    <col min="251" max="252" width="9.5546875" style="279" bestFit="1" customWidth="1"/>
    <col min="253" max="253" width="11.5546875" style="50" bestFit="1" customWidth="1"/>
    <col min="254" max="16384" width="9.44140625" style="279"/>
  </cols>
  <sheetData>
    <row r="1" spans="1:253" s="281" customFormat="1" ht="12.75" customHeight="1" x14ac:dyDescent="0.25">
      <c r="A1" s="161" t="s">
        <v>0</v>
      </c>
      <c r="B1" s="161" t="s">
        <v>7219</v>
      </c>
      <c r="C1" s="161" t="s">
        <v>1</v>
      </c>
      <c r="D1" s="161" t="s">
        <v>2</v>
      </c>
      <c r="E1" s="161" t="s">
        <v>7932</v>
      </c>
      <c r="F1" s="300" t="s">
        <v>744</v>
      </c>
      <c r="G1" s="300"/>
      <c r="H1" s="300"/>
      <c r="I1" s="300"/>
      <c r="J1" s="300"/>
      <c r="K1" s="300"/>
      <c r="L1" s="300"/>
      <c r="M1" s="300"/>
      <c r="N1" s="299" t="s">
        <v>80</v>
      </c>
      <c r="O1" s="299"/>
      <c r="P1" s="299"/>
      <c r="Q1" s="299"/>
      <c r="R1" s="299"/>
      <c r="S1" s="299"/>
      <c r="T1" s="299"/>
      <c r="U1" s="299"/>
      <c r="V1" s="300" t="s">
        <v>619</v>
      </c>
      <c r="W1" s="300"/>
      <c r="X1" s="300"/>
      <c r="Y1" s="300"/>
      <c r="Z1" s="300"/>
      <c r="AA1" s="300"/>
      <c r="AB1" s="300"/>
      <c r="AC1" s="300"/>
      <c r="AD1" s="299" t="s">
        <v>44</v>
      </c>
      <c r="AE1" s="299"/>
      <c r="AF1" s="299"/>
      <c r="AG1" s="299"/>
      <c r="AH1" s="299"/>
      <c r="AI1" s="299"/>
      <c r="AJ1" s="299"/>
      <c r="AK1" s="299"/>
      <c r="AL1" s="300" t="s">
        <v>806</v>
      </c>
      <c r="AM1" s="300"/>
      <c r="AN1" s="300"/>
      <c r="AO1" s="300"/>
      <c r="AP1" s="300"/>
      <c r="AQ1" s="300"/>
      <c r="AR1" s="300"/>
      <c r="AS1" s="300"/>
      <c r="AT1" s="303" t="s">
        <v>69</v>
      </c>
      <c r="AU1" s="303"/>
      <c r="AV1" s="303"/>
      <c r="AW1" s="303"/>
      <c r="AX1" s="303"/>
      <c r="AY1" s="303"/>
      <c r="AZ1" s="303"/>
      <c r="BA1" s="303"/>
      <c r="BB1" s="300" t="s">
        <v>67</v>
      </c>
      <c r="BC1" s="300"/>
      <c r="BD1" s="300"/>
      <c r="BE1" s="300"/>
      <c r="BF1" s="300"/>
      <c r="BG1" s="300"/>
      <c r="BH1" s="300"/>
      <c r="BI1" s="300"/>
      <c r="BJ1" s="299" t="s">
        <v>65</v>
      </c>
      <c r="BK1" s="299"/>
      <c r="BL1" s="299"/>
      <c r="BM1" s="299"/>
      <c r="BN1" s="299"/>
      <c r="BO1" s="299"/>
      <c r="BP1" s="299"/>
      <c r="BQ1" s="299"/>
      <c r="BR1" s="300" t="s">
        <v>13</v>
      </c>
      <c r="BS1" s="300"/>
      <c r="BT1" s="300"/>
      <c r="BU1" s="300"/>
      <c r="BV1" s="300"/>
      <c r="BW1" s="300"/>
      <c r="BX1" s="300"/>
      <c r="BY1" s="300"/>
      <c r="BZ1" s="303" t="s">
        <v>19</v>
      </c>
      <c r="CA1" s="303"/>
      <c r="CB1" s="303"/>
      <c r="CC1" s="303"/>
      <c r="CD1" s="303"/>
      <c r="CE1" s="303"/>
      <c r="CF1" s="303"/>
      <c r="CG1" s="303"/>
      <c r="CH1" s="304" t="s">
        <v>7220</v>
      </c>
      <c r="CI1" s="304"/>
      <c r="CJ1" s="304"/>
      <c r="CK1" s="304"/>
      <c r="CL1" s="304"/>
      <c r="CM1" s="304"/>
      <c r="CN1" s="304"/>
      <c r="CO1" s="304"/>
      <c r="CP1" s="300" t="s">
        <v>25</v>
      </c>
      <c r="CQ1" s="300"/>
      <c r="CR1" s="300"/>
      <c r="CS1" s="300"/>
      <c r="CT1" s="300"/>
      <c r="CU1" s="300"/>
      <c r="CV1" s="300"/>
      <c r="CW1" s="300"/>
      <c r="CX1" s="302" t="s">
        <v>827</v>
      </c>
      <c r="CY1" s="302"/>
      <c r="CZ1" s="302"/>
      <c r="DA1" s="302"/>
      <c r="DB1" s="302"/>
      <c r="DC1" s="302"/>
      <c r="DD1" s="302"/>
      <c r="DE1" s="302"/>
      <c r="DF1" s="301" t="s">
        <v>821</v>
      </c>
      <c r="DG1" s="301"/>
      <c r="DH1" s="301"/>
      <c r="DI1" s="301"/>
      <c r="DJ1" s="301"/>
      <c r="DK1" s="301"/>
      <c r="DL1" s="301"/>
      <c r="DM1" s="301"/>
      <c r="DN1" s="302" t="s">
        <v>830</v>
      </c>
      <c r="DO1" s="302"/>
      <c r="DP1" s="302"/>
      <c r="DQ1" s="302"/>
      <c r="DR1" s="302"/>
      <c r="DS1" s="302"/>
      <c r="DT1" s="302"/>
      <c r="DU1" s="302"/>
      <c r="DV1" s="301" t="s">
        <v>823</v>
      </c>
      <c r="DW1" s="301"/>
      <c r="DX1" s="301"/>
      <c r="DY1" s="301"/>
      <c r="DZ1" s="301"/>
      <c r="EA1" s="301"/>
      <c r="EB1" s="301"/>
      <c r="EC1" s="301"/>
      <c r="ED1" s="162"/>
      <c r="EE1" s="305" t="s">
        <v>51</v>
      </c>
      <c r="EF1" s="305"/>
      <c r="EG1" s="305"/>
      <c r="EH1" s="305"/>
      <c r="EI1" s="305"/>
      <c r="EJ1" s="305"/>
      <c r="EK1" s="306"/>
      <c r="EL1" s="163"/>
      <c r="EM1" s="301" t="s">
        <v>41</v>
      </c>
      <c r="EN1" s="301"/>
      <c r="EO1" s="301"/>
      <c r="EP1" s="301"/>
      <c r="EQ1" s="301"/>
      <c r="ER1" s="301"/>
      <c r="ES1" s="301"/>
      <c r="ET1" s="307" t="s">
        <v>63</v>
      </c>
      <c r="EU1" s="307"/>
      <c r="EV1" s="307"/>
      <c r="EW1" s="307"/>
      <c r="EX1" s="307"/>
      <c r="EY1" s="307"/>
      <c r="EZ1" s="307"/>
      <c r="FA1" s="307"/>
      <c r="FB1" s="308" t="s">
        <v>21</v>
      </c>
      <c r="FC1" s="308"/>
      <c r="FD1" s="308"/>
      <c r="FE1" s="308"/>
      <c r="FF1" s="308"/>
      <c r="FG1" s="308"/>
      <c r="FH1" s="308"/>
      <c r="FI1" s="308"/>
      <c r="FJ1" s="307" t="s">
        <v>27</v>
      </c>
      <c r="FK1" s="307"/>
      <c r="FL1" s="307"/>
      <c r="FM1" s="307"/>
      <c r="FN1" s="307"/>
      <c r="FO1" s="307"/>
      <c r="FP1" s="307"/>
      <c r="FQ1" s="307"/>
      <c r="FR1" s="308" t="s">
        <v>29</v>
      </c>
      <c r="FS1" s="308"/>
      <c r="FT1" s="308"/>
      <c r="FU1" s="308"/>
      <c r="FV1" s="308"/>
      <c r="FW1" s="308"/>
      <c r="FX1" s="308"/>
      <c r="FY1" s="308"/>
      <c r="FZ1" s="307" t="s">
        <v>514</v>
      </c>
      <c r="GA1" s="307"/>
      <c r="GB1" s="307"/>
      <c r="GC1" s="307"/>
      <c r="GD1" s="307"/>
      <c r="GE1" s="307"/>
      <c r="GF1" s="307"/>
      <c r="GG1" s="307"/>
      <c r="GH1" s="308" t="s">
        <v>529</v>
      </c>
      <c r="GI1" s="308"/>
      <c r="GJ1" s="308"/>
      <c r="GK1" s="308"/>
      <c r="GL1" s="308"/>
      <c r="GM1" s="308"/>
      <c r="GN1" s="308"/>
      <c r="GO1" s="308"/>
      <c r="GP1" s="307" t="s">
        <v>517</v>
      </c>
      <c r="GQ1" s="307"/>
      <c r="GR1" s="307"/>
      <c r="GS1" s="307"/>
      <c r="GT1" s="307"/>
      <c r="GU1" s="307"/>
      <c r="GV1" s="307"/>
      <c r="GW1" s="307"/>
      <c r="GX1" s="308" t="s">
        <v>531</v>
      </c>
      <c r="GY1" s="308"/>
      <c r="GZ1" s="308"/>
      <c r="HA1" s="308"/>
      <c r="HB1" s="308"/>
      <c r="HC1" s="308"/>
      <c r="HD1" s="308"/>
      <c r="HE1" s="308"/>
      <c r="HF1" s="307" t="s">
        <v>510</v>
      </c>
      <c r="HG1" s="307"/>
      <c r="HH1" s="307"/>
      <c r="HI1" s="307"/>
      <c r="HJ1" s="307"/>
      <c r="HK1" s="307"/>
      <c r="HL1" s="307"/>
      <c r="HM1" s="307"/>
      <c r="HN1" s="308" t="s">
        <v>527</v>
      </c>
      <c r="HO1" s="308"/>
      <c r="HP1" s="308"/>
      <c r="HQ1" s="308"/>
      <c r="HR1" s="308"/>
      <c r="HS1" s="308"/>
      <c r="HT1" s="308"/>
      <c r="HU1" s="308"/>
      <c r="HV1" s="307" t="s">
        <v>519</v>
      </c>
      <c r="HW1" s="307"/>
      <c r="HX1" s="307"/>
      <c r="HY1" s="307"/>
      <c r="HZ1" s="307"/>
      <c r="IA1" s="307"/>
      <c r="IB1" s="307"/>
      <c r="IC1" s="307"/>
      <c r="ID1" s="308" t="s">
        <v>525</v>
      </c>
      <c r="IE1" s="308"/>
      <c r="IF1" s="308"/>
      <c r="IG1" s="308"/>
      <c r="IH1" s="308"/>
      <c r="II1" s="308"/>
      <c r="IJ1" s="308"/>
      <c r="IK1" s="308"/>
      <c r="IL1" s="307" t="s">
        <v>523</v>
      </c>
      <c r="IM1" s="307"/>
      <c r="IN1" s="307"/>
      <c r="IO1" s="307"/>
      <c r="IP1" s="307"/>
      <c r="IQ1" s="307"/>
      <c r="IR1" s="307"/>
      <c r="IS1" s="307"/>
    </row>
    <row r="2" spans="1:253" s="281" customFormat="1" ht="12.75" customHeight="1" x14ac:dyDescent="0.25">
      <c r="A2" s="164">
        <v>0</v>
      </c>
      <c r="B2" s="164"/>
      <c r="C2" s="164">
        <v>0</v>
      </c>
      <c r="D2" s="164"/>
      <c r="E2" s="164">
        <v>0</v>
      </c>
      <c r="F2" s="286" t="s">
        <v>7221</v>
      </c>
      <c r="G2" s="286" t="s">
        <v>4</v>
      </c>
      <c r="H2" s="286" t="s">
        <v>7222</v>
      </c>
      <c r="I2" s="286" t="s">
        <v>5</v>
      </c>
      <c r="J2" s="286" t="s">
        <v>6</v>
      </c>
      <c r="K2" s="286" t="s">
        <v>8</v>
      </c>
      <c r="L2" s="286" t="s">
        <v>7</v>
      </c>
      <c r="M2" s="165" t="s">
        <v>7223</v>
      </c>
      <c r="N2" s="166" t="s">
        <v>7224</v>
      </c>
      <c r="O2" s="166" t="s">
        <v>4</v>
      </c>
      <c r="P2" s="166" t="s">
        <v>7222</v>
      </c>
      <c r="Q2" s="166" t="s">
        <v>5</v>
      </c>
      <c r="R2" s="166" t="s">
        <v>6</v>
      </c>
      <c r="S2" s="166" t="s">
        <v>8</v>
      </c>
      <c r="T2" s="166" t="s">
        <v>7</v>
      </c>
      <c r="U2" s="167" t="s">
        <v>7223</v>
      </c>
      <c r="V2" s="286" t="s">
        <v>7225</v>
      </c>
      <c r="W2" s="286" t="s">
        <v>4</v>
      </c>
      <c r="X2" s="286" t="s">
        <v>7222</v>
      </c>
      <c r="Y2" s="286" t="s">
        <v>5</v>
      </c>
      <c r="Z2" s="286" t="s">
        <v>6</v>
      </c>
      <c r="AA2" s="286" t="s">
        <v>8</v>
      </c>
      <c r="AB2" s="286" t="s">
        <v>7</v>
      </c>
      <c r="AC2" s="165" t="s">
        <v>7223</v>
      </c>
      <c r="AD2" s="166" t="s">
        <v>7226</v>
      </c>
      <c r="AE2" s="166" t="s">
        <v>4</v>
      </c>
      <c r="AF2" s="166" t="s">
        <v>7222</v>
      </c>
      <c r="AG2" s="166" t="s">
        <v>5</v>
      </c>
      <c r="AH2" s="166" t="s">
        <v>6</v>
      </c>
      <c r="AI2" s="166" t="s">
        <v>8</v>
      </c>
      <c r="AJ2" s="166" t="s">
        <v>7</v>
      </c>
      <c r="AK2" s="167" t="s">
        <v>7223</v>
      </c>
      <c r="AL2" s="286" t="s">
        <v>7227</v>
      </c>
      <c r="AM2" s="286" t="s">
        <v>4</v>
      </c>
      <c r="AN2" s="286" t="s">
        <v>7222</v>
      </c>
      <c r="AO2" s="286" t="s">
        <v>5</v>
      </c>
      <c r="AP2" s="286" t="s">
        <v>6</v>
      </c>
      <c r="AQ2" s="286" t="s">
        <v>8</v>
      </c>
      <c r="AR2" s="286" t="s">
        <v>7</v>
      </c>
      <c r="AS2" s="286" t="s">
        <v>7223</v>
      </c>
      <c r="AT2" s="168" t="s">
        <v>7228</v>
      </c>
      <c r="AU2" s="168" t="s">
        <v>4</v>
      </c>
      <c r="AV2" s="168" t="s">
        <v>7222</v>
      </c>
      <c r="AW2" s="168" t="s">
        <v>5</v>
      </c>
      <c r="AX2" s="168" t="s">
        <v>6</v>
      </c>
      <c r="AY2" s="168" t="s">
        <v>8</v>
      </c>
      <c r="AZ2" s="168" t="s">
        <v>7</v>
      </c>
      <c r="BA2" s="169" t="s">
        <v>7223</v>
      </c>
      <c r="BB2" s="286" t="s">
        <v>7229</v>
      </c>
      <c r="BC2" s="286" t="s">
        <v>4</v>
      </c>
      <c r="BD2" s="286" t="s">
        <v>7222</v>
      </c>
      <c r="BE2" s="286" t="s">
        <v>5</v>
      </c>
      <c r="BF2" s="286" t="s">
        <v>6</v>
      </c>
      <c r="BG2" s="286" t="s">
        <v>8</v>
      </c>
      <c r="BH2" s="286" t="s">
        <v>7</v>
      </c>
      <c r="BI2" s="286" t="s">
        <v>7223</v>
      </c>
      <c r="BJ2" s="166" t="s">
        <v>7230</v>
      </c>
      <c r="BK2" s="166" t="s">
        <v>4</v>
      </c>
      <c r="BL2" s="166" t="s">
        <v>7222</v>
      </c>
      <c r="BM2" s="166" t="s">
        <v>5</v>
      </c>
      <c r="BN2" s="166" t="s">
        <v>6</v>
      </c>
      <c r="BO2" s="166" t="s">
        <v>8</v>
      </c>
      <c r="BP2" s="166" t="s">
        <v>7</v>
      </c>
      <c r="BQ2" s="167" t="s">
        <v>7223</v>
      </c>
      <c r="BR2" s="286" t="s">
        <v>7231</v>
      </c>
      <c r="BS2" s="286" t="s">
        <v>4</v>
      </c>
      <c r="BT2" s="286" t="s">
        <v>7222</v>
      </c>
      <c r="BU2" s="286" t="s">
        <v>5</v>
      </c>
      <c r="BV2" s="286" t="s">
        <v>6</v>
      </c>
      <c r="BW2" s="286" t="s">
        <v>8</v>
      </c>
      <c r="BX2" s="286" t="s">
        <v>7</v>
      </c>
      <c r="BY2" s="286" t="s">
        <v>7223</v>
      </c>
      <c r="BZ2" s="168" t="s">
        <v>7232</v>
      </c>
      <c r="CA2" s="168" t="s">
        <v>4</v>
      </c>
      <c r="CB2" s="168" t="s">
        <v>7222</v>
      </c>
      <c r="CC2" s="168" t="s">
        <v>5</v>
      </c>
      <c r="CD2" s="168" t="s">
        <v>6</v>
      </c>
      <c r="CE2" s="168" t="s">
        <v>8</v>
      </c>
      <c r="CF2" s="168" t="s">
        <v>7</v>
      </c>
      <c r="CG2" s="169" t="s">
        <v>7223</v>
      </c>
      <c r="CH2" s="288" t="s">
        <v>7233</v>
      </c>
      <c r="CI2" s="288" t="s">
        <v>4</v>
      </c>
      <c r="CJ2" s="288" t="s">
        <v>7222</v>
      </c>
      <c r="CK2" s="288" t="s">
        <v>5</v>
      </c>
      <c r="CL2" s="288" t="s">
        <v>6</v>
      </c>
      <c r="CM2" s="288" t="s">
        <v>8</v>
      </c>
      <c r="CN2" s="288" t="s">
        <v>7</v>
      </c>
      <c r="CO2" s="288" t="s">
        <v>7223</v>
      </c>
      <c r="CP2" s="286" t="s">
        <v>7234</v>
      </c>
      <c r="CQ2" s="286" t="s">
        <v>4</v>
      </c>
      <c r="CR2" s="286" t="s">
        <v>7222</v>
      </c>
      <c r="CS2" s="286" t="s">
        <v>5</v>
      </c>
      <c r="CT2" s="286" t="s">
        <v>6</v>
      </c>
      <c r="CU2" s="286" t="s">
        <v>8</v>
      </c>
      <c r="CV2" s="286" t="s">
        <v>7</v>
      </c>
      <c r="CW2" s="286" t="s">
        <v>7223</v>
      </c>
      <c r="CX2" s="287" t="s">
        <v>7235</v>
      </c>
      <c r="CY2" s="287" t="s">
        <v>4</v>
      </c>
      <c r="CZ2" s="287" t="s">
        <v>7222</v>
      </c>
      <c r="DA2" s="287" t="s">
        <v>5</v>
      </c>
      <c r="DB2" s="287" t="s">
        <v>6</v>
      </c>
      <c r="DC2" s="287" t="s">
        <v>8</v>
      </c>
      <c r="DD2" s="287" t="s">
        <v>7</v>
      </c>
      <c r="DE2" s="280" t="s">
        <v>7223</v>
      </c>
      <c r="DF2" s="283" t="s">
        <v>7236</v>
      </c>
      <c r="DG2" s="283" t="s">
        <v>4</v>
      </c>
      <c r="DH2" s="283" t="s">
        <v>7222</v>
      </c>
      <c r="DI2" s="283" t="s">
        <v>5</v>
      </c>
      <c r="DJ2" s="283" t="s">
        <v>6</v>
      </c>
      <c r="DK2" s="283" t="s">
        <v>8</v>
      </c>
      <c r="DL2" s="283" t="s">
        <v>7</v>
      </c>
      <c r="DM2" s="283" t="s">
        <v>7223</v>
      </c>
      <c r="DN2" s="287" t="s">
        <v>7237</v>
      </c>
      <c r="DO2" s="287" t="s">
        <v>4</v>
      </c>
      <c r="DP2" s="287" t="s">
        <v>7222</v>
      </c>
      <c r="DQ2" s="287" t="s">
        <v>5</v>
      </c>
      <c r="DR2" s="287" t="s">
        <v>6</v>
      </c>
      <c r="DS2" s="287" t="s">
        <v>8</v>
      </c>
      <c r="DT2" s="287" t="s">
        <v>7</v>
      </c>
      <c r="DU2" s="280" t="s">
        <v>7223</v>
      </c>
      <c r="DV2" s="283" t="s">
        <v>7238</v>
      </c>
      <c r="DW2" s="283" t="s">
        <v>4</v>
      </c>
      <c r="DX2" s="283" t="s">
        <v>7222</v>
      </c>
      <c r="DY2" s="283" t="s">
        <v>5</v>
      </c>
      <c r="DZ2" s="283" t="s">
        <v>6</v>
      </c>
      <c r="EA2" s="283" t="s">
        <v>8</v>
      </c>
      <c r="EB2" s="283" t="s">
        <v>7</v>
      </c>
      <c r="EC2" s="283" t="s">
        <v>7223</v>
      </c>
      <c r="ED2" s="170" t="s">
        <v>7239</v>
      </c>
      <c r="EE2" s="287" t="s">
        <v>4</v>
      </c>
      <c r="EF2" s="287" t="s">
        <v>7222</v>
      </c>
      <c r="EG2" s="287" t="s">
        <v>5</v>
      </c>
      <c r="EH2" s="287" t="s">
        <v>6</v>
      </c>
      <c r="EI2" s="287" t="s">
        <v>8</v>
      </c>
      <c r="EJ2" s="287" t="s">
        <v>7</v>
      </c>
      <c r="EK2" s="280" t="s">
        <v>7223</v>
      </c>
      <c r="EL2" s="163" t="s">
        <v>7240</v>
      </c>
      <c r="EM2" s="283" t="s">
        <v>4</v>
      </c>
      <c r="EN2" s="283" t="s">
        <v>7222</v>
      </c>
      <c r="EO2" s="283" t="s">
        <v>5</v>
      </c>
      <c r="EP2" s="283" t="s">
        <v>6</v>
      </c>
      <c r="EQ2" s="283" t="s">
        <v>8</v>
      </c>
      <c r="ER2" s="283" t="s">
        <v>7</v>
      </c>
      <c r="ES2" s="283" t="s">
        <v>7223</v>
      </c>
      <c r="ET2" s="284" t="s">
        <v>7241</v>
      </c>
      <c r="EU2" s="284" t="s">
        <v>4</v>
      </c>
      <c r="EV2" s="284" t="s">
        <v>7222</v>
      </c>
      <c r="EW2" s="284" t="s">
        <v>5</v>
      </c>
      <c r="EX2" s="284" t="s">
        <v>6</v>
      </c>
      <c r="EY2" s="284" t="s">
        <v>8</v>
      </c>
      <c r="EZ2" s="284" t="s">
        <v>7</v>
      </c>
      <c r="FA2" s="171" t="s">
        <v>7223</v>
      </c>
      <c r="FB2" s="285" t="s">
        <v>7242</v>
      </c>
      <c r="FC2" s="285" t="s">
        <v>4</v>
      </c>
      <c r="FD2" s="285" t="s">
        <v>7222</v>
      </c>
      <c r="FE2" s="285" t="s">
        <v>5</v>
      </c>
      <c r="FF2" s="285" t="s">
        <v>6</v>
      </c>
      <c r="FG2" s="285" t="s">
        <v>8</v>
      </c>
      <c r="FH2" s="285" t="s">
        <v>7</v>
      </c>
      <c r="FI2" s="172" t="s">
        <v>7223</v>
      </c>
      <c r="FJ2" s="284" t="s">
        <v>7243</v>
      </c>
      <c r="FK2" s="284" t="s">
        <v>4</v>
      </c>
      <c r="FL2" s="284" t="s">
        <v>7222</v>
      </c>
      <c r="FM2" s="284" t="s">
        <v>5</v>
      </c>
      <c r="FN2" s="284" t="s">
        <v>6</v>
      </c>
      <c r="FO2" s="284" t="s">
        <v>8</v>
      </c>
      <c r="FP2" s="284" t="s">
        <v>7</v>
      </c>
      <c r="FQ2" s="173" t="s">
        <v>7223</v>
      </c>
      <c r="FR2" s="285" t="s">
        <v>7244</v>
      </c>
      <c r="FS2" s="285" t="s">
        <v>4</v>
      </c>
      <c r="FT2" s="285" t="s">
        <v>7222</v>
      </c>
      <c r="FU2" s="285" t="s">
        <v>5</v>
      </c>
      <c r="FV2" s="285" t="s">
        <v>6</v>
      </c>
      <c r="FW2" s="285" t="s">
        <v>8</v>
      </c>
      <c r="FX2" s="285" t="s">
        <v>7</v>
      </c>
      <c r="FY2" s="285" t="s">
        <v>7223</v>
      </c>
      <c r="FZ2" s="284" t="s">
        <v>7245</v>
      </c>
      <c r="GA2" s="284" t="s">
        <v>4</v>
      </c>
      <c r="GB2" s="284" t="s">
        <v>7222</v>
      </c>
      <c r="GC2" s="284" t="s">
        <v>5</v>
      </c>
      <c r="GD2" s="284" t="s">
        <v>6</v>
      </c>
      <c r="GE2" s="284" t="s">
        <v>8</v>
      </c>
      <c r="GF2" s="284" t="s">
        <v>7</v>
      </c>
      <c r="GG2" s="171" t="s">
        <v>7223</v>
      </c>
      <c r="GH2" s="285" t="s">
        <v>7246</v>
      </c>
      <c r="GI2" s="285" t="s">
        <v>4</v>
      </c>
      <c r="GJ2" s="285" t="s">
        <v>7222</v>
      </c>
      <c r="GK2" s="285" t="s">
        <v>5</v>
      </c>
      <c r="GL2" s="285" t="s">
        <v>6</v>
      </c>
      <c r="GM2" s="285" t="s">
        <v>8</v>
      </c>
      <c r="GN2" s="285" t="s">
        <v>7</v>
      </c>
      <c r="GO2" s="285" t="s">
        <v>7223</v>
      </c>
      <c r="GP2" s="284" t="s">
        <v>7247</v>
      </c>
      <c r="GQ2" s="284" t="s">
        <v>4</v>
      </c>
      <c r="GR2" s="284" t="s">
        <v>7222</v>
      </c>
      <c r="GS2" s="284" t="s">
        <v>5</v>
      </c>
      <c r="GT2" s="284" t="s">
        <v>6</v>
      </c>
      <c r="GU2" s="284" t="s">
        <v>8</v>
      </c>
      <c r="GV2" s="284" t="s">
        <v>7</v>
      </c>
      <c r="GW2" s="171" t="s">
        <v>7223</v>
      </c>
      <c r="GX2" s="285" t="s">
        <v>7248</v>
      </c>
      <c r="GY2" s="285" t="s">
        <v>4</v>
      </c>
      <c r="GZ2" s="285" t="s">
        <v>7222</v>
      </c>
      <c r="HA2" s="285" t="s">
        <v>5</v>
      </c>
      <c r="HB2" s="285" t="s">
        <v>6</v>
      </c>
      <c r="HC2" s="285" t="s">
        <v>8</v>
      </c>
      <c r="HD2" s="285" t="s">
        <v>7</v>
      </c>
      <c r="HE2" s="285" t="s">
        <v>7223</v>
      </c>
      <c r="HF2" s="284" t="s">
        <v>7249</v>
      </c>
      <c r="HG2" s="284" t="s">
        <v>4</v>
      </c>
      <c r="HH2" s="284" t="s">
        <v>7222</v>
      </c>
      <c r="HI2" s="284" t="s">
        <v>5</v>
      </c>
      <c r="HJ2" s="284" t="s">
        <v>6</v>
      </c>
      <c r="HK2" s="284" t="s">
        <v>8</v>
      </c>
      <c r="HL2" s="284" t="s">
        <v>7</v>
      </c>
      <c r="HM2" s="171" t="s">
        <v>7223</v>
      </c>
      <c r="HN2" s="285" t="s">
        <v>7250</v>
      </c>
      <c r="HO2" s="285" t="s">
        <v>4</v>
      </c>
      <c r="HP2" s="285" t="s">
        <v>7222</v>
      </c>
      <c r="HQ2" s="285" t="s">
        <v>5</v>
      </c>
      <c r="HR2" s="285" t="s">
        <v>6</v>
      </c>
      <c r="HS2" s="285" t="s">
        <v>8</v>
      </c>
      <c r="HT2" s="285" t="s">
        <v>7</v>
      </c>
      <c r="HU2" s="285" t="s">
        <v>7223</v>
      </c>
      <c r="HV2" s="284" t="s">
        <v>7251</v>
      </c>
      <c r="HW2" s="284" t="s">
        <v>4</v>
      </c>
      <c r="HX2" s="284" t="s">
        <v>7222</v>
      </c>
      <c r="HY2" s="284" t="s">
        <v>5</v>
      </c>
      <c r="HZ2" s="284" t="s">
        <v>6</v>
      </c>
      <c r="IA2" s="284" t="s">
        <v>8</v>
      </c>
      <c r="IB2" s="284" t="s">
        <v>7</v>
      </c>
      <c r="IC2" s="171" t="s">
        <v>7223</v>
      </c>
      <c r="ID2" s="285" t="s">
        <v>7252</v>
      </c>
      <c r="IE2" s="285" t="s">
        <v>4</v>
      </c>
      <c r="IF2" s="285" t="s">
        <v>7222</v>
      </c>
      <c r="IG2" s="285" t="s">
        <v>5</v>
      </c>
      <c r="IH2" s="285" t="s">
        <v>6</v>
      </c>
      <c r="II2" s="285" t="s">
        <v>8</v>
      </c>
      <c r="IJ2" s="285" t="s">
        <v>7</v>
      </c>
      <c r="IK2" s="285" t="s">
        <v>7223</v>
      </c>
      <c r="IL2" s="284" t="s">
        <v>7253</v>
      </c>
      <c r="IM2" s="284" t="s">
        <v>4</v>
      </c>
      <c r="IN2" s="284" t="s">
        <v>7222</v>
      </c>
      <c r="IO2" s="284" t="s">
        <v>5</v>
      </c>
      <c r="IP2" s="284" t="s">
        <v>6</v>
      </c>
      <c r="IQ2" s="284" t="s">
        <v>7254</v>
      </c>
      <c r="IR2" s="284" t="s">
        <v>7</v>
      </c>
      <c r="IS2" s="171" t="s">
        <v>7223</v>
      </c>
    </row>
    <row r="3" spans="1:253" s="281" customFormat="1" ht="12.75" customHeight="1" x14ac:dyDescent="0.25">
      <c r="A3" s="281" t="s">
        <v>121</v>
      </c>
      <c r="B3" s="281" t="s">
        <v>7940</v>
      </c>
      <c r="C3" s="281" t="s">
        <v>122</v>
      </c>
      <c r="D3" s="281" t="s">
        <v>123</v>
      </c>
      <c r="E3" s="281" t="s">
        <v>7303</v>
      </c>
      <c r="F3" s="281" t="s">
        <v>4657</v>
      </c>
      <c r="G3" s="174">
        <v>38042000</v>
      </c>
      <c r="H3" s="175" t="s">
        <v>4654</v>
      </c>
      <c r="I3" s="175" t="s">
        <v>22</v>
      </c>
      <c r="J3" s="175">
        <v>2</v>
      </c>
      <c r="K3" s="175" t="s">
        <v>4656</v>
      </c>
      <c r="L3" s="175" t="s">
        <v>4655</v>
      </c>
      <c r="M3" s="176" t="s">
        <v>4658</v>
      </c>
      <c r="N3" s="182" t="s">
        <v>134</v>
      </c>
      <c r="O3" s="177">
        <v>652867</v>
      </c>
      <c r="P3" s="177" t="s">
        <v>131</v>
      </c>
      <c r="Q3" s="177" t="s">
        <v>42</v>
      </c>
      <c r="R3" s="177">
        <v>1</v>
      </c>
      <c r="S3" s="177" t="s">
        <v>133</v>
      </c>
      <c r="T3" s="177" t="s">
        <v>132</v>
      </c>
      <c r="U3" s="178" t="s">
        <v>125</v>
      </c>
      <c r="V3" s="182" t="s">
        <v>4660</v>
      </c>
      <c r="W3" s="175">
        <v>38042000</v>
      </c>
      <c r="X3" s="175" t="s">
        <v>4654</v>
      </c>
      <c r="Y3" s="175" t="s">
        <v>22</v>
      </c>
      <c r="Z3" s="175">
        <v>2</v>
      </c>
      <c r="AA3" s="175" t="s">
        <v>4659</v>
      </c>
      <c r="AB3" s="175" t="s">
        <v>4655</v>
      </c>
      <c r="AC3" s="176" t="s">
        <v>4658</v>
      </c>
      <c r="AD3" s="182" t="s">
        <v>4661</v>
      </c>
      <c r="AE3" s="183">
        <v>38042000</v>
      </c>
      <c r="AF3" s="183" t="s">
        <v>4654</v>
      </c>
      <c r="AG3" s="183" t="s">
        <v>22</v>
      </c>
      <c r="AH3" s="183">
        <v>2</v>
      </c>
      <c r="AI3" s="183" t="s">
        <v>133</v>
      </c>
      <c r="AJ3" s="183" t="s">
        <v>4655</v>
      </c>
      <c r="AK3" s="184" t="s">
        <v>4658</v>
      </c>
      <c r="AL3" s="182" t="s">
        <v>5958</v>
      </c>
      <c r="AM3" s="175">
        <v>5427000</v>
      </c>
      <c r="AN3" s="175" t="s">
        <v>5955</v>
      </c>
      <c r="AO3" s="175" t="s">
        <v>22</v>
      </c>
      <c r="AP3" s="175">
        <v>2</v>
      </c>
      <c r="AQ3" s="175" t="s">
        <v>5957</v>
      </c>
      <c r="AR3" s="175" t="s">
        <v>5956</v>
      </c>
      <c r="AS3" s="176" t="s">
        <v>5864</v>
      </c>
      <c r="AT3" s="183" t="s">
        <v>2093</v>
      </c>
      <c r="AU3" s="183" t="s">
        <v>14</v>
      </c>
      <c r="AV3" s="183" t="s">
        <v>14</v>
      </c>
      <c r="AW3" s="183" t="s">
        <v>14</v>
      </c>
      <c r="AX3" s="183" t="s">
        <v>14</v>
      </c>
      <c r="AY3" s="183" t="s">
        <v>14</v>
      </c>
      <c r="AZ3" s="183" t="s">
        <v>14</v>
      </c>
      <c r="BA3" s="184" t="s">
        <v>2094</v>
      </c>
      <c r="BB3" s="182" t="s">
        <v>130</v>
      </c>
      <c r="BC3" s="175" t="s">
        <v>14</v>
      </c>
      <c r="BD3" s="175">
        <v>0</v>
      </c>
      <c r="BE3" s="175" t="s">
        <v>14</v>
      </c>
      <c r="BF3" s="175" t="s">
        <v>14</v>
      </c>
      <c r="BG3" s="175">
        <v>0</v>
      </c>
      <c r="BH3" s="175">
        <v>0</v>
      </c>
      <c r="BI3" s="176" t="s">
        <v>125</v>
      </c>
      <c r="BJ3" s="183" t="s">
        <v>6755</v>
      </c>
      <c r="BK3" s="183">
        <v>13023</v>
      </c>
      <c r="BL3" s="183" t="s">
        <v>6753</v>
      </c>
      <c r="BM3" s="183" t="s">
        <v>22</v>
      </c>
      <c r="BN3" s="183">
        <v>2</v>
      </c>
      <c r="BO3" s="183" t="s">
        <v>6754</v>
      </c>
      <c r="BP3" s="183" t="s">
        <v>6003</v>
      </c>
      <c r="BQ3" s="184" t="s">
        <v>6557</v>
      </c>
      <c r="BR3" s="182" t="s">
        <v>124</v>
      </c>
      <c r="BS3" s="175" t="s">
        <v>14</v>
      </c>
      <c r="BT3" s="175">
        <v>0</v>
      </c>
      <c r="BU3" s="175" t="s">
        <v>14</v>
      </c>
      <c r="BV3" s="175" t="s">
        <v>14</v>
      </c>
      <c r="BW3" s="175">
        <v>0</v>
      </c>
      <c r="BX3" s="175">
        <v>0</v>
      </c>
      <c r="BY3" s="176" t="s">
        <v>125</v>
      </c>
      <c r="BZ3" s="183" t="s">
        <v>940</v>
      </c>
      <c r="CA3" s="183" t="s">
        <v>14</v>
      </c>
      <c r="CB3" s="183" t="s">
        <v>14</v>
      </c>
      <c r="CC3" s="183" t="s">
        <v>14</v>
      </c>
      <c r="CD3" s="183" t="s">
        <v>14</v>
      </c>
      <c r="CE3" s="183" t="s">
        <v>14</v>
      </c>
      <c r="CF3" s="183" t="s">
        <v>14</v>
      </c>
      <c r="CG3" s="184" t="s">
        <v>941</v>
      </c>
      <c r="CH3" s="182" t="s">
        <v>8255</v>
      </c>
      <c r="CI3" s="183" t="e">
        <v>#N/A</v>
      </c>
      <c r="CJ3" s="183" t="e">
        <v>#N/A</v>
      </c>
      <c r="CK3" s="183" t="e">
        <v>#N/A</v>
      </c>
      <c r="CL3" s="183" t="e">
        <v>#N/A</v>
      </c>
      <c r="CM3" s="183" t="e">
        <v>#N/A</v>
      </c>
      <c r="CN3" s="183" t="e">
        <v>#N/A</v>
      </c>
      <c r="CO3" s="189" t="e">
        <v>#N/A</v>
      </c>
      <c r="CP3" s="183" t="s">
        <v>129</v>
      </c>
      <c r="CQ3" s="175">
        <v>13114</v>
      </c>
      <c r="CR3" s="175" t="s">
        <v>126</v>
      </c>
      <c r="CS3" s="175" t="s">
        <v>22</v>
      </c>
      <c r="CT3" s="175">
        <v>2</v>
      </c>
      <c r="CU3" s="175" t="s">
        <v>128</v>
      </c>
      <c r="CV3" s="175" t="s">
        <v>127</v>
      </c>
      <c r="CW3" s="176" t="s">
        <v>125</v>
      </c>
      <c r="CX3" s="183" t="s">
        <v>4664</v>
      </c>
      <c r="CY3" s="183">
        <v>18400000</v>
      </c>
      <c r="CZ3" s="183" t="s">
        <v>4662</v>
      </c>
      <c r="DA3" s="183" t="s">
        <v>22</v>
      </c>
      <c r="DB3" s="183">
        <v>2</v>
      </c>
      <c r="DC3" s="183" t="s">
        <v>4663</v>
      </c>
      <c r="DD3" s="183" t="s">
        <v>4655</v>
      </c>
      <c r="DE3" s="189" t="s">
        <v>4658</v>
      </c>
      <c r="DF3" s="185" t="s">
        <v>4665</v>
      </c>
      <c r="DG3" s="175">
        <v>0</v>
      </c>
      <c r="DH3" s="175" t="s">
        <v>4662</v>
      </c>
      <c r="DI3" s="175" t="s">
        <v>22</v>
      </c>
      <c r="DJ3" s="175">
        <v>2</v>
      </c>
      <c r="DK3" s="175" t="s">
        <v>4663</v>
      </c>
      <c r="DL3" s="175" t="s">
        <v>4655</v>
      </c>
      <c r="DM3" s="176" t="s">
        <v>4658</v>
      </c>
      <c r="DN3" s="183" t="s">
        <v>4666</v>
      </c>
      <c r="DO3" s="183">
        <v>19642000</v>
      </c>
      <c r="DP3" s="183" t="s">
        <v>4662</v>
      </c>
      <c r="DQ3" s="183" t="s">
        <v>22</v>
      </c>
      <c r="DR3" s="183">
        <v>2</v>
      </c>
      <c r="DS3" s="183" t="s">
        <v>4663</v>
      </c>
      <c r="DT3" s="183" t="s">
        <v>4655</v>
      </c>
      <c r="DU3" s="184" t="s">
        <v>4658</v>
      </c>
      <c r="DV3" s="182" t="s">
        <v>4667</v>
      </c>
      <c r="DW3" s="175">
        <v>12100000</v>
      </c>
      <c r="DX3" s="175" t="s">
        <v>4662</v>
      </c>
      <c r="DY3" s="175" t="s">
        <v>22</v>
      </c>
      <c r="DZ3" s="175">
        <v>2</v>
      </c>
      <c r="EA3" s="175" t="s">
        <v>4663</v>
      </c>
      <c r="EB3" s="175" t="s">
        <v>4655</v>
      </c>
      <c r="EC3" s="176" t="s">
        <v>4658</v>
      </c>
      <c r="ED3" s="183" t="s">
        <v>4668</v>
      </c>
      <c r="EE3" s="183">
        <v>5800000</v>
      </c>
      <c r="EF3" s="183" t="s">
        <v>4662</v>
      </c>
      <c r="EG3" s="183" t="s">
        <v>22</v>
      </c>
      <c r="EH3" s="183">
        <v>2</v>
      </c>
      <c r="EI3" s="183" t="s">
        <v>4663</v>
      </c>
      <c r="EJ3" s="183" t="s">
        <v>4655</v>
      </c>
      <c r="EK3" s="184" t="s">
        <v>4658</v>
      </c>
      <c r="EL3" s="182" t="s">
        <v>4669</v>
      </c>
      <c r="EM3" s="175">
        <v>500000</v>
      </c>
      <c r="EN3" s="175" t="s">
        <v>4662</v>
      </c>
      <c r="EO3" s="175" t="s">
        <v>22</v>
      </c>
      <c r="EP3" s="175">
        <v>2</v>
      </c>
      <c r="EQ3" s="175" t="s">
        <v>4663</v>
      </c>
      <c r="ER3" s="175" t="s">
        <v>4655</v>
      </c>
      <c r="ES3" s="176" t="s">
        <v>4658</v>
      </c>
      <c r="ET3" s="183" t="s">
        <v>5979</v>
      </c>
      <c r="EU3" s="183">
        <v>12598</v>
      </c>
      <c r="EV3" s="183" t="s">
        <v>5977</v>
      </c>
      <c r="EW3" s="183" t="s">
        <v>22</v>
      </c>
      <c r="EX3" s="183">
        <v>2</v>
      </c>
      <c r="EY3" s="183" t="s">
        <v>5978</v>
      </c>
      <c r="EZ3" s="183" t="s">
        <v>2949</v>
      </c>
      <c r="FA3" s="184" t="s">
        <v>5962</v>
      </c>
      <c r="FB3" s="182" t="s">
        <v>4670</v>
      </c>
      <c r="FC3" s="175">
        <v>5</v>
      </c>
      <c r="FD3" s="175" t="s">
        <v>4662</v>
      </c>
      <c r="FE3" s="175" t="s">
        <v>22</v>
      </c>
      <c r="FF3" s="175">
        <v>2</v>
      </c>
      <c r="FG3" s="175" t="s">
        <v>4663</v>
      </c>
      <c r="FH3" s="175" t="s">
        <v>4655</v>
      </c>
      <c r="FI3" s="176" t="s">
        <v>4658</v>
      </c>
      <c r="FJ3" s="182" t="s">
        <v>135</v>
      </c>
      <c r="FK3" s="183" t="s">
        <v>14</v>
      </c>
      <c r="FL3" s="183">
        <v>0</v>
      </c>
      <c r="FM3" s="183" t="s">
        <v>14</v>
      </c>
      <c r="FN3" s="183" t="s">
        <v>14</v>
      </c>
      <c r="FO3" s="183">
        <v>0</v>
      </c>
      <c r="FP3" s="183">
        <v>0</v>
      </c>
      <c r="FQ3" s="184" t="s">
        <v>125</v>
      </c>
      <c r="FR3" s="182" t="s">
        <v>136</v>
      </c>
      <c r="FS3" s="175" t="s">
        <v>14</v>
      </c>
      <c r="FT3" s="175">
        <v>0</v>
      </c>
      <c r="FU3" s="175" t="s">
        <v>14</v>
      </c>
      <c r="FV3" s="175" t="s">
        <v>14</v>
      </c>
      <c r="FW3" s="175">
        <v>0</v>
      </c>
      <c r="FX3" s="175">
        <v>0</v>
      </c>
      <c r="FY3" s="176" t="s">
        <v>125</v>
      </c>
      <c r="FZ3" s="183" t="s">
        <v>3717</v>
      </c>
      <c r="GA3" s="183">
        <v>1</v>
      </c>
      <c r="GB3" s="183" t="s">
        <v>3407</v>
      </c>
      <c r="GC3" s="183" t="s">
        <v>22</v>
      </c>
      <c r="GD3" s="183">
        <v>2</v>
      </c>
      <c r="GE3" s="183" t="s">
        <v>3301</v>
      </c>
      <c r="GF3" s="183" t="s">
        <v>3300</v>
      </c>
      <c r="GG3" s="184" t="s">
        <v>3716</v>
      </c>
      <c r="GH3" s="182" t="s">
        <v>3723</v>
      </c>
      <c r="GI3" s="175">
        <v>3</v>
      </c>
      <c r="GJ3" s="175" t="s">
        <v>3407</v>
      </c>
      <c r="GK3" s="175" t="s">
        <v>22</v>
      </c>
      <c r="GL3" s="175">
        <v>2</v>
      </c>
      <c r="GM3" s="175" t="s">
        <v>3301</v>
      </c>
      <c r="GN3" s="175" t="s">
        <v>3300</v>
      </c>
      <c r="GO3" s="176" t="s">
        <v>3716</v>
      </c>
      <c r="GP3" s="183" t="s">
        <v>3718</v>
      </c>
      <c r="GQ3" s="183">
        <v>2</v>
      </c>
      <c r="GR3" s="183" t="s">
        <v>3407</v>
      </c>
      <c r="GS3" s="183" t="s">
        <v>22</v>
      </c>
      <c r="GT3" s="183">
        <v>2</v>
      </c>
      <c r="GU3" s="183" t="s">
        <v>3301</v>
      </c>
      <c r="GV3" s="183" t="s">
        <v>3300</v>
      </c>
      <c r="GW3" s="184" t="s">
        <v>3716</v>
      </c>
      <c r="GX3" s="182" t="s">
        <v>3724</v>
      </c>
      <c r="GY3" s="175">
        <v>3</v>
      </c>
      <c r="GZ3" s="175" t="s">
        <v>3407</v>
      </c>
      <c r="HA3" s="175" t="s">
        <v>22</v>
      </c>
      <c r="HB3" s="175">
        <v>2</v>
      </c>
      <c r="HC3" s="175" t="s">
        <v>3301</v>
      </c>
      <c r="HD3" s="175" t="s">
        <v>3300</v>
      </c>
      <c r="HE3" s="176" t="s">
        <v>3716</v>
      </c>
      <c r="HF3" s="183" t="s">
        <v>3715</v>
      </c>
      <c r="HG3" s="183">
        <v>0</v>
      </c>
      <c r="HH3" s="183" t="s">
        <v>3407</v>
      </c>
      <c r="HI3" s="183" t="s">
        <v>22</v>
      </c>
      <c r="HJ3" s="183">
        <v>2</v>
      </c>
      <c r="HK3" s="183" t="s">
        <v>3301</v>
      </c>
      <c r="HL3" s="183" t="s">
        <v>3300</v>
      </c>
      <c r="HM3" s="184" t="s">
        <v>3716</v>
      </c>
      <c r="HN3" s="182" t="s">
        <v>3722</v>
      </c>
      <c r="HO3" s="175">
        <v>3</v>
      </c>
      <c r="HP3" s="175" t="s">
        <v>3407</v>
      </c>
      <c r="HQ3" s="175" t="s">
        <v>22</v>
      </c>
      <c r="HR3" s="175">
        <v>2</v>
      </c>
      <c r="HS3" s="175" t="s">
        <v>3301</v>
      </c>
      <c r="HT3" s="175" t="s">
        <v>3300</v>
      </c>
      <c r="HU3" s="176" t="s">
        <v>3716</v>
      </c>
      <c r="HV3" s="183" t="s">
        <v>3719</v>
      </c>
      <c r="HW3" s="183">
        <v>3</v>
      </c>
      <c r="HX3" s="183" t="s">
        <v>3407</v>
      </c>
      <c r="HY3" s="183" t="s">
        <v>22</v>
      </c>
      <c r="HZ3" s="183">
        <v>2</v>
      </c>
      <c r="IA3" s="183" t="s">
        <v>3301</v>
      </c>
      <c r="IB3" s="183" t="s">
        <v>3300</v>
      </c>
      <c r="IC3" s="184" t="s">
        <v>3716</v>
      </c>
      <c r="ID3" s="182" t="s">
        <v>3721</v>
      </c>
      <c r="IE3" s="175">
        <v>3</v>
      </c>
      <c r="IF3" s="175" t="s">
        <v>3407</v>
      </c>
      <c r="IG3" s="175" t="s">
        <v>22</v>
      </c>
      <c r="IH3" s="175">
        <v>2</v>
      </c>
      <c r="II3" s="175" t="s">
        <v>3301</v>
      </c>
      <c r="IJ3" s="175" t="s">
        <v>3300</v>
      </c>
      <c r="IK3" s="176" t="s">
        <v>3716</v>
      </c>
      <c r="IL3" s="183" t="s">
        <v>3720</v>
      </c>
      <c r="IM3" s="183">
        <v>3</v>
      </c>
      <c r="IN3" s="183" t="s">
        <v>3407</v>
      </c>
      <c r="IO3" s="183" t="s">
        <v>22</v>
      </c>
      <c r="IP3" s="183">
        <v>2</v>
      </c>
      <c r="IQ3" s="183" t="s">
        <v>3301</v>
      </c>
      <c r="IR3" s="183" t="s">
        <v>3300</v>
      </c>
      <c r="IS3" s="184" t="s">
        <v>3716</v>
      </c>
    </row>
    <row r="4" spans="1:253" s="281" customFormat="1" ht="12.75" customHeight="1" x14ac:dyDescent="0.25">
      <c r="A4" s="281" t="s">
        <v>3244</v>
      </c>
      <c r="B4" s="281" t="s">
        <v>7945</v>
      </c>
      <c r="C4" s="281" t="s">
        <v>3245</v>
      </c>
      <c r="D4" s="281" t="s">
        <v>3246</v>
      </c>
      <c r="E4" s="281" t="s">
        <v>7313</v>
      </c>
      <c r="F4" s="281" t="s">
        <v>6455</v>
      </c>
      <c r="G4" s="174">
        <v>3024000</v>
      </c>
      <c r="H4" s="175" t="s">
        <v>6452</v>
      </c>
      <c r="I4" s="175" t="s">
        <v>22</v>
      </c>
      <c r="J4" s="175">
        <v>2</v>
      </c>
      <c r="K4" s="175" t="s">
        <v>6454</v>
      </c>
      <c r="L4" s="175" t="s">
        <v>6453</v>
      </c>
      <c r="M4" s="176" t="s">
        <v>6456</v>
      </c>
      <c r="N4" s="185" t="s">
        <v>3357</v>
      </c>
      <c r="O4" s="177">
        <v>28203</v>
      </c>
      <c r="P4" s="177" t="s">
        <v>2975</v>
      </c>
      <c r="Q4" s="177" t="s">
        <v>42</v>
      </c>
      <c r="R4" s="177">
        <v>1</v>
      </c>
      <c r="S4" s="177" t="s">
        <v>3356</v>
      </c>
      <c r="T4" s="177" t="s">
        <v>3355</v>
      </c>
      <c r="U4" s="178" t="s">
        <v>3350</v>
      </c>
      <c r="V4" s="185" t="s">
        <v>6457</v>
      </c>
      <c r="W4" s="175">
        <v>3024000</v>
      </c>
      <c r="X4" s="175" t="s">
        <v>6452</v>
      </c>
      <c r="Y4" s="175" t="s">
        <v>22</v>
      </c>
      <c r="Z4" s="175">
        <v>2</v>
      </c>
      <c r="AA4" s="175" t="s">
        <v>6454</v>
      </c>
      <c r="AB4" s="175" t="s">
        <v>6453</v>
      </c>
      <c r="AC4" s="176" t="s">
        <v>6456</v>
      </c>
      <c r="AD4" s="185" t="s">
        <v>6461</v>
      </c>
      <c r="AE4" s="183">
        <v>84000</v>
      </c>
      <c r="AF4" s="183" t="s">
        <v>6458</v>
      </c>
      <c r="AG4" s="183" t="s">
        <v>22</v>
      </c>
      <c r="AH4" s="183">
        <v>2</v>
      </c>
      <c r="AI4" s="183" t="s">
        <v>6460</v>
      </c>
      <c r="AJ4" s="183" t="s">
        <v>6459</v>
      </c>
      <c r="AK4" s="184" t="s">
        <v>6456</v>
      </c>
      <c r="AL4" s="185" t="s">
        <v>6465</v>
      </c>
      <c r="AM4" s="175">
        <v>66000</v>
      </c>
      <c r="AN4" s="175" t="s">
        <v>6462</v>
      </c>
      <c r="AO4" s="175" t="s">
        <v>22</v>
      </c>
      <c r="AP4" s="175">
        <v>2</v>
      </c>
      <c r="AQ4" s="175" t="s">
        <v>6464</v>
      </c>
      <c r="AR4" s="175" t="s">
        <v>6463</v>
      </c>
      <c r="AS4" s="176" t="s">
        <v>6456</v>
      </c>
      <c r="AT4" s="186" t="s">
        <v>3252</v>
      </c>
      <c r="AU4" s="183" t="s">
        <v>14</v>
      </c>
      <c r="AV4" s="183" t="s">
        <v>14</v>
      </c>
      <c r="AW4" s="183" t="s">
        <v>14</v>
      </c>
      <c r="AX4" s="183" t="s">
        <v>14</v>
      </c>
      <c r="AY4" s="183" t="s">
        <v>14</v>
      </c>
      <c r="AZ4" s="183" t="s">
        <v>14</v>
      </c>
      <c r="BA4" s="184" t="s">
        <v>3248</v>
      </c>
      <c r="BB4" s="185" t="s">
        <v>3251</v>
      </c>
      <c r="BC4" s="175" t="s">
        <v>14</v>
      </c>
      <c r="BD4" s="175" t="s">
        <v>14</v>
      </c>
      <c r="BE4" s="175" t="s">
        <v>14</v>
      </c>
      <c r="BF4" s="175" t="s">
        <v>14</v>
      </c>
      <c r="BG4" s="175" t="s">
        <v>14</v>
      </c>
      <c r="BH4" s="175" t="s">
        <v>14</v>
      </c>
      <c r="BI4" s="176" t="s">
        <v>3248</v>
      </c>
      <c r="BJ4" s="186" t="s">
        <v>3352</v>
      </c>
      <c r="BK4" s="186">
        <v>2</v>
      </c>
      <c r="BL4" s="186" t="s">
        <v>3286</v>
      </c>
      <c r="BM4" s="186" t="s">
        <v>60</v>
      </c>
      <c r="BN4" s="186">
        <v>3</v>
      </c>
      <c r="BO4" s="186" t="s">
        <v>3351</v>
      </c>
      <c r="BP4" s="183" t="s">
        <v>3287</v>
      </c>
      <c r="BQ4" s="187" t="s">
        <v>3350</v>
      </c>
      <c r="BR4" s="185" t="s">
        <v>3247</v>
      </c>
      <c r="BS4" s="179" t="s">
        <v>14</v>
      </c>
      <c r="BT4" s="179" t="s">
        <v>14</v>
      </c>
      <c r="BU4" s="179" t="s">
        <v>14</v>
      </c>
      <c r="BV4" s="179" t="s">
        <v>14</v>
      </c>
      <c r="BW4" s="179" t="s">
        <v>14</v>
      </c>
      <c r="BX4" s="179" t="s">
        <v>14</v>
      </c>
      <c r="BY4" s="176" t="s">
        <v>3248</v>
      </c>
      <c r="BZ4" s="186" t="s">
        <v>3249</v>
      </c>
      <c r="CA4" s="186" t="s">
        <v>14</v>
      </c>
      <c r="CB4" s="186" t="s">
        <v>14</v>
      </c>
      <c r="CC4" s="186" t="s">
        <v>14</v>
      </c>
      <c r="CD4" s="186" t="s">
        <v>14</v>
      </c>
      <c r="CE4" s="186" t="s">
        <v>14</v>
      </c>
      <c r="CF4" s="186" t="s">
        <v>14</v>
      </c>
      <c r="CG4" s="187" t="s">
        <v>3248</v>
      </c>
      <c r="CH4" s="185" t="s">
        <v>8256</v>
      </c>
      <c r="CI4" s="186" t="e">
        <v>#N/A</v>
      </c>
      <c r="CJ4" s="186" t="e">
        <v>#N/A</v>
      </c>
      <c r="CK4" s="186" t="e">
        <v>#N/A</v>
      </c>
      <c r="CL4" s="186" t="e">
        <v>#N/A</v>
      </c>
      <c r="CM4" s="186" t="e">
        <v>#N/A</v>
      </c>
      <c r="CN4" s="186" t="e">
        <v>#N/A</v>
      </c>
      <c r="CO4" s="188" t="e">
        <v>#N/A</v>
      </c>
      <c r="CP4" s="186" t="s">
        <v>3250</v>
      </c>
      <c r="CQ4" s="179" t="s">
        <v>14</v>
      </c>
      <c r="CR4" s="179" t="s">
        <v>14</v>
      </c>
      <c r="CS4" s="179" t="s">
        <v>14</v>
      </c>
      <c r="CT4" s="179" t="s">
        <v>14</v>
      </c>
      <c r="CU4" s="179" t="s">
        <v>14</v>
      </c>
      <c r="CV4" s="179" t="s">
        <v>14</v>
      </c>
      <c r="CW4" s="176" t="s">
        <v>3248</v>
      </c>
      <c r="CX4" s="186" t="s">
        <v>6471</v>
      </c>
      <c r="CY4" s="183">
        <v>66000</v>
      </c>
      <c r="CZ4" s="183" t="s">
        <v>6458</v>
      </c>
      <c r="DA4" s="183" t="s">
        <v>22</v>
      </c>
      <c r="DB4" s="183">
        <v>2</v>
      </c>
      <c r="DC4" s="183" t="s">
        <v>6470</v>
      </c>
      <c r="DD4" s="183" t="s">
        <v>6459</v>
      </c>
      <c r="DE4" s="189" t="s">
        <v>6456</v>
      </c>
      <c r="DF4" s="185" t="s">
        <v>6472</v>
      </c>
      <c r="DG4" s="175">
        <v>2874000</v>
      </c>
      <c r="DH4" s="179" t="s">
        <v>6458</v>
      </c>
      <c r="DI4" s="179" t="s">
        <v>22</v>
      </c>
      <c r="DJ4" s="179">
        <v>2</v>
      </c>
      <c r="DK4" s="179" t="s">
        <v>6470</v>
      </c>
      <c r="DL4" s="179" t="s">
        <v>6459</v>
      </c>
      <c r="DM4" s="176" t="s">
        <v>6456</v>
      </c>
      <c r="DN4" s="186" t="s">
        <v>6473</v>
      </c>
      <c r="DO4" s="183">
        <v>18000</v>
      </c>
      <c r="DP4" s="186" t="s">
        <v>6458</v>
      </c>
      <c r="DQ4" s="186" t="s">
        <v>22</v>
      </c>
      <c r="DR4" s="186">
        <v>2</v>
      </c>
      <c r="DS4" s="186" t="s">
        <v>6470</v>
      </c>
      <c r="DT4" s="186" t="s">
        <v>6459</v>
      </c>
      <c r="DU4" s="187" t="s">
        <v>6456</v>
      </c>
      <c r="DV4" s="185" t="s">
        <v>6474</v>
      </c>
      <c r="DW4" s="175">
        <v>66000</v>
      </c>
      <c r="DX4" s="179" t="s">
        <v>6458</v>
      </c>
      <c r="DY4" s="179" t="s">
        <v>22</v>
      </c>
      <c r="DZ4" s="179">
        <v>2</v>
      </c>
      <c r="EA4" s="179" t="s">
        <v>6470</v>
      </c>
      <c r="EB4" s="179" t="s">
        <v>6459</v>
      </c>
      <c r="EC4" s="176" t="s">
        <v>6456</v>
      </c>
      <c r="ED4" s="186" t="s">
        <v>4700</v>
      </c>
      <c r="EE4" s="183">
        <v>0</v>
      </c>
      <c r="EF4" s="186" t="s">
        <v>4697</v>
      </c>
      <c r="EG4" s="186" t="s">
        <v>22</v>
      </c>
      <c r="EH4" s="186">
        <v>2</v>
      </c>
      <c r="EI4" s="186" t="s">
        <v>4699</v>
      </c>
      <c r="EJ4" s="186" t="s">
        <v>4698</v>
      </c>
      <c r="EK4" s="187" t="s">
        <v>4658</v>
      </c>
      <c r="EL4" s="185" t="s">
        <v>4701</v>
      </c>
      <c r="EM4" s="175">
        <v>0</v>
      </c>
      <c r="EN4" s="179" t="s">
        <v>4697</v>
      </c>
      <c r="EO4" s="179" t="s">
        <v>22</v>
      </c>
      <c r="EP4" s="179">
        <v>2</v>
      </c>
      <c r="EQ4" s="179" t="s">
        <v>4699</v>
      </c>
      <c r="ER4" s="179" t="s">
        <v>4698</v>
      </c>
      <c r="ES4" s="176" t="s">
        <v>4658</v>
      </c>
      <c r="ET4" s="186" t="s">
        <v>6469</v>
      </c>
      <c r="EU4" s="186">
        <v>16</v>
      </c>
      <c r="EV4" s="186" t="s">
        <v>6466</v>
      </c>
      <c r="EW4" s="186" t="s">
        <v>60</v>
      </c>
      <c r="EX4" s="186">
        <v>3</v>
      </c>
      <c r="EY4" s="186" t="s">
        <v>6468</v>
      </c>
      <c r="EZ4" s="186" t="s">
        <v>6467</v>
      </c>
      <c r="FA4" s="187" t="s">
        <v>6456</v>
      </c>
      <c r="FB4" s="185" t="s">
        <v>4705</v>
      </c>
      <c r="FC4" s="179">
        <v>2</v>
      </c>
      <c r="FD4" s="179" t="s">
        <v>4702</v>
      </c>
      <c r="FE4" s="179" t="s">
        <v>22</v>
      </c>
      <c r="FF4" s="179">
        <v>2</v>
      </c>
      <c r="FG4" s="179" t="s">
        <v>4704</v>
      </c>
      <c r="FH4" s="179" t="s">
        <v>4703</v>
      </c>
      <c r="FI4" s="176" t="s">
        <v>4658</v>
      </c>
      <c r="FJ4" s="185" t="s">
        <v>3253</v>
      </c>
      <c r="FK4" s="186" t="s">
        <v>14</v>
      </c>
      <c r="FL4" s="186" t="s">
        <v>14</v>
      </c>
      <c r="FM4" s="186" t="s">
        <v>14</v>
      </c>
      <c r="FN4" s="186" t="s">
        <v>14</v>
      </c>
      <c r="FO4" s="186" t="s">
        <v>14</v>
      </c>
      <c r="FP4" s="183" t="s">
        <v>14</v>
      </c>
      <c r="FQ4" s="184" t="s">
        <v>3248</v>
      </c>
      <c r="FR4" s="185" t="s">
        <v>3254</v>
      </c>
      <c r="FS4" s="179" t="s">
        <v>14</v>
      </c>
      <c r="FT4" s="179" t="s">
        <v>14</v>
      </c>
      <c r="FU4" s="179" t="s">
        <v>14</v>
      </c>
      <c r="FV4" s="179" t="s">
        <v>14</v>
      </c>
      <c r="FW4" s="179" t="s">
        <v>14</v>
      </c>
      <c r="FX4" s="179" t="s">
        <v>14</v>
      </c>
      <c r="FY4" s="176" t="s">
        <v>3248</v>
      </c>
      <c r="FZ4" s="186" t="s">
        <v>3353</v>
      </c>
      <c r="GA4" s="186">
        <v>0</v>
      </c>
      <c r="GB4" s="186" t="s">
        <v>2814</v>
      </c>
      <c r="GC4" s="186" t="s">
        <v>22</v>
      </c>
      <c r="GD4" s="186">
        <v>2</v>
      </c>
      <c r="GE4" s="186" t="s">
        <v>3301</v>
      </c>
      <c r="GF4" s="186" t="s">
        <v>3300</v>
      </c>
      <c r="GG4" s="187" t="s">
        <v>3350</v>
      </c>
      <c r="GH4" s="185" t="s">
        <v>3362</v>
      </c>
      <c r="GI4" s="179">
        <v>0</v>
      </c>
      <c r="GJ4" s="179" t="s">
        <v>2814</v>
      </c>
      <c r="GK4" s="179" t="s">
        <v>22</v>
      </c>
      <c r="GL4" s="179">
        <v>2</v>
      </c>
      <c r="GM4" s="179" t="s">
        <v>3301</v>
      </c>
      <c r="GN4" s="179" t="s">
        <v>3300</v>
      </c>
      <c r="GO4" s="176" t="s">
        <v>3350</v>
      </c>
      <c r="GP4" s="186" t="s">
        <v>3354</v>
      </c>
      <c r="GQ4" s="186">
        <v>0</v>
      </c>
      <c r="GR4" s="186" t="s">
        <v>2814</v>
      </c>
      <c r="GS4" s="186" t="s">
        <v>22</v>
      </c>
      <c r="GT4" s="186">
        <v>2</v>
      </c>
      <c r="GU4" s="186" t="s">
        <v>3301</v>
      </c>
      <c r="GV4" s="186" t="s">
        <v>3300</v>
      </c>
      <c r="GW4" s="187" t="s">
        <v>3350</v>
      </c>
      <c r="GX4" s="185" t="s">
        <v>3363</v>
      </c>
      <c r="GY4" s="179">
        <v>0</v>
      </c>
      <c r="GZ4" s="179" t="s">
        <v>2814</v>
      </c>
      <c r="HA4" s="179" t="s">
        <v>22</v>
      </c>
      <c r="HB4" s="179">
        <v>2</v>
      </c>
      <c r="HC4" s="179" t="s">
        <v>3301</v>
      </c>
      <c r="HD4" s="179" t="s">
        <v>3300</v>
      </c>
      <c r="HE4" s="176" t="s">
        <v>3350</v>
      </c>
      <c r="HF4" s="186" t="s">
        <v>3349</v>
      </c>
      <c r="HG4" s="186">
        <v>0</v>
      </c>
      <c r="HH4" s="186" t="s">
        <v>2814</v>
      </c>
      <c r="HI4" s="186" t="s">
        <v>22</v>
      </c>
      <c r="HJ4" s="186">
        <v>2</v>
      </c>
      <c r="HK4" s="186" t="s">
        <v>3301</v>
      </c>
      <c r="HL4" s="186" t="s">
        <v>3300</v>
      </c>
      <c r="HM4" s="187" t="s">
        <v>3350</v>
      </c>
      <c r="HN4" s="185" t="s">
        <v>3361</v>
      </c>
      <c r="HO4" s="179">
        <v>0</v>
      </c>
      <c r="HP4" s="179" t="s">
        <v>2814</v>
      </c>
      <c r="HQ4" s="179" t="s">
        <v>22</v>
      </c>
      <c r="HR4" s="179">
        <v>2</v>
      </c>
      <c r="HS4" s="179" t="s">
        <v>3301</v>
      </c>
      <c r="HT4" s="179" t="s">
        <v>3300</v>
      </c>
      <c r="HU4" s="176" t="s">
        <v>3350</v>
      </c>
      <c r="HV4" s="186" t="s">
        <v>3358</v>
      </c>
      <c r="HW4" s="186">
        <v>0</v>
      </c>
      <c r="HX4" s="186" t="s">
        <v>2814</v>
      </c>
      <c r="HY4" s="186" t="s">
        <v>22</v>
      </c>
      <c r="HZ4" s="186">
        <v>2</v>
      </c>
      <c r="IA4" s="186" t="s">
        <v>3301</v>
      </c>
      <c r="IB4" s="186" t="s">
        <v>3300</v>
      </c>
      <c r="IC4" s="187" t="s">
        <v>3350</v>
      </c>
      <c r="ID4" s="185" t="s">
        <v>3360</v>
      </c>
      <c r="IE4" s="179">
        <v>2</v>
      </c>
      <c r="IF4" s="179" t="s">
        <v>2814</v>
      </c>
      <c r="IG4" s="179" t="s">
        <v>22</v>
      </c>
      <c r="IH4" s="179">
        <v>2</v>
      </c>
      <c r="II4" s="179" t="s">
        <v>3301</v>
      </c>
      <c r="IJ4" s="179" t="s">
        <v>3300</v>
      </c>
      <c r="IK4" s="176" t="s">
        <v>3350</v>
      </c>
      <c r="IL4" s="186" t="s">
        <v>3359</v>
      </c>
      <c r="IM4" s="186">
        <v>0</v>
      </c>
      <c r="IN4" s="186" t="s">
        <v>2814</v>
      </c>
      <c r="IO4" s="186" t="s">
        <v>22</v>
      </c>
      <c r="IP4" s="186">
        <v>2</v>
      </c>
      <c r="IQ4" s="186" t="s">
        <v>3301</v>
      </c>
      <c r="IR4" s="186" t="s">
        <v>3300</v>
      </c>
      <c r="IS4" s="187" t="s">
        <v>3350</v>
      </c>
    </row>
    <row r="5" spans="1:253" s="281" customFormat="1" ht="12.75" customHeight="1" x14ac:dyDescent="0.25">
      <c r="A5" s="281" t="s">
        <v>3255</v>
      </c>
      <c r="B5" s="281" t="s">
        <v>7945</v>
      </c>
      <c r="C5" s="281" t="s">
        <v>3256</v>
      </c>
      <c r="D5" s="281" t="s">
        <v>3257</v>
      </c>
      <c r="E5" s="281" t="s">
        <v>7318</v>
      </c>
      <c r="F5" s="281" t="s">
        <v>5854</v>
      </c>
      <c r="G5" s="174">
        <v>9999000</v>
      </c>
      <c r="H5" s="175" t="s">
        <v>5851</v>
      </c>
      <c r="I5" s="175" t="s">
        <v>22</v>
      </c>
      <c r="J5" s="175">
        <v>2</v>
      </c>
      <c r="K5" s="175" t="s">
        <v>5853</v>
      </c>
      <c r="L5" s="175" t="s">
        <v>5852</v>
      </c>
      <c r="M5" s="176" t="s">
        <v>5855</v>
      </c>
      <c r="N5" s="185" t="s">
        <v>3270</v>
      </c>
      <c r="O5" s="177">
        <v>31560</v>
      </c>
      <c r="P5" s="177" t="s">
        <v>3267</v>
      </c>
      <c r="Q5" s="177" t="s">
        <v>42</v>
      </c>
      <c r="R5" s="177">
        <v>1</v>
      </c>
      <c r="S5" s="177" t="s">
        <v>3269</v>
      </c>
      <c r="T5" s="177" t="s">
        <v>3268</v>
      </c>
      <c r="U5" s="178" t="s">
        <v>3248</v>
      </c>
      <c r="V5" s="185" t="s">
        <v>4475</v>
      </c>
      <c r="W5" s="175">
        <v>5874000</v>
      </c>
      <c r="X5" s="175" t="s">
        <v>4469</v>
      </c>
      <c r="Y5" s="175" t="s">
        <v>60</v>
      </c>
      <c r="Z5" s="175">
        <v>3</v>
      </c>
      <c r="AA5" s="175" t="s">
        <v>4474</v>
      </c>
      <c r="AB5" s="175" t="s">
        <v>4470</v>
      </c>
      <c r="AC5" s="176" t="s">
        <v>4473</v>
      </c>
      <c r="AD5" s="185" t="s">
        <v>4472</v>
      </c>
      <c r="AE5" s="183">
        <v>5874000</v>
      </c>
      <c r="AF5" s="183" t="s">
        <v>4469</v>
      </c>
      <c r="AG5" s="183" t="s">
        <v>60</v>
      </c>
      <c r="AH5" s="183">
        <v>3</v>
      </c>
      <c r="AI5" s="183" t="s">
        <v>4471</v>
      </c>
      <c r="AJ5" s="183" t="s">
        <v>4470</v>
      </c>
      <c r="AK5" s="184" t="s">
        <v>4473</v>
      </c>
      <c r="AL5" s="185" t="s">
        <v>5859</v>
      </c>
      <c r="AM5" s="175">
        <v>91000</v>
      </c>
      <c r="AN5" s="175" t="s">
        <v>5856</v>
      </c>
      <c r="AO5" s="175" t="s">
        <v>22</v>
      </c>
      <c r="AP5" s="175">
        <v>2</v>
      </c>
      <c r="AQ5" s="175" t="s">
        <v>5858</v>
      </c>
      <c r="AR5" s="175" t="s">
        <v>5857</v>
      </c>
      <c r="AS5" s="176" t="s">
        <v>5855</v>
      </c>
      <c r="AT5" s="186" t="s">
        <v>3266</v>
      </c>
      <c r="AU5" s="183" t="s">
        <v>14</v>
      </c>
      <c r="AV5" s="183" t="s">
        <v>14</v>
      </c>
      <c r="AW5" s="183" t="s">
        <v>14</v>
      </c>
      <c r="AX5" s="183" t="s">
        <v>14</v>
      </c>
      <c r="AY5" s="183" t="s">
        <v>14</v>
      </c>
      <c r="AZ5" s="183" t="s">
        <v>14</v>
      </c>
      <c r="BA5" s="184" t="s">
        <v>3248</v>
      </c>
      <c r="BB5" s="185" t="s">
        <v>3265</v>
      </c>
      <c r="BC5" s="175" t="s">
        <v>14</v>
      </c>
      <c r="BD5" s="175" t="s">
        <v>14</v>
      </c>
      <c r="BE5" s="175" t="s">
        <v>14</v>
      </c>
      <c r="BF5" s="175" t="s">
        <v>14</v>
      </c>
      <c r="BG5" s="175" t="s">
        <v>14</v>
      </c>
      <c r="BH5" s="175" t="s">
        <v>14</v>
      </c>
      <c r="BI5" s="176" t="s">
        <v>3248</v>
      </c>
      <c r="BJ5" s="186" t="s">
        <v>3367</v>
      </c>
      <c r="BK5" s="186">
        <v>91</v>
      </c>
      <c r="BL5" s="186" t="s">
        <v>3286</v>
      </c>
      <c r="BM5" s="186" t="s">
        <v>60</v>
      </c>
      <c r="BN5" s="186">
        <v>3</v>
      </c>
      <c r="BO5" s="186" t="s">
        <v>3365</v>
      </c>
      <c r="BP5" s="183" t="s">
        <v>3287</v>
      </c>
      <c r="BQ5" s="187" t="s">
        <v>3350</v>
      </c>
      <c r="BR5" s="185" t="s">
        <v>3258</v>
      </c>
      <c r="BS5" s="179" t="s">
        <v>14</v>
      </c>
      <c r="BT5" s="179" t="s">
        <v>14</v>
      </c>
      <c r="BU5" s="179" t="s">
        <v>14</v>
      </c>
      <c r="BV5" s="179" t="s">
        <v>14</v>
      </c>
      <c r="BW5" s="179" t="s">
        <v>14</v>
      </c>
      <c r="BX5" s="179" t="s">
        <v>14</v>
      </c>
      <c r="BY5" s="176" t="s">
        <v>3248</v>
      </c>
      <c r="BZ5" s="186" t="s">
        <v>3259</v>
      </c>
      <c r="CA5" s="186" t="s">
        <v>14</v>
      </c>
      <c r="CB5" s="186" t="s">
        <v>14</v>
      </c>
      <c r="CC5" s="186" t="s">
        <v>14</v>
      </c>
      <c r="CD5" s="186" t="s">
        <v>14</v>
      </c>
      <c r="CE5" s="186" t="s">
        <v>14</v>
      </c>
      <c r="CF5" s="186" t="s">
        <v>14</v>
      </c>
      <c r="CG5" s="187" t="s">
        <v>3248</v>
      </c>
      <c r="CH5" s="185" t="s">
        <v>8257</v>
      </c>
      <c r="CI5" s="186" t="e">
        <v>#N/A</v>
      </c>
      <c r="CJ5" s="186" t="e">
        <v>#N/A</v>
      </c>
      <c r="CK5" s="186" t="e">
        <v>#N/A</v>
      </c>
      <c r="CL5" s="186" t="e">
        <v>#N/A</v>
      </c>
      <c r="CM5" s="186" t="e">
        <v>#N/A</v>
      </c>
      <c r="CN5" s="186" t="e">
        <v>#N/A</v>
      </c>
      <c r="CO5" s="188" t="e">
        <v>#N/A</v>
      </c>
      <c r="CP5" s="186" t="s">
        <v>3262</v>
      </c>
      <c r="CQ5" s="179" t="s">
        <v>14</v>
      </c>
      <c r="CR5" s="179" t="s">
        <v>14</v>
      </c>
      <c r="CS5" s="179" t="s">
        <v>14</v>
      </c>
      <c r="CT5" s="179" t="s">
        <v>14</v>
      </c>
      <c r="CU5" s="179" t="s">
        <v>14</v>
      </c>
      <c r="CV5" s="179" t="s">
        <v>14</v>
      </c>
      <c r="CW5" s="176" t="s">
        <v>3248</v>
      </c>
      <c r="CX5" s="186" t="s">
        <v>3275</v>
      </c>
      <c r="CY5" s="183" t="s">
        <v>14</v>
      </c>
      <c r="CZ5" s="183" t="s">
        <v>14</v>
      </c>
      <c r="DA5" s="183" t="s">
        <v>14</v>
      </c>
      <c r="DB5" s="183" t="s">
        <v>14</v>
      </c>
      <c r="DC5" s="183" t="s">
        <v>3263</v>
      </c>
      <c r="DD5" s="183" t="s">
        <v>14</v>
      </c>
      <c r="DE5" s="189" t="s">
        <v>3248</v>
      </c>
      <c r="DF5" s="185" t="s">
        <v>3271</v>
      </c>
      <c r="DG5" s="175" t="s">
        <v>14</v>
      </c>
      <c r="DH5" s="179" t="s">
        <v>14</v>
      </c>
      <c r="DI5" s="179" t="s">
        <v>14</v>
      </c>
      <c r="DJ5" s="179" t="s">
        <v>14</v>
      </c>
      <c r="DK5" s="179" t="s">
        <v>3263</v>
      </c>
      <c r="DL5" s="179" t="s">
        <v>14</v>
      </c>
      <c r="DM5" s="176" t="s">
        <v>3248</v>
      </c>
      <c r="DN5" s="186" t="s">
        <v>3277</v>
      </c>
      <c r="DO5" s="183" t="s">
        <v>14</v>
      </c>
      <c r="DP5" s="186" t="s">
        <v>14</v>
      </c>
      <c r="DQ5" s="186" t="s">
        <v>14</v>
      </c>
      <c r="DR5" s="186" t="s">
        <v>14</v>
      </c>
      <c r="DS5" s="186" t="s">
        <v>3263</v>
      </c>
      <c r="DT5" s="186" t="s">
        <v>14</v>
      </c>
      <c r="DU5" s="187" t="s">
        <v>3248</v>
      </c>
      <c r="DV5" s="185" t="s">
        <v>3272</v>
      </c>
      <c r="DW5" s="175" t="s">
        <v>14</v>
      </c>
      <c r="DX5" s="179" t="s">
        <v>14</v>
      </c>
      <c r="DY5" s="179" t="s">
        <v>14</v>
      </c>
      <c r="DZ5" s="179" t="s">
        <v>14</v>
      </c>
      <c r="EA5" s="179" t="s">
        <v>3263</v>
      </c>
      <c r="EB5" s="179" t="s">
        <v>14</v>
      </c>
      <c r="EC5" s="176" t="s">
        <v>3248</v>
      </c>
      <c r="ED5" s="186" t="s">
        <v>3276</v>
      </c>
      <c r="EE5" s="183" t="s">
        <v>14</v>
      </c>
      <c r="EF5" s="186" t="s">
        <v>14</v>
      </c>
      <c r="EG5" s="186" t="s">
        <v>14</v>
      </c>
      <c r="EH5" s="186" t="s">
        <v>14</v>
      </c>
      <c r="EI5" s="186" t="s">
        <v>3263</v>
      </c>
      <c r="EJ5" s="186" t="s">
        <v>14</v>
      </c>
      <c r="EK5" s="187" t="s">
        <v>3248</v>
      </c>
      <c r="EL5" s="185" t="s">
        <v>3264</v>
      </c>
      <c r="EM5" s="175" t="s">
        <v>14</v>
      </c>
      <c r="EN5" s="179" t="s">
        <v>14</v>
      </c>
      <c r="EO5" s="179" t="s">
        <v>14</v>
      </c>
      <c r="EP5" s="179" t="s">
        <v>14</v>
      </c>
      <c r="EQ5" s="179" t="s">
        <v>3263</v>
      </c>
      <c r="ER5" s="179" t="s">
        <v>14</v>
      </c>
      <c r="ES5" s="176" t="s">
        <v>3248</v>
      </c>
      <c r="ET5" s="186" t="s">
        <v>3366</v>
      </c>
      <c r="EU5" s="186">
        <v>91</v>
      </c>
      <c r="EV5" s="186" t="s">
        <v>3286</v>
      </c>
      <c r="EW5" s="186" t="s">
        <v>60</v>
      </c>
      <c r="EX5" s="186">
        <v>3</v>
      </c>
      <c r="EY5" s="186" t="s">
        <v>3365</v>
      </c>
      <c r="EZ5" s="186" t="s">
        <v>3287</v>
      </c>
      <c r="FA5" s="187" t="s">
        <v>3350</v>
      </c>
      <c r="FB5" s="185" t="s">
        <v>3261</v>
      </c>
      <c r="FC5" s="179">
        <v>3</v>
      </c>
      <c r="FD5" s="179" t="s">
        <v>14</v>
      </c>
      <c r="FE5" s="179" t="s">
        <v>14</v>
      </c>
      <c r="FF5" s="179" t="s">
        <v>14</v>
      </c>
      <c r="FG5" s="179" t="s">
        <v>3260</v>
      </c>
      <c r="FH5" s="179" t="s">
        <v>14</v>
      </c>
      <c r="FI5" s="176" t="s">
        <v>3248</v>
      </c>
      <c r="FJ5" s="185" t="s">
        <v>3273</v>
      </c>
      <c r="FK5" s="186" t="s">
        <v>14</v>
      </c>
      <c r="FL5" s="186" t="s">
        <v>14</v>
      </c>
      <c r="FM5" s="186" t="s">
        <v>14</v>
      </c>
      <c r="FN5" s="186" t="s">
        <v>14</v>
      </c>
      <c r="FO5" s="186" t="s">
        <v>14</v>
      </c>
      <c r="FP5" s="183" t="s">
        <v>14</v>
      </c>
      <c r="FQ5" s="184" t="s">
        <v>3248</v>
      </c>
      <c r="FR5" s="185" t="s">
        <v>3274</v>
      </c>
      <c r="FS5" s="179" t="s">
        <v>14</v>
      </c>
      <c r="FT5" s="179" t="s">
        <v>14</v>
      </c>
      <c r="FU5" s="179" t="s">
        <v>14</v>
      </c>
      <c r="FV5" s="179" t="s">
        <v>14</v>
      </c>
      <c r="FW5" s="179" t="s">
        <v>14</v>
      </c>
      <c r="FX5" s="179" t="s">
        <v>14</v>
      </c>
      <c r="FY5" s="176" t="s">
        <v>3248</v>
      </c>
      <c r="FZ5" s="186" t="s">
        <v>3368</v>
      </c>
      <c r="GA5" s="186">
        <v>2</v>
      </c>
      <c r="GB5" s="186" t="s">
        <v>2814</v>
      </c>
      <c r="GC5" s="186" t="s">
        <v>22</v>
      </c>
      <c r="GD5" s="186">
        <v>2</v>
      </c>
      <c r="GE5" s="186" t="s">
        <v>3301</v>
      </c>
      <c r="GF5" s="186" t="s">
        <v>3300</v>
      </c>
      <c r="GG5" s="187" t="s">
        <v>3350</v>
      </c>
      <c r="GH5" s="185" t="s">
        <v>3374</v>
      </c>
      <c r="GI5" s="179">
        <v>2</v>
      </c>
      <c r="GJ5" s="179" t="s">
        <v>2814</v>
      </c>
      <c r="GK5" s="179" t="s">
        <v>22</v>
      </c>
      <c r="GL5" s="179">
        <v>2</v>
      </c>
      <c r="GM5" s="179" t="s">
        <v>3301</v>
      </c>
      <c r="GN5" s="179" t="s">
        <v>3300</v>
      </c>
      <c r="GO5" s="176" t="s">
        <v>3350</v>
      </c>
      <c r="GP5" s="186" t="s">
        <v>3369</v>
      </c>
      <c r="GQ5" s="186">
        <v>0</v>
      </c>
      <c r="GR5" s="186" t="s">
        <v>2814</v>
      </c>
      <c r="GS5" s="186" t="s">
        <v>22</v>
      </c>
      <c r="GT5" s="186">
        <v>2</v>
      </c>
      <c r="GU5" s="186" t="s">
        <v>3301</v>
      </c>
      <c r="GV5" s="186" t="s">
        <v>3300</v>
      </c>
      <c r="GW5" s="187" t="s">
        <v>3350</v>
      </c>
      <c r="GX5" s="185" t="s">
        <v>3375</v>
      </c>
      <c r="GY5" s="179">
        <v>0</v>
      </c>
      <c r="GZ5" s="179" t="s">
        <v>2814</v>
      </c>
      <c r="HA5" s="179" t="s">
        <v>22</v>
      </c>
      <c r="HB5" s="179">
        <v>2</v>
      </c>
      <c r="HC5" s="179" t="s">
        <v>3301</v>
      </c>
      <c r="HD5" s="179" t="s">
        <v>3300</v>
      </c>
      <c r="HE5" s="176" t="s">
        <v>3350</v>
      </c>
      <c r="HF5" s="186" t="s">
        <v>3364</v>
      </c>
      <c r="HG5" s="186">
        <v>0</v>
      </c>
      <c r="HH5" s="186" t="s">
        <v>2814</v>
      </c>
      <c r="HI5" s="186" t="s">
        <v>22</v>
      </c>
      <c r="HJ5" s="186">
        <v>2</v>
      </c>
      <c r="HK5" s="186" t="s">
        <v>3301</v>
      </c>
      <c r="HL5" s="186" t="s">
        <v>3300</v>
      </c>
      <c r="HM5" s="187" t="s">
        <v>3350</v>
      </c>
      <c r="HN5" s="185" t="s">
        <v>3373</v>
      </c>
      <c r="HO5" s="179">
        <v>2</v>
      </c>
      <c r="HP5" s="179" t="s">
        <v>2814</v>
      </c>
      <c r="HQ5" s="179" t="s">
        <v>22</v>
      </c>
      <c r="HR5" s="179">
        <v>2</v>
      </c>
      <c r="HS5" s="179" t="s">
        <v>3301</v>
      </c>
      <c r="HT5" s="179" t="s">
        <v>3300</v>
      </c>
      <c r="HU5" s="176" t="s">
        <v>3350</v>
      </c>
      <c r="HV5" s="186" t="s">
        <v>3370</v>
      </c>
      <c r="HW5" s="186">
        <v>3</v>
      </c>
      <c r="HX5" s="186" t="s">
        <v>2814</v>
      </c>
      <c r="HY5" s="186" t="s">
        <v>22</v>
      </c>
      <c r="HZ5" s="186">
        <v>2</v>
      </c>
      <c r="IA5" s="186" t="s">
        <v>3301</v>
      </c>
      <c r="IB5" s="186" t="s">
        <v>3300</v>
      </c>
      <c r="IC5" s="187" t="s">
        <v>3350</v>
      </c>
      <c r="ID5" s="185" t="s">
        <v>3372</v>
      </c>
      <c r="IE5" s="179">
        <v>3</v>
      </c>
      <c r="IF5" s="179" t="s">
        <v>2814</v>
      </c>
      <c r="IG5" s="179" t="s">
        <v>22</v>
      </c>
      <c r="IH5" s="179">
        <v>2</v>
      </c>
      <c r="II5" s="179" t="s">
        <v>3301</v>
      </c>
      <c r="IJ5" s="179" t="s">
        <v>3300</v>
      </c>
      <c r="IK5" s="176" t="s">
        <v>3350</v>
      </c>
      <c r="IL5" s="186" t="s">
        <v>3371</v>
      </c>
      <c r="IM5" s="186">
        <v>0</v>
      </c>
      <c r="IN5" s="186" t="s">
        <v>2814</v>
      </c>
      <c r="IO5" s="186" t="s">
        <v>22</v>
      </c>
      <c r="IP5" s="186">
        <v>2</v>
      </c>
      <c r="IQ5" s="186" t="s">
        <v>3301</v>
      </c>
      <c r="IR5" s="186" t="s">
        <v>3300</v>
      </c>
      <c r="IS5" s="187" t="s">
        <v>3350</v>
      </c>
    </row>
    <row r="6" spans="1:253" s="281" customFormat="1" ht="12.75" customHeight="1" x14ac:dyDescent="0.25">
      <c r="A6" s="281" t="s">
        <v>945</v>
      </c>
      <c r="B6" s="281" t="s">
        <v>7940</v>
      </c>
      <c r="C6" s="281" t="s">
        <v>946</v>
      </c>
      <c r="D6" s="281" t="s">
        <v>947</v>
      </c>
      <c r="E6" s="281" t="s">
        <v>7348</v>
      </c>
      <c r="F6" s="281" t="s">
        <v>6034</v>
      </c>
      <c r="G6" s="174">
        <v>12600000</v>
      </c>
      <c r="H6" s="175" t="s">
        <v>6031</v>
      </c>
      <c r="I6" s="175" t="s">
        <v>22</v>
      </c>
      <c r="J6" s="175">
        <v>2</v>
      </c>
      <c r="K6" s="175" t="s">
        <v>6033</v>
      </c>
      <c r="L6" s="175" t="s">
        <v>6032</v>
      </c>
      <c r="M6" s="176" t="s">
        <v>6035</v>
      </c>
      <c r="N6" s="185" t="s">
        <v>2989</v>
      </c>
      <c r="O6" s="177">
        <v>25680</v>
      </c>
      <c r="P6" s="177" t="s">
        <v>2986</v>
      </c>
      <c r="Q6" s="177" t="s">
        <v>42</v>
      </c>
      <c r="R6" s="177">
        <v>1</v>
      </c>
      <c r="S6" s="177" t="s">
        <v>2988</v>
      </c>
      <c r="T6" s="177" t="s">
        <v>2987</v>
      </c>
      <c r="U6" s="178" t="s">
        <v>2990</v>
      </c>
      <c r="V6" s="185" t="s">
        <v>6037</v>
      </c>
      <c r="W6" s="175">
        <v>12600000</v>
      </c>
      <c r="X6" s="175" t="s">
        <v>6031</v>
      </c>
      <c r="Y6" s="175" t="s">
        <v>22</v>
      </c>
      <c r="Z6" s="175">
        <v>2</v>
      </c>
      <c r="AA6" s="175" t="s">
        <v>6036</v>
      </c>
      <c r="AB6" s="175" t="s">
        <v>6032</v>
      </c>
      <c r="AC6" s="176" t="s">
        <v>6035</v>
      </c>
      <c r="AD6" s="185" t="s">
        <v>6039</v>
      </c>
      <c r="AE6" s="183">
        <v>12600000</v>
      </c>
      <c r="AF6" s="183" t="s">
        <v>6031</v>
      </c>
      <c r="AG6" s="183" t="s">
        <v>22</v>
      </c>
      <c r="AH6" s="183">
        <v>2</v>
      </c>
      <c r="AI6" s="183" t="s">
        <v>6038</v>
      </c>
      <c r="AJ6" s="183" t="s">
        <v>6032</v>
      </c>
      <c r="AK6" s="184" t="s">
        <v>6035</v>
      </c>
      <c r="AL6" s="185" t="s">
        <v>6043</v>
      </c>
      <c r="AM6" s="175">
        <v>416000</v>
      </c>
      <c r="AN6" s="175" t="s">
        <v>6040</v>
      </c>
      <c r="AO6" s="175" t="s">
        <v>60</v>
      </c>
      <c r="AP6" s="175">
        <v>3</v>
      </c>
      <c r="AQ6" s="175" t="s">
        <v>6042</v>
      </c>
      <c r="AR6" s="175" t="s">
        <v>6041</v>
      </c>
      <c r="AS6" s="176" t="s">
        <v>6035</v>
      </c>
      <c r="AT6" s="186" t="s">
        <v>1467</v>
      </c>
      <c r="AU6" s="183" t="s">
        <v>14</v>
      </c>
      <c r="AV6" s="183" t="s">
        <v>14</v>
      </c>
      <c r="AW6" s="183" t="s">
        <v>14</v>
      </c>
      <c r="AX6" s="183" t="s">
        <v>14</v>
      </c>
      <c r="AY6" s="183" t="s">
        <v>1363</v>
      </c>
      <c r="AZ6" s="183" t="s">
        <v>14</v>
      </c>
      <c r="BA6" s="184" t="s">
        <v>1468</v>
      </c>
      <c r="BB6" s="185" t="s">
        <v>961</v>
      </c>
      <c r="BC6" s="175">
        <v>70187</v>
      </c>
      <c r="BD6" s="175" t="s">
        <v>958</v>
      </c>
      <c r="BE6" s="175" t="s">
        <v>22</v>
      </c>
      <c r="BF6" s="175">
        <v>2</v>
      </c>
      <c r="BG6" s="175" t="s">
        <v>960</v>
      </c>
      <c r="BH6" s="175" t="s">
        <v>959</v>
      </c>
      <c r="BI6" s="176" t="s">
        <v>950</v>
      </c>
      <c r="BJ6" s="186" t="s">
        <v>6046</v>
      </c>
      <c r="BK6" s="186">
        <v>262</v>
      </c>
      <c r="BL6" s="186" t="s">
        <v>6044</v>
      </c>
      <c r="BM6" s="186" t="s">
        <v>22</v>
      </c>
      <c r="BN6" s="186">
        <v>2</v>
      </c>
      <c r="BO6" s="186" t="s">
        <v>6045</v>
      </c>
      <c r="BP6" s="183" t="s">
        <v>2949</v>
      </c>
      <c r="BQ6" s="187" t="s">
        <v>6035</v>
      </c>
      <c r="BR6" s="185" t="s">
        <v>949</v>
      </c>
      <c r="BS6" s="179" t="s">
        <v>14</v>
      </c>
      <c r="BT6" s="179">
        <v>0</v>
      </c>
      <c r="BU6" s="179" t="s">
        <v>22</v>
      </c>
      <c r="BV6" s="179">
        <v>2</v>
      </c>
      <c r="BW6" s="179" t="s">
        <v>948</v>
      </c>
      <c r="BX6" s="179">
        <v>0</v>
      </c>
      <c r="BY6" s="176" t="s">
        <v>950</v>
      </c>
      <c r="BZ6" s="186" t="s">
        <v>951</v>
      </c>
      <c r="CA6" s="186" t="s">
        <v>14</v>
      </c>
      <c r="CB6" s="186" t="s">
        <v>14</v>
      </c>
      <c r="CC6" s="186" t="s">
        <v>14</v>
      </c>
      <c r="CD6" s="186" t="s">
        <v>14</v>
      </c>
      <c r="CE6" s="186" t="s">
        <v>948</v>
      </c>
      <c r="CF6" s="186" t="s">
        <v>14</v>
      </c>
      <c r="CG6" s="187" t="s">
        <v>950</v>
      </c>
      <c r="CH6" s="185" t="s">
        <v>8258</v>
      </c>
      <c r="CI6" s="186" t="e">
        <v>#N/A</v>
      </c>
      <c r="CJ6" s="186" t="e">
        <v>#N/A</v>
      </c>
      <c r="CK6" s="186" t="e">
        <v>#N/A</v>
      </c>
      <c r="CL6" s="186" t="e">
        <v>#N/A</v>
      </c>
      <c r="CM6" s="186" t="e">
        <v>#N/A</v>
      </c>
      <c r="CN6" s="186" t="e">
        <v>#N/A</v>
      </c>
      <c r="CO6" s="188" t="e">
        <v>#N/A</v>
      </c>
      <c r="CP6" s="186" t="s">
        <v>957</v>
      </c>
      <c r="CQ6" s="179">
        <v>444</v>
      </c>
      <c r="CR6" s="179" t="s">
        <v>954</v>
      </c>
      <c r="CS6" s="179" t="s">
        <v>22</v>
      </c>
      <c r="CT6" s="179">
        <v>2</v>
      </c>
      <c r="CU6" s="179" t="s">
        <v>956</v>
      </c>
      <c r="CV6" s="179" t="s">
        <v>955</v>
      </c>
      <c r="CW6" s="176" t="s">
        <v>950</v>
      </c>
      <c r="CX6" s="186" t="s">
        <v>6048</v>
      </c>
      <c r="CY6" s="183">
        <v>2400000</v>
      </c>
      <c r="CZ6" s="183" t="s">
        <v>6047</v>
      </c>
      <c r="DA6" s="183" t="s">
        <v>22</v>
      </c>
      <c r="DB6" s="183">
        <v>2</v>
      </c>
      <c r="DC6" s="183" t="s">
        <v>6049</v>
      </c>
      <c r="DD6" s="183" t="s">
        <v>6032</v>
      </c>
      <c r="DE6" s="189" t="s">
        <v>6035</v>
      </c>
      <c r="DF6" s="185" t="s">
        <v>6050</v>
      </c>
      <c r="DG6" s="175">
        <v>0</v>
      </c>
      <c r="DH6" s="179" t="s">
        <v>6047</v>
      </c>
      <c r="DI6" s="179" t="s">
        <v>22</v>
      </c>
      <c r="DJ6" s="179">
        <v>2</v>
      </c>
      <c r="DK6" s="179" t="s">
        <v>6049</v>
      </c>
      <c r="DL6" s="179" t="s">
        <v>6032</v>
      </c>
      <c r="DM6" s="176" t="s">
        <v>6035</v>
      </c>
      <c r="DN6" s="186" t="s">
        <v>6051</v>
      </c>
      <c r="DO6" s="183">
        <v>10200000</v>
      </c>
      <c r="DP6" s="186" t="s">
        <v>6047</v>
      </c>
      <c r="DQ6" s="186" t="s">
        <v>22</v>
      </c>
      <c r="DR6" s="186">
        <v>2</v>
      </c>
      <c r="DS6" s="186" t="s">
        <v>6049</v>
      </c>
      <c r="DT6" s="186" t="s">
        <v>6032</v>
      </c>
      <c r="DU6" s="187" t="s">
        <v>6035</v>
      </c>
      <c r="DV6" s="185" t="s">
        <v>6052</v>
      </c>
      <c r="DW6" s="175">
        <v>1272000</v>
      </c>
      <c r="DX6" s="179" t="s">
        <v>6047</v>
      </c>
      <c r="DY6" s="179" t="s">
        <v>22</v>
      </c>
      <c r="DZ6" s="179">
        <v>2</v>
      </c>
      <c r="EA6" s="179" t="s">
        <v>6049</v>
      </c>
      <c r="EB6" s="179" t="s">
        <v>6032</v>
      </c>
      <c r="EC6" s="176" t="s">
        <v>6035</v>
      </c>
      <c r="ED6" s="186" t="s">
        <v>6053</v>
      </c>
      <c r="EE6" s="183">
        <v>1032000</v>
      </c>
      <c r="EF6" s="186" t="s">
        <v>6047</v>
      </c>
      <c r="EG6" s="186" t="s">
        <v>22</v>
      </c>
      <c r="EH6" s="186">
        <v>2</v>
      </c>
      <c r="EI6" s="186" t="s">
        <v>6049</v>
      </c>
      <c r="EJ6" s="186" t="s">
        <v>6032</v>
      </c>
      <c r="EK6" s="187" t="s">
        <v>6035</v>
      </c>
      <c r="EL6" s="185" t="s">
        <v>6054</v>
      </c>
      <c r="EM6" s="175">
        <v>96000</v>
      </c>
      <c r="EN6" s="179" t="s">
        <v>6047</v>
      </c>
      <c r="EO6" s="179" t="s">
        <v>22</v>
      </c>
      <c r="EP6" s="179">
        <v>2</v>
      </c>
      <c r="EQ6" s="179" t="s">
        <v>6049</v>
      </c>
      <c r="ER6" s="179" t="s">
        <v>6032</v>
      </c>
      <c r="ES6" s="176" t="s">
        <v>6035</v>
      </c>
      <c r="ET6" s="186" t="s">
        <v>5128</v>
      </c>
      <c r="EU6" s="186">
        <v>227</v>
      </c>
      <c r="EV6" s="186" t="s">
        <v>5126</v>
      </c>
      <c r="EW6" s="186" t="s">
        <v>22</v>
      </c>
      <c r="EX6" s="186">
        <v>2</v>
      </c>
      <c r="EY6" s="186" t="s">
        <v>5127</v>
      </c>
      <c r="EZ6" s="186" t="s">
        <v>2949</v>
      </c>
      <c r="FA6" s="187" t="s">
        <v>5054</v>
      </c>
      <c r="FB6" s="185" t="s">
        <v>953</v>
      </c>
      <c r="FC6" s="179">
        <v>5</v>
      </c>
      <c r="FD6" s="179">
        <v>0</v>
      </c>
      <c r="FE6" s="179" t="s">
        <v>22</v>
      </c>
      <c r="FF6" s="179">
        <v>2</v>
      </c>
      <c r="FG6" s="179" t="s">
        <v>952</v>
      </c>
      <c r="FH6" s="179">
        <v>0</v>
      </c>
      <c r="FI6" s="176" t="s">
        <v>950</v>
      </c>
      <c r="FJ6" s="185" t="s">
        <v>962</v>
      </c>
      <c r="FK6" s="186" t="s">
        <v>14</v>
      </c>
      <c r="FL6" s="186">
        <v>0</v>
      </c>
      <c r="FM6" s="186" t="s">
        <v>22</v>
      </c>
      <c r="FN6" s="186">
        <v>2</v>
      </c>
      <c r="FO6" s="186">
        <v>0</v>
      </c>
      <c r="FP6" s="183">
        <v>0</v>
      </c>
      <c r="FQ6" s="184" t="s">
        <v>950</v>
      </c>
      <c r="FR6" s="185" t="s">
        <v>963</v>
      </c>
      <c r="FS6" s="179" t="s">
        <v>14</v>
      </c>
      <c r="FT6" s="179">
        <v>0</v>
      </c>
      <c r="FU6" s="179" t="s">
        <v>22</v>
      </c>
      <c r="FV6" s="179">
        <v>2</v>
      </c>
      <c r="FW6" s="179">
        <v>0</v>
      </c>
      <c r="FX6" s="179">
        <v>0</v>
      </c>
      <c r="FY6" s="176" t="s">
        <v>950</v>
      </c>
      <c r="FZ6" s="186" t="s">
        <v>3410</v>
      </c>
      <c r="GA6" s="186">
        <v>1</v>
      </c>
      <c r="GB6" s="186" t="s">
        <v>3407</v>
      </c>
      <c r="GC6" s="186" t="s">
        <v>22</v>
      </c>
      <c r="GD6" s="186">
        <v>2</v>
      </c>
      <c r="GE6" s="186" t="s">
        <v>3301</v>
      </c>
      <c r="GF6" s="186" t="s">
        <v>3300</v>
      </c>
      <c r="GG6" s="187" t="s">
        <v>3409</v>
      </c>
      <c r="GH6" s="185" t="s">
        <v>3416</v>
      </c>
      <c r="GI6" s="179">
        <v>2</v>
      </c>
      <c r="GJ6" s="179" t="s">
        <v>3407</v>
      </c>
      <c r="GK6" s="179" t="s">
        <v>22</v>
      </c>
      <c r="GL6" s="179">
        <v>2</v>
      </c>
      <c r="GM6" s="179" t="s">
        <v>3301</v>
      </c>
      <c r="GN6" s="179" t="s">
        <v>3300</v>
      </c>
      <c r="GO6" s="176" t="s">
        <v>3409</v>
      </c>
      <c r="GP6" s="186" t="s">
        <v>3411</v>
      </c>
      <c r="GQ6" s="186">
        <v>2</v>
      </c>
      <c r="GR6" s="186" t="s">
        <v>3407</v>
      </c>
      <c r="GS6" s="186" t="s">
        <v>22</v>
      </c>
      <c r="GT6" s="186">
        <v>2</v>
      </c>
      <c r="GU6" s="186" t="s">
        <v>3301</v>
      </c>
      <c r="GV6" s="186" t="s">
        <v>3300</v>
      </c>
      <c r="GW6" s="187" t="s">
        <v>3409</v>
      </c>
      <c r="GX6" s="185" t="s">
        <v>3417</v>
      </c>
      <c r="GY6" s="179">
        <v>0</v>
      </c>
      <c r="GZ6" s="179" t="s">
        <v>3407</v>
      </c>
      <c r="HA6" s="179" t="s">
        <v>22</v>
      </c>
      <c r="HB6" s="179">
        <v>2</v>
      </c>
      <c r="HC6" s="179" t="s">
        <v>3301</v>
      </c>
      <c r="HD6" s="179" t="s">
        <v>3300</v>
      </c>
      <c r="HE6" s="176" t="s">
        <v>3409</v>
      </c>
      <c r="HF6" s="186" t="s">
        <v>3408</v>
      </c>
      <c r="HG6" s="186">
        <v>2</v>
      </c>
      <c r="HH6" s="186" t="s">
        <v>3407</v>
      </c>
      <c r="HI6" s="186" t="s">
        <v>22</v>
      </c>
      <c r="HJ6" s="186">
        <v>2</v>
      </c>
      <c r="HK6" s="186" t="s">
        <v>3301</v>
      </c>
      <c r="HL6" s="186" t="s">
        <v>3300</v>
      </c>
      <c r="HM6" s="187" t="s">
        <v>3409</v>
      </c>
      <c r="HN6" s="185" t="s">
        <v>3415</v>
      </c>
      <c r="HO6" s="179">
        <v>0</v>
      </c>
      <c r="HP6" s="179" t="s">
        <v>3407</v>
      </c>
      <c r="HQ6" s="179" t="s">
        <v>22</v>
      </c>
      <c r="HR6" s="179">
        <v>2</v>
      </c>
      <c r="HS6" s="179" t="s">
        <v>3301</v>
      </c>
      <c r="HT6" s="179" t="s">
        <v>3300</v>
      </c>
      <c r="HU6" s="176" t="s">
        <v>3409</v>
      </c>
      <c r="HV6" s="186" t="s">
        <v>3412</v>
      </c>
      <c r="HW6" s="186">
        <v>1</v>
      </c>
      <c r="HX6" s="186" t="s">
        <v>3407</v>
      </c>
      <c r="HY6" s="186" t="s">
        <v>22</v>
      </c>
      <c r="HZ6" s="186">
        <v>2</v>
      </c>
      <c r="IA6" s="186" t="s">
        <v>3301</v>
      </c>
      <c r="IB6" s="186" t="s">
        <v>3300</v>
      </c>
      <c r="IC6" s="187" t="s">
        <v>3409</v>
      </c>
      <c r="ID6" s="185" t="s">
        <v>3414</v>
      </c>
      <c r="IE6" s="179">
        <v>0</v>
      </c>
      <c r="IF6" s="179" t="s">
        <v>3407</v>
      </c>
      <c r="IG6" s="179" t="s">
        <v>22</v>
      </c>
      <c r="IH6" s="179">
        <v>2</v>
      </c>
      <c r="II6" s="179" t="s">
        <v>3301</v>
      </c>
      <c r="IJ6" s="179" t="s">
        <v>3300</v>
      </c>
      <c r="IK6" s="176" t="s">
        <v>3409</v>
      </c>
      <c r="IL6" s="186" t="s">
        <v>3413</v>
      </c>
      <c r="IM6" s="186">
        <v>2</v>
      </c>
      <c r="IN6" s="186" t="s">
        <v>3407</v>
      </c>
      <c r="IO6" s="186" t="s">
        <v>22</v>
      </c>
      <c r="IP6" s="186">
        <v>2</v>
      </c>
      <c r="IQ6" s="186" t="s">
        <v>3301</v>
      </c>
      <c r="IR6" s="186" t="s">
        <v>3300</v>
      </c>
      <c r="IS6" s="187" t="s">
        <v>3409</v>
      </c>
    </row>
    <row r="7" spans="1:253" s="281" customFormat="1" ht="12.75" customHeight="1" x14ac:dyDescent="0.25">
      <c r="A7" s="281" t="s">
        <v>584</v>
      </c>
      <c r="B7" s="281" t="s">
        <v>7945</v>
      </c>
      <c r="C7" s="281" t="s">
        <v>585</v>
      </c>
      <c r="D7" s="281" t="s">
        <v>586</v>
      </c>
      <c r="E7" s="281" t="s">
        <v>7347</v>
      </c>
      <c r="F7" s="281" t="s">
        <v>6015</v>
      </c>
      <c r="G7" s="174">
        <v>21135000</v>
      </c>
      <c r="H7" s="175" t="s">
        <v>6012</v>
      </c>
      <c r="I7" s="175" t="s">
        <v>22</v>
      </c>
      <c r="J7" s="175">
        <v>2</v>
      </c>
      <c r="K7" s="175" t="s">
        <v>6014</v>
      </c>
      <c r="L7" s="175" t="s">
        <v>6013</v>
      </c>
      <c r="M7" s="176" t="s">
        <v>5962</v>
      </c>
      <c r="N7" s="185" t="s">
        <v>2695</v>
      </c>
      <c r="O7" s="177">
        <v>151789</v>
      </c>
      <c r="P7" s="177" t="s">
        <v>2692</v>
      </c>
      <c r="Q7" s="177" t="s">
        <v>42</v>
      </c>
      <c r="R7" s="177">
        <v>1</v>
      </c>
      <c r="S7" s="177" t="s">
        <v>2694</v>
      </c>
      <c r="T7" s="177" t="s">
        <v>2693</v>
      </c>
      <c r="U7" s="178" t="s">
        <v>2696</v>
      </c>
      <c r="V7" s="185" t="s">
        <v>6017</v>
      </c>
      <c r="W7" s="175">
        <v>8736000</v>
      </c>
      <c r="X7" s="175" t="s">
        <v>6012</v>
      </c>
      <c r="Y7" s="175" t="s">
        <v>22</v>
      </c>
      <c r="Z7" s="175">
        <v>2</v>
      </c>
      <c r="AA7" s="175" t="s">
        <v>6016</v>
      </c>
      <c r="AB7" s="175" t="s">
        <v>6013</v>
      </c>
      <c r="AC7" s="176" t="s">
        <v>5962</v>
      </c>
      <c r="AD7" s="185" t="s">
        <v>6021</v>
      </c>
      <c r="AE7" s="183">
        <v>5277000</v>
      </c>
      <c r="AF7" s="183" t="s">
        <v>6018</v>
      </c>
      <c r="AG7" s="183" t="s">
        <v>22</v>
      </c>
      <c r="AH7" s="183">
        <v>2</v>
      </c>
      <c r="AI7" s="183" t="s">
        <v>6020</v>
      </c>
      <c r="AJ7" s="183" t="s">
        <v>6019</v>
      </c>
      <c r="AK7" s="184" t="s">
        <v>5962</v>
      </c>
      <c r="AL7" s="185" t="s">
        <v>6025</v>
      </c>
      <c r="AM7" s="175">
        <v>1142000</v>
      </c>
      <c r="AN7" s="175" t="s">
        <v>6022</v>
      </c>
      <c r="AO7" s="175" t="s">
        <v>60</v>
      </c>
      <c r="AP7" s="175">
        <v>3</v>
      </c>
      <c r="AQ7" s="175" t="s">
        <v>6024</v>
      </c>
      <c r="AR7" s="175" t="s">
        <v>6023</v>
      </c>
      <c r="AS7" s="176" t="s">
        <v>5962</v>
      </c>
      <c r="AT7" s="186" t="s">
        <v>594</v>
      </c>
      <c r="AU7" s="183" t="s">
        <v>14</v>
      </c>
      <c r="AV7" s="183">
        <v>0</v>
      </c>
      <c r="AW7" s="183" t="s">
        <v>14</v>
      </c>
      <c r="AX7" s="183" t="s">
        <v>14</v>
      </c>
      <c r="AY7" s="183">
        <v>0</v>
      </c>
      <c r="AZ7" s="183">
        <v>0</v>
      </c>
      <c r="BA7" s="184" t="s">
        <v>588</v>
      </c>
      <c r="BB7" s="185" t="s">
        <v>593</v>
      </c>
      <c r="BC7" s="175" t="s">
        <v>14</v>
      </c>
      <c r="BD7" s="175">
        <v>0</v>
      </c>
      <c r="BE7" s="175" t="s">
        <v>14</v>
      </c>
      <c r="BF7" s="175" t="s">
        <v>14</v>
      </c>
      <c r="BG7" s="175">
        <v>0</v>
      </c>
      <c r="BH7" s="175">
        <v>0</v>
      </c>
      <c r="BI7" s="176" t="s">
        <v>588</v>
      </c>
      <c r="BJ7" s="186" t="s">
        <v>6029</v>
      </c>
      <c r="BK7" s="186">
        <v>566</v>
      </c>
      <c r="BL7" s="186" t="s">
        <v>6026</v>
      </c>
      <c r="BM7" s="186" t="s">
        <v>22</v>
      </c>
      <c r="BN7" s="186">
        <v>2</v>
      </c>
      <c r="BO7" s="186" t="s">
        <v>6028</v>
      </c>
      <c r="BP7" s="183" t="s">
        <v>6027</v>
      </c>
      <c r="BQ7" s="187" t="s">
        <v>5962</v>
      </c>
      <c r="BR7" s="185" t="s">
        <v>587</v>
      </c>
      <c r="BS7" s="179" t="s">
        <v>14</v>
      </c>
      <c r="BT7" s="179">
        <v>0</v>
      </c>
      <c r="BU7" s="179" t="s">
        <v>14</v>
      </c>
      <c r="BV7" s="179" t="s">
        <v>14</v>
      </c>
      <c r="BW7" s="179">
        <v>0</v>
      </c>
      <c r="BX7" s="179">
        <v>0</v>
      </c>
      <c r="BY7" s="176" t="s">
        <v>588</v>
      </c>
      <c r="BZ7" s="186" t="s">
        <v>589</v>
      </c>
      <c r="CA7" s="186" t="s">
        <v>14</v>
      </c>
      <c r="CB7" s="186">
        <v>0</v>
      </c>
      <c r="CC7" s="186" t="s">
        <v>14</v>
      </c>
      <c r="CD7" s="186" t="s">
        <v>14</v>
      </c>
      <c r="CE7" s="186">
        <v>0</v>
      </c>
      <c r="CF7" s="186">
        <v>0</v>
      </c>
      <c r="CG7" s="187" t="s">
        <v>588</v>
      </c>
      <c r="CH7" s="185" t="s">
        <v>8259</v>
      </c>
      <c r="CI7" s="186" t="e">
        <v>#N/A</v>
      </c>
      <c r="CJ7" s="186" t="e">
        <v>#N/A</v>
      </c>
      <c r="CK7" s="186" t="e">
        <v>#N/A</v>
      </c>
      <c r="CL7" s="186" t="e">
        <v>#N/A</v>
      </c>
      <c r="CM7" s="186" t="e">
        <v>#N/A</v>
      </c>
      <c r="CN7" s="186" t="e">
        <v>#N/A</v>
      </c>
      <c r="CO7" s="188" t="e">
        <v>#N/A</v>
      </c>
      <c r="CP7" s="186" t="s">
        <v>592</v>
      </c>
      <c r="CQ7" s="179" t="s">
        <v>14</v>
      </c>
      <c r="CR7" s="179">
        <v>0</v>
      </c>
      <c r="CS7" s="179" t="s">
        <v>22</v>
      </c>
      <c r="CT7" s="179">
        <v>2</v>
      </c>
      <c r="CU7" s="179">
        <v>0</v>
      </c>
      <c r="CV7" s="179">
        <v>0</v>
      </c>
      <c r="CW7" s="176" t="s">
        <v>588</v>
      </c>
      <c r="CX7" s="186" t="s">
        <v>3156</v>
      </c>
      <c r="CY7" s="183">
        <v>2170000</v>
      </c>
      <c r="CZ7" s="183" t="s">
        <v>3149</v>
      </c>
      <c r="DA7" s="183" t="s">
        <v>22</v>
      </c>
      <c r="DB7" s="183">
        <v>2</v>
      </c>
      <c r="DC7" s="183" t="s">
        <v>3151</v>
      </c>
      <c r="DD7" s="183" t="s">
        <v>3150</v>
      </c>
      <c r="DE7" s="189" t="s">
        <v>3153</v>
      </c>
      <c r="DF7" s="185" t="s">
        <v>3154</v>
      </c>
      <c r="DG7" s="175">
        <v>3459000</v>
      </c>
      <c r="DH7" s="179" t="s">
        <v>3149</v>
      </c>
      <c r="DI7" s="179" t="s">
        <v>22</v>
      </c>
      <c r="DJ7" s="179">
        <v>2</v>
      </c>
      <c r="DK7" s="179" t="s">
        <v>3151</v>
      </c>
      <c r="DL7" s="179" t="s">
        <v>3150</v>
      </c>
      <c r="DM7" s="176" t="s">
        <v>3153</v>
      </c>
      <c r="DN7" s="186" t="s">
        <v>3158</v>
      </c>
      <c r="DO7" s="183">
        <v>3107000</v>
      </c>
      <c r="DP7" s="186" t="s">
        <v>3149</v>
      </c>
      <c r="DQ7" s="186" t="s">
        <v>22</v>
      </c>
      <c r="DR7" s="186">
        <v>2</v>
      </c>
      <c r="DS7" s="186" t="s">
        <v>3151</v>
      </c>
      <c r="DT7" s="186" t="s">
        <v>3150</v>
      </c>
      <c r="DU7" s="187" t="s">
        <v>3153</v>
      </c>
      <c r="DV7" s="185" t="s">
        <v>3155</v>
      </c>
      <c r="DW7" s="175">
        <v>490000</v>
      </c>
      <c r="DX7" s="179" t="s">
        <v>3149</v>
      </c>
      <c r="DY7" s="179" t="s">
        <v>22</v>
      </c>
      <c r="DZ7" s="179">
        <v>2</v>
      </c>
      <c r="EA7" s="179" t="s">
        <v>3151</v>
      </c>
      <c r="EB7" s="179" t="s">
        <v>3150</v>
      </c>
      <c r="EC7" s="176" t="s">
        <v>3153</v>
      </c>
      <c r="ED7" s="186" t="s">
        <v>3157</v>
      </c>
      <c r="EE7" s="183">
        <v>764000</v>
      </c>
      <c r="EF7" s="186" t="s">
        <v>3149</v>
      </c>
      <c r="EG7" s="186" t="s">
        <v>22</v>
      </c>
      <c r="EH7" s="186">
        <v>2</v>
      </c>
      <c r="EI7" s="186" t="s">
        <v>3151</v>
      </c>
      <c r="EJ7" s="186" t="s">
        <v>3150</v>
      </c>
      <c r="EK7" s="187" t="s">
        <v>3153</v>
      </c>
      <c r="EL7" s="185" t="s">
        <v>3152</v>
      </c>
      <c r="EM7" s="175">
        <v>916000</v>
      </c>
      <c r="EN7" s="179" t="s">
        <v>3149</v>
      </c>
      <c r="EO7" s="179" t="s">
        <v>22</v>
      </c>
      <c r="EP7" s="179">
        <v>2</v>
      </c>
      <c r="EQ7" s="179" t="s">
        <v>3151</v>
      </c>
      <c r="ER7" s="179" t="s">
        <v>3150</v>
      </c>
      <c r="ES7" s="176" t="s">
        <v>3153</v>
      </c>
      <c r="ET7" s="186" t="s">
        <v>6030</v>
      </c>
      <c r="EU7" s="186">
        <v>566</v>
      </c>
      <c r="EV7" s="186" t="s">
        <v>6026</v>
      </c>
      <c r="EW7" s="186" t="s">
        <v>22</v>
      </c>
      <c r="EX7" s="186">
        <v>2</v>
      </c>
      <c r="EY7" s="186" t="s">
        <v>6028</v>
      </c>
      <c r="EZ7" s="186" t="s">
        <v>6027</v>
      </c>
      <c r="FA7" s="187" t="s">
        <v>5962</v>
      </c>
      <c r="FB7" s="185" t="s">
        <v>591</v>
      </c>
      <c r="FC7" s="179">
        <v>4</v>
      </c>
      <c r="FD7" s="179">
        <v>0</v>
      </c>
      <c r="FE7" s="179" t="s">
        <v>22</v>
      </c>
      <c r="FF7" s="179">
        <v>2</v>
      </c>
      <c r="FG7" s="179" t="s">
        <v>590</v>
      </c>
      <c r="FH7" s="179">
        <v>0</v>
      </c>
      <c r="FI7" s="176" t="s">
        <v>588</v>
      </c>
      <c r="FJ7" s="185" t="s">
        <v>2698</v>
      </c>
      <c r="FK7" s="186" t="s">
        <v>14</v>
      </c>
      <c r="FL7" s="186" t="s">
        <v>14</v>
      </c>
      <c r="FM7" s="186" t="s">
        <v>14</v>
      </c>
      <c r="FN7" s="186" t="s">
        <v>14</v>
      </c>
      <c r="FO7" s="186" t="s">
        <v>2697</v>
      </c>
      <c r="FP7" s="183" t="s">
        <v>14</v>
      </c>
      <c r="FQ7" s="184" t="s">
        <v>2696</v>
      </c>
      <c r="FR7" s="185" t="s">
        <v>2699</v>
      </c>
      <c r="FS7" s="179" t="s">
        <v>14</v>
      </c>
      <c r="FT7" s="179" t="s">
        <v>14</v>
      </c>
      <c r="FU7" s="179" t="s">
        <v>14</v>
      </c>
      <c r="FV7" s="179" t="s">
        <v>14</v>
      </c>
      <c r="FW7" s="179" t="s">
        <v>2697</v>
      </c>
      <c r="FX7" s="179" t="s">
        <v>14</v>
      </c>
      <c r="FY7" s="176" t="s">
        <v>2696</v>
      </c>
      <c r="FZ7" s="186" t="s">
        <v>3377</v>
      </c>
      <c r="GA7" s="186">
        <v>0</v>
      </c>
      <c r="GB7" s="186" t="s">
        <v>2814</v>
      </c>
      <c r="GC7" s="186" t="s">
        <v>22</v>
      </c>
      <c r="GD7" s="186">
        <v>2</v>
      </c>
      <c r="GE7" s="186" t="s">
        <v>3301</v>
      </c>
      <c r="GF7" s="186" t="s">
        <v>3300</v>
      </c>
      <c r="GG7" s="187" t="s">
        <v>3350</v>
      </c>
      <c r="GH7" s="185" t="s">
        <v>3383</v>
      </c>
      <c r="GI7" s="179">
        <v>2</v>
      </c>
      <c r="GJ7" s="179" t="s">
        <v>2814</v>
      </c>
      <c r="GK7" s="179" t="s">
        <v>22</v>
      </c>
      <c r="GL7" s="179">
        <v>2</v>
      </c>
      <c r="GM7" s="179" t="s">
        <v>3301</v>
      </c>
      <c r="GN7" s="179" t="s">
        <v>3300</v>
      </c>
      <c r="GO7" s="176" t="s">
        <v>3350</v>
      </c>
      <c r="GP7" s="186" t="s">
        <v>3378</v>
      </c>
      <c r="GQ7" s="186">
        <v>2</v>
      </c>
      <c r="GR7" s="186" t="s">
        <v>2814</v>
      </c>
      <c r="GS7" s="186" t="s">
        <v>22</v>
      </c>
      <c r="GT7" s="186">
        <v>2</v>
      </c>
      <c r="GU7" s="186" t="s">
        <v>3301</v>
      </c>
      <c r="GV7" s="186" t="s">
        <v>3300</v>
      </c>
      <c r="GW7" s="187" t="s">
        <v>3350</v>
      </c>
      <c r="GX7" s="185" t="s">
        <v>3384</v>
      </c>
      <c r="GY7" s="179">
        <v>3</v>
      </c>
      <c r="GZ7" s="179" t="s">
        <v>2814</v>
      </c>
      <c r="HA7" s="179" t="s">
        <v>22</v>
      </c>
      <c r="HB7" s="179">
        <v>2</v>
      </c>
      <c r="HC7" s="179" t="s">
        <v>3301</v>
      </c>
      <c r="HD7" s="179" t="s">
        <v>3300</v>
      </c>
      <c r="HE7" s="176" t="s">
        <v>3350</v>
      </c>
      <c r="HF7" s="186" t="s">
        <v>3376</v>
      </c>
      <c r="HG7" s="186">
        <v>0</v>
      </c>
      <c r="HH7" s="186" t="s">
        <v>2814</v>
      </c>
      <c r="HI7" s="186" t="s">
        <v>22</v>
      </c>
      <c r="HJ7" s="186">
        <v>2</v>
      </c>
      <c r="HK7" s="186" t="s">
        <v>3301</v>
      </c>
      <c r="HL7" s="186" t="s">
        <v>3300</v>
      </c>
      <c r="HM7" s="187" t="s">
        <v>3350</v>
      </c>
      <c r="HN7" s="185" t="s">
        <v>3382</v>
      </c>
      <c r="HO7" s="179">
        <v>2</v>
      </c>
      <c r="HP7" s="179" t="s">
        <v>2814</v>
      </c>
      <c r="HQ7" s="179" t="s">
        <v>22</v>
      </c>
      <c r="HR7" s="179">
        <v>2</v>
      </c>
      <c r="HS7" s="179" t="s">
        <v>3301</v>
      </c>
      <c r="HT7" s="179" t="s">
        <v>3300</v>
      </c>
      <c r="HU7" s="176" t="s">
        <v>3350</v>
      </c>
      <c r="HV7" s="186" t="s">
        <v>3379</v>
      </c>
      <c r="HW7" s="186">
        <v>3</v>
      </c>
      <c r="HX7" s="186" t="s">
        <v>2814</v>
      </c>
      <c r="HY7" s="186" t="s">
        <v>22</v>
      </c>
      <c r="HZ7" s="186">
        <v>2</v>
      </c>
      <c r="IA7" s="186" t="s">
        <v>3301</v>
      </c>
      <c r="IB7" s="186" t="s">
        <v>3300</v>
      </c>
      <c r="IC7" s="187" t="s">
        <v>3350</v>
      </c>
      <c r="ID7" s="185" t="s">
        <v>3381</v>
      </c>
      <c r="IE7" s="179">
        <v>0</v>
      </c>
      <c r="IF7" s="179" t="s">
        <v>2814</v>
      </c>
      <c r="IG7" s="179" t="s">
        <v>22</v>
      </c>
      <c r="IH7" s="179">
        <v>2</v>
      </c>
      <c r="II7" s="179" t="s">
        <v>3301</v>
      </c>
      <c r="IJ7" s="179" t="s">
        <v>3300</v>
      </c>
      <c r="IK7" s="176" t="s">
        <v>3350</v>
      </c>
      <c r="IL7" s="186" t="s">
        <v>3380</v>
      </c>
      <c r="IM7" s="186">
        <v>3</v>
      </c>
      <c r="IN7" s="186" t="s">
        <v>2814</v>
      </c>
      <c r="IO7" s="186" t="s">
        <v>22</v>
      </c>
      <c r="IP7" s="186">
        <v>2</v>
      </c>
      <c r="IQ7" s="186" t="s">
        <v>3301</v>
      </c>
      <c r="IR7" s="186" t="s">
        <v>3300</v>
      </c>
      <c r="IS7" s="187" t="s">
        <v>3350</v>
      </c>
    </row>
    <row r="8" spans="1:253" s="281" customFormat="1" ht="12.75" customHeight="1" x14ac:dyDescent="0.25">
      <c r="A8" s="281" t="s">
        <v>207</v>
      </c>
      <c r="B8" s="281" t="s">
        <v>7953</v>
      </c>
      <c r="C8" s="281" t="s">
        <v>208</v>
      </c>
      <c r="D8" s="281" t="s">
        <v>209</v>
      </c>
      <c r="E8" s="281" t="s">
        <v>7323</v>
      </c>
      <c r="F8" s="281" t="s">
        <v>5877</v>
      </c>
      <c r="G8" s="174">
        <v>143197000</v>
      </c>
      <c r="H8" s="175" t="s">
        <v>5874</v>
      </c>
      <c r="I8" s="175" t="s">
        <v>22</v>
      </c>
      <c r="J8" s="175">
        <v>2</v>
      </c>
      <c r="K8" s="175" t="s">
        <v>5876</v>
      </c>
      <c r="L8" s="175" t="s">
        <v>5875</v>
      </c>
      <c r="M8" s="176" t="s">
        <v>5864</v>
      </c>
      <c r="N8" s="185" t="s">
        <v>4674</v>
      </c>
      <c r="O8" s="177">
        <v>650</v>
      </c>
      <c r="P8" s="177" t="s">
        <v>4671</v>
      </c>
      <c r="Q8" s="177" t="s">
        <v>42</v>
      </c>
      <c r="R8" s="177">
        <v>1</v>
      </c>
      <c r="S8" s="177" t="s">
        <v>4673</v>
      </c>
      <c r="T8" s="177" t="s">
        <v>4672</v>
      </c>
      <c r="U8" s="178" t="s">
        <v>4658</v>
      </c>
      <c r="V8" s="185" t="s">
        <v>6882</v>
      </c>
      <c r="W8" s="175">
        <v>1356000</v>
      </c>
      <c r="X8" s="175" t="s">
        <v>6879</v>
      </c>
      <c r="Y8" s="175" t="s">
        <v>42</v>
      </c>
      <c r="Z8" s="175">
        <v>1</v>
      </c>
      <c r="AA8" s="175" t="s">
        <v>6881</v>
      </c>
      <c r="AB8" s="175" t="s">
        <v>6880</v>
      </c>
      <c r="AC8" s="176" t="s">
        <v>6883</v>
      </c>
      <c r="AD8" s="185" t="s">
        <v>6884</v>
      </c>
      <c r="AE8" s="183">
        <v>1356000</v>
      </c>
      <c r="AF8" s="183" t="s">
        <v>6879</v>
      </c>
      <c r="AG8" s="183" t="s">
        <v>42</v>
      </c>
      <c r="AH8" s="183">
        <v>1</v>
      </c>
      <c r="AI8" s="183" t="s">
        <v>6881</v>
      </c>
      <c r="AJ8" s="183" t="s">
        <v>6880</v>
      </c>
      <c r="AK8" s="184" t="s">
        <v>6883</v>
      </c>
      <c r="AL8" s="185" t="s">
        <v>6886</v>
      </c>
      <c r="AM8" s="175">
        <v>884000</v>
      </c>
      <c r="AN8" s="175" t="s">
        <v>6879</v>
      </c>
      <c r="AO8" s="175" t="s">
        <v>42</v>
      </c>
      <c r="AP8" s="175">
        <v>1</v>
      </c>
      <c r="AQ8" s="175" t="s">
        <v>6885</v>
      </c>
      <c r="AR8" s="175" t="s">
        <v>6880</v>
      </c>
      <c r="AS8" s="176" t="s">
        <v>6883</v>
      </c>
      <c r="AT8" s="186" t="s">
        <v>6891</v>
      </c>
      <c r="AU8" s="183">
        <v>607</v>
      </c>
      <c r="AV8" s="183" t="s">
        <v>6888</v>
      </c>
      <c r="AW8" s="183" t="s">
        <v>42</v>
      </c>
      <c r="AX8" s="183">
        <v>1</v>
      </c>
      <c r="AY8" s="183" t="s">
        <v>6890</v>
      </c>
      <c r="AZ8" s="183" t="s">
        <v>6889</v>
      </c>
      <c r="BA8" s="184" t="s">
        <v>6883</v>
      </c>
      <c r="BB8" s="185" t="s">
        <v>6887</v>
      </c>
      <c r="BC8" s="175">
        <v>0</v>
      </c>
      <c r="BD8" s="175" t="s">
        <v>14</v>
      </c>
      <c r="BE8" s="175" t="s">
        <v>14</v>
      </c>
      <c r="BF8" s="175" t="s">
        <v>14</v>
      </c>
      <c r="BG8" s="175" t="s">
        <v>14</v>
      </c>
      <c r="BH8" s="175" t="s">
        <v>14</v>
      </c>
      <c r="BI8" s="176" t="s">
        <v>6883</v>
      </c>
      <c r="BJ8" s="186" t="s">
        <v>6895</v>
      </c>
      <c r="BK8" s="186">
        <v>15</v>
      </c>
      <c r="BL8" s="186" t="s">
        <v>6892</v>
      </c>
      <c r="BM8" s="186" t="s">
        <v>42</v>
      </c>
      <c r="BN8" s="186">
        <v>1</v>
      </c>
      <c r="BO8" s="186" t="s">
        <v>6894</v>
      </c>
      <c r="BP8" s="183" t="s">
        <v>6893</v>
      </c>
      <c r="BQ8" s="187" t="s">
        <v>6883</v>
      </c>
      <c r="BR8" s="185" t="s">
        <v>1326</v>
      </c>
      <c r="BS8" s="179" t="s">
        <v>14</v>
      </c>
      <c r="BT8" s="179" t="s">
        <v>14</v>
      </c>
      <c r="BU8" s="179" t="s">
        <v>14</v>
      </c>
      <c r="BV8" s="179" t="s">
        <v>14</v>
      </c>
      <c r="BW8" s="179" t="s">
        <v>14</v>
      </c>
      <c r="BX8" s="179" t="s">
        <v>14</v>
      </c>
      <c r="BY8" s="176" t="s">
        <v>1327</v>
      </c>
      <c r="BZ8" s="186" t="s">
        <v>1328</v>
      </c>
      <c r="CA8" s="186" t="s">
        <v>14</v>
      </c>
      <c r="CB8" s="186" t="s">
        <v>14</v>
      </c>
      <c r="CC8" s="186" t="s">
        <v>14</v>
      </c>
      <c r="CD8" s="186" t="s">
        <v>14</v>
      </c>
      <c r="CE8" s="186" t="s">
        <v>14</v>
      </c>
      <c r="CF8" s="186" t="s">
        <v>14</v>
      </c>
      <c r="CG8" s="187" t="s">
        <v>1327</v>
      </c>
      <c r="CH8" s="185" t="s">
        <v>8260</v>
      </c>
      <c r="CI8" s="186" t="e">
        <v>#N/A</v>
      </c>
      <c r="CJ8" s="186" t="e">
        <v>#N/A</v>
      </c>
      <c r="CK8" s="186" t="e">
        <v>#N/A</v>
      </c>
      <c r="CL8" s="186" t="e">
        <v>#N/A</v>
      </c>
      <c r="CM8" s="186" t="e">
        <v>#N/A</v>
      </c>
      <c r="CN8" s="186" t="e">
        <v>#N/A</v>
      </c>
      <c r="CO8" s="188" t="e">
        <v>#N/A</v>
      </c>
      <c r="CP8" s="186" t="s">
        <v>2206</v>
      </c>
      <c r="CQ8" s="179" t="s">
        <v>14</v>
      </c>
      <c r="CR8" s="179" t="s">
        <v>14</v>
      </c>
      <c r="CS8" s="179" t="s">
        <v>14</v>
      </c>
      <c r="CT8" s="179" t="s">
        <v>14</v>
      </c>
      <c r="CU8" s="179" t="s">
        <v>14</v>
      </c>
      <c r="CV8" s="179" t="s">
        <v>14</v>
      </c>
      <c r="CW8" s="176" t="s">
        <v>2207</v>
      </c>
      <c r="CX8" s="186" t="s">
        <v>5880</v>
      </c>
      <c r="CY8" s="183">
        <v>877000</v>
      </c>
      <c r="CZ8" s="183" t="s">
        <v>2419</v>
      </c>
      <c r="DA8" s="183" t="s">
        <v>22</v>
      </c>
      <c r="DB8" s="183">
        <v>2</v>
      </c>
      <c r="DC8" s="183" t="s">
        <v>5879</v>
      </c>
      <c r="DD8" s="183" t="s">
        <v>5878</v>
      </c>
      <c r="DE8" s="189" t="s">
        <v>5864</v>
      </c>
      <c r="DF8" s="185" t="s">
        <v>5881</v>
      </c>
      <c r="DG8" s="175">
        <v>0</v>
      </c>
      <c r="DH8" s="179" t="s">
        <v>2419</v>
      </c>
      <c r="DI8" s="179" t="s">
        <v>22</v>
      </c>
      <c r="DJ8" s="179">
        <v>2</v>
      </c>
      <c r="DK8" s="179" t="s">
        <v>5879</v>
      </c>
      <c r="DL8" s="179" t="s">
        <v>5878</v>
      </c>
      <c r="DM8" s="176" t="s">
        <v>5864</v>
      </c>
      <c r="DN8" s="186" t="s">
        <v>5882</v>
      </c>
      <c r="DO8" s="183">
        <v>472000</v>
      </c>
      <c r="DP8" s="186" t="s">
        <v>2419</v>
      </c>
      <c r="DQ8" s="186" t="s">
        <v>22</v>
      </c>
      <c r="DR8" s="186">
        <v>2</v>
      </c>
      <c r="DS8" s="186" t="s">
        <v>5879</v>
      </c>
      <c r="DT8" s="186" t="s">
        <v>5878</v>
      </c>
      <c r="DU8" s="187" t="s">
        <v>5864</v>
      </c>
      <c r="DV8" s="185" t="s">
        <v>5883</v>
      </c>
      <c r="DW8" s="175">
        <v>670000</v>
      </c>
      <c r="DX8" s="179" t="s">
        <v>2419</v>
      </c>
      <c r="DY8" s="179" t="s">
        <v>22</v>
      </c>
      <c r="DZ8" s="179">
        <v>2</v>
      </c>
      <c r="EA8" s="179" t="s">
        <v>5879</v>
      </c>
      <c r="EB8" s="179" t="s">
        <v>5878</v>
      </c>
      <c r="EC8" s="176" t="s">
        <v>5864</v>
      </c>
      <c r="ED8" s="186" t="s">
        <v>5884</v>
      </c>
      <c r="EE8" s="183">
        <v>207000</v>
      </c>
      <c r="EF8" s="186" t="s">
        <v>2419</v>
      </c>
      <c r="EG8" s="186" t="s">
        <v>22</v>
      </c>
      <c r="EH8" s="186">
        <v>2</v>
      </c>
      <c r="EI8" s="186" t="s">
        <v>5879</v>
      </c>
      <c r="EJ8" s="186" t="s">
        <v>5878</v>
      </c>
      <c r="EK8" s="187" t="s">
        <v>5864</v>
      </c>
      <c r="EL8" s="185" t="s">
        <v>5885</v>
      </c>
      <c r="EM8" s="175">
        <v>0</v>
      </c>
      <c r="EN8" s="179" t="s">
        <v>2419</v>
      </c>
      <c r="EO8" s="179" t="s">
        <v>22</v>
      </c>
      <c r="EP8" s="179">
        <v>2</v>
      </c>
      <c r="EQ8" s="179" t="s">
        <v>5879</v>
      </c>
      <c r="ER8" s="179" t="s">
        <v>5878</v>
      </c>
      <c r="ES8" s="176" t="s">
        <v>5864</v>
      </c>
      <c r="ET8" s="186" t="s">
        <v>5983</v>
      </c>
      <c r="EU8" s="186">
        <v>14</v>
      </c>
      <c r="EV8" s="186" t="s">
        <v>5973</v>
      </c>
      <c r="EW8" s="186" t="s">
        <v>60</v>
      </c>
      <c r="EX8" s="186">
        <v>3</v>
      </c>
      <c r="EY8" s="186" t="s">
        <v>5982</v>
      </c>
      <c r="EZ8" s="186" t="s">
        <v>2949</v>
      </c>
      <c r="FA8" s="187" t="s">
        <v>5962</v>
      </c>
      <c r="FB8" s="185" t="s">
        <v>2422</v>
      </c>
      <c r="FC8" s="179">
        <v>3</v>
      </c>
      <c r="FD8" s="179" t="s">
        <v>2419</v>
      </c>
      <c r="FE8" s="179" t="s">
        <v>42</v>
      </c>
      <c r="FF8" s="179">
        <v>1</v>
      </c>
      <c r="FG8" s="179" t="s">
        <v>2421</v>
      </c>
      <c r="FH8" s="179" t="s">
        <v>2420</v>
      </c>
      <c r="FI8" s="176" t="s">
        <v>2423</v>
      </c>
      <c r="FJ8" s="185" t="s">
        <v>211</v>
      </c>
      <c r="FK8" s="186">
        <v>0</v>
      </c>
      <c r="FL8" s="186">
        <v>0</v>
      </c>
      <c r="FM8" s="186" t="s">
        <v>22</v>
      </c>
      <c r="FN8" s="186">
        <v>2</v>
      </c>
      <c r="FO8" s="186" t="s">
        <v>210</v>
      </c>
      <c r="FP8" s="183">
        <v>0</v>
      </c>
      <c r="FQ8" s="184" t="s">
        <v>212</v>
      </c>
      <c r="FR8" s="185" t="s">
        <v>214</v>
      </c>
      <c r="FS8" s="179">
        <v>0</v>
      </c>
      <c r="FT8" s="179" t="s">
        <v>213</v>
      </c>
      <c r="FU8" s="179" t="s">
        <v>22</v>
      </c>
      <c r="FV8" s="179">
        <v>2</v>
      </c>
      <c r="FW8" s="179" t="s">
        <v>210</v>
      </c>
      <c r="FX8" s="179">
        <v>0</v>
      </c>
      <c r="FY8" s="176" t="s">
        <v>212</v>
      </c>
      <c r="FZ8" s="186" t="s">
        <v>3726</v>
      </c>
      <c r="GA8" s="186">
        <v>2</v>
      </c>
      <c r="GB8" s="186" t="s">
        <v>3407</v>
      </c>
      <c r="GC8" s="186" t="s">
        <v>22</v>
      </c>
      <c r="GD8" s="186">
        <v>2</v>
      </c>
      <c r="GE8" s="186" t="s">
        <v>3301</v>
      </c>
      <c r="GF8" s="186" t="s">
        <v>3300</v>
      </c>
      <c r="GG8" s="187" t="s">
        <v>3716</v>
      </c>
      <c r="GH8" s="185" t="s">
        <v>3732</v>
      </c>
      <c r="GI8" s="179">
        <v>1</v>
      </c>
      <c r="GJ8" s="179" t="s">
        <v>3407</v>
      </c>
      <c r="GK8" s="179" t="s">
        <v>22</v>
      </c>
      <c r="GL8" s="179">
        <v>2</v>
      </c>
      <c r="GM8" s="179" t="s">
        <v>3301</v>
      </c>
      <c r="GN8" s="179" t="s">
        <v>3300</v>
      </c>
      <c r="GO8" s="176" t="s">
        <v>3716</v>
      </c>
      <c r="GP8" s="186" t="s">
        <v>3727</v>
      </c>
      <c r="GQ8" s="186">
        <v>2</v>
      </c>
      <c r="GR8" s="186" t="s">
        <v>3407</v>
      </c>
      <c r="GS8" s="186" t="s">
        <v>22</v>
      </c>
      <c r="GT8" s="186">
        <v>2</v>
      </c>
      <c r="GU8" s="186" t="s">
        <v>3301</v>
      </c>
      <c r="GV8" s="186" t="s">
        <v>3300</v>
      </c>
      <c r="GW8" s="187" t="s">
        <v>3716</v>
      </c>
      <c r="GX8" s="185" t="s">
        <v>3733</v>
      </c>
      <c r="GY8" s="179">
        <v>0</v>
      </c>
      <c r="GZ8" s="179" t="s">
        <v>3407</v>
      </c>
      <c r="HA8" s="179" t="s">
        <v>22</v>
      </c>
      <c r="HB8" s="179">
        <v>2</v>
      </c>
      <c r="HC8" s="179" t="s">
        <v>3301</v>
      </c>
      <c r="HD8" s="179" t="s">
        <v>3300</v>
      </c>
      <c r="HE8" s="176" t="s">
        <v>3716</v>
      </c>
      <c r="HF8" s="186" t="s">
        <v>3725</v>
      </c>
      <c r="HG8" s="186">
        <v>2</v>
      </c>
      <c r="HH8" s="186" t="s">
        <v>3407</v>
      </c>
      <c r="HI8" s="186" t="s">
        <v>22</v>
      </c>
      <c r="HJ8" s="186">
        <v>2</v>
      </c>
      <c r="HK8" s="186" t="s">
        <v>3301</v>
      </c>
      <c r="HL8" s="186" t="s">
        <v>3300</v>
      </c>
      <c r="HM8" s="187" t="s">
        <v>3716</v>
      </c>
      <c r="HN8" s="185" t="s">
        <v>3731</v>
      </c>
      <c r="HO8" s="179">
        <v>3</v>
      </c>
      <c r="HP8" s="179" t="s">
        <v>3407</v>
      </c>
      <c r="HQ8" s="179" t="s">
        <v>22</v>
      </c>
      <c r="HR8" s="179">
        <v>2</v>
      </c>
      <c r="HS8" s="179" t="s">
        <v>3301</v>
      </c>
      <c r="HT8" s="179" t="s">
        <v>3300</v>
      </c>
      <c r="HU8" s="176" t="s">
        <v>3716</v>
      </c>
      <c r="HV8" s="186" t="s">
        <v>3728</v>
      </c>
      <c r="HW8" s="186">
        <v>3</v>
      </c>
      <c r="HX8" s="186" t="s">
        <v>3407</v>
      </c>
      <c r="HY8" s="186" t="s">
        <v>22</v>
      </c>
      <c r="HZ8" s="186">
        <v>2</v>
      </c>
      <c r="IA8" s="186" t="s">
        <v>3301</v>
      </c>
      <c r="IB8" s="186" t="s">
        <v>3300</v>
      </c>
      <c r="IC8" s="187" t="s">
        <v>3716</v>
      </c>
      <c r="ID8" s="185" t="s">
        <v>3730</v>
      </c>
      <c r="IE8" s="179">
        <v>1</v>
      </c>
      <c r="IF8" s="179" t="s">
        <v>3407</v>
      </c>
      <c r="IG8" s="179" t="s">
        <v>22</v>
      </c>
      <c r="IH8" s="179">
        <v>2</v>
      </c>
      <c r="II8" s="179" t="s">
        <v>3301</v>
      </c>
      <c r="IJ8" s="179" t="s">
        <v>3300</v>
      </c>
      <c r="IK8" s="176" t="s">
        <v>3716</v>
      </c>
      <c r="IL8" s="186" t="s">
        <v>3729</v>
      </c>
      <c r="IM8" s="186">
        <v>3</v>
      </c>
      <c r="IN8" s="186" t="s">
        <v>3407</v>
      </c>
      <c r="IO8" s="186" t="s">
        <v>22</v>
      </c>
      <c r="IP8" s="186">
        <v>2</v>
      </c>
      <c r="IQ8" s="186" t="s">
        <v>3301</v>
      </c>
      <c r="IR8" s="186" t="s">
        <v>3300</v>
      </c>
      <c r="IS8" s="187" t="s">
        <v>3716</v>
      </c>
    </row>
    <row r="9" spans="1:253" s="281" customFormat="1" ht="12.75" customHeight="1" x14ac:dyDescent="0.25">
      <c r="A9" s="281" t="s">
        <v>595</v>
      </c>
      <c r="B9" s="281" t="s">
        <v>7953</v>
      </c>
      <c r="C9" s="281" t="s">
        <v>596</v>
      </c>
      <c r="D9" s="281" t="s">
        <v>597</v>
      </c>
      <c r="E9" s="281" t="s">
        <v>7342</v>
      </c>
      <c r="F9" s="281" t="s">
        <v>1837</v>
      </c>
      <c r="G9" s="174">
        <v>210147000</v>
      </c>
      <c r="H9" s="175" t="s">
        <v>1834</v>
      </c>
      <c r="I9" s="175" t="s">
        <v>22</v>
      </c>
      <c r="J9" s="175">
        <v>2</v>
      </c>
      <c r="K9" s="175" t="s">
        <v>1836</v>
      </c>
      <c r="L9" s="175" t="s">
        <v>1835</v>
      </c>
      <c r="M9" s="176" t="s">
        <v>1833</v>
      </c>
      <c r="N9" s="185" t="s">
        <v>1832</v>
      </c>
      <c r="O9" s="177">
        <v>224274</v>
      </c>
      <c r="P9" s="177" t="s">
        <v>1829</v>
      </c>
      <c r="Q9" s="177" t="s">
        <v>22</v>
      </c>
      <c r="R9" s="177">
        <v>2</v>
      </c>
      <c r="S9" s="177" t="s">
        <v>1831</v>
      </c>
      <c r="T9" s="177" t="s">
        <v>1830</v>
      </c>
      <c r="U9" s="178" t="s">
        <v>1833</v>
      </c>
      <c r="V9" s="185" t="s">
        <v>5183</v>
      </c>
      <c r="W9" s="175">
        <v>1495000</v>
      </c>
      <c r="X9" s="175" t="s">
        <v>5180</v>
      </c>
      <c r="Y9" s="175" t="s">
        <v>60</v>
      </c>
      <c r="Z9" s="175">
        <v>3</v>
      </c>
      <c r="AA9" s="175" t="s">
        <v>5182</v>
      </c>
      <c r="AB9" s="175" t="s">
        <v>5181</v>
      </c>
      <c r="AC9" s="176" t="s">
        <v>5054</v>
      </c>
      <c r="AD9" s="185" t="s">
        <v>5187</v>
      </c>
      <c r="AE9" s="183">
        <v>889000</v>
      </c>
      <c r="AF9" s="183" t="s">
        <v>5184</v>
      </c>
      <c r="AG9" s="183" t="s">
        <v>60</v>
      </c>
      <c r="AH9" s="183">
        <v>3</v>
      </c>
      <c r="AI9" s="183" t="s">
        <v>5186</v>
      </c>
      <c r="AJ9" s="183" t="s">
        <v>5185</v>
      </c>
      <c r="AK9" s="184" t="s">
        <v>5054</v>
      </c>
      <c r="AL9" s="185" t="s">
        <v>5191</v>
      </c>
      <c r="AM9" s="175">
        <v>490000</v>
      </c>
      <c r="AN9" s="175" t="s">
        <v>5188</v>
      </c>
      <c r="AO9" s="175" t="s">
        <v>22</v>
      </c>
      <c r="AP9" s="175">
        <v>2</v>
      </c>
      <c r="AQ9" s="175" t="s">
        <v>5190</v>
      </c>
      <c r="AR9" s="175" t="s">
        <v>5189</v>
      </c>
      <c r="AS9" s="176" t="s">
        <v>5054</v>
      </c>
      <c r="AT9" s="186" t="s">
        <v>602</v>
      </c>
      <c r="AU9" s="183" t="s">
        <v>14</v>
      </c>
      <c r="AV9" s="183">
        <v>0</v>
      </c>
      <c r="AW9" s="183" t="s">
        <v>22</v>
      </c>
      <c r="AX9" s="183">
        <v>2</v>
      </c>
      <c r="AY9" s="183" t="s">
        <v>600</v>
      </c>
      <c r="AZ9" s="183">
        <v>0</v>
      </c>
      <c r="BA9" s="184" t="s">
        <v>588</v>
      </c>
      <c r="BB9" s="185" t="s">
        <v>601</v>
      </c>
      <c r="BC9" s="175" t="s">
        <v>14</v>
      </c>
      <c r="BD9" s="175">
        <v>0</v>
      </c>
      <c r="BE9" s="175" t="s">
        <v>22</v>
      </c>
      <c r="BF9" s="175">
        <v>2</v>
      </c>
      <c r="BG9" s="175" t="s">
        <v>600</v>
      </c>
      <c r="BH9" s="175">
        <v>0</v>
      </c>
      <c r="BI9" s="176" t="s">
        <v>588</v>
      </c>
      <c r="BJ9" s="186" t="s">
        <v>2994</v>
      </c>
      <c r="BK9" s="186">
        <v>0</v>
      </c>
      <c r="BL9" s="186" t="s">
        <v>2991</v>
      </c>
      <c r="BM9" s="186" t="s">
        <v>60</v>
      </c>
      <c r="BN9" s="186">
        <v>3</v>
      </c>
      <c r="BO9" s="186" t="s">
        <v>2992</v>
      </c>
      <c r="BP9" s="183" t="s">
        <v>2742</v>
      </c>
      <c r="BQ9" s="187" t="s">
        <v>2990</v>
      </c>
      <c r="BR9" s="185" t="s">
        <v>2209</v>
      </c>
      <c r="BS9" s="179" t="s">
        <v>14</v>
      </c>
      <c r="BT9" s="179" t="s">
        <v>14</v>
      </c>
      <c r="BU9" s="179" t="s">
        <v>14</v>
      </c>
      <c r="BV9" s="179" t="s">
        <v>14</v>
      </c>
      <c r="BW9" s="179" t="s">
        <v>2208</v>
      </c>
      <c r="BX9" s="179" t="s">
        <v>14</v>
      </c>
      <c r="BY9" s="176" t="s">
        <v>2210</v>
      </c>
      <c r="BZ9" s="186" t="s">
        <v>2211</v>
      </c>
      <c r="CA9" s="186" t="s">
        <v>14</v>
      </c>
      <c r="CB9" s="186" t="s">
        <v>14</v>
      </c>
      <c r="CC9" s="186" t="s">
        <v>14</v>
      </c>
      <c r="CD9" s="186" t="s">
        <v>14</v>
      </c>
      <c r="CE9" s="186" t="s">
        <v>2208</v>
      </c>
      <c r="CF9" s="186" t="s">
        <v>14</v>
      </c>
      <c r="CG9" s="187" t="s">
        <v>2210</v>
      </c>
      <c r="CH9" s="185" t="s">
        <v>8261</v>
      </c>
      <c r="CI9" s="186" t="e">
        <v>#N/A</v>
      </c>
      <c r="CJ9" s="186" t="e">
        <v>#N/A</v>
      </c>
      <c r="CK9" s="186" t="e">
        <v>#N/A</v>
      </c>
      <c r="CL9" s="186" t="e">
        <v>#N/A</v>
      </c>
      <c r="CM9" s="186" t="e">
        <v>#N/A</v>
      </c>
      <c r="CN9" s="186" t="e">
        <v>#N/A</v>
      </c>
      <c r="CO9" s="188" t="e">
        <v>#N/A</v>
      </c>
      <c r="CP9" s="186" t="s">
        <v>2212</v>
      </c>
      <c r="CQ9" s="179" t="s">
        <v>14</v>
      </c>
      <c r="CR9" s="179" t="s">
        <v>14</v>
      </c>
      <c r="CS9" s="179" t="s">
        <v>14</v>
      </c>
      <c r="CT9" s="179" t="s">
        <v>14</v>
      </c>
      <c r="CU9" s="179" t="s">
        <v>2208</v>
      </c>
      <c r="CV9" s="179" t="s">
        <v>14</v>
      </c>
      <c r="CW9" s="176" t="s">
        <v>2210</v>
      </c>
      <c r="CX9" s="186" t="s">
        <v>5194</v>
      </c>
      <c r="CY9" s="183">
        <v>490000</v>
      </c>
      <c r="CZ9" s="183" t="s">
        <v>5192</v>
      </c>
      <c r="DA9" s="183" t="s">
        <v>22</v>
      </c>
      <c r="DB9" s="183">
        <v>2</v>
      </c>
      <c r="DC9" s="183" t="s">
        <v>5213</v>
      </c>
      <c r="DD9" s="183" t="s">
        <v>5193</v>
      </c>
      <c r="DE9" s="189" t="s">
        <v>5054</v>
      </c>
      <c r="DF9" s="185" t="s">
        <v>5196</v>
      </c>
      <c r="DG9" s="175">
        <v>606000</v>
      </c>
      <c r="DH9" s="179" t="s">
        <v>5192</v>
      </c>
      <c r="DI9" s="179" t="s">
        <v>60</v>
      </c>
      <c r="DJ9" s="179">
        <v>3</v>
      </c>
      <c r="DK9" s="179" t="s">
        <v>5195</v>
      </c>
      <c r="DL9" s="179" t="s">
        <v>5193</v>
      </c>
      <c r="DM9" s="176" t="s">
        <v>5054</v>
      </c>
      <c r="DN9" s="186" t="s">
        <v>5212</v>
      </c>
      <c r="DO9" s="183">
        <v>399000</v>
      </c>
      <c r="DP9" s="186" t="s">
        <v>5192</v>
      </c>
      <c r="DQ9" s="186" t="s">
        <v>60</v>
      </c>
      <c r="DR9" s="186">
        <v>3</v>
      </c>
      <c r="DS9" s="186" t="s">
        <v>5211</v>
      </c>
      <c r="DT9" s="186" t="s">
        <v>5193</v>
      </c>
      <c r="DU9" s="187" t="s">
        <v>5054</v>
      </c>
      <c r="DV9" s="185" t="s">
        <v>5214</v>
      </c>
      <c r="DW9" s="175">
        <v>490000</v>
      </c>
      <c r="DX9" s="179" t="s">
        <v>5192</v>
      </c>
      <c r="DY9" s="179" t="s">
        <v>22</v>
      </c>
      <c r="DZ9" s="179">
        <v>2</v>
      </c>
      <c r="EA9" s="179" t="s">
        <v>5213</v>
      </c>
      <c r="EB9" s="179" t="s">
        <v>5193</v>
      </c>
      <c r="EC9" s="176" t="s">
        <v>5054</v>
      </c>
      <c r="ED9" s="186" t="s">
        <v>5216</v>
      </c>
      <c r="EE9" s="183">
        <v>0</v>
      </c>
      <c r="EF9" s="186" t="s">
        <v>14</v>
      </c>
      <c r="EG9" s="186" t="s">
        <v>60</v>
      </c>
      <c r="EH9" s="186">
        <v>3</v>
      </c>
      <c r="EI9" s="186" t="s">
        <v>5215</v>
      </c>
      <c r="EJ9" s="186" t="s">
        <v>14</v>
      </c>
      <c r="EK9" s="187" t="s">
        <v>5054</v>
      </c>
      <c r="EL9" s="185" t="s">
        <v>5217</v>
      </c>
      <c r="EM9" s="175">
        <v>0</v>
      </c>
      <c r="EN9" s="179" t="s">
        <v>14</v>
      </c>
      <c r="EO9" s="179" t="s">
        <v>60</v>
      </c>
      <c r="EP9" s="179">
        <v>3</v>
      </c>
      <c r="EQ9" s="179" t="s">
        <v>5215</v>
      </c>
      <c r="ER9" s="179" t="s">
        <v>14</v>
      </c>
      <c r="ES9" s="176" t="s">
        <v>5054</v>
      </c>
      <c r="ET9" s="186" t="s">
        <v>2993</v>
      </c>
      <c r="EU9" s="186">
        <v>0</v>
      </c>
      <c r="EV9" s="186" t="s">
        <v>2991</v>
      </c>
      <c r="EW9" s="186" t="s">
        <v>60</v>
      </c>
      <c r="EX9" s="186">
        <v>3</v>
      </c>
      <c r="EY9" s="186" t="s">
        <v>2992</v>
      </c>
      <c r="EZ9" s="186" t="s">
        <v>2742</v>
      </c>
      <c r="FA9" s="187" t="s">
        <v>2990</v>
      </c>
      <c r="FB9" s="185" t="s">
        <v>599</v>
      </c>
      <c r="FC9" s="179">
        <v>2</v>
      </c>
      <c r="FD9" s="179">
        <v>0</v>
      </c>
      <c r="FE9" s="179" t="s">
        <v>22</v>
      </c>
      <c r="FF9" s="179">
        <v>2</v>
      </c>
      <c r="FG9" s="179" t="s">
        <v>598</v>
      </c>
      <c r="FH9" s="179">
        <v>0</v>
      </c>
      <c r="FI9" s="176" t="s">
        <v>588</v>
      </c>
      <c r="FJ9" s="185" t="s">
        <v>603</v>
      </c>
      <c r="FK9" s="186" t="s">
        <v>14</v>
      </c>
      <c r="FL9" s="186">
        <v>0</v>
      </c>
      <c r="FM9" s="186" t="s">
        <v>22</v>
      </c>
      <c r="FN9" s="186">
        <v>2</v>
      </c>
      <c r="FO9" s="186">
        <v>0</v>
      </c>
      <c r="FP9" s="183">
        <v>0</v>
      </c>
      <c r="FQ9" s="184" t="s">
        <v>588</v>
      </c>
      <c r="FR9" s="185" t="s">
        <v>604</v>
      </c>
      <c r="FS9" s="179" t="s">
        <v>14</v>
      </c>
      <c r="FT9" s="179">
        <v>0</v>
      </c>
      <c r="FU9" s="179" t="s">
        <v>22</v>
      </c>
      <c r="FV9" s="179">
        <v>2</v>
      </c>
      <c r="FW9" s="179">
        <v>0</v>
      </c>
      <c r="FX9" s="179">
        <v>0</v>
      </c>
      <c r="FY9" s="176" t="s">
        <v>588</v>
      </c>
      <c r="FZ9" s="186" t="s">
        <v>1721</v>
      </c>
      <c r="GA9" s="186">
        <v>0</v>
      </c>
      <c r="GB9" s="186" t="s">
        <v>1623</v>
      </c>
      <c r="GC9" s="186" t="s">
        <v>22</v>
      </c>
      <c r="GD9" s="186">
        <v>2</v>
      </c>
      <c r="GE9" s="186" t="s">
        <v>1625</v>
      </c>
      <c r="GF9" s="186" t="s">
        <v>1624</v>
      </c>
      <c r="GG9" s="187" t="s">
        <v>1720</v>
      </c>
      <c r="GH9" s="185" t="s">
        <v>1727</v>
      </c>
      <c r="GI9" s="179">
        <v>0</v>
      </c>
      <c r="GJ9" s="179" t="s">
        <v>1623</v>
      </c>
      <c r="GK9" s="179" t="s">
        <v>22</v>
      </c>
      <c r="GL9" s="179">
        <v>2</v>
      </c>
      <c r="GM9" s="179" t="s">
        <v>1625</v>
      </c>
      <c r="GN9" s="179" t="s">
        <v>1624</v>
      </c>
      <c r="GO9" s="176" t="s">
        <v>1720</v>
      </c>
      <c r="GP9" s="186" t="s">
        <v>1722</v>
      </c>
      <c r="GQ9" s="186">
        <v>0</v>
      </c>
      <c r="GR9" s="186" t="s">
        <v>1623</v>
      </c>
      <c r="GS9" s="186" t="s">
        <v>22</v>
      </c>
      <c r="GT9" s="186">
        <v>2</v>
      </c>
      <c r="GU9" s="186" t="s">
        <v>1625</v>
      </c>
      <c r="GV9" s="186" t="s">
        <v>1624</v>
      </c>
      <c r="GW9" s="187" t="s">
        <v>1720</v>
      </c>
      <c r="GX9" s="185" t="s">
        <v>1728</v>
      </c>
      <c r="GY9" s="179">
        <v>0</v>
      </c>
      <c r="GZ9" s="179" t="s">
        <v>1623</v>
      </c>
      <c r="HA9" s="179" t="s">
        <v>22</v>
      </c>
      <c r="HB9" s="179">
        <v>2</v>
      </c>
      <c r="HC9" s="179" t="s">
        <v>1625</v>
      </c>
      <c r="HD9" s="179" t="s">
        <v>1624</v>
      </c>
      <c r="HE9" s="176" t="s">
        <v>1720</v>
      </c>
      <c r="HF9" s="186" t="s">
        <v>1719</v>
      </c>
      <c r="HG9" s="186">
        <v>0</v>
      </c>
      <c r="HH9" s="186" t="s">
        <v>1623</v>
      </c>
      <c r="HI9" s="186" t="s">
        <v>22</v>
      </c>
      <c r="HJ9" s="186">
        <v>2</v>
      </c>
      <c r="HK9" s="186" t="s">
        <v>1625</v>
      </c>
      <c r="HL9" s="186" t="s">
        <v>1624</v>
      </c>
      <c r="HM9" s="187" t="s">
        <v>1720</v>
      </c>
      <c r="HN9" s="185" t="s">
        <v>1726</v>
      </c>
      <c r="HO9" s="179">
        <v>0</v>
      </c>
      <c r="HP9" s="179" t="s">
        <v>1623</v>
      </c>
      <c r="HQ9" s="179" t="s">
        <v>22</v>
      </c>
      <c r="HR9" s="179">
        <v>2</v>
      </c>
      <c r="HS9" s="179" t="s">
        <v>1625</v>
      </c>
      <c r="HT9" s="179" t="s">
        <v>1624</v>
      </c>
      <c r="HU9" s="176" t="s">
        <v>1720</v>
      </c>
      <c r="HV9" s="186" t="s">
        <v>1723</v>
      </c>
      <c r="HW9" s="186">
        <v>0</v>
      </c>
      <c r="HX9" s="186" t="s">
        <v>1623</v>
      </c>
      <c r="HY9" s="186" t="s">
        <v>22</v>
      </c>
      <c r="HZ9" s="186">
        <v>2</v>
      </c>
      <c r="IA9" s="186" t="s">
        <v>1625</v>
      </c>
      <c r="IB9" s="186" t="s">
        <v>1624</v>
      </c>
      <c r="IC9" s="187" t="s">
        <v>1720</v>
      </c>
      <c r="ID9" s="185" t="s">
        <v>1725</v>
      </c>
      <c r="IE9" s="179">
        <v>0</v>
      </c>
      <c r="IF9" s="179" t="s">
        <v>1623</v>
      </c>
      <c r="IG9" s="179" t="s">
        <v>22</v>
      </c>
      <c r="IH9" s="179">
        <v>2</v>
      </c>
      <c r="II9" s="179" t="s">
        <v>1625</v>
      </c>
      <c r="IJ9" s="179" t="s">
        <v>1624</v>
      </c>
      <c r="IK9" s="176" t="s">
        <v>1720</v>
      </c>
      <c r="IL9" s="186" t="s">
        <v>1724</v>
      </c>
      <c r="IM9" s="186">
        <v>0</v>
      </c>
      <c r="IN9" s="186" t="s">
        <v>1623</v>
      </c>
      <c r="IO9" s="186" t="s">
        <v>22</v>
      </c>
      <c r="IP9" s="186">
        <v>2</v>
      </c>
      <c r="IQ9" s="186" t="s">
        <v>1625</v>
      </c>
      <c r="IR9" s="186" t="s">
        <v>1624</v>
      </c>
      <c r="IS9" s="187" t="s">
        <v>1720</v>
      </c>
    </row>
    <row r="10" spans="1:253" s="281" customFormat="1" ht="12.75" customHeight="1" x14ac:dyDescent="0.25">
      <c r="A10" s="281" t="s">
        <v>271</v>
      </c>
      <c r="B10" s="281" t="s">
        <v>7940</v>
      </c>
      <c r="C10" s="281" t="s">
        <v>272</v>
      </c>
      <c r="D10" s="281" t="s">
        <v>273</v>
      </c>
      <c r="E10" s="281" t="s">
        <v>7349</v>
      </c>
      <c r="F10" s="281" t="s">
        <v>4515</v>
      </c>
      <c r="G10" s="174">
        <v>4900000</v>
      </c>
      <c r="H10" s="175" t="s">
        <v>3186</v>
      </c>
      <c r="I10" s="175" t="s">
        <v>22</v>
      </c>
      <c r="J10" s="175">
        <v>2</v>
      </c>
      <c r="K10" s="175" t="s">
        <v>4513</v>
      </c>
      <c r="L10" s="175" t="s">
        <v>3187</v>
      </c>
      <c r="M10" s="176" t="s">
        <v>4512</v>
      </c>
      <c r="N10" s="185" t="s">
        <v>283</v>
      </c>
      <c r="O10" s="177">
        <v>623000</v>
      </c>
      <c r="P10" s="177" t="s">
        <v>280</v>
      </c>
      <c r="Q10" s="177" t="s">
        <v>42</v>
      </c>
      <c r="R10" s="177">
        <v>1</v>
      </c>
      <c r="S10" s="177" t="s">
        <v>282</v>
      </c>
      <c r="T10" s="177" t="s">
        <v>281</v>
      </c>
      <c r="U10" s="178" t="s">
        <v>276</v>
      </c>
      <c r="V10" s="185" t="s">
        <v>4514</v>
      </c>
      <c r="W10" s="175">
        <v>4900000</v>
      </c>
      <c r="X10" s="175" t="s">
        <v>3186</v>
      </c>
      <c r="Y10" s="175" t="s">
        <v>60</v>
      </c>
      <c r="Z10" s="175">
        <v>3</v>
      </c>
      <c r="AA10" s="175" t="s">
        <v>4513</v>
      </c>
      <c r="AB10" s="175" t="s">
        <v>3187</v>
      </c>
      <c r="AC10" s="176" t="s">
        <v>4512</v>
      </c>
      <c r="AD10" s="185" t="s">
        <v>4511</v>
      </c>
      <c r="AE10" s="183">
        <v>4900000</v>
      </c>
      <c r="AF10" s="183" t="s">
        <v>3186</v>
      </c>
      <c r="AG10" s="183" t="s">
        <v>60</v>
      </c>
      <c r="AH10" s="183">
        <v>3</v>
      </c>
      <c r="AI10" s="183" t="s">
        <v>4510</v>
      </c>
      <c r="AJ10" s="183" t="s">
        <v>3187</v>
      </c>
      <c r="AK10" s="184" t="s">
        <v>4512</v>
      </c>
      <c r="AL10" s="185" t="s">
        <v>6124</v>
      </c>
      <c r="AM10" s="175">
        <v>1616000</v>
      </c>
      <c r="AN10" s="175" t="s">
        <v>6121</v>
      </c>
      <c r="AO10" s="175" t="s">
        <v>60</v>
      </c>
      <c r="AP10" s="175">
        <v>3</v>
      </c>
      <c r="AQ10" s="175" t="s">
        <v>6123</v>
      </c>
      <c r="AR10" s="175" t="s">
        <v>6122</v>
      </c>
      <c r="AS10" s="176" t="s">
        <v>6101</v>
      </c>
      <c r="AT10" s="186" t="s">
        <v>279</v>
      </c>
      <c r="AU10" s="183" t="s">
        <v>14</v>
      </c>
      <c r="AV10" s="183">
        <v>0</v>
      </c>
      <c r="AW10" s="183" t="s">
        <v>14</v>
      </c>
      <c r="AX10" s="183" t="s">
        <v>14</v>
      </c>
      <c r="AY10" s="183" t="s">
        <v>274</v>
      </c>
      <c r="AZ10" s="183">
        <v>0</v>
      </c>
      <c r="BA10" s="184" t="s">
        <v>276</v>
      </c>
      <c r="BB10" s="185" t="s">
        <v>943</v>
      </c>
      <c r="BC10" s="175" t="s">
        <v>14</v>
      </c>
      <c r="BD10" s="175">
        <v>0</v>
      </c>
      <c r="BE10" s="175" t="s">
        <v>22</v>
      </c>
      <c r="BF10" s="175">
        <v>2</v>
      </c>
      <c r="BG10" s="175" t="s">
        <v>942</v>
      </c>
      <c r="BH10" s="175">
        <v>0</v>
      </c>
      <c r="BI10" s="176" t="s">
        <v>944</v>
      </c>
      <c r="BJ10" s="186" t="s">
        <v>6126</v>
      </c>
      <c r="BK10" s="186">
        <v>310</v>
      </c>
      <c r="BL10" s="186" t="s">
        <v>6026</v>
      </c>
      <c r="BM10" s="186" t="s">
        <v>60</v>
      </c>
      <c r="BN10" s="186">
        <v>3</v>
      </c>
      <c r="BO10" s="186" t="s">
        <v>6125</v>
      </c>
      <c r="BP10" s="183" t="s">
        <v>773</v>
      </c>
      <c r="BQ10" s="187" t="s">
        <v>6101</v>
      </c>
      <c r="BR10" s="185" t="s">
        <v>275</v>
      </c>
      <c r="BS10" s="179" t="s">
        <v>14</v>
      </c>
      <c r="BT10" s="179">
        <v>0</v>
      </c>
      <c r="BU10" s="179" t="s">
        <v>14</v>
      </c>
      <c r="BV10" s="179" t="s">
        <v>14</v>
      </c>
      <c r="BW10" s="179" t="s">
        <v>274</v>
      </c>
      <c r="BX10" s="179">
        <v>0</v>
      </c>
      <c r="BY10" s="176" t="s">
        <v>276</v>
      </c>
      <c r="BZ10" s="186" t="s">
        <v>277</v>
      </c>
      <c r="CA10" s="186" t="s">
        <v>14</v>
      </c>
      <c r="CB10" s="186">
        <v>0</v>
      </c>
      <c r="CC10" s="186" t="s">
        <v>14</v>
      </c>
      <c r="CD10" s="186" t="s">
        <v>14</v>
      </c>
      <c r="CE10" s="186" t="s">
        <v>274</v>
      </c>
      <c r="CF10" s="186">
        <v>0</v>
      </c>
      <c r="CG10" s="187" t="s">
        <v>276</v>
      </c>
      <c r="CH10" s="185" t="s">
        <v>8262</v>
      </c>
      <c r="CI10" s="186" t="e">
        <v>#N/A</v>
      </c>
      <c r="CJ10" s="186" t="e">
        <v>#N/A</v>
      </c>
      <c r="CK10" s="186" t="e">
        <v>#N/A</v>
      </c>
      <c r="CL10" s="186" t="e">
        <v>#N/A</v>
      </c>
      <c r="CM10" s="186" t="e">
        <v>#N/A</v>
      </c>
      <c r="CN10" s="186" t="e">
        <v>#N/A</v>
      </c>
      <c r="CO10" s="188" t="e">
        <v>#N/A</v>
      </c>
      <c r="CP10" s="186" t="s">
        <v>278</v>
      </c>
      <c r="CQ10" s="179" t="s">
        <v>14</v>
      </c>
      <c r="CR10" s="179">
        <v>0</v>
      </c>
      <c r="CS10" s="179" t="s">
        <v>14</v>
      </c>
      <c r="CT10" s="179" t="s">
        <v>14</v>
      </c>
      <c r="CU10" s="179" t="s">
        <v>274</v>
      </c>
      <c r="CV10" s="179">
        <v>0</v>
      </c>
      <c r="CW10" s="176" t="s">
        <v>276</v>
      </c>
      <c r="CX10" s="186" t="s">
        <v>3193</v>
      </c>
      <c r="CY10" s="183">
        <v>2800000</v>
      </c>
      <c r="CZ10" s="183" t="s">
        <v>3186</v>
      </c>
      <c r="DA10" s="183" t="s">
        <v>60</v>
      </c>
      <c r="DB10" s="183">
        <v>3</v>
      </c>
      <c r="DC10" s="183" t="s">
        <v>3188</v>
      </c>
      <c r="DD10" s="183" t="s">
        <v>3187</v>
      </c>
      <c r="DE10" s="189" t="s">
        <v>3190</v>
      </c>
      <c r="DF10" s="185" t="s">
        <v>3191</v>
      </c>
      <c r="DG10" s="175">
        <v>0</v>
      </c>
      <c r="DH10" s="179" t="s">
        <v>3186</v>
      </c>
      <c r="DI10" s="179" t="s">
        <v>60</v>
      </c>
      <c r="DJ10" s="179">
        <v>3</v>
      </c>
      <c r="DK10" s="179" t="s">
        <v>3188</v>
      </c>
      <c r="DL10" s="179" t="s">
        <v>3187</v>
      </c>
      <c r="DM10" s="176" t="s">
        <v>3190</v>
      </c>
      <c r="DN10" s="186" t="s">
        <v>3195</v>
      </c>
      <c r="DO10" s="183">
        <v>2100000</v>
      </c>
      <c r="DP10" s="186" t="s">
        <v>3186</v>
      </c>
      <c r="DQ10" s="186" t="s">
        <v>60</v>
      </c>
      <c r="DR10" s="186">
        <v>3</v>
      </c>
      <c r="DS10" s="186" t="s">
        <v>3188</v>
      </c>
      <c r="DT10" s="186" t="s">
        <v>3187</v>
      </c>
      <c r="DU10" s="187" t="s">
        <v>3190</v>
      </c>
      <c r="DV10" s="185" t="s">
        <v>3192</v>
      </c>
      <c r="DW10" s="175">
        <v>900000</v>
      </c>
      <c r="DX10" s="179" t="s">
        <v>3186</v>
      </c>
      <c r="DY10" s="179" t="s">
        <v>60</v>
      </c>
      <c r="DZ10" s="179">
        <v>3</v>
      </c>
      <c r="EA10" s="179" t="s">
        <v>3188</v>
      </c>
      <c r="EB10" s="179" t="s">
        <v>3187</v>
      </c>
      <c r="EC10" s="176" t="s">
        <v>3190</v>
      </c>
      <c r="ED10" s="186" t="s">
        <v>3194</v>
      </c>
      <c r="EE10" s="183">
        <v>1900000</v>
      </c>
      <c r="EF10" s="186" t="s">
        <v>3186</v>
      </c>
      <c r="EG10" s="186" t="s">
        <v>60</v>
      </c>
      <c r="EH10" s="186">
        <v>3</v>
      </c>
      <c r="EI10" s="186" t="s">
        <v>3188</v>
      </c>
      <c r="EJ10" s="186" t="s">
        <v>3187</v>
      </c>
      <c r="EK10" s="187" t="s">
        <v>3190</v>
      </c>
      <c r="EL10" s="185" t="s">
        <v>3189</v>
      </c>
      <c r="EM10" s="175">
        <v>0</v>
      </c>
      <c r="EN10" s="179" t="s">
        <v>3186</v>
      </c>
      <c r="EO10" s="179" t="s">
        <v>60</v>
      </c>
      <c r="EP10" s="179">
        <v>3</v>
      </c>
      <c r="EQ10" s="179" t="s">
        <v>3188</v>
      </c>
      <c r="ER10" s="179" t="s">
        <v>3187</v>
      </c>
      <c r="ES10" s="176" t="s">
        <v>3190</v>
      </c>
      <c r="ET10" s="186" t="s">
        <v>6127</v>
      </c>
      <c r="EU10" s="186">
        <v>310</v>
      </c>
      <c r="EV10" s="186" t="s">
        <v>6026</v>
      </c>
      <c r="EW10" s="186" t="s">
        <v>60</v>
      </c>
      <c r="EX10" s="186">
        <v>3</v>
      </c>
      <c r="EY10" s="186" t="s">
        <v>6125</v>
      </c>
      <c r="EZ10" s="186" t="s">
        <v>773</v>
      </c>
      <c r="FA10" s="187" t="s">
        <v>6101</v>
      </c>
      <c r="FB10" s="185" t="s">
        <v>2427</v>
      </c>
      <c r="FC10" s="179">
        <v>5</v>
      </c>
      <c r="FD10" s="179" t="s">
        <v>2424</v>
      </c>
      <c r="FE10" s="179" t="s">
        <v>22</v>
      </c>
      <c r="FF10" s="179">
        <v>2</v>
      </c>
      <c r="FG10" s="179" t="s">
        <v>2426</v>
      </c>
      <c r="FH10" s="179" t="s">
        <v>2425</v>
      </c>
      <c r="FI10" s="176" t="s">
        <v>2423</v>
      </c>
      <c r="FJ10" s="185" t="s">
        <v>284</v>
      </c>
      <c r="FK10" s="186" t="s">
        <v>14</v>
      </c>
      <c r="FL10" s="186">
        <v>0</v>
      </c>
      <c r="FM10" s="186" t="s">
        <v>14</v>
      </c>
      <c r="FN10" s="186" t="s">
        <v>14</v>
      </c>
      <c r="FO10" s="186" t="s">
        <v>274</v>
      </c>
      <c r="FP10" s="183">
        <v>0</v>
      </c>
      <c r="FQ10" s="184" t="s">
        <v>276</v>
      </c>
      <c r="FR10" s="185" t="s">
        <v>285</v>
      </c>
      <c r="FS10" s="179" t="s">
        <v>14</v>
      </c>
      <c r="FT10" s="179">
        <v>0</v>
      </c>
      <c r="FU10" s="179" t="s">
        <v>14</v>
      </c>
      <c r="FV10" s="179" t="s">
        <v>14</v>
      </c>
      <c r="FW10" s="179" t="s">
        <v>274</v>
      </c>
      <c r="FX10" s="179">
        <v>0</v>
      </c>
      <c r="FY10" s="176" t="s">
        <v>276</v>
      </c>
      <c r="FZ10" s="186" t="s">
        <v>3386</v>
      </c>
      <c r="GA10" s="186">
        <v>0</v>
      </c>
      <c r="GB10" s="186" t="s">
        <v>2814</v>
      </c>
      <c r="GC10" s="186" t="s">
        <v>22</v>
      </c>
      <c r="GD10" s="186">
        <v>2</v>
      </c>
      <c r="GE10" s="186" t="s">
        <v>3301</v>
      </c>
      <c r="GF10" s="186" t="s">
        <v>3300</v>
      </c>
      <c r="GG10" s="187" t="s">
        <v>3350</v>
      </c>
      <c r="GH10" s="185" t="s">
        <v>3392</v>
      </c>
      <c r="GI10" s="179">
        <v>3</v>
      </c>
      <c r="GJ10" s="179" t="s">
        <v>2814</v>
      </c>
      <c r="GK10" s="179" t="s">
        <v>22</v>
      </c>
      <c r="GL10" s="179">
        <v>2</v>
      </c>
      <c r="GM10" s="179" t="s">
        <v>3301</v>
      </c>
      <c r="GN10" s="179" t="s">
        <v>3300</v>
      </c>
      <c r="GO10" s="176" t="s">
        <v>3350</v>
      </c>
      <c r="GP10" s="186" t="s">
        <v>3387</v>
      </c>
      <c r="GQ10" s="186">
        <v>2</v>
      </c>
      <c r="GR10" s="186" t="s">
        <v>2814</v>
      </c>
      <c r="GS10" s="186" t="s">
        <v>22</v>
      </c>
      <c r="GT10" s="186">
        <v>2</v>
      </c>
      <c r="GU10" s="186" t="s">
        <v>3301</v>
      </c>
      <c r="GV10" s="186" t="s">
        <v>3300</v>
      </c>
      <c r="GW10" s="187" t="s">
        <v>3350</v>
      </c>
      <c r="GX10" s="185" t="s">
        <v>3393</v>
      </c>
      <c r="GY10" s="179">
        <v>3</v>
      </c>
      <c r="GZ10" s="179" t="s">
        <v>2814</v>
      </c>
      <c r="HA10" s="179" t="s">
        <v>22</v>
      </c>
      <c r="HB10" s="179">
        <v>2</v>
      </c>
      <c r="HC10" s="179" t="s">
        <v>3301</v>
      </c>
      <c r="HD10" s="179" t="s">
        <v>3300</v>
      </c>
      <c r="HE10" s="176" t="s">
        <v>3350</v>
      </c>
      <c r="HF10" s="186" t="s">
        <v>3385</v>
      </c>
      <c r="HG10" s="186">
        <v>0</v>
      </c>
      <c r="HH10" s="186" t="s">
        <v>2814</v>
      </c>
      <c r="HI10" s="186" t="s">
        <v>22</v>
      </c>
      <c r="HJ10" s="186">
        <v>2</v>
      </c>
      <c r="HK10" s="186" t="s">
        <v>3301</v>
      </c>
      <c r="HL10" s="186" t="s">
        <v>3300</v>
      </c>
      <c r="HM10" s="187" t="s">
        <v>3350</v>
      </c>
      <c r="HN10" s="185" t="s">
        <v>3391</v>
      </c>
      <c r="HO10" s="179">
        <v>2</v>
      </c>
      <c r="HP10" s="179" t="s">
        <v>2814</v>
      </c>
      <c r="HQ10" s="179" t="s">
        <v>22</v>
      </c>
      <c r="HR10" s="179">
        <v>2</v>
      </c>
      <c r="HS10" s="179" t="s">
        <v>3301</v>
      </c>
      <c r="HT10" s="179" t="s">
        <v>3300</v>
      </c>
      <c r="HU10" s="176" t="s">
        <v>3350</v>
      </c>
      <c r="HV10" s="186" t="s">
        <v>3388</v>
      </c>
      <c r="HW10" s="186">
        <v>3</v>
      </c>
      <c r="HX10" s="186" t="s">
        <v>2814</v>
      </c>
      <c r="HY10" s="186" t="s">
        <v>22</v>
      </c>
      <c r="HZ10" s="186">
        <v>2</v>
      </c>
      <c r="IA10" s="186" t="s">
        <v>3301</v>
      </c>
      <c r="IB10" s="186" t="s">
        <v>3300</v>
      </c>
      <c r="IC10" s="187" t="s">
        <v>3350</v>
      </c>
      <c r="ID10" s="185" t="s">
        <v>3390</v>
      </c>
      <c r="IE10" s="179">
        <v>0</v>
      </c>
      <c r="IF10" s="179" t="s">
        <v>2814</v>
      </c>
      <c r="IG10" s="179" t="s">
        <v>22</v>
      </c>
      <c r="IH10" s="179">
        <v>2</v>
      </c>
      <c r="II10" s="179" t="s">
        <v>3301</v>
      </c>
      <c r="IJ10" s="179" t="s">
        <v>3300</v>
      </c>
      <c r="IK10" s="176" t="s">
        <v>3350</v>
      </c>
      <c r="IL10" s="186" t="s">
        <v>3389</v>
      </c>
      <c r="IM10" s="186">
        <v>3</v>
      </c>
      <c r="IN10" s="186" t="s">
        <v>2814</v>
      </c>
      <c r="IO10" s="186" t="s">
        <v>22</v>
      </c>
      <c r="IP10" s="186">
        <v>2</v>
      </c>
      <c r="IQ10" s="186" t="s">
        <v>3301</v>
      </c>
      <c r="IR10" s="186" t="s">
        <v>3300</v>
      </c>
      <c r="IS10" s="187" t="s">
        <v>3350</v>
      </c>
    </row>
    <row r="11" spans="1:253" s="281" customFormat="1" ht="12.75" customHeight="1" x14ac:dyDescent="0.25">
      <c r="A11" s="281" t="s">
        <v>327</v>
      </c>
      <c r="B11" s="281" t="s">
        <v>7960</v>
      </c>
      <c r="C11" s="281" t="s">
        <v>328</v>
      </c>
      <c r="D11" s="281" t="s">
        <v>329</v>
      </c>
      <c r="E11" s="281" t="s">
        <v>7352</v>
      </c>
      <c r="F11" s="281" t="s">
        <v>4067</v>
      </c>
      <c r="G11" s="174">
        <v>25876000</v>
      </c>
      <c r="H11" s="175" t="s">
        <v>2252</v>
      </c>
      <c r="I11" s="175" t="s">
        <v>22</v>
      </c>
      <c r="J11" s="175">
        <v>2</v>
      </c>
      <c r="K11" s="175" t="s">
        <v>4066</v>
      </c>
      <c r="L11" s="175" t="s">
        <v>4065</v>
      </c>
      <c r="M11" s="176" t="s">
        <v>4068</v>
      </c>
      <c r="N11" s="185" t="s">
        <v>7094</v>
      </c>
      <c r="O11" s="177">
        <v>440640</v>
      </c>
      <c r="P11" s="177" t="s">
        <v>7091</v>
      </c>
      <c r="Q11" s="177" t="s">
        <v>42</v>
      </c>
      <c r="R11" s="177">
        <v>1</v>
      </c>
      <c r="S11" s="177" t="s">
        <v>7093</v>
      </c>
      <c r="T11" s="177" t="s">
        <v>7092</v>
      </c>
      <c r="U11" s="178" t="s">
        <v>7069</v>
      </c>
      <c r="V11" s="185" t="s">
        <v>7096</v>
      </c>
      <c r="W11" s="175">
        <v>25876000</v>
      </c>
      <c r="X11" s="175" t="s">
        <v>7091</v>
      </c>
      <c r="Y11" s="175" t="s">
        <v>42</v>
      </c>
      <c r="Z11" s="175">
        <v>1</v>
      </c>
      <c r="AA11" s="175" t="s">
        <v>7095</v>
      </c>
      <c r="AB11" s="175" t="s">
        <v>7092</v>
      </c>
      <c r="AC11" s="176" t="s">
        <v>7069</v>
      </c>
      <c r="AD11" s="185" t="s">
        <v>7100</v>
      </c>
      <c r="AE11" s="183">
        <v>4343000</v>
      </c>
      <c r="AF11" s="183" t="s">
        <v>7097</v>
      </c>
      <c r="AG11" s="183" t="s">
        <v>42</v>
      </c>
      <c r="AH11" s="183">
        <v>1</v>
      </c>
      <c r="AI11" s="183" t="s">
        <v>7099</v>
      </c>
      <c r="AJ11" s="183" t="s">
        <v>7098</v>
      </c>
      <c r="AK11" s="184" t="s">
        <v>7069</v>
      </c>
      <c r="AL11" s="185" t="s">
        <v>7104</v>
      </c>
      <c r="AM11" s="175">
        <v>1946000</v>
      </c>
      <c r="AN11" s="175" t="s">
        <v>7101</v>
      </c>
      <c r="AO11" s="175" t="s">
        <v>42</v>
      </c>
      <c r="AP11" s="175">
        <v>1</v>
      </c>
      <c r="AQ11" s="175" t="s">
        <v>7103</v>
      </c>
      <c r="AR11" s="175" t="s">
        <v>7102</v>
      </c>
      <c r="AS11" s="176" t="s">
        <v>7069</v>
      </c>
      <c r="AT11" s="186" t="s">
        <v>1231</v>
      </c>
      <c r="AU11" s="183">
        <v>150</v>
      </c>
      <c r="AV11" s="183" t="s">
        <v>1229</v>
      </c>
      <c r="AW11" s="183" t="s">
        <v>22</v>
      </c>
      <c r="AX11" s="183">
        <v>2</v>
      </c>
      <c r="AY11" s="183" t="s">
        <v>1230</v>
      </c>
      <c r="AZ11" s="183" t="s">
        <v>245</v>
      </c>
      <c r="BA11" s="184" t="s">
        <v>1232</v>
      </c>
      <c r="BB11" s="185" t="s">
        <v>1351</v>
      </c>
      <c r="BC11" s="175" t="s">
        <v>14</v>
      </c>
      <c r="BD11" s="175" t="s">
        <v>1348</v>
      </c>
      <c r="BE11" s="175" t="s">
        <v>14</v>
      </c>
      <c r="BF11" s="175" t="s">
        <v>14</v>
      </c>
      <c r="BG11" s="175" t="s">
        <v>1350</v>
      </c>
      <c r="BH11" s="175" t="s">
        <v>1349</v>
      </c>
      <c r="BI11" s="176" t="s">
        <v>1352</v>
      </c>
      <c r="BJ11" s="186" t="s">
        <v>7107</v>
      </c>
      <c r="BK11" s="186">
        <v>454</v>
      </c>
      <c r="BL11" s="186" t="s">
        <v>7105</v>
      </c>
      <c r="BM11" s="186" t="s">
        <v>22</v>
      </c>
      <c r="BN11" s="186">
        <v>2</v>
      </c>
      <c r="BO11" s="186" t="s">
        <v>7106</v>
      </c>
      <c r="BP11" s="183" t="s">
        <v>6137</v>
      </c>
      <c r="BQ11" s="187" t="s">
        <v>7108</v>
      </c>
      <c r="BR11" s="185" t="s">
        <v>1533</v>
      </c>
      <c r="BS11" s="179" t="s">
        <v>14</v>
      </c>
      <c r="BT11" s="179" t="s">
        <v>14</v>
      </c>
      <c r="BU11" s="179" t="s">
        <v>14</v>
      </c>
      <c r="BV11" s="179" t="s">
        <v>14</v>
      </c>
      <c r="BW11" s="179" t="s">
        <v>1532</v>
      </c>
      <c r="BX11" s="179" t="s">
        <v>14</v>
      </c>
      <c r="BY11" s="176" t="s">
        <v>1534</v>
      </c>
      <c r="BZ11" s="186" t="s">
        <v>1535</v>
      </c>
      <c r="CA11" s="186" t="s">
        <v>14</v>
      </c>
      <c r="CB11" s="186" t="s">
        <v>14</v>
      </c>
      <c r="CC11" s="186" t="s">
        <v>14</v>
      </c>
      <c r="CD11" s="186" t="s">
        <v>14</v>
      </c>
      <c r="CE11" s="186" t="s">
        <v>1532</v>
      </c>
      <c r="CF11" s="186" t="s">
        <v>14</v>
      </c>
      <c r="CG11" s="187" t="s">
        <v>1534</v>
      </c>
      <c r="CH11" s="185" t="s">
        <v>8263</v>
      </c>
      <c r="CI11" s="186" t="e">
        <v>#N/A</v>
      </c>
      <c r="CJ11" s="186" t="e">
        <v>#N/A</v>
      </c>
      <c r="CK11" s="186" t="e">
        <v>#N/A</v>
      </c>
      <c r="CL11" s="186" t="e">
        <v>#N/A</v>
      </c>
      <c r="CM11" s="186" t="e">
        <v>#N/A</v>
      </c>
      <c r="CN11" s="186" t="e">
        <v>#N/A</v>
      </c>
      <c r="CO11" s="188" t="e">
        <v>#N/A</v>
      </c>
      <c r="CP11" s="186" t="s">
        <v>1536</v>
      </c>
      <c r="CQ11" s="179" t="s">
        <v>14</v>
      </c>
      <c r="CR11" s="179" t="s">
        <v>14</v>
      </c>
      <c r="CS11" s="179" t="s">
        <v>14</v>
      </c>
      <c r="CT11" s="179" t="s">
        <v>14</v>
      </c>
      <c r="CU11" s="179" t="s">
        <v>1532</v>
      </c>
      <c r="CV11" s="179" t="s">
        <v>14</v>
      </c>
      <c r="CW11" s="176" t="s">
        <v>1534</v>
      </c>
      <c r="CX11" s="186" t="s">
        <v>7111</v>
      </c>
      <c r="CY11" s="183">
        <v>4000000</v>
      </c>
      <c r="CZ11" s="183" t="s">
        <v>7109</v>
      </c>
      <c r="DA11" s="183" t="s">
        <v>42</v>
      </c>
      <c r="DB11" s="183">
        <v>1</v>
      </c>
      <c r="DC11" s="183" t="s">
        <v>7110</v>
      </c>
      <c r="DD11" s="183" t="s">
        <v>7092</v>
      </c>
      <c r="DE11" s="189" t="s">
        <v>7108</v>
      </c>
      <c r="DF11" s="185" t="s">
        <v>7113</v>
      </c>
      <c r="DG11" s="175">
        <v>21533000</v>
      </c>
      <c r="DH11" s="179" t="s">
        <v>7109</v>
      </c>
      <c r="DI11" s="179" t="s">
        <v>42</v>
      </c>
      <c r="DJ11" s="179">
        <v>1</v>
      </c>
      <c r="DK11" s="179" t="s">
        <v>7112</v>
      </c>
      <c r="DL11" s="179" t="s">
        <v>7092</v>
      </c>
      <c r="DM11" s="176" t="s">
        <v>7108</v>
      </c>
      <c r="DN11" s="186" t="s">
        <v>7115</v>
      </c>
      <c r="DO11" s="183">
        <v>343000</v>
      </c>
      <c r="DP11" s="186" t="s">
        <v>7114</v>
      </c>
      <c r="DQ11" s="186" t="s">
        <v>42</v>
      </c>
      <c r="DR11" s="186">
        <v>1</v>
      </c>
      <c r="DS11" s="186" t="s">
        <v>7110</v>
      </c>
      <c r="DT11" s="186" t="s">
        <v>7092</v>
      </c>
      <c r="DU11" s="187" t="s">
        <v>7108</v>
      </c>
      <c r="DV11" s="185" t="s">
        <v>7116</v>
      </c>
      <c r="DW11" s="175">
        <v>2000000</v>
      </c>
      <c r="DX11" s="179" t="s">
        <v>7109</v>
      </c>
      <c r="DY11" s="179" t="s">
        <v>42</v>
      </c>
      <c r="DZ11" s="179">
        <v>1</v>
      </c>
      <c r="EA11" s="179" t="s">
        <v>7110</v>
      </c>
      <c r="EB11" s="179" t="s">
        <v>7092</v>
      </c>
      <c r="EC11" s="176" t="s">
        <v>7108</v>
      </c>
      <c r="ED11" s="186" t="s">
        <v>7117</v>
      </c>
      <c r="EE11" s="183">
        <v>2000000</v>
      </c>
      <c r="EF11" s="186" t="s">
        <v>7109</v>
      </c>
      <c r="EG11" s="186" t="s">
        <v>42</v>
      </c>
      <c r="EH11" s="186">
        <v>1</v>
      </c>
      <c r="EI11" s="186" t="s">
        <v>7110</v>
      </c>
      <c r="EJ11" s="186" t="s">
        <v>7092</v>
      </c>
      <c r="EK11" s="187" t="s">
        <v>7108</v>
      </c>
      <c r="EL11" s="185" t="s">
        <v>7118</v>
      </c>
      <c r="EM11" s="175">
        <v>0</v>
      </c>
      <c r="EN11" s="179" t="s">
        <v>7109</v>
      </c>
      <c r="EO11" s="179" t="s">
        <v>42</v>
      </c>
      <c r="EP11" s="179">
        <v>1</v>
      </c>
      <c r="EQ11" s="179" t="s">
        <v>7110</v>
      </c>
      <c r="ER11" s="179" t="s">
        <v>7092</v>
      </c>
      <c r="ES11" s="176" t="s">
        <v>7108</v>
      </c>
      <c r="ET11" s="186" t="s">
        <v>6100</v>
      </c>
      <c r="EU11" s="186">
        <v>530</v>
      </c>
      <c r="EV11" s="186" t="s">
        <v>6098</v>
      </c>
      <c r="EW11" s="186" t="s">
        <v>22</v>
      </c>
      <c r="EX11" s="186">
        <v>2</v>
      </c>
      <c r="EY11" s="186" t="s">
        <v>6099</v>
      </c>
      <c r="EZ11" s="186" t="s">
        <v>245</v>
      </c>
      <c r="FA11" s="187" t="s">
        <v>6101</v>
      </c>
      <c r="FB11" s="185" t="s">
        <v>331</v>
      </c>
      <c r="FC11" s="179">
        <v>5</v>
      </c>
      <c r="FD11" s="179">
        <v>0</v>
      </c>
      <c r="FE11" s="179" t="s">
        <v>22</v>
      </c>
      <c r="FF11" s="179">
        <v>2</v>
      </c>
      <c r="FG11" s="179" t="s">
        <v>330</v>
      </c>
      <c r="FH11" s="179">
        <v>0</v>
      </c>
      <c r="FI11" s="176" t="s">
        <v>332</v>
      </c>
      <c r="FJ11" s="185" t="s">
        <v>333</v>
      </c>
      <c r="FK11" s="186" t="s">
        <v>14</v>
      </c>
      <c r="FL11" s="186">
        <v>0</v>
      </c>
      <c r="FM11" s="186" t="s">
        <v>22</v>
      </c>
      <c r="FN11" s="186">
        <v>2</v>
      </c>
      <c r="FO11" s="186">
        <v>0</v>
      </c>
      <c r="FP11" s="183">
        <v>0</v>
      </c>
      <c r="FQ11" s="184" t="s">
        <v>332</v>
      </c>
      <c r="FR11" s="185" t="s">
        <v>1537</v>
      </c>
      <c r="FS11" s="179" t="s">
        <v>14</v>
      </c>
      <c r="FT11" s="179" t="s">
        <v>14</v>
      </c>
      <c r="FU11" s="179" t="s">
        <v>14</v>
      </c>
      <c r="FV11" s="179" t="s">
        <v>14</v>
      </c>
      <c r="FW11" s="179" t="s">
        <v>1532</v>
      </c>
      <c r="FX11" s="179" t="s">
        <v>14</v>
      </c>
      <c r="FY11" s="176" t="s">
        <v>1534</v>
      </c>
      <c r="FZ11" s="186" t="s">
        <v>3419</v>
      </c>
      <c r="GA11" s="186">
        <v>0</v>
      </c>
      <c r="GB11" s="186" t="s">
        <v>3407</v>
      </c>
      <c r="GC11" s="186" t="s">
        <v>22</v>
      </c>
      <c r="GD11" s="186">
        <v>2</v>
      </c>
      <c r="GE11" s="186" t="s">
        <v>3301</v>
      </c>
      <c r="GF11" s="186" t="s">
        <v>3300</v>
      </c>
      <c r="GG11" s="187" t="s">
        <v>3409</v>
      </c>
      <c r="GH11" s="185" t="s">
        <v>3425</v>
      </c>
      <c r="GI11" s="179">
        <v>3</v>
      </c>
      <c r="GJ11" s="179" t="s">
        <v>3407</v>
      </c>
      <c r="GK11" s="179" t="s">
        <v>22</v>
      </c>
      <c r="GL11" s="179">
        <v>2</v>
      </c>
      <c r="GM11" s="179" t="s">
        <v>3301</v>
      </c>
      <c r="GN11" s="179" t="s">
        <v>3300</v>
      </c>
      <c r="GO11" s="176" t="s">
        <v>3409</v>
      </c>
      <c r="GP11" s="186" t="s">
        <v>3420</v>
      </c>
      <c r="GQ11" s="186">
        <v>3</v>
      </c>
      <c r="GR11" s="186" t="s">
        <v>3407</v>
      </c>
      <c r="GS11" s="186" t="s">
        <v>22</v>
      </c>
      <c r="GT11" s="186">
        <v>2</v>
      </c>
      <c r="GU11" s="186" t="s">
        <v>3301</v>
      </c>
      <c r="GV11" s="186" t="s">
        <v>3300</v>
      </c>
      <c r="GW11" s="187" t="s">
        <v>3409</v>
      </c>
      <c r="GX11" s="185" t="s">
        <v>3426</v>
      </c>
      <c r="GY11" s="179">
        <v>2</v>
      </c>
      <c r="GZ11" s="179" t="s">
        <v>3407</v>
      </c>
      <c r="HA11" s="179" t="s">
        <v>22</v>
      </c>
      <c r="HB11" s="179">
        <v>2</v>
      </c>
      <c r="HC11" s="179" t="s">
        <v>3301</v>
      </c>
      <c r="HD11" s="179" t="s">
        <v>3300</v>
      </c>
      <c r="HE11" s="176" t="s">
        <v>3409</v>
      </c>
      <c r="HF11" s="186" t="s">
        <v>3418</v>
      </c>
      <c r="HG11" s="186">
        <v>1</v>
      </c>
      <c r="HH11" s="186" t="s">
        <v>3407</v>
      </c>
      <c r="HI11" s="186" t="s">
        <v>22</v>
      </c>
      <c r="HJ11" s="186">
        <v>2</v>
      </c>
      <c r="HK11" s="186" t="s">
        <v>3301</v>
      </c>
      <c r="HL11" s="186" t="s">
        <v>3300</v>
      </c>
      <c r="HM11" s="187" t="s">
        <v>3409</v>
      </c>
      <c r="HN11" s="185" t="s">
        <v>3424</v>
      </c>
      <c r="HO11" s="179">
        <v>2</v>
      </c>
      <c r="HP11" s="179" t="s">
        <v>3407</v>
      </c>
      <c r="HQ11" s="179" t="s">
        <v>22</v>
      </c>
      <c r="HR11" s="179">
        <v>2</v>
      </c>
      <c r="HS11" s="179" t="s">
        <v>3301</v>
      </c>
      <c r="HT11" s="179" t="s">
        <v>3300</v>
      </c>
      <c r="HU11" s="176" t="s">
        <v>3409</v>
      </c>
      <c r="HV11" s="186" t="s">
        <v>3421</v>
      </c>
      <c r="HW11" s="186">
        <v>3</v>
      </c>
      <c r="HX11" s="186" t="s">
        <v>3407</v>
      </c>
      <c r="HY11" s="186" t="s">
        <v>22</v>
      </c>
      <c r="HZ11" s="186">
        <v>2</v>
      </c>
      <c r="IA11" s="186" t="s">
        <v>3301</v>
      </c>
      <c r="IB11" s="186" t="s">
        <v>3300</v>
      </c>
      <c r="IC11" s="187" t="s">
        <v>3409</v>
      </c>
      <c r="ID11" s="185" t="s">
        <v>3423</v>
      </c>
      <c r="IE11" s="179">
        <v>1</v>
      </c>
      <c r="IF11" s="179" t="s">
        <v>3407</v>
      </c>
      <c r="IG11" s="179" t="s">
        <v>22</v>
      </c>
      <c r="IH11" s="179">
        <v>2</v>
      </c>
      <c r="II11" s="179" t="s">
        <v>3301</v>
      </c>
      <c r="IJ11" s="179" t="s">
        <v>3300</v>
      </c>
      <c r="IK11" s="176" t="s">
        <v>3409</v>
      </c>
      <c r="IL11" s="186" t="s">
        <v>3422</v>
      </c>
      <c r="IM11" s="186">
        <v>2</v>
      </c>
      <c r="IN11" s="186" t="s">
        <v>3407</v>
      </c>
      <c r="IO11" s="186" t="s">
        <v>22</v>
      </c>
      <c r="IP11" s="186">
        <v>2</v>
      </c>
      <c r="IQ11" s="186" t="s">
        <v>3301</v>
      </c>
      <c r="IR11" s="186" t="s">
        <v>3300</v>
      </c>
      <c r="IS11" s="187" t="s">
        <v>3409</v>
      </c>
    </row>
    <row r="12" spans="1:253" s="281" customFormat="1" ht="12.75" customHeight="1" x14ac:dyDescent="0.25">
      <c r="A12" s="281" t="s">
        <v>334</v>
      </c>
      <c r="B12" s="281" t="s">
        <v>7945</v>
      </c>
      <c r="C12" s="281" t="s">
        <v>335</v>
      </c>
      <c r="D12" s="281" t="s">
        <v>329</v>
      </c>
      <c r="E12" s="281" t="s">
        <v>7352</v>
      </c>
      <c r="F12" s="281" t="s">
        <v>4069</v>
      </c>
      <c r="G12" s="174">
        <v>25876000</v>
      </c>
      <c r="H12" s="175" t="s">
        <v>2252</v>
      </c>
      <c r="I12" s="175" t="s">
        <v>22</v>
      </c>
      <c r="J12" s="175">
        <v>2</v>
      </c>
      <c r="K12" s="175" t="s">
        <v>4066</v>
      </c>
      <c r="L12" s="175" t="s">
        <v>4065</v>
      </c>
      <c r="M12" s="176" t="s">
        <v>4068</v>
      </c>
      <c r="N12" s="185" t="s">
        <v>1544</v>
      </c>
      <c r="O12" s="177">
        <v>34263</v>
      </c>
      <c r="P12" s="177" t="s">
        <v>1542</v>
      </c>
      <c r="Q12" s="177" t="s">
        <v>42</v>
      </c>
      <c r="R12" s="177">
        <v>1</v>
      </c>
      <c r="S12" s="177" t="s">
        <v>1543</v>
      </c>
      <c r="T12" s="177" t="s">
        <v>347</v>
      </c>
      <c r="U12" s="178" t="s">
        <v>1534</v>
      </c>
      <c r="V12" s="185" t="s">
        <v>5566</v>
      </c>
      <c r="W12" s="175">
        <v>4483000</v>
      </c>
      <c r="X12" s="175" t="s">
        <v>5563</v>
      </c>
      <c r="Y12" s="175" t="s">
        <v>22</v>
      </c>
      <c r="Z12" s="175">
        <v>2</v>
      </c>
      <c r="AA12" s="175" t="s">
        <v>5565</v>
      </c>
      <c r="AB12" s="175" t="s">
        <v>5564</v>
      </c>
      <c r="AC12" s="176" t="s">
        <v>5544</v>
      </c>
      <c r="AD12" s="185" t="s">
        <v>5568</v>
      </c>
      <c r="AE12" s="183">
        <v>1984000</v>
      </c>
      <c r="AF12" s="183" t="s">
        <v>5563</v>
      </c>
      <c r="AG12" s="183" t="s">
        <v>22</v>
      </c>
      <c r="AH12" s="183">
        <v>2</v>
      </c>
      <c r="AI12" s="183" t="s">
        <v>5567</v>
      </c>
      <c r="AJ12" s="183" t="s">
        <v>5564</v>
      </c>
      <c r="AK12" s="184" t="s">
        <v>5544</v>
      </c>
      <c r="AL12" s="185" t="s">
        <v>6105</v>
      </c>
      <c r="AM12" s="175">
        <v>562000</v>
      </c>
      <c r="AN12" s="175" t="s">
        <v>6102</v>
      </c>
      <c r="AO12" s="175" t="s">
        <v>22</v>
      </c>
      <c r="AP12" s="175">
        <v>2</v>
      </c>
      <c r="AQ12" s="175" t="s">
        <v>6104</v>
      </c>
      <c r="AR12" s="175" t="s">
        <v>6103</v>
      </c>
      <c r="AS12" s="176" t="s">
        <v>6101</v>
      </c>
      <c r="AT12" s="186" t="s">
        <v>1541</v>
      </c>
      <c r="AU12" s="183" t="s">
        <v>14</v>
      </c>
      <c r="AV12" s="183" t="s">
        <v>1526</v>
      </c>
      <c r="AW12" s="183" t="s">
        <v>14</v>
      </c>
      <c r="AX12" s="183" t="s">
        <v>14</v>
      </c>
      <c r="AY12" s="183" t="s">
        <v>1540</v>
      </c>
      <c r="AZ12" s="183" t="s">
        <v>1526</v>
      </c>
      <c r="BA12" s="184" t="s">
        <v>1534</v>
      </c>
      <c r="BB12" s="185" t="s">
        <v>1539</v>
      </c>
      <c r="BC12" s="175" t="s">
        <v>14</v>
      </c>
      <c r="BD12" s="175" t="s">
        <v>1526</v>
      </c>
      <c r="BE12" s="175" t="s">
        <v>14</v>
      </c>
      <c r="BF12" s="175" t="s">
        <v>14</v>
      </c>
      <c r="BG12" s="175" t="s">
        <v>1538</v>
      </c>
      <c r="BH12" s="175" t="s">
        <v>1526</v>
      </c>
      <c r="BI12" s="176" t="s">
        <v>1534</v>
      </c>
      <c r="BJ12" s="186" t="s">
        <v>6107</v>
      </c>
      <c r="BK12" s="186">
        <v>244</v>
      </c>
      <c r="BL12" s="186" t="s">
        <v>6098</v>
      </c>
      <c r="BM12" s="186" t="s">
        <v>22</v>
      </c>
      <c r="BN12" s="186">
        <v>2</v>
      </c>
      <c r="BO12" s="186" t="s">
        <v>6106</v>
      </c>
      <c r="BP12" s="183" t="s">
        <v>245</v>
      </c>
      <c r="BQ12" s="187" t="s">
        <v>6101</v>
      </c>
      <c r="BR12" s="185" t="s">
        <v>336</v>
      </c>
      <c r="BS12" s="179" t="s">
        <v>14</v>
      </c>
      <c r="BT12" s="179">
        <v>0</v>
      </c>
      <c r="BU12" s="179" t="s">
        <v>22</v>
      </c>
      <c r="BV12" s="179">
        <v>2</v>
      </c>
      <c r="BW12" s="179">
        <v>0</v>
      </c>
      <c r="BX12" s="179">
        <v>0</v>
      </c>
      <c r="BY12" s="176" t="s">
        <v>332</v>
      </c>
      <c r="BZ12" s="186" t="s">
        <v>337</v>
      </c>
      <c r="CA12" s="186" t="s">
        <v>14</v>
      </c>
      <c r="CB12" s="186">
        <v>0</v>
      </c>
      <c r="CC12" s="186" t="s">
        <v>14</v>
      </c>
      <c r="CD12" s="186" t="s">
        <v>14</v>
      </c>
      <c r="CE12" s="186">
        <v>0</v>
      </c>
      <c r="CF12" s="186">
        <v>0</v>
      </c>
      <c r="CG12" s="187" t="s">
        <v>332</v>
      </c>
      <c r="CH12" s="185" t="s">
        <v>8264</v>
      </c>
      <c r="CI12" s="186" t="e">
        <v>#N/A</v>
      </c>
      <c r="CJ12" s="186" t="e">
        <v>#N/A</v>
      </c>
      <c r="CK12" s="186" t="e">
        <v>#N/A</v>
      </c>
      <c r="CL12" s="186" t="e">
        <v>#N/A</v>
      </c>
      <c r="CM12" s="186" t="e">
        <v>#N/A</v>
      </c>
      <c r="CN12" s="186" t="e">
        <v>#N/A</v>
      </c>
      <c r="CO12" s="188" t="e">
        <v>#N/A</v>
      </c>
      <c r="CP12" s="186" t="s">
        <v>341</v>
      </c>
      <c r="CQ12" s="179">
        <v>5.2</v>
      </c>
      <c r="CR12" s="179" t="s">
        <v>338</v>
      </c>
      <c r="CS12" s="179" t="s">
        <v>22</v>
      </c>
      <c r="CT12" s="179">
        <v>2</v>
      </c>
      <c r="CU12" s="179" t="s">
        <v>340</v>
      </c>
      <c r="CV12" s="179" t="s">
        <v>339</v>
      </c>
      <c r="CW12" s="176" t="s">
        <v>332</v>
      </c>
      <c r="CX12" s="186" t="s">
        <v>5570</v>
      </c>
      <c r="CY12" s="183">
        <v>630000</v>
      </c>
      <c r="CZ12" s="183" t="s">
        <v>5563</v>
      </c>
      <c r="DA12" s="183" t="s">
        <v>22</v>
      </c>
      <c r="DB12" s="183">
        <v>2</v>
      </c>
      <c r="DC12" s="183" t="s">
        <v>5569</v>
      </c>
      <c r="DD12" s="183" t="s">
        <v>5564</v>
      </c>
      <c r="DE12" s="189" t="s">
        <v>5544</v>
      </c>
      <c r="DF12" s="185" t="s">
        <v>5571</v>
      </c>
      <c r="DG12" s="175">
        <v>2499000</v>
      </c>
      <c r="DH12" s="179" t="s">
        <v>5563</v>
      </c>
      <c r="DI12" s="179" t="s">
        <v>22</v>
      </c>
      <c r="DJ12" s="179">
        <v>2</v>
      </c>
      <c r="DK12" s="179" t="s">
        <v>5569</v>
      </c>
      <c r="DL12" s="179" t="s">
        <v>5564</v>
      </c>
      <c r="DM12" s="176" t="s">
        <v>5544</v>
      </c>
      <c r="DN12" s="186" t="s">
        <v>5572</v>
      </c>
      <c r="DO12" s="183">
        <v>1354000</v>
      </c>
      <c r="DP12" s="186" t="s">
        <v>5563</v>
      </c>
      <c r="DQ12" s="186" t="s">
        <v>22</v>
      </c>
      <c r="DR12" s="186">
        <v>2</v>
      </c>
      <c r="DS12" s="186" t="s">
        <v>5569</v>
      </c>
      <c r="DT12" s="186" t="s">
        <v>5564</v>
      </c>
      <c r="DU12" s="187" t="s">
        <v>5544</v>
      </c>
      <c r="DV12" s="185" t="s">
        <v>5573</v>
      </c>
      <c r="DW12" s="175">
        <v>616000</v>
      </c>
      <c r="DX12" s="179" t="s">
        <v>5563</v>
      </c>
      <c r="DY12" s="179" t="s">
        <v>22</v>
      </c>
      <c r="DZ12" s="179">
        <v>2</v>
      </c>
      <c r="EA12" s="179" t="s">
        <v>5569</v>
      </c>
      <c r="EB12" s="179" t="s">
        <v>5564</v>
      </c>
      <c r="EC12" s="176" t="s">
        <v>5544</v>
      </c>
      <c r="ED12" s="186" t="s">
        <v>5574</v>
      </c>
      <c r="EE12" s="183">
        <v>14000</v>
      </c>
      <c r="EF12" s="186" t="s">
        <v>5563</v>
      </c>
      <c r="EG12" s="186" t="s">
        <v>22</v>
      </c>
      <c r="EH12" s="186">
        <v>2</v>
      </c>
      <c r="EI12" s="186" t="s">
        <v>5569</v>
      </c>
      <c r="EJ12" s="186" t="s">
        <v>5564</v>
      </c>
      <c r="EK12" s="187" t="s">
        <v>5544</v>
      </c>
      <c r="EL12" s="185" t="s">
        <v>5575</v>
      </c>
      <c r="EM12" s="175">
        <v>0</v>
      </c>
      <c r="EN12" s="179" t="s">
        <v>5563</v>
      </c>
      <c r="EO12" s="179" t="s">
        <v>22</v>
      </c>
      <c r="EP12" s="179">
        <v>2</v>
      </c>
      <c r="EQ12" s="179" t="s">
        <v>5569</v>
      </c>
      <c r="ER12" s="179" t="s">
        <v>5564</v>
      </c>
      <c r="ES12" s="176" t="s">
        <v>5544</v>
      </c>
      <c r="ET12" s="186" t="s">
        <v>6108</v>
      </c>
      <c r="EU12" s="186">
        <v>530</v>
      </c>
      <c r="EV12" s="186" t="s">
        <v>6098</v>
      </c>
      <c r="EW12" s="186" t="s">
        <v>22</v>
      </c>
      <c r="EX12" s="186">
        <v>2</v>
      </c>
      <c r="EY12" s="186" t="s">
        <v>6099</v>
      </c>
      <c r="EZ12" s="186" t="s">
        <v>245</v>
      </c>
      <c r="FA12" s="187" t="s">
        <v>6101</v>
      </c>
      <c r="FB12" s="185" t="s">
        <v>1234</v>
      </c>
      <c r="FC12" s="179">
        <v>5</v>
      </c>
      <c r="FD12" s="179" t="s">
        <v>14</v>
      </c>
      <c r="FE12" s="179" t="s">
        <v>42</v>
      </c>
      <c r="FF12" s="179">
        <v>1</v>
      </c>
      <c r="FG12" s="179" t="s">
        <v>1233</v>
      </c>
      <c r="FH12" s="179" t="s">
        <v>14</v>
      </c>
      <c r="FI12" s="176" t="s">
        <v>1232</v>
      </c>
      <c r="FJ12" s="185" t="s">
        <v>342</v>
      </c>
      <c r="FK12" s="186" t="s">
        <v>14</v>
      </c>
      <c r="FL12" s="186">
        <v>0</v>
      </c>
      <c r="FM12" s="186" t="s">
        <v>22</v>
      </c>
      <c r="FN12" s="186">
        <v>2</v>
      </c>
      <c r="FO12" s="186">
        <v>0</v>
      </c>
      <c r="FP12" s="183">
        <v>0</v>
      </c>
      <c r="FQ12" s="184" t="s">
        <v>332</v>
      </c>
      <c r="FR12" s="185" t="s">
        <v>343</v>
      </c>
      <c r="FS12" s="179" t="s">
        <v>14</v>
      </c>
      <c r="FT12" s="179">
        <v>0</v>
      </c>
      <c r="FU12" s="179" t="s">
        <v>22</v>
      </c>
      <c r="FV12" s="179">
        <v>2</v>
      </c>
      <c r="FW12" s="179">
        <v>0</v>
      </c>
      <c r="FX12" s="179">
        <v>0</v>
      </c>
      <c r="FY12" s="176" t="s">
        <v>332</v>
      </c>
      <c r="FZ12" s="186" t="s">
        <v>3428</v>
      </c>
      <c r="GA12" s="186">
        <v>0</v>
      </c>
      <c r="GB12" s="186" t="s">
        <v>3407</v>
      </c>
      <c r="GC12" s="186" t="s">
        <v>22</v>
      </c>
      <c r="GD12" s="186">
        <v>2</v>
      </c>
      <c r="GE12" s="186" t="s">
        <v>3301</v>
      </c>
      <c r="GF12" s="186" t="s">
        <v>3300</v>
      </c>
      <c r="GG12" s="187" t="s">
        <v>3409</v>
      </c>
      <c r="GH12" s="185" t="s">
        <v>3434</v>
      </c>
      <c r="GI12" s="179">
        <v>1</v>
      </c>
      <c r="GJ12" s="179" t="s">
        <v>3407</v>
      </c>
      <c r="GK12" s="179" t="s">
        <v>22</v>
      </c>
      <c r="GL12" s="179">
        <v>2</v>
      </c>
      <c r="GM12" s="179" t="s">
        <v>3301</v>
      </c>
      <c r="GN12" s="179" t="s">
        <v>3300</v>
      </c>
      <c r="GO12" s="176" t="s">
        <v>3409</v>
      </c>
      <c r="GP12" s="186" t="s">
        <v>3429</v>
      </c>
      <c r="GQ12" s="186">
        <v>1</v>
      </c>
      <c r="GR12" s="186" t="s">
        <v>3407</v>
      </c>
      <c r="GS12" s="186" t="s">
        <v>22</v>
      </c>
      <c r="GT12" s="186">
        <v>2</v>
      </c>
      <c r="GU12" s="186" t="s">
        <v>3301</v>
      </c>
      <c r="GV12" s="186" t="s">
        <v>3300</v>
      </c>
      <c r="GW12" s="187" t="s">
        <v>3409</v>
      </c>
      <c r="GX12" s="185" t="s">
        <v>3435</v>
      </c>
      <c r="GY12" s="179">
        <v>0</v>
      </c>
      <c r="GZ12" s="179" t="s">
        <v>3407</v>
      </c>
      <c r="HA12" s="179" t="s">
        <v>22</v>
      </c>
      <c r="HB12" s="179">
        <v>2</v>
      </c>
      <c r="HC12" s="179" t="s">
        <v>3301</v>
      </c>
      <c r="HD12" s="179" t="s">
        <v>3300</v>
      </c>
      <c r="HE12" s="176" t="s">
        <v>3409</v>
      </c>
      <c r="HF12" s="186" t="s">
        <v>3427</v>
      </c>
      <c r="HG12" s="186">
        <v>0</v>
      </c>
      <c r="HH12" s="186" t="s">
        <v>3407</v>
      </c>
      <c r="HI12" s="186" t="s">
        <v>22</v>
      </c>
      <c r="HJ12" s="186">
        <v>2</v>
      </c>
      <c r="HK12" s="186" t="s">
        <v>3301</v>
      </c>
      <c r="HL12" s="186" t="s">
        <v>3300</v>
      </c>
      <c r="HM12" s="187" t="s">
        <v>3409</v>
      </c>
      <c r="HN12" s="185" t="s">
        <v>3433</v>
      </c>
      <c r="HO12" s="179">
        <v>2</v>
      </c>
      <c r="HP12" s="179" t="s">
        <v>3407</v>
      </c>
      <c r="HQ12" s="179" t="s">
        <v>22</v>
      </c>
      <c r="HR12" s="179">
        <v>2</v>
      </c>
      <c r="HS12" s="179" t="s">
        <v>3301</v>
      </c>
      <c r="HT12" s="179" t="s">
        <v>3300</v>
      </c>
      <c r="HU12" s="176" t="s">
        <v>3409</v>
      </c>
      <c r="HV12" s="186" t="s">
        <v>3430</v>
      </c>
      <c r="HW12" s="186">
        <v>2</v>
      </c>
      <c r="HX12" s="186" t="s">
        <v>3407</v>
      </c>
      <c r="HY12" s="186" t="s">
        <v>22</v>
      </c>
      <c r="HZ12" s="186">
        <v>2</v>
      </c>
      <c r="IA12" s="186" t="s">
        <v>3301</v>
      </c>
      <c r="IB12" s="186" t="s">
        <v>3300</v>
      </c>
      <c r="IC12" s="187" t="s">
        <v>3409</v>
      </c>
      <c r="ID12" s="185" t="s">
        <v>3432</v>
      </c>
      <c r="IE12" s="179">
        <v>1</v>
      </c>
      <c r="IF12" s="179" t="s">
        <v>3407</v>
      </c>
      <c r="IG12" s="179" t="s">
        <v>22</v>
      </c>
      <c r="IH12" s="179">
        <v>2</v>
      </c>
      <c r="II12" s="179" t="s">
        <v>3301</v>
      </c>
      <c r="IJ12" s="179" t="s">
        <v>3300</v>
      </c>
      <c r="IK12" s="176" t="s">
        <v>3409</v>
      </c>
      <c r="IL12" s="186" t="s">
        <v>3431</v>
      </c>
      <c r="IM12" s="186">
        <v>1</v>
      </c>
      <c r="IN12" s="186" t="s">
        <v>3407</v>
      </c>
      <c r="IO12" s="186" t="s">
        <v>22</v>
      </c>
      <c r="IP12" s="186">
        <v>2</v>
      </c>
      <c r="IQ12" s="186" t="s">
        <v>3301</v>
      </c>
      <c r="IR12" s="186" t="s">
        <v>3300</v>
      </c>
      <c r="IS12" s="187" t="s">
        <v>3409</v>
      </c>
    </row>
    <row r="13" spans="1:253" s="281" customFormat="1" ht="12.75" customHeight="1" x14ac:dyDescent="0.25">
      <c r="A13" s="281" t="s">
        <v>344</v>
      </c>
      <c r="B13" s="281" t="s">
        <v>7945</v>
      </c>
      <c r="C13" s="281" t="s">
        <v>345</v>
      </c>
      <c r="D13" s="281" t="s">
        <v>329</v>
      </c>
      <c r="E13" s="281" t="s">
        <v>7352</v>
      </c>
      <c r="F13" s="281" t="s">
        <v>4070</v>
      </c>
      <c r="G13" s="174">
        <v>25876000</v>
      </c>
      <c r="H13" s="175" t="s">
        <v>2252</v>
      </c>
      <c r="I13" s="175" t="s">
        <v>22</v>
      </c>
      <c r="J13" s="175">
        <v>2</v>
      </c>
      <c r="K13" s="175" t="s">
        <v>4066</v>
      </c>
      <c r="L13" s="175" t="s">
        <v>4065</v>
      </c>
      <c r="M13" s="176" t="s">
        <v>4068</v>
      </c>
      <c r="N13" s="185" t="s">
        <v>349</v>
      </c>
      <c r="O13" s="177">
        <v>76850</v>
      </c>
      <c r="P13" s="177" t="s">
        <v>346</v>
      </c>
      <c r="Q13" s="177" t="s">
        <v>22</v>
      </c>
      <c r="R13" s="177">
        <v>2</v>
      </c>
      <c r="S13" s="177" t="s">
        <v>348</v>
      </c>
      <c r="T13" s="177" t="s">
        <v>347</v>
      </c>
      <c r="U13" s="178" t="s">
        <v>332</v>
      </c>
      <c r="V13" s="185" t="s">
        <v>5576</v>
      </c>
      <c r="W13" s="175">
        <v>4476000</v>
      </c>
      <c r="X13" s="175" t="s">
        <v>5563</v>
      </c>
      <c r="Y13" s="175" t="s">
        <v>22</v>
      </c>
      <c r="Z13" s="175">
        <v>2</v>
      </c>
      <c r="AA13" s="175" t="s">
        <v>5565</v>
      </c>
      <c r="AB13" s="175" t="s">
        <v>5564</v>
      </c>
      <c r="AC13" s="176" t="s">
        <v>5544</v>
      </c>
      <c r="AD13" s="185" t="s">
        <v>5577</v>
      </c>
      <c r="AE13" s="183">
        <v>2449000</v>
      </c>
      <c r="AF13" s="183" t="s">
        <v>5563</v>
      </c>
      <c r="AG13" s="183" t="s">
        <v>22</v>
      </c>
      <c r="AH13" s="183">
        <v>2</v>
      </c>
      <c r="AI13" s="183" t="s">
        <v>5567</v>
      </c>
      <c r="AJ13" s="183" t="s">
        <v>5564</v>
      </c>
      <c r="AK13" s="184" t="s">
        <v>5544</v>
      </c>
      <c r="AL13" s="185" t="s">
        <v>6112</v>
      </c>
      <c r="AM13" s="175">
        <v>1117000</v>
      </c>
      <c r="AN13" s="175" t="s">
        <v>6109</v>
      </c>
      <c r="AO13" s="175" t="s">
        <v>22</v>
      </c>
      <c r="AP13" s="175">
        <v>2</v>
      </c>
      <c r="AQ13" s="175" t="s">
        <v>6111</v>
      </c>
      <c r="AR13" s="175" t="s">
        <v>6110</v>
      </c>
      <c r="AS13" s="176" t="s">
        <v>6101</v>
      </c>
      <c r="AT13" s="186" t="s">
        <v>1552</v>
      </c>
      <c r="AU13" s="183" t="s">
        <v>14</v>
      </c>
      <c r="AV13" s="183" t="s">
        <v>1526</v>
      </c>
      <c r="AW13" s="183" t="s">
        <v>14</v>
      </c>
      <c r="AX13" s="183" t="s">
        <v>14</v>
      </c>
      <c r="AY13" s="183" t="s">
        <v>1540</v>
      </c>
      <c r="AZ13" s="183" t="s">
        <v>1526</v>
      </c>
      <c r="BA13" s="184" t="s">
        <v>1534</v>
      </c>
      <c r="BB13" s="185" t="s">
        <v>1353</v>
      </c>
      <c r="BC13" s="175" t="s">
        <v>14</v>
      </c>
      <c r="BD13" s="175" t="s">
        <v>1348</v>
      </c>
      <c r="BE13" s="175" t="s">
        <v>14</v>
      </c>
      <c r="BF13" s="175" t="s">
        <v>14</v>
      </c>
      <c r="BG13" s="175" t="s">
        <v>1350</v>
      </c>
      <c r="BH13" s="175" t="s">
        <v>1349</v>
      </c>
      <c r="BI13" s="176" t="s">
        <v>1352</v>
      </c>
      <c r="BJ13" s="186" t="s">
        <v>6114</v>
      </c>
      <c r="BK13" s="186">
        <v>286</v>
      </c>
      <c r="BL13" s="186" t="s">
        <v>6098</v>
      </c>
      <c r="BM13" s="186" t="s">
        <v>22</v>
      </c>
      <c r="BN13" s="186">
        <v>2</v>
      </c>
      <c r="BO13" s="186" t="s">
        <v>6113</v>
      </c>
      <c r="BP13" s="183" t="s">
        <v>245</v>
      </c>
      <c r="BQ13" s="187" t="s">
        <v>6101</v>
      </c>
      <c r="BR13" s="185" t="s">
        <v>1546</v>
      </c>
      <c r="BS13" s="179" t="s">
        <v>14</v>
      </c>
      <c r="BT13" s="179" t="s">
        <v>1526</v>
      </c>
      <c r="BU13" s="179" t="s">
        <v>14</v>
      </c>
      <c r="BV13" s="179" t="s">
        <v>14</v>
      </c>
      <c r="BW13" s="179" t="s">
        <v>1545</v>
      </c>
      <c r="BX13" s="179" t="s">
        <v>1526</v>
      </c>
      <c r="BY13" s="176" t="s">
        <v>1534</v>
      </c>
      <c r="BZ13" s="186" t="s">
        <v>1547</v>
      </c>
      <c r="CA13" s="186" t="s">
        <v>14</v>
      </c>
      <c r="CB13" s="186" t="s">
        <v>1526</v>
      </c>
      <c r="CC13" s="186" t="s">
        <v>14</v>
      </c>
      <c r="CD13" s="186" t="s">
        <v>14</v>
      </c>
      <c r="CE13" s="186" t="s">
        <v>1545</v>
      </c>
      <c r="CF13" s="186" t="s">
        <v>1526</v>
      </c>
      <c r="CG13" s="187" t="s">
        <v>1534</v>
      </c>
      <c r="CH13" s="185" t="s">
        <v>8265</v>
      </c>
      <c r="CI13" s="186" t="e">
        <v>#N/A</v>
      </c>
      <c r="CJ13" s="186" t="e">
        <v>#N/A</v>
      </c>
      <c r="CK13" s="186" t="e">
        <v>#N/A</v>
      </c>
      <c r="CL13" s="186" t="e">
        <v>#N/A</v>
      </c>
      <c r="CM13" s="186" t="e">
        <v>#N/A</v>
      </c>
      <c r="CN13" s="186" t="e">
        <v>#N/A</v>
      </c>
      <c r="CO13" s="188" t="e">
        <v>#N/A</v>
      </c>
      <c r="CP13" s="186" t="s">
        <v>1551</v>
      </c>
      <c r="CQ13" s="179" t="s">
        <v>14</v>
      </c>
      <c r="CR13" s="179" t="s">
        <v>1526</v>
      </c>
      <c r="CS13" s="179" t="s">
        <v>14</v>
      </c>
      <c r="CT13" s="179" t="s">
        <v>14</v>
      </c>
      <c r="CU13" s="179" t="s">
        <v>1545</v>
      </c>
      <c r="CV13" s="179" t="s">
        <v>1526</v>
      </c>
      <c r="CW13" s="176" t="s">
        <v>1534</v>
      </c>
      <c r="CX13" s="186" t="s">
        <v>5578</v>
      </c>
      <c r="CY13" s="183">
        <v>960000</v>
      </c>
      <c r="CZ13" s="183" t="s">
        <v>5563</v>
      </c>
      <c r="DA13" s="183" t="s">
        <v>22</v>
      </c>
      <c r="DB13" s="183">
        <v>2</v>
      </c>
      <c r="DC13" s="183" t="s">
        <v>5569</v>
      </c>
      <c r="DD13" s="183" t="s">
        <v>5564</v>
      </c>
      <c r="DE13" s="189" t="s">
        <v>5544</v>
      </c>
      <c r="DF13" s="185" t="s">
        <v>5579</v>
      </c>
      <c r="DG13" s="175">
        <v>2027000</v>
      </c>
      <c r="DH13" s="179" t="s">
        <v>5563</v>
      </c>
      <c r="DI13" s="179" t="s">
        <v>22</v>
      </c>
      <c r="DJ13" s="179">
        <v>2</v>
      </c>
      <c r="DK13" s="179" t="s">
        <v>5569</v>
      </c>
      <c r="DL13" s="179" t="s">
        <v>5564</v>
      </c>
      <c r="DM13" s="176" t="s">
        <v>5544</v>
      </c>
      <c r="DN13" s="186" t="s">
        <v>5580</v>
      </c>
      <c r="DO13" s="183">
        <v>1489000</v>
      </c>
      <c r="DP13" s="186" t="s">
        <v>5563</v>
      </c>
      <c r="DQ13" s="186" t="s">
        <v>22</v>
      </c>
      <c r="DR13" s="186">
        <v>2</v>
      </c>
      <c r="DS13" s="186" t="s">
        <v>5569</v>
      </c>
      <c r="DT13" s="186" t="s">
        <v>5564</v>
      </c>
      <c r="DU13" s="187" t="s">
        <v>5544</v>
      </c>
      <c r="DV13" s="185" t="s">
        <v>5581</v>
      </c>
      <c r="DW13" s="175">
        <v>882000</v>
      </c>
      <c r="DX13" s="179" t="s">
        <v>5563</v>
      </c>
      <c r="DY13" s="179" t="s">
        <v>22</v>
      </c>
      <c r="DZ13" s="179">
        <v>2</v>
      </c>
      <c r="EA13" s="179" t="s">
        <v>5569</v>
      </c>
      <c r="EB13" s="179" t="s">
        <v>5564</v>
      </c>
      <c r="EC13" s="176" t="s">
        <v>5544</v>
      </c>
      <c r="ED13" s="186" t="s">
        <v>5582</v>
      </c>
      <c r="EE13" s="183">
        <v>78000</v>
      </c>
      <c r="EF13" s="186" t="s">
        <v>5563</v>
      </c>
      <c r="EG13" s="186" t="s">
        <v>22</v>
      </c>
      <c r="EH13" s="186">
        <v>2</v>
      </c>
      <c r="EI13" s="186" t="s">
        <v>5569</v>
      </c>
      <c r="EJ13" s="186" t="s">
        <v>5564</v>
      </c>
      <c r="EK13" s="187" t="s">
        <v>5544</v>
      </c>
      <c r="EL13" s="185" t="s">
        <v>5583</v>
      </c>
      <c r="EM13" s="175">
        <v>0</v>
      </c>
      <c r="EN13" s="179" t="s">
        <v>5563</v>
      </c>
      <c r="EO13" s="179" t="s">
        <v>22</v>
      </c>
      <c r="EP13" s="179">
        <v>2</v>
      </c>
      <c r="EQ13" s="179" t="s">
        <v>5569</v>
      </c>
      <c r="ER13" s="179" t="s">
        <v>5564</v>
      </c>
      <c r="ES13" s="176" t="s">
        <v>5544</v>
      </c>
      <c r="ET13" s="186" t="s">
        <v>6115</v>
      </c>
      <c r="EU13" s="186">
        <v>530</v>
      </c>
      <c r="EV13" s="186" t="s">
        <v>6098</v>
      </c>
      <c r="EW13" s="186" t="s">
        <v>22</v>
      </c>
      <c r="EX13" s="186">
        <v>2</v>
      </c>
      <c r="EY13" s="186" t="s">
        <v>6099</v>
      </c>
      <c r="EZ13" s="186" t="s">
        <v>245</v>
      </c>
      <c r="FA13" s="187" t="s">
        <v>6101</v>
      </c>
      <c r="FB13" s="185" t="s">
        <v>1550</v>
      </c>
      <c r="FC13" s="179">
        <v>4</v>
      </c>
      <c r="FD13" s="179" t="s">
        <v>165</v>
      </c>
      <c r="FE13" s="179" t="s">
        <v>22</v>
      </c>
      <c r="FF13" s="179">
        <v>2</v>
      </c>
      <c r="FG13" s="179" t="s">
        <v>1549</v>
      </c>
      <c r="FH13" s="179" t="s">
        <v>1548</v>
      </c>
      <c r="FI13" s="176" t="s">
        <v>1534</v>
      </c>
      <c r="FJ13" s="185" t="s">
        <v>350</v>
      </c>
      <c r="FK13" s="186" t="s">
        <v>14</v>
      </c>
      <c r="FL13" s="186">
        <v>0</v>
      </c>
      <c r="FM13" s="186" t="s">
        <v>22</v>
      </c>
      <c r="FN13" s="186">
        <v>2</v>
      </c>
      <c r="FO13" s="186">
        <v>0</v>
      </c>
      <c r="FP13" s="183">
        <v>0</v>
      </c>
      <c r="FQ13" s="184" t="s">
        <v>332</v>
      </c>
      <c r="FR13" s="185" t="s">
        <v>354</v>
      </c>
      <c r="FS13" s="179">
        <v>377500</v>
      </c>
      <c r="FT13" s="179" t="s">
        <v>351</v>
      </c>
      <c r="FU13" s="179" t="s">
        <v>22</v>
      </c>
      <c r="FV13" s="179">
        <v>2</v>
      </c>
      <c r="FW13" s="179" t="s">
        <v>353</v>
      </c>
      <c r="FX13" s="179" t="s">
        <v>352</v>
      </c>
      <c r="FY13" s="176" t="s">
        <v>332</v>
      </c>
      <c r="FZ13" s="186" t="s">
        <v>3437</v>
      </c>
      <c r="GA13" s="186">
        <v>0</v>
      </c>
      <c r="GB13" s="186" t="s">
        <v>3407</v>
      </c>
      <c r="GC13" s="186" t="s">
        <v>22</v>
      </c>
      <c r="GD13" s="186">
        <v>2</v>
      </c>
      <c r="GE13" s="186" t="s">
        <v>3301</v>
      </c>
      <c r="GF13" s="186" t="s">
        <v>3300</v>
      </c>
      <c r="GG13" s="187" t="s">
        <v>3409</v>
      </c>
      <c r="GH13" s="185" t="s">
        <v>3443</v>
      </c>
      <c r="GI13" s="179">
        <v>3</v>
      </c>
      <c r="GJ13" s="179" t="s">
        <v>3407</v>
      </c>
      <c r="GK13" s="179" t="s">
        <v>22</v>
      </c>
      <c r="GL13" s="179">
        <v>2</v>
      </c>
      <c r="GM13" s="179" t="s">
        <v>3301</v>
      </c>
      <c r="GN13" s="179" t="s">
        <v>3300</v>
      </c>
      <c r="GO13" s="176" t="s">
        <v>3409</v>
      </c>
      <c r="GP13" s="186" t="s">
        <v>3438</v>
      </c>
      <c r="GQ13" s="186">
        <v>3</v>
      </c>
      <c r="GR13" s="186" t="s">
        <v>3407</v>
      </c>
      <c r="GS13" s="186" t="s">
        <v>22</v>
      </c>
      <c r="GT13" s="186">
        <v>2</v>
      </c>
      <c r="GU13" s="186" t="s">
        <v>3301</v>
      </c>
      <c r="GV13" s="186" t="s">
        <v>3300</v>
      </c>
      <c r="GW13" s="187" t="s">
        <v>3409</v>
      </c>
      <c r="GX13" s="185" t="s">
        <v>3444</v>
      </c>
      <c r="GY13" s="179">
        <v>2</v>
      </c>
      <c r="GZ13" s="179" t="s">
        <v>3407</v>
      </c>
      <c r="HA13" s="179" t="s">
        <v>22</v>
      </c>
      <c r="HB13" s="179">
        <v>2</v>
      </c>
      <c r="HC13" s="179" t="s">
        <v>3301</v>
      </c>
      <c r="HD13" s="179" t="s">
        <v>3300</v>
      </c>
      <c r="HE13" s="176" t="s">
        <v>3409</v>
      </c>
      <c r="HF13" s="186" t="s">
        <v>3436</v>
      </c>
      <c r="HG13" s="186">
        <v>1</v>
      </c>
      <c r="HH13" s="186" t="s">
        <v>3407</v>
      </c>
      <c r="HI13" s="186" t="s">
        <v>22</v>
      </c>
      <c r="HJ13" s="186">
        <v>2</v>
      </c>
      <c r="HK13" s="186" t="s">
        <v>3301</v>
      </c>
      <c r="HL13" s="186" t="s">
        <v>3300</v>
      </c>
      <c r="HM13" s="187" t="s">
        <v>3409</v>
      </c>
      <c r="HN13" s="185" t="s">
        <v>3442</v>
      </c>
      <c r="HO13" s="179">
        <v>2</v>
      </c>
      <c r="HP13" s="179" t="s">
        <v>3407</v>
      </c>
      <c r="HQ13" s="179" t="s">
        <v>22</v>
      </c>
      <c r="HR13" s="179">
        <v>2</v>
      </c>
      <c r="HS13" s="179" t="s">
        <v>3301</v>
      </c>
      <c r="HT13" s="179" t="s">
        <v>3300</v>
      </c>
      <c r="HU13" s="176" t="s">
        <v>3409</v>
      </c>
      <c r="HV13" s="186" t="s">
        <v>3439</v>
      </c>
      <c r="HW13" s="186">
        <v>3</v>
      </c>
      <c r="HX13" s="186" t="s">
        <v>3407</v>
      </c>
      <c r="HY13" s="186" t="s">
        <v>22</v>
      </c>
      <c r="HZ13" s="186">
        <v>2</v>
      </c>
      <c r="IA13" s="186" t="s">
        <v>3301</v>
      </c>
      <c r="IB13" s="186" t="s">
        <v>3300</v>
      </c>
      <c r="IC13" s="187" t="s">
        <v>3409</v>
      </c>
      <c r="ID13" s="185" t="s">
        <v>3441</v>
      </c>
      <c r="IE13" s="179">
        <v>1</v>
      </c>
      <c r="IF13" s="179" t="s">
        <v>3407</v>
      </c>
      <c r="IG13" s="179" t="s">
        <v>22</v>
      </c>
      <c r="IH13" s="179">
        <v>2</v>
      </c>
      <c r="II13" s="179" t="s">
        <v>3301</v>
      </c>
      <c r="IJ13" s="179" t="s">
        <v>3300</v>
      </c>
      <c r="IK13" s="176" t="s">
        <v>3409</v>
      </c>
      <c r="IL13" s="186" t="s">
        <v>3440</v>
      </c>
      <c r="IM13" s="186">
        <v>2</v>
      </c>
      <c r="IN13" s="186" t="s">
        <v>3407</v>
      </c>
      <c r="IO13" s="186" t="s">
        <v>22</v>
      </c>
      <c r="IP13" s="186">
        <v>2</v>
      </c>
      <c r="IQ13" s="186" t="s">
        <v>3301</v>
      </c>
      <c r="IR13" s="186" t="s">
        <v>3300</v>
      </c>
      <c r="IS13" s="187" t="s">
        <v>3409</v>
      </c>
    </row>
    <row r="14" spans="1:253" s="281" customFormat="1" ht="12.75" customHeight="1" x14ac:dyDescent="0.25">
      <c r="A14" s="281" t="s">
        <v>355</v>
      </c>
      <c r="B14" s="281" t="s">
        <v>7953</v>
      </c>
      <c r="C14" s="281" t="s">
        <v>356</v>
      </c>
      <c r="D14" s="281" t="s">
        <v>329</v>
      </c>
      <c r="E14" s="281" t="s">
        <v>7352</v>
      </c>
      <c r="F14" s="281" t="s">
        <v>4071</v>
      </c>
      <c r="G14" s="174">
        <v>25876000</v>
      </c>
      <c r="H14" s="175" t="s">
        <v>2252</v>
      </c>
      <c r="I14" s="175" t="s">
        <v>22</v>
      </c>
      <c r="J14" s="175">
        <v>2</v>
      </c>
      <c r="K14" s="175" t="s">
        <v>4066</v>
      </c>
      <c r="L14" s="175" t="s">
        <v>4065</v>
      </c>
      <c r="M14" s="176" t="s">
        <v>4068</v>
      </c>
      <c r="N14" s="185" t="s">
        <v>363</v>
      </c>
      <c r="O14" s="177">
        <v>172703</v>
      </c>
      <c r="P14" s="177" t="s">
        <v>346</v>
      </c>
      <c r="Q14" s="177" t="s">
        <v>22</v>
      </c>
      <c r="R14" s="177">
        <v>2</v>
      </c>
      <c r="S14" s="177" t="s">
        <v>362</v>
      </c>
      <c r="T14" s="177" t="s">
        <v>347</v>
      </c>
      <c r="U14" s="178" t="s">
        <v>332</v>
      </c>
      <c r="V14" s="185" t="s">
        <v>5260</v>
      </c>
      <c r="W14" s="175">
        <v>1565000</v>
      </c>
      <c r="X14" s="175" t="s">
        <v>5133</v>
      </c>
      <c r="Y14" s="175" t="s">
        <v>22</v>
      </c>
      <c r="Z14" s="175">
        <v>2</v>
      </c>
      <c r="AA14" s="175" t="s">
        <v>5259</v>
      </c>
      <c r="AB14" s="175" t="s">
        <v>5258</v>
      </c>
      <c r="AC14" s="176" t="s">
        <v>5054</v>
      </c>
      <c r="AD14" s="185" t="s">
        <v>5261</v>
      </c>
      <c r="AE14" s="183">
        <v>316000</v>
      </c>
      <c r="AF14" s="183" t="s">
        <v>5133</v>
      </c>
      <c r="AG14" s="183" t="s">
        <v>22</v>
      </c>
      <c r="AH14" s="183">
        <v>2</v>
      </c>
      <c r="AI14" s="183" t="s">
        <v>4280</v>
      </c>
      <c r="AJ14" s="183" t="s">
        <v>5258</v>
      </c>
      <c r="AK14" s="184" t="s">
        <v>5054</v>
      </c>
      <c r="AL14" s="185" t="s">
        <v>6119</v>
      </c>
      <c r="AM14" s="175">
        <v>320000</v>
      </c>
      <c r="AN14" s="175" t="s">
        <v>6116</v>
      </c>
      <c r="AO14" s="175" t="s">
        <v>22</v>
      </c>
      <c r="AP14" s="175">
        <v>2</v>
      </c>
      <c r="AQ14" s="175" t="s">
        <v>6118</v>
      </c>
      <c r="AR14" s="175" t="s">
        <v>6117</v>
      </c>
      <c r="AS14" s="176" t="s">
        <v>6101</v>
      </c>
      <c r="AT14" s="186" t="s">
        <v>361</v>
      </c>
      <c r="AU14" s="183">
        <v>0</v>
      </c>
      <c r="AV14" s="183">
        <v>0</v>
      </c>
      <c r="AW14" s="183" t="s">
        <v>22</v>
      </c>
      <c r="AX14" s="183">
        <v>2</v>
      </c>
      <c r="AY14" s="183">
        <v>0</v>
      </c>
      <c r="AZ14" s="183">
        <v>0</v>
      </c>
      <c r="BA14" s="184" t="s">
        <v>332</v>
      </c>
      <c r="BB14" s="185" t="s">
        <v>1354</v>
      </c>
      <c r="BC14" s="175" t="s">
        <v>14</v>
      </c>
      <c r="BD14" s="175" t="s">
        <v>1348</v>
      </c>
      <c r="BE14" s="175" t="s">
        <v>14</v>
      </c>
      <c r="BF14" s="175" t="s">
        <v>14</v>
      </c>
      <c r="BG14" s="175" t="s">
        <v>1350</v>
      </c>
      <c r="BH14" s="175" t="s">
        <v>1349</v>
      </c>
      <c r="BI14" s="176" t="s">
        <v>1352</v>
      </c>
      <c r="BJ14" s="186" t="s">
        <v>5236</v>
      </c>
      <c r="BK14" s="186" t="s">
        <v>14</v>
      </c>
      <c r="BL14" s="186" t="s">
        <v>14</v>
      </c>
      <c r="BM14" s="186" t="s">
        <v>14</v>
      </c>
      <c r="BN14" s="186" t="s">
        <v>14</v>
      </c>
      <c r="BO14" s="186" t="s">
        <v>14</v>
      </c>
      <c r="BP14" s="183" t="s">
        <v>14</v>
      </c>
      <c r="BQ14" s="187" t="s">
        <v>5054</v>
      </c>
      <c r="BR14" s="185" t="s">
        <v>357</v>
      </c>
      <c r="BS14" s="179">
        <v>0</v>
      </c>
      <c r="BT14" s="179">
        <v>0</v>
      </c>
      <c r="BU14" s="179" t="s">
        <v>22</v>
      </c>
      <c r="BV14" s="179">
        <v>2</v>
      </c>
      <c r="BW14" s="179">
        <v>0</v>
      </c>
      <c r="BX14" s="179">
        <v>0</v>
      </c>
      <c r="BY14" s="176" t="s">
        <v>332</v>
      </c>
      <c r="BZ14" s="186" t="s">
        <v>358</v>
      </c>
      <c r="CA14" s="186">
        <v>0</v>
      </c>
      <c r="CB14" s="186">
        <v>0</v>
      </c>
      <c r="CC14" s="186" t="s">
        <v>22</v>
      </c>
      <c r="CD14" s="186">
        <v>2</v>
      </c>
      <c r="CE14" s="186">
        <v>0</v>
      </c>
      <c r="CF14" s="186">
        <v>0</v>
      </c>
      <c r="CG14" s="187" t="s">
        <v>332</v>
      </c>
      <c r="CH14" s="185" t="s">
        <v>8266</v>
      </c>
      <c r="CI14" s="186" t="e">
        <v>#N/A</v>
      </c>
      <c r="CJ14" s="186" t="e">
        <v>#N/A</v>
      </c>
      <c r="CK14" s="186" t="e">
        <v>#N/A</v>
      </c>
      <c r="CL14" s="186" t="e">
        <v>#N/A</v>
      </c>
      <c r="CM14" s="186" t="e">
        <v>#N/A</v>
      </c>
      <c r="CN14" s="186" t="e">
        <v>#N/A</v>
      </c>
      <c r="CO14" s="188" t="e">
        <v>#N/A</v>
      </c>
      <c r="CP14" s="186" t="s">
        <v>360</v>
      </c>
      <c r="CQ14" s="179" t="s">
        <v>14</v>
      </c>
      <c r="CR14" s="179">
        <v>0</v>
      </c>
      <c r="CS14" s="179" t="s">
        <v>22</v>
      </c>
      <c r="CT14" s="179">
        <v>2</v>
      </c>
      <c r="CU14" s="179">
        <v>0</v>
      </c>
      <c r="CV14" s="179">
        <v>0</v>
      </c>
      <c r="CW14" s="176" t="s">
        <v>332</v>
      </c>
      <c r="CX14" s="186" t="s">
        <v>5263</v>
      </c>
      <c r="CY14" s="183">
        <v>316000</v>
      </c>
      <c r="CZ14" s="183" t="s">
        <v>5133</v>
      </c>
      <c r="DA14" s="183" t="s">
        <v>22</v>
      </c>
      <c r="DB14" s="183">
        <v>2</v>
      </c>
      <c r="DC14" s="183" t="s">
        <v>5262</v>
      </c>
      <c r="DD14" s="183" t="s">
        <v>5258</v>
      </c>
      <c r="DE14" s="189" t="s">
        <v>5054</v>
      </c>
      <c r="DF14" s="185" t="s">
        <v>5264</v>
      </c>
      <c r="DG14" s="175">
        <v>1249000</v>
      </c>
      <c r="DH14" s="179" t="s">
        <v>5133</v>
      </c>
      <c r="DI14" s="179" t="s">
        <v>22</v>
      </c>
      <c r="DJ14" s="179">
        <v>2</v>
      </c>
      <c r="DK14" s="179" t="s">
        <v>5262</v>
      </c>
      <c r="DL14" s="179" t="s">
        <v>5258</v>
      </c>
      <c r="DM14" s="176" t="s">
        <v>5054</v>
      </c>
      <c r="DN14" s="186" t="s">
        <v>5265</v>
      </c>
      <c r="DO14" s="183">
        <v>0</v>
      </c>
      <c r="DP14" s="186" t="s">
        <v>5133</v>
      </c>
      <c r="DQ14" s="186" t="s">
        <v>22</v>
      </c>
      <c r="DR14" s="186">
        <v>2</v>
      </c>
      <c r="DS14" s="186" t="s">
        <v>5262</v>
      </c>
      <c r="DT14" s="186" t="s">
        <v>5258</v>
      </c>
      <c r="DU14" s="187" t="s">
        <v>5054</v>
      </c>
      <c r="DV14" s="185" t="s">
        <v>5266</v>
      </c>
      <c r="DW14" s="175">
        <v>316000</v>
      </c>
      <c r="DX14" s="179" t="s">
        <v>5133</v>
      </c>
      <c r="DY14" s="179" t="s">
        <v>22</v>
      </c>
      <c r="DZ14" s="179">
        <v>2</v>
      </c>
      <c r="EA14" s="179" t="s">
        <v>5262</v>
      </c>
      <c r="EB14" s="179" t="s">
        <v>5258</v>
      </c>
      <c r="EC14" s="176" t="s">
        <v>5054</v>
      </c>
      <c r="ED14" s="186" t="s">
        <v>5267</v>
      </c>
      <c r="EE14" s="183">
        <v>0</v>
      </c>
      <c r="EF14" s="186" t="s">
        <v>5133</v>
      </c>
      <c r="EG14" s="186" t="s">
        <v>22</v>
      </c>
      <c r="EH14" s="186">
        <v>2</v>
      </c>
      <c r="EI14" s="186" t="s">
        <v>5262</v>
      </c>
      <c r="EJ14" s="186" t="s">
        <v>5258</v>
      </c>
      <c r="EK14" s="187" t="s">
        <v>5054</v>
      </c>
      <c r="EL14" s="185" t="s">
        <v>5268</v>
      </c>
      <c r="EM14" s="175">
        <v>0</v>
      </c>
      <c r="EN14" s="179" t="s">
        <v>5133</v>
      </c>
      <c r="EO14" s="179" t="s">
        <v>22</v>
      </c>
      <c r="EP14" s="179">
        <v>2</v>
      </c>
      <c r="EQ14" s="179" t="s">
        <v>5262</v>
      </c>
      <c r="ER14" s="179" t="s">
        <v>5258</v>
      </c>
      <c r="ES14" s="176" t="s">
        <v>5054</v>
      </c>
      <c r="ET14" s="186" t="s">
        <v>6120</v>
      </c>
      <c r="EU14" s="186">
        <v>530</v>
      </c>
      <c r="EV14" s="186" t="s">
        <v>6098</v>
      </c>
      <c r="EW14" s="186" t="s">
        <v>22</v>
      </c>
      <c r="EX14" s="186">
        <v>2</v>
      </c>
      <c r="EY14" s="186" t="s">
        <v>6099</v>
      </c>
      <c r="EZ14" s="186" t="s">
        <v>245</v>
      </c>
      <c r="FA14" s="187" t="s">
        <v>6101</v>
      </c>
      <c r="FB14" s="185" t="s">
        <v>359</v>
      </c>
      <c r="FC14" s="179">
        <v>3</v>
      </c>
      <c r="FD14" s="179">
        <v>0</v>
      </c>
      <c r="FE14" s="179" t="s">
        <v>22</v>
      </c>
      <c r="FF14" s="179">
        <v>2</v>
      </c>
      <c r="FG14" s="179">
        <v>0</v>
      </c>
      <c r="FH14" s="179">
        <v>0</v>
      </c>
      <c r="FI14" s="176" t="s">
        <v>332</v>
      </c>
      <c r="FJ14" s="185" t="s">
        <v>364</v>
      </c>
      <c r="FK14" s="186" t="s">
        <v>14</v>
      </c>
      <c r="FL14" s="186">
        <v>0</v>
      </c>
      <c r="FM14" s="186" t="s">
        <v>22</v>
      </c>
      <c r="FN14" s="186">
        <v>2</v>
      </c>
      <c r="FO14" s="186">
        <v>0</v>
      </c>
      <c r="FP14" s="183">
        <v>0</v>
      </c>
      <c r="FQ14" s="184" t="s">
        <v>332</v>
      </c>
      <c r="FR14" s="185" t="s">
        <v>365</v>
      </c>
      <c r="FS14" s="179" t="s">
        <v>14</v>
      </c>
      <c r="FT14" s="179">
        <v>0</v>
      </c>
      <c r="FU14" s="179" t="s">
        <v>22</v>
      </c>
      <c r="FV14" s="179">
        <v>2</v>
      </c>
      <c r="FW14" s="179">
        <v>0</v>
      </c>
      <c r="FX14" s="179">
        <v>0</v>
      </c>
      <c r="FY14" s="176" t="s">
        <v>332</v>
      </c>
      <c r="FZ14" s="186" t="s">
        <v>3446</v>
      </c>
      <c r="GA14" s="186">
        <v>0</v>
      </c>
      <c r="GB14" s="186" t="s">
        <v>3407</v>
      </c>
      <c r="GC14" s="186" t="s">
        <v>22</v>
      </c>
      <c r="GD14" s="186">
        <v>2</v>
      </c>
      <c r="GE14" s="186" t="s">
        <v>3301</v>
      </c>
      <c r="GF14" s="186" t="s">
        <v>3300</v>
      </c>
      <c r="GG14" s="187" t="s">
        <v>3409</v>
      </c>
      <c r="GH14" s="185" t="s">
        <v>3452</v>
      </c>
      <c r="GI14" s="179">
        <v>0</v>
      </c>
      <c r="GJ14" s="179" t="s">
        <v>3407</v>
      </c>
      <c r="GK14" s="179" t="s">
        <v>22</v>
      </c>
      <c r="GL14" s="179">
        <v>2</v>
      </c>
      <c r="GM14" s="179" t="s">
        <v>3301</v>
      </c>
      <c r="GN14" s="179" t="s">
        <v>3300</v>
      </c>
      <c r="GO14" s="176" t="s">
        <v>3409</v>
      </c>
      <c r="GP14" s="186" t="s">
        <v>3447</v>
      </c>
      <c r="GQ14" s="186">
        <v>1</v>
      </c>
      <c r="GR14" s="186" t="s">
        <v>3407</v>
      </c>
      <c r="GS14" s="186" t="s">
        <v>22</v>
      </c>
      <c r="GT14" s="186">
        <v>2</v>
      </c>
      <c r="GU14" s="186" t="s">
        <v>3301</v>
      </c>
      <c r="GV14" s="186" t="s">
        <v>3300</v>
      </c>
      <c r="GW14" s="187" t="s">
        <v>3409</v>
      </c>
      <c r="GX14" s="185" t="s">
        <v>3453</v>
      </c>
      <c r="GY14" s="179">
        <v>0</v>
      </c>
      <c r="GZ14" s="179" t="s">
        <v>3407</v>
      </c>
      <c r="HA14" s="179" t="s">
        <v>22</v>
      </c>
      <c r="HB14" s="179">
        <v>2</v>
      </c>
      <c r="HC14" s="179" t="s">
        <v>3301</v>
      </c>
      <c r="HD14" s="179" t="s">
        <v>3300</v>
      </c>
      <c r="HE14" s="176" t="s">
        <v>3409</v>
      </c>
      <c r="HF14" s="186" t="s">
        <v>3445</v>
      </c>
      <c r="HG14" s="186">
        <v>0</v>
      </c>
      <c r="HH14" s="186" t="s">
        <v>3407</v>
      </c>
      <c r="HI14" s="186" t="s">
        <v>22</v>
      </c>
      <c r="HJ14" s="186">
        <v>2</v>
      </c>
      <c r="HK14" s="186" t="s">
        <v>3301</v>
      </c>
      <c r="HL14" s="186" t="s">
        <v>3300</v>
      </c>
      <c r="HM14" s="187" t="s">
        <v>3409</v>
      </c>
      <c r="HN14" s="185" t="s">
        <v>3451</v>
      </c>
      <c r="HO14" s="179">
        <v>2</v>
      </c>
      <c r="HP14" s="179" t="s">
        <v>3407</v>
      </c>
      <c r="HQ14" s="179" t="s">
        <v>22</v>
      </c>
      <c r="HR14" s="179">
        <v>2</v>
      </c>
      <c r="HS14" s="179" t="s">
        <v>3301</v>
      </c>
      <c r="HT14" s="179" t="s">
        <v>3300</v>
      </c>
      <c r="HU14" s="176" t="s">
        <v>3409</v>
      </c>
      <c r="HV14" s="186" t="s">
        <v>3448</v>
      </c>
      <c r="HW14" s="186">
        <v>0</v>
      </c>
      <c r="HX14" s="186" t="s">
        <v>3407</v>
      </c>
      <c r="HY14" s="186" t="s">
        <v>22</v>
      </c>
      <c r="HZ14" s="186">
        <v>2</v>
      </c>
      <c r="IA14" s="186" t="s">
        <v>3301</v>
      </c>
      <c r="IB14" s="186" t="s">
        <v>3300</v>
      </c>
      <c r="IC14" s="187" t="s">
        <v>3409</v>
      </c>
      <c r="ID14" s="185" t="s">
        <v>3450</v>
      </c>
      <c r="IE14" s="179">
        <v>1</v>
      </c>
      <c r="IF14" s="179" t="s">
        <v>3407</v>
      </c>
      <c r="IG14" s="179" t="s">
        <v>22</v>
      </c>
      <c r="IH14" s="179">
        <v>2</v>
      </c>
      <c r="II14" s="179" t="s">
        <v>3301</v>
      </c>
      <c r="IJ14" s="179" t="s">
        <v>3300</v>
      </c>
      <c r="IK14" s="176" t="s">
        <v>3409</v>
      </c>
      <c r="IL14" s="186" t="s">
        <v>3449</v>
      </c>
      <c r="IM14" s="186">
        <v>1</v>
      </c>
      <c r="IN14" s="186" t="s">
        <v>3407</v>
      </c>
      <c r="IO14" s="186" t="s">
        <v>22</v>
      </c>
      <c r="IP14" s="186">
        <v>2</v>
      </c>
      <c r="IQ14" s="186" t="s">
        <v>3301</v>
      </c>
      <c r="IR14" s="186" t="s">
        <v>3300</v>
      </c>
      <c r="IS14" s="187" t="s">
        <v>3409</v>
      </c>
    </row>
    <row r="15" spans="1:253" s="281" customFormat="1" ht="12.75" customHeight="1" x14ac:dyDescent="0.25">
      <c r="A15" s="281" t="s">
        <v>366</v>
      </c>
      <c r="B15" s="281" t="s">
        <v>7940</v>
      </c>
      <c r="C15" s="281" t="s">
        <v>367</v>
      </c>
      <c r="D15" s="281" t="s">
        <v>368</v>
      </c>
      <c r="E15" s="281" t="s">
        <v>7378</v>
      </c>
      <c r="F15" s="281" t="s">
        <v>6168</v>
      </c>
      <c r="G15" s="174">
        <v>102743000</v>
      </c>
      <c r="H15" s="175" t="s">
        <v>6165</v>
      </c>
      <c r="I15" s="175" t="s">
        <v>22</v>
      </c>
      <c r="J15" s="175">
        <v>2</v>
      </c>
      <c r="K15" s="175" t="s">
        <v>6167</v>
      </c>
      <c r="L15" s="175" t="s">
        <v>6166</v>
      </c>
      <c r="M15" s="176" t="s">
        <v>6101</v>
      </c>
      <c r="N15" s="185" t="s">
        <v>2978</v>
      </c>
      <c r="O15" s="177">
        <v>2267048</v>
      </c>
      <c r="P15" s="177" t="s">
        <v>2975</v>
      </c>
      <c r="Q15" s="177" t="s">
        <v>42</v>
      </c>
      <c r="R15" s="177">
        <v>1</v>
      </c>
      <c r="S15" s="177" t="s">
        <v>2977</v>
      </c>
      <c r="T15" s="177" t="s">
        <v>2976</v>
      </c>
      <c r="U15" s="178" t="s">
        <v>2979</v>
      </c>
      <c r="V15" s="185" t="s">
        <v>6169</v>
      </c>
      <c r="W15" s="175">
        <v>102743000</v>
      </c>
      <c r="X15" s="175" t="s">
        <v>6165</v>
      </c>
      <c r="Y15" s="175" t="s">
        <v>22</v>
      </c>
      <c r="Z15" s="175">
        <v>2</v>
      </c>
      <c r="AA15" s="175" t="s">
        <v>6167</v>
      </c>
      <c r="AB15" s="175" t="s">
        <v>6166</v>
      </c>
      <c r="AC15" s="176" t="s">
        <v>6101</v>
      </c>
      <c r="AD15" s="185" t="s">
        <v>4643</v>
      </c>
      <c r="AE15" s="183">
        <v>49870000</v>
      </c>
      <c r="AF15" s="183" t="s">
        <v>3221</v>
      </c>
      <c r="AG15" s="183" t="s">
        <v>60</v>
      </c>
      <c r="AH15" s="183">
        <v>3</v>
      </c>
      <c r="AI15" s="183" t="s">
        <v>4642</v>
      </c>
      <c r="AJ15" s="183" t="s">
        <v>4641</v>
      </c>
      <c r="AK15" s="184" t="s">
        <v>4644</v>
      </c>
      <c r="AL15" s="185" t="s">
        <v>6172</v>
      </c>
      <c r="AM15" s="175">
        <v>8037000</v>
      </c>
      <c r="AN15" s="175" t="s">
        <v>6165</v>
      </c>
      <c r="AO15" s="175" t="s">
        <v>60</v>
      </c>
      <c r="AP15" s="175">
        <v>3</v>
      </c>
      <c r="AQ15" s="175" t="s">
        <v>6171</v>
      </c>
      <c r="AR15" s="175" t="s">
        <v>6170</v>
      </c>
      <c r="AS15" s="176" t="s">
        <v>6101</v>
      </c>
      <c r="AT15" s="186" t="s">
        <v>1729</v>
      </c>
      <c r="AU15" s="183" t="s">
        <v>14</v>
      </c>
      <c r="AV15" s="183" t="s">
        <v>14</v>
      </c>
      <c r="AW15" s="183" t="s">
        <v>14</v>
      </c>
      <c r="AX15" s="183" t="s">
        <v>14</v>
      </c>
      <c r="AY15" s="183" t="s">
        <v>14</v>
      </c>
      <c r="AZ15" s="183" t="s">
        <v>14</v>
      </c>
      <c r="BA15" s="184" t="s">
        <v>1720</v>
      </c>
      <c r="BB15" s="185" t="s">
        <v>2153</v>
      </c>
      <c r="BC15" s="175" t="s">
        <v>14</v>
      </c>
      <c r="BD15" s="175" t="s">
        <v>14</v>
      </c>
      <c r="BE15" s="175" t="s">
        <v>14</v>
      </c>
      <c r="BF15" s="175" t="s">
        <v>14</v>
      </c>
      <c r="BG15" s="175" t="s">
        <v>2152</v>
      </c>
      <c r="BH15" s="175" t="s">
        <v>14</v>
      </c>
      <c r="BI15" s="176" t="s">
        <v>2154</v>
      </c>
      <c r="BJ15" s="186" t="s">
        <v>6174</v>
      </c>
      <c r="BK15" s="186">
        <v>2440</v>
      </c>
      <c r="BL15" s="186" t="s">
        <v>6026</v>
      </c>
      <c r="BM15" s="186" t="s">
        <v>60</v>
      </c>
      <c r="BN15" s="186">
        <v>3</v>
      </c>
      <c r="BO15" s="186" t="s">
        <v>6173</v>
      </c>
      <c r="BP15" s="183" t="s">
        <v>773</v>
      </c>
      <c r="BQ15" s="187" t="s">
        <v>6101</v>
      </c>
      <c r="BR15" s="185" t="s">
        <v>369</v>
      </c>
      <c r="BS15" s="179" t="s">
        <v>14</v>
      </c>
      <c r="BT15" s="179">
        <v>0</v>
      </c>
      <c r="BU15" s="179" t="s">
        <v>22</v>
      </c>
      <c r="BV15" s="179">
        <v>2</v>
      </c>
      <c r="BW15" s="179">
        <v>0</v>
      </c>
      <c r="BX15" s="179">
        <v>0</v>
      </c>
      <c r="BY15" s="176" t="s">
        <v>332</v>
      </c>
      <c r="BZ15" s="186" t="s">
        <v>370</v>
      </c>
      <c r="CA15" s="186" t="s">
        <v>14</v>
      </c>
      <c r="CB15" s="186">
        <v>0</v>
      </c>
      <c r="CC15" s="186" t="s">
        <v>14</v>
      </c>
      <c r="CD15" s="186" t="s">
        <v>14</v>
      </c>
      <c r="CE15" s="186">
        <v>0</v>
      </c>
      <c r="CF15" s="186">
        <v>0</v>
      </c>
      <c r="CG15" s="187" t="s">
        <v>332</v>
      </c>
      <c r="CH15" s="185" t="s">
        <v>8267</v>
      </c>
      <c r="CI15" s="186" t="e">
        <v>#N/A</v>
      </c>
      <c r="CJ15" s="186" t="e">
        <v>#N/A</v>
      </c>
      <c r="CK15" s="186" t="e">
        <v>#N/A</v>
      </c>
      <c r="CL15" s="186" t="e">
        <v>#N/A</v>
      </c>
      <c r="CM15" s="186" t="e">
        <v>#N/A</v>
      </c>
      <c r="CN15" s="186" t="e">
        <v>#N/A</v>
      </c>
      <c r="CO15" s="188" t="e">
        <v>#N/A</v>
      </c>
      <c r="CP15" s="186" t="s">
        <v>375</v>
      </c>
      <c r="CQ15" s="179">
        <v>1700</v>
      </c>
      <c r="CR15" s="179" t="s">
        <v>372</v>
      </c>
      <c r="CS15" s="179" t="s">
        <v>22</v>
      </c>
      <c r="CT15" s="179">
        <v>2</v>
      </c>
      <c r="CU15" s="179" t="s">
        <v>374</v>
      </c>
      <c r="CV15" s="179" t="s">
        <v>373</v>
      </c>
      <c r="CW15" s="176" t="s">
        <v>332</v>
      </c>
      <c r="CX15" s="186" t="s">
        <v>4648</v>
      </c>
      <c r="CY15" s="183">
        <v>19600000</v>
      </c>
      <c r="CZ15" s="183" t="s">
        <v>4645</v>
      </c>
      <c r="DA15" s="183" t="s">
        <v>22</v>
      </c>
      <c r="DB15" s="183">
        <v>2</v>
      </c>
      <c r="DC15" s="183" t="s">
        <v>4647</v>
      </c>
      <c r="DD15" s="183" t="s">
        <v>4646</v>
      </c>
      <c r="DE15" s="189" t="s">
        <v>4644</v>
      </c>
      <c r="DF15" s="185" t="s">
        <v>4649</v>
      </c>
      <c r="DG15" s="175">
        <v>52920000</v>
      </c>
      <c r="DH15" s="179" t="s">
        <v>4645</v>
      </c>
      <c r="DI15" s="179" t="s">
        <v>22</v>
      </c>
      <c r="DJ15" s="179">
        <v>2</v>
      </c>
      <c r="DK15" s="179" t="s">
        <v>4647</v>
      </c>
      <c r="DL15" s="179" t="s">
        <v>4646</v>
      </c>
      <c r="DM15" s="176" t="s">
        <v>4644</v>
      </c>
      <c r="DN15" s="186" t="s">
        <v>4650</v>
      </c>
      <c r="DO15" s="183">
        <v>30270000</v>
      </c>
      <c r="DP15" s="186" t="s">
        <v>4645</v>
      </c>
      <c r="DQ15" s="186" t="s">
        <v>22</v>
      </c>
      <c r="DR15" s="186">
        <v>2</v>
      </c>
      <c r="DS15" s="186" t="s">
        <v>4647</v>
      </c>
      <c r="DT15" s="186" t="s">
        <v>4646</v>
      </c>
      <c r="DU15" s="187" t="s">
        <v>4644</v>
      </c>
      <c r="DV15" s="185" t="s">
        <v>4651</v>
      </c>
      <c r="DW15" s="175">
        <v>14112000</v>
      </c>
      <c r="DX15" s="179" t="s">
        <v>4645</v>
      </c>
      <c r="DY15" s="179" t="s">
        <v>22</v>
      </c>
      <c r="DZ15" s="179">
        <v>2</v>
      </c>
      <c r="EA15" s="179" t="s">
        <v>4647</v>
      </c>
      <c r="EB15" s="179" t="s">
        <v>4646</v>
      </c>
      <c r="EC15" s="176" t="s">
        <v>4644</v>
      </c>
      <c r="ED15" s="186" t="s">
        <v>4652</v>
      </c>
      <c r="EE15" s="183">
        <v>4704000</v>
      </c>
      <c r="EF15" s="186" t="s">
        <v>4645</v>
      </c>
      <c r="EG15" s="186" t="s">
        <v>22</v>
      </c>
      <c r="EH15" s="186">
        <v>2</v>
      </c>
      <c r="EI15" s="186" t="s">
        <v>4647</v>
      </c>
      <c r="EJ15" s="186" t="s">
        <v>4646</v>
      </c>
      <c r="EK15" s="187" t="s">
        <v>4644</v>
      </c>
      <c r="EL15" s="185" t="s">
        <v>4653</v>
      </c>
      <c r="EM15" s="175">
        <v>784000</v>
      </c>
      <c r="EN15" s="179" t="s">
        <v>4645</v>
      </c>
      <c r="EO15" s="179" t="s">
        <v>22</v>
      </c>
      <c r="EP15" s="179">
        <v>2</v>
      </c>
      <c r="EQ15" s="179" t="s">
        <v>4647</v>
      </c>
      <c r="ER15" s="179" t="s">
        <v>4646</v>
      </c>
      <c r="ES15" s="176" t="s">
        <v>4644</v>
      </c>
      <c r="ET15" s="186" t="s">
        <v>6175</v>
      </c>
      <c r="EU15" s="186">
        <v>2440</v>
      </c>
      <c r="EV15" s="186" t="s">
        <v>6026</v>
      </c>
      <c r="EW15" s="186" t="s">
        <v>60</v>
      </c>
      <c r="EX15" s="186">
        <v>3</v>
      </c>
      <c r="EY15" s="186" t="s">
        <v>6173</v>
      </c>
      <c r="EZ15" s="186" t="s">
        <v>773</v>
      </c>
      <c r="FA15" s="187" t="s">
        <v>6101</v>
      </c>
      <c r="FB15" s="185" t="s">
        <v>371</v>
      </c>
      <c r="FC15" s="179">
        <v>5</v>
      </c>
      <c r="FD15" s="179">
        <v>0</v>
      </c>
      <c r="FE15" s="179" t="s">
        <v>22</v>
      </c>
      <c r="FF15" s="179">
        <v>2</v>
      </c>
      <c r="FG15" s="179">
        <v>0</v>
      </c>
      <c r="FH15" s="179">
        <v>0</v>
      </c>
      <c r="FI15" s="176" t="s">
        <v>332</v>
      </c>
      <c r="FJ15" s="185" t="s">
        <v>1554</v>
      </c>
      <c r="FK15" s="186" t="s">
        <v>14</v>
      </c>
      <c r="FL15" s="186" t="s">
        <v>14</v>
      </c>
      <c r="FM15" s="186" t="s">
        <v>14</v>
      </c>
      <c r="FN15" s="186" t="s">
        <v>14</v>
      </c>
      <c r="FO15" s="186" t="s">
        <v>1553</v>
      </c>
      <c r="FP15" s="183" t="s">
        <v>14</v>
      </c>
      <c r="FQ15" s="184" t="s">
        <v>1555</v>
      </c>
      <c r="FR15" s="185" t="s">
        <v>1556</v>
      </c>
      <c r="FS15" s="179" t="s">
        <v>14</v>
      </c>
      <c r="FT15" s="179" t="s">
        <v>14</v>
      </c>
      <c r="FU15" s="179" t="s">
        <v>14</v>
      </c>
      <c r="FV15" s="179" t="s">
        <v>14</v>
      </c>
      <c r="FW15" s="179" t="s">
        <v>1553</v>
      </c>
      <c r="FX15" s="179" t="s">
        <v>14</v>
      </c>
      <c r="FY15" s="176" t="s">
        <v>1555</v>
      </c>
      <c r="FZ15" s="186" t="s">
        <v>3455</v>
      </c>
      <c r="GA15" s="186">
        <v>1</v>
      </c>
      <c r="GB15" s="186" t="s">
        <v>2814</v>
      </c>
      <c r="GC15" s="186" t="s">
        <v>22</v>
      </c>
      <c r="GD15" s="186">
        <v>2</v>
      </c>
      <c r="GE15" s="186" t="s">
        <v>3301</v>
      </c>
      <c r="GF15" s="186" t="s">
        <v>3300</v>
      </c>
      <c r="GG15" s="187" t="s">
        <v>3409</v>
      </c>
      <c r="GH15" s="185" t="s">
        <v>3461</v>
      </c>
      <c r="GI15" s="179">
        <v>3</v>
      </c>
      <c r="GJ15" s="179" t="s">
        <v>2814</v>
      </c>
      <c r="GK15" s="179" t="s">
        <v>22</v>
      </c>
      <c r="GL15" s="179">
        <v>2</v>
      </c>
      <c r="GM15" s="179" t="s">
        <v>3301</v>
      </c>
      <c r="GN15" s="179" t="s">
        <v>3300</v>
      </c>
      <c r="GO15" s="176" t="s">
        <v>3409</v>
      </c>
      <c r="GP15" s="186" t="s">
        <v>3456</v>
      </c>
      <c r="GQ15" s="186">
        <v>2</v>
      </c>
      <c r="GR15" s="186" t="s">
        <v>2814</v>
      </c>
      <c r="GS15" s="186" t="s">
        <v>22</v>
      </c>
      <c r="GT15" s="186">
        <v>2</v>
      </c>
      <c r="GU15" s="186" t="s">
        <v>3301</v>
      </c>
      <c r="GV15" s="186" t="s">
        <v>3300</v>
      </c>
      <c r="GW15" s="187" t="s">
        <v>3409</v>
      </c>
      <c r="GX15" s="185" t="s">
        <v>3462</v>
      </c>
      <c r="GY15" s="179">
        <v>3</v>
      </c>
      <c r="GZ15" s="179" t="s">
        <v>2814</v>
      </c>
      <c r="HA15" s="179" t="s">
        <v>22</v>
      </c>
      <c r="HB15" s="179">
        <v>2</v>
      </c>
      <c r="HC15" s="179" t="s">
        <v>3301</v>
      </c>
      <c r="HD15" s="179" t="s">
        <v>3300</v>
      </c>
      <c r="HE15" s="176" t="s">
        <v>3409</v>
      </c>
      <c r="HF15" s="186" t="s">
        <v>3454</v>
      </c>
      <c r="HG15" s="186">
        <v>1</v>
      </c>
      <c r="HH15" s="186" t="s">
        <v>2814</v>
      </c>
      <c r="HI15" s="186" t="s">
        <v>22</v>
      </c>
      <c r="HJ15" s="186">
        <v>2</v>
      </c>
      <c r="HK15" s="186" t="s">
        <v>3301</v>
      </c>
      <c r="HL15" s="186" t="s">
        <v>3300</v>
      </c>
      <c r="HM15" s="187" t="s">
        <v>3409</v>
      </c>
      <c r="HN15" s="185" t="s">
        <v>3460</v>
      </c>
      <c r="HO15" s="179">
        <v>2</v>
      </c>
      <c r="HP15" s="179" t="s">
        <v>2814</v>
      </c>
      <c r="HQ15" s="179" t="s">
        <v>22</v>
      </c>
      <c r="HR15" s="179">
        <v>2</v>
      </c>
      <c r="HS15" s="179" t="s">
        <v>3301</v>
      </c>
      <c r="HT15" s="179" t="s">
        <v>3300</v>
      </c>
      <c r="HU15" s="176" t="s">
        <v>3409</v>
      </c>
      <c r="HV15" s="186" t="s">
        <v>3457</v>
      </c>
      <c r="HW15" s="186">
        <v>3</v>
      </c>
      <c r="HX15" s="186" t="s">
        <v>2814</v>
      </c>
      <c r="HY15" s="186" t="s">
        <v>22</v>
      </c>
      <c r="HZ15" s="186">
        <v>2</v>
      </c>
      <c r="IA15" s="186" t="s">
        <v>3301</v>
      </c>
      <c r="IB15" s="186" t="s">
        <v>3300</v>
      </c>
      <c r="IC15" s="187" t="s">
        <v>3409</v>
      </c>
      <c r="ID15" s="185" t="s">
        <v>3459</v>
      </c>
      <c r="IE15" s="179">
        <v>1</v>
      </c>
      <c r="IF15" s="179" t="s">
        <v>2814</v>
      </c>
      <c r="IG15" s="179" t="s">
        <v>22</v>
      </c>
      <c r="IH15" s="179">
        <v>2</v>
      </c>
      <c r="II15" s="179" t="s">
        <v>3301</v>
      </c>
      <c r="IJ15" s="179" t="s">
        <v>3300</v>
      </c>
      <c r="IK15" s="176" t="s">
        <v>3409</v>
      </c>
      <c r="IL15" s="186" t="s">
        <v>3458</v>
      </c>
      <c r="IM15" s="186">
        <v>3</v>
      </c>
      <c r="IN15" s="186" t="s">
        <v>2814</v>
      </c>
      <c r="IO15" s="186" t="s">
        <v>22</v>
      </c>
      <c r="IP15" s="186">
        <v>2</v>
      </c>
      <c r="IQ15" s="186" t="s">
        <v>3301</v>
      </c>
      <c r="IR15" s="186" t="s">
        <v>3300</v>
      </c>
      <c r="IS15" s="187" t="s">
        <v>3409</v>
      </c>
    </row>
    <row r="16" spans="1:253" s="281" customFormat="1" ht="12.75" customHeight="1" x14ac:dyDescent="0.25">
      <c r="A16" s="281" t="s">
        <v>4594</v>
      </c>
      <c r="B16" s="281" t="s">
        <v>7940</v>
      </c>
      <c r="C16" s="281" t="s">
        <v>4595</v>
      </c>
      <c r="D16" s="281" t="s">
        <v>4596</v>
      </c>
      <c r="E16" s="281" t="s">
        <v>7365</v>
      </c>
      <c r="F16" s="281" t="s">
        <v>4600</v>
      </c>
      <c r="G16" s="174">
        <v>5599000</v>
      </c>
      <c r="H16" s="175" t="s">
        <v>4597</v>
      </c>
      <c r="I16" s="175" t="s">
        <v>22</v>
      </c>
      <c r="J16" s="175">
        <v>2</v>
      </c>
      <c r="K16" s="175" t="s">
        <v>4599</v>
      </c>
      <c r="L16" s="175" t="s">
        <v>4598</v>
      </c>
      <c r="M16" s="176" t="s">
        <v>4601</v>
      </c>
      <c r="N16" s="185" t="s">
        <v>4605</v>
      </c>
      <c r="O16" s="177">
        <v>341500</v>
      </c>
      <c r="P16" s="177" t="s">
        <v>4602</v>
      </c>
      <c r="Q16" s="177" t="s">
        <v>42</v>
      </c>
      <c r="R16" s="177">
        <v>1</v>
      </c>
      <c r="S16" s="177" t="s">
        <v>4604</v>
      </c>
      <c r="T16" s="177" t="s">
        <v>4603</v>
      </c>
      <c r="U16" s="178" t="s">
        <v>4601</v>
      </c>
      <c r="V16" s="185" t="s">
        <v>4606</v>
      </c>
      <c r="W16" s="175">
        <v>5599000</v>
      </c>
      <c r="X16" s="175" t="s">
        <v>4597</v>
      </c>
      <c r="Y16" s="175" t="s">
        <v>22</v>
      </c>
      <c r="Z16" s="175">
        <v>2</v>
      </c>
      <c r="AA16" s="175" t="s">
        <v>4599</v>
      </c>
      <c r="AB16" s="175" t="s">
        <v>4598</v>
      </c>
      <c r="AC16" s="176" t="s">
        <v>4601</v>
      </c>
      <c r="AD16" s="185" t="s">
        <v>4610</v>
      </c>
      <c r="AE16" s="183">
        <v>1200000</v>
      </c>
      <c r="AF16" s="183" t="s">
        <v>4607</v>
      </c>
      <c r="AG16" s="183" t="s">
        <v>60</v>
      </c>
      <c r="AH16" s="183">
        <v>3</v>
      </c>
      <c r="AI16" s="183" t="s">
        <v>4609</v>
      </c>
      <c r="AJ16" s="183" t="s">
        <v>4608</v>
      </c>
      <c r="AK16" s="184" t="s">
        <v>4601</v>
      </c>
      <c r="AL16" s="185" t="s">
        <v>4612</v>
      </c>
      <c r="AM16" s="175">
        <v>295000</v>
      </c>
      <c r="AN16" s="175" t="s">
        <v>4607</v>
      </c>
      <c r="AO16" s="175" t="s">
        <v>22</v>
      </c>
      <c r="AP16" s="175">
        <v>2</v>
      </c>
      <c r="AQ16" s="175" t="s">
        <v>4611</v>
      </c>
      <c r="AR16" s="175" t="s">
        <v>4608</v>
      </c>
      <c r="AS16" s="176" t="s">
        <v>4601</v>
      </c>
      <c r="AT16" s="186" t="s">
        <v>4613</v>
      </c>
      <c r="AU16" s="183" t="s">
        <v>14</v>
      </c>
      <c r="AV16" s="183" t="s">
        <v>14</v>
      </c>
      <c r="AW16" s="183" t="s">
        <v>14</v>
      </c>
      <c r="AX16" s="183" t="s">
        <v>14</v>
      </c>
      <c r="AY16" s="183" t="s">
        <v>14</v>
      </c>
      <c r="AZ16" s="183" t="s">
        <v>14</v>
      </c>
      <c r="BA16" s="184" t="s">
        <v>4601</v>
      </c>
      <c r="BB16" s="185" t="s">
        <v>4614</v>
      </c>
      <c r="BC16" s="175" t="s">
        <v>14</v>
      </c>
      <c r="BD16" s="175" t="s">
        <v>14</v>
      </c>
      <c r="BE16" s="175" t="s">
        <v>14</v>
      </c>
      <c r="BF16" s="175" t="s">
        <v>14</v>
      </c>
      <c r="BG16" s="175" t="s">
        <v>14</v>
      </c>
      <c r="BH16" s="175" t="s">
        <v>14</v>
      </c>
      <c r="BI16" s="176" t="s">
        <v>4601</v>
      </c>
      <c r="BJ16" s="186" t="s">
        <v>4616</v>
      </c>
      <c r="BK16" s="186" t="s">
        <v>14</v>
      </c>
      <c r="BL16" s="186" t="s">
        <v>14</v>
      </c>
      <c r="BM16" s="186" t="s">
        <v>14</v>
      </c>
      <c r="BN16" s="186" t="s">
        <v>14</v>
      </c>
      <c r="BO16" s="186" t="s">
        <v>4615</v>
      </c>
      <c r="BP16" s="183" t="s">
        <v>14</v>
      </c>
      <c r="BQ16" s="187" t="s">
        <v>4601</v>
      </c>
      <c r="BR16" s="185" t="s">
        <v>4617</v>
      </c>
      <c r="BS16" s="179" t="s">
        <v>14</v>
      </c>
      <c r="BT16" s="179" t="s">
        <v>14</v>
      </c>
      <c r="BU16" s="179" t="s">
        <v>14</v>
      </c>
      <c r="BV16" s="179" t="s">
        <v>14</v>
      </c>
      <c r="BW16" s="179" t="s">
        <v>14</v>
      </c>
      <c r="BX16" s="179" t="s">
        <v>14</v>
      </c>
      <c r="BY16" s="176" t="s">
        <v>4601</v>
      </c>
      <c r="BZ16" s="186" t="s">
        <v>4618</v>
      </c>
      <c r="CA16" s="186" t="s">
        <v>14</v>
      </c>
      <c r="CB16" s="186" t="s">
        <v>14</v>
      </c>
      <c r="CC16" s="186" t="s">
        <v>14</v>
      </c>
      <c r="CD16" s="186" t="s">
        <v>14</v>
      </c>
      <c r="CE16" s="186" t="s">
        <v>14</v>
      </c>
      <c r="CF16" s="186" t="s">
        <v>14</v>
      </c>
      <c r="CG16" s="187" t="s">
        <v>4601</v>
      </c>
      <c r="CH16" s="185" t="s">
        <v>8268</v>
      </c>
      <c r="CI16" s="186" t="e">
        <v>#N/A</v>
      </c>
      <c r="CJ16" s="186" t="e">
        <v>#N/A</v>
      </c>
      <c r="CK16" s="186" t="e">
        <v>#N/A</v>
      </c>
      <c r="CL16" s="186" t="e">
        <v>#N/A</v>
      </c>
      <c r="CM16" s="186" t="e">
        <v>#N/A</v>
      </c>
      <c r="CN16" s="186" t="e">
        <v>#N/A</v>
      </c>
      <c r="CO16" s="188" t="e">
        <v>#N/A</v>
      </c>
      <c r="CP16" s="186" t="s">
        <v>4619</v>
      </c>
      <c r="CQ16" s="179" t="s">
        <v>14</v>
      </c>
      <c r="CR16" s="179" t="s">
        <v>14</v>
      </c>
      <c r="CS16" s="179" t="s">
        <v>14</v>
      </c>
      <c r="CT16" s="179" t="s">
        <v>14</v>
      </c>
      <c r="CU16" s="179" t="s">
        <v>14</v>
      </c>
      <c r="CV16" s="179" t="s">
        <v>14</v>
      </c>
      <c r="CW16" s="176" t="s">
        <v>4601</v>
      </c>
      <c r="CX16" s="186" t="s">
        <v>4621</v>
      </c>
      <c r="CY16" s="183">
        <v>1200000</v>
      </c>
      <c r="CZ16" s="183" t="s">
        <v>4607</v>
      </c>
      <c r="DA16" s="183" t="s">
        <v>60</v>
      </c>
      <c r="DB16" s="183">
        <v>3</v>
      </c>
      <c r="DC16" s="183" t="s">
        <v>4620</v>
      </c>
      <c r="DD16" s="183" t="s">
        <v>4608</v>
      </c>
      <c r="DE16" s="189" t="s">
        <v>4601</v>
      </c>
      <c r="DF16" s="185" t="s">
        <v>4622</v>
      </c>
      <c r="DG16" s="175">
        <v>4399000</v>
      </c>
      <c r="DH16" s="179" t="s">
        <v>4607</v>
      </c>
      <c r="DI16" s="179" t="s">
        <v>60</v>
      </c>
      <c r="DJ16" s="179">
        <v>3</v>
      </c>
      <c r="DK16" s="179" t="s">
        <v>4620</v>
      </c>
      <c r="DL16" s="179" t="s">
        <v>4608</v>
      </c>
      <c r="DM16" s="176" t="s">
        <v>4601</v>
      </c>
      <c r="DN16" s="186" t="s">
        <v>4623</v>
      </c>
      <c r="DO16" s="183">
        <v>0</v>
      </c>
      <c r="DP16" s="186" t="s">
        <v>4607</v>
      </c>
      <c r="DQ16" s="186" t="s">
        <v>60</v>
      </c>
      <c r="DR16" s="186">
        <v>3</v>
      </c>
      <c r="DS16" s="186" t="s">
        <v>4620</v>
      </c>
      <c r="DT16" s="186" t="s">
        <v>4608</v>
      </c>
      <c r="DU16" s="187" t="s">
        <v>4601</v>
      </c>
      <c r="DV16" s="185" t="s">
        <v>4624</v>
      </c>
      <c r="DW16" s="175">
        <v>1200000</v>
      </c>
      <c r="DX16" s="179" t="s">
        <v>4607</v>
      </c>
      <c r="DY16" s="179" t="s">
        <v>60</v>
      </c>
      <c r="DZ16" s="179">
        <v>3</v>
      </c>
      <c r="EA16" s="179" t="s">
        <v>4620</v>
      </c>
      <c r="EB16" s="179" t="s">
        <v>4608</v>
      </c>
      <c r="EC16" s="176" t="s">
        <v>4601</v>
      </c>
      <c r="ED16" s="186" t="s">
        <v>4625</v>
      </c>
      <c r="EE16" s="183">
        <v>0</v>
      </c>
      <c r="EF16" s="186" t="s">
        <v>4607</v>
      </c>
      <c r="EG16" s="186" t="s">
        <v>60</v>
      </c>
      <c r="EH16" s="186">
        <v>3</v>
      </c>
      <c r="EI16" s="186" t="s">
        <v>4620</v>
      </c>
      <c r="EJ16" s="186" t="s">
        <v>4608</v>
      </c>
      <c r="EK16" s="187" t="s">
        <v>4601</v>
      </c>
      <c r="EL16" s="185" t="s">
        <v>4626</v>
      </c>
      <c r="EM16" s="175">
        <v>0</v>
      </c>
      <c r="EN16" s="179" t="s">
        <v>4607</v>
      </c>
      <c r="EO16" s="179" t="s">
        <v>60</v>
      </c>
      <c r="EP16" s="179">
        <v>3</v>
      </c>
      <c r="EQ16" s="179" t="s">
        <v>4620</v>
      </c>
      <c r="ER16" s="179" t="s">
        <v>4608</v>
      </c>
      <c r="ES16" s="176" t="s">
        <v>4601</v>
      </c>
      <c r="ET16" s="186" t="s">
        <v>4627</v>
      </c>
      <c r="EU16" s="186" t="s">
        <v>14</v>
      </c>
      <c r="EV16" s="186" t="s">
        <v>14</v>
      </c>
      <c r="EW16" s="186" t="s">
        <v>14</v>
      </c>
      <c r="EX16" s="186" t="s">
        <v>14</v>
      </c>
      <c r="EY16" s="186" t="s">
        <v>4615</v>
      </c>
      <c r="EZ16" s="186" t="s">
        <v>14</v>
      </c>
      <c r="FA16" s="187" t="s">
        <v>4601</v>
      </c>
      <c r="FB16" s="185" t="s">
        <v>4629</v>
      </c>
      <c r="FC16" s="179">
        <v>5</v>
      </c>
      <c r="FD16" s="179" t="s">
        <v>4607</v>
      </c>
      <c r="FE16" s="179" t="s">
        <v>42</v>
      </c>
      <c r="FF16" s="179">
        <v>1</v>
      </c>
      <c r="FG16" s="179" t="s">
        <v>4628</v>
      </c>
      <c r="FH16" s="179" t="s">
        <v>4608</v>
      </c>
      <c r="FI16" s="176" t="s">
        <v>4601</v>
      </c>
      <c r="FJ16" s="185" t="s">
        <v>4630</v>
      </c>
      <c r="FK16" s="186" t="s">
        <v>14</v>
      </c>
      <c r="FL16" s="186" t="s">
        <v>14</v>
      </c>
      <c r="FM16" s="186" t="s">
        <v>14</v>
      </c>
      <c r="FN16" s="186" t="s">
        <v>14</v>
      </c>
      <c r="FO16" s="186" t="s">
        <v>14</v>
      </c>
      <c r="FP16" s="183" t="s">
        <v>14</v>
      </c>
      <c r="FQ16" s="184" t="s">
        <v>4601</v>
      </c>
      <c r="FR16" s="185" t="s">
        <v>4631</v>
      </c>
      <c r="FS16" s="179" t="s">
        <v>14</v>
      </c>
      <c r="FT16" s="179" t="s">
        <v>14</v>
      </c>
      <c r="FU16" s="179" t="s">
        <v>14</v>
      </c>
      <c r="FV16" s="179" t="s">
        <v>14</v>
      </c>
      <c r="FW16" s="179" t="s">
        <v>14</v>
      </c>
      <c r="FX16" s="179" t="s">
        <v>14</v>
      </c>
      <c r="FY16" s="176" t="s">
        <v>4601</v>
      </c>
      <c r="FZ16" s="186" t="s">
        <v>4634</v>
      </c>
      <c r="GA16" s="186">
        <v>0</v>
      </c>
      <c r="GB16" s="186" t="s">
        <v>2814</v>
      </c>
      <c r="GC16" s="186" t="s">
        <v>22</v>
      </c>
      <c r="GD16" s="186">
        <v>2</v>
      </c>
      <c r="GE16" s="186" t="s">
        <v>3301</v>
      </c>
      <c r="GF16" s="186" t="s">
        <v>3300</v>
      </c>
      <c r="GG16" s="187" t="s">
        <v>4601</v>
      </c>
      <c r="GH16" s="185" t="s">
        <v>4635</v>
      </c>
      <c r="GI16" s="179">
        <v>0</v>
      </c>
      <c r="GJ16" s="179" t="s">
        <v>2814</v>
      </c>
      <c r="GK16" s="179" t="s">
        <v>22</v>
      </c>
      <c r="GL16" s="179">
        <v>2</v>
      </c>
      <c r="GM16" s="179" t="s">
        <v>3301</v>
      </c>
      <c r="GN16" s="179" t="s">
        <v>3300</v>
      </c>
      <c r="GO16" s="176" t="s">
        <v>4601</v>
      </c>
      <c r="GP16" s="186" t="s">
        <v>4636</v>
      </c>
      <c r="GQ16" s="186">
        <v>0</v>
      </c>
      <c r="GR16" s="186" t="s">
        <v>2814</v>
      </c>
      <c r="GS16" s="186" t="s">
        <v>22</v>
      </c>
      <c r="GT16" s="186">
        <v>2</v>
      </c>
      <c r="GU16" s="186" t="s">
        <v>3301</v>
      </c>
      <c r="GV16" s="186" t="s">
        <v>3300</v>
      </c>
      <c r="GW16" s="187" t="s">
        <v>4601</v>
      </c>
      <c r="GX16" s="185" t="s">
        <v>4637</v>
      </c>
      <c r="GY16" s="179">
        <v>0</v>
      </c>
      <c r="GZ16" s="179" t="s">
        <v>2814</v>
      </c>
      <c r="HA16" s="179" t="s">
        <v>22</v>
      </c>
      <c r="HB16" s="179">
        <v>2</v>
      </c>
      <c r="HC16" s="179" t="s">
        <v>3301</v>
      </c>
      <c r="HD16" s="179" t="s">
        <v>3300</v>
      </c>
      <c r="HE16" s="176" t="s">
        <v>4601</v>
      </c>
      <c r="HF16" s="186" t="s">
        <v>4632</v>
      </c>
      <c r="HG16" s="186">
        <v>0</v>
      </c>
      <c r="HH16" s="186" t="s">
        <v>2814</v>
      </c>
      <c r="HI16" s="186" t="s">
        <v>22</v>
      </c>
      <c r="HJ16" s="186">
        <v>2</v>
      </c>
      <c r="HK16" s="186" t="s">
        <v>3301</v>
      </c>
      <c r="HL16" s="186" t="s">
        <v>3300</v>
      </c>
      <c r="HM16" s="187" t="s">
        <v>4601</v>
      </c>
      <c r="HN16" s="185" t="s">
        <v>4633</v>
      </c>
      <c r="HO16" s="179">
        <v>0</v>
      </c>
      <c r="HP16" s="179" t="s">
        <v>2814</v>
      </c>
      <c r="HQ16" s="179" t="s">
        <v>22</v>
      </c>
      <c r="HR16" s="179">
        <v>2</v>
      </c>
      <c r="HS16" s="179" t="s">
        <v>3301</v>
      </c>
      <c r="HT16" s="179" t="s">
        <v>3300</v>
      </c>
      <c r="HU16" s="176" t="s">
        <v>4601</v>
      </c>
      <c r="HV16" s="186" t="s">
        <v>4638</v>
      </c>
      <c r="HW16" s="186">
        <v>0</v>
      </c>
      <c r="HX16" s="186" t="s">
        <v>2814</v>
      </c>
      <c r="HY16" s="186" t="s">
        <v>22</v>
      </c>
      <c r="HZ16" s="186">
        <v>2</v>
      </c>
      <c r="IA16" s="186" t="s">
        <v>3301</v>
      </c>
      <c r="IB16" s="186" t="s">
        <v>3300</v>
      </c>
      <c r="IC16" s="187" t="s">
        <v>4601</v>
      </c>
      <c r="ID16" s="185" t="s">
        <v>4639</v>
      </c>
      <c r="IE16" s="179">
        <v>0</v>
      </c>
      <c r="IF16" s="179" t="s">
        <v>2814</v>
      </c>
      <c r="IG16" s="179" t="s">
        <v>22</v>
      </c>
      <c r="IH16" s="179">
        <v>2</v>
      </c>
      <c r="II16" s="179" t="s">
        <v>3301</v>
      </c>
      <c r="IJ16" s="179" t="s">
        <v>3300</v>
      </c>
      <c r="IK16" s="176" t="s">
        <v>4601</v>
      </c>
      <c r="IL16" s="186" t="s">
        <v>4640</v>
      </c>
      <c r="IM16" s="186">
        <v>1</v>
      </c>
      <c r="IN16" s="186" t="s">
        <v>2814</v>
      </c>
      <c r="IO16" s="186" t="s">
        <v>22</v>
      </c>
      <c r="IP16" s="186">
        <v>2</v>
      </c>
      <c r="IQ16" s="186" t="s">
        <v>3301</v>
      </c>
      <c r="IR16" s="186" t="s">
        <v>3300</v>
      </c>
      <c r="IS16" s="187" t="s">
        <v>4601</v>
      </c>
    </row>
    <row r="17" spans="1:253" s="281" customFormat="1" ht="12.75" customHeight="1" x14ac:dyDescent="0.25">
      <c r="A17" s="281" t="s">
        <v>453</v>
      </c>
      <c r="B17" s="281" t="s">
        <v>7940</v>
      </c>
      <c r="C17" s="281" t="s">
        <v>454</v>
      </c>
      <c r="D17" s="281" t="s">
        <v>455</v>
      </c>
      <c r="E17" s="281" t="s">
        <v>7362</v>
      </c>
      <c r="F17" s="281" t="s">
        <v>6898</v>
      </c>
      <c r="G17" s="174">
        <v>50300000</v>
      </c>
      <c r="H17" s="175" t="s">
        <v>6896</v>
      </c>
      <c r="I17" s="175" t="s">
        <v>22</v>
      </c>
      <c r="J17" s="175">
        <v>2</v>
      </c>
      <c r="K17" s="175" t="s">
        <v>4502</v>
      </c>
      <c r="L17" s="175" t="s">
        <v>6897</v>
      </c>
      <c r="M17" s="176" t="s">
        <v>6899</v>
      </c>
      <c r="N17" s="185" t="s">
        <v>3120</v>
      </c>
      <c r="O17" s="177">
        <v>1109500</v>
      </c>
      <c r="P17" s="177" t="s">
        <v>575</v>
      </c>
      <c r="Q17" s="177" t="s">
        <v>42</v>
      </c>
      <c r="R17" s="177">
        <v>1</v>
      </c>
      <c r="S17" s="177" t="s">
        <v>3119</v>
      </c>
      <c r="T17" s="177" t="s">
        <v>3118</v>
      </c>
      <c r="U17" s="178" t="s">
        <v>3121</v>
      </c>
      <c r="V17" s="185" t="s">
        <v>6901</v>
      </c>
      <c r="W17" s="175">
        <v>50300000</v>
      </c>
      <c r="X17" s="175" t="s">
        <v>6896</v>
      </c>
      <c r="Y17" s="175" t="s">
        <v>22</v>
      </c>
      <c r="Z17" s="175">
        <v>2</v>
      </c>
      <c r="AA17" s="175" t="s">
        <v>6900</v>
      </c>
      <c r="AB17" s="175" t="s">
        <v>6897</v>
      </c>
      <c r="AC17" s="176" t="s">
        <v>6899</v>
      </c>
      <c r="AD17" s="185" t="s">
        <v>6903</v>
      </c>
      <c r="AE17" s="183">
        <v>4963000</v>
      </c>
      <c r="AF17" s="183" t="s">
        <v>6896</v>
      </c>
      <c r="AG17" s="183" t="s">
        <v>22</v>
      </c>
      <c r="AH17" s="183">
        <v>2</v>
      </c>
      <c r="AI17" s="183" t="s">
        <v>6902</v>
      </c>
      <c r="AJ17" s="183" t="s">
        <v>6897</v>
      </c>
      <c r="AK17" s="184" t="s">
        <v>6899</v>
      </c>
      <c r="AL17" s="185" t="s">
        <v>6904</v>
      </c>
      <c r="AM17" s="175">
        <v>4507000</v>
      </c>
      <c r="AN17" s="175" t="s">
        <v>6896</v>
      </c>
      <c r="AO17" s="175" t="s">
        <v>22</v>
      </c>
      <c r="AP17" s="175">
        <v>2</v>
      </c>
      <c r="AQ17" s="175" t="s">
        <v>6900</v>
      </c>
      <c r="AR17" s="175" t="s">
        <v>6897</v>
      </c>
      <c r="AS17" s="176" t="s">
        <v>6899</v>
      </c>
      <c r="AT17" s="186" t="s">
        <v>1588</v>
      </c>
      <c r="AU17" s="183" t="s">
        <v>14</v>
      </c>
      <c r="AV17" s="183" t="s">
        <v>14</v>
      </c>
      <c r="AW17" s="183" t="s">
        <v>14</v>
      </c>
      <c r="AX17" s="183" t="s">
        <v>14</v>
      </c>
      <c r="AY17" s="183" t="s">
        <v>1587</v>
      </c>
      <c r="AZ17" s="183" t="s">
        <v>14</v>
      </c>
      <c r="BA17" s="184" t="s">
        <v>1589</v>
      </c>
      <c r="BB17" s="185" t="s">
        <v>462</v>
      </c>
      <c r="BC17" s="175" t="s">
        <v>14</v>
      </c>
      <c r="BD17" s="175">
        <v>0</v>
      </c>
      <c r="BE17" s="175" t="s">
        <v>22</v>
      </c>
      <c r="BF17" s="175">
        <v>2</v>
      </c>
      <c r="BG17" s="175" t="s">
        <v>461</v>
      </c>
      <c r="BH17" s="175">
        <v>0</v>
      </c>
      <c r="BI17" s="176" t="s">
        <v>457</v>
      </c>
      <c r="BJ17" s="186" t="s">
        <v>4932</v>
      </c>
      <c r="BK17" s="186">
        <v>445</v>
      </c>
      <c r="BL17" s="186" t="s">
        <v>4929</v>
      </c>
      <c r="BM17" s="186" t="s">
        <v>22</v>
      </c>
      <c r="BN17" s="186">
        <v>2</v>
      </c>
      <c r="BO17" s="186" t="s">
        <v>4931</v>
      </c>
      <c r="BP17" s="183" t="s">
        <v>4930</v>
      </c>
      <c r="BQ17" s="187" t="s">
        <v>4736</v>
      </c>
      <c r="BR17" s="185" t="s">
        <v>456</v>
      </c>
      <c r="BS17" s="179" t="s">
        <v>14</v>
      </c>
      <c r="BT17" s="179">
        <v>0</v>
      </c>
      <c r="BU17" s="179" t="s">
        <v>22</v>
      </c>
      <c r="BV17" s="179">
        <v>2</v>
      </c>
      <c r="BW17" s="179">
        <v>0</v>
      </c>
      <c r="BX17" s="179">
        <v>0</v>
      </c>
      <c r="BY17" s="176" t="s">
        <v>457</v>
      </c>
      <c r="BZ17" s="186" t="s">
        <v>458</v>
      </c>
      <c r="CA17" s="186" t="s">
        <v>14</v>
      </c>
      <c r="CB17" s="186">
        <v>0</v>
      </c>
      <c r="CC17" s="186" t="s">
        <v>14</v>
      </c>
      <c r="CD17" s="186" t="s">
        <v>14</v>
      </c>
      <c r="CE17" s="186">
        <v>0</v>
      </c>
      <c r="CF17" s="186">
        <v>0</v>
      </c>
      <c r="CG17" s="187" t="s">
        <v>457</v>
      </c>
      <c r="CH17" s="185" t="s">
        <v>8269</v>
      </c>
      <c r="CI17" s="186" t="e">
        <v>#N/A</v>
      </c>
      <c r="CJ17" s="186" t="e">
        <v>#N/A</v>
      </c>
      <c r="CK17" s="186" t="e">
        <v>#N/A</v>
      </c>
      <c r="CL17" s="186" t="e">
        <v>#N/A</v>
      </c>
      <c r="CM17" s="186" t="e">
        <v>#N/A</v>
      </c>
      <c r="CN17" s="186" t="e">
        <v>#N/A</v>
      </c>
      <c r="CO17" s="188" t="e">
        <v>#N/A</v>
      </c>
      <c r="CP17" s="186" t="s">
        <v>460</v>
      </c>
      <c r="CQ17" s="179" t="s">
        <v>14</v>
      </c>
      <c r="CR17" s="179">
        <v>0</v>
      </c>
      <c r="CS17" s="179" t="s">
        <v>22</v>
      </c>
      <c r="CT17" s="179">
        <v>2</v>
      </c>
      <c r="CU17" s="179">
        <v>0</v>
      </c>
      <c r="CV17" s="179">
        <v>0</v>
      </c>
      <c r="CW17" s="176" t="s">
        <v>457</v>
      </c>
      <c r="CX17" s="186" t="s">
        <v>6910</v>
      </c>
      <c r="CY17" s="183">
        <v>3763000</v>
      </c>
      <c r="CZ17" s="183" t="s">
        <v>6896</v>
      </c>
      <c r="DA17" s="183" t="s">
        <v>22</v>
      </c>
      <c r="DB17" s="183">
        <v>2</v>
      </c>
      <c r="DC17" s="183" t="s">
        <v>6900</v>
      </c>
      <c r="DD17" s="183" t="s">
        <v>6897</v>
      </c>
      <c r="DE17" s="189" t="s">
        <v>6899</v>
      </c>
      <c r="DF17" s="185" t="s">
        <v>6905</v>
      </c>
      <c r="DG17" s="175">
        <v>45337000</v>
      </c>
      <c r="DH17" s="179" t="s">
        <v>6896</v>
      </c>
      <c r="DI17" s="179" t="s">
        <v>22</v>
      </c>
      <c r="DJ17" s="179">
        <v>2</v>
      </c>
      <c r="DK17" s="179" t="s">
        <v>6900</v>
      </c>
      <c r="DL17" s="179" t="s">
        <v>6897</v>
      </c>
      <c r="DM17" s="176" t="s">
        <v>6899</v>
      </c>
      <c r="DN17" s="186" t="s">
        <v>6906</v>
      </c>
      <c r="DO17" s="183">
        <v>1200000</v>
      </c>
      <c r="DP17" s="186" t="s">
        <v>6896</v>
      </c>
      <c r="DQ17" s="186" t="s">
        <v>22</v>
      </c>
      <c r="DR17" s="186">
        <v>2</v>
      </c>
      <c r="DS17" s="186" t="s">
        <v>6900</v>
      </c>
      <c r="DT17" s="186" t="s">
        <v>6897</v>
      </c>
      <c r="DU17" s="187" t="s">
        <v>6899</v>
      </c>
      <c r="DV17" s="185" t="s">
        <v>6907</v>
      </c>
      <c r="DW17" s="175">
        <v>1400000</v>
      </c>
      <c r="DX17" s="179" t="s">
        <v>6896</v>
      </c>
      <c r="DY17" s="179" t="s">
        <v>22</v>
      </c>
      <c r="DZ17" s="179">
        <v>2</v>
      </c>
      <c r="EA17" s="179" t="s">
        <v>6900</v>
      </c>
      <c r="EB17" s="179" t="s">
        <v>6897</v>
      </c>
      <c r="EC17" s="176" t="s">
        <v>6899</v>
      </c>
      <c r="ED17" s="186" t="s">
        <v>6908</v>
      </c>
      <c r="EE17" s="183">
        <v>1700000</v>
      </c>
      <c r="EF17" s="186" t="s">
        <v>6896</v>
      </c>
      <c r="EG17" s="186" t="s">
        <v>22</v>
      </c>
      <c r="EH17" s="186">
        <v>2</v>
      </c>
      <c r="EI17" s="186" t="s">
        <v>6900</v>
      </c>
      <c r="EJ17" s="186" t="s">
        <v>6897</v>
      </c>
      <c r="EK17" s="187" t="s">
        <v>6899</v>
      </c>
      <c r="EL17" s="185" t="s">
        <v>6909</v>
      </c>
      <c r="EM17" s="175">
        <v>663000</v>
      </c>
      <c r="EN17" s="179" t="s">
        <v>6896</v>
      </c>
      <c r="EO17" s="179" t="s">
        <v>22</v>
      </c>
      <c r="EP17" s="179">
        <v>2</v>
      </c>
      <c r="EQ17" s="179" t="s">
        <v>6900</v>
      </c>
      <c r="ER17" s="179" t="s">
        <v>6897</v>
      </c>
      <c r="ES17" s="176" t="s">
        <v>6899</v>
      </c>
      <c r="ET17" s="186" t="s">
        <v>4936</v>
      </c>
      <c r="EU17" s="186">
        <v>471</v>
      </c>
      <c r="EV17" s="186" t="s">
        <v>4933</v>
      </c>
      <c r="EW17" s="186" t="s">
        <v>60</v>
      </c>
      <c r="EX17" s="186">
        <v>3</v>
      </c>
      <c r="EY17" s="186" t="s">
        <v>4935</v>
      </c>
      <c r="EZ17" s="186" t="s">
        <v>4934</v>
      </c>
      <c r="FA17" s="187" t="s">
        <v>4736</v>
      </c>
      <c r="FB17" s="185" t="s">
        <v>459</v>
      </c>
      <c r="FC17" s="179">
        <v>5</v>
      </c>
      <c r="FD17" s="179">
        <v>0</v>
      </c>
      <c r="FE17" s="179" t="s">
        <v>22</v>
      </c>
      <c r="FF17" s="179">
        <v>2</v>
      </c>
      <c r="FG17" s="179">
        <v>0</v>
      </c>
      <c r="FH17" s="179">
        <v>0</v>
      </c>
      <c r="FI17" s="176" t="s">
        <v>457</v>
      </c>
      <c r="FJ17" s="185" t="s">
        <v>465</v>
      </c>
      <c r="FK17" s="186">
        <v>1800000</v>
      </c>
      <c r="FL17" s="186" t="s">
        <v>463</v>
      </c>
      <c r="FM17" s="186" t="s">
        <v>22</v>
      </c>
      <c r="FN17" s="186">
        <v>2</v>
      </c>
      <c r="FO17" s="186">
        <v>0</v>
      </c>
      <c r="FP17" s="183" t="s">
        <v>464</v>
      </c>
      <c r="FQ17" s="184" t="s">
        <v>457</v>
      </c>
      <c r="FR17" s="185" t="s">
        <v>466</v>
      </c>
      <c r="FS17" s="179">
        <v>11500</v>
      </c>
      <c r="FT17" s="179" t="s">
        <v>463</v>
      </c>
      <c r="FU17" s="179" t="s">
        <v>22</v>
      </c>
      <c r="FV17" s="179">
        <v>2</v>
      </c>
      <c r="FW17" s="179">
        <v>0</v>
      </c>
      <c r="FX17" s="179" t="s">
        <v>464</v>
      </c>
      <c r="FY17" s="176" t="s">
        <v>457</v>
      </c>
      <c r="FZ17" s="186" t="s">
        <v>1731</v>
      </c>
      <c r="GA17" s="186">
        <v>0</v>
      </c>
      <c r="GB17" s="186" t="s">
        <v>1623</v>
      </c>
      <c r="GC17" s="186" t="s">
        <v>22</v>
      </c>
      <c r="GD17" s="186">
        <v>2</v>
      </c>
      <c r="GE17" s="186" t="s">
        <v>1625</v>
      </c>
      <c r="GF17" s="186" t="s">
        <v>1624</v>
      </c>
      <c r="GG17" s="187" t="s">
        <v>1720</v>
      </c>
      <c r="GH17" s="185" t="s">
        <v>1737</v>
      </c>
      <c r="GI17" s="179">
        <v>2</v>
      </c>
      <c r="GJ17" s="179" t="s">
        <v>1623</v>
      </c>
      <c r="GK17" s="179" t="s">
        <v>22</v>
      </c>
      <c r="GL17" s="179">
        <v>2</v>
      </c>
      <c r="GM17" s="179" t="s">
        <v>1625</v>
      </c>
      <c r="GN17" s="179" t="s">
        <v>1624</v>
      </c>
      <c r="GO17" s="176" t="s">
        <v>1720</v>
      </c>
      <c r="GP17" s="186" t="s">
        <v>1732</v>
      </c>
      <c r="GQ17" s="186">
        <v>0</v>
      </c>
      <c r="GR17" s="186" t="s">
        <v>1623</v>
      </c>
      <c r="GS17" s="186" t="s">
        <v>22</v>
      </c>
      <c r="GT17" s="186">
        <v>2</v>
      </c>
      <c r="GU17" s="186" t="s">
        <v>1625</v>
      </c>
      <c r="GV17" s="186" t="s">
        <v>1624</v>
      </c>
      <c r="GW17" s="187" t="s">
        <v>1720</v>
      </c>
      <c r="GX17" s="185" t="s">
        <v>1738</v>
      </c>
      <c r="GY17" s="179">
        <v>0</v>
      </c>
      <c r="GZ17" s="179" t="s">
        <v>1623</v>
      </c>
      <c r="HA17" s="179" t="s">
        <v>22</v>
      </c>
      <c r="HB17" s="179">
        <v>2</v>
      </c>
      <c r="HC17" s="179" t="s">
        <v>1625</v>
      </c>
      <c r="HD17" s="179" t="s">
        <v>1624</v>
      </c>
      <c r="HE17" s="176" t="s">
        <v>1720</v>
      </c>
      <c r="HF17" s="186" t="s">
        <v>1730</v>
      </c>
      <c r="HG17" s="186">
        <v>0</v>
      </c>
      <c r="HH17" s="186" t="s">
        <v>1623</v>
      </c>
      <c r="HI17" s="186" t="s">
        <v>22</v>
      </c>
      <c r="HJ17" s="186">
        <v>2</v>
      </c>
      <c r="HK17" s="186" t="s">
        <v>1625</v>
      </c>
      <c r="HL17" s="186" t="s">
        <v>1624</v>
      </c>
      <c r="HM17" s="187" t="s">
        <v>1720</v>
      </c>
      <c r="HN17" s="185" t="s">
        <v>1736</v>
      </c>
      <c r="HO17" s="179">
        <v>2</v>
      </c>
      <c r="HP17" s="179" t="s">
        <v>1623</v>
      </c>
      <c r="HQ17" s="179" t="s">
        <v>22</v>
      </c>
      <c r="HR17" s="179">
        <v>2</v>
      </c>
      <c r="HS17" s="179" t="s">
        <v>1625</v>
      </c>
      <c r="HT17" s="179" t="s">
        <v>1624</v>
      </c>
      <c r="HU17" s="176" t="s">
        <v>1720</v>
      </c>
      <c r="HV17" s="186" t="s">
        <v>1733</v>
      </c>
      <c r="HW17" s="186">
        <v>1</v>
      </c>
      <c r="HX17" s="186" t="s">
        <v>1623</v>
      </c>
      <c r="HY17" s="186" t="s">
        <v>22</v>
      </c>
      <c r="HZ17" s="186">
        <v>2</v>
      </c>
      <c r="IA17" s="186" t="s">
        <v>1625</v>
      </c>
      <c r="IB17" s="186" t="s">
        <v>1624</v>
      </c>
      <c r="IC17" s="187" t="s">
        <v>1720</v>
      </c>
      <c r="ID17" s="185" t="s">
        <v>1735</v>
      </c>
      <c r="IE17" s="179">
        <v>3</v>
      </c>
      <c r="IF17" s="179" t="s">
        <v>1623</v>
      </c>
      <c r="IG17" s="179" t="s">
        <v>22</v>
      </c>
      <c r="IH17" s="179">
        <v>2</v>
      </c>
      <c r="II17" s="179" t="s">
        <v>1625</v>
      </c>
      <c r="IJ17" s="179" t="s">
        <v>1624</v>
      </c>
      <c r="IK17" s="176" t="s">
        <v>1720</v>
      </c>
      <c r="IL17" s="186" t="s">
        <v>1734</v>
      </c>
      <c r="IM17" s="186">
        <v>1</v>
      </c>
      <c r="IN17" s="186" t="s">
        <v>1623</v>
      </c>
      <c r="IO17" s="186" t="s">
        <v>22</v>
      </c>
      <c r="IP17" s="186">
        <v>2</v>
      </c>
      <c r="IQ17" s="186" t="s">
        <v>1625</v>
      </c>
      <c r="IR17" s="186" t="s">
        <v>1624</v>
      </c>
      <c r="IS17" s="187" t="s">
        <v>1720</v>
      </c>
    </row>
    <row r="18" spans="1:253" s="281" customFormat="1" ht="12.75" customHeight="1" x14ac:dyDescent="0.25">
      <c r="A18" s="281" t="s">
        <v>467</v>
      </c>
      <c r="B18" s="281" t="s">
        <v>7953</v>
      </c>
      <c r="C18" s="281" t="s">
        <v>468</v>
      </c>
      <c r="D18" s="281" t="s">
        <v>455</v>
      </c>
      <c r="E18" s="281" t="s">
        <v>7362</v>
      </c>
      <c r="F18" s="281" t="s">
        <v>4503</v>
      </c>
      <c r="G18" s="174">
        <v>50900000</v>
      </c>
      <c r="H18" s="175" t="s">
        <v>4500</v>
      </c>
      <c r="I18" s="175" t="s">
        <v>22</v>
      </c>
      <c r="J18" s="175">
        <v>2</v>
      </c>
      <c r="K18" s="175" t="s">
        <v>4502</v>
      </c>
      <c r="L18" s="175" t="s">
        <v>4501</v>
      </c>
      <c r="M18" s="176" t="s">
        <v>4504</v>
      </c>
      <c r="N18" s="185" t="s">
        <v>4941</v>
      </c>
      <c r="O18" s="177">
        <v>111093</v>
      </c>
      <c r="P18" s="177" t="s">
        <v>4938</v>
      </c>
      <c r="Q18" s="177" t="s">
        <v>22</v>
      </c>
      <c r="R18" s="177">
        <v>2</v>
      </c>
      <c r="S18" s="177" t="s">
        <v>4940</v>
      </c>
      <c r="T18" s="177" t="s">
        <v>4939</v>
      </c>
      <c r="U18" s="178" t="s">
        <v>4736</v>
      </c>
      <c r="V18" s="185" t="s">
        <v>4945</v>
      </c>
      <c r="W18" s="175">
        <v>22194000</v>
      </c>
      <c r="X18" s="175" t="s">
        <v>4942</v>
      </c>
      <c r="Y18" s="175" t="s">
        <v>22</v>
      </c>
      <c r="Z18" s="175">
        <v>2</v>
      </c>
      <c r="AA18" s="175" t="s">
        <v>4944</v>
      </c>
      <c r="AB18" s="175" t="s">
        <v>4943</v>
      </c>
      <c r="AC18" s="176" t="s">
        <v>4736</v>
      </c>
      <c r="AD18" s="185" t="s">
        <v>4949</v>
      </c>
      <c r="AE18" s="183">
        <v>3601000</v>
      </c>
      <c r="AF18" s="183" t="s">
        <v>4946</v>
      </c>
      <c r="AG18" s="183" t="s">
        <v>22</v>
      </c>
      <c r="AH18" s="183">
        <v>2</v>
      </c>
      <c r="AI18" s="183" t="s">
        <v>4948</v>
      </c>
      <c r="AJ18" s="183" t="s">
        <v>4947</v>
      </c>
      <c r="AK18" s="184" t="s">
        <v>4736</v>
      </c>
      <c r="AL18" s="185" t="s">
        <v>4951</v>
      </c>
      <c r="AM18" s="175">
        <v>2859000</v>
      </c>
      <c r="AN18" s="175" t="s">
        <v>4946</v>
      </c>
      <c r="AO18" s="175" t="s">
        <v>22</v>
      </c>
      <c r="AP18" s="175">
        <v>2</v>
      </c>
      <c r="AQ18" s="175" t="s">
        <v>4950</v>
      </c>
      <c r="AR18" s="175" t="s">
        <v>4947</v>
      </c>
      <c r="AS18" s="176" t="s">
        <v>4736</v>
      </c>
      <c r="AT18" s="186" t="s">
        <v>1839</v>
      </c>
      <c r="AU18" s="183" t="s">
        <v>14</v>
      </c>
      <c r="AV18" s="183" t="s">
        <v>14</v>
      </c>
      <c r="AW18" s="183" t="s">
        <v>14</v>
      </c>
      <c r="AX18" s="183" t="s">
        <v>14</v>
      </c>
      <c r="AY18" s="183" t="s">
        <v>1838</v>
      </c>
      <c r="AZ18" s="183" t="s">
        <v>14</v>
      </c>
      <c r="BA18" s="184" t="s">
        <v>1833</v>
      </c>
      <c r="BB18" s="185" t="s">
        <v>2429</v>
      </c>
      <c r="BC18" s="175" t="s">
        <v>14</v>
      </c>
      <c r="BD18" s="175" t="s">
        <v>14</v>
      </c>
      <c r="BE18" s="175" t="s">
        <v>14</v>
      </c>
      <c r="BF18" s="175" t="s">
        <v>14</v>
      </c>
      <c r="BG18" s="175" t="s">
        <v>2428</v>
      </c>
      <c r="BH18" s="175" t="s">
        <v>14</v>
      </c>
      <c r="BI18" s="176" t="s">
        <v>2423</v>
      </c>
      <c r="BJ18" s="186" t="s">
        <v>2216</v>
      </c>
      <c r="BK18" s="186" t="s">
        <v>14</v>
      </c>
      <c r="BL18" s="186" t="s">
        <v>2213</v>
      </c>
      <c r="BM18" s="186" t="s">
        <v>14</v>
      </c>
      <c r="BN18" s="186" t="s">
        <v>14</v>
      </c>
      <c r="BO18" s="186" t="s">
        <v>2215</v>
      </c>
      <c r="BP18" s="183" t="s">
        <v>2214</v>
      </c>
      <c r="BQ18" s="187" t="s">
        <v>2210</v>
      </c>
      <c r="BR18" s="185" t="s">
        <v>469</v>
      </c>
      <c r="BS18" s="179" t="s">
        <v>14</v>
      </c>
      <c r="BT18" s="179">
        <v>0</v>
      </c>
      <c r="BU18" s="179" t="s">
        <v>22</v>
      </c>
      <c r="BV18" s="179">
        <v>2</v>
      </c>
      <c r="BW18" s="179">
        <v>0</v>
      </c>
      <c r="BX18" s="179">
        <v>0</v>
      </c>
      <c r="BY18" s="176" t="s">
        <v>457</v>
      </c>
      <c r="BZ18" s="186" t="s">
        <v>470</v>
      </c>
      <c r="CA18" s="186" t="s">
        <v>14</v>
      </c>
      <c r="CB18" s="186">
        <v>0</v>
      </c>
      <c r="CC18" s="186" t="s">
        <v>14</v>
      </c>
      <c r="CD18" s="186" t="s">
        <v>14</v>
      </c>
      <c r="CE18" s="186">
        <v>0</v>
      </c>
      <c r="CF18" s="186">
        <v>0</v>
      </c>
      <c r="CG18" s="187" t="s">
        <v>457</v>
      </c>
      <c r="CH18" s="185" t="s">
        <v>8270</v>
      </c>
      <c r="CI18" s="186" t="e">
        <v>#N/A</v>
      </c>
      <c r="CJ18" s="186" t="e">
        <v>#N/A</v>
      </c>
      <c r="CK18" s="186" t="e">
        <v>#N/A</v>
      </c>
      <c r="CL18" s="186" t="e">
        <v>#N/A</v>
      </c>
      <c r="CM18" s="186" t="e">
        <v>#N/A</v>
      </c>
      <c r="CN18" s="186" t="e">
        <v>#N/A</v>
      </c>
      <c r="CO18" s="188" t="e">
        <v>#N/A</v>
      </c>
      <c r="CP18" s="186" t="s">
        <v>473</v>
      </c>
      <c r="CQ18" s="179" t="s">
        <v>14</v>
      </c>
      <c r="CR18" s="179">
        <v>0</v>
      </c>
      <c r="CS18" s="179" t="s">
        <v>22</v>
      </c>
      <c r="CT18" s="179">
        <v>2</v>
      </c>
      <c r="CU18" s="179">
        <v>0</v>
      </c>
      <c r="CV18" s="179">
        <v>0</v>
      </c>
      <c r="CW18" s="176" t="s">
        <v>457</v>
      </c>
      <c r="CX18" s="186" t="s">
        <v>4955</v>
      </c>
      <c r="CY18" s="183">
        <v>3601000</v>
      </c>
      <c r="CZ18" s="183" t="s">
        <v>4952</v>
      </c>
      <c r="DA18" s="183" t="s">
        <v>22</v>
      </c>
      <c r="DB18" s="183">
        <v>2</v>
      </c>
      <c r="DC18" s="183" t="s">
        <v>4954</v>
      </c>
      <c r="DD18" s="183" t="s">
        <v>4953</v>
      </c>
      <c r="DE18" s="189" t="s">
        <v>4736</v>
      </c>
      <c r="DF18" s="185" t="s">
        <v>4956</v>
      </c>
      <c r="DG18" s="175">
        <v>18593000</v>
      </c>
      <c r="DH18" s="179" t="s">
        <v>4952</v>
      </c>
      <c r="DI18" s="179" t="s">
        <v>22</v>
      </c>
      <c r="DJ18" s="179">
        <v>2</v>
      </c>
      <c r="DK18" s="179" t="s">
        <v>4954</v>
      </c>
      <c r="DL18" s="179" t="s">
        <v>4953</v>
      </c>
      <c r="DM18" s="176" t="s">
        <v>4736</v>
      </c>
      <c r="DN18" s="186" t="s">
        <v>2999</v>
      </c>
      <c r="DO18" s="183">
        <v>0</v>
      </c>
      <c r="DP18" s="186" t="s">
        <v>2995</v>
      </c>
      <c r="DQ18" s="186" t="s">
        <v>22</v>
      </c>
      <c r="DR18" s="186">
        <v>2</v>
      </c>
      <c r="DS18" s="186" t="s">
        <v>2997</v>
      </c>
      <c r="DT18" s="186" t="s">
        <v>2996</v>
      </c>
      <c r="DU18" s="187" t="s">
        <v>2990</v>
      </c>
      <c r="DV18" s="185" t="s">
        <v>4957</v>
      </c>
      <c r="DW18" s="175">
        <v>3439000</v>
      </c>
      <c r="DX18" s="179" t="s">
        <v>4952</v>
      </c>
      <c r="DY18" s="179" t="s">
        <v>22</v>
      </c>
      <c r="DZ18" s="179">
        <v>2</v>
      </c>
      <c r="EA18" s="179" t="s">
        <v>4954</v>
      </c>
      <c r="EB18" s="179" t="s">
        <v>4953</v>
      </c>
      <c r="EC18" s="176" t="s">
        <v>4736</v>
      </c>
      <c r="ED18" s="186" t="s">
        <v>4958</v>
      </c>
      <c r="EE18" s="183">
        <v>162000</v>
      </c>
      <c r="EF18" s="186" t="s">
        <v>4952</v>
      </c>
      <c r="EG18" s="186" t="s">
        <v>22</v>
      </c>
      <c r="EH18" s="186">
        <v>2</v>
      </c>
      <c r="EI18" s="186" t="s">
        <v>4954</v>
      </c>
      <c r="EJ18" s="186" t="s">
        <v>4953</v>
      </c>
      <c r="EK18" s="187" t="s">
        <v>4736</v>
      </c>
      <c r="EL18" s="185" t="s">
        <v>2998</v>
      </c>
      <c r="EM18" s="175">
        <v>0</v>
      </c>
      <c r="EN18" s="179" t="s">
        <v>2995</v>
      </c>
      <c r="EO18" s="179" t="s">
        <v>22</v>
      </c>
      <c r="EP18" s="179">
        <v>2</v>
      </c>
      <c r="EQ18" s="179" t="s">
        <v>2997</v>
      </c>
      <c r="ER18" s="179" t="s">
        <v>2996</v>
      </c>
      <c r="ES18" s="176" t="s">
        <v>2990</v>
      </c>
      <c r="ET18" s="186" t="s">
        <v>4937</v>
      </c>
      <c r="EU18" s="186">
        <v>471</v>
      </c>
      <c r="EV18" s="186" t="s">
        <v>4933</v>
      </c>
      <c r="EW18" s="186" t="s">
        <v>60</v>
      </c>
      <c r="EX18" s="186">
        <v>3</v>
      </c>
      <c r="EY18" s="186" t="s">
        <v>4935</v>
      </c>
      <c r="EZ18" s="186" t="s">
        <v>4934</v>
      </c>
      <c r="FA18" s="187" t="s">
        <v>4736</v>
      </c>
      <c r="FB18" s="185" t="s">
        <v>472</v>
      </c>
      <c r="FC18" s="179">
        <v>3</v>
      </c>
      <c r="FD18" s="179">
        <v>0</v>
      </c>
      <c r="FE18" s="179" t="s">
        <v>22</v>
      </c>
      <c r="FF18" s="179">
        <v>2</v>
      </c>
      <c r="FG18" s="179" t="s">
        <v>471</v>
      </c>
      <c r="FH18" s="179">
        <v>0</v>
      </c>
      <c r="FI18" s="176" t="s">
        <v>457</v>
      </c>
      <c r="FJ18" s="185" t="s">
        <v>474</v>
      </c>
      <c r="FK18" s="186" t="s">
        <v>14</v>
      </c>
      <c r="FL18" s="186">
        <v>0</v>
      </c>
      <c r="FM18" s="186" t="s">
        <v>22</v>
      </c>
      <c r="FN18" s="186">
        <v>2</v>
      </c>
      <c r="FO18" s="186">
        <v>0</v>
      </c>
      <c r="FP18" s="183">
        <v>0</v>
      </c>
      <c r="FQ18" s="184" t="s">
        <v>457</v>
      </c>
      <c r="FR18" s="185" t="s">
        <v>475</v>
      </c>
      <c r="FS18" s="179" t="s">
        <v>14</v>
      </c>
      <c r="FT18" s="179">
        <v>0</v>
      </c>
      <c r="FU18" s="179" t="s">
        <v>22</v>
      </c>
      <c r="FV18" s="179">
        <v>2</v>
      </c>
      <c r="FW18" s="179">
        <v>0</v>
      </c>
      <c r="FX18" s="179">
        <v>0</v>
      </c>
      <c r="FY18" s="176" t="s">
        <v>457</v>
      </c>
      <c r="FZ18" s="186" t="s">
        <v>1740</v>
      </c>
      <c r="GA18" s="186">
        <v>0</v>
      </c>
      <c r="GB18" s="186" t="s">
        <v>1623</v>
      </c>
      <c r="GC18" s="186" t="s">
        <v>22</v>
      </c>
      <c r="GD18" s="186">
        <v>2</v>
      </c>
      <c r="GE18" s="186" t="s">
        <v>1625</v>
      </c>
      <c r="GF18" s="186" t="s">
        <v>1624</v>
      </c>
      <c r="GG18" s="187" t="s">
        <v>1720</v>
      </c>
      <c r="GH18" s="185" t="s">
        <v>1746</v>
      </c>
      <c r="GI18" s="179">
        <v>2</v>
      </c>
      <c r="GJ18" s="179" t="s">
        <v>1623</v>
      </c>
      <c r="GK18" s="179" t="s">
        <v>22</v>
      </c>
      <c r="GL18" s="179">
        <v>2</v>
      </c>
      <c r="GM18" s="179" t="s">
        <v>1625</v>
      </c>
      <c r="GN18" s="179" t="s">
        <v>1624</v>
      </c>
      <c r="GO18" s="176" t="s">
        <v>1720</v>
      </c>
      <c r="GP18" s="186" t="s">
        <v>1741</v>
      </c>
      <c r="GQ18" s="186">
        <v>0</v>
      </c>
      <c r="GR18" s="186" t="s">
        <v>1623</v>
      </c>
      <c r="GS18" s="186" t="s">
        <v>22</v>
      </c>
      <c r="GT18" s="186">
        <v>2</v>
      </c>
      <c r="GU18" s="186" t="s">
        <v>1625</v>
      </c>
      <c r="GV18" s="186" t="s">
        <v>1624</v>
      </c>
      <c r="GW18" s="187" t="s">
        <v>1720</v>
      </c>
      <c r="GX18" s="185" t="s">
        <v>1747</v>
      </c>
      <c r="GY18" s="179">
        <v>0</v>
      </c>
      <c r="GZ18" s="179" t="s">
        <v>1623</v>
      </c>
      <c r="HA18" s="179" t="s">
        <v>22</v>
      </c>
      <c r="HB18" s="179">
        <v>2</v>
      </c>
      <c r="HC18" s="179" t="s">
        <v>1625</v>
      </c>
      <c r="HD18" s="179" t="s">
        <v>1624</v>
      </c>
      <c r="HE18" s="176" t="s">
        <v>1720</v>
      </c>
      <c r="HF18" s="186" t="s">
        <v>1739</v>
      </c>
      <c r="HG18" s="186">
        <v>0</v>
      </c>
      <c r="HH18" s="186" t="s">
        <v>1623</v>
      </c>
      <c r="HI18" s="186" t="s">
        <v>22</v>
      </c>
      <c r="HJ18" s="186">
        <v>2</v>
      </c>
      <c r="HK18" s="186" t="s">
        <v>1625</v>
      </c>
      <c r="HL18" s="186" t="s">
        <v>1624</v>
      </c>
      <c r="HM18" s="187" t="s">
        <v>1720</v>
      </c>
      <c r="HN18" s="185" t="s">
        <v>1745</v>
      </c>
      <c r="HO18" s="179">
        <v>2</v>
      </c>
      <c r="HP18" s="179" t="s">
        <v>1623</v>
      </c>
      <c r="HQ18" s="179" t="s">
        <v>22</v>
      </c>
      <c r="HR18" s="179">
        <v>2</v>
      </c>
      <c r="HS18" s="179" t="s">
        <v>1625</v>
      </c>
      <c r="HT18" s="179" t="s">
        <v>1624</v>
      </c>
      <c r="HU18" s="176" t="s">
        <v>1720</v>
      </c>
      <c r="HV18" s="186" t="s">
        <v>1742</v>
      </c>
      <c r="HW18" s="186">
        <v>1</v>
      </c>
      <c r="HX18" s="186" t="s">
        <v>1623</v>
      </c>
      <c r="HY18" s="186" t="s">
        <v>22</v>
      </c>
      <c r="HZ18" s="186">
        <v>2</v>
      </c>
      <c r="IA18" s="186" t="s">
        <v>1625</v>
      </c>
      <c r="IB18" s="186" t="s">
        <v>1624</v>
      </c>
      <c r="IC18" s="187" t="s">
        <v>1720</v>
      </c>
      <c r="ID18" s="185" t="s">
        <v>1744</v>
      </c>
      <c r="IE18" s="179">
        <v>3</v>
      </c>
      <c r="IF18" s="179" t="s">
        <v>1623</v>
      </c>
      <c r="IG18" s="179" t="s">
        <v>22</v>
      </c>
      <c r="IH18" s="179">
        <v>2</v>
      </c>
      <c r="II18" s="179" t="s">
        <v>1625</v>
      </c>
      <c r="IJ18" s="179" t="s">
        <v>1624</v>
      </c>
      <c r="IK18" s="176" t="s">
        <v>1720</v>
      </c>
      <c r="IL18" s="186" t="s">
        <v>1743</v>
      </c>
      <c r="IM18" s="186">
        <v>1</v>
      </c>
      <c r="IN18" s="186" t="s">
        <v>1623</v>
      </c>
      <c r="IO18" s="186" t="s">
        <v>22</v>
      </c>
      <c r="IP18" s="186">
        <v>2</v>
      </c>
      <c r="IQ18" s="186" t="s">
        <v>1625</v>
      </c>
      <c r="IR18" s="186" t="s">
        <v>1624</v>
      </c>
      <c r="IS18" s="187" t="s">
        <v>1720</v>
      </c>
    </row>
    <row r="19" spans="1:253" s="281" customFormat="1" ht="12.75" customHeight="1" x14ac:dyDescent="0.25">
      <c r="A19" s="281" t="s">
        <v>1083</v>
      </c>
      <c r="B19" s="281" t="s">
        <v>7953</v>
      </c>
      <c r="C19" s="281" t="s">
        <v>1084</v>
      </c>
      <c r="D19" s="281" t="s">
        <v>1085</v>
      </c>
      <c r="E19" s="281" t="s">
        <v>7366</v>
      </c>
      <c r="F19" s="281" t="s">
        <v>4840</v>
      </c>
      <c r="G19" s="174">
        <v>5197000</v>
      </c>
      <c r="H19" s="175" t="s">
        <v>4837</v>
      </c>
      <c r="I19" s="175" t="s">
        <v>42</v>
      </c>
      <c r="J19" s="175">
        <v>1</v>
      </c>
      <c r="K19" s="175" t="s">
        <v>4839</v>
      </c>
      <c r="L19" s="175" t="s">
        <v>4838</v>
      </c>
      <c r="M19" s="176" t="s">
        <v>4736</v>
      </c>
      <c r="N19" s="185" t="s">
        <v>2220</v>
      </c>
      <c r="O19" s="177">
        <v>4966</v>
      </c>
      <c r="P19" s="177" t="s">
        <v>2217</v>
      </c>
      <c r="Q19" s="177" t="s">
        <v>60</v>
      </c>
      <c r="R19" s="177">
        <v>3</v>
      </c>
      <c r="S19" s="177" t="s">
        <v>2219</v>
      </c>
      <c r="T19" s="177" t="s">
        <v>2218</v>
      </c>
      <c r="U19" s="178" t="s">
        <v>2210</v>
      </c>
      <c r="V19" s="185" t="s">
        <v>3006</v>
      </c>
      <c r="W19" s="175">
        <v>1730000</v>
      </c>
      <c r="X19" s="175" t="s">
        <v>3000</v>
      </c>
      <c r="Y19" s="175" t="s">
        <v>60</v>
      </c>
      <c r="Z19" s="175">
        <v>3</v>
      </c>
      <c r="AA19" s="175" t="s">
        <v>3005</v>
      </c>
      <c r="AB19" s="175" t="s">
        <v>3004</v>
      </c>
      <c r="AC19" s="176" t="s">
        <v>2990</v>
      </c>
      <c r="AD19" s="185" t="s">
        <v>4844</v>
      </c>
      <c r="AE19" s="183">
        <v>86000</v>
      </c>
      <c r="AF19" s="183" t="s">
        <v>4841</v>
      </c>
      <c r="AG19" s="183" t="s">
        <v>22</v>
      </c>
      <c r="AH19" s="183">
        <v>2</v>
      </c>
      <c r="AI19" s="183" t="s">
        <v>4843</v>
      </c>
      <c r="AJ19" s="183" t="s">
        <v>4842</v>
      </c>
      <c r="AK19" s="184" t="s">
        <v>4736</v>
      </c>
      <c r="AL19" s="185" t="s">
        <v>4845</v>
      </c>
      <c r="AM19" s="175">
        <v>86000</v>
      </c>
      <c r="AN19" s="175" t="s">
        <v>4841</v>
      </c>
      <c r="AO19" s="175" t="s">
        <v>22</v>
      </c>
      <c r="AP19" s="175">
        <v>2</v>
      </c>
      <c r="AQ19" s="175" t="s">
        <v>4843</v>
      </c>
      <c r="AR19" s="175" t="s">
        <v>4842</v>
      </c>
      <c r="AS19" s="176" t="s">
        <v>4736</v>
      </c>
      <c r="AT19" s="186" t="s">
        <v>1093</v>
      </c>
      <c r="AU19" s="183">
        <v>0</v>
      </c>
      <c r="AV19" s="183">
        <v>0</v>
      </c>
      <c r="AW19" s="183" t="s">
        <v>22</v>
      </c>
      <c r="AX19" s="183">
        <v>2</v>
      </c>
      <c r="AY19" s="183">
        <v>0</v>
      </c>
      <c r="AZ19" s="183">
        <v>0</v>
      </c>
      <c r="BA19" s="184" t="s">
        <v>1087</v>
      </c>
      <c r="BB19" s="185" t="s">
        <v>1092</v>
      </c>
      <c r="BC19" s="175">
        <v>0</v>
      </c>
      <c r="BD19" s="175">
        <v>0</v>
      </c>
      <c r="BE19" s="175" t="s">
        <v>22</v>
      </c>
      <c r="BF19" s="175">
        <v>2</v>
      </c>
      <c r="BG19" s="175">
        <v>0</v>
      </c>
      <c r="BH19" s="175">
        <v>0</v>
      </c>
      <c r="BI19" s="176" t="s">
        <v>1087</v>
      </c>
      <c r="BJ19" s="186" t="s">
        <v>2740</v>
      </c>
      <c r="BK19" s="186">
        <v>0</v>
      </c>
      <c r="BL19" s="186" t="s">
        <v>2735</v>
      </c>
      <c r="BM19" s="186" t="s">
        <v>60</v>
      </c>
      <c r="BN19" s="186">
        <v>3</v>
      </c>
      <c r="BO19" s="186" t="s">
        <v>2737</v>
      </c>
      <c r="BP19" s="183" t="s">
        <v>2736</v>
      </c>
      <c r="BQ19" s="187" t="s">
        <v>2739</v>
      </c>
      <c r="BR19" s="185" t="s">
        <v>1086</v>
      </c>
      <c r="BS19" s="179">
        <v>0</v>
      </c>
      <c r="BT19" s="179">
        <v>0</v>
      </c>
      <c r="BU19" s="179" t="s">
        <v>22</v>
      </c>
      <c r="BV19" s="179">
        <v>2</v>
      </c>
      <c r="BW19" s="179">
        <v>0</v>
      </c>
      <c r="BX19" s="179">
        <v>0</v>
      </c>
      <c r="BY19" s="176" t="s">
        <v>1087</v>
      </c>
      <c r="BZ19" s="186" t="s">
        <v>1088</v>
      </c>
      <c r="CA19" s="186">
        <v>0</v>
      </c>
      <c r="CB19" s="186">
        <v>0</v>
      </c>
      <c r="CC19" s="186" t="s">
        <v>22</v>
      </c>
      <c r="CD19" s="186">
        <v>2</v>
      </c>
      <c r="CE19" s="186">
        <v>0</v>
      </c>
      <c r="CF19" s="186">
        <v>0</v>
      </c>
      <c r="CG19" s="187" t="s">
        <v>1087</v>
      </c>
      <c r="CH19" s="185" t="s">
        <v>8271</v>
      </c>
      <c r="CI19" s="186" t="e">
        <v>#N/A</v>
      </c>
      <c r="CJ19" s="186" t="e">
        <v>#N/A</v>
      </c>
      <c r="CK19" s="186" t="e">
        <v>#N/A</v>
      </c>
      <c r="CL19" s="186" t="e">
        <v>#N/A</v>
      </c>
      <c r="CM19" s="186" t="e">
        <v>#N/A</v>
      </c>
      <c r="CN19" s="186" t="e">
        <v>#N/A</v>
      </c>
      <c r="CO19" s="188" t="e">
        <v>#N/A</v>
      </c>
      <c r="CP19" s="186" t="s">
        <v>1091</v>
      </c>
      <c r="CQ19" s="179">
        <v>0</v>
      </c>
      <c r="CR19" s="179">
        <v>0</v>
      </c>
      <c r="CS19" s="179" t="s">
        <v>22</v>
      </c>
      <c r="CT19" s="179">
        <v>2</v>
      </c>
      <c r="CU19" s="179">
        <v>0</v>
      </c>
      <c r="CV19" s="179">
        <v>0</v>
      </c>
      <c r="CW19" s="176" t="s">
        <v>1087</v>
      </c>
      <c r="CX19" s="186" t="s">
        <v>4849</v>
      </c>
      <c r="CY19" s="183">
        <v>43000</v>
      </c>
      <c r="CZ19" s="183" t="s">
        <v>4846</v>
      </c>
      <c r="DA19" s="183" t="s">
        <v>60</v>
      </c>
      <c r="DB19" s="183">
        <v>3</v>
      </c>
      <c r="DC19" s="183" t="s">
        <v>4848</v>
      </c>
      <c r="DD19" s="183" t="s">
        <v>4847</v>
      </c>
      <c r="DE19" s="189" t="s">
        <v>4736</v>
      </c>
      <c r="DF19" s="185" t="s">
        <v>4850</v>
      </c>
      <c r="DG19" s="175">
        <v>1644000</v>
      </c>
      <c r="DH19" s="179" t="s">
        <v>4846</v>
      </c>
      <c r="DI19" s="179" t="s">
        <v>60</v>
      </c>
      <c r="DJ19" s="179">
        <v>3</v>
      </c>
      <c r="DK19" s="179" t="s">
        <v>4848</v>
      </c>
      <c r="DL19" s="179" t="s">
        <v>4847</v>
      </c>
      <c r="DM19" s="176" t="s">
        <v>4736</v>
      </c>
      <c r="DN19" s="186" t="s">
        <v>4851</v>
      </c>
      <c r="DO19" s="183">
        <v>43000</v>
      </c>
      <c r="DP19" s="186" t="s">
        <v>4846</v>
      </c>
      <c r="DQ19" s="186" t="s">
        <v>60</v>
      </c>
      <c r="DR19" s="186">
        <v>3</v>
      </c>
      <c r="DS19" s="186" t="s">
        <v>4848</v>
      </c>
      <c r="DT19" s="186" t="s">
        <v>4847</v>
      </c>
      <c r="DU19" s="187" t="s">
        <v>4736</v>
      </c>
      <c r="DV19" s="185" t="s">
        <v>4852</v>
      </c>
      <c r="DW19" s="175">
        <v>43000</v>
      </c>
      <c r="DX19" s="179" t="s">
        <v>4846</v>
      </c>
      <c r="DY19" s="179" t="s">
        <v>60</v>
      </c>
      <c r="DZ19" s="179">
        <v>3</v>
      </c>
      <c r="EA19" s="179" t="s">
        <v>4848</v>
      </c>
      <c r="EB19" s="179" t="s">
        <v>4847</v>
      </c>
      <c r="EC19" s="176" t="s">
        <v>4736</v>
      </c>
      <c r="ED19" s="186" t="s">
        <v>3007</v>
      </c>
      <c r="EE19" s="183">
        <v>0</v>
      </c>
      <c r="EF19" s="186" t="s">
        <v>3000</v>
      </c>
      <c r="EG19" s="186" t="s">
        <v>22</v>
      </c>
      <c r="EH19" s="186">
        <v>2</v>
      </c>
      <c r="EI19" s="186" t="s">
        <v>3002</v>
      </c>
      <c r="EJ19" s="186" t="s">
        <v>3001</v>
      </c>
      <c r="EK19" s="187" t="s">
        <v>2990</v>
      </c>
      <c r="EL19" s="185" t="s">
        <v>3003</v>
      </c>
      <c r="EM19" s="175">
        <v>0</v>
      </c>
      <c r="EN19" s="179" t="s">
        <v>3000</v>
      </c>
      <c r="EO19" s="179" t="s">
        <v>22</v>
      </c>
      <c r="EP19" s="179">
        <v>2</v>
      </c>
      <c r="EQ19" s="179" t="s">
        <v>3002</v>
      </c>
      <c r="ER19" s="179" t="s">
        <v>3001</v>
      </c>
      <c r="ES19" s="176" t="s">
        <v>2990</v>
      </c>
      <c r="ET19" s="186" t="s">
        <v>2738</v>
      </c>
      <c r="EU19" s="186">
        <v>0</v>
      </c>
      <c r="EV19" s="186" t="s">
        <v>2735</v>
      </c>
      <c r="EW19" s="186" t="s">
        <v>60</v>
      </c>
      <c r="EX19" s="186">
        <v>3</v>
      </c>
      <c r="EY19" s="186" t="s">
        <v>2737</v>
      </c>
      <c r="EZ19" s="186" t="s">
        <v>2736</v>
      </c>
      <c r="FA19" s="187" t="s">
        <v>2739</v>
      </c>
      <c r="FB19" s="185" t="s">
        <v>1090</v>
      </c>
      <c r="FC19" s="179">
        <v>2</v>
      </c>
      <c r="FD19" s="179">
        <v>0</v>
      </c>
      <c r="FE19" s="179" t="s">
        <v>22</v>
      </c>
      <c r="FF19" s="179">
        <v>2</v>
      </c>
      <c r="FG19" s="179" t="s">
        <v>1089</v>
      </c>
      <c r="FH19" s="179">
        <v>0</v>
      </c>
      <c r="FI19" s="176" t="s">
        <v>1087</v>
      </c>
      <c r="FJ19" s="185" t="s">
        <v>1095</v>
      </c>
      <c r="FK19" s="186">
        <v>0</v>
      </c>
      <c r="FL19" s="186" t="s">
        <v>1094</v>
      </c>
      <c r="FM19" s="186" t="s">
        <v>22</v>
      </c>
      <c r="FN19" s="186">
        <v>2</v>
      </c>
      <c r="FO19" s="186">
        <v>0</v>
      </c>
      <c r="FP19" s="183">
        <v>0</v>
      </c>
      <c r="FQ19" s="184" t="s">
        <v>1087</v>
      </c>
      <c r="FR19" s="185" t="s">
        <v>8272</v>
      </c>
      <c r="FS19" s="179" t="e">
        <v>#N/A</v>
      </c>
      <c r="FT19" s="179" t="e">
        <v>#N/A</v>
      </c>
      <c r="FU19" s="179" t="e">
        <v>#N/A</v>
      </c>
      <c r="FV19" s="179" t="e">
        <v>#N/A</v>
      </c>
      <c r="FW19" s="179" t="e">
        <v>#N/A</v>
      </c>
      <c r="FX19" s="179" t="e">
        <v>#N/A</v>
      </c>
      <c r="FY19" s="176" t="e">
        <v>#N/A</v>
      </c>
      <c r="FZ19" s="186" t="s">
        <v>1656</v>
      </c>
      <c r="GA19" s="186">
        <v>0</v>
      </c>
      <c r="GB19" s="186" t="s">
        <v>1623</v>
      </c>
      <c r="GC19" s="186" t="s">
        <v>42</v>
      </c>
      <c r="GD19" s="186">
        <v>1</v>
      </c>
      <c r="GE19" s="186" t="s">
        <v>1625</v>
      </c>
      <c r="GF19" s="186" t="s">
        <v>1624</v>
      </c>
      <c r="GG19" s="187" t="s">
        <v>1655</v>
      </c>
      <c r="GH19" s="185" t="s">
        <v>1662</v>
      </c>
      <c r="GI19" s="179">
        <v>0</v>
      </c>
      <c r="GJ19" s="179" t="s">
        <v>1623</v>
      </c>
      <c r="GK19" s="179" t="s">
        <v>42</v>
      </c>
      <c r="GL19" s="179">
        <v>1</v>
      </c>
      <c r="GM19" s="179" t="s">
        <v>1625</v>
      </c>
      <c r="GN19" s="179" t="s">
        <v>1624</v>
      </c>
      <c r="GO19" s="176" t="s">
        <v>1655</v>
      </c>
      <c r="GP19" s="186" t="s">
        <v>1657</v>
      </c>
      <c r="GQ19" s="186">
        <v>0</v>
      </c>
      <c r="GR19" s="186" t="s">
        <v>1623</v>
      </c>
      <c r="GS19" s="186" t="s">
        <v>42</v>
      </c>
      <c r="GT19" s="186">
        <v>1</v>
      </c>
      <c r="GU19" s="186" t="s">
        <v>1625</v>
      </c>
      <c r="GV19" s="186" t="s">
        <v>1624</v>
      </c>
      <c r="GW19" s="187" t="s">
        <v>1655</v>
      </c>
      <c r="GX19" s="185" t="s">
        <v>1663</v>
      </c>
      <c r="GY19" s="179">
        <v>0</v>
      </c>
      <c r="GZ19" s="179" t="s">
        <v>1623</v>
      </c>
      <c r="HA19" s="179" t="s">
        <v>42</v>
      </c>
      <c r="HB19" s="179">
        <v>1</v>
      </c>
      <c r="HC19" s="179" t="s">
        <v>1625</v>
      </c>
      <c r="HD19" s="179" t="s">
        <v>1624</v>
      </c>
      <c r="HE19" s="176" t="s">
        <v>1655</v>
      </c>
      <c r="HF19" s="186" t="s">
        <v>1654</v>
      </c>
      <c r="HG19" s="186">
        <v>0</v>
      </c>
      <c r="HH19" s="186" t="s">
        <v>1623</v>
      </c>
      <c r="HI19" s="186" t="s">
        <v>42</v>
      </c>
      <c r="HJ19" s="186">
        <v>1</v>
      </c>
      <c r="HK19" s="186" t="s">
        <v>1625</v>
      </c>
      <c r="HL19" s="186" t="s">
        <v>1624</v>
      </c>
      <c r="HM19" s="187" t="s">
        <v>1655</v>
      </c>
      <c r="HN19" s="185" t="s">
        <v>1661</v>
      </c>
      <c r="HO19" s="179">
        <v>0</v>
      </c>
      <c r="HP19" s="179" t="s">
        <v>1623</v>
      </c>
      <c r="HQ19" s="179" t="s">
        <v>42</v>
      </c>
      <c r="HR19" s="179">
        <v>1</v>
      </c>
      <c r="HS19" s="179" t="s">
        <v>1625</v>
      </c>
      <c r="HT19" s="179" t="s">
        <v>1624</v>
      </c>
      <c r="HU19" s="176" t="s">
        <v>1655</v>
      </c>
      <c r="HV19" s="186" t="s">
        <v>1658</v>
      </c>
      <c r="HW19" s="186">
        <v>0</v>
      </c>
      <c r="HX19" s="186" t="s">
        <v>1623</v>
      </c>
      <c r="HY19" s="186" t="s">
        <v>42</v>
      </c>
      <c r="HZ19" s="186">
        <v>1</v>
      </c>
      <c r="IA19" s="186" t="s">
        <v>1625</v>
      </c>
      <c r="IB19" s="186" t="s">
        <v>1624</v>
      </c>
      <c r="IC19" s="187" t="s">
        <v>1655</v>
      </c>
      <c r="ID19" s="185" t="s">
        <v>1660</v>
      </c>
      <c r="IE19" s="179">
        <v>0</v>
      </c>
      <c r="IF19" s="179" t="s">
        <v>1623</v>
      </c>
      <c r="IG19" s="179" t="s">
        <v>42</v>
      </c>
      <c r="IH19" s="179">
        <v>1</v>
      </c>
      <c r="II19" s="179" t="s">
        <v>1625</v>
      </c>
      <c r="IJ19" s="179" t="s">
        <v>1624</v>
      </c>
      <c r="IK19" s="176" t="s">
        <v>1655</v>
      </c>
      <c r="IL19" s="186" t="s">
        <v>1659</v>
      </c>
      <c r="IM19" s="186">
        <v>0</v>
      </c>
      <c r="IN19" s="186" t="s">
        <v>1623</v>
      </c>
      <c r="IO19" s="186" t="s">
        <v>42</v>
      </c>
      <c r="IP19" s="186">
        <v>1</v>
      </c>
      <c r="IQ19" s="186" t="s">
        <v>1625</v>
      </c>
      <c r="IR19" s="186" t="s">
        <v>1624</v>
      </c>
      <c r="IS19" s="187" t="s">
        <v>1655</v>
      </c>
    </row>
    <row r="20" spans="1:253" s="281" customFormat="1" ht="12.75" customHeight="1" x14ac:dyDescent="0.25">
      <c r="A20" s="281" t="s">
        <v>2129</v>
      </c>
      <c r="B20" s="281" t="s">
        <v>7960</v>
      </c>
      <c r="C20" s="281" t="s">
        <v>2130</v>
      </c>
      <c r="D20" s="281" t="s">
        <v>478</v>
      </c>
      <c r="E20" s="281" t="s">
        <v>7381</v>
      </c>
      <c r="F20" s="281" t="s">
        <v>5467</v>
      </c>
      <c r="G20" s="174">
        <v>1011000</v>
      </c>
      <c r="H20" s="175" t="s">
        <v>5464</v>
      </c>
      <c r="I20" s="175" t="s">
        <v>22</v>
      </c>
      <c r="J20" s="175">
        <v>2</v>
      </c>
      <c r="K20" s="175" t="s">
        <v>5466</v>
      </c>
      <c r="L20" s="175" t="s">
        <v>5465</v>
      </c>
      <c r="M20" s="176" t="s">
        <v>5413</v>
      </c>
      <c r="N20" s="185" t="s">
        <v>3124</v>
      </c>
      <c r="O20" s="177">
        <v>23180</v>
      </c>
      <c r="P20" s="177" t="s">
        <v>2975</v>
      </c>
      <c r="Q20" s="177" t="s">
        <v>22</v>
      </c>
      <c r="R20" s="177">
        <v>2</v>
      </c>
      <c r="S20" s="177" t="s">
        <v>3123</v>
      </c>
      <c r="T20" s="177" t="s">
        <v>3122</v>
      </c>
      <c r="U20" s="178" t="s">
        <v>3121</v>
      </c>
      <c r="V20" s="185" t="s">
        <v>5469</v>
      </c>
      <c r="W20" s="175">
        <v>1011000</v>
      </c>
      <c r="X20" s="175" t="s">
        <v>5464</v>
      </c>
      <c r="Y20" s="175" t="s">
        <v>22</v>
      </c>
      <c r="Z20" s="175">
        <v>2</v>
      </c>
      <c r="AA20" s="175" t="s">
        <v>5468</v>
      </c>
      <c r="AB20" s="175" t="s">
        <v>5465</v>
      </c>
      <c r="AC20" s="176" t="s">
        <v>5413</v>
      </c>
      <c r="AD20" s="185" t="s">
        <v>5473</v>
      </c>
      <c r="AE20" s="183">
        <v>613000</v>
      </c>
      <c r="AF20" s="183" t="s">
        <v>5470</v>
      </c>
      <c r="AG20" s="183" t="s">
        <v>22</v>
      </c>
      <c r="AH20" s="183">
        <v>2</v>
      </c>
      <c r="AI20" s="183" t="s">
        <v>5472</v>
      </c>
      <c r="AJ20" s="183" t="s">
        <v>5471</v>
      </c>
      <c r="AK20" s="184" t="s">
        <v>5413</v>
      </c>
      <c r="AL20" s="185" t="s">
        <v>2141</v>
      </c>
      <c r="AM20" s="175" t="s">
        <v>14</v>
      </c>
      <c r="AN20" s="175" t="s">
        <v>1840</v>
      </c>
      <c r="AO20" s="175" t="s">
        <v>14</v>
      </c>
      <c r="AP20" s="175" t="s">
        <v>14</v>
      </c>
      <c r="AQ20" s="175" t="s">
        <v>2140</v>
      </c>
      <c r="AR20" s="175" t="s">
        <v>1841</v>
      </c>
      <c r="AS20" s="176" t="s">
        <v>2132</v>
      </c>
      <c r="AT20" s="186" t="s">
        <v>2139</v>
      </c>
      <c r="AU20" s="183" t="s">
        <v>14</v>
      </c>
      <c r="AV20" s="183" t="s">
        <v>14</v>
      </c>
      <c r="AW20" s="183" t="s">
        <v>14</v>
      </c>
      <c r="AX20" s="183" t="s">
        <v>14</v>
      </c>
      <c r="AY20" s="183" t="s">
        <v>1532</v>
      </c>
      <c r="AZ20" s="183" t="s">
        <v>14</v>
      </c>
      <c r="BA20" s="184" t="s">
        <v>2132</v>
      </c>
      <c r="BB20" s="185" t="s">
        <v>2138</v>
      </c>
      <c r="BC20" s="175" t="s">
        <v>14</v>
      </c>
      <c r="BD20" s="175" t="s">
        <v>2137</v>
      </c>
      <c r="BE20" s="175" t="s">
        <v>14</v>
      </c>
      <c r="BF20" s="175" t="s">
        <v>14</v>
      </c>
      <c r="BG20" s="175" t="s">
        <v>1336</v>
      </c>
      <c r="BH20" s="175" t="s">
        <v>1335</v>
      </c>
      <c r="BI20" s="176" t="s">
        <v>2132</v>
      </c>
      <c r="BJ20" s="186" t="s">
        <v>5450</v>
      </c>
      <c r="BK20" s="186">
        <v>2</v>
      </c>
      <c r="BL20" s="186" t="s">
        <v>5448</v>
      </c>
      <c r="BM20" s="186" t="s">
        <v>60</v>
      </c>
      <c r="BN20" s="186">
        <v>3</v>
      </c>
      <c r="BO20" s="186" t="s">
        <v>5449</v>
      </c>
      <c r="BP20" s="183" t="s">
        <v>2949</v>
      </c>
      <c r="BQ20" s="187" t="s">
        <v>5413</v>
      </c>
      <c r="BR20" s="185" t="s">
        <v>2131</v>
      </c>
      <c r="BS20" s="179" t="s">
        <v>14</v>
      </c>
      <c r="BT20" s="179" t="s">
        <v>14</v>
      </c>
      <c r="BU20" s="179" t="s">
        <v>14</v>
      </c>
      <c r="BV20" s="179" t="s">
        <v>14</v>
      </c>
      <c r="BW20" s="179" t="s">
        <v>1532</v>
      </c>
      <c r="BX20" s="179" t="s">
        <v>14</v>
      </c>
      <c r="BY20" s="176" t="s">
        <v>2132</v>
      </c>
      <c r="BZ20" s="186" t="s">
        <v>2133</v>
      </c>
      <c r="CA20" s="186" t="s">
        <v>14</v>
      </c>
      <c r="CB20" s="186" t="s">
        <v>14</v>
      </c>
      <c r="CC20" s="186" t="s">
        <v>14</v>
      </c>
      <c r="CD20" s="186" t="s">
        <v>14</v>
      </c>
      <c r="CE20" s="186" t="s">
        <v>1532</v>
      </c>
      <c r="CF20" s="186" t="s">
        <v>14</v>
      </c>
      <c r="CG20" s="187" t="s">
        <v>2132</v>
      </c>
      <c r="CH20" s="185" t="s">
        <v>8273</v>
      </c>
      <c r="CI20" s="186" t="e">
        <v>#N/A</v>
      </c>
      <c r="CJ20" s="186" t="e">
        <v>#N/A</v>
      </c>
      <c r="CK20" s="186" t="e">
        <v>#N/A</v>
      </c>
      <c r="CL20" s="186" t="e">
        <v>#N/A</v>
      </c>
      <c r="CM20" s="186" t="e">
        <v>#N/A</v>
      </c>
      <c r="CN20" s="186" t="e">
        <v>#N/A</v>
      </c>
      <c r="CO20" s="188" t="e">
        <v>#N/A</v>
      </c>
      <c r="CP20" s="186" t="s">
        <v>2136</v>
      </c>
      <c r="CQ20" s="179" t="s">
        <v>14</v>
      </c>
      <c r="CR20" s="179" t="s">
        <v>14</v>
      </c>
      <c r="CS20" s="179" t="s">
        <v>14</v>
      </c>
      <c r="CT20" s="179" t="s">
        <v>14</v>
      </c>
      <c r="CU20" s="179" t="s">
        <v>1532</v>
      </c>
      <c r="CV20" s="179" t="s">
        <v>14</v>
      </c>
      <c r="CW20" s="176" t="s">
        <v>2132</v>
      </c>
      <c r="CX20" s="186" t="s">
        <v>5475</v>
      </c>
      <c r="CY20" s="183">
        <v>224000</v>
      </c>
      <c r="CZ20" s="183" t="s">
        <v>5470</v>
      </c>
      <c r="DA20" s="183" t="s">
        <v>60</v>
      </c>
      <c r="DB20" s="183">
        <v>3</v>
      </c>
      <c r="DC20" s="183" t="s">
        <v>5474</v>
      </c>
      <c r="DD20" s="183" t="s">
        <v>5471</v>
      </c>
      <c r="DE20" s="189" t="s">
        <v>5413</v>
      </c>
      <c r="DF20" s="185" t="s">
        <v>5476</v>
      </c>
      <c r="DG20" s="175">
        <v>398000</v>
      </c>
      <c r="DH20" s="179" t="s">
        <v>5470</v>
      </c>
      <c r="DI20" s="179" t="s">
        <v>60</v>
      </c>
      <c r="DJ20" s="179">
        <v>3</v>
      </c>
      <c r="DK20" s="179" t="s">
        <v>5474</v>
      </c>
      <c r="DL20" s="179" t="s">
        <v>5471</v>
      </c>
      <c r="DM20" s="176" t="s">
        <v>5413</v>
      </c>
      <c r="DN20" s="186" t="s">
        <v>5477</v>
      </c>
      <c r="DO20" s="183">
        <v>389000</v>
      </c>
      <c r="DP20" s="186" t="s">
        <v>5470</v>
      </c>
      <c r="DQ20" s="186" t="s">
        <v>60</v>
      </c>
      <c r="DR20" s="186">
        <v>3</v>
      </c>
      <c r="DS20" s="186" t="s">
        <v>5474</v>
      </c>
      <c r="DT20" s="186" t="s">
        <v>5471</v>
      </c>
      <c r="DU20" s="187" t="s">
        <v>5413</v>
      </c>
      <c r="DV20" s="185" t="s">
        <v>5478</v>
      </c>
      <c r="DW20" s="175">
        <v>197000</v>
      </c>
      <c r="DX20" s="179" t="s">
        <v>5470</v>
      </c>
      <c r="DY20" s="179" t="s">
        <v>60</v>
      </c>
      <c r="DZ20" s="179">
        <v>3</v>
      </c>
      <c r="EA20" s="179" t="s">
        <v>5474</v>
      </c>
      <c r="EB20" s="179" t="s">
        <v>5471</v>
      </c>
      <c r="EC20" s="176" t="s">
        <v>5413</v>
      </c>
      <c r="ED20" s="186" t="s">
        <v>5479</v>
      </c>
      <c r="EE20" s="183">
        <v>27000</v>
      </c>
      <c r="EF20" s="186" t="s">
        <v>5470</v>
      </c>
      <c r="EG20" s="186" t="s">
        <v>60</v>
      </c>
      <c r="EH20" s="186">
        <v>3</v>
      </c>
      <c r="EI20" s="186" t="s">
        <v>5474</v>
      </c>
      <c r="EJ20" s="186" t="s">
        <v>5471</v>
      </c>
      <c r="EK20" s="187" t="s">
        <v>5413</v>
      </c>
      <c r="EL20" s="185" t="s">
        <v>5480</v>
      </c>
      <c r="EM20" s="175">
        <v>0</v>
      </c>
      <c r="EN20" s="179" t="s">
        <v>5470</v>
      </c>
      <c r="EO20" s="179" t="s">
        <v>60</v>
      </c>
      <c r="EP20" s="179">
        <v>3</v>
      </c>
      <c r="EQ20" s="179" t="s">
        <v>5474</v>
      </c>
      <c r="ER20" s="179" t="s">
        <v>5471</v>
      </c>
      <c r="ES20" s="176" t="s">
        <v>5413</v>
      </c>
      <c r="ET20" s="186" t="s">
        <v>5454</v>
      </c>
      <c r="EU20" s="186">
        <v>29</v>
      </c>
      <c r="EV20" s="186" t="s">
        <v>5451</v>
      </c>
      <c r="EW20" s="186" t="s">
        <v>60</v>
      </c>
      <c r="EX20" s="186">
        <v>3</v>
      </c>
      <c r="EY20" s="186" t="s">
        <v>5453</v>
      </c>
      <c r="EZ20" s="186" t="s">
        <v>5452</v>
      </c>
      <c r="FA20" s="187" t="s">
        <v>5413</v>
      </c>
      <c r="FB20" s="185" t="s">
        <v>2135</v>
      </c>
      <c r="FC20" s="179">
        <v>5</v>
      </c>
      <c r="FD20" s="179" t="s">
        <v>14</v>
      </c>
      <c r="FE20" s="179" t="s">
        <v>22</v>
      </c>
      <c r="FF20" s="179">
        <v>2</v>
      </c>
      <c r="FG20" s="179" t="s">
        <v>2134</v>
      </c>
      <c r="FH20" s="179" t="s">
        <v>14</v>
      </c>
      <c r="FI20" s="176" t="s">
        <v>2132</v>
      </c>
      <c r="FJ20" s="185" t="s">
        <v>2142</v>
      </c>
      <c r="FK20" s="186" t="s">
        <v>14</v>
      </c>
      <c r="FL20" s="186" t="s">
        <v>14</v>
      </c>
      <c r="FM20" s="186" t="s">
        <v>14</v>
      </c>
      <c r="FN20" s="186" t="s">
        <v>14</v>
      </c>
      <c r="FO20" s="186" t="s">
        <v>1532</v>
      </c>
      <c r="FP20" s="183" t="s">
        <v>14</v>
      </c>
      <c r="FQ20" s="184" t="s">
        <v>2132</v>
      </c>
      <c r="FR20" s="185" t="s">
        <v>2143</v>
      </c>
      <c r="FS20" s="179" t="s">
        <v>14</v>
      </c>
      <c r="FT20" s="179" t="s">
        <v>14</v>
      </c>
      <c r="FU20" s="179" t="s">
        <v>14</v>
      </c>
      <c r="FV20" s="179" t="s">
        <v>14</v>
      </c>
      <c r="FW20" s="179" t="s">
        <v>1532</v>
      </c>
      <c r="FX20" s="179" t="s">
        <v>14</v>
      </c>
      <c r="FY20" s="176" t="s">
        <v>2132</v>
      </c>
      <c r="FZ20" s="186" t="s">
        <v>3929</v>
      </c>
      <c r="GA20" s="186">
        <v>1</v>
      </c>
      <c r="GB20" s="186" t="s">
        <v>3407</v>
      </c>
      <c r="GC20" s="186" t="s">
        <v>22</v>
      </c>
      <c r="GD20" s="186">
        <v>2</v>
      </c>
      <c r="GE20" s="186" t="s">
        <v>3301</v>
      </c>
      <c r="GF20" s="186" t="s">
        <v>3300</v>
      </c>
      <c r="GG20" s="187" t="s">
        <v>3928</v>
      </c>
      <c r="GH20" s="185" t="s">
        <v>3935</v>
      </c>
      <c r="GI20" s="179">
        <v>1</v>
      </c>
      <c r="GJ20" s="179" t="s">
        <v>3407</v>
      </c>
      <c r="GK20" s="179" t="s">
        <v>22</v>
      </c>
      <c r="GL20" s="179">
        <v>2</v>
      </c>
      <c r="GM20" s="179" t="s">
        <v>3301</v>
      </c>
      <c r="GN20" s="179" t="s">
        <v>3300</v>
      </c>
      <c r="GO20" s="176" t="s">
        <v>3928</v>
      </c>
      <c r="GP20" s="186" t="s">
        <v>3930</v>
      </c>
      <c r="GQ20" s="186">
        <v>0</v>
      </c>
      <c r="GR20" s="186" t="s">
        <v>3407</v>
      </c>
      <c r="GS20" s="186" t="s">
        <v>22</v>
      </c>
      <c r="GT20" s="186">
        <v>2</v>
      </c>
      <c r="GU20" s="186" t="s">
        <v>3301</v>
      </c>
      <c r="GV20" s="186" t="s">
        <v>3300</v>
      </c>
      <c r="GW20" s="187" t="s">
        <v>3928</v>
      </c>
      <c r="GX20" s="185" t="s">
        <v>3936</v>
      </c>
      <c r="GY20" s="179">
        <v>0</v>
      </c>
      <c r="GZ20" s="179" t="s">
        <v>3407</v>
      </c>
      <c r="HA20" s="179" t="s">
        <v>22</v>
      </c>
      <c r="HB20" s="179">
        <v>2</v>
      </c>
      <c r="HC20" s="179" t="s">
        <v>3301</v>
      </c>
      <c r="HD20" s="179" t="s">
        <v>3300</v>
      </c>
      <c r="HE20" s="176" t="s">
        <v>3928</v>
      </c>
      <c r="HF20" s="186" t="s">
        <v>3927</v>
      </c>
      <c r="HG20" s="186">
        <v>0</v>
      </c>
      <c r="HH20" s="186" t="s">
        <v>3407</v>
      </c>
      <c r="HI20" s="186" t="s">
        <v>22</v>
      </c>
      <c r="HJ20" s="186">
        <v>2</v>
      </c>
      <c r="HK20" s="186" t="s">
        <v>3301</v>
      </c>
      <c r="HL20" s="186" t="s">
        <v>3300</v>
      </c>
      <c r="HM20" s="187" t="s">
        <v>3928</v>
      </c>
      <c r="HN20" s="185" t="s">
        <v>3934</v>
      </c>
      <c r="HO20" s="179">
        <v>2</v>
      </c>
      <c r="HP20" s="179" t="s">
        <v>3407</v>
      </c>
      <c r="HQ20" s="179" t="s">
        <v>22</v>
      </c>
      <c r="HR20" s="179">
        <v>2</v>
      </c>
      <c r="HS20" s="179" t="s">
        <v>3301</v>
      </c>
      <c r="HT20" s="179" t="s">
        <v>3300</v>
      </c>
      <c r="HU20" s="176" t="s">
        <v>3928</v>
      </c>
      <c r="HV20" s="186" t="s">
        <v>3931</v>
      </c>
      <c r="HW20" s="186">
        <v>0</v>
      </c>
      <c r="HX20" s="186" t="s">
        <v>3407</v>
      </c>
      <c r="HY20" s="186" t="s">
        <v>22</v>
      </c>
      <c r="HZ20" s="186">
        <v>2</v>
      </c>
      <c r="IA20" s="186" t="s">
        <v>3301</v>
      </c>
      <c r="IB20" s="186" t="s">
        <v>3300</v>
      </c>
      <c r="IC20" s="187" t="s">
        <v>3928</v>
      </c>
      <c r="ID20" s="185" t="s">
        <v>3933</v>
      </c>
      <c r="IE20" s="179">
        <v>0</v>
      </c>
      <c r="IF20" s="179" t="s">
        <v>3407</v>
      </c>
      <c r="IG20" s="179" t="s">
        <v>22</v>
      </c>
      <c r="IH20" s="179">
        <v>2</v>
      </c>
      <c r="II20" s="179" t="s">
        <v>3301</v>
      </c>
      <c r="IJ20" s="179" t="s">
        <v>3300</v>
      </c>
      <c r="IK20" s="176" t="s">
        <v>3928</v>
      </c>
      <c r="IL20" s="186" t="s">
        <v>3932</v>
      </c>
      <c r="IM20" s="186">
        <v>1</v>
      </c>
      <c r="IN20" s="186" t="s">
        <v>3407</v>
      </c>
      <c r="IO20" s="186" t="s">
        <v>22</v>
      </c>
      <c r="IP20" s="186">
        <v>2</v>
      </c>
      <c r="IQ20" s="186" t="s">
        <v>3301</v>
      </c>
      <c r="IR20" s="186" t="s">
        <v>3300</v>
      </c>
      <c r="IS20" s="187" t="s">
        <v>3928</v>
      </c>
    </row>
    <row r="21" spans="1:253" s="281" customFormat="1" ht="12.75" customHeight="1" x14ac:dyDescent="0.25">
      <c r="A21" s="281" t="s">
        <v>476</v>
      </c>
      <c r="B21" s="281" t="s">
        <v>7953</v>
      </c>
      <c r="C21" s="281" t="s">
        <v>477</v>
      </c>
      <c r="D21" s="281" t="s">
        <v>478</v>
      </c>
      <c r="E21" s="281" t="s">
        <v>7381</v>
      </c>
      <c r="F21" s="281" t="s">
        <v>1847</v>
      </c>
      <c r="G21" s="174">
        <v>1011000</v>
      </c>
      <c r="H21" s="175" t="s">
        <v>1844</v>
      </c>
      <c r="I21" s="175" t="s">
        <v>22</v>
      </c>
      <c r="J21" s="175">
        <v>2</v>
      </c>
      <c r="K21" s="175" t="s">
        <v>1846</v>
      </c>
      <c r="L21" s="175" t="s">
        <v>1845</v>
      </c>
      <c r="M21" s="176" t="s">
        <v>1833</v>
      </c>
      <c r="N21" s="185" t="s">
        <v>3125</v>
      </c>
      <c r="O21" s="177">
        <v>23180</v>
      </c>
      <c r="P21" s="177" t="s">
        <v>2975</v>
      </c>
      <c r="Q21" s="177" t="s">
        <v>22</v>
      </c>
      <c r="R21" s="177">
        <v>2</v>
      </c>
      <c r="S21" s="177" t="s">
        <v>3123</v>
      </c>
      <c r="T21" s="177" t="s">
        <v>3122</v>
      </c>
      <c r="U21" s="178" t="s">
        <v>3121</v>
      </c>
      <c r="V21" s="185" t="s">
        <v>5498</v>
      </c>
      <c r="W21" s="175">
        <v>1011000</v>
      </c>
      <c r="X21" s="175" t="s">
        <v>5483</v>
      </c>
      <c r="Y21" s="175" t="s">
        <v>60</v>
      </c>
      <c r="Z21" s="175">
        <v>3</v>
      </c>
      <c r="AA21" s="175" t="s">
        <v>5466</v>
      </c>
      <c r="AB21" s="175" t="s">
        <v>5484</v>
      </c>
      <c r="AC21" s="176" t="s">
        <v>5413</v>
      </c>
      <c r="AD21" s="185" t="s">
        <v>5499</v>
      </c>
      <c r="AE21" s="183">
        <v>583000</v>
      </c>
      <c r="AF21" s="183" t="s">
        <v>5470</v>
      </c>
      <c r="AG21" s="183" t="s">
        <v>60</v>
      </c>
      <c r="AH21" s="183">
        <v>3</v>
      </c>
      <c r="AI21" s="183" t="s">
        <v>5466</v>
      </c>
      <c r="AJ21" s="183" t="s">
        <v>5471</v>
      </c>
      <c r="AK21" s="184" t="s">
        <v>5413</v>
      </c>
      <c r="AL21" s="185" t="s">
        <v>1843</v>
      </c>
      <c r="AM21" s="175">
        <v>30000</v>
      </c>
      <c r="AN21" s="175" t="s">
        <v>1840</v>
      </c>
      <c r="AO21" s="175" t="s">
        <v>22</v>
      </c>
      <c r="AP21" s="175">
        <v>2</v>
      </c>
      <c r="AQ21" s="175" t="s">
        <v>1842</v>
      </c>
      <c r="AR21" s="175" t="s">
        <v>1841</v>
      </c>
      <c r="AS21" s="176" t="s">
        <v>1833</v>
      </c>
      <c r="AT21" s="186" t="s">
        <v>484</v>
      </c>
      <c r="AU21" s="183" t="s">
        <v>14</v>
      </c>
      <c r="AV21" s="183">
        <v>0</v>
      </c>
      <c r="AW21" s="183" t="s">
        <v>22</v>
      </c>
      <c r="AX21" s="183">
        <v>2</v>
      </c>
      <c r="AY21" s="183">
        <v>0</v>
      </c>
      <c r="AZ21" s="183">
        <v>0</v>
      </c>
      <c r="BA21" s="184" t="s">
        <v>457</v>
      </c>
      <c r="BB21" s="185" t="s">
        <v>1465</v>
      </c>
      <c r="BC21" s="175" t="s">
        <v>14</v>
      </c>
      <c r="BD21" s="175" t="s">
        <v>14</v>
      </c>
      <c r="BE21" s="175" t="s">
        <v>14</v>
      </c>
      <c r="BF21" s="175" t="s">
        <v>14</v>
      </c>
      <c r="BG21" s="175" t="s">
        <v>14</v>
      </c>
      <c r="BH21" s="175" t="s">
        <v>14</v>
      </c>
      <c r="BI21" s="176" t="s">
        <v>1466</v>
      </c>
      <c r="BJ21" s="186" t="s">
        <v>5462</v>
      </c>
      <c r="BK21" s="186">
        <v>27</v>
      </c>
      <c r="BL21" s="186" t="s">
        <v>5459</v>
      </c>
      <c r="BM21" s="186" t="s">
        <v>60</v>
      </c>
      <c r="BN21" s="186">
        <v>3</v>
      </c>
      <c r="BO21" s="186" t="s">
        <v>5461</v>
      </c>
      <c r="BP21" s="183" t="s">
        <v>5460</v>
      </c>
      <c r="BQ21" s="187" t="s">
        <v>5413</v>
      </c>
      <c r="BR21" s="185" t="s">
        <v>479</v>
      </c>
      <c r="BS21" s="179">
        <v>0</v>
      </c>
      <c r="BT21" s="179">
        <v>0</v>
      </c>
      <c r="BU21" s="179" t="s">
        <v>22</v>
      </c>
      <c r="BV21" s="179">
        <v>2</v>
      </c>
      <c r="BW21" s="179">
        <v>0</v>
      </c>
      <c r="BX21" s="179">
        <v>0</v>
      </c>
      <c r="BY21" s="176" t="s">
        <v>457</v>
      </c>
      <c r="BZ21" s="186" t="s">
        <v>480</v>
      </c>
      <c r="CA21" s="186">
        <v>0</v>
      </c>
      <c r="CB21" s="186">
        <v>0</v>
      </c>
      <c r="CC21" s="186" t="s">
        <v>22</v>
      </c>
      <c r="CD21" s="186">
        <v>2</v>
      </c>
      <c r="CE21" s="186">
        <v>0</v>
      </c>
      <c r="CF21" s="186">
        <v>0</v>
      </c>
      <c r="CG21" s="187" t="s">
        <v>457</v>
      </c>
      <c r="CH21" s="185" t="s">
        <v>8274</v>
      </c>
      <c r="CI21" s="186" t="e">
        <v>#N/A</v>
      </c>
      <c r="CJ21" s="186" t="e">
        <v>#N/A</v>
      </c>
      <c r="CK21" s="186" t="e">
        <v>#N/A</v>
      </c>
      <c r="CL21" s="186" t="e">
        <v>#N/A</v>
      </c>
      <c r="CM21" s="186" t="e">
        <v>#N/A</v>
      </c>
      <c r="CN21" s="186" t="e">
        <v>#N/A</v>
      </c>
      <c r="CO21" s="188" t="e">
        <v>#N/A</v>
      </c>
      <c r="CP21" s="186" t="s">
        <v>483</v>
      </c>
      <c r="CQ21" s="179">
        <v>0</v>
      </c>
      <c r="CR21" s="179">
        <v>0</v>
      </c>
      <c r="CS21" s="179" t="s">
        <v>22</v>
      </c>
      <c r="CT21" s="179">
        <v>2</v>
      </c>
      <c r="CU21" s="179">
        <v>0</v>
      </c>
      <c r="CV21" s="179">
        <v>0</v>
      </c>
      <c r="CW21" s="176" t="s">
        <v>457</v>
      </c>
      <c r="CX21" s="186" t="s">
        <v>5501</v>
      </c>
      <c r="CY21" s="183">
        <v>30000</v>
      </c>
      <c r="CZ21" s="183" t="s">
        <v>5470</v>
      </c>
      <c r="DA21" s="183" t="s">
        <v>60</v>
      </c>
      <c r="DB21" s="183">
        <v>3</v>
      </c>
      <c r="DC21" s="183" t="s">
        <v>5500</v>
      </c>
      <c r="DD21" s="183" t="s">
        <v>5489</v>
      </c>
      <c r="DE21" s="189" t="s">
        <v>5413</v>
      </c>
      <c r="DF21" s="185" t="s">
        <v>5502</v>
      </c>
      <c r="DG21" s="175">
        <v>981000</v>
      </c>
      <c r="DH21" s="179" t="s">
        <v>5470</v>
      </c>
      <c r="DI21" s="179" t="s">
        <v>60</v>
      </c>
      <c r="DJ21" s="179">
        <v>3</v>
      </c>
      <c r="DK21" s="179" t="s">
        <v>5500</v>
      </c>
      <c r="DL21" s="179" t="s">
        <v>5489</v>
      </c>
      <c r="DM21" s="176" t="s">
        <v>5413</v>
      </c>
      <c r="DN21" s="186" t="s">
        <v>5503</v>
      </c>
      <c r="DO21" s="183">
        <v>0</v>
      </c>
      <c r="DP21" s="186" t="s">
        <v>5470</v>
      </c>
      <c r="DQ21" s="186" t="s">
        <v>60</v>
      </c>
      <c r="DR21" s="186">
        <v>3</v>
      </c>
      <c r="DS21" s="186" t="s">
        <v>5500</v>
      </c>
      <c r="DT21" s="186" t="s">
        <v>5489</v>
      </c>
      <c r="DU21" s="187" t="s">
        <v>5413</v>
      </c>
      <c r="DV21" s="185" t="s">
        <v>5504</v>
      </c>
      <c r="DW21" s="175">
        <v>30000</v>
      </c>
      <c r="DX21" s="179" t="s">
        <v>5470</v>
      </c>
      <c r="DY21" s="179" t="s">
        <v>60</v>
      </c>
      <c r="DZ21" s="179">
        <v>3</v>
      </c>
      <c r="EA21" s="179" t="s">
        <v>5500</v>
      </c>
      <c r="EB21" s="179" t="s">
        <v>5489</v>
      </c>
      <c r="EC21" s="176" t="s">
        <v>5413</v>
      </c>
      <c r="ED21" s="186" t="s">
        <v>5505</v>
      </c>
      <c r="EE21" s="183">
        <v>0</v>
      </c>
      <c r="EF21" s="186" t="s">
        <v>5470</v>
      </c>
      <c r="EG21" s="186" t="s">
        <v>60</v>
      </c>
      <c r="EH21" s="186">
        <v>3</v>
      </c>
      <c r="EI21" s="186" t="s">
        <v>5500</v>
      </c>
      <c r="EJ21" s="186" t="s">
        <v>5489</v>
      </c>
      <c r="EK21" s="187" t="s">
        <v>5413</v>
      </c>
      <c r="EL21" s="185" t="s">
        <v>5506</v>
      </c>
      <c r="EM21" s="175">
        <v>0</v>
      </c>
      <c r="EN21" s="179" t="s">
        <v>5470</v>
      </c>
      <c r="EO21" s="179" t="s">
        <v>60</v>
      </c>
      <c r="EP21" s="179">
        <v>3</v>
      </c>
      <c r="EQ21" s="179" t="s">
        <v>5500</v>
      </c>
      <c r="ER21" s="179" t="s">
        <v>5489</v>
      </c>
      <c r="ES21" s="176" t="s">
        <v>5413</v>
      </c>
      <c r="ET21" s="186" t="s">
        <v>5463</v>
      </c>
      <c r="EU21" s="186">
        <v>29</v>
      </c>
      <c r="EV21" s="186" t="s">
        <v>5451</v>
      </c>
      <c r="EW21" s="186" t="s">
        <v>60</v>
      </c>
      <c r="EX21" s="186">
        <v>3</v>
      </c>
      <c r="EY21" s="186" t="s">
        <v>5453</v>
      </c>
      <c r="EZ21" s="186" t="s">
        <v>5452</v>
      </c>
      <c r="FA21" s="187" t="s">
        <v>5413</v>
      </c>
      <c r="FB21" s="185" t="s">
        <v>482</v>
      </c>
      <c r="FC21" s="179">
        <v>2</v>
      </c>
      <c r="FD21" s="179">
        <v>0</v>
      </c>
      <c r="FE21" s="179" t="s">
        <v>22</v>
      </c>
      <c r="FF21" s="179">
        <v>2</v>
      </c>
      <c r="FG21" s="179" t="s">
        <v>481</v>
      </c>
      <c r="FH21" s="179">
        <v>0</v>
      </c>
      <c r="FI21" s="176" t="s">
        <v>457</v>
      </c>
      <c r="FJ21" s="185" t="s">
        <v>485</v>
      </c>
      <c r="FK21" s="186">
        <v>0</v>
      </c>
      <c r="FL21" s="186">
        <v>0</v>
      </c>
      <c r="FM21" s="186" t="s">
        <v>22</v>
      </c>
      <c r="FN21" s="186">
        <v>2</v>
      </c>
      <c r="FO21" s="186">
        <v>0</v>
      </c>
      <c r="FP21" s="183">
        <v>0</v>
      </c>
      <c r="FQ21" s="184" t="s">
        <v>457</v>
      </c>
      <c r="FR21" s="185" t="s">
        <v>486</v>
      </c>
      <c r="FS21" s="179">
        <v>0</v>
      </c>
      <c r="FT21" s="179">
        <v>0</v>
      </c>
      <c r="FU21" s="179" t="s">
        <v>22</v>
      </c>
      <c r="FV21" s="179">
        <v>2</v>
      </c>
      <c r="FW21" s="179">
        <v>0</v>
      </c>
      <c r="FX21" s="179">
        <v>0</v>
      </c>
      <c r="FY21" s="176" t="s">
        <v>457</v>
      </c>
      <c r="FZ21" s="186" t="s">
        <v>1749</v>
      </c>
      <c r="GA21" s="186">
        <v>1</v>
      </c>
      <c r="GB21" s="186" t="s">
        <v>1623</v>
      </c>
      <c r="GC21" s="186" t="s">
        <v>22</v>
      </c>
      <c r="GD21" s="186">
        <v>2</v>
      </c>
      <c r="GE21" s="186" t="s">
        <v>1625</v>
      </c>
      <c r="GF21" s="186" t="s">
        <v>1624</v>
      </c>
      <c r="GG21" s="187" t="s">
        <v>1720</v>
      </c>
      <c r="GH21" s="185" t="s">
        <v>1755</v>
      </c>
      <c r="GI21" s="179">
        <v>0</v>
      </c>
      <c r="GJ21" s="179" t="s">
        <v>1623</v>
      </c>
      <c r="GK21" s="179" t="s">
        <v>22</v>
      </c>
      <c r="GL21" s="179">
        <v>2</v>
      </c>
      <c r="GM21" s="179" t="s">
        <v>1625</v>
      </c>
      <c r="GN21" s="179" t="s">
        <v>1624</v>
      </c>
      <c r="GO21" s="176" t="s">
        <v>1720</v>
      </c>
      <c r="GP21" s="186" t="s">
        <v>1750</v>
      </c>
      <c r="GQ21" s="186">
        <v>0</v>
      </c>
      <c r="GR21" s="186" t="s">
        <v>1623</v>
      </c>
      <c r="GS21" s="186" t="s">
        <v>22</v>
      </c>
      <c r="GT21" s="186">
        <v>2</v>
      </c>
      <c r="GU21" s="186" t="s">
        <v>1625</v>
      </c>
      <c r="GV21" s="186" t="s">
        <v>1624</v>
      </c>
      <c r="GW21" s="187" t="s">
        <v>1720</v>
      </c>
      <c r="GX21" s="185" t="s">
        <v>1756</v>
      </c>
      <c r="GY21" s="179">
        <v>0</v>
      </c>
      <c r="GZ21" s="179" t="s">
        <v>1623</v>
      </c>
      <c r="HA21" s="179" t="s">
        <v>22</v>
      </c>
      <c r="HB21" s="179">
        <v>2</v>
      </c>
      <c r="HC21" s="179" t="s">
        <v>1625</v>
      </c>
      <c r="HD21" s="179" t="s">
        <v>1624</v>
      </c>
      <c r="HE21" s="176" t="s">
        <v>1720</v>
      </c>
      <c r="HF21" s="186" t="s">
        <v>1748</v>
      </c>
      <c r="HG21" s="186">
        <v>0</v>
      </c>
      <c r="HH21" s="186" t="s">
        <v>1623</v>
      </c>
      <c r="HI21" s="186" t="s">
        <v>22</v>
      </c>
      <c r="HJ21" s="186">
        <v>2</v>
      </c>
      <c r="HK21" s="186" t="s">
        <v>1625</v>
      </c>
      <c r="HL21" s="186" t="s">
        <v>1624</v>
      </c>
      <c r="HM21" s="187" t="s">
        <v>1720</v>
      </c>
      <c r="HN21" s="185" t="s">
        <v>1754</v>
      </c>
      <c r="HO21" s="179">
        <v>0</v>
      </c>
      <c r="HP21" s="179" t="s">
        <v>1623</v>
      </c>
      <c r="HQ21" s="179" t="s">
        <v>22</v>
      </c>
      <c r="HR21" s="179">
        <v>2</v>
      </c>
      <c r="HS21" s="179" t="s">
        <v>1625</v>
      </c>
      <c r="HT21" s="179" t="s">
        <v>1624</v>
      </c>
      <c r="HU21" s="176" t="s">
        <v>1720</v>
      </c>
      <c r="HV21" s="186" t="s">
        <v>1751</v>
      </c>
      <c r="HW21" s="186">
        <v>0</v>
      </c>
      <c r="HX21" s="186" t="s">
        <v>1623</v>
      </c>
      <c r="HY21" s="186" t="s">
        <v>22</v>
      </c>
      <c r="HZ21" s="186">
        <v>2</v>
      </c>
      <c r="IA21" s="186" t="s">
        <v>1625</v>
      </c>
      <c r="IB21" s="186" t="s">
        <v>1624</v>
      </c>
      <c r="IC21" s="187" t="s">
        <v>1720</v>
      </c>
      <c r="ID21" s="185" t="s">
        <v>1753</v>
      </c>
      <c r="IE21" s="179">
        <v>0</v>
      </c>
      <c r="IF21" s="179" t="s">
        <v>1623</v>
      </c>
      <c r="IG21" s="179" t="s">
        <v>22</v>
      </c>
      <c r="IH21" s="179">
        <v>2</v>
      </c>
      <c r="II21" s="179" t="s">
        <v>1625</v>
      </c>
      <c r="IJ21" s="179" t="s">
        <v>1624</v>
      </c>
      <c r="IK21" s="176" t="s">
        <v>1720</v>
      </c>
      <c r="IL21" s="186" t="s">
        <v>1752</v>
      </c>
      <c r="IM21" s="186">
        <v>1</v>
      </c>
      <c r="IN21" s="186" t="s">
        <v>1623</v>
      </c>
      <c r="IO21" s="186" t="s">
        <v>22</v>
      </c>
      <c r="IP21" s="186">
        <v>2</v>
      </c>
      <c r="IQ21" s="186" t="s">
        <v>1625</v>
      </c>
      <c r="IR21" s="186" t="s">
        <v>1624</v>
      </c>
      <c r="IS21" s="187" t="s">
        <v>1720</v>
      </c>
    </row>
    <row r="22" spans="1:253" s="281" customFormat="1" ht="12.75" customHeight="1" x14ac:dyDescent="0.25">
      <c r="A22" s="281" t="s">
        <v>487</v>
      </c>
      <c r="B22" s="281" t="s">
        <v>7981</v>
      </c>
      <c r="C22" s="281" t="s">
        <v>488</v>
      </c>
      <c r="D22" s="281" t="s">
        <v>478</v>
      </c>
      <c r="E22" s="281" t="s">
        <v>7381</v>
      </c>
      <c r="F22" s="281" t="s">
        <v>5482</v>
      </c>
      <c r="G22" s="174">
        <v>1011000</v>
      </c>
      <c r="H22" s="175" t="s">
        <v>5464</v>
      </c>
      <c r="I22" s="175" t="s">
        <v>22</v>
      </c>
      <c r="J22" s="175">
        <v>2</v>
      </c>
      <c r="K22" s="175" t="s">
        <v>5466</v>
      </c>
      <c r="L22" s="175" t="s">
        <v>5481</v>
      </c>
      <c r="M22" s="176" t="s">
        <v>5413</v>
      </c>
      <c r="N22" s="185" t="s">
        <v>3126</v>
      </c>
      <c r="O22" s="177">
        <v>23180</v>
      </c>
      <c r="P22" s="177" t="s">
        <v>2975</v>
      </c>
      <c r="Q22" s="177" t="s">
        <v>22</v>
      </c>
      <c r="R22" s="177">
        <v>2</v>
      </c>
      <c r="S22" s="177" t="s">
        <v>3123</v>
      </c>
      <c r="T22" s="177" t="s">
        <v>3122</v>
      </c>
      <c r="U22" s="178" t="s">
        <v>3121</v>
      </c>
      <c r="V22" s="185" t="s">
        <v>5486</v>
      </c>
      <c r="W22" s="175">
        <v>1011000</v>
      </c>
      <c r="X22" s="175" t="s">
        <v>5483</v>
      </c>
      <c r="Y22" s="175" t="s">
        <v>60</v>
      </c>
      <c r="Z22" s="175">
        <v>3</v>
      </c>
      <c r="AA22" s="175" t="s">
        <v>5485</v>
      </c>
      <c r="AB22" s="175" t="s">
        <v>5484</v>
      </c>
      <c r="AC22" s="176" t="s">
        <v>5413</v>
      </c>
      <c r="AD22" s="185" t="s">
        <v>5488</v>
      </c>
      <c r="AE22" s="183">
        <v>583000</v>
      </c>
      <c r="AF22" s="183" t="s">
        <v>5470</v>
      </c>
      <c r="AG22" s="183" t="s">
        <v>22</v>
      </c>
      <c r="AH22" s="183">
        <v>2</v>
      </c>
      <c r="AI22" s="183" t="s">
        <v>5487</v>
      </c>
      <c r="AJ22" s="183" t="s">
        <v>5471</v>
      </c>
      <c r="AK22" s="184" t="s">
        <v>5413</v>
      </c>
      <c r="AL22" s="185" t="s">
        <v>1033</v>
      </c>
      <c r="AM22" s="175" t="s">
        <v>14</v>
      </c>
      <c r="AN22" s="175">
        <v>0</v>
      </c>
      <c r="AO22" s="175" t="s">
        <v>22</v>
      </c>
      <c r="AP22" s="175">
        <v>2</v>
      </c>
      <c r="AQ22" s="175" t="s">
        <v>1032</v>
      </c>
      <c r="AR22" s="175">
        <v>0</v>
      </c>
      <c r="AS22" s="176" t="s">
        <v>1034</v>
      </c>
      <c r="AT22" s="186" t="s">
        <v>492</v>
      </c>
      <c r="AU22" s="183">
        <v>0</v>
      </c>
      <c r="AV22" s="183">
        <v>0</v>
      </c>
      <c r="AW22" s="183" t="s">
        <v>22</v>
      </c>
      <c r="AX22" s="183">
        <v>2</v>
      </c>
      <c r="AY22" s="183">
        <v>0</v>
      </c>
      <c r="AZ22" s="183">
        <v>0</v>
      </c>
      <c r="BA22" s="184" t="s">
        <v>457</v>
      </c>
      <c r="BB22" s="185" t="s">
        <v>1337</v>
      </c>
      <c r="BC22" s="175" t="s">
        <v>14</v>
      </c>
      <c r="BD22" s="175" t="s">
        <v>1334</v>
      </c>
      <c r="BE22" s="175" t="s">
        <v>22</v>
      </c>
      <c r="BF22" s="175">
        <v>2</v>
      </c>
      <c r="BG22" s="175" t="s">
        <v>1336</v>
      </c>
      <c r="BH22" s="175" t="s">
        <v>1335</v>
      </c>
      <c r="BI22" s="176" t="s">
        <v>1333</v>
      </c>
      <c r="BJ22" s="186" t="s">
        <v>5457</v>
      </c>
      <c r="BK22" s="186" t="s">
        <v>14</v>
      </c>
      <c r="BL22" s="186" t="s">
        <v>5455</v>
      </c>
      <c r="BM22" s="186" t="s">
        <v>14</v>
      </c>
      <c r="BN22" s="186" t="s">
        <v>14</v>
      </c>
      <c r="BO22" s="186" t="s">
        <v>5456</v>
      </c>
      <c r="BP22" s="183" t="s">
        <v>5455</v>
      </c>
      <c r="BQ22" s="187" t="s">
        <v>5413</v>
      </c>
      <c r="BR22" s="185" t="s">
        <v>489</v>
      </c>
      <c r="BS22" s="179">
        <v>0</v>
      </c>
      <c r="BT22" s="179">
        <v>0</v>
      </c>
      <c r="BU22" s="179" t="s">
        <v>22</v>
      </c>
      <c r="BV22" s="179">
        <v>2</v>
      </c>
      <c r="BW22" s="179">
        <v>0</v>
      </c>
      <c r="BX22" s="179">
        <v>0</v>
      </c>
      <c r="BY22" s="176" t="s">
        <v>457</v>
      </c>
      <c r="BZ22" s="186" t="s">
        <v>490</v>
      </c>
      <c r="CA22" s="186">
        <v>0</v>
      </c>
      <c r="CB22" s="186">
        <v>0</v>
      </c>
      <c r="CC22" s="186" t="s">
        <v>22</v>
      </c>
      <c r="CD22" s="186">
        <v>2</v>
      </c>
      <c r="CE22" s="186">
        <v>0</v>
      </c>
      <c r="CF22" s="186">
        <v>0</v>
      </c>
      <c r="CG22" s="187" t="s">
        <v>457</v>
      </c>
      <c r="CH22" s="185" t="s">
        <v>8275</v>
      </c>
      <c r="CI22" s="186" t="e">
        <v>#N/A</v>
      </c>
      <c r="CJ22" s="186" t="e">
        <v>#N/A</v>
      </c>
      <c r="CK22" s="186" t="e">
        <v>#N/A</v>
      </c>
      <c r="CL22" s="186" t="e">
        <v>#N/A</v>
      </c>
      <c r="CM22" s="186" t="e">
        <v>#N/A</v>
      </c>
      <c r="CN22" s="186" t="e">
        <v>#N/A</v>
      </c>
      <c r="CO22" s="188" t="e">
        <v>#N/A</v>
      </c>
      <c r="CP22" s="186" t="s">
        <v>491</v>
      </c>
      <c r="CQ22" s="179" t="s">
        <v>14</v>
      </c>
      <c r="CR22" s="179">
        <v>0</v>
      </c>
      <c r="CS22" s="179" t="s">
        <v>22</v>
      </c>
      <c r="CT22" s="179">
        <v>2</v>
      </c>
      <c r="CU22" s="179">
        <v>0</v>
      </c>
      <c r="CV22" s="179">
        <v>0</v>
      </c>
      <c r="CW22" s="176" t="s">
        <v>457</v>
      </c>
      <c r="CX22" s="186" t="s">
        <v>5491</v>
      </c>
      <c r="CY22" s="183">
        <v>194000</v>
      </c>
      <c r="CZ22" s="183" t="s">
        <v>5470</v>
      </c>
      <c r="DA22" s="183" t="s">
        <v>22</v>
      </c>
      <c r="DB22" s="183">
        <v>2</v>
      </c>
      <c r="DC22" s="183" t="s">
        <v>5490</v>
      </c>
      <c r="DD22" s="183" t="s">
        <v>5489</v>
      </c>
      <c r="DE22" s="189" t="s">
        <v>5413</v>
      </c>
      <c r="DF22" s="185" t="s">
        <v>5492</v>
      </c>
      <c r="DG22" s="175">
        <v>428000</v>
      </c>
      <c r="DH22" s="179" t="s">
        <v>5470</v>
      </c>
      <c r="DI22" s="179" t="s">
        <v>22</v>
      </c>
      <c r="DJ22" s="179">
        <v>2</v>
      </c>
      <c r="DK22" s="179" t="s">
        <v>5490</v>
      </c>
      <c r="DL22" s="179" t="s">
        <v>5489</v>
      </c>
      <c r="DM22" s="176" t="s">
        <v>5413</v>
      </c>
      <c r="DN22" s="186" t="s">
        <v>5493</v>
      </c>
      <c r="DO22" s="183">
        <v>389000</v>
      </c>
      <c r="DP22" s="186" t="s">
        <v>5470</v>
      </c>
      <c r="DQ22" s="186" t="s">
        <v>22</v>
      </c>
      <c r="DR22" s="186">
        <v>2</v>
      </c>
      <c r="DS22" s="186" t="s">
        <v>5490</v>
      </c>
      <c r="DT22" s="186" t="s">
        <v>5489</v>
      </c>
      <c r="DU22" s="187" t="s">
        <v>5413</v>
      </c>
      <c r="DV22" s="185" t="s">
        <v>5494</v>
      </c>
      <c r="DW22" s="175">
        <v>167000</v>
      </c>
      <c r="DX22" s="179" t="s">
        <v>5470</v>
      </c>
      <c r="DY22" s="179" t="s">
        <v>22</v>
      </c>
      <c r="DZ22" s="179">
        <v>2</v>
      </c>
      <c r="EA22" s="179" t="s">
        <v>5490</v>
      </c>
      <c r="EB22" s="179" t="s">
        <v>5489</v>
      </c>
      <c r="EC22" s="176" t="s">
        <v>5413</v>
      </c>
      <c r="ED22" s="186" t="s">
        <v>5496</v>
      </c>
      <c r="EE22" s="183">
        <v>27000</v>
      </c>
      <c r="EF22" s="186" t="s">
        <v>5470</v>
      </c>
      <c r="EG22" s="186" t="s">
        <v>22</v>
      </c>
      <c r="EH22" s="186">
        <v>2</v>
      </c>
      <c r="EI22" s="186" t="s">
        <v>5495</v>
      </c>
      <c r="EJ22" s="186" t="s">
        <v>5489</v>
      </c>
      <c r="EK22" s="187" t="s">
        <v>5413</v>
      </c>
      <c r="EL22" s="185" t="s">
        <v>5497</v>
      </c>
      <c r="EM22" s="175">
        <v>0</v>
      </c>
      <c r="EN22" s="179" t="s">
        <v>5470</v>
      </c>
      <c r="EO22" s="179" t="s">
        <v>22</v>
      </c>
      <c r="EP22" s="179">
        <v>2</v>
      </c>
      <c r="EQ22" s="179" t="s">
        <v>5490</v>
      </c>
      <c r="ER22" s="179" t="s">
        <v>5489</v>
      </c>
      <c r="ES22" s="176" t="s">
        <v>5413</v>
      </c>
      <c r="ET22" s="186" t="s">
        <v>5458</v>
      </c>
      <c r="EU22" s="186">
        <v>29</v>
      </c>
      <c r="EV22" s="186" t="s">
        <v>5451</v>
      </c>
      <c r="EW22" s="186" t="s">
        <v>60</v>
      </c>
      <c r="EX22" s="186">
        <v>3</v>
      </c>
      <c r="EY22" s="186" t="s">
        <v>5453</v>
      </c>
      <c r="EZ22" s="186" t="s">
        <v>5452</v>
      </c>
      <c r="FA22" s="187" t="s">
        <v>5413</v>
      </c>
      <c r="FB22" s="185" t="s">
        <v>1332</v>
      </c>
      <c r="FC22" s="179">
        <v>5</v>
      </c>
      <c r="FD22" s="179">
        <v>0</v>
      </c>
      <c r="FE22" s="179" t="s">
        <v>22</v>
      </c>
      <c r="FF22" s="179">
        <v>2</v>
      </c>
      <c r="FG22" s="179" t="s">
        <v>1331</v>
      </c>
      <c r="FH22" s="179">
        <v>0</v>
      </c>
      <c r="FI22" s="176" t="s">
        <v>1333</v>
      </c>
      <c r="FJ22" s="185" t="s">
        <v>493</v>
      </c>
      <c r="FK22" s="186">
        <v>0</v>
      </c>
      <c r="FL22" s="186">
        <v>0</v>
      </c>
      <c r="FM22" s="186" t="s">
        <v>22</v>
      </c>
      <c r="FN22" s="186">
        <v>2</v>
      </c>
      <c r="FO22" s="186">
        <v>0</v>
      </c>
      <c r="FP22" s="183">
        <v>0</v>
      </c>
      <c r="FQ22" s="184" t="s">
        <v>457</v>
      </c>
      <c r="FR22" s="185" t="s">
        <v>494</v>
      </c>
      <c r="FS22" s="179">
        <v>0</v>
      </c>
      <c r="FT22" s="179">
        <v>0</v>
      </c>
      <c r="FU22" s="179" t="s">
        <v>22</v>
      </c>
      <c r="FV22" s="179">
        <v>2</v>
      </c>
      <c r="FW22" s="179">
        <v>0</v>
      </c>
      <c r="FX22" s="179">
        <v>0</v>
      </c>
      <c r="FY22" s="176" t="s">
        <v>457</v>
      </c>
      <c r="FZ22" s="186" t="s">
        <v>1758</v>
      </c>
      <c r="GA22" s="186">
        <v>1</v>
      </c>
      <c r="GB22" s="186" t="s">
        <v>1623</v>
      </c>
      <c r="GC22" s="186" t="s">
        <v>22</v>
      </c>
      <c r="GD22" s="186">
        <v>2</v>
      </c>
      <c r="GE22" s="186" t="s">
        <v>1625</v>
      </c>
      <c r="GF22" s="186" t="s">
        <v>1624</v>
      </c>
      <c r="GG22" s="187" t="s">
        <v>1720</v>
      </c>
      <c r="GH22" s="185" t="s">
        <v>1764</v>
      </c>
      <c r="GI22" s="179">
        <v>0</v>
      </c>
      <c r="GJ22" s="179" t="s">
        <v>1623</v>
      </c>
      <c r="GK22" s="179" t="s">
        <v>22</v>
      </c>
      <c r="GL22" s="179">
        <v>2</v>
      </c>
      <c r="GM22" s="179" t="s">
        <v>1625</v>
      </c>
      <c r="GN22" s="179" t="s">
        <v>1624</v>
      </c>
      <c r="GO22" s="176" t="s">
        <v>1720</v>
      </c>
      <c r="GP22" s="186" t="s">
        <v>1759</v>
      </c>
      <c r="GQ22" s="186">
        <v>0</v>
      </c>
      <c r="GR22" s="186" t="s">
        <v>1623</v>
      </c>
      <c r="GS22" s="186" t="s">
        <v>22</v>
      </c>
      <c r="GT22" s="186">
        <v>2</v>
      </c>
      <c r="GU22" s="186" t="s">
        <v>1625</v>
      </c>
      <c r="GV22" s="186" t="s">
        <v>1624</v>
      </c>
      <c r="GW22" s="187" t="s">
        <v>1720</v>
      </c>
      <c r="GX22" s="185" t="s">
        <v>1765</v>
      </c>
      <c r="GY22" s="179">
        <v>0</v>
      </c>
      <c r="GZ22" s="179" t="s">
        <v>1623</v>
      </c>
      <c r="HA22" s="179" t="s">
        <v>22</v>
      </c>
      <c r="HB22" s="179">
        <v>2</v>
      </c>
      <c r="HC22" s="179" t="s">
        <v>1625</v>
      </c>
      <c r="HD22" s="179" t="s">
        <v>1624</v>
      </c>
      <c r="HE22" s="176" t="s">
        <v>1720</v>
      </c>
      <c r="HF22" s="186" t="s">
        <v>1757</v>
      </c>
      <c r="HG22" s="186">
        <v>0</v>
      </c>
      <c r="HH22" s="186" t="s">
        <v>1623</v>
      </c>
      <c r="HI22" s="186" t="s">
        <v>22</v>
      </c>
      <c r="HJ22" s="186">
        <v>2</v>
      </c>
      <c r="HK22" s="186" t="s">
        <v>1625</v>
      </c>
      <c r="HL22" s="186" t="s">
        <v>1624</v>
      </c>
      <c r="HM22" s="187" t="s">
        <v>1720</v>
      </c>
      <c r="HN22" s="185" t="s">
        <v>1763</v>
      </c>
      <c r="HO22" s="179">
        <v>0</v>
      </c>
      <c r="HP22" s="179" t="s">
        <v>1623</v>
      </c>
      <c r="HQ22" s="179" t="s">
        <v>22</v>
      </c>
      <c r="HR22" s="179">
        <v>2</v>
      </c>
      <c r="HS22" s="179" t="s">
        <v>1625</v>
      </c>
      <c r="HT22" s="179" t="s">
        <v>1624</v>
      </c>
      <c r="HU22" s="176" t="s">
        <v>1720</v>
      </c>
      <c r="HV22" s="186" t="s">
        <v>1760</v>
      </c>
      <c r="HW22" s="186">
        <v>0</v>
      </c>
      <c r="HX22" s="186" t="s">
        <v>1623</v>
      </c>
      <c r="HY22" s="186" t="s">
        <v>22</v>
      </c>
      <c r="HZ22" s="186">
        <v>2</v>
      </c>
      <c r="IA22" s="186" t="s">
        <v>1625</v>
      </c>
      <c r="IB22" s="186" t="s">
        <v>1624</v>
      </c>
      <c r="IC22" s="187" t="s">
        <v>1720</v>
      </c>
      <c r="ID22" s="185" t="s">
        <v>1762</v>
      </c>
      <c r="IE22" s="179">
        <v>0</v>
      </c>
      <c r="IF22" s="179" t="s">
        <v>1623</v>
      </c>
      <c r="IG22" s="179" t="s">
        <v>22</v>
      </c>
      <c r="IH22" s="179">
        <v>2</v>
      </c>
      <c r="II22" s="179" t="s">
        <v>1625</v>
      </c>
      <c r="IJ22" s="179" t="s">
        <v>1624</v>
      </c>
      <c r="IK22" s="176" t="s">
        <v>1720</v>
      </c>
      <c r="IL22" s="186" t="s">
        <v>1761</v>
      </c>
      <c r="IM22" s="186">
        <v>1</v>
      </c>
      <c r="IN22" s="186" t="s">
        <v>1623</v>
      </c>
      <c r="IO22" s="186" t="s">
        <v>22</v>
      </c>
      <c r="IP22" s="186">
        <v>2</v>
      </c>
      <c r="IQ22" s="186" t="s">
        <v>1625</v>
      </c>
      <c r="IR22" s="186" t="s">
        <v>1624</v>
      </c>
      <c r="IS22" s="187" t="s">
        <v>1720</v>
      </c>
    </row>
    <row r="23" spans="1:253" s="281" customFormat="1" ht="12.75" customHeight="1" x14ac:dyDescent="0.25">
      <c r="A23" s="281" t="s">
        <v>605</v>
      </c>
      <c r="B23" s="281" t="s">
        <v>7953</v>
      </c>
      <c r="C23" s="281" t="s">
        <v>606</v>
      </c>
      <c r="D23" s="281" t="s">
        <v>607</v>
      </c>
      <c r="E23" s="281" t="s">
        <v>7306</v>
      </c>
      <c r="F23" s="281" t="s">
        <v>2225</v>
      </c>
      <c r="G23" s="174">
        <v>43100000</v>
      </c>
      <c r="H23" s="175" t="s">
        <v>2221</v>
      </c>
      <c r="I23" s="175" t="s">
        <v>22</v>
      </c>
      <c r="J23" s="175">
        <v>2</v>
      </c>
      <c r="K23" s="175" t="s">
        <v>2224</v>
      </c>
      <c r="L23" s="175" t="s">
        <v>2222</v>
      </c>
      <c r="M23" s="176" t="s">
        <v>2210</v>
      </c>
      <c r="N23" s="185" t="s">
        <v>1854</v>
      </c>
      <c r="O23" s="177">
        <v>2381000</v>
      </c>
      <c r="P23" s="177" t="s">
        <v>280</v>
      </c>
      <c r="Q23" s="177" t="s">
        <v>22</v>
      </c>
      <c r="R23" s="177">
        <v>2</v>
      </c>
      <c r="S23" s="177" t="s">
        <v>1853</v>
      </c>
      <c r="T23" s="177" t="s">
        <v>1852</v>
      </c>
      <c r="U23" s="178" t="s">
        <v>1833</v>
      </c>
      <c r="V23" s="185" t="s">
        <v>2223</v>
      </c>
      <c r="W23" s="175">
        <v>43100000</v>
      </c>
      <c r="X23" s="175" t="s">
        <v>2221</v>
      </c>
      <c r="Y23" s="175" t="s">
        <v>22</v>
      </c>
      <c r="Z23" s="175">
        <v>2</v>
      </c>
      <c r="AA23" s="175" t="s">
        <v>1853</v>
      </c>
      <c r="AB23" s="175" t="s">
        <v>2222</v>
      </c>
      <c r="AC23" s="176" t="s">
        <v>2210</v>
      </c>
      <c r="AD23" s="185" t="s">
        <v>2664</v>
      </c>
      <c r="AE23" s="183" t="s">
        <v>14</v>
      </c>
      <c r="AF23" s="183" t="s">
        <v>2661</v>
      </c>
      <c r="AG23" s="183" t="s">
        <v>14</v>
      </c>
      <c r="AH23" s="183" t="s">
        <v>14</v>
      </c>
      <c r="AI23" s="183" t="s">
        <v>2663</v>
      </c>
      <c r="AJ23" s="183" t="s">
        <v>2662</v>
      </c>
      <c r="AK23" s="184" t="s">
        <v>2660</v>
      </c>
      <c r="AL23" s="185" t="s">
        <v>2665</v>
      </c>
      <c r="AM23" s="175" t="s">
        <v>14</v>
      </c>
      <c r="AN23" s="175" t="s">
        <v>2661</v>
      </c>
      <c r="AO23" s="175" t="s">
        <v>14</v>
      </c>
      <c r="AP23" s="175" t="s">
        <v>14</v>
      </c>
      <c r="AQ23" s="175" t="s">
        <v>2663</v>
      </c>
      <c r="AR23" s="175" t="s">
        <v>2662</v>
      </c>
      <c r="AS23" s="176" t="s">
        <v>2660</v>
      </c>
      <c r="AT23" s="186" t="s">
        <v>1851</v>
      </c>
      <c r="AU23" s="183" t="s">
        <v>14</v>
      </c>
      <c r="AV23" s="183" t="s">
        <v>14</v>
      </c>
      <c r="AW23" s="183" t="s">
        <v>14</v>
      </c>
      <c r="AX23" s="183" t="s">
        <v>14</v>
      </c>
      <c r="AY23" s="183" t="s">
        <v>14</v>
      </c>
      <c r="AZ23" s="183" t="s">
        <v>14</v>
      </c>
      <c r="BA23" s="184" t="s">
        <v>1833</v>
      </c>
      <c r="BB23" s="185" t="s">
        <v>1850</v>
      </c>
      <c r="BC23" s="175" t="s">
        <v>14</v>
      </c>
      <c r="BD23" s="175" t="s">
        <v>14</v>
      </c>
      <c r="BE23" s="175" t="s">
        <v>14</v>
      </c>
      <c r="BF23" s="175" t="s">
        <v>14</v>
      </c>
      <c r="BG23" s="175" t="s">
        <v>14</v>
      </c>
      <c r="BH23" s="175" t="s">
        <v>14</v>
      </c>
      <c r="BI23" s="176" t="s">
        <v>1833</v>
      </c>
      <c r="BJ23" s="186" t="s">
        <v>3331</v>
      </c>
      <c r="BK23" s="186">
        <v>651</v>
      </c>
      <c r="BL23" s="186" t="s">
        <v>3329</v>
      </c>
      <c r="BM23" s="186" t="s">
        <v>60</v>
      </c>
      <c r="BN23" s="186">
        <v>3</v>
      </c>
      <c r="BO23" s="186" t="s">
        <v>3330</v>
      </c>
      <c r="BP23" s="183" t="s">
        <v>2742</v>
      </c>
      <c r="BQ23" s="187" t="s">
        <v>3328</v>
      </c>
      <c r="BR23" s="185" t="s">
        <v>609</v>
      </c>
      <c r="BS23" s="179">
        <v>0</v>
      </c>
      <c r="BT23" s="179">
        <v>0</v>
      </c>
      <c r="BU23" s="179" t="s">
        <v>22</v>
      </c>
      <c r="BV23" s="179">
        <v>2</v>
      </c>
      <c r="BW23" s="179" t="s">
        <v>608</v>
      </c>
      <c r="BX23" s="179">
        <v>0</v>
      </c>
      <c r="BY23" s="176" t="s">
        <v>588</v>
      </c>
      <c r="BZ23" s="186" t="s">
        <v>610</v>
      </c>
      <c r="CA23" s="186">
        <v>0</v>
      </c>
      <c r="CB23" s="186">
        <v>0</v>
      </c>
      <c r="CC23" s="186" t="s">
        <v>22</v>
      </c>
      <c r="CD23" s="186">
        <v>2</v>
      </c>
      <c r="CE23" s="186" t="s">
        <v>608</v>
      </c>
      <c r="CF23" s="186">
        <v>0</v>
      </c>
      <c r="CG23" s="187" t="s">
        <v>588</v>
      </c>
      <c r="CH23" s="185" t="s">
        <v>8276</v>
      </c>
      <c r="CI23" s="186" t="e">
        <v>#N/A</v>
      </c>
      <c r="CJ23" s="186" t="e">
        <v>#N/A</v>
      </c>
      <c r="CK23" s="186" t="e">
        <v>#N/A</v>
      </c>
      <c r="CL23" s="186" t="e">
        <v>#N/A</v>
      </c>
      <c r="CM23" s="186" t="e">
        <v>#N/A</v>
      </c>
      <c r="CN23" s="186" t="e">
        <v>#N/A</v>
      </c>
      <c r="CO23" s="188" t="e">
        <v>#N/A</v>
      </c>
      <c r="CP23" s="186" t="s">
        <v>611</v>
      </c>
      <c r="CQ23" s="179" t="s">
        <v>14</v>
      </c>
      <c r="CR23" s="179">
        <v>0</v>
      </c>
      <c r="CS23" s="179" t="s">
        <v>22</v>
      </c>
      <c r="CT23" s="179">
        <v>2</v>
      </c>
      <c r="CU23" s="179" t="s">
        <v>15</v>
      </c>
      <c r="CV23" s="179">
        <v>0</v>
      </c>
      <c r="CW23" s="176" t="s">
        <v>588</v>
      </c>
      <c r="CX23" s="186" t="s">
        <v>1857</v>
      </c>
      <c r="CY23" s="183" t="s">
        <v>14</v>
      </c>
      <c r="CZ23" s="183" t="s">
        <v>14</v>
      </c>
      <c r="DA23" s="183" t="s">
        <v>14</v>
      </c>
      <c r="DB23" s="183" t="s">
        <v>14</v>
      </c>
      <c r="DC23" s="183" t="s">
        <v>1848</v>
      </c>
      <c r="DD23" s="183" t="s">
        <v>14</v>
      </c>
      <c r="DE23" s="189" t="s">
        <v>1833</v>
      </c>
      <c r="DF23" s="185" t="s">
        <v>1855</v>
      </c>
      <c r="DG23" s="175" t="s">
        <v>14</v>
      </c>
      <c r="DH23" s="179" t="s">
        <v>14</v>
      </c>
      <c r="DI23" s="179" t="s">
        <v>14</v>
      </c>
      <c r="DJ23" s="179" t="s">
        <v>14</v>
      </c>
      <c r="DK23" s="179" t="s">
        <v>1848</v>
      </c>
      <c r="DL23" s="179" t="s">
        <v>14</v>
      </c>
      <c r="DM23" s="176" t="s">
        <v>1833</v>
      </c>
      <c r="DN23" s="186" t="s">
        <v>1859</v>
      </c>
      <c r="DO23" s="183" t="s">
        <v>14</v>
      </c>
      <c r="DP23" s="186" t="s">
        <v>14</v>
      </c>
      <c r="DQ23" s="186" t="s">
        <v>14</v>
      </c>
      <c r="DR23" s="186" t="s">
        <v>14</v>
      </c>
      <c r="DS23" s="186" t="s">
        <v>1848</v>
      </c>
      <c r="DT23" s="186" t="s">
        <v>14</v>
      </c>
      <c r="DU23" s="187" t="s">
        <v>1833</v>
      </c>
      <c r="DV23" s="185" t="s">
        <v>1856</v>
      </c>
      <c r="DW23" s="175" t="s">
        <v>14</v>
      </c>
      <c r="DX23" s="179" t="s">
        <v>14</v>
      </c>
      <c r="DY23" s="179" t="s">
        <v>14</v>
      </c>
      <c r="DZ23" s="179" t="s">
        <v>14</v>
      </c>
      <c r="EA23" s="179" t="s">
        <v>1848</v>
      </c>
      <c r="EB23" s="179" t="s">
        <v>14</v>
      </c>
      <c r="EC23" s="176" t="s">
        <v>1833</v>
      </c>
      <c r="ED23" s="186" t="s">
        <v>1858</v>
      </c>
      <c r="EE23" s="183" t="s">
        <v>14</v>
      </c>
      <c r="EF23" s="186" t="s">
        <v>14</v>
      </c>
      <c r="EG23" s="186" t="s">
        <v>14</v>
      </c>
      <c r="EH23" s="186" t="s">
        <v>14</v>
      </c>
      <c r="EI23" s="186" t="s">
        <v>1848</v>
      </c>
      <c r="EJ23" s="186" t="s">
        <v>14</v>
      </c>
      <c r="EK23" s="187" t="s">
        <v>1833</v>
      </c>
      <c r="EL23" s="185" t="s">
        <v>1849</v>
      </c>
      <c r="EM23" s="175" t="s">
        <v>14</v>
      </c>
      <c r="EN23" s="179" t="s">
        <v>14</v>
      </c>
      <c r="EO23" s="179" t="s">
        <v>14</v>
      </c>
      <c r="EP23" s="179" t="s">
        <v>14</v>
      </c>
      <c r="EQ23" s="179" t="s">
        <v>1848</v>
      </c>
      <c r="ER23" s="179" t="s">
        <v>14</v>
      </c>
      <c r="ES23" s="176" t="s">
        <v>1833</v>
      </c>
      <c r="ET23" s="186" t="s">
        <v>3327</v>
      </c>
      <c r="EU23" s="186">
        <v>651</v>
      </c>
      <c r="EV23" s="186" t="s">
        <v>3324</v>
      </c>
      <c r="EW23" s="186" t="s">
        <v>60</v>
      </c>
      <c r="EX23" s="186">
        <v>3</v>
      </c>
      <c r="EY23" s="186" t="s">
        <v>3326</v>
      </c>
      <c r="EZ23" s="186" t="s">
        <v>3325</v>
      </c>
      <c r="FA23" s="187" t="s">
        <v>3328</v>
      </c>
      <c r="FB23" s="185" t="s">
        <v>2659</v>
      </c>
      <c r="FC23" s="179">
        <v>2</v>
      </c>
      <c r="FD23" s="179">
        <v>0</v>
      </c>
      <c r="FE23" s="179" t="s">
        <v>22</v>
      </c>
      <c r="FF23" s="179">
        <v>2</v>
      </c>
      <c r="FG23" s="179" t="s">
        <v>2658</v>
      </c>
      <c r="FH23" s="179">
        <v>0</v>
      </c>
      <c r="FI23" s="176" t="s">
        <v>2660</v>
      </c>
      <c r="FJ23" s="185" t="s">
        <v>613</v>
      </c>
      <c r="FK23" s="186" t="s">
        <v>14</v>
      </c>
      <c r="FL23" s="186">
        <v>0</v>
      </c>
      <c r="FM23" s="186" t="s">
        <v>22</v>
      </c>
      <c r="FN23" s="186">
        <v>2</v>
      </c>
      <c r="FO23" s="186" t="s">
        <v>612</v>
      </c>
      <c r="FP23" s="183">
        <v>0</v>
      </c>
      <c r="FQ23" s="184" t="s">
        <v>588</v>
      </c>
      <c r="FR23" s="185" t="s">
        <v>614</v>
      </c>
      <c r="FS23" s="179" t="s">
        <v>14</v>
      </c>
      <c r="FT23" s="179">
        <v>0</v>
      </c>
      <c r="FU23" s="179" t="s">
        <v>22</v>
      </c>
      <c r="FV23" s="179">
        <v>2</v>
      </c>
      <c r="FW23" s="179" t="s">
        <v>612</v>
      </c>
      <c r="FX23" s="179">
        <v>0</v>
      </c>
      <c r="FY23" s="176" t="s">
        <v>588</v>
      </c>
      <c r="FZ23" s="186" t="s">
        <v>3735</v>
      </c>
      <c r="GA23" s="186">
        <v>1</v>
      </c>
      <c r="GB23" s="186" t="s">
        <v>3407</v>
      </c>
      <c r="GC23" s="186" t="s">
        <v>22</v>
      </c>
      <c r="GD23" s="186">
        <v>2</v>
      </c>
      <c r="GE23" s="186" t="s">
        <v>3301</v>
      </c>
      <c r="GF23" s="186" t="s">
        <v>3300</v>
      </c>
      <c r="GG23" s="187" t="s">
        <v>3716</v>
      </c>
      <c r="GH23" s="185" t="s">
        <v>3741</v>
      </c>
      <c r="GI23" s="179">
        <v>0</v>
      </c>
      <c r="GJ23" s="179" t="s">
        <v>3407</v>
      </c>
      <c r="GK23" s="179" t="s">
        <v>22</v>
      </c>
      <c r="GL23" s="179">
        <v>2</v>
      </c>
      <c r="GM23" s="179" t="s">
        <v>3301</v>
      </c>
      <c r="GN23" s="179" t="s">
        <v>3300</v>
      </c>
      <c r="GO23" s="176" t="s">
        <v>3716</v>
      </c>
      <c r="GP23" s="186" t="s">
        <v>3736</v>
      </c>
      <c r="GQ23" s="186">
        <v>1</v>
      </c>
      <c r="GR23" s="186" t="s">
        <v>3407</v>
      </c>
      <c r="GS23" s="186" t="s">
        <v>22</v>
      </c>
      <c r="GT23" s="186">
        <v>2</v>
      </c>
      <c r="GU23" s="186" t="s">
        <v>3301</v>
      </c>
      <c r="GV23" s="186" t="s">
        <v>3300</v>
      </c>
      <c r="GW23" s="187" t="s">
        <v>3716</v>
      </c>
      <c r="GX23" s="185" t="s">
        <v>3742</v>
      </c>
      <c r="GY23" s="179">
        <v>0</v>
      </c>
      <c r="GZ23" s="179" t="s">
        <v>3407</v>
      </c>
      <c r="HA23" s="179" t="s">
        <v>22</v>
      </c>
      <c r="HB23" s="179">
        <v>2</v>
      </c>
      <c r="HC23" s="179" t="s">
        <v>3301</v>
      </c>
      <c r="HD23" s="179" t="s">
        <v>3300</v>
      </c>
      <c r="HE23" s="176" t="s">
        <v>3716</v>
      </c>
      <c r="HF23" s="186" t="s">
        <v>3734</v>
      </c>
      <c r="HG23" s="186">
        <v>0</v>
      </c>
      <c r="HH23" s="186" t="s">
        <v>3407</v>
      </c>
      <c r="HI23" s="186" t="s">
        <v>22</v>
      </c>
      <c r="HJ23" s="186">
        <v>2</v>
      </c>
      <c r="HK23" s="186" t="s">
        <v>3301</v>
      </c>
      <c r="HL23" s="186" t="s">
        <v>3300</v>
      </c>
      <c r="HM23" s="187" t="s">
        <v>3716</v>
      </c>
      <c r="HN23" s="185" t="s">
        <v>3740</v>
      </c>
      <c r="HO23" s="179">
        <v>2</v>
      </c>
      <c r="HP23" s="179" t="s">
        <v>3407</v>
      </c>
      <c r="HQ23" s="179" t="s">
        <v>22</v>
      </c>
      <c r="HR23" s="179">
        <v>2</v>
      </c>
      <c r="HS23" s="179" t="s">
        <v>3301</v>
      </c>
      <c r="HT23" s="179" t="s">
        <v>3300</v>
      </c>
      <c r="HU23" s="176" t="s">
        <v>3716</v>
      </c>
      <c r="HV23" s="186" t="s">
        <v>3737</v>
      </c>
      <c r="HW23" s="186">
        <v>0</v>
      </c>
      <c r="HX23" s="186" t="s">
        <v>3407</v>
      </c>
      <c r="HY23" s="186" t="s">
        <v>22</v>
      </c>
      <c r="HZ23" s="186">
        <v>2</v>
      </c>
      <c r="IA23" s="186" t="s">
        <v>3301</v>
      </c>
      <c r="IB23" s="186" t="s">
        <v>3300</v>
      </c>
      <c r="IC23" s="187" t="s">
        <v>3716</v>
      </c>
      <c r="ID23" s="185" t="s">
        <v>3739</v>
      </c>
      <c r="IE23" s="179">
        <v>1</v>
      </c>
      <c r="IF23" s="179" t="s">
        <v>3407</v>
      </c>
      <c r="IG23" s="179" t="s">
        <v>22</v>
      </c>
      <c r="IH23" s="179">
        <v>2</v>
      </c>
      <c r="II23" s="179" t="s">
        <v>3301</v>
      </c>
      <c r="IJ23" s="179" t="s">
        <v>3300</v>
      </c>
      <c r="IK23" s="176" t="s">
        <v>3716</v>
      </c>
      <c r="IL23" s="186" t="s">
        <v>3738</v>
      </c>
      <c r="IM23" s="186">
        <v>0</v>
      </c>
      <c r="IN23" s="186" t="s">
        <v>3407</v>
      </c>
      <c r="IO23" s="186" t="s">
        <v>22</v>
      </c>
      <c r="IP23" s="186">
        <v>2</v>
      </c>
      <c r="IQ23" s="186" t="s">
        <v>3301</v>
      </c>
      <c r="IR23" s="186" t="s">
        <v>3300</v>
      </c>
      <c r="IS23" s="187" t="s">
        <v>3716</v>
      </c>
    </row>
    <row r="24" spans="1:253" s="281" customFormat="1" ht="12.75" customHeight="1" x14ac:dyDescent="0.25">
      <c r="A24" s="281" t="s">
        <v>615</v>
      </c>
      <c r="B24" s="281" t="s">
        <v>7953</v>
      </c>
      <c r="C24" s="281" t="s">
        <v>616</v>
      </c>
      <c r="D24" s="281" t="s">
        <v>607</v>
      </c>
      <c r="E24" s="281" t="s">
        <v>7306</v>
      </c>
      <c r="F24" s="281" t="s">
        <v>2231</v>
      </c>
      <c r="G24" s="174">
        <v>43100000</v>
      </c>
      <c r="H24" s="175" t="s">
        <v>2221</v>
      </c>
      <c r="I24" s="175" t="s">
        <v>22</v>
      </c>
      <c r="J24" s="175">
        <v>2</v>
      </c>
      <c r="K24" s="175" t="s">
        <v>2224</v>
      </c>
      <c r="L24" s="175" t="s">
        <v>2222</v>
      </c>
      <c r="M24" s="176" t="s">
        <v>2210</v>
      </c>
      <c r="N24" s="185" t="s">
        <v>2230</v>
      </c>
      <c r="O24" s="177">
        <v>159000</v>
      </c>
      <c r="P24" s="177" t="s">
        <v>2227</v>
      </c>
      <c r="Q24" s="177" t="s">
        <v>22</v>
      </c>
      <c r="R24" s="177">
        <v>2</v>
      </c>
      <c r="S24" s="177" t="s">
        <v>2229</v>
      </c>
      <c r="T24" s="177" t="s">
        <v>2228</v>
      </c>
      <c r="U24" s="178" t="s">
        <v>2210</v>
      </c>
      <c r="V24" s="185" t="s">
        <v>623</v>
      </c>
      <c r="W24" s="175">
        <v>223000</v>
      </c>
      <c r="X24" s="175" t="s">
        <v>620</v>
      </c>
      <c r="Y24" s="175" t="s">
        <v>22</v>
      </c>
      <c r="Z24" s="175">
        <v>2</v>
      </c>
      <c r="AA24" s="175" t="s">
        <v>622</v>
      </c>
      <c r="AB24" s="175" t="s">
        <v>621</v>
      </c>
      <c r="AC24" s="176" t="s">
        <v>588</v>
      </c>
      <c r="AD24" s="185" t="s">
        <v>1872</v>
      </c>
      <c r="AE24" s="183">
        <v>174000</v>
      </c>
      <c r="AF24" s="183" t="s">
        <v>1870</v>
      </c>
      <c r="AG24" s="183" t="s">
        <v>60</v>
      </c>
      <c r="AH24" s="183">
        <v>3</v>
      </c>
      <c r="AI24" s="183" t="s">
        <v>1871</v>
      </c>
      <c r="AJ24" s="183" t="s">
        <v>1864</v>
      </c>
      <c r="AK24" s="184" t="s">
        <v>1833</v>
      </c>
      <c r="AL24" s="185" t="s">
        <v>1873</v>
      </c>
      <c r="AM24" s="175">
        <v>174000</v>
      </c>
      <c r="AN24" s="175" t="s">
        <v>1870</v>
      </c>
      <c r="AO24" s="175" t="s">
        <v>60</v>
      </c>
      <c r="AP24" s="175">
        <v>3</v>
      </c>
      <c r="AQ24" s="175" t="s">
        <v>1871</v>
      </c>
      <c r="AR24" s="175" t="s">
        <v>1864</v>
      </c>
      <c r="AS24" s="176" t="s">
        <v>1833</v>
      </c>
      <c r="AT24" s="186" t="s">
        <v>2226</v>
      </c>
      <c r="AU24" s="183" t="s">
        <v>14</v>
      </c>
      <c r="AV24" s="183" t="s">
        <v>14</v>
      </c>
      <c r="AW24" s="183" t="s">
        <v>14</v>
      </c>
      <c r="AX24" s="183" t="s">
        <v>14</v>
      </c>
      <c r="AY24" s="183" t="s">
        <v>15</v>
      </c>
      <c r="AZ24" s="183" t="s">
        <v>14</v>
      </c>
      <c r="BA24" s="184" t="s">
        <v>2210</v>
      </c>
      <c r="BB24" s="185" t="s">
        <v>1867</v>
      </c>
      <c r="BC24" s="175" t="s">
        <v>14</v>
      </c>
      <c r="BD24" s="175" t="s">
        <v>14</v>
      </c>
      <c r="BE24" s="175" t="s">
        <v>14</v>
      </c>
      <c r="BF24" s="175" t="s">
        <v>14</v>
      </c>
      <c r="BG24" s="175" t="s">
        <v>15</v>
      </c>
      <c r="BH24" s="175" t="s">
        <v>14</v>
      </c>
      <c r="BI24" s="176" t="s">
        <v>1833</v>
      </c>
      <c r="BJ24" s="186" t="s">
        <v>3335</v>
      </c>
      <c r="BK24" s="186">
        <v>0</v>
      </c>
      <c r="BL24" s="186" t="s">
        <v>3333</v>
      </c>
      <c r="BM24" s="186" t="s">
        <v>60</v>
      </c>
      <c r="BN24" s="186">
        <v>3</v>
      </c>
      <c r="BO24" s="186" t="s">
        <v>3334</v>
      </c>
      <c r="BP24" s="183" t="s">
        <v>773</v>
      </c>
      <c r="BQ24" s="187" t="s">
        <v>3328</v>
      </c>
      <c r="BR24" s="185" t="s">
        <v>1860</v>
      </c>
      <c r="BS24" s="179" t="s">
        <v>14</v>
      </c>
      <c r="BT24" s="179" t="s">
        <v>14</v>
      </c>
      <c r="BU24" s="179" t="s">
        <v>14</v>
      </c>
      <c r="BV24" s="179" t="s">
        <v>14</v>
      </c>
      <c r="BW24" s="179" t="s">
        <v>14</v>
      </c>
      <c r="BX24" s="179" t="s">
        <v>14</v>
      </c>
      <c r="BY24" s="176" t="s">
        <v>1833</v>
      </c>
      <c r="BZ24" s="186" t="s">
        <v>1861</v>
      </c>
      <c r="CA24" s="186" t="s">
        <v>14</v>
      </c>
      <c r="CB24" s="186" t="s">
        <v>14</v>
      </c>
      <c r="CC24" s="186" t="s">
        <v>14</v>
      </c>
      <c r="CD24" s="186" t="s">
        <v>14</v>
      </c>
      <c r="CE24" s="186" t="s">
        <v>14</v>
      </c>
      <c r="CF24" s="186" t="s">
        <v>14</v>
      </c>
      <c r="CG24" s="187" t="s">
        <v>1833</v>
      </c>
      <c r="CH24" s="185" t="s">
        <v>8277</v>
      </c>
      <c r="CI24" s="186" t="e">
        <v>#N/A</v>
      </c>
      <c r="CJ24" s="186" t="e">
        <v>#N/A</v>
      </c>
      <c r="CK24" s="186" t="e">
        <v>#N/A</v>
      </c>
      <c r="CL24" s="186" t="e">
        <v>#N/A</v>
      </c>
      <c r="CM24" s="186" t="e">
        <v>#N/A</v>
      </c>
      <c r="CN24" s="186" t="e">
        <v>#N/A</v>
      </c>
      <c r="CO24" s="188" t="e">
        <v>#N/A</v>
      </c>
      <c r="CP24" s="186" t="s">
        <v>1862</v>
      </c>
      <c r="CQ24" s="179" t="s">
        <v>14</v>
      </c>
      <c r="CR24" s="179" t="s">
        <v>14</v>
      </c>
      <c r="CS24" s="179" t="s">
        <v>14</v>
      </c>
      <c r="CT24" s="179" t="s">
        <v>14</v>
      </c>
      <c r="CU24" s="179" t="s">
        <v>14</v>
      </c>
      <c r="CV24" s="179" t="s">
        <v>14</v>
      </c>
      <c r="CW24" s="176" t="s">
        <v>1833</v>
      </c>
      <c r="CX24" s="186" t="s">
        <v>1874</v>
      </c>
      <c r="CY24" s="183">
        <v>90000</v>
      </c>
      <c r="CZ24" s="183" t="s">
        <v>1863</v>
      </c>
      <c r="DA24" s="183" t="s">
        <v>60</v>
      </c>
      <c r="DB24" s="183">
        <v>3</v>
      </c>
      <c r="DC24" s="183" t="s">
        <v>1865</v>
      </c>
      <c r="DD24" s="183" t="s">
        <v>1864</v>
      </c>
      <c r="DE24" s="189" t="s">
        <v>1833</v>
      </c>
      <c r="DF24" s="185" t="s">
        <v>1868</v>
      </c>
      <c r="DG24" s="175">
        <v>49000</v>
      </c>
      <c r="DH24" s="179" t="s">
        <v>1863</v>
      </c>
      <c r="DI24" s="179" t="s">
        <v>60</v>
      </c>
      <c r="DJ24" s="179">
        <v>3</v>
      </c>
      <c r="DK24" s="179" t="s">
        <v>1865</v>
      </c>
      <c r="DL24" s="179" t="s">
        <v>1864</v>
      </c>
      <c r="DM24" s="176" t="s">
        <v>1833</v>
      </c>
      <c r="DN24" s="186" t="s">
        <v>1876</v>
      </c>
      <c r="DO24" s="183">
        <v>84000</v>
      </c>
      <c r="DP24" s="186" t="s">
        <v>1863</v>
      </c>
      <c r="DQ24" s="186" t="s">
        <v>60</v>
      </c>
      <c r="DR24" s="186">
        <v>3</v>
      </c>
      <c r="DS24" s="186" t="s">
        <v>1865</v>
      </c>
      <c r="DT24" s="186" t="s">
        <v>1864</v>
      </c>
      <c r="DU24" s="187" t="s">
        <v>1833</v>
      </c>
      <c r="DV24" s="185" t="s">
        <v>1869</v>
      </c>
      <c r="DW24" s="175">
        <v>90000</v>
      </c>
      <c r="DX24" s="179" t="s">
        <v>1863</v>
      </c>
      <c r="DY24" s="179" t="s">
        <v>60</v>
      </c>
      <c r="DZ24" s="179">
        <v>3</v>
      </c>
      <c r="EA24" s="179" t="s">
        <v>1865</v>
      </c>
      <c r="EB24" s="179" t="s">
        <v>1864</v>
      </c>
      <c r="EC24" s="176" t="s">
        <v>1833</v>
      </c>
      <c r="ED24" s="186" t="s">
        <v>1875</v>
      </c>
      <c r="EE24" s="183">
        <v>0</v>
      </c>
      <c r="EF24" s="186" t="s">
        <v>1863</v>
      </c>
      <c r="EG24" s="186" t="s">
        <v>60</v>
      </c>
      <c r="EH24" s="186">
        <v>3</v>
      </c>
      <c r="EI24" s="186" t="s">
        <v>1865</v>
      </c>
      <c r="EJ24" s="186" t="s">
        <v>1864</v>
      </c>
      <c r="EK24" s="187" t="s">
        <v>1833</v>
      </c>
      <c r="EL24" s="185" t="s">
        <v>1866</v>
      </c>
      <c r="EM24" s="175">
        <v>0</v>
      </c>
      <c r="EN24" s="179" t="s">
        <v>1863</v>
      </c>
      <c r="EO24" s="179" t="s">
        <v>60</v>
      </c>
      <c r="EP24" s="179">
        <v>3</v>
      </c>
      <c r="EQ24" s="179" t="s">
        <v>1865</v>
      </c>
      <c r="ER24" s="179" t="s">
        <v>1864</v>
      </c>
      <c r="ES24" s="176" t="s">
        <v>1833</v>
      </c>
      <c r="ET24" s="186" t="s">
        <v>3332</v>
      </c>
      <c r="EU24" s="186">
        <v>651</v>
      </c>
      <c r="EV24" s="186" t="s">
        <v>3324</v>
      </c>
      <c r="EW24" s="186" t="s">
        <v>60</v>
      </c>
      <c r="EX24" s="186">
        <v>3</v>
      </c>
      <c r="EY24" s="186" t="s">
        <v>3326</v>
      </c>
      <c r="EZ24" s="186" t="s">
        <v>3325</v>
      </c>
      <c r="FA24" s="187" t="s">
        <v>3328</v>
      </c>
      <c r="FB24" s="185" t="s">
        <v>618</v>
      </c>
      <c r="FC24" s="179">
        <v>1</v>
      </c>
      <c r="FD24" s="179">
        <v>0</v>
      </c>
      <c r="FE24" s="179" t="s">
        <v>22</v>
      </c>
      <c r="FF24" s="179">
        <v>2</v>
      </c>
      <c r="FG24" s="179" t="s">
        <v>617</v>
      </c>
      <c r="FH24" s="179">
        <v>0</v>
      </c>
      <c r="FI24" s="176" t="s">
        <v>588</v>
      </c>
      <c r="FJ24" s="185" t="s">
        <v>625</v>
      </c>
      <c r="FK24" s="186">
        <v>0</v>
      </c>
      <c r="FL24" s="186">
        <v>0</v>
      </c>
      <c r="FM24" s="186" t="s">
        <v>22</v>
      </c>
      <c r="FN24" s="186">
        <v>2</v>
      </c>
      <c r="FO24" s="186" t="s">
        <v>624</v>
      </c>
      <c r="FP24" s="183">
        <v>0</v>
      </c>
      <c r="FQ24" s="184" t="s">
        <v>588</v>
      </c>
      <c r="FR24" s="185" t="s">
        <v>626</v>
      </c>
      <c r="FS24" s="179">
        <v>0</v>
      </c>
      <c r="FT24" s="179">
        <v>0</v>
      </c>
      <c r="FU24" s="179" t="s">
        <v>22</v>
      </c>
      <c r="FV24" s="179">
        <v>2</v>
      </c>
      <c r="FW24" s="179" t="s">
        <v>624</v>
      </c>
      <c r="FX24" s="179">
        <v>0</v>
      </c>
      <c r="FY24" s="176" t="s">
        <v>588</v>
      </c>
      <c r="FZ24" s="186" t="s">
        <v>3744</v>
      </c>
      <c r="GA24" s="186">
        <v>1</v>
      </c>
      <c r="GB24" s="186" t="s">
        <v>3407</v>
      </c>
      <c r="GC24" s="186" t="s">
        <v>22</v>
      </c>
      <c r="GD24" s="186">
        <v>2</v>
      </c>
      <c r="GE24" s="186" t="s">
        <v>3301</v>
      </c>
      <c r="GF24" s="186" t="s">
        <v>3300</v>
      </c>
      <c r="GG24" s="187" t="s">
        <v>3716</v>
      </c>
      <c r="GH24" s="185" t="s">
        <v>3750</v>
      </c>
      <c r="GI24" s="179">
        <v>1</v>
      </c>
      <c r="GJ24" s="179" t="s">
        <v>3407</v>
      </c>
      <c r="GK24" s="179" t="s">
        <v>22</v>
      </c>
      <c r="GL24" s="179">
        <v>2</v>
      </c>
      <c r="GM24" s="179" t="s">
        <v>3301</v>
      </c>
      <c r="GN24" s="179" t="s">
        <v>3300</v>
      </c>
      <c r="GO24" s="176" t="s">
        <v>3716</v>
      </c>
      <c r="GP24" s="186" t="s">
        <v>3745</v>
      </c>
      <c r="GQ24" s="186">
        <v>2</v>
      </c>
      <c r="GR24" s="186" t="s">
        <v>3407</v>
      </c>
      <c r="GS24" s="186" t="s">
        <v>22</v>
      </c>
      <c r="GT24" s="186">
        <v>2</v>
      </c>
      <c r="GU24" s="186" t="s">
        <v>3301</v>
      </c>
      <c r="GV24" s="186" t="s">
        <v>3300</v>
      </c>
      <c r="GW24" s="187" t="s">
        <v>3716</v>
      </c>
      <c r="GX24" s="185" t="s">
        <v>3751</v>
      </c>
      <c r="GY24" s="179">
        <v>0</v>
      </c>
      <c r="GZ24" s="179" t="s">
        <v>3407</v>
      </c>
      <c r="HA24" s="179" t="s">
        <v>22</v>
      </c>
      <c r="HB24" s="179">
        <v>2</v>
      </c>
      <c r="HC24" s="179" t="s">
        <v>3301</v>
      </c>
      <c r="HD24" s="179" t="s">
        <v>3300</v>
      </c>
      <c r="HE24" s="176" t="s">
        <v>3716</v>
      </c>
      <c r="HF24" s="186" t="s">
        <v>3743</v>
      </c>
      <c r="HG24" s="186">
        <v>0</v>
      </c>
      <c r="HH24" s="186" t="s">
        <v>3407</v>
      </c>
      <c r="HI24" s="186" t="s">
        <v>22</v>
      </c>
      <c r="HJ24" s="186">
        <v>2</v>
      </c>
      <c r="HK24" s="186" t="s">
        <v>3301</v>
      </c>
      <c r="HL24" s="186" t="s">
        <v>3300</v>
      </c>
      <c r="HM24" s="187" t="s">
        <v>3716</v>
      </c>
      <c r="HN24" s="185" t="s">
        <v>3749</v>
      </c>
      <c r="HO24" s="179">
        <v>0</v>
      </c>
      <c r="HP24" s="179" t="s">
        <v>3407</v>
      </c>
      <c r="HQ24" s="179" t="s">
        <v>22</v>
      </c>
      <c r="HR24" s="179">
        <v>2</v>
      </c>
      <c r="HS24" s="179" t="s">
        <v>3301</v>
      </c>
      <c r="HT24" s="179" t="s">
        <v>3300</v>
      </c>
      <c r="HU24" s="176" t="s">
        <v>3716</v>
      </c>
      <c r="HV24" s="186" t="s">
        <v>3746</v>
      </c>
      <c r="HW24" s="186">
        <v>0</v>
      </c>
      <c r="HX24" s="186" t="s">
        <v>3407</v>
      </c>
      <c r="HY24" s="186" t="s">
        <v>22</v>
      </c>
      <c r="HZ24" s="186">
        <v>2</v>
      </c>
      <c r="IA24" s="186" t="s">
        <v>3301</v>
      </c>
      <c r="IB24" s="186" t="s">
        <v>3300</v>
      </c>
      <c r="IC24" s="187" t="s">
        <v>3716</v>
      </c>
      <c r="ID24" s="185" t="s">
        <v>3748</v>
      </c>
      <c r="IE24" s="179">
        <v>1</v>
      </c>
      <c r="IF24" s="179" t="s">
        <v>3407</v>
      </c>
      <c r="IG24" s="179" t="s">
        <v>22</v>
      </c>
      <c r="IH24" s="179">
        <v>2</v>
      </c>
      <c r="II24" s="179" t="s">
        <v>3301</v>
      </c>
      <c r="IJ24" s="179" t="s">
        <v>3300</v>
      </c>
      <c r="IK24" s="176" t="s">
        <v>3716</v>
      </c>
      <c r="IL24" s="186" t="s">
        <v>3747</v>
      </c>
      <c r="IM24" s="186">
        <v>2</v>
      </c>
      <c r="IN24" s="186" t="s">
        <v>3407</v>
      </c>
      <c r="IO24" s="186" t="s">
        <v>22</v>
      </c>
      <c r="IP24" s="186">
        <v>2</v>
      </c>
      <c r="IQ24" s="186" t="s">
        <v>3301</v>
      </c>
      <c r="IR24" s="186" t="s">
        <v>3300</v>
      </c>
      <c r="IS24" s="187" t="s">
        <v>3716</v>
      </c>
    </row>
    <row r="25" spans="1:253" s="281" customFormat="1" ht="12.75" customHeight="1" x14ac:dyDescent="0.25">
      <c r="A25" s="281" t="s">
        <v>2700</v>
      </c>
      <c r="B25" s="281" t="s">
        <v>7960</v>
      </c>
      <c r="C25" s="281" t="s">
        <v>2701</v>
      </c>
      <c r="D25" s="281" t="s">
        <v>607</v>
      </c>
      <c r="E25" s="281" t="s">
        <v>7306</v>
      </c>
      <c r="F25" s="281" t="s">
        <v>2734</v>
      </c>
      <c r="G25" s="174">
        <v>43100000</v>
      </c>
      <c r="H25" s="175" t="s">
        <v>2221</v>
      </c>
      <c r="I25" s="175" t="s">
        <v>22</v>
      </c>
      <c r="J25" s="175">
        <v>2</v>
      </c>
      <c r="K25" s="175" t="s">
        <v>2733</v>
      </c>
      <c r="L25" s="175" t="s">
        <v>2224</v>
      </c>
      <c r="M25" s="176" t="s">
        <v>2704</v>
      </c>
      <c r="N25" s="185" t="s">
        <v>2718</v>
      </c>
      <c r="O25" s="177">
        <v>2381000</v>
      </c>
      <c r="P25" s="177" t="s">
        <v>280</v>
      </c>
      <c r="Q25" s="177" t="s">
        <v>22</v>
      </c>
      <c r="R25" s="177">
        <v>2</v>
      </c>
      <c r="S25" s="177" t="s">
        <v>2717</v>
      </c>
      <c r="T25" s="177" t="s">
        <v>1852</v>
      </c>
      <c r="U25" s="178" t="s">
        <v>2704</v>
      </c>
      <c r="V25" s="185" t="s">
        <v>2727</v>
      </c>
      <c r="W25" s="175">
        <v>43100000</v>
      </c>
      <c r="X25" s="175" t="s">
        <v>2724</v>
      </c>
      <c r="Y25" s="175" t="s">
        <v>22</v>
      </c>
      <c r="Z25" s="175">
        <v>2</v>
      </c>
      <c r="AA25" s="175" t="s">
        <v>2726</v>
      </c>
      <c r="AB25" s="175" t="s">
        <v>2725</v>
      </c>
      <c r="AC25" s="176" t="s">
        <v>2704</v>
      </c>
      <c r="AD25" s="185" t="s">
        <v>2722</v>
      </c>
      <c r="AE25" s="183" t="s">
        <v>14</v>
      </c>
      <c r="AF25" s="183" t="s">
        <v>1870</v>
      </c>
      <c r="AG25" s="183" t="s">
        <v>14</v>
      </c>
      <c r="AH25" s="183" t="s">
        <v>14</v>
      </c>
      <c r="AI25" s="183" t="s">
        <v>2721</v>
      </c>
      <c r="AJ25" s="183" t="s">
        <v>1864</v>
      </c>
      <c r="AK25" s="184" t="s">
        <v>2704</v>
      </c>
      <c r="AL25" s="185" t="s">
        <v>2723</v>
      </c>
      <c r="AM25" s="175" t="s">
        <v>14</v>
      </c>
      <c r="AN25" s="175" t="s">
        <v>1870</v>
      </c>
      <c r="AO25" s="175" t="s">
        <v>14</v>
      </c>
      <c r="AP25" s="175" t="s">
        <v>14</v>
      </c>
      <c r="AQ25" s="175" t="s">
        <v>2721</v>
      </c>
      <c r="AR25" s="175" t="s">
        <v>1864</v>
      </c>
      <c r="AS25" s="176" t="s">
        <v>2704</v>
      </c>
      <c r="AT25" s="186" t="s">
        <v>2716</v>
      </c>
      <c r="AU25" s="183" t="s">
        <v>14</v>
      </c>
      <c r="AV25" s="183" t="s">
        <v>14</v>
      </c>
      <c r="AW25" s="183" t="s">
        <v>14</v>
      </c>
      <c r="AX25" s="183" t="s">
        <v>14</v>
      </c>
      <c r="AY25" s="183" t="s">
        <v>2715</v>
      </c>
      <c r="AZ25" s="183" t="s">
        <v>14</v>
      </c>
      <c r="BA25" s="184" t="s">
        <v>2704</v>
      </c>
      <c r="BB25" s="185" t="s">
        <v>2714</v>
      </c>
      <c r="BC25" s="175" t="s">
        <v>14</v>
      </c>
      <c r="BD25" s="175" t="s">
        <v>14</v>
      </c>
      <c r="BE25" s="175" t="s">
        <v>14</v>
      </c>
      <c r="BF25" s="175" t="s">
        <v>14</v>
      </c>
      <c r="BG25" s="175" t="s">
        <v>15</v>
      </c>
      <c r="BH25" s="175" t="s">
        <v>14</v>
      </c>
      <c r="BI25" s="176" t="s">
        <v>2704</v>
      </c>
      <c r="BJ25" s="186" t="s">
        <v>3338</v>
      </c>
      <c r="BK25" s="186">
        <v>651</v>
      </c>
      <c r="BL25" s="186" t="s">
        <v>3329</v>
      </c>
      <c r="BM25" s="186" t="s">
        <v>60</v>
      </c>
      <c r="BN25" s="186">
        <v>3</v>
      </c>
      <c r="BO25" s="186" t="s">
        <v>3337</v>
      </c>
      <c r="BP25" s="183" t="s">
        <v>2742</v>
      </c>
      <c r="BQ25" s="187" t="s">
        <v>3328</v>
      </c>
      <c r="BR25" s="185" t="s">
        <v>2703</v>
      </c>
      <c r="BS25" s="179" t="s">
        <v>14</v>
      </c>
      <c r="BT25" s="179" t="s">
        <v>14</v>
      </c>
      <c r="BU25" s="179" t="s">
        <v>14</v>
      </c>
      <c r="BV25" s="179" t="s">
        <v>14</v>
      </c>
      <c r="BW25" s="179" t="s">
        <v>2702</v>
      </c>
      <c r="BX25" s="179" t="s">
        <v>14</v>
      </c>
      <c r="BY25" s="176" t="s">
        <v>2704</v>
      </c>
      <c r="BZ25" s="186" t="s">
        <v>2705</v>
      </c>
      <c r="CA25" s="186" t="s">
        <v>14</v>
      </c>
      <c r="CB25" s="186" t="s">
        <v>14</v>
      </c>
      <c r="CC25" s="186" t="s">
        <v>14</v>
      </c>
      <c r="CD25" s="186" t="s">
        <v>14</v>
      </c>
      <c r="CE25" s="186" t="s">
        <v>2702</v>
      </c>
      <c r="CF25" s="186" t="s">
        <v>14</v>
      </c>
      <c r="CG25" s="187" t="s">
        <v>2704</v>
      </c>
      <c r="CH25" s="185" t="s">
        <v>8278</v>
      </c>
      <c r="CI25" s="186" t="e">
        <v>#N/A</v>
      </c>
      <c r="CJ25" s="186" t="e">
        <v>#N/A</v>
      </c>
      <c r="CK25" s="186" t="e">
        <v>#N/A</v>
      </c>
      <c r="CL25" s="186" t="e">
        <v>#N/A</v>
      </c>
      <c r="CM25" s="186" t="e">
        <v>#N/A</v>
      </c>
      <c r="CN25" s="186" t="e">
        <v>#N/A</v>
      </c>
      <c r="CO25" s="188" t="e">
        <v>#N/A</v>
      </c>
      <c r="CP25" s="186" t="s">
        <v>2710</v>
      </c>
      <c r="CQ25" s="179" t="s">
        <v>14</v>
      </c>
      <c r="CR25" s="179" t="s">
        <v>14</v>
      </c>
      <c r="CS25" s="179" t="s">
        <v>14</v>
      </c>
      <c r="CT25" s="179" t="s">
        <v>14</v>
      </c>
      <c r="CU25" s="179" t="s">
        <v>15</v>
      </c>
      <c r="CV25" s="179" t="s">
        <v>14</v>
      </c>
      <c r="CW25" s="176" t="s">
        <v>2704</v>
      </c>
      <c r="CX25" s="186" t="s">
        <v>2730</v>
      </c>
      <c r="CY25" s="183" t="s">
        <v>14</v>
      </c>
      <c r="CZ25" s="183" t="s">
        <v>1863</v>
      </c>
      <c r="DA25" s="183" t="s">
        <v>14</v>
      </c>
      <c r="DB25" s="183" t="s">
        <v>14</v>
      </c>
      <c r="DC25" s="183" t="s">
        <v>2712</v>
      </c>
      <c r="DD25" s="183" t="s">
        <v>2711</v>
      </c>
      <c r="DE25" s="189" t="s">
        <v>2704</v>
      </c>
      <c r="DF25" s="185" t="s">
        <v>2719</v>
      </c>
      <c r="DG25" s="175" t="s">
        <v>14</v>
      </c>
      <c r="DH25" s="179" t="s">
        <v>1863</v>
      </c>
      <c r="DI25" s="179" t="s">
        <v>14</v>
      </c>
      <c r="DJ25" s="179" t="s">
        <v>14</v>
      </c>
      <c r="DK25" s="179" t="s">
        <v>2712</v>
      </c>
      <c r="DL25" s="179" t="s">
        <v>2711</v>
      </c>
      <c r="DM25" s="176" t="s">
        <v>2704</v>
      </c>
      <c r="DN25" s="186" t="s">
        <v>2732</v>
      </c>
      <c r="DO25" s="183" t="s">
        <v>14</v>
      </c>
      <c r="DP25" s="186" t="s">
        <v>1863</v>
      </c>
      <c r="DQ25" s="186" t="s">
        <v>14</v>
      </c>
      <c r="DR25" s="186" t="s">
        <v>14</v>
      </c>
      <c r="DS25" s="186" t="s">
        <v>2712</v>
      </c>
      <c r="DT25" s="186" t="s">
        <v>2711</v>
      </c>
      <c r="DU25" s="187" t="s">
        <v>2704</v>
      </c>
      <c r="DV25" s="185" t="s">
        <v>2720</v>
      </c>
      <c r="DW25" s="175" t="s">
        <v>14</v>
      </c>
      <c r="DX25" s="179" t="s">
        <v>1863</v>
      </c>
      <c r="DY25" s="179" t="s">
        <v>14</v>
      </c>
      <c r="DZ25" s="179" t="s">
        <v>14</v>
      </c>
      <c r="EA25" s="179" t="s">
        <v>2712</v>
      </c>
      <c r="EB25" s="179" t="s">
        <v>2711</v>
      </c>
      <c r="EC25" s="176" t="s">
        <v>2704</v>
      </c>
      <c r="ED25" s="186" t="s">
        <v>2731</v>
      </c>
      <c r="EE25" s="183" t="s">
        <v>14</v>
      </c>
      <c r="EF25" s="186" t="s">
        <v>1863</v>
      </c>
      <c r="EG25" s="186" t="s">
        <v>14</v>
      </c>
      <c r="EH25" s="186" t="s">
        <v>14</v>
      </c>
      <c r="EI25" s="186" t="s">
        <v>2712</v>
      </c>
      <c r="EJ25" s="186" t="s">
        <v>2711</v>
      </c>
      <c r="EK25" s="187" t="s">
        <v>2704</v>
      </c>
      <c r="EL25" s="185" t="s">
        <v>2713</v>
      </c>
      <c r="EM25" s="175" t="s">
        <v>14</v>
      </c>
      <c r="EN25" s="179" t="s">
        <v>1863</v>
      </c>
      <c r="EO25" s="179" t="s">
        <v>14</v>
      </c>
      <c r="EP25" s="179" t="s">
        <v>14</v>
      </c>
      <c r="EQ25" s="179" t="s">
        <v>2712</v>
      </c>
      <c r="ER25" s="179" t="s">
        <v>2711</v>
      </c>
      <c r="ES25" s="176" t="s">
        <v>2704</v>
      </c>
      <c r="ET25" s="186" t="s">
        <v>3336</v>
      </c>
      <c r="EU25" s="186">
        <v>651</v>
      </c>
      <c r="EV25" s="186" t="s">
        <v>3324</v>
      </c>
      <c r="EW25" s="186" t="s">
        <v>60</v>
      </c>
      <c r="EX25" s="186">
        <v>3</v>
      </c>
      <c r="EY25" s="186" t="s">
        <v>3326</v>
      </c>
      <c r="EZ25" s="186" t="s">
        <v>3325</v>
      </c>
      <c r="FA25" s="187" t="s">
        <v>3328</v>
      </c>
      <c r="FB25" s="185" t="s">
        <v>2709</v>
      </c>
      <c r="FC25" s="179">
        <v>2</v>
      </c>
      <c r="FD25" s="179" t="s">
        <v>2706</v>
      </c>
      <c r="FE25" s="179" t="s">
        <v>42</v>
      </c>
      <c r="FF25" s="179">
        <v>1</v>
      </c>
      <c r="FG25" s="179" t="s">
        <v>2708</v>
      </c>
      <c r="FH25" s="179" t="s">
        <v>2707</v>
      </c>
      <c r="FI25" s="176" t="s">
        <v>2704</v>
      </c>
      <c r="FJ25" s="185" t="s">
        <v>2728</v>
      </c>
      <c r="FK25" s="186" t="s">
        <v>14</v>
      </c>
      <c r="FL25" s="186" t="s">
        <v>14</v>
      </c>
      <c r="FM25" s="186" t="s">
        <v>14</v>
      </c>
      <c r="FN25" s="186" t="s">
        <v>14</v>
      </c>
      <c r="FO25" s="186" t="s">
        <v>15</v>
      </c>
      <c r="FP25" s="183" t="s">
        <v>14</v>
      </c>
      <c r="FQ25" s="184" t="s">
        <v>2704</v>
      </c>
      <c r="FR25" s="185" t="s">
        <v>2729</v>
      </c>
      <c r="FS25" s="179" t="s">
        <v>14</v>
      </c>
      <c r="FT25" s="179" t="s">
        <v>14</v>
      </c>
      <c r="FU25" s="179" t="s">
        <v>14</v>
      </c>
      <c r="FV25" s="179" t="s">
        <v>14</v>
      </c>
      <c r="FW25" s="179" t="s">
        <v>15</v>
      </c>
      <c r="FX25" s="179" t="s">
        <v>14</v>
      </c>
      <c r="FY25" s="176" t="s">
        <v>2704</v>
      </c>
      <c r="FZ25" s="186" t="s">
        <v>3753</v>
      </c>
      <c r="GA25" s="186">
        <v>1</v>
      </c>
      <c r="GB25" s="186" t="s">
        <v>3407</v>
      </c>
      <c r="GC25" s="186" t="s">
        <v>22</v>
      </c>
      <c r="GD25" s="186">
        <v>2</v>
      </c>
      <c r="GE25" s="186" t="s">
        <v>3301</v>
      </c>
      <c r="GF25" s="186" t="s">
        <v>3300</v>
      </c>
      <c r="GG25" s="187" t="s">
        <v>3716</v>
      </c>
      <c r="GH25" s="185" t="s">
        <v>3759</v>
      </c>
      <c r="GI25" s="179">
        <v>1</v>
      </c>
      <c r="GJ25" s="179" t="s">
        <v>3407</v>
      </c>
      <c r="GK25" s="179" t="s">
        <v>22</v>
      </c>
      <c r="GL25" s="179">
        <v>2</v>
      </c>
      <c r="GM25" s="179" t="s">
        <v>3301</v>
      </c>
      <c r="GN25" s="179" t="s">
        <v>3300</v>
      </c>
      <c r="GO25" s="176" t="s">
        <v>3716</v>
      </c>
      <c r="GP25" s="186" t="s">
        <v>3754</v>
      </c>
      <c r="GQ25" s="186">
        <v>2</v>
      </c>
      <c r="GR25" s="186" t="s">
        <v>3407</v>
      </c>
      <c r="GS25" s="186" t="s">
        <v>22</v>
      </c>
      <c r="GT25" s="186">
        <v>2</v>
      </c>
      <c r="GU25" s="186" t="s">
        <v>3301</v>
      </c>
      <c r="GV25" s="186" t="s">
        <v>3300</v>
      </c>
      <c r="GW25" s="187" t="s">
        <v>3716</v>
      </c>
      <c r="GX25" s="185" t="s">
        <v>3760</v>
      </c>
      <c r="GY25" s="179">
        <v>0</v>
      </c>
      <c r="GZ25" s="179" t="s">
        <v>3407</v>
      </c>
      <c r="HA25" s="179" t="s">
        <v>22</v>
      </c>
      <c r="HB25" s="179">
        <v>2</v>
      </c>
      <c r="HC25" s="179" t="s">
        <v>3301</v>
      </c>
      <c r="HD25" s="179" t="s">
        <v>3300</v>
      </c>
      <c r="HE25" s="176" t="s">
        <v>3716</v>
      </c>
      <c r="HF25" s="186" t="s">
        <v>3752</v>
      </c>
      <c r="HG25" s="186">
        <v>0</v>
      </c>
      <c r="HH25" s="186" t="s">
        <v>3407</v>
      </c>
      <c r="HI25" s="186" t="s">
        <v>22</v>
      </c>
      <c r="HJ25" s="186">
        <v>2</v>
      </c>
      <c r="HK25" s="186" t="s">
        <v>3301</v>
      </c>
      <c r="HL25" s="186" t="s">
        <v>3300</v>
      </c>
      <c r="HM25" s="187" t="s">
        <v>3716</v>
      </c>
      <c r="HN25" s="185" t="s">
        <v>3758</v>
      </c>
      <c r="HO25" s="179">
        <v>2</v>
      </c>
      <c r="HP25" s="179" t="s">
        <v>3407</v>
      </c>
      <c r="HQ25" s="179" t="s">
        <v>22</v>
      </c>
      <c r="HR25" s="179">
        <v>2</v>
      </c>
      <c r="HS25" s="179" t="s">
        <v>3301</v>
      </c>
      <c r="HT25" s="179" t="s">
        <v>3300</v>
      </c>
      <c r="HU25" s="176" t="s">
        <v>3716</v>
      </c>
      <c r="HV25" s="186" t="s">
        <v>3755</v>
      </c>
      <c r="HW25" s="186">
        <v>0</v>
      </c>
      <c r="HX25" s="186" t="s">
        <v>3407</v>
      </c>
      <c r="HY25" s="186" t="s">
        <v>22</v>
      </c>
      <c r="HZ25" s="186">
        <v>2</v>
      </c>
      <c r="IA25" s="186" t="s">
        <v>3301</v>
      </c>
      <c r="IB25" s="186" t="s">
        <v>3300</v>
      </c>
      <c r="IC25" s="187" t="s">
        <v>3716</v>
      </c>
      <c r="ID25" s="185" t="s">
        <v>3757</v>
      </c>
      <c r="IE25" s="179">
        <v>1</v>
      </c>
      <c r="IF25" s="179" t="s">
        <v>3407</v>
      </c>
      <c r="IG25" s="179" t="s">
        <v>22</v>
      </c>
      <c r="IH25" s="179">
        <v>2</v>
      </c>
      <c r="II25" s="179" t="s">
        <v>3301</v>
      </c>
      <c r="IJ25" s="179" t="s">
        <v>3300</v>
      </c>
      <c r="IK25" s="176" t="s">
        <v>3716</v>
      </c>
      <c r="IL25" s="186" t="s">
        <v>3756</v>
      </c>
      <c r="IM25" s="186">
        <v>1</v>
      </c>
      <c r="IN25" s="186" t="s">
        <v>3407</v>
      </c>
      <c r="IO25" s="186" t="s">
        <v>22</v>
      </c>
      <c r="IP25" s="186">
        <v>2</v>
      </c>
      <c r="IQ25" s="186" t="s">
        <v>3301</v>
      </c>
      <c r="IR25" s="186" t="s">
        <v>3300</v>
      </c>
      <c r="IS25" s="187" t="s">
        <v>3716</v>
      </c>
    </row>
    <row r="26" spans="1:253" s="281" customFormat="1" ht="12.75" customHeight="1" x14ac:dyDescent="0.25">
      <c r="A26" s="281" t="s">
        <v>495</v>
      </c>
      <c r="B26" s="281" t="s">
        <v>7953</v>
      </c>
      <c r="C26" s="281" t="s">
        <v>496</v>
      </c>
      <c r="D26" s="281" t="s">
        <v>497</v>
      </c>
      <c r="E26" s="281" t="s">
        <v>7386</v>
      </c>
      <c r="F26" s="281" t="s">
        <v>3764</v>
      </c>
      <c r="G26" s="174">
        <v>14846000</v>
      </c>
      <c r="H26" s="175" t="s">
        <v>3761</v>
      </c>
      <c r="I26" s="175" t="s">
        <v>22</v>
      </c>
      <c r="J26" s="175">
        <v>2</v>
      </c>
      <c r="K26" s="175" t="s">
        <v>3763</v>
      </c>
      <c r="L26" s="175" t="s">
        <v>3762</v>
      </c>
      <c r="M26" s="176" t="s">
        <v>3716</v>
      </c>
      <c r="N26" s="185" t="s">
        <v>2235</v>
      </c>
      <c r="O26" s="177">
        <v>3449</v>
      </c>
      <c r="P26" s="177" t="s">
        <v>2232</v>
      </c>
      <c r="Q26" s="177" t="s">
        <v>22</v>
      </c>
      <c r="R26" s="177">
        <v>2</v>
      </c>
      <c r="S26" s="177" t="s">
        <v>2234</v>
      </c>
      <c r="T26" s="177" t="s">
        <v>2233</v>
      </c>
      <c r="U26" s="178" t="s">
        <v>2210</v>
      </c>
      <c r="V26" s="185" t="s">
        <v>5235</v>
      </c>
      <c r="W26" s="175">
        <v>5441000</v>
      </c>
      <c r="X26" s="175" t="s">
        <v>5232</v>
      </c>
      <c r="Y26" s="175" t="s">
        <v>60</v>
      </c>
      <c r="Z26" s="175">
        <v>3</v>
      </c>
      <c r="AA26" s="175" t="s">
        <v>5234</v>
      </c>
      <c r="AB26" s="175" t="s">
        <v>5233</v>
      </c>
      <c r="AC26" s="176" t="s">
        <v>5054</v>
      </c>
      <c r="AD26" s="185" t="s">
        <v>5240</v>
      </c>
      <c r="AE26" s="183">
        <v>625000</v>
      </c>
      <c r="AF26" s="183" t="s">
        <v>5237</v>
      </c>
      <c r="AG26" s="183" t="s">
        <v>60</v>
      </c>
      <c r="AH26" s="183">
        <v>3</v>
      </c>
      <c r="AI26" s="183" t="s">
        <v>5239</v>
      </c>
      <c r="AJ26" s="183" t="s">
        <v>5238</v>
      </c>
      <c r="AK26" s="184" t="s">
        <v>5054</v>
      </c>
      <c r="AL26" s="185" t="s">
        <v>5244</v>
      </c>
      <c r="AM26" s="175">
        <v>416000</v>
      </c>
      <c r="AN26" s="175" t="s">
        <v>5241</v>
      </c>
      <c r="AO26" s="175" t="s">
        <v>22</v>
      </c>
      <c r="AP26" s="175">
        <v>2</v>
      </c>
      <c r="AQ26" s="175" t="s">
        <v>5243</v>
      </c>
      <c r="AR26" s="175" t="s">
        <v>5242</v>
      </c>
      <c r="AS26" s="176" t="s">
        <v>5054</v>
      </c>
      <c r="AT26" s="186" t="s">
        <v>2144</v>
      </c>
      <c r="AU26" s="183" t="s">
        <v>14</v>
      </c>
      <c r="AV26" s="183" t="s">
        <v>14</v>
      </c>
      <c r="AW26" s="183" t="s">
        <v>14</v>
      </c>
      <c r="AX26" s="183" t="s">
        <v>14</v>
      </c>
      <c r="AY26" s="183" t="s">
        <v>1812</v>
      </c>
      <c r="AZ26" s="183" t="s">
        <v>14</v>
      </c>
      <c r="BA26" s="184" t="s">
        <v>2132</v>
      </c>
      <c r="BB26" s="185" t="s">
        <v>1469</v>
      </c>
      <c r="BC26" s="175" t="s">
        <v>14</v>
      </c>
      <c r="BD26" s="175" t="s">
        <v>14</v>
      </c>
      <c r="BE26" s="175" t="s">
        <v>14</v>
      </c>
      <c r="BF26" s="175" t="s">
        <v>14</v>
      </c>
      <c r="BG26" s="175" t="s">
        <v>14</v>
      </c>
      <c r="BH26" s="175" t="s">
        <v>14</v>
      </c>
      <c r="BI26" s="176" t="s">
        <v>1468</v>
      </c>
      <c r="BJ26" s="186" t="s">
        <v>2745</v>
      </c>
      <c r="BK26" s="186">
        <v>1</v>
      </c>
      <c r="BL26" s="186" t="s">
        <v>2741</v>
      </c>
      <c r="BM26" s="186" t="s">
        <v>22</v>
      </c>
      <c r="BN26" s="186">
        <v>2</v>
      </c>
      <c r="BO26" s="186" t="s">
        <v>2743</v>
      </c>
      <c r="BP26" s="183" t="s">
        <v>2742</v>
      </c>
      <c r="BQ26" s="187" t="s">
        <v>2739</v>
      </c>
      <c r="BR26" s="185" t="s">
        <v>498</v>
      </c>
      <c r="BS26" s="179" t="s">
        <v>14</v>
      </c>
      <c r="BT26" s="179">
        <v>0</v>
      </c>
      <c r="BU26" s="179" t="s">
        <v>22</v>
      </c>
      <c r="BV26" s="179">
        <v>2</v>
      </c>
      <c r="BW26" s="179">
        <v>0</v>
      </c>
      <c r="BX26" s="179">
        <v>0</v>
      </c>
      <c r="BY26" s="176" t="s">
        <v>457</v>
      </c>
      <c r="BZ26" s="186" t="s">
        <v>499</v>
      </c>
      <c r="CA26" s="186" t="s">
        <v>14</v>
      </c>
      <c r="CB26" s="186">
        <v>0</v>
      </c>
      <c r="CC26" s="186" t="s">
        <v>14</v>
      </c>
      <c r="CD26" s="186" t="s">
        <v>14</v>
      </c>
      <c r="CE26" s="186">
        <v>0</v>
      </c>
      <c r="CF26" s="186">
        <v>0</v>
      </c>
      <c r="CG26" s="187" t="s">
        <v>457</v>
      </c>
      <c r="CH26" s="185" t="s">
        <v>8279</v>
      </c>
      <c r="CI26" s="186" t="e">
        <v>#N/A</v>
      </c>
      <c r="CJ26" s="186" t="e">
        <v>#N/A</v>
      </c>
      <c r="CK26" s="186" t="e">
        <v>#N/A</v>
      </c>
      <c r="CL26" s="186" t="e">
        <v>#N/A</v>
      </c>
      <c r="CM26" s="186" t="e">
        <v>#N/A</v>
      </c>
      <c r="CN26" s="186" t="e">
        <v>#N/A</v>
      </c>
      <c r="CO26" s="188" t="e">
        <v>#N/A</v>
      </c>
      <c r="CP26" s="186" t="s">
        <v>1358</v>
      </c>
      <c r="CQ26" s="179" t="s">
        <v>14</v>
      </c>
      <c r="CR26" s="179" t="s">
        <v>14</v>
      </c>
      <c r="CS26" s="179" t="s">
        <v>14</v>
      </c>
      <c r="CT26" s="179" t="s">
        <v>14</v>
      </c>
      <c r="CU26" s="179" t="s">
        <v>14</v>
      </c>
      <c r="CV26" s="179" t="s">
        <v>14</v>
      </c>
      <c r="CW26" s="176" t="s">
        <v>1359</v>
      </c>
      <c r="CX26" s="186" t="s">
        <v>5246</v>
      </c>
      <c r="CY26" s="183">
        <v>416000</v>
      </c>
      <c r="CZ26" s="183" t="s">
        <v>5241</v>
      </c>
      <c r="DA26" s="183" t="s">
        <v>60</v>
      </c>
      <c r="DB26" s="183">
        <v>3</v>
      </c>
      <c r="DC26" s="183" t="s">
        <v>5243</v>
      </c>
      <c r="DD26" s="183" t="s">
        <v>5245</v>
      </c>
      <c r="DE26" s="189" t="s">
        <v>5054</v>
      </c>
      <c r="DF26" s="185" t="s">
        <v>5250</v>
      </c>
      <c r="DG26" s="175">
        <v>4817000</v>
      </c>
      <c r="DH26" s="179" t="s">
        <v>5247</v>
      </c>
      <c r="DI26" s="179" t="s">
        <v>60</v>
      </c>
      <c r="DJ26" s="179">
        <v>3</v>
      </c>
      <c r="DK26" s="179" t="s">
        <v>5249</v>
      </c>
      <c r="DL26" s="179" t="s">
        <v>5248</v>
      </c>
      <c r="DM26" s="176" t="s">
        <v>5054</v>
      </c>
      <c r="DN26" s="186" t="s">
        <v>5253</v>
      </c>
      <c r="DO26" s="183">
        <v>209000</v>
      </c>
      <c r="DP26" s="186" t="s">
        <v>5251</v>
      </c>
      <c r="DQ26" s="186" t="s">
        <v>60</v>
      </c>
      <c r="DR26" s="186">
        <v>3</v>
      </c>
      <c r="DS26" s="186" t="s">
        <v>5252</v>
      </c>
      <c r="DT26" s="186" t="s">
        <v>5245</v>
      </c>
      <c r="DU26" s="187" t="s">
        <v>5054</v>
      </c>
      <c r="DV26" s="185" t="s">
        <v>5254</v>
      </c>
      <c r="DW26" s="175">
        <v>416000</v>
      </c>
      <c r="DX26" s="179" t="s">
        <v>5241</v>
      </c>
      <c r="DY26" s="179" t="s">
        <v>60</v>
      </c>
      <c r="DZ26" s="179">
        <v>3</v>
      </c>
      <c r="EA26" s="179" t="s">
        <v>5243</v>
      </c>
      <c r="EB26" s="179" t="s">
        <v>5245</v>
      </c>
      <c r="EC26" s="176" t="s">
        <v>5054</v>
      </c>
      <c r="ED26" s="186" t="s">
        <v>5256</v>
      </c>
      <c r="EE26" s="183">
        <v>0</v>
      </c>
      <c r="EF26" s="186" t="s">
        <v>14</v>
      </c>
      <c r="EG26" s="186" t="s">
        <v>60</v>
      </c>
      <c r="EH26" s="186">
        <v>3</v>
      </c>
      <c r="EI26" s="186" t="s">
        <v>5255</v>
      </c>
      <c r="EJ26" s="186" t="s">
        <v>14</v>
      </c>
      <c r="EK26" s="187" t="s">
        <v>5054</v>
      </c>
      <c r="EL26" s="185" t="s">
        <v>5257</v>
      </c>
      <c r="EM26" s="175">
        <v>0</v>
      </c>
      <c r="EN26" s="179" t="s">
        <v>14</v>
      </c>
      <c r="EO26" s="179" t="s">
        <v>60</v>
      </c>
      <c r="EP26" s="179">
        <v>3</v>
      </c>
      <c r="EQ26" s="179" t="s">
        <v>5255</v>
      </c>
      <c r="ER26" s="179" t="s">
        <v>14</v>
      </c>
      <c r="ES26" s="176" t="s">
        <v>5054</v>
      </c>
      <c r="ET26" s="186" t="s">
        <v>2744</v>
      </c>
      <c r="EU26" s="186">
        <v>1</v>
      </c>
      <c r="EV26" s="186" t="s">
        <v>2741</v>
      </c>
      <c r="EW26" s="186" t="s">
        <v>22</v>
      </c>
      <c r="EX26" s="186">
        <v>2</v>
      </c>
      <c r="EY26" s="186" t="s">
        <v>2743</v>
      </c>
      <c r="EZ26" s="186" t="s">
        <v>2742</v>
      </c>
      <c r="FA26" s="187" t="s">
        <v>2739</v>
      </c>
      <c r="FB26" s="185" t="s">
        <v>501</v>
      </c>
      <c r="FC26" s="179">
        <v>2</v>
      </c>
      <c r="FD26" s="179">
        <v>0</v>
      </c>
      <c r="FE26" s="179" t="s">
        <v>22</v>
      </c>
      <c r="FF26" s="179">
        <v>2</v>
      </c>
      <c r="FG26" s="179" t="s">
        <v>500</v>
      </c>
      <c r="FH26" s="179">
        <v>0</v>
      </c>
      <c r="FI26" s="176" t="s">
        <v>457</v>
      </c>
      <c r="FJ26" s="185" t="s">
        <v>502</v>
      </c>
      <c r="FK26" s="186" t="s">
        <v>14</v>
      </c>
      <c r="FL26" s="186">
        <v>0</v>
      </c>
      <c r="FM26" s="186" t="s">
        <v>22</v>
      </c>
      <c r="FN26" s="186">
        <v>2</v>
      </c>
      <c r="FO26" s="186">
        <v>0</v>
      </c>
      <c r="FP26" s="183">
        <v>0</v>
      </c>
      <c r="FQ26" s="184" t="s">
        <v>457</v>
      </c>
      <c r="FR26" s="185" t="s">
        <v>1360</v>
      </c>
      <c r="FS26" s="179">
        <v>0</v>
      </c>
      <c r="FT26" s="179">
        <v>0</v>
      </c>
      <c r="FU26" s="179" t="s">
        <v>22</v>
      </c>
      <c r="FV26" s="179">
        <v>2</v>
      </c>
      <c r="FW26" s="179">
        <v>0</v>
      </c>
      <c r="FX26" s="179">
        <v>0</v>
      </c>
      <c r="FY26" s="176" t="s">
        <v>1359</v>
      </c>
      <c r="FZ26" s="186" t="s">
        <v>4073</v>
      </c>
      <c r="GA26" s="186">
        <v>0</v>
      </c>
      <c r="GB26" s="186" t="s">
        <v>3407</v>
      </c>
      <c r="GC26" s="186" t="s">
        <v>22</v>
      </c>
      <c r="GD26" s="186">
        <v>2</v>
      </c>
      <c r="GE26" s="186" t="s">
        <v>3301</v>
      </c>
      <c r="GF26" s="186" t="s">
        <v>3300</v>
      </c>
      <c r="GG26" s="187" t="s">
        <v>4068</v>
      </c>
      <c r="GH26" s="185" t="s">
        <v>4079</v>
      </c>
      <c r="GI26" s="179">
        <v>0</v>
      </c>
      <c r="GJ26" s="179" t="s">
        <v>3407</v>
      </c>
      <c r="GK26" s="179" t="s">
        <v>22</v>
      </c>
      <c r="GL26" s="179">
        <v>2</v>
      </c>
      <c r="GM26" s="179" t="s">
        <v>3301</v>
      </c>
      <c r="GN26" s="179" t="s">
        <v>3300</v>
      </c>
      <c r="GO26" s="176" t="s">
        <v>4068</v>
      </c>
      <c r="GP26" s="186" t="s">
        <v>4074</v>
      </c>
      <c r="GQ26" s="186">
        <v>0</v>
      </c>
      <c r="GR26" s="186" t="s">
        <v>3407</v>
      </c>
      <c r="GS26" s="186" t="s">
        <v>22</v>
      </c>
      <c r="GT26" s="186">
        <v>2</v>
      </c>
      <c r="GU26" s="186" t="s">
        <v>3301</v>
      </c>
      <c r="GV26" s="186" t="s">
        <v>3300</v>
      </c>
      <c r="GW26" s="187" t="s">
        <v>4068</v>
      </c>
      <c r="GX26" s="185" t="s">
        <v>4080</v>
      </c>
      <c r="GY26" s="179">
        <v>0</v>
      </c>
      <c r="GZ26" s="179" t="s">
        <v>3407</v>
      </c>
      <c r="HA26" s="179" t="s">
        <v>22</v>
      </c>
      <c r="HB26" s="179">
        <v>2</v>
      </c>
      <c r="HC26" s="179" t="s">
        <v>3301</v>
      </c>
      <c r="HD26" s="179" t="s">
        <v>3300</v>
      </c>
      <c r="HE26" s="176" t="s">
        <v>4068</v>
      </c>
      <c r="HF26" s="186" t="s">
        <v>4072</v>
      </c>
      <c r="HG26" s="186">
        <v>0</v>
      </c>
      <c r="HH26" s="186" t="s">
        <v>3407</v>
      </c>
      <c r="HI26" s="186" t="s">
        <v>22</v>
      </c>
      <c r="HJ26" s="186">
        <v>2</v>
      </c>
      <c r="HK26" s="186" t="s">
        <v>3301</v>
      </c>
      <c r="HL26" s="186" t="s">
        <v>3300</v>
      </c>
      <c r="HM26" s="187" t="s">
        <v>4068</v>
      </c>
      <c r="HN26" s="185" t="s">
        <v>4078</v>
      </c>
      <c r="HO26" s="179">
        <v>2</v>
      </c>
      <c r="HP26" s="179" t="s">
        <v>3407</v>
      </c>
      <c r="HQ26" s="179" t="s">
        <v>22</v>
      </c>
      <c r="HR26" s="179">
        <v>2</v>
      </c>
      <c r="HS26" s="179" t="s">
        <v>3301</v>
      </c>
      <c r="HT26" s="179" t="s">
        <v>3300</v>
      </c>
      <c r="HU26" s="176" t="s">
        <v>4068</v>
      </c>
      <c r="HV26" s="186" t="s">
        <v>4075</v>
      </c>
      <c r="HW26" s="186">
        <v>0</v>
      </c>
      <c r="HX26" s="186" t="s">
        <v>3407</v>
      </c>
      <c r="HY26" s="186" t="s">
        <v>22</v>
      </c>
      <c r="HZ26" s="186">
        <v>2</v>
      </c>
      <c r="IA26" s="186" t="s">
        <v>3301</v>
      </c>
      <c r="IB26" s="186" t="s">
        <v>3300</v>
      </c>
      <c r="IC26" s="187" t="s">
        <v>4068</v>
      </c>
      <c r="ID26" s="185" t="s">
        <v>4077</v>
      </c>
      <c r="IE26" s="179">
        <v>1</v>
      </c>
      <c r="IF26" s="179" t="s">
        <v>3407</v>
      </c>
      <c r="IG26" s="179" t="s">
        <v>22</v>
      </c>
      <c r="IH26" s="179">
        <v>2</v>
      </c>
      <c r="II26" s="179" t="s">
        <v>3301</v>
      </c>
      <c r="IJ26" s="179" t="s">
        <v>3300</v>
      </c>
      <c r="IK26" s="176" t="s">
        <v>4068</v>
      </c>
      <c r="IL26" s="186" t="s">
        <v>4076</v>
      </c>
      <c r="IM26" s="186">
        <v>0</v>
      </c>
      <c r="IN26" s="186" t="s">
        <v>3407</v>
      </c>
      <c r="IO26" s="186" t="s">
        <v>22</v>
      </c>
      <c r="IP26" s="186">
        <v>2</v>
      </c>
      <c r="IQ26" s="186" t="s">
        <v>3301</v>
      </c>
      <c r="IR26" s="186" t="s">
        <v>3300</v>
      </c>
      <c r="IS26" s="187" t="s">
        <v>4068</v>
      </c>
    </row>
    <row r="27" spans="1:253" s="281" customFormat="1" ht="12.75" customHeight="1" x14ac:dyDescent="0.25">
      <c r="A27" s="281" t="s">
        <v>263</v>
      </c>
      <c r="B27" s="281" t="s">
        <v>7953</v>
      </c>
      <c r="C27" s="281" t="s">
        <v>264</v>
      </c>
      <c r="D27" s="281" t="s">
        <v>265</v>
      </c>
      <c r="E27" s="281" t="s">
        <v>7387</v>
      </c>
      <c r="F27" s="281" t="s">
        <v>2502</v>
      </c>
      <c r="G27" s="174">
        <v>100388000</v>
      </c>
      <c r="H27" s="175" t="s">
        <v>2499</v>
      </c>
      <c r="I27" s="175" t="s">
        <v>22</v>
      </c>
      <c r="J27" s="175">
        <v>2</v>
      </c>
      <c r="K27" s="175" t="s">
        <v>2501</v>
      </c>
      <c r="L27" s="175" t="s">
        <v>2500</v>
      </c>
      <c r="M27" s="176" t="s">
        <v>2490</v>
      </c>
      <c r="N27" s="185" t="s">
        <v>2498</v>
      </c>
      <c r="O27" s="177">
        <v>91071.77</v>
      </c>
      <c r="P27" s="177" t="s">
        <v>2495</v>
      </c>
      <c r="Q27" s="177" t="s">
        <v>22</v>
      </c>
      <c r="R27" s="177">
        <v>2</v>
      </c>
      <c r="S27" s="177" t="s">
        <v>2497</v>
      </c>
      <c r="T27" s="177" t="s">
        <v>2496</v>
      </c>
      <c r="U27" s="178" t="s">
        <v>2490</v>
      </c>
      <c r="V27" s="185" t="s">
        <v>6402</v>
      </c>
      <c r="W27" s="175">
        <v>23300000</v>
      </c>
      <c r="X27" s="175" t="s">
        <v>6399</v>
      </c>
      <c r="Y27" s="175" t="s">
        <v>60</v>
      </c>
      <c r="Z27" s="175">
        <v>3</v>
      </c>
      <c r="AA27" s="175" t="s">
        <v>6401</v>
      </c>
      <c r="AB27" s="175" t="s">
        <v>6400</v>
      </c>
      <c r="AC27" s="176" t="s">
        <v>6403</v>
      </c>
      <c r="AD27" s="185" t="s">
        <v>6772</v>
      </c>
      <c r="AE27" s="183">
        <v>1435000</v>
      </c>
      <c r="AF27" s="183" t="s">
        <v>6769</v>
      </c>
      <c r="AG27" s="183" t="s">
        <v>60</v>
      </c>
      <c r="AH27" s="183">
        <v>3</v>
      </c>
      <c r="AI27" s="183" t="s">
        <v>6771</v>
      </c>
      <c r="AJ27" s="183" t="s">
        <v>6770</v>
      </c>
      <c r="AK27" s="184" t="s">
        <v>6773</v>
      </c>
      <c r="AL27" s="185" t="s">
        <v>6775</v>
      </c>
      <c r="AM27" s="175">
        <v>503000</v>
      </c>
      <c r="AN27" s="175" t="s">
        <v>6769</v>
      </c>
      <c r="AO27" s="175" t="s">
        <v>60</v>
      </c>
      <c r="AP27" s="175">
        <v>3</v>
      </c>
      <c r="AQ27" s="175" t="s">
        <v>6774</v>
      </c>
      <c r="AR27" s="175" t="s">
        <v>6770</v>
      </c>
      <c r="AS27" s="176" t="s">
        <v>6773</v>
      </c>
      <c r="AT27" s="186" t="s">
        <v>2494</v>
      </c>
      <c r="AU27" s="183" t="s">
        <v>14</v>
      </c>
      <c r="AV27" s="183" t="s">
        <v>14</v>
      </c>
      <c r="AW27" s="183" t="s">
        <v>14</v>
      </c>
      <c r="AX27" s="183" t="s">
        <v>14</v>
      </c>
      <c r="AY27" s="183" t="s">
        <v>218</v>
      </c>
      <c r="AZ27" s="183" t="s">
        <v>14</v>
      </c>
      <c r="BA27" s="184" t="s">
        <v>2490</v>
      </c>
      <c r="BB27" s="185" t="s">
        <v>2493</v>
      </c>
      <c r="BC27" s="175" t="s">
        <v>14</v>
      </c>
      <c r="BD27" s="175" t="s">
        <v>14</v>
      </c>
      <c r="BE27" s="175" t="s">
        <v>14</v>
      </c>
      <c r="BF27" s="175" t="s">
        <v>14</v>
      </c>
      <c r="BG27" s="175" t="s">
        <v>218</v>
      </c>
      <c r="BH27" s="175" t="s">
        <v>14</v>
      </c>
      <c r="BI27" s="176" t="s">
        <v>2490</v>
      </c>
      <c r="BJ27" s="186" t="s">
        <v>5812</v>
      </c>
      <c r="BK27" s="186">
        <v>0</v>
      </c>
      <c r="BL27" s="186" t="s">
        <v>5810</v>
      </c>
      <c r="BM27" s="186" t="s">
        <v>22</v>
      </c>
      <c r="BN27" s="186">
        <v>2</v>
      </c>
      <c r="BO27" s="186" t="s">
        <v>5811</v>
      </c>
      <c r="BP27" s="183" t="s">
        <v>2949</v>
      </c>
      <c r="BQ27" s="187" t="s">
        <v>5813</v>
      </c>
      <c r="BR27" s="185" t="s">
        <v>2489</v>
      </c>
      <c r="BS27" s="179" t="s">
        <v>14</v>
      </c>
      <c r="BT27" s="179" t="s">
        <v>14</v>
      </c>
      <c r="BU27" s="179" t="s">
        <v>14</v>
      </c>
      <c r="BV27" s="179" t="s">
        <v>14</v>
      </c>
      <c r="BW27" s="179" t="s">
        <v>218</v>
      </c>
      <c r="BX27" s="179" t="s">
        <v>14</v>
      </c>
      <c r="BY27" s="176" t="s">
        <v>2490</v>
      </c>
      <c r="BZ27" s="186" t="s">
        <v>2491</v>
      </c>
      <c r="CA27" s="186" t="s">
        <v>14</v>
      </c>
      <c r="CB27" s="186" t="s">
        <v>14</v>
      </c>
      <c r="CC27" s="186" t="s">
        <v>14</v>
      </c>
      <c r="CD27" s="186" t="s">
        <v>14</v>
      </c>
      <c r="CE27" s="186" t="s">
        <v>218</v>
      </c>
      <c r="CF27" s="186" t="s">
        <v>14</v>
      </c>
      <c r="CG27" s="187" t="s">
        <v>2490</v>
      </c>
      <c r="CH27" s="185" t="s">
        <v>8280</v>
      </c>
      <c r="CI27" s="186" t="e">
        <v>#N/A</v>
      </c>
      <c r="CJ27" s="186" t="e">
        <v>#N/A</v>
      </c>
      <c r="CK27" s="186" t="e">
        <v>#N/A</v>
      </c>
      <c r="CL27" s="186" t="e">
        <v>#N/A</v>
      </c>
      <c r="CM27" s="186" t="e">
        <v>#N/A</v>
      </c>
      <c r="CN27" s="186" t="e">
        <v>#N/A</v>
      </c>
      <c r="CO27" s="188" t="e">
        <v>#N/A</v>
      </c>
      <c r="CP27" s="186" t="s">
        <v>2492</v>
      </c>
      <c r="CQ27" s="179" t="s">
        <v>14</v>
      </c>
      <c r="CR27" s="179" t="s">
        <v>14</v>
      </c>
      <c r="CS27" s="179" t="s">
        <v>14</v>
      </c>
      <c r="CT27" s="179" t="s">
        <v>14</v>
      </c>
      <c r="CU27" s="179" t="s">
        <v>218</v>
      </c>
      <c r="CV27" s="179" t="s">
        <v>14</v>
      </c>
      <c r="CW27" s="176" t="s">
        <v>2490</v>
      </c>
      <c r="CX27" s="186" t="s">
        <v>6777</v>
      </c>
      <c r="CY27" s="183">
        <v>503000</v>
      </c>
      <c r="CZ27" s="183" t="s">
        <v>6769</v>
      </c>
      <c r="DA27" s="183" t="s">
        <v>60</v>
      </c>
      <c r="DB27" s="183">
        <v>3</v>
      </c>
      <c r="DC27" s="183" t="s">
        <v>6776</v>
      </c>
      <c r="DD27" s="183" t="s">
        <v>6770</v>
      </c>
      <c r="DE27" s="189" t="s">
        <v>6773</v>
      </c>
      <c r="DF27" s="185" t="s">
        <v>6778</v>
      </c>
      <c r="DG27" s="175">
        <v>21865000</v>
      </c>
      <c r="DH27" s="179" t="s">
        <v>6769</v>
      </c>
      <c r="DI27" s="179" t="s">
        <v>60</v>
      </c>
      <c r="DJ27" s="179">
        <v>3</v>
      </c>
      <c r="DK27" s="179" t="s">
        <v>6776</v>
      </c>
      <c r="DL27" s="179" t="s">
        <v>6770</v>
      </c>
      <c r="DM27" s="176" t="s">
        <v>6773</v>
      </c>
      <c r="DN27" s="186" t="s">
        <v>6779</v>
      </c>
      <c r="DO27" s="183">
        <v>933000</v>
      </c>
      <c r="DP27" s="186" t="s">
        <v>6769</v>
      </c>
      <c r="DQ27" s="186" t="s">
        <v>60</v>
      </c>
      <c r="DR27" s="186">
        <v>3</v>
      </c>
      <c r="DS27" s="186" t="s">
        <v>6776</v>
      </c>
      <c r="DT27" s="186" t="s">
        <v>6770</v>
      </c>
      <c r="DU27" s="187" t="s">
        <v>6773</v>
      </c>
      <c r="DV27" s="185" t="s">
        <v>6780</v>
      </c>
      <c r="DW27" s="175">
        <v>165000</v>
      </c>
      <c r="DX27" s="179" t="s">
        <v>6769</v>
      </c>
      <c r="DY27" s="179" t="s">
        <v>60</v>
      </c>
      <c r="DZ27" s="179">
        <v>3</v>
      </c>
      <c r="EA27" s="179" t="s">
        <v>6776</v>
      </c>
      <c r="EB27" s="179" t="s">
        <v>6770</v>
      </c>
      <c r="EC27" s="176" t="s">
        <v>6773</v>
      </c>
      <c r="ED27" s="186" t="s">
        <v>6781</v>
      </c>
      <c r="EE27" s="183">
        <v>338000</v>
      </c>
      <c r="EF27" s="186" t="s">
        <v>6769</v>
      </c>
      <c r="EG27" s="186" t="s">
        <v>60</v>
      </c>
      <c r="EH27" s="186">
        <v>3</v>
      </c>
      <c r="EI27" s="186" t="s">
        <v>6776</v>
      </c>
      <c r="EJ27" s="186" t="s">
        <v>6770</v>
      </c>
      <c r="EK27" s="187" t="s">
        <v>6773</v>
      </c>
      <c r="EL27" s="185" t="s">
        <v>6782</v>
      </c>
      <c r="EM27" s="175">
        <v>0</v>
      </c>
      <c r="EN27" s="179" t="s">
        <v>6769</v>
      </c>
      <c r="EO27" s="179" t="s">
        <v>60</v>
      </c>
      <c r="EP27" s="179">
        <v>3</v>
      </c>
      <c r="EQ27" s="179" t="s">
        <v>6776</v>
      </c>
      <c r="ER27" s="179" t="s">
        <v>6770</v>
      </c>
      <c r="ES27" s="176" t="s">
        <v>6773</v>
      </c>
      <c r="ET27" s="186" t="s">
        <v>5815</v>
      </c>
      <c r="EU27" s="186">
        <v>221</v>
      </c>
      <c r="EV27" s="186" t="s">
        <v>5810</v>
      </c>
      <c r="EW27" s="186" t="s">
        <v>22</v>
      </c>
      <c r="EX27" s="186">
        <v>2</v>
      </c>
      <c r="EY27" s="186" t="s">
        <v>5814</v>
      </c>
      <c r="EZ27" s="186" t="s">
        <v>2949</v>
      </c>
      <c r="FA27" s="187" t="s">
        <v>5813</v>
      </c>
      <c r="FB27" s="185" t="s">
        <v>267</v>
      </c>
      <c r="FC27" s="179">
        <v>2</v>
      </c>
      <c r="FD27" s="179">
        <v>0</v>
      </c>
      <c r="FE27" s="179" t="s">
        <v>22</v>
      </c>
      <c r="FF27" s="179">
        <v>2</v>
      </c>
      <c r="FG27" s="179" t="s">
        <v>266</v>
      </c>
      <c r="FH27" s="179">
        <v>0</v>
      </c>
      <c r="FI27" s="176" t="s">
        <v>268</v>
      </c>
      <c r="FJ27" s="185" t="s">
        <v>269</v>
      </c>
      <c r="FK27" s="186" t="s">
        <v>14</v>
      </c>
      <c r="FL27" s="186">
        <v>0</v>
      </c>
      <c r="FM27" s="186" t="s">
        <v>14</v>
      </c>
      <c r="FN27" s="186" t="s">
        <v>14</v>
      </c>
      <c r="FO27" s="186">
        <v>0</v>
      </c>
      <c r="FP27" s="183">
        <v>0</v>
      </c>
      <c r="FQ27" s="184" t="s">
        <v>268</v>
      </c>
      <c r="FR27" s="185" t="s">
        <v>270</v>
      </c>
      <c r="FS27" s="179" t="s">
        <v>14</v>
      </c>
      <c r="FT27" s="179">
        <v>0</v>
      </c>
      <c r="FU27" s="179" t="s">
        <v>14</v>
      </c>
      <c r="FV27" s="179" t="s">
        <v>14</v>
      </c>
      <c r="FW27" s="179">
        <v>0</v>
      </c>
      <c r="FX27" s="179">
        <v>0</v>
      </c>
      <c r="FY27" s="176" t="s">
        <v>268</v>
      </c>
      <c r="FZ27" s="186" t="s">
        <v>3938</v>
      </c>
      <c r="GA27" s="186">
        <v>1</v>
      </c>
      <c r="GB27" s="186" t="s">
        <v>3407</v>
      </c>
      <c r="GC27" s="186" t="s">
        <v>22</v>
      </c>
      <c r="GD27" s="186">
        <v>2</v>
      </c>
      <c r="GE27" s="186" t="s">
        <v>3301</v>
      </c>
      <c r="GF27" s="186" t="s">
        <v>3300</v>
      </c>
      <c r="GG27" s="187" t="s">
        <v>3928</v>
      </c>
      <c r="GH27" s="185" t="s">
        <v>3944</v>
      </c>
      <c r="GI27" s="179">
        <v>1</v>
      </c>
      <c r="GJ27" s="179" t="s">
        <v>3407</v>
      </c>
      <c r="GK27" s="179" t="s">
        <v>22</v>
      </c>
      <c r="GL27" s="179">
        <v>2</v>
      </c>
      <c r="GM27" s="179" t="s">
        <v>3301</v>
      </c>
      <c r="GN27" s="179" t="s">
        <v>3300</v>
      </c>
      <c r="GO27" s="176" t="s">
        <v>3928</v>
      </c>
      <c r="GP27" s="186" t="s">
        <v>3939</v>
      </c>
      <c r="GQ27" s="186">
        <v>0</v>
      </c>
      <c r="GR27" s="186" t="s">
        <v>3407</v>
      </c>
      <c r="GS27" s="186" t="s">
        <v>22</v>
      </c>
      <c r="GT27" s="186">
        <v>2</v>
      </c>
      <c r="GU27" s="186" t="s">
        <v>3301</v>
      </c>
      <c r="GV27" s="186" t="s">
        <v>3300</v>
      </c>
      <c r="GW27" s="187" t="s">
        <v>3928</v>
      </c>
      <c r="GX27" s="185" t="s">
        <v>3945</v>
      </c>
      <c r="GY27" s="179">
        <v>0</v>
      </c>
      <c r="GZ27" s="179" t="s">
        <v>3407</v>
      </c>
      <c r="HA27" s="179" t="s">
        <v>22</v>
      </c>
      <c r="HB27" s="179">
        <v>2</v>
      </c>
      <c r="HC27" s="179" t="s">
        <v>3301</v>
      </c>
      <c r="HD27" s="179" t="s">
        <v>3300</v>
      </c>
      <c r="HE27" s="176" t="s">
        <v>3928</v>
      </c>
      <c r="HF27" s="186" t="s">
        <v>3937</v>
      </c>
      <c r="HG27" s="186">
        <v>0</v>
      </c>
      <c r="HH27" s="186" t="s">
        <v>3407</v>
      </c>
      <c r="HI27" s="186" t="s">
        <v>22</v>
      </c>
      <c r="HJ27" s="186">
        <v>2</v>
      </c>
      <c r="HK27" s="186" t="s">
        <v>3301</v>
      </c>
      <c r="HL27" s="186" t="s">
        <v>3300</v>
      </c>
      <c r="HM27" s="187" t="s">
        <v>3928</v>
      </c>
      <c r="HN27" s="185" t="s">
        <v>3943</v>
      </c>
      <c r="HO27" s="179">
        <v>0</v>
      </c>
      <c r="HP27" s="179" t="s">
        <v>3407</v>
      </c>
      <c r="HQ27" s="179" t="s">
        <v>22</v>
      </c>
      <c r="HR27" s="179">
        <v>2</v>
      </c>
      <c r="HS27" s="179" t="s">
        <v>3301</v>
      </c>
      <c r="HT27" s="179" t="s">
        <v>3300</v>
      </c>
      <c r="HU27" s="176" t="s">
        <v>3928</v>
      </c>
      <c r="HV27" s="186" t="s">
        <v>3940</v>
      </c>
      <c r="HW27" s="186">
        <v>1</v>
      </c>
      <c r="HX27" s="186" t="s">
        <v>3407</v>
      </c>
      <c r="HY27" s="186" t="s">
        <v>22</v>
      </c>
      <c r="HZ27" s="186">
        <v>2</v>
      </c>
      <c r="IA27" s="186" t="s">
        <v>3301</v>
      </c>
      <c r="IB27" s="186" t="s">
        <v>3300</v>
      </c>
      <c r="IC27" s="187" t="s">
        <v>3928</v>
      </c>
      <c r="ID27" s="185" t="s">
        <v>3942</v>
      </c>
      <c r="IE27" s="179">
        <v>1</v>
      </c>
      <c r="IF27" s="179" t="s">
        <v>3407</v>
      </c>
      <c r="IG27" s="179" t="s">
        <v>22</v>
      </c>
      <c r="IH27" s="179">
        <v>2</v>
      </c>
      <c r="II27" s="179" t="s">
        <v>3301</v>
      </c>
      <c r="IJ27" s="179" t="s">
        <v>3300</v>
      </c>
      <c r="IK27" s="176" t="s">
        <v>3928</v>
      </c>
      <c r="IL27" s="186" t="s">
        <v>3941</v>
      </c>
      <c r="IM27" s="186">
        <v>1</v>
      </c>
      <c r="IN27" s="186" t="s">
        <v>3407</v>
      </c>
      <c r="IO27" s="186" t="s">
        <v>22</v>
      </c>
      <c r="IP27" s="186">
        <v>2</v>
      </c>
      <c r="IQ27" s="186" t="s">
        <v>3301</v>
      </c>
      <c r="IR27" s="186" t="s">
        <v>3300</v>
      </c>
      <c r="IS27" s="187" t="s">
        <v>3928</v>
      </c>
    </row>
    <row r="28" spans="1:253" s="281" customFormat="1" ht="12.75" customHeight="1" x14ac:dyDescent="0.25">
      <c r="A28" s="281" t="s">
        <v>376</v>
      </c>
      <c r="B28" s="281" t="s">
        <v>7940</v>
      </c>
      <c r="C28" s="281" t="s">
        <v>377</v>
      </c>
      <c r="D28" s="281" t="s">
        <v>378</v>
      </c>
      <c r="E28" s="281" t="s">
        <v>7391</v>
      </c>
      <c r="F28" s="281" t="s">
        <v>1820</v>
      </c>
      <c r="G28" s="174">
        <v>3227000</v>
      </c>
      <c r="H28" s="175" t="s">
        <v>1815</v>
      </c>
      <c r="I28" s="175" t="s">
        <v>22</v>
      </c>
      <c r="J28" s="175">
        <v>2</v>
      </c>
      <c r="K28" s="175" t="s">
        <v>1819</v>
      </c>
      <c r="L28" s="175" t="s">
        <v>1816</v>
      </c>
      <c r="M28" s="176" t="s">
        <v>1814</v>
      </c>
      <c r="N28" s="185" t="s">
        <v>3128</v>
      </c>
      <c r="O28" s="177">
        <v>101000</v>
      </c>
      <c r="P28" s="177" t="s">
        <v>2975</v>
      </c>
      <c r="Q28" s="177" t="s">
        <v>22</v>
      </c>
      <c r="R28" s="177">
        <v>2</v>
      </c>
      <c r="S28" s="177" t="s">
        <v>3123</v>
      </c>
      <c r="T28" s="177" t="s">
        <v>3127</v>
      </c>
      <c r="U28" s="178" t="s">
        <v>3121</v>
      </c>
      <c r="V28" s="185" t="s">
        <v>1818</v>
      </c>
      <c r="W28" s="175">
        <v>3227000</v>
      </c>
      <c r="X28" s="175" t="s">
        <v>1815</v>
      </c>
      <c r="Y28" s="175" t="s">
        <v>22</v>
      </c>
      <c r="Z28" s="175">
        <v>2</v>
      </c>
      <c r="AA28" s="175" t="s">
        <v>1817</v>
      </c>
      <c r="AB28" s="175" t="s">
        <v>1816</v>
      </c>
      <c r="AC28" s="176" t="s">
        <v>1814</v>
      </c>
      <c r="AD28" s="185" t="s">
        <v>5283</v>
      </c>
      <c r="AE28" s="183">
        <v>2582000</v>
      </c>
      <c r="AF28" s="183" t="s">
        <v>5280</v>
      </c>
      <c r="AG28" s="183" t="s">
        <v>60</v>
      </c>
      <c r="AH28" s="183">
        <v>3</v>
      </c>
      <c r="AI28" s="183" t="s">
        <v>5282</v>
      </c>
      <c r="AJ28" s="183" t="s">
        <v>5281</v>
      </c>
      <c r="AK28" s="184" t="s">
        <v>5054</v>
      </c>
      <c r="AL28" s="185" t="s">
        <v>5287</v>
      </c>
      <c r="AM28" s="175">
        <v>314000</v>
      </c>
      <c r="AN28" s="175" t="s">
        <v>5284</v>
      </c>
      <c r="AO28" s="175" t="s">
        <v>60</v>
      </c>
      <c r="AP28" s="175">
        <v>3</v>
      </c>
      <c r="AQ28" s="175" t="s">
        <v>5286</v>
      </c>
      <c r="AR28" s="175" t="s">
        <v>5285</v>
      </c>
      <c r="AS28" s="176" t="s">
        <v>5054</v>
      </c>
      <c r="AT28" s="186" t="s">
        <v>385</v>
      </c>
      <c r="AU28" s="183" t="s">
        <v>14</v>
      </c>
      <c r="AV28" s="183">
        <v>0</v>
      </c>
      <c r="AW28" s="183" t="s">
        <v>22</v>
      </c>
      <c r="AX28" s="183">
        <v>2</v>
      </c>
      <c r="AY28" s="183" t="s">
        <v>379</v>
      </c>
      <c r="AZ28" s="183">
        <v>0</v>
      </c>
      <c r="BA28" s="184" t="s">
        <v>332</v>
      </c>
      <c r="BB28" s="185" t="s">
        <v>384</v>
      </c>
      <c r="BC28" s="175" t="s">
        <v>14</v>
      </c>
      <c r="BD28" s="175">
        <v>0</v>
      </c>
      <c r="BE28" s="175" t="s">
        <v>22</v>
      </c>
      <c r="BF28" s="175">
        <v>2</v>
      </c>
      <c r="BG28" s="175" t="s">
        <v>379</v>
      </c>
      <c r="BH28" s="175">
        <v>0</v>
      </c>
      <c r="BI28" s="176" t="s">
        <v>332</v>
      </c>
      <c r="BJ28" s="186" t="s">
        <v>5290</v>
      </c>
      <c r="BK28" s="186">
        <v>0</v>
      </c>
      <c r="BL28" s="186" t="s">
        <v>5288</v>
      </c>
      <c r="BM28" s="186" t="s">
        <v>60</v>
      </c>
      <c r="BN28" s="186">
        <v>3</v>
      </c>
      <c r="BO28" s="186" t="s">
        <v>5289</v>
      </c>
      <c r="BP28" s="183" t="s">
        <v>773</v>
      </c>
      <c r="BQ28" s="187" t="s">
        <v>5054</v>
      </c>
      <c r="BR28" s="185" t="s">
        <v>380</v>
      </c>
      <c r="BS28" s="179" t="s">
        <v>14</v>
      </c>
      <c r="BT28" s="179">
        <v>0</v>
      </c>
      <c r="BU28" s="179" t="s">
        <v>22</v>
      </c>
      <c r="BV28" s="179">
        <v>2</v>
      </c>
      <c r="BW28" s="179" t="s">
        <v>379</v>
      </c>
      <c r="BX28" s="179">
        <v>0</v>
      </c>
      <c r="BY28" s="176" t="s">
        <v>332</v>
      </c>
      <c r="BZ28" s="186" t="s">
        <v>381</v>
      </c>
      <c r="CA28" s="186" t="s">
        <v>14</v>
      </c>
      <c r="CB28" s="186">
        <v>0</v>
      </c>
      <c r="CC28" s="186" t="s">
        <v>14</v>
      </c>
      <c r="CD28" s="186" t="s">
        <v>14</v>
      </c>
      <c r="CE28" s="186" t="s">
        <v>379</v>
      </c>
      <c r="CF28" s="186">
        <v>0</v>
      </c>
      <c r="CG28" s="187" t="s">
        <v>332</v>
      </c>
      <c r="CH28" s="185" t="s">
        <v>8281</v>
      </c>
      <c r="CI28" s="186" t="e">
        <v>#N/A</v>
      </c>
      <c r="CJ28" s="186" t="e">
        <v>#N/A</v>
      </c>
      <c r="CK28" s="186" t="e">
        <v>#N/A</v>
      </c>
      <c r="CL28" s="186" t="e">
        <v>#N/A</v>
      </c>
      <c r="CM28" s="186" t="e">
        <v>#N/A</v>
      </c>
      <c r="CN28" s="186" t="e">
        <v>#N/A</v>
      </c>
      <c r="CO28" s="188" t="e">
        <v>#N/A</v>
      </c>
      <c r="CP28" s="186" t="s">
        <v>1813</v>
      </c>
      <c r="CQ28" s="179" t="s">
        <v>14</v>
      </c>
      <c r="CR28" s="179" t="s">
        <v>14</v>
      </c>
      <c r="CS28" s="179" t="s">
        <v>14</v>
      </c>
      <c r="CT28" s="179" t="s">
        <v>14</v>
      </c>
      <c r="CU28" s="179" t="s">
        <v>1812</v>
      </c>
      <c r="CV28" s="179" t="s">
        <v>14</v>
      </c>
      <c r="CW28" s="176" t="s">
        <v>1814</v>
      </c>
      <c r="CX28" s="186" t="s">
        <v>3959</v>
      </c>
      <c r="CY28" s="183">
        <v>2582000</v>
      </c>
      <c r="CZ28" s="183" t="s">
        <v>3947</v>
      </c>
      <c r="DA28" s="183" t="s">
        <v>60</v>
      </c>
      <c r="DB28" s="183">
        <v>3</v>
      </c>
      <c r="DC28" s="183" t="s">
        <v>3949</v>
      </c>
      <c r="DD28" s="183" t="s">
        <v>3948</v>
      </c>
      <c r="DE28" s="189" t="s">
        <v>3928</v>
      </c>
      <c r="DF28" s="185" t="s">
        <v>3956</v>
      </c>
      <c r="DG28" s="175">
        <v>645000</v>
      </c>
      <c r="DH28" s="179" t="s">
        <v>3953</v>
      </c>
      <c r="DI28" s="179" t="s">
        <v>60</v>
      </c>
      <c r="DJ28" s="179">
        <v>3</v>
      </c>
      <c r="DK28" s="179" t="s">
        <v>3955</v>
      </c>
      <c r="DL28" s="179" t="s">
        <v>3954</v>
      </c>
      <c r="DM28" s="176" t="s">
        <v>3928</v>
      </c>
      <c r="DN28" s="186" t="s">
        <v>3965</v>
      </c>
      <c r="DO28" s="183">
        <v>0</v>
      </c>
      <c r="DP28" s="186" t="s">
        <v>3947</v>
      </c>
      <c r="DQ28" s="186" t="s">
        <v>60</v>
      </c>
      <c r="DR28" s="186">
        <v>3</v>
      </c>
      <c r="DS28" s="186" t="s">
        <v>3949</v>
      </c>
      <c r="DT28" s="186" t="s">
        <v>3948</v>
      </c>
      <c r="DU28" s="187" t="s">
        <v>3928</v>
      </c>
      <c r="DV28" s="185" t="s">
        <v>3957</v>
      </c>
      <c r="DW28" s="175">
        <v>2582000</v>
      </c>
      <c r="DX28" s="179" t="s">
        <v>3947</v>
      </c>
      <c r="DY28" s="179" t="s">
        <v>60</v>
      </c>
      <c r="DZ28" s="179">
        <v>3</v>
      </c>
      <c r="EA28" s="179" t="s">
        <v>3949</v>
      </c>
      <c r="EB28" s="179" t="s">
        <v>3948</v>
      </c>
      <c r="EC28" s="176" t="s">
        <v>3928</v>
      </c>
      <c r="ED28" s="186" t="s">
        <v>3964</v>
      </c>
      <c r="EE28" s="183">
        <v>0</v>
      </c>
      <c r="EF28" s="186" t="s">
        <v>3947</v>
      </c>
      <c r="EG28" s="186" t="s">
        <v>60</v>
      </c>
      <c r="EH28" s="186">
        <v>3</v>
      </c>
      <c r="EI28" s="186" t="s">
        <v>3949</v>
      </c>
      <c r="EJ28" s="186" t="s">
        <v>3948</v>
      </c>
      <c r="EK28" s="187" t="s">
        <v>3928</v>
      </c>
      <c r="EL28" s="185" t="s">
        <v>3950</v>
      </c>
      <c r="EM28" s="175">
        <v>0</v>
      </c>
      <c r="EN28" s="179" t="s">
        <v>3947</v>
      </c>
      <c r="EO28" s="179" t="s">
        <v>60</v>
      </c>
      <c r="EP28" s="179">
        <v>3</v>
      </c>
      <c r="EQ28" s="179" t="s">
        <v>3949</v>
      </c>
      <c r="ER28" s="179" t="s">
        <v>3948</v>
      </c>
      <c r="ES28" s="176" t="s">
        <v>3928</v>
      </c>
      <c r="ET28" s="186" t="s">
        <v>5291</v>
      </c>
      <c r="EU28" s="186">
        <v>0</v>
      </c>
      <c r="EV28" s="186" t="s">
        <v>5288</v>
      </c>
      <c r="EW28" s="186" t="s">
        <v>60</v>
      </c>
      <c r="EX28" s="186">
        <v>3</v>
      </c>
      <c r="EY28" s="186" t="s">
        <v>5289</v>
      </c>
      <c r="EZ28" s="186" t="s">
        <v>773</v>
      </c>
      <c r="FA28" s="187" t="s">
        <v>5054</v>
      </c>
      <c r="FB28" s="185" t="s">
        <v>383</v>
      </c>
      <c r="FC28" s="179">
        <v>5</v>
      </c>
      <c r="FD28" s="179">
        <v>0</v>
      </c>
      <c r="FE28" s="179" t="s">
        <v>22</v>
      </c>
      <c r="FF28" s="179">
        <v>2</v>
      </c>
      <c r="FG28" s="179" t="s">
        <v>382</v>
      </c>
      <c r="FH28" s="179">
        <v>0</v>
      </c>
      <c r="FI28" s="176" t="s">
        <v>332</v>
      </c>
      <c r="FJ28" s="185" t="s">
        <v>386</v>
      </c>
      <c r="FK28" s="186" t="s">
        <v>14</v>
      </c>
      <c r="FL28" s="186">
        <v>0</v>
      </c>
      <c r="FM28" s="186" t="s">
        <v>22</v>
      </c>
      <c r="FN28" s="186">
        <v>2</v>
      </c>
      <c r="FO28" s="186" t="s">
        <v>379</v>
      </c>
      <c r="FP28" s="183">
        <v>0</v>
      </c>
      <c r="FQ28" s="184" t="s">
        <v>332</v>
      </c>
      <c r="FR28" s="185" t="s">
        <v>387</v>
      </c>
      <c r="FS28" s="179" t="s">
        <v>14</v>
      </c>
      <c r="FT28" s="179">
        <v>0</v>
      </c>
      <c r="FU28" s="179" t="s">
        <v>22</v>
      </c>
      <c r="FV28" s="179">
        <v>2</v>
      </c>
      <c r="FW28" s="179" t="s">
        <v>379</v>
      </c>
      <c r="FX28" s="179">
        <v>0</v>
      </c>
      <c r="FY28" s="176" t="s">
        <v>332</v>
      </c>
      <c r="FZ28" s="186" t="s">
        <v>3951</v>
      </c>
      <c r="GA28" s="186">
        <v>3</v>
      </c>
      <c r="GB28" s="186" t="s">
        <v>3407</v>
      </c>
      <c r="GC28" s="186" t="s">
        <v>60</v>
      </c>
      <c r="GD28" s="186">
        <v>3</v>
      </c>
      <c r="GE28" s="186" t="s">
        <v>3301</v>
      </c>
      <c r="GF28" s="186" t="s">
        <v>3300</v>
      </c>
      <c r="GG28" s="187" t="s">
        <v>3928</v>
      </c>
      <c r="GH28" s="185" t="s">
        <v>3963</v>
      </c>
      <c r="GI28" s="179">
        <v>0</v>
      </c>
      <c r="GJ28" s="179" t="s">
        <v>3407</v>
      </c>
      <c r="GK28" s="179" t="s">
        <v>60</v>
      </c>
      <c r="GL28" s="179">
        <v>3</v>
      </c>
      <c r="GM28" s="179" t="s">
        <v>3301</v>
      </c>
      <c r="GN28" s="179" t="s">
        <v>3300</v>
      </c>
      <c r="GO28" s="176" t="s">
        <v>3928</v>
      </c>
      <c r="GP28" s="186" t="s">
        <v>3952</v>
      </c>
      <c r="GQ28" s="186">
        <v>0</v>
      </c>
      <c r="GR28" s="186" t="s">
        <v>3407</v>
      </c>
      <c r="GS28" s="186" t="s">
        <v>60</v>
      </c>
      <c r="GT28" s="186">
        <v>3</v>
      </c>
      <c r="GU28" s="186" t="s">
        <v>3301</v>
      </c>
      <c r="GV28" s="186" t="s">
        <v>3300</v>
      </c>
      <c r="GW28" s="187" t="s">
        <v>3928</v>
      </c>
      <c r="GX28" s="185" t="s">
        <v>3966</v>
      </c>
      <c r="GY28" s="179">
        <v>0</v>
      </c>
      <c r="GZ28" s="179" t="s">
        <v>3407</v>
      </c>
      <c r="HA28" s="179" t="s">
        <v>60</v>
      </c>
      <c r="HB28" s="179">
        <v>3</v>
      </c>
      <c r="HC28" s="179" t="s">
        <v>3301</v>
      </c>
      <c r="HD28" s="179" t="s">
        <v>3300</v>
      </c>
      <c r="HE28" s="176" t="s">
        <v>3928</v>
      </c>
      <c r="HF28" s="186" t="s">
        <v>3946</v>
      </c>
      <c r="HG28" s="186">
        <v>2</v>
      </c>
      <c r="HH28" s="186" t="s">
        <v>3407</v>
      </c>
      <c r="HI28" s="186" t="s">
        <v>60</v>
      </c>
      <c r="HJ28" s="186">
        <v>3</v>
      </c>
      <c r="HK28" s="186" t="s">
        <v>3301</v>
      </c>
      <c r="HL28" s="186" t="s">
        <v>3300</v>
      </c>
      <c r="HM28" s="187" t="s">
        <v>3928</v>
      </c>
      <c r="HN28" s="185" t="s">
        <v>3962</v>
      </c>
      <c r="HO28" s="179">
        <v>0</v>
      </c>
      <c r="HP28" s="179" t="s">
        <v>3407</v>
      </c>
      <c r="HQ28" s="179" t="s">
        <v>60</v>
      </c>
      <c r="HR28" s="179">
        <v>3</v>
      </c>
      <c r="HS28" s="179" t="s">
        <v>3301</v>
      </c>
      <c r="HT28" s="179" t="s">
        <v>3300</v>
      </c>
      <c r="HU28" s="176" t="s">
        <v>3928</v>
      </c>
      <c r="HV28" s="186" t="s">
        <v>3958</v>
      </c>
      <c r="HW28" s="186">
        <v>0</v>
      </c>
      <c r="HX28" s="186" t="s">
        <v>3407</v>
      </c>
      <c r="HY28" s="186" t="s">
        <v>60</v>
      </c>
      <c r="HZ28" s="186">
        <v>3</v>
      </c>
      <c r="IA28" s="186" t="s">
        <v>3301</v>
      </c>
      <c r="IB28" s="186" t="s">
        <v>3300</v>
      </c>
      <c r="IC28" s="187" t="s">
        <v>3928</v>
      </c>
      <c r="ID28" s="185" t="s">
        <v>3961</v>
      </c>
      <c r="IE28" s="179">
        <v>2</v>
      </c>
      <c r="IF28" s="179" t="s">
        <v>3407</v>
      </c>
      <c r="IG28" s="179" t="s">
        <v>60</v>
      </c>
      <c r="IH28" s="179">
        <v>3</v>
      </c>
      <c r="II28" s="179" t="s">
        <v>3301</v>
      </c>
      <c r="IJ28" s="179" t="s">
        <v>3300</v>
      </c>
      <c r="IK28" s="176" t="s">
        <v>3928</v>
      </c>
      <c r="IL28" s="186" t="s">
        <v>3960</v>
      </c>
      <c r="IM28" s="186">
        <v>0</v>
      </c>
      <c r="IN28" s="186" t="s">
        <v>3407</v>
      </c>
      <c r="IO28" s="186" t="s">
        <v>60</v>
      </c>
      <c r="IP28" s="186">
        <v>3</v>
      </c>
      <c r="IQ28" s="186" t="s">
        <v>3301</v>
      </c>
      <c r="IR28" s="186" t="s">
        <v>3300</v>
      </c>
      <c r="IS28" s="187" t="s">
        <v>3928</v>
      </c>
    </row>
    <row r="29" spans="1:253" s="281" customFormat="1" ht="12.75" customHeight="1" x14ac:dyDescent="0.25">
      <c r="A29" s="281" t="s">
        <v>503</v>
      </c>
      <c r="B29" s="281" t="s">
        <v>7953</v>
      </c>
      <c r="C29" s="281" t="s">
        <v>504</v>
      </c>
      <c r="D29" s="281" t="s">
        <v>505</v>
      </c>
      <c r="E29" s="281" t="s">
        <v>7561</v>
      </c>
      <c r="F29" s="281" t="s">
        <v>4735</v>
      </c>
      <c r="G29" s="174">
        <v>47077000</v>
      </c>
      <c r="H29" s="175" t="s">
        <v>2252</v>
      </c>
      <c r="I29" s="175" t="s">
        <v>42</v>
      </c>
      <c r="J29" s="175">
        <v>1</v>
      </c>
      <c r="K29" s="175" t="s">
        <v>4734</v>
      </c>
      <c r="L29" s="175" t="s">
        <v>4733</v>
      </c>
      <c r="M29" s="176" t="s">
        <v>4736</v>
      </c>
      <c r="N29" s="185" t="s">
        <v>4856</v>
      </c>
      <c r="O29" s="177">
        <v>92610</v>
      </c>
      <c r="P29" s="177" t="s">
        <v>4853</v>
      </c>
      <c r="Q29" s="177" t="s">
        <v>22</v>
      </c>
      <c r="R29" s="177">
        <v>2</v>
      </c>
      <c r="S29" s="177" t="s">
        <v>4855</v>
      </c>
      <c r="T29" s="177" t="s">
        <v>4854</v>
      </c>
      <c r="U29" s="178" t="s">
        <v>4736</v>
      </c>
      <c r="V29" s="185" t="s">
        <v>4858</v>
      </c>
      <c r="W29" s="175">
        <v>11983000</v>
      </c>
      <c r="X29" s="175" t="s">
        <v>4853</v>
      </c>
      <c r="Y29" s="175" t="s">
        <v>22</v>
      </c>
      <c r="Z29" s="175">
        <v>2</v>
      </c>
      <c r="AA29" s="175" t="s">
        <v>4857</v>
      </c>
      <c r="AB29" s="175" t="s">
        <v>4854</v>
      </c>
      <c r="AC29" s="176" t="s">
        <v>4736</v>
      </c>
      <c r="AD29" s="185" t="s">
        <v>4862</v>
      </c>
      <c r="AE29" s="183">
        <v>40000</v>
      </c>
      <c r="AF29" s="183" t="s">
        <v>4859</v>
      </c>
      <c r="AG29" s="183" t="s">
        <v>22</v>
      </c>
      <c r="AH29" s="183">
        <v>2</v>
      </c>
      <c r="AI29" s="183" t="s">
        <v>4861</v>
      </c>
      <c r="AJ29" s="183" t="s">
        <v>4860</v>
      </c>
      <c r="AK29" s="184" t="s">
        <v>4736</v>
      </c>
      <c r="AL29" s="185" t="s">
        <v>4864</v>
      </c>
      <c r="AM29" s="175">
        <v>40000</v>
      </c>
      <c r="AN29" s="175" t="s">
        <v>4859</v>
      </c>
      <c r="AO29" s="175" t="s">
        <v>22</v>
      </c>
      <c r="AP29" s="175">
        <v>2</v>
      </c>
      <c r="AQ29" s="175" t="s">
        <v>4863</v>
      </c>
      <c r="AR29" s="175" t="s">
        <v>4860</v>
      </c>
      <c r="AS29" s="176" t="s">
        <v>4736</v>
      </c>
      <c r="AT29" s="186" t="s">
        <v>516</v>
      </c>
      <c r="AU29" s="183" t="s">
        <v>14</v>
      </c>
      <c r="AV29" s="183">
        <v>0</v>
      </c>
      <c r="AW29" s="183" t="s">
        <v>22</v>
      </c>
      <c r="AX29" s="183">
        <v>2</v>
      </c>
      <c r="AY29" s="183">
        <v>0</v>
      </c>
      <c r="AZ29" s="183">
        <v>0</v>
      </c>
      <c r="BA29" s="184" t="s">
        <v>457</v>
      </c>
      <c r="BB29" s="185" t="s">
        <v>513</v>
      </c>
      <c r="BC29" s="175" t="s">
        <v>14</v>
      </c>
      <c r="BD29" s="175">
        <v>0</v>
      </c>
      <c r="BE29" s="175" t="s">
        <v>22</v>
      </c>
      <c r="BF29" s="175">
        <v>2</v>
      </c>
      <c r="BG29" s="175">
        <v>0</v>
      </c>
      <c r="BH29" s="175">
        <v>0</v>
      </c>
      <c r="BI29" s="176" t="s">
        <v>457</v>
      </c>
      <c r="BJ29" s="186" t="s">
        <v>4867</v>
      </c>
      <c r="BK29" s="186">
        <v>225</v>
      </c>
      <c r="BL29" s="186" t="s">
        <v>4865</v>
      </c>
      <c r="BM29" s="186" t="s">
        <v>60</v>
      </c>
      <c r="BN29" s="186">
        <v>3</v>
      </c>
      <c r="BO29" s="186" t="s">
        <v>4866</v>
      </c>
      <c r="BP29" s="183" t="s">
        <v>2742</v>
      </c>
      <c r="BQ29" s="187" t="s">
        <v>4736</v>
      </c>
      <c r="BR29" s="185" t="s">
        <v>506</v>
      </c>
      <c r="BS29" s="179" t="s">
        <v>14</v>
      </c>
      <c r="BT29" s="179">
        <v>0</v>
      </c>
      <c r="BU29" s="179" t="s">
        <v>22</v>
      </c>
      <c r="BV29" s="179">
        <v>2</v>
      </c>
      <c r="BW29" s="179">
        <v>0</v>
      </c>
      <c r="BX29" s="179">
        <v>0</v>
      </c>
      <c r="BY29" s="176" t="s">
        <v>457</v>
      </c>
      <c r="BZ29" s="186" t="s">
        <v>507</v>
      </c>
      <c r="CA29" s="186" t="s">
        <v>14</v>
      </c>
      <c r="CB29" s="186">
        <v>0</v>
      </c>
      <c r="CC29" s="186" t="s">
        <v>14</v>
      </c>
      <c r="CD29" s="186" t="s">
        <v>14</v>
      </c>
      <c r="CE29" s="186">
        <v>0</v>
      </c>
      <c r="CF29" s="186">
        <v>0</v>
      </c>
      <c r="CG29" s="187" t="s">
        <v>457</v>
      </c>
      <c r="CH29" s="185" t="s">
        <v>8282</v>
      </c>
      <c r="CI29" s="186" t="e">
        <v>#N/A</v>
      </c>
      <c r="CJ29" s="186" t="e">
        <v>#N/A</v>
      </c>
      <c r="CK29" s="186" t="e">
        <v>#N/A</v>
      </c>
      <c r="CL29" s="186" t="e">
        <v>#N/A</v>
      </c>
      <c r="CM29" s="186" t="e">
        <v>#N/A</v>
      </c>
      <c r="CN29" s="186" t="e">
        <v>#N/A</v>
      </c>
      <c r="CO29" s="188" t="e">
        <v>#N/A</v>
      </c>
      <c r="CP29" s="186" t="s">
        <v>512</v>
      </c>
      <c r="CQ29" s="179" t="s">
        <v>14</v>
      </c>
      <c r="CR29" s="179">
        <v>0</v>
      </c>
      <c r="CS29" s="179" t="s">
        <v>22</v>
      </c>
      <c r="CT29" s="179">
        <v>2</v>
      </c>
      <c r="CU29" s="179">
        <v>0</v>
      </c>
      <c r="CV29" s="179">
        <v>0</v>
      </c>
      <c r="CW29" s="176" t="s">
        <v>457</v>
      </c>
      <c r="CX29" s="186" t="s">
        <v>4870</v>
      </c>
      <c r="CY29" s="183">
        <v>40000</v>
      </c>
      <c r="CZ29" s="183" t="s">
        <v>4859</v>
      </c>
      <c r="DA29" s="183" t="s">
        <v>60</v>
      </c>
      <c r="DB29" s="183">
        <v>3</v>
      </c>
      <c r="DC29" s="183" t="s">
        <v>4869</v>
      </c>
      <c r="DD29" s="183" t="s">
        <v>4860</v>
      </c>
      <c r="DE29" s="189" t="s">
        <v>4736</v>
      </c>
      <c r="DF29" s="185" t="s">
        <v>4871</v>
      </c>
      <c r="DG29" s="175">
        <v>11943000</v>
      </c>
      <c r="DH29" s="179" t="s">
        <v>4859</v>
      </c>
      <c r="DI29" s="179" t="s">
        <v>60</v>
      </c>
      <c r="DJ29" s="179">
        <v>3</v>
      </c>
      <c r="DK29" s="179" t="s">
        <v>4869</v>
      </c>
      <c r="DL29" s="179" t="s">
        <v>4860</v>
      </c>
      <c r="DM29" s="176" t="s">
        <v>4736</v>
      </c>
      <c r="DN29" s="186" t="s">
        <v>4872</v>
      </c>
      <c r="DO29" s="183">
        <v>0</v>
      </c>
      <c r="DP29" s="186" t="s">
        <v>4859</v>
      </c>
      <c r="DQ29" s="186" t="s">
        <v>60</v>
      </c>
      <c r="DR29" s="186">
        <v>3</v>
      </c>
      <c r="DS29" s="186" t="s">
        <v>4869</v>
      </c>
      <c r="DT29" s="186" t="s">
        <v>4860</v>
      </c>
      <c r="DU29" s="187" t="s">
        <v>4736</v>
      </c>
      <c r="DV29" s="185" t="s">
        <v>4873</v>
      </c>
      <c r="DW29" s="175">
        <v>40000</v>
      </c>
      <c r="DX29" s="179" t="s">
        <v>4859</v>
      </c>
      <c r="DY29" s="179" t="s">
        <v>60</v>
      </c>
      <c r="DZ29" s="179">
        <v>3</v>
      </c>
      <c r="EA29" s="179" t="s">
        <v>4869</v>
      </c>
      <c r="EB29" s="179" t="s">
        <v>4860</v>
      </c>
      <c r="EC29" s="176" t="s">
        <v>4736</v>
      </c>
      <c r="ED29" s="186" t="s">
        <v>4874</v>
      </c>
      <c r="EE29" s="183">
        <v>0</v>
      </c>
      <c r="EF29" s="186" t="s">
        <v>4859</v>
      </c>
      <c r="EG29" s="186" t="s">
        <v>60</v>
      </c>
      <c r="EH29" s="186">
        <v>3</v>
      </c>
      <c r="EI29" s="186" t="s">
        <v>4869</v>
      </c>
      <c r="EJ29" s="186" t="s">
        <v>4860</v>
      </c>
      <c r="EK29" s="187" t="s">
        <v>4736</v>
      </c>
      <c r="EL29" s="185" t="s">
        <v>4875</v>
      </c>
      <c r="EM29" s="175">
        <v>0</v>
      </c>
      <c r="EN29" s="179" t="s">
        <v>4859</v>
      </c>
      <c r="EO29" s="179" t="s">
        <v>60</v>
      </c>
      <c r="EP29" s="179">
        <v>3</v>
      </c>
      <c r="EQ29" s="179" t="s">
        <v>4869</v>
      </c>
      <c r="ER29" s="179" t="s">
        <v>4860</v>
      </c>
      <c r="ES29" s="176" t="s">
        <v>4736</v>
      </c>
      <c r="ET29" s="186" t="s">
        <v>4868</v>
      </c>
      <c r="EU29" s="186">
        <v>225</v>
      </c>
      <c r="EV29" s="186" t="s">
        <v>4865</v>
      </c>
      <c r="EW29" s="186" t="s">
        <v>60</v>
      </c>
      <c r="EX29" s="186">
        <v>3</v>
      </c>
      <c r="EY29" s="186" t="s">
        <v>4866</v>
      </c>
      <c r="EZ29" s="186" t="s">
        <v>2742</v>
      </c>
      <c r="FA29" s="187" t="s">
        <v>4736</v>
      </c>
      <c r="FB29" s="185" t="s">
        <v>509</v>
      </c>
      <c r="FC29" s="179">
        <v>2</v>
      </c>
      <c r="FD29" s="179">
        <v>0</v>
      </c>
      <c r="FE29" s="179" t="s">
        <v>22</v>
      </c>
      <c r="FF29" s="179">
        <v>2</v>
      </c>
      <c r="FG29" s="179" t="s">
        <v>508</v>
      </c>
      <c r="FH29" s="179">
        <v>0</v>
      </c>
      <c r="FI29" s="176" t="s">
        <v>457</v>
      </c>
      <c r="FJ29" s="185" t="s">
        <v>521</v>
      </c>
      <c r="FK29" s="186" t="s">
        <v>14</v>
      </c>
      <c r="FL29" s="186">
        <v>0</v>
      </c>
      <c r="FM29" s="186" t="s">
        <v>22</v>
      </c>
      <c r="FN29" s="186">
        <v>2</v>
      </c>
      <c r="FO29" s="186">
        <v>0</v>
      </c>
      <c r="FP29" s="183">
        <v>0</v>
      </c>
      <c r="FQ29" s="184" t="s">
        <v>457</v>
      </c>
      <c r="FR29" s="185" t="s">
        <v>522</v>
      </c>
      <c r="FS29" s="179" t="s">
        <v>14</v>
      </c>
      <c r="FT29" s="179">
        <v>0</v>
      </c>
      <c r="FU29" s="179" t="s">
        <v>22</v>
      </c>
      <c r="FV29" s="179">
        <v>2</v>
      </c>
      <c r="FW29" s="179">
        <v>0</v>
      </c>
      <c r="FX29" s="179">
        <v>0</v>
      </c>
      <c r="FY29" s="176" t="s">
        <v>457</v>
      </c>
      <c r="FZ29" s="186" t="s">
        <v>515</v>
      </c>
      <c r="GA29" s="186" t="s">
        <v>14</v>
      </c>
      <c r="GB29" s="186">
        <v>0</v>
      </c>
      <c r="GC29" s="186" t="s">
        <v>22</v>
      </c>
      <c r="GD29" s="186">
        <v>2</v>
      </c>
      <c r="GE29" s="186">
        <v>0</v>
      </c>
      <c r="GF29" s="186">
        <v>0</v>
      </c>
      <c r="GG29" s="187" t="s">
        <v>457</v>
      </c>
      <c r="GH29" s="185" t="s">
        <v>530</v>
      </c>
      <c r="GI29" s="179" t="s">
        <v>14</v>
      </c>
      <c r="GJ29" s="179">
        <v>0</v>
      </c>
      <c r="GK29" s="179" t="s">
        <v>22</v>
      </c>
      <c r="GL29" s="179">
        <v>2</v>
      </c>
      <c r="GM29" s="179">
        <v>0</v>
      </c>
      <c r="GN29" s="179">
        <v>0</v>
      </c>
      <c r="GO29" s="176" t="s">
        <v>457</v>
      </c>
      <c r="GP29" s="186" t="s">
        <v>518</v>
      </c>
      <c r="GQ29" s="186" t="s">
        <v>14</v>
      </c>
      <c r="GR29" s="186">
        <v>0</v>
      </c>
      <c r="GS29" s="186" t="s">
        <v>22</v>
      </c>
      <c r="GT29" s="186">
        <v>2</v>
      </c>
      <c r="GU29" s="186">
        <v>0</v>
      </c>
      <c r="GV29" s="186">
        <v>0</v>
      </c>
      <c r="GW29" s="187" t="s">
        <v>457</v>
      </c>
      <c r="GX29" s="185" t="s">
        <v>532</v>
      </c>
      <c r="GY29" s="179" t="s">
        <v>14</v>
      </c>
      <c r="GZ29" s="179">
        <v>0</v>
      </c>
      <c r="HA29" s="179" t="s">
        <v>22</v>
      </c>
      <c r="HB29" s="179">
        <v>2</v>
      </c>
      <c r="HC29" s="179">
        <v>0</v>
      </c>
      <c r="HD29" s="179">
        <v>0</v>
      </c>
      <c r="HE29" s="176" t="s">
        <v>457</v>
      </c>
      <c r="HF29" s="186" t="s">
        <v>511</v>
      </c>
      <c r="HG29" s="186" t="s">
        <v>14</v>
      </c>
      <c r="HH29" s="186">
        <v>0</v>
      </c>
      <c r="HI29" s="186" t="s">
        <v>22</v>
      </c>
      <c r="HJ29" s="186">
        <v>2</v>
      </c>
      <c r="HK29" s="186">
        <v>0</v>
      </c>
      <c r="HL29" s="186">
        <v>0</v>
      </c>
      <c r="HM29" s="187" t="s">
        <v>457</v>
      </c>
      <c r="HN29" s="185" t="s">
        <v>528</v>
      </c>
      <c r="HO29" s="179" t="s">
        <v>14</v>
      </c>
      <c r="HP29" s="179">
        <v>0</v>
      </c>
      <c r="HQ29" s="179" t="s">
        <v>22</v>
      </c>
      <c r="HR29" s="179">
        <v>2</v>
      </c>
      <c r="HS29" s="179">
        <v>0</v>
      </c>
      <c r="HT29" s="179">
        <v>0</v>
      </c>
      <c r="HU29" s="176" t="s">
        <v>457</v>
      </c>
      <c r="HV29" s="186" t="s">
        <v>520</v>
      </c>
      <c r="HW29" s="186" t="s">
        <v>14</v>
      </c>
      <c r="HX29" s="186">
        <v>0</v>
      </c>
      <c r="HY29" s="186" t="s">
        <v>22</v>
      </c>
      <c r="HZ29" s="186">
        <v>2</v>
      </c>
      <c r="IA29" s="186">
        <v>0</v>
      </c>
      <c r="IB29" s="186">
        <v>0</v>
      </c>
      <c r="IC29" s="187" t="s">
        <v>457</v>
      </c>
      <c r="ID29" s="185" t="s">
        <v>526</v>
      </c>
      <c r="IE29" s="179" t="s">
        <v>14</v>
      </c>
      <c r="IF29" s="179">
        <v>0</v>
      </c>
      <c r="IG29" s="179" t="s">
        <v>22</v>
      </c>
      <c r="IH29" s="179">
        <v>2</v>
      </c>
      <c r="II29" s="179">
        <v>0</v>
      </c>
      <c r="IJ29" s="179">
        <v>0</v>
      </c>
      <c r="IK29" s="176" t="s">
        <v>457</v>
      </c>
      <c r="IL29" s="186" t="s">
        <v>524</v>
      </c>
      <c r="IM29" s="186" t="s">
        <v>14</v>
      </c>
      <c r="IN29" s="186">
        <v>0</v>
      </c>
      <c r="IO29" s="186" t="s">
        <v>22</v>
      </c>
      <c r="IP29" s="186">
        <v>2</v>
      </c>
      <c r="IQ29" s="186">
        <v>0</v>
      </c>
      <c r="IR29" s="186">
        <v>0</v>
      </c>
      <c r="IS29" s="187" t="s">
        <v>457</v>
      </c>
    </row>
    <row r="30" spans="1:253" s="281" customFormat="1" ht="12.75" customHeight="1" x14ac:dyDescent="0.25">
      <c r="A30" s="281" t="s">
        <v>627</v>
      </c>
      <c r="B30" s="281" t="s">
        <v>7940</v>
      </c>
      <c r="C30" s="281" t="s">
        <v>628</v>
      </c>
      <c r="D30" s="281" t="s">
        <v>629</v>
      </c>
      <c r="E30" s="281" t="s">
        <v>7395</v>
      </c>
      <c r="F30" s="281" t="s">
        <v>6080</v>
      </c>
      <c r="G30" s="174">
        <v>103700000</v>
      </c>
      <c r="H30" s="175" t="s">
        <v>6077</v>
      </c>
      <c r="I30" s="175" t="s">
        <v>22</v>
      </c>
      <c r="J30" s="175">
        <v>2</v>
      </c>
      <c r="K30" s="175" t="s">
        <v>6079</v>
      </c>
      <c r="L30" s="175" t="s">
        <v>6078</v>
      </c>
      <c r="M30" s="176" t="s">
        <v>6035</v>
      </c>
      <c r="N30" s="185" t="s">
        <v>3132</v>
      </c>
      <c r="O30" s="177">
        <v>1000000</v>
      </c>
      <c r="P30" s="177" t="s">
        <v>3129</v>
      </c>
      <c r="Q30" s="177" t="s">
        <v>22</v>
      </c>
      <c r="R30" s="177">
        <v>2</v>
      </c>
      <c r="S30" s="177" t="s">
        <v>3131</v>
      </c>
      <c r="T30" s="177" t="s">
        <v>3130</v>
      </c>
      <c r="U30" s="178" t="s">
        <v>3121</v>
      </c>
      <c r="V30" s="185" t="s">
        <v>6082</v>
      </c>
      <c r="W30" s="175">
        <v>103700000</v>
      </c>
      <c r="X30" s="175" t="s">
        <v>6077</v>
      </c>
      <c r="Y30" s="175" t="s">
        <v>22</v>
      </c>
      <c r="Z30" s="175">
        <v>2</v>
      </c>
      <c r="AA30" s="175" t="s">
        <v>6081</v>
      </c>
      <c r="AB30" s="175" t="s">
        <v>6078</v>
      </c>
      <c r="AC30" s="176" t="s">
        <v>6035</v>
      </c>
      <c r="AD30" s="185" t="s">
        <v>6084</v>
      </c>
      <c r="AE30" s="183">
        <v>103700000</v>
      </c>
      <c r="AF30" s="183" t="s">
        <v>6077</v>
      </c>
      <c r="AG30" s="183" t="s">
        <v>22</v>
      </c>
      <c r="AH30" s="183">
        <v>2</v>
      </c>
      <c r="AI30" s="183" t="s">
        <v>6083</v>
      </c>
      <c r="AJ30" s="183" t="s">
        <v>6078</v>
      </c>
      <c r="AK30" s="184" t="s">
        <v>6035</v>
      </c>
      <c r="AL30" s="185" t="s">
        <v>6088</v>
      </c>
      <c r="AM30" s="175">
        <v>2737000</v>
      </c>
      <c r="AN30" s="175" t="s">
        <v>6085</v>
      </c>
      <c r="AO30" s="175" t="s">
        <v>60</v>
      </c>
      <c r="AP30" s="175">
        <v>3</v>
      </c>
      <c r="AQ30" s="175" t="s">
        <v>6087</v>
      </c>
      <c r="AR30" s="175" t="s">
        <v>6086</v>
      </c>
      <c r="AS30" s="176" t="s">
        <v>6035</v>
      </c>
      <c r="AT30" s="186" t="s">
        <v>640</v>
      </c>
      <c r="AU30" s="183" t="s">
        <v>14</v>
      </c>
      <c r="AV30" s="183">
        <v>0</v>
      </c>
      <c r="AW30" s="183" t="s">
        <v>22</v>
      </c>
      <c r="AX30" s="183">
        <v>2</v>
      </c>
      <c r="AY30" s="183" t="s">
        <v>639</v>
      </c>
      <c r="AZ30" s="183">
        <v>0</v>
      </c>
      <c r="BA30" s="184" t="s">
        <v>588</v>
      </c>
      <c r="BB30" s="185" t="s">
        <v>1767</v>
      </c>
      <c r="BC30" s="175" t="s">
        <v>14</v>
      </c>
      <c r="BD30" s="175">
        <v>0</v>
      </c>
      <c r="BE30" s="175" t="s">
        <v>14</v>
      </c>
      <c r="BF30" s="175" t="s">
        <v>14</v>
      </c>
      <c r="BG30" s="175" t="s">
        <v>1766</v>
      </c>
      <c r="BH30" s="175" t="s">
        <v>14</v>
      </c>
      <c r="BI30" s="176" t="s">
        <v>1720</v>
      </c>
      <c r="BJ30" s="186" t="s">
        <v>6090</v>
      </c>
      <c r="BK30" s="186">
        <v>3825</v>
      </c>
      <c r="BL30" s="186" t="s">
        <v>6085</v>
      </c>
      <c r="BM30" s="186" t="s">
        <v>60</v>
      </c>
      <c r="BN30" s="186">
        <v>3</v>
      </c>
      <c r="BO30" s="186" t="s">
        <v>6089</v>
      </c>
      <c r="BP30" s="183" t="s">
        <v>773</v>
      </c>
      <c r="BQ30" s="187" t="s">
        <v>6035</v>
      </c>
      <c r="BR30" s="185" t="s">
        <v>633</v>
      </c>
      <c r="BS30" s="179" t="s">
        <v>14</v>
      </c>
      <c r="BT30" s="179" t="s">
        <v>630</v>
      </c>
      <c r="BU30" s="179" t="s">
        <v>22</v>
      </c>
      <c r="BV30" s="179">
        <v>2</v>
      </c>
      <c r="BW30" s="179" t="s">
        <v>632</v>
      </c>
      <c r="BX30" s="179" t="s">
        <v>631</v>
      </c>
      <c r="BY30" s="176" t="s">
        <v>588</v>
      </c>
      <c r="BZ30" s="186" t="s">
        <v>634</v>
      </c>
      <c r="CA30" s="186" t="s">
        <v>14</v>
      </c>
      <c r="CB30" s="186" t="s">
        <v>630</v>
      </c>
      <c r="CC30" s="186" t="s">
        <v>22</v>
      </c>
      <c r="CD30" s="186">
        <v>2</v>
      </c>
      <c r="CE30" s="186" t="s">
        <v>632</v>
      </c>
      <c r="CF30" s="186" t="s">
        <v>631</v>
      </c>
      <c r="CG30" s="187" t="s">
        <v>588</v>
      </c>
      <c r="CH30" s="185" t="s">
        <v>8283</v>
      </c>
      <c r="CI30" s="186" t="e">
        <v>#N/A</v>
      </c>
      <c r="CJ30" s="186" t="e">
        <v>#N/A</v>
      </c>
      <c r="CK30" s="186" t="e">
        <v>#N/A</v>
      </c>
      <c r="CL30" s="186" t="e">
        <v>#N/A</v>
      </c>
      <c r="CM30" s="186" t="e">
        <v>#N/A</v>
      </c>
      <c r="CN30" s="186" t="e">
        <v>#N/A</v>
      </c>
      <c r="CO30" s="188" t="e">
        <v>#N/A</v>
      </c>
      <c r="CP30" s="186" t="s">
        <v>638</v>
      </c>
      <c r="CQ30" s="179" t="s">
        <v>14</v>
      </c>
      <c r="CR30" s="179">
        <v>0</v>
      </c>
      <c r="CS30" s="179" t="s">
        <v>22</v>
      </c>
      <c r="CT30" s="179">
        <v>2</v>
      </c>
      <c r="CU30" s="179" t="s">
        <v>637</v>
      </c>
      <c r="CV30" s="179">
        <v>0</v>
      </c>
      <c r="CW30" s="176" t="s">
        <v>588</v>
      </c>
      <c r="CX30" s="186" t="s">
        <v>6091</v>
      </c>
      <c r="CY30" s="183">
        <v>23500000</v>
      </c>
      <c r="CZ30" s="183" t="s">
        <v>6077</v>
      </c>
      <c r="DA30" s="183" t="s">
        <v>22</v>
      </c>
      <c r="DB30" s="183">
        <v>2</v>
      </c>
      <c r="DC30" s="183" t="s">
        <v>6092</v>
      </c>
      <c r="DD30" s="183" t="s">
        <v>6078</v>
      </c>
      <c r="DE30" s="189" t="s">
        <v>6035</v>
      </c>
      <c r="DF30" s="185" t="s">
        <v>6093</v>
      </c>
      <c r="DG30" s="175">
        <v>0</v>
      </c>
      <c r="DH30" s="179" t="s">
        <v>6077</v>
      </c>
      <c r="DI30" s="179" t="s">
        <v>22</v>
      </c>
      <c r="DJ30" s="179">
        <v>2</v>
      </c>
      <c r="DK30" s="179" t="s">
        <v>6092</v>
      </c>
      <c r="DL30" s="179" t="s">
        <v>6078</v>
      </c>
      <c r="DM30" s="176" t="s">
        <v>6035</v>
      </c>
      <c r="DN30" s="186" t="s">
        <v>6094</v>
      </c>
      <c r="DO30" s="183">
        <v>80200000</v>
      </c>
      <c r="DP30" s="186" t="s">
        <v>6077</v>
      </c>
      <c r="DQ30" s="186" t="s">
        <v>22</v>
      </c>
      <c r="DR30" s="186">
        <v>2</v>
      </c>
      <c r="DS30" s="186" t="s">
        <v>6092</v>
      </c>
      <c r="DT30" s="186" t="s">
        <v>6078</v>
      </c>
      <c r="DU30" s="187" t="s">
        <v>6035</v>
      </c>
      <c r="DV30" s="185" t="s">
        <v>6095</v>
      </c>
      <c r="DW30" s="175">
        <v>925000</v>
      </c>
      <c r="DX30" s="179" t="s">
        <v>6077</v>
      </c>
      <c r="DY30" s="179" t="s">
        <v>22</v>
      </c>
      <c r="DZ30" s="179">
        <v>2</v>
      </c>
      <c r="EA30" s="179" t="s">
        <v>6092</v>
      </c>
      <c r="EB30" s="179" t="s">
        <v>6078</v>
      </c>
      <c r="EC30" s="176" t="s">
        <v>6035</v>
      </c>
      <c r="ED30" s="186" t="s">
        <v>6096</v>
      </c>
      <c r="EE30" s="183">
        <v>17150000</v>
      </c>
      <c r="EF30" s="186" t="s">
        <v>6077</v>
      </c>
      <c r="EG30" s="186" t="s">
        <v>22</v>
      </c>
      <c r="EH30" s="186">
        <v>2</v>
      </c>
      <c r="EI30" s="186" t="s">
        <v>6092</v>
      </c>
      <c r="EJ30" s="186" t="s">
        <v>6078</v>
      </c>
      <c r="EK30" s="187" t="s">
        <v>6035</v>
      </c>
      <c r="EL30" s="185" t="s">
        <v>6097</v>
      </c>
      <c r="EM30" s="175">
        <v>5425000</v>
      </c>
      <c r="EN30" s="179" t="s">
        <v>6077</v>
      </c>
      <c r="EO30" s="179" t="s">
        <v>22</v>
      </c>
      <c r="EP30" s="179">
        <v>2</v>
      </c>
      <c r="EQ30" s="179" t="s">
        <v>6092</v>
      </c>
      <c r="ER30" s="179" t="s">
        <v>6078</v>
      </c>
      <c r="ES30" s="176" t="s">
        <v>6035</v>
      </c>
      <c r="ET30" s="186" t="s">
        <v>4082</v>
      </c>
      <c r="EU30" s="186">
        <v>1227</v>
      </c>
      <c r="EV30" s="186" t="s">
        <v>4044</v>
      </c>
      <c r="EW30" s="186" t="s">
        <v>22</v>
      </c>
      <c r="EX30" s="186">
        <v>2</v>
      </c>
      <c r="EY30" s="186" t="s">
        <v>4081</v>
      </c>
      <c r="EZ30" s="186" t="s">
        <v>773</v>
      </c>
      <c r="FA30" s="187" t="s">
        <v>4068</v>
      </c>
      <c r="FB30" s="185" t="s">
        <v>636</v>
      </c>
      <c r="FC30" s="179">
        <v>4</v>
      </c>
      <c r="FD30" s="179">
        <v>0</v>
      </c>
      <c r="FE30" s="179" t="s">
        <v>22</v>
      </c>
      <c r="FF30" s="179">
        <v>2</v>
      </c>
      <c r="FG30" s="179" t="s">
        <v>635</v>
      </c>
      <c r="FH30" s="179">
        <v>0</v>
      </c>
      <c r="FI30" s="176" t="s">
        <v>588</v>
      </c>
      <c r="FJ30" s="185" t="s">
        <v>641</v>
      </c>
      <c r="FK30" s="186" t="s">
        <v>14</v>
      </c>
      <c r="FL30" s="186">
        <v>0</v>
      </c>
      <c r="FM30" s="186" t="s">
        <v>22</v>
      </c>
      <c r="FN30" s="186">
        <v>2</v>
      </c>
      <c r="FO30" s="186" t="s">
        <v>15</v>
      </c>
      <c r="FP30" s="183">
        <v>0</v>
      </c>
      <c r="FQ30" s="184" t="s">
        <v>588</v>
      </c>
      <c r="FR30" s="185" t="s">
        <v>642</v>
      </c>
      <c r="FS30" s="179" t="s">
        <v>14</v>
      </c>
      <c r="FT30" s="179">
        <v>0</v>
      </c>
      <c r="FU30" s="179" t="s">
        <v>22</v>
      </c>
      <c r="FV30" s="179">
        <v>2</v>
      </c>
      <c r="FW30" s="179" t="s">
        <v>15</v>
      </c>
      <c r="FX30" s="179">
        <v>0</v>
      </c>
      <c r="FY30" s="176" t="s">
        <v>588</v>
      </c>
      <c r="FZ30" s="186" t="s">
        <v>3968</v>
      </c>
      <c r="GA30" s="186">
        <v>1</v>
      </c>
      <c r="GB30" s="186" t="s">
        <v>3407</v>
      </c>
      <c r="GC30" s="186" t="s">
        <v>22</v>
      </c>
      <c r="GD30" s="186">
        <v>2</v>
      </c>
      <c r="GE30" s="186" t="s">
        <v>3301</v>
      </c>
      <c r="GF30" s="186" t="s">
        <v>3300</v>
      </c>
      <c r="GG30" s="187" t="s">
        <v>3928</v>
      </c>
      <c r="GH30" s="185" t="s">
        <v>3974</v>
      </c>
      <c r="GI30" s="179">
        <v>2</v>
      </c>
      <c r="GJ30" s="179" t="s">
        <v>3407</v>
      </c>
      <c r="GK30" s="179" t="s">
        <v>22</v>
      </c>
      <c r="GL30" s="179">
        <v>2</v>
      </c>
      <c r="GM30" s="179" t="s">
        <v>3301</v>
      </c>
      <c r="GN30" s="179" t="s">
        <v>3300</v>
      </c>
      <c r="GO30" s="176" t="s">
        <v>3928</v>
      </c>
      <c r="GP30" s="186" t="s">
        <v>3969</v>
      </c>
      <c r="GQ30" s="186">
        <v>2</v>
      </c>
      <c r="GR30" s="186" t="s">
        <v>3407</v>
      </c>
      <c r="GS30" s="186" t="s">
        <v>22</v>
      </c>
      <c r="GT30" s="186">
        <v>2</v>
      </c>
      <c r="GU30" s="186" t="s">
        <v>3301</v>
      </c>
      <c r="GV30" s="186" t="s">
        <v>3300</v>
      </c>
      <c r="GW30" s="187" t="s">
        <v>3928</v>
      </c>
      <c r="GX30" s="185" t="s">
        <v>3975</v>
      </c>
      <c r="GY30" s="179">
        <v>0</v>
      </c>
      <c r="GZ30" s="179" t="s">
        <v>3407</v>
      </c>
      <c r="HA30" s="179" t="s">
        <v>22</v>
      </c>
      <c r="HB30" s="179">
        <v>2</v>
      </c>
      <c r="HC30" s="179" t="s">
        <v>3301</v>
      </c>
      <c r="HD30" s="179" t="s">
        <v>3300</v>
      </c>
      <c r="HE30" s="176" t="s">
        <v>3928</v>
      </c>
      <c r="HF30" s="186" t="s">
        <v>3967</v>
      </c>
      <c r="HG30" s="186">
        <v>3</v>
      </c>
      <c r="HH30" s="186" t="s">
        <v>3407</v>
      </c>
      <c r="HI30" s="186" t="s">
        <v>22</v>
      </c>
      <c r="HJ30" s="186">
        <v>2</v>
      </c>
      <c r="HK30" s="186" t="s">
        <v>3301</v>
      </c>
      <c r="HL30" s="186" t="s">
        <v>3300</v>
      </c>
      <c r="HM30" s="187" t="s">
        <v>3928</v>
      </c>
      <c r="HN30" s="185" t="s">
        <v>3973</v>
      </c>
      <c r="HO30" s="179">
        <v>2</v>
      </c>
      <c r="HP30" s="179" t="s">
        <v>3407</v>
      </c>
      <c r="HQ30" s="179" t="s">
        <v>22</v>
      </c>
      <c r="HR30" s="179">
        <v>2</v>
      </c>
      <c r="HS30" s="179" t="s">
        <v>3301</v>
      </c>
      <c r="HT30" s="179" t="s">
        <v>3300</v>
      </c>
      <c r="HU30" s="176" t="s">
        <v>3928</v>
      </c>
      <c r="HV30" s="186" t="s">
        <v>3970</v>
      </c>
      <c r="HW30" s="186">
        <v>3</v>
      </c>
      <c r="HX30" s="186" t="s">
        <v>3407</v>
      </c>
      <c r="HY30" s="186" t="s">
        <v>22</v>
      </c>
      <c r="HZ30" s="186">
        <v>2</v>
      </c>
      <c r="IA30" s="186" t="s">
        <v>3301</v>
      </c>
      <c r="IB30" s="186" t="s">
        <v>3300</v>
      </c>
      <c r="IC30" s="187" t="s">
        <v>3928</v>
      </c>
      <c r="ID30" s="185" t="s">
        <v>3972</v>
      </c>
      <c r="IE30" s="179">
        <v>3</v>
      </c>
      <c r="IF30" s="179" t="s">
        <v>3407</v>
      </c>
      <c r="IG30" s="179" t="s">
        <v>22</v>
      </c>
      <c r="IH30" s="179">
        <v>2</v>
      </c>
      <c r="II30" s="179" t="s">
        <v>3301</v>
      </c>
      <c r="IJ30" s="179" t="s">
        <v>3300</v>
      </c>
      <c r="IK30" s="176" t="s">
        <v>3928</v>
      </c>
      <c r="IL30" s="186" t="s">
        <v>3971</v>
      </c>
      <c r="IM30" s="186">
        <v>3</v>
      </c>
      <c r="IN30" s="186" t="s">
        <v>3407</v>
      </c>
      <c r="IO30" s="186" t="s">
        <v>22</v>
      </c>
      <c r="IP30" s="186">
        <v>2</v>
      </c>
      <c r="IQ30" s="186" t="s">
        <v>3301</v>
      </c>
      <c r="IR30" s="186" t="s">
        <v>3300</v>
      </c>
      <c r="IS30" s="187" t="s">
        <v>3928</v>
      </c>
    </row>
    <row r="31" spans="1:253" s="281" customFormat="1" ht="12.75" customHeight="1" x14ac:dyDescent="0.25">
      <c r="A31" s="281" t="s">
        <v>2582</v>
      </c>
      <c r="B31" s="281" t="s">
        <v>7995</v>
      </c>
      <c r="C31" s="281" t="s">
        <v>2583</v>
      </c>
      <c r="D31" s="281" t="s">
        <v>629</v>
      </c>
      <c r="E31" s="281" t="s">
        <v>7395</v>
      </c>
      <c r="F31" s="281" t="s">
        <v>2656</v>
      </c>
      <c r="G31" s="174">
        <v>99300000</v>
      </c>
      <c r="H31" s="175" t="s">
        <v>2653</v>
      </c>
      <c r="I31" s="175" t="s">
        <v>42</v>
      </c>
      <c r="J31" s="175">
        <v>1</v>
      </c>
      <c r="K31" s="175" t="s">
        <v>2655</v>
      </c>
      <c r="L31" s="175" t="s">
        <v>2654</v>
      </c>
      <c r="M31" s="176" t="s">
        <v>2644</v>
      </c>
      <c r="N31" s="185" t="s">
        <v>2597</v>
      </c>
      <c r="O31" s="177">
        <v>742878</v>
      </c>
      <c r="P31" s="177" t="s">
        <v>2594</v>
      </c>
      <c r="Q31" s="177" t="s">
        <v>42</v>
      </c>
      <c r="R31" s="177">
        <v>1</v>
      </c>
      <c r="S31" s="177" t="s">
        <v>2596</v>
      </c>
      <c r="T31" s="177" t="s">
        <v>2595</v>
      </c>
      <c r="U31" s="178" t="s">
        <v>2586</v>
      </c>
      <c r="V31" s="185" t="s">
        <v>3180</v>
      </c>
      <c r="W31" s="175">
        <v>61952000</v>
      </c>
      <c r="X31" s="175" t="s">
        <v>3177</v>
      </c>
      <c r="Y31" s="175" t="s">
        <v>60</v>
      </c>
      <c r="Z31" s="175">
        <v>3</v>
      </c>
      <c r="AA31" s="175" t="s">
        <v>3179</v>
      </c>
      <c r="AB31" s="175" t="s">
        <v>3178</v>
      </c>
      <c r="AC31" s="176" t="s">
        <v>3181</v>
      </c>
      <c r="AD31" s="185" t="s">
        <v>3136</v>
      </c>
      <c r="AE31" s="183">
        <v>1018000</v>
      </c>
      <c r="AF31" s="183" t="s">
        <v>3133</v>
      </c>
      <c r="AG31" s="183" t="s">
        <v>42</v>
      </c>
      <c r="AH31" s="183">
        <v>1</v>
      </c>
      <c r="AI31" s="183" t="s">
        <v>3135</v>
      </c>
      <c r="AJ31" s="183" t="s">
        <v>3134</v>
      </c>
      <c r="AK31" s="184" t="s">
        <v>3121</v>
      </c>
      <c r="AL31" s="185" t="s">
        <v>3138</v>
      </c>
      <c r="AM31" s="175">
        <v>294000</v>
      </c>
      <c r="AN31" s="175" t="s">
        <v>3133</v>
      </c>
      <c r="AO31" s="175" t="s">
        <v>42</v>
      </c>
      <c r="AP31" s="175">
        <v>1</v>
      </c>
      <c r="AQ31" s="175" t="s">
        <v>3137</v>
      </c>
      <c r="AR31" s="175" t="s">
        <v>3134</v>
      </c>
      <c r="AS31" s="176" t="s">
        <v>3121</v>
      </c>
      <c r="AT31" s="186" t="s">
        <v>2648</v>
      </c>
      <c r="AU31" s="183" t="s">
        <v>14</v>
      </c>
      <c r="AV31" s="183" t="s">
        <v>14</v>
      </c>
      <c r="AW31" s="183" t="s">
        <v>14</v>
      </c>
      <c r="AX31" s="183" t="s">
        <v>14</v>
      </c>
      <c r="AY31" s="183" t="s">
        <v>14</v>
      </c>
      <c r="AZ31" s="183" t="s">
        <v>14</v>
      </c>
      <c r="BA31" s="184" t="s">
        <v>2644</v>
      </c>
      <c r="BB31" s="185" t="s">
        <v>2647</v>
      </c>
      <c r="BC31" s="175" t="s">
        <v>14</v>
      </c>
      <c r="BD31" s="175" t="s">
        <v>14</v>
      </c>
      <c r="BE31" s="175" t="s">
        <v>14</v>
      </c>
      <c r="BF31" s="175" t="s">
        <v>14</v>
      </c>
      <c r="BG31" s="175" t="s">
        <v>14</v>
      </c>
      <c r="BH31" s="175" t="s">
        <v>14</v>
      </c>
      <c r="BI31" s="176" t="s">
        <v>2644</v>
      </c>
      <c r="BJ31" s="186" t="s">
        <v>2591</v>
      </c>
      <c r="BK31" s="186">
        <v>12</v>
      </c>
      <c r="BL31" s="186" t="s">
        <v>2588</v>
      </c>
      <c r="BM31" s="186" t="s">
        <v>22</v>
      </c>
      <c r="BN31" s="186">
        <v>2</v>
      </c>
      <c r="BO31" s="186" t="s">
        <v>2590</v>
      </c>
      <c r="BP31" s="183" t="s">
        <v>2589</v>
      </c>
      <c r="BQ31" s="187" t="s">
        <v>2586</v>
      </c>
      <c r="BR31" s="185" t="s">
        <v>2643</v>
      </c>
      <c r="BS31" s="179" t="s">
        <v>14</v>
      </c>
      <c r="BT31" s="179" t="s">
        <v>14</v>
      </c>
      <c r="BU31" s="179" t="s">
        <v>14</v>
      </c>
      <c r="BV31" s="179" t="s">
        <v>14</v>
      </c>
      <c r="BW31" s="179" t="s">
        <v>14</v>
      </c>
      <c r="BX31" s="179" t="s">
        <v>14</v>
      </c>
      <c r="BY31" s="176" t="s">
        <v>2644</v>
      </c>
      <c r="BZ31" s="186" t="s">
        <v>2645</v>
      </c>
      <c r="CA31" s="186" t="s">
        <v>14</v>
      </c>
      <c r="CB31" s="186" t="s">
        <v>14</v>
      </c>
      <c r="CC31" s="186" t="s">
        <v>14</v>
      </c>
      <c r="CD31" s="186" t="s">
        <v>14</v>
      </c>
      <c r="CE31" s="186" t="s">
        <v>14</v>
      </c>
      <c r="CF31" s="186" t="s">
        <v>14</v>
      </c>
      <c r="CG31" s="187" t="s">
        <v>2644</v>
      </c>
      <c r="CH31" s="185" t="s">
        <v>8284</v>
      </c>
      <c r="CI31" s="186" t="e">
        <v>#N/A</v>
      </c>
      <c r="CJ31" s="186" t="e">
        <v>#N/A</v>
      </c>
      <c r="CK31" s="186" t="e">
        <v>#N/A</v>
      </c>
      <c r="CL31" s="186" t="e">
        <v>#N/A</v>
      </c>
      <c r="CM31" s="186" t="e">
        <v>#N/A</v>
      </c>
      <c r="CN31" s="186" t="e">
        <v>#N/A</v>
      </c>
      <c r="CO31" s="188" t="e">
        <v>#N/A</v>
      </c>
      <c r="CP31" s="186" t="s">
        <v>2646</v>
      </c>
      <c r="CQ31" s="179" t="s">
        <v>14</v>
      </c>
      <c r="CR31" s="179" t="s">
        <v>14</v>
      </c>
      <c r="CS31" s="179" t="s">
        <v>14</v>
      </c>
      <c r="CT31" s="179" t="s">
        <v>14</v>
      </c>
      <c r="CU31" s="179" t="s">
        <v>14</v>
      </c>
      <c r="CV31" s="179" t="s">
        <v>14</v>
      </c>
      <c r="CW31" s="176" t="s">
        <v>2644</v>
      </c>
      <c r="CX31" s="186" t="s">
        <v>2863</v>
      </c>
      <c r="CY31" s="183">
        <v>401000</v>
      </c>
      <c r="CZ31" s="183" t="s">
        <v>2856</v>
      </c>
      <c r="DA31" s="183" t="s">
        <v>22</v>
      </c>
      <c r="DB31" s="183">
        <v>2</v>
      </c>
      <c r="DC31" s="183" t="s">
        <v>2858</v>
      </c>
      <c r="DD31" s="183" t="s">
        <v>2857</v>
      </c>
      <c r="DE31" s="189" t="s">
        <v>2860</v>
      </c>
      <c r="DF31" s="185" t="s">
        <v>2861</v>
      </c>
      <c r="DG31" s="175">
        <v>61221000</v>
      </c>
      <c r="DH31" s="179" t="s">
        <v>2856</v>
      </c>
      <c r="DI31" s="179" t="s">
        <v>22</v>
      </c>
      <c r="DJ31" s="179">
        <v>2</v>
      </c>
      <c r="DK31" s="179" t="s">
        <v>2858</v>
      </c>
      <c r="DL31" s="179" t="s">
        <v>2857</v>
      </c>
      <c r="DM31" s="176" t="s">
        <v>2860</v>
      </c>
      <c r="DN31" s="186" t="s">
        <v>2865</v>
      </c>
      <c r="DO31" s="183">
        <v>221000</v>
      </c>
      <c r="DP31" s="186" t="s">
        <v>2856</v>
      </c>
      <c r="DQ31" s="186" t="s">
        <v>22</v>
      </c>
      <c r="DR31" s="186">
        <v>2</v>
      </c>
      <c r="DS31" s="186" t="s">
        <v>2858</v>
      </c>
      <c r="DT31" s="186" t="s">
        <v>2857</v>
      </c>
      <c r="DU31" s="187" t="s">
        <v>2860</v>
      </c>
      <c r="DV31" s="185" t="s">
        <v>2862</v>
      </c>
      <c r="DW31" s="175">
        <v>401000</v>
      </c>
      <c r="DX31" s="179" t="s">
        <v>2856</v>
      </c>
      <c r="DY31" s="179" t="s">
        <v>22</v>
      </c>
      <c r="DZ31" s="179">
        <v>2</v>
      </c>
      <c r="EA31" s="179" t="s">
        <v>2858</v>
      </c>
      <c r="EB31" s="179" t="s">
        <v>2857</v>
      </c>
      <c r="EC31" s="176" t="s">
        <v>2860</v>
      </c>
      <c r="ED31" s="186" t="s">
        <v>2864</v>
      </c>
      <c r="EE31" s="183">
        <v>0</v>
      </c>
      <c r="EF31" s="186" t="s">
        <v>2856</v>
      </c>
      <c r="EG31" s="186" t="s">
        <v>22</v>
      </c>
      <c r="EH31" s="186">
        <v>2</v>
      </c>
      <c r="EI31" s="186" t="s">
        <v>2858</v>
      </c>
      <c r="EJ31" s="186" t="s">
        <v>2857</v>
      </c>
      <c r="EK31" s="187" t="s">
        <v>2860</v>
      </c>
      <c r="EL31" s="185" t="s">
        <v>2859</v>
      </c>
      <c r="EM31" s="175">
        <v>0</v>
      </c>
      <c r="EN31" s="179" t="s">
        <v>2856</v>
      </c>
      <c r="EO31" s="179" t="s">
        <v>22</v>
      </c>
      <c r="EP31" s="179">
        <v>2</v>
      </c>
      <c r="EQ31" s="179" t="s">
        <v>2858</v>
      </c>
      <c r="ER31" s="179" t="s">
        <v>2857</v>
      </c>
      <c r="ES31" s="176" t="s">
        <v>2860</v>
      </c>
      <c r="ET31" s="186" t="s">
        <v>4083</v>
      </c>
      <c r="EU31" s="186">
        <v>1227</v>
      </c>
      <c r="EV31" s="186" t="s">
        <v>4044</v>
      </c>
      <c r="EW31" s="186" t="s">
        <v>22</v>
      </c>
      <c r="EX31" s="186">
        <v>2</v>
      </c>
      <c r="EY31" s="186" t="s">
        <v>4081</v>
      </c>
      <c r="EZ31" s="186" t="s">
        <v>773</v>
      </c>
      <c r="FA31" s="187" t="s">
        <v>4068</v>
      </c>
      <c r="FB31" s="185" t="s">
        <v>2585</v>
      </c>
      <c r="FC31" s="179">
        <v>3</v>
      </c>
      <c r="FD31" s="179" t="s">
        <v>14</v>
      </c>
      <c r="FE31" s="179" t="s">
        <v>42</v>
      </c>
      <c r="FF31" s="179">
        <v>1</v>
      </c>
      <c r="FG31" s="179" t="s">
        <v>2584</v>
      </c>
      <c r="FH31" s="179" t="s">
        <v>14</v>
      </c>
      <c r="FI31" s="176" t="s">
        <v>2586</v>
      </c>
      <c r="FJ31" s="185" t="s">
        <v>2649</v>
      </c>
      <c r="FK31" s="186" t="s">
        <v>14</v>
      </c>
      <c r="FL31" s="186" t="s">
        <v>14</v>
      </c>
      <c r="FM31" s="186" t="s">
        <v>14</v>
      </c>
      <c r="FN31" s="186" t="s">
        <v>14</v>
      </c>
      <c r="FO31" s="186" t="s">
        <v>14</v>
      </c>
      <c r="FP31" s="183" t="s">
        <v>14</v>
      </c>
      <c r="FQ31" s="184" t="s">
        <v>2644</v>
      </c>
      <c r="FR31" s="185" t="s">
        <v>2650</v>
      </c>
      <c r="FS31" s="179" t="s">
        <v>14</v>
      </c>
      <c r="FT31" s="179" t="s">
        <v>14</v>
      </c>
      <c r="FU31" s="179" t="s">
        <v>14</v>
      </c>
      <c r="FV31" s="179" t="s">
        <v>14</v>
      </c>
      <c r="FW31" s="179" t="s">
        <v>14</v>
      </c>
      <c r="FX31" s="179" t="s">
        <v>14</v>
      </c>
      <c r="FY31" s="176" t="s">
        <v>2644</v>
      </c>
      <c r="FZ31" s="186" t="s">
        <v>2592</v>
      </c>
      <c r="GA31" s="186" t="s">
        <v>14</v>
      </c>
      <c r="GB31" s="186" t="s">
        <v>14</v>
      </c>
      <c r="GC31" s="186" t="s">
        <v>14</v>
      </c>
      <c r="GD31" s="186" t="s">
        <v>14</v>
      </c>
      <c r="GE31" s="186" t="s">
        <v>14</v>
      </c>
      <c r="GF31" s="186" t="s">
        <v>14</v>
      </c>
      <c r="GG31" s="187" t="s">
        <v>2586</v>
      </c>
      <c r="GH31" s="185" t="s">
        <v>2652</v>
      </c>
      <c r="GI31" s="179" t="s">
        <v>14</v>
      </c>
      <c r="GJ31" s="179" t="s">
        <v>14</v>
      </c>
      <c r="GK31" s="179" t="s">
        <v>14</v>
      </c>
      <c r="GL31" s="179" t="s">
        <v>14</v>
      </c>
      <c r="GM31" s="179" t="s">
        <v>14</v>
      </c>
      <c r="GN31" s="179" t="s">
        <v>14</v>
      </c>
      <c r="GO31" s="176" t="s">
        <v>2644</v>
      </c>
      <c r="GP31" s="186" t="s">
        <v>2593</v>
      </c>
      <c r="GQ31" s="186" t="s">
        <v>14</v>
      </c>
      <c r="GR31" s="186" t="s">
        <v>14</v>
      </c>
      <c r="GS31" s="186" t="s">
        <v>14</v>
      </c>
      <c r="GT31" s="186" t="s">
        <v>14</v>
      </c>
      <c r="GU31" s="186" t="s">
        <v>14</v>
      </c>
      <c r="GV31" s="186" t="s">
        <v>14</v>
      </c>
      <c r="GW31" s="187" t="s">
        <v>2586</v>
      </c>
      <c r="GX31" s="185" t="s">
        <v>2657</v>
      </c>
      <c r="GY31" s="179" t="s">
        <v>14</v>
      </c>
      <c r="GZ31" s="179" t="s">
        <v>14</v>
      </c>
      <c r="HA31" s="179" t="s">
        <v>14</v>
      </c>
      <c r="HB31" s="179" t="s">
        <v>14</v>
      </c>
      <c r="HC31" s="179" t="s">
        <v>14</v>
      </c>
      <c r="HD31" s="179" t="s">
        <v>14</v>
      </c>
      <c r="HE31" s="176" t="s">
        <v>2644</v>
      </c>
      <c r="HF31" s="186" t="s">
        <v>2587</v>
      </c>
      <c r="HG31" s="186" t="s">
        <v>14</v>
      </c>
      <c r="HH31" s="186" t="s">
        <v>14</v>
      </c>
      <c r="HI31" s="186" t="s">
        <v>14</v>
      </c>
      <c r="HJ31" s="186" t="s">
        <v>14</v>
      </c>
      <c r="HK31" s="186" t="s">
        <v>14</v>
      </c>
      <c r="HL31" s="186" t="s">
        <v>14</v>
      </c>
      <c r="HM31" s="187" t="s">
        <v>2586</v>
      </c>
      <c r="HN31" s="185" t="s">
        <v>2651</v>
      </c>
      <c r="HO31" s="179" t="s">
        <v>14</v>
      </c>
      <c r="HP31" s="179" t="s">
        <v>14</v>
      </c>
      <c r="HQ31" s="179" t="s">
        <v>14</v>
      </c>
      <c r="HR31" s="179" t="s">
        <v>14</v>
      </c>
      <c r="HS31" s="179" t="s">
        <v>14</v>
      </c>
      <c r="HT31" s="179" t="s">
        <v>14</v>
      </c>
      <c r="HU31" s="176" t="s">
        <v>2644</v>
      </c>
      <c r="HV31" s="186" t="s">
        <v>2598</v>
      </c>
      <c r="HW31" s="186" t="s">
        <v>14</v>
      </c>
      <c r="HX31" s="186" t="s">
        <v>14</v>
      </c>
      <c r="HY31" s="186" t="s">
        <v>14</v>
      </c>
      <c r="HZ31" s="186" t="s">
        <v>14</v>
      </c>
      <c r="IA31" s="186" t="s">
        <v>14</v>
      </c>
      <c r="IB31" s="186" t="s">
        <v>14</v>
      </c>
      <c r="IC31" s="187" t="s">
        <v>2586</v>
      </c>
      <c r="ID31" s="185" t="s">
        <v>2601</v>
      </c>
      <c r="IE31" s="179" t="s">
        <v>14</v>
      </c>
      <c r="IF31" s="179" t="s">
        <v>14</v>
      </c>
      <c r="IG31" s="179" t="s">
        <v>14</v>
      </c>
      <c r="IH31" s="179" t="s">
        <v>14</v>
      </c>
      <c r="II31" s="179" t="s">
        <v>14</v>
      </c>
      <c r="IJ31" s="179" t="s">
        <v>14</v>
      </c>
      <c r="IK31" s="176" t="s">
        <v>2586</v>
      </c>
      <c r="IL31" s="186" t="s">
        <v>2600</v>
      </c>
      <c r="IM31" s="186">
        <v>2</v>
      </c>
      <c r="IN31" s="186" t="s">
        <v>2292</v>
      </c>
      <c r="IO31" s="186" t="s">
        <v>42</v>
      </c>
      <c r="IP31" s="186">
        <v>1</v>
      </c>
      <c r="IQ31" s="186" t="s">
        <v>2599</v>
      </c>
      <c r="IR31" s="186" t="s">
        <v>14</v>
      </c>
      <c r="IS31" s="187" t="s">
        <v>2586</v>
      </c>
    </row>
    <row r="32" spans="1:253" s="281" customFormat="1" ht="12.75" customHeight="1" x14ac:dyDescent="0.25">
      <c r="A32" s="281" t="s">
        <v>2750</v>
      </c>
      <c r="B32" s="281" t="s">
        <v>7953</v>
      </c>
      <c r="C32" s="281" t="s">
        <v>2751</v>
      </c>
      <c r="D32" s="281" t="s">
        <v>629</v>
      </c>
      <c r="E32" s="281" t="s">
        <v>7395</v>
      </c>
      <c r="F32" s="281" t="s">
        <v>2769</v>
      </c>
      <c r="G32" s="174">
        <v>99300000</v>
      </c>
      <c r="H32" s="175" t="s">
        <v>2653</v>
      </c>
      <c r="I32" s="175" t="s">
        <v>42</v>
      </c>
      <c r="J32" s="175">
        <v>1</v>
      </c>
      <c r="K32" s="175" t="s">
        <v>2768</v>
      </c>
      <c r="L32" s="175" t="s">
        <v>2654</v>
      </c>
      <c r="M32" s="176" t="s">
        <v>2754</v>
      </c>
      <c r="N32" s="185" t="s">
        <v>2763</v>
      </c>
      <c r="O32" s="177">
        <v>907050</v>
      </c>
      <c r="P32" s="177" t="s">
        <v>2760</v>
      </c>
      <c r="Q32" s="177" t="s">
        <v>22</v>
      </c>
      <c r="R32" s="177">
        <v>2</v>
      </c>
      <c r="S32" s="177" t="s">
        <v>2762</v>
      </c>
      <c r="T32" s="177" t="s">
        <v>2761</v>
      </c>
      <c r="U32" s="178" t="s">
        <v>2754</v>
      </c>
      <c r="V32" s="185" t="s">
        <v>2765</v>
      </c>
      <c r="W32" s="175">
        <v>72381000</v>
      </c>
      <c r="X32" s="175" t="s">
        <v>2760</v>
      </c>
      <c r="Y32" s="175" t="s">
        <v>22</v>
      </c>
      <c r="Z32" s="175">
        <v>2</v>
      </c>
      <c r="AA32" s="175" t="s">
        <v>2764</v>
      </c>
      <c r="AB32" s="175" t="s">
        <v>2761</v>
      </c>
      <c r="AC32" s="176" t="s">
        <v>2754</v>
      </c>
      <c r="AD32" s="185" t="s">
        <v>2877</v>
      </c>
      <c r="AE32" s="183">
        <v>769000</v>
      </c>
      <c r="AF32" s="183" t="s">
        <v>2874</v>
      </c>
      <c r="AG32" s="183" t="s">
        <v>22</v>
      </c>
      <c r="AH32" s="183">
        <v>2</v>
      </c>
      <c r="AI32" s="183" t="s">
        <v>2876</v>
      </c>
      <c r="AJ32" s="183" t="s">
        <v>2875</v>
      </c>
      <c r="AK32" s="184" t="s">
        <v>2860</v>
      </c>
      <c r="AL32" s="185" t="s">
        <v>2879</v>
      </c>
      <c r="AM32" s="175">
        <v>769000</v>
      </c>
      <c r="AN32" s="175" t="s">
        <v>2874</v>
      </c>
      <c r="AO32" s="175" t="s">
        <v>22</v>
      </c>
      <c r="AP32" s="175">
        <v>2</v>
      </c>
      <c r="AQ32" s="175" t="s">
        <v>2878</v>
      </c>
      <c r="AR32" s="175" t="s">
        <v>2875</v>
      </c>
      <c r="AS32" s="176" t="s">
        <v>2860</v>
      </c>
      <c r="AT32" s="186" t="s">
        <v>2820</v>
      </c>
      <c r="AU32" s="183" t="s">
        <v>14</v>
      </c>
      <c r="AV32" s="183" t="s">
        <v>14</v>
      </c>
      <c r="AW32" s="183" t="s">
        <v>14</v>
      </c>
      <c r="AX32" s="183" t="s">
        <v>14</v>
      </c>
      <c r="AY32" s="183" t="s">
        <v>14</v>
      </c>
      <c r="AZ32" s="183" t="s">
        <v>14</v>
      </c>
      <c r="BA32" s="184" t="s">
        <v>2817</v>
      </c>
      <c r="BB32" s="185" t="s">
        <v>2818</v>
      </c>
      <c r="BC32" s="175" t="s">
        <v>14</v>
      </c>
      <c r="BD32" s="175" t="s">
        <v>14</v>
      </c>
      <c r="BE32" s="175" t="s">
        <v>14</v>
      </c>
      <c r="BF32" s="175" t="s">
        <v>14</v>
      </c>
      <c r="BG32" s="175" t="s">
        <v>14</v>
      </c>
      <c r="BH32" s="175" t="s">
        <v>14</v>
      </c>
      <c r="BI32" s="176" t="s">
        <v>2817</v>
      </c>
      <c r="BJ32" s="186" t="s">
        <v>2759</v>
      </c>
      <c r="BK32" s="186" t="s">
        <v>14</v>
      </c>
      <c r="BL32" s="186" t="s">
        <v>14</v>
      </c>
      <c r="BM32" s="186" t="s">
        <v>14</v>
      </c>
      <c r="BN32" s="186" t="s">
        <v>14</v>
      </c>
      <c r="BO32" s="186" t="s">
        <v>2758</v>
      </c>
      <c r="BP32" s="183" t="s">
        <v>14</v>
      </c>
      <c r="BQ32" s="187" t="s">
        <v>2754</v>
      </c>
      <c r="BR32" s="185" t="s">
        <v>2753</v>
      </c>
      <c r="BS32" s="179" t="s">
        <v>14</v>
      </c>
      <c r="BT32" s="179" t="s">
        <v>14</v>
      </c>
      <c r="BU32" s="179" t="s">
        <v>14</v>
      </c>
      <c r="BV32" s="179" t="s">
        <v>14</v>
      </c>
      <c r="BW32" s="179" t="s">
        <v>2752</v>
      </c>
      <c r="BX32" s="179" t="s">
        <v>14</v>
      </c>
      <c r="BY32" s="176" t="s">
        <v>2754</v>
      </c>
      <c r="BZ32" s="186" t="s">
        <v>2755</v>
      </c>
      <c r="CA32" s="186" t="s">
        <v>14</v>
      </c>
      <c r="CB32" s="186" t="s">
        <v>14</v>
      </c>
      <c r="CC32" s="186" t="s">
        <v>14</v>
      </c>
      <c r="CD32" s="186" t="s">
        <v>14</v>
      </c>
      <c r="CE32" s="186" t="s">
        <v>2752</v>
      </c>
      <c r="CF32" s="186" t="s">
        <v>14</v>
      </c>
      <c r="CG32" s="187" t="s">
        <v>2754</v>
      </c>
      <c r="CH32" s="185" t="s">
        <v>8285</v>
      </c>
      <c r="CI32" s="186" t="e">
        <v>#N/A</v>
      </c>
      <c r="CJ32" s="186" t="e">
        <v>#N/A</v>
      </c>
      <c r="CK32" s="186" t="e">
        <v>#N/A</v>
      </c>
      <c r="CL32" s="186" t="e">
        <v>#N/A</v>
      </c>
      <c r="CM32" s="186" t="e">
        <v>#N/A</v>
      </c>
      <c r="CN32" s="186" t="e">
        <v>#N/A</v>
      </c>
      <c r="CO32" s="188" t="e">
        <v>#N/A</v>
      </c>
      <c r="CP32" s="186" t="s">
        <v>2757</v>
      </c>
      <c r="CQ32" s="179" t="s">
        <v>14</v>
      </c>
      <c r="CR32" s="179" t="s">
        <v>14</v>
      </c>
      <c r="CS32" s="179" t="s">
        <v>14</v>
      </c>
      <c r="CT32" s="179" t="s">
        <v>14</v>
      </c>
      <c r="CU32" s="179" t="s">
        <v>2756</v>
      </c>
      <c r="CV32" s="179" t="s">
        <v>14</v>
      </c>
      <c r="CW32" s="176" t="s">
        <v>2754</v>
      </c>
      <c r="CX32" s="186" t="s">
        <v>2880</v>
      </c>
      <c r="CY32" s="183">
        <v>769000</v>
      </c>
      <c r="CZ32" s="183" t="s">
        <v>2866</v>
      </c>
      <c r="DA32" s="183" t="s">
        <v>22</v>
      </c>
      <c r="DB32" s="183">
        <v>2</v>
      </c>
      <c r="DC32" s="183" t="s">
        <v>2870</v>
      </c>
      <c r="DD32" s="183" t="s">
        <v>2867</v>
      </c>
      <c r="DE32" s="189" t="s">
        <v>2860</v>
      </c>
      <c r="DF32" s="185" t="s">
        <v>2872</v>
      </c>
      <c r="DG32" s="175">
        <v>71612000</v>
      </c>
      <c r="DH32" s="179" t="s">
        <v>2866</v>
      </c>
      <c r="DI32" s="179" t="s">
        <v>22</v>
      </c>
      <c r="DJ32" s="179">
        <v>2</v>
      </c>
      <c r="DK32" s="179" t="s">
        <v>2870</v>
      </c>
      <c r="DL32" s="179" t="s">
        <v>2867</v>
      </c>
      <c r="DM32" s="176" t="s">
        <v>2860</v>
      </c>
      <c r="DN32" s="186" t="s">
        <v>2882</v>
      </c>
      <c r="DO32" s="183">
        <v>0</v>
      </c>
      <c r="DP32" s="186" t="s">
        <v>2866</v>
      </c>
      <c r="DQ32" s="186" t="s">
        <v>22</v>
      </c>
      <c r="DR32" s="186">
        <v>2</v>
      </c>
      <c r="DS32" s="186" t="s">
        <v>2870</v>
      </c>
      <c r="DT32" s="186" t="s">
        <v>2867</v>
      </c>
      <c r="DU32" s="187" t="s">
        <v>2860</v>
      </c>
      <c r="DV32" s="185" t="s">
        <v>2873</v>
      </c>
      <c r="DW32" s="175">
        <v>769000</v>
      </c>
      <c r="DX32" s="179" t="s">
        <v>2866</v>
      </c>
      <c r="DY32" s="179" t="s">
        <v>22</v>
      </c>
      <c r="DZ32" s="179">
        <v>2</v>
      </c>
      <c r="EA32" s="179" t="s">
        <v>2870</v>
      </c>
      <c r="EB32" s="179" t="s">
        <v>2867</v>
      </c>
      <c r="EC32" s="176" t="s">
        <v>2860</v>
      </c>
      <c r="ED32" s="186" t="s">
        <v>2881</v>
      </c>
      <c r="EE32" s="183">
        <v>0</v>
      </c>
      <c r="EF32" s="186" t="s">
        <v>2866</v>
      </c>
      <c r="EG32" s="186" t="s">
        <v>22</v>
      </c>
      <c r="EH32" s="186">
        <v>2</v>
      </c>
      <c r="EI32" s="186" t="s">
        <v>2870</v>
      </c>
      <c r="EJ32" s="186" t="s">
        <v>2867</v>
      </c>
      <c r="EK32" s="187" t="s">
        <v>2860</v>
      </c>
      <c r="EL32" s="185" t="s">
        <v>2871</v>
      </c>
      <c r="EM32" s="175">
        <v>0</v>
      </c>
      <c r="EN32" s="179" t="s">
        <v>2866</v>
      </c>
      <c r="EO32" s="179" t="s">
        <v>22</v>
      </c>
      <c r="EP32" s="179">
        <v>2</v>
      </c>
      <c r="EQ32" s="179" t="s">
        <v>2870</v>
      </c>
      <c r="ER32" s="179" t="s">
        <v>2867</v>
      </c>
      <c r="ES32" s="176" t="s">
        <v>2860</v>
      </c>
      <c r="ET32" s="186" t="s">
        <v>4084</v>
      </c>
      <c r="EU32" s="186">
        <v>1227</v>
      </c>
      <c r="EV32" s="186" t="s">
        <v>4044</v>
      </c>
      <c r="EW32" s="186" t="s">
        <v>22</v>
      </c>
      <c r="EX32" s="186">
        <v>2</v>
      </c>
      <c r="EY32" s="186" t="s">
        <v>4081</v>
      </c>
      <c r="EZ32" s="186" t="s">
        <v>773</v>
      </c>
      <c r="FA32" s="187" t="s">
        <v>4068</v>
      </c>
      <c r="FB32" s="185" t="s">
        <v>2869</v>
      </c>
      <c r="FC32" s="179">
        <v>3</v>
      </c>
      <c r="FD32" s="179" t="s">
        <v>2866</v>
      </c>
      <c r="FE32" s="179" t="s">
        <v>22</v>
      </c>
      <c r="FF32" s="179">
        <v>2</v>
      </c>
      <c r="FG32" s="179" t="s">
        <v>2868</v>
      </c>
      <c r="FH32" s="179" t="s">
        <v>2867</v>
      </c>
      <c r="FI32" s="176" t="s">
        <v>2860</v>
      </c>
      <c r="FJ32" s="185" t="s">
        <v>2766</v>
      </c>
      <c r="FK32" s="186" t="s">
        <v>14</v>
      </c>
      <c r="FL32" s="186" t="s">
        <v>14</v>
      </c>
      <c r="FM32" s="186" t="s">
        <v>14</v>
      </c>
      <c r="FN32" s="186" t="s">
        <v>14</v>
      </c>
      <c r="FO32" s="186" t="s">
        <v>2756</v>
      </c>
      <c r="FP32" s="183" t="s">
        <v>14</v>
      </c>
      <c r="FQ32" s="184" t="s">
        <v>2754</v>
      </c>
      <c r="FR32" s="185" t="s">
        <v>2767</v>
      </c>
      <c r="FS32" s="179" t="s">
        <v>14</v>
      </c>
      <c r="FT32" s="179" t="s">
        <v>14</v>
      </c>
      <c r="FU32" s="179" t="s">
        <v>14</v>
      </c>
      <c r="FV32" s="179" t="s">
        <v>14</v>
      </c>
      <c r="FW32" s="179" t="s">
        <v>2756</v>
      </c>
      <c r="FX32" s="179" t="s">
        <v>14</v>
      </c>
      <c r="FY32" s="176" t="s">
        <v>2754</v>
      </c>
      <c r="FZ32" s="186" t="s">
        <v>2819</v>
      </c>
      <c r="GA32" s="186">
        <v>2</v>
      </c>
      <c r="GB32" s="186" t="s">
        <v>2814</v>
      </c>
      <c r="GC32" s="186" t="s">
        <v>22</v>
      </c>
      <c r="GD32" s="186">
        <v>2</v>
      </c>
      <c r="GE32" s="186" t="s">
        <v>2815</v>
      </c>
      <c r="GF32" s="186" t="s">
        <v>1141</v>
      </c>
      <c r="GG32" s="187" t="s">
        <v>2817</v>
      </c>
      <c r="GH32" s="185" t="s">
        <v>2826</v>
      </c>
      <c r="GI32" s="179">
        <v>1</v>
      </c>
      <c r="GJ32" s="179" t="s">
        <v>2814</v>
      </c>
      <c r="GK32" s="179" t="s">
        <v>22</v>
      </c>
      <c r="GL32" s="179">
        <v>2</v>
      </c>
      <c r="GM32" s="179" t="s">
        <v>2815</v>
      </c>
      <c r="GN32" s="179" t="s">
        <v>1141</v>
      </c>
      <c r="GO32" s="176" t="s">
        <v>2817</v>
      </c>
      <c r="GP32" s="186" t="s">
        <v>2821</v>
      </c>
      <c r="GQ32" s="186">
        <v>2</v>
      </c>
      <c r="GR32" s="186" t="s">
        <v>2814</v>
      </c>
      <c r="GS32" s="186" t="s">
        <v>22</v>
      </c>
      <c r="GT32" s="186">
        <v>2</v>
      </c>
      <c r="GU32" s="186" t="s">
        <v>2815</v>
      </c>
      <c r="GV32" s="186" t="s">
        <v>1141</v>
      </c>
      <c r="GW32" s="187" t="s">
        <v>2817</v>
      </c>
      <c r="GX32" s="185" t="s">
        <v>2827</v>
      </c>
      <c r="GY32" s="179">
        <v>0</v>
      </c>
      <c r="GZ32" s="179" t="s">
        <v>2814</v>
      </c>
      <c r="HA32" s="179" t="s">
        <v>22</v>
      </c>
      <c r="HB32" s="179">
        <v>2</v>
      </c>
      <c r="HC32" s="179" t="s">
        <v>2815</v>
      </c>
      <c r="HD32" s="179" t="s">
        <v>1141</v>
      </c>
      <c r="HE32" s="176" t="s">
        <v>2817</v>
      </c>
      <c r="HF32" s="186" t="s">
        <v>2816</v>
      </c>
      <c r="HG32" s="186">
        <v>2</v>
      </c>
      <c r="HH32" s="186" t="s">
        <v>2814</v>
      </c>
      <c r="HI32" s="186" t="s">
        <v>22</v>
      </c>
      <c r="HJ32" s="186">
        <v>2</v>
      </c>
      <c r="HK32" s="186" t="s">
        <v>2815</v>
      </c>
      <c r="HL32" s="186" t="s">
        <v>1141</v>
      </c>
      <c r="HM32" s="187" t="s">
        <v>2817</v>
      </c>
      <c r="HN32" s="185" t="s">
        <v>2825</v>
      </c>
      <c r="HO32" s="179">
        <v>2</v>
      </c>
      <c r="HP32" s="179" t="s">
        <v>2814</v>
      </c>
      <c r="HQ32" s="179" t="s">
        <v>22</v>
      </c>
      <c r="HR32" s="179">
        <v>2</v>
      </c>
      <c r="HS32" s="179" t="s">
        <v>2815</v>
      </c>
      <c r="HT32" s="179" t="s">
        <v>1141</v>
      </c>
      <c r="HU32" s="176" t="s">
        <v>2817</v>
      </c>
      <c r="HV32" s="186" t="s">
        <v>2822</v>
      </c>
      <c r="HW32" s="186">
        <v>1</v>
      </c>
      <c r="HX32" s="186" t="s">
        <v>2814</v>
      </c>
      <c r="HY32" s="186" t="s">
        <v>22</v>
      </c>
      <c r="HZ32" s="186">
        <v>2</v>
      </c>
      <c r="IA32" s="186" t="s">
        <v>2815</v>
      </c>
      <c r="IB32" s="186" t="s">
        <v>1141</v>
      </c>
      <c r="IC32" s="187" t="s">
        <v>2817</v>
      </c>
      <c r="ID32" s="185" t="s">
        <v>2824</v>
      </c>
      <c r="IE32" s="179">
        <v>3</v>
      </c>
      <c r="IF32" s="179" t="s">
        <v>2814</v>
      </c>
      <c r="IG32" s="179" t="s">
        <v>22</v>
      </c>
      <c r="IH32" s="179">
        <v>2</v>
      </c>
      <c r="II32" s="179" t="s">
        <v>2815</v>
      </c>
      <c r="IJ32" s="179" t="s">
        <v>1141</v>
      </c>
      <c r="IK32" s="176" t="s">
        <v>2817</v>
      </c>
      <c r="IL32" s="186" t="s">
        <v>2823</v>
      </c>
      <c r="IM32" s="186" t="s">
        <v>14</v>
      </c>
      <c r="IN32" s="186" t="s">
        <v>14</v>
      </c>
      <c r="IO32" s="186" t="s">
        <v>14</v>
      </c>
      <c r="IP32" s="186" t="s">
        <v>14</v>
      </c>
      <c r="IQ32" s="186" t="s">
        <v>14</v>
      </c>
      <c r="IR32" s="186" t="s">
        <v>14</v>
      </c>
      <c r="IS32" s="187" t="s">
        <v>2817</v>
      </c>
    </row>
    <row r="33" spans="1:253" s="281" customFormat="1" ht="12.75" customHeight="1" x14ac:dyDescent="0.25">
      <c r="A33" s="281" t="s">
        <v>4085</v>
      </c>
      <c r="B33" s="281" t="s">
        <v>7945</v>
      </c>
      <c r="C33" s="281" t="s">
        <v>4086</v>
      </c>
      <c r="D33" s="281" t="s">
        <v>629</v>
      </c>
      <c r="E33" s="281" t="s">
        <v>7395</v>
      </c>
      <c r="F33" s="281" t="s">
        <v>4111</v>
      </c>
      <c r="G33" s="174">
        <v>99300000</v>
      </c>
      <c r="H33" s="175" t="s">
        <v>4110</v>
      </c>
      <c r="I33" s="175" t="s">
        <v>42</v>
      </c>
      <c r="J33" s="175">
        <v>1</v>
      </c>
      <c r="K33" s="175" t="s">
        <v>3040</v>
      </c>
      <c r="L33" s="175" t="s">
        <v>2654</v>
      </c>
      <c r="M33" s="176" t="s">
        <v>4068</v>
      </c>
      <c r="N33" s="185" t="s">
        <v>4104</v>
      </c>
      <c r="O33" s="177">
        <v>50079</v>
      </c>
      <c r="P33" s="177" t="s">
        <v>4101</v>
      </c>
      <c r="Q33" s="177" t="s">
        <v>42</v>
      </c>
      <c r="R33" s="177">
        <v>1</v>
      </c>
      <c r="S33" s="177" t="s">
        <v>4103</v>
      </c>
      <c r="T33" s="177" t="s">
        <v>4102</v>
      </c>
      <c r="U33" s="178" t="s">
        <v>4068</v>
      </c>
      <c r="V33" s="185" t="s">
        <v>4718</v>
      </c>
      <c r="W33" s="175">
        <v>5156000</v>
      </c>
      <c r="X33" s="175" t="s">
        <v>4087</v>
      </c>
      <c r="Y33" s="175" t="s">
        <v>60</v>
      </c>
      <c r="Z33" s="175">
        <v>3</v>
      </c>
      <c r="AA33" s="175" t="s">
        <v>4717</v>
      </c>
      <c r="AB33" s="175" t="s">
        <v>4088</v>
      </c>
      <c r="AC33" s="176" t="s">
        <v>4658</v>
      </c>
      <c r="AD33" s="185" t="s">
        <v>4720</v>
      </c>
      <c r="AE33" s="183">
        <v>5156000</v>
      </c>
      <c r="AF33" s="183" t="s">
        <v>4087</v>
      </c>
      <c r="AG33" s="183" t="s">
        <v>60</v>
      </c>
      <c r="AH33" s="183">
        <v>3</v>
      </c>
      <c r="AI33" s="183" t="s">
        <v>4719</v>
      </c>
      <c r="AJ33" s="183" t="s">
        <v>4088</v>
      </c>
      <c r="AK33" s="184" t="s">
        <v>4658</v>
      </c>
      <c r="AL33" s="185" t="s">
        <v>5527</v>
      </c>
      <c r="AM33" s="175">
        <v>347000</v>
      </c>
      <c r="AN33" s="175" t="s">
        <v>5524</v>
      </c>
      <c r="AO33" s="175" t="s">
        <v>60</v>
      </c>
      <c r="AP33" s="175">
        <v>3</v>
      </c>
      <c r="AQ33" s="175" t="s">
        <v>5526</v>
      </c>
      <c r="AR33" s="175" t="s">
        <v>5525</v>
      </c>
      <c r="AS33" s="176" t="s">
        <v>5514</v>
      </c>
      <c r="AT33" s="186" t="s">
        <v>4099</v>
      </c>
      <c r="AU33" s="183" t="s">
        <v>14</v>
      </c>
      <c r="AV33" s="183" t="s">
        <v>4094</v>
      </c>
      <c r="AW33" s="183" t="s">
        <v>60</v>
      </c>
      <c r="AX33" s="183">
        <v>3</v>
      </c>
      <c r="AY33" s="183" t="s">
        <v>4096</v>
      </c>
      <c r="AZ33" s="183" t="s">
        <v>4095</v>
      </c>
      <c r="BA33" s="184" t="s">
        <v>4068</v>
      </c>
      <c r="BB33" s="185" t="s">
        <v>8286</v>
      </c>
      <c r="BC33" s="175" t="e">
        <v>#N/A</v>
      </c>
      <c r="BD33" s="175" t="e">
        <v>#N/A</v>
      </c>
      <c r="BE33" s="175" t="e">
        <v>#N/A</v>
      </c>
      <c r="BF33" s="175" t="e">
        <v>#N/A</v>
      </c>
      <c r="BG33" s="175" t="e">
        <v>#N/A</v>
      </c>
      <c r="BH33" s="175" t="e">
        <v>#N/A</v>
      </c>
      <c r="BI33" s="176" t="e">
        <v>#N/A</v>
      </c>
      <c r="BJ33" s="186" t="s">
        <v>4097</v>
      </c>
      <c r="BK33" s="186" t="s">
        <v>14</v>
      </c>
      <c r="BL33" s="186" t="s">
        <v>4094</v>
      </c>
      <c r="BM33" s="186" t="s">
        <v>60</v>
      </c>
      <c r="BN33" s="186">
        <v>3</v>
      </c>
      <c r="BO33" s="186" t="s">
        <v>4096</v>
      </c>
      <c r="BP33" s="183" t="s">
        <v>4095</v>
      </c>
      <c r="BQ33" s="187" t="s">
        <v>4068</v>
      </c>
      <c r="BR33" s="185" t="s">
        <v>8287</v>
      </c>
      <c r="BS33" s="179" t="e">
        <v>#N/A</v>
      </c>
      <c r="BT33" s="179" t="e">
        <v>#N/A</v>
      </c>
      <c r="BU33" s="179" t="e">
        <v>#N/A</v>
      </c>
      <c r="BV33" s="179" t="e">
        <v>#N/A</v>
      </c>
      <c r="BW33" s="179" t="e">
        <v>#N/A</v>
      </c>
      <c r="BX33" s="179" t="e">
        <v>#N/A</v>
      </c>
      <c r="BY33" s="176" t="e">
        <v>#N/A</v>
      </c>
      <c r="BZ33" s="186" t="s">
        <v>8288</v>
      </c>
      <c r="CA33" s="186" t="e">
        <v>#N/A</v>
      </c>
      <c r="CB33" s="186" t="e">
        <v>#N/A</v>
      </c>
      <c r="CC33" s="186" t="e">
        <v>#N/A</v>
      </c>
      <c r="CD33" s="186" t="e">
        <v>#N/A</v>
      </c>
      <c r="CE33" s="186" t="e">
        <v>#N/A</v>
      </c>
      <c r="CF33" s="186" t="e">
        <v>#N/A</v>
      </c>
      <c r="CG33" s="187" t="e">
        <v>#N/A</v>
      </c>
      <c r="CH33" s="185" t="s">
        <v>8289</v>
      </c>
      <c r="CI33" s="186" t="e">
        <v>#N/A</v>
      </c>
      <c r="CJ33" s="186" t="e">
        <v>#N/A</v>
      </c>
      <c r="CK33" s="186" t="e">
        <v>#N/A</v>
      </c>
      <c r="CL33" s="186" t="e">
        <v>#N/A</v>
      </c>
      <c r="CM33" s="186" t="e">
        <v>#N/A</v>
      </c>
      <c r="CN33" s="186" t="e">
        <v>#N/A</v>
      </c>
      <c r="CO33" s="188" t="e">
        <v>#N/A</v>
      </c>
      <c r="CP33" s="186" t="s">
        <v>8290</v>
      </c>
      <c r="CQ33" s="179" t="e">
        <v>#N/A</v>
      </c>
      <c r="CR33" s="179" t="e">
        <v>#N/A</v>
      </c>
      <c r="CS33" s="179" t="e">
        <v>#N/A</v>
      </c>
      <c r="CT33" s="179" t="e">
        <v>#N/A</v>
      </c>
      <c r="CU33" s="179" t="e">
        <v>#N/A</v>
      </c>
      <c r="CV33" s="179" t="e">
        <v>#N/A</v>
      </c>
      <c r="CW33" s="176" t="e">
        <v>#N/A</v>
      </c>
      <c r="CX33" s="186" t="s">
        <v>4723</v>
      </c>
      <c r="CY33" s="183">
        <v>5156000</v>
      </c>
      <c r="CZ33" s="183" t="s">
        <v>4721</v>
      </c>
      <c r="DA33" s="183" t="s">
        <v>60</v>
      </c>
      <c r="DB33" s="183">
        <v>3</v>
      </c>
      <c r="DC33" s="183" t="s">
        <v>4727</v>
      </c>
      <c r="DD33" s="183" t="s">
        <v>4722</v>
      </c>
      <c r="DE33" s="189" t="s">
        <v>4658</v>
      </c>
      <c r="DF33" s="185" t="s">
        <v>4725</v>
      </c>
      <c r="DG33" s="175">
        <v>0</v>
      </c>
      <c r="DH33" s="179" t="s">
        <v>4721</v>
      </c>
      <c r="DI33" s="179" t="s">
        <v>60</v>
      </c>
      <c r="DJ33" s="179">
        <v>3</v>
      </c>
      <c r="DK33" s="179" t="s">
        <v>4724</v>
      </c>
      <c r="DL33" s="179" t="s">
        <v>4722</v>
      </c>
      <c r="DM33" s="176" t="s">
        <v>4658</v>
      </c>
      <c r="DN33" s="186" t="s">
        <v>4726</v>
      </c>
      <c r="DO33" s="183">
        <v>0</v>
      </c>
      <c r="DP33" s="186" t="s">
        <v>4721</v>
      </c>
      <c r="DQ33" s="186" t="s">
        <v>60</v>
      </c>
      <c r="DR33" s="186">
        <v>3</v>
      </c>
      <c r="DS33" s="186" t="s">
        <v>4724</v>
      </c>
      <c r="DT33" s="186" t="s">
        <v>4722</v>
      </c>
      <c r="DU33" s="187" t="s">
        <v>4658</v>
      </c>
      <c r="DV33" s="185" t="s">
        <v>4728</v>
      </c>
      <c r="DW33" s="175">
        <v>5126000</v>
      </c>
      <c r="DX33" s="179" t="s">
        <v>4721</v>
      </c>
      <c r="DY33" s="179" t="s">
        <v>60</v>
      </c>
      <c r="DZ33" s="179">
        <v>3</v>
      </c>
      <c r="EA33" s="179" t="s">
        <v>4727</v>
      </c>
      <c r="EB33" s="179" t="s">
        <v>4722</v>
      </c>
      <c r="EC33" s="176" t="s">
        <v>4658</v>
      </c>
      <c r="ED33" s="186" t="s">
        <v>4730</v>
      </c>
      <c r="EE33" s="183">
        <v>0</v>
      </c>
      <c r="EF33" s="186" t="s">
        <v>4721</v>
      </c>
      <c r="EG33" s="186" t="s">
        <v>60</v>
      </c>
      <c r="EH33" s="186">
        <v>3</v>
      </c>
      <c r="EI33" s="186" t="s">
        <v>4729</v>
      </c>
      <c r="EJ33" s="186" t="s">
        <v>4722</v>
      </c>
      <c r="EK33" s="187" t="s">
        <v>4658</v>
      </c>
      <c r="EL33" s="185" t="s">
        <v>4732</v>
      </c>
      <c r="EM33" s="175">
        <v>30000</v>
      </c>
      <c r="EN33" s="179" t="s">
        <v>4721</v>
      </c>
      <c r="EO33" s="179" t="s">
        <v>60</v>
      </c>
      <c r="EP33" s="179">
        <v>3</v>
      </c>
      <c r="EQ33" s="179" t="s">
        <v>4731</v>
      </c>
      <c r="ER33" s="179" t="s">
        <v>4722</v>
      </c>
      <c r="ES33" s="176" t="s">
        <v>4658</v>
      </c>
      <c r="ET33" s="186" t="s">
        <v>4093</v>
      </c>
      <c r="EU33" s="186">
        <v>1227</v>
      </c>
      <c r="EV33" s="186" t="s">
        <v>4044</v>
      </c>
      <c r="EW33" s="186" t="s">
        <v>22</v>
      </c>
      <c r="EX33" s="186">
        <v>2</v>
      </c>
      <c r="EY33" s="186" t="s">
        <v>4081</v>
      </c>
      <c r="EZ33" s="186" t="s">
        <v>773</v>
      </c>
      <c r="FA33" s="187" t="s">
        <v>4068</v>
      </c>
      <c r="FB33" s="185" t="s">
        <v>4090</v>
      </c>
      <c r="FC33" s="179">
        <v>4</v>
      </c>
      <c r="FD33" s="179" t="s">
        <v>4087</v>
      </c>
      <c r="FE33" s="179" t="s">
        <v>42</v>
      </c>
      <c r="FF33" s="179">
        <v>1</v>
      </c>
      <c r="FG33" s="179" t="s">
        <v>4089</v>
      </c>
      <c r="FH33" s="179" t="s">
        <v>4088</v>
      </c>
      <c r="FI33" s="176" t="s">
        <v>4068</v>
      </c>
      <c r="FJ33" s="185" t="s">
        <v>8291</v>
      </c>
      <c r="FK33" s="186" t="e">
        <v>#N/A</v>
      </c>
      <c r="FL33" s="186" t="e">
        <v>#N/A</v>
      </c>
      <c r="FM33" s="186" t="e">
        <v>#N/A</v>
      </c>
      <c r="FN33" s="186" t="e">
        <v>#N/A</v>
      </c>
      <c r="FO33" s="186" t="e">
        <v>#N/A</v>
      </c>
      <c r="FP33" s="183" t="e">
        <v>#N/A</v>
      </c>
      <c r="FQ33" s="184" t="e">
        <v>#N/A</v>
      </c>
      <c r="FR33" s="185" t="s">
        <v>8292</v>
      </c>
      <c r="FS33" s="179" t="e">
        <v>#N/A</v>
      </c>
      <c r="FT33" s="179" t="e">
        <v>#N/A</v>
      </c>
      <c r="FU33" s="179" t="e">
        <v>#N/A</v>
      </c>
      <c r="FV33" s="179" t="e">
        <v>#N/A</v>
      </c>
      <c r="FW33" s="179" t="e">
        <v>#N/A</v>
      </c>
      <c r="FX33" s="179" t="e">
        <v>#N/A</v>
      </c>
      <c r="FY33" s="176" t="e">
        <v>#N/A</v>
      </c>
      <c r="FZ33" s="186" t="s">
        <v>4098</v>
      </c>
      <c r="GA33" s="186">
        <v>2</v>
      </c>
      <c r="GB33" s="186" t="s">
        <v>3407</v>
      </c>
      <c r="GC33" s="186" t="s">
        <v>22</v>
      </c>
      <c r="GD33" s="186">
        <v>2</v>
      </c>
      <c r="GE33" s="186" t="s">
        <v>3301</v>
      </c>
      <c r="GF33" s="186" t="s">
        <v>3300</v>
      </c>
      <c r="GG33" s="187" t="s">
        <v>4068</v>
      </c>
      <c r="GH33" s="185" t="s">
        <v>4109</v>
      </c>
      <c r="GI33" s="179">
        <v>2</v>
      </c>
      <c r="GJ33" s="179" t="s">
        <v>4091</v>
      </c>
      <c r="GK33" s="179" t="s">
        <v>22</v>
      </c>
      <c r="GL33" s="179">
        <v>2</v>
      </c>
      <c r="GM33" s="179" t="s">
        <v>3301</v>
      </c>
      <c r="GN33" s="179" t="s">
        <v>3300</v>
      </c>
      <c r="GO33" s="176" t="s">
        <v>4068</v>
      </c>
      <c r="GP33" s="186" t="s">
        <v>4100</v>
      </c>
      <c r="GQ33" s="186">
        <v>3</v>
      </c>
      <c r="GR33" s="186" t="s">
        <v>4091</v>
      </c>
      <c r="GS33" s="186" t="s">
        <v>22</v>
      </c>
      <c r="GT33" s="186">
        <v>2</v>
      </c>
      <c r="GU33" s="186" t="s">
        <v>3301</v>
      </c>
      <c r="GV33" s="186" t="s">
        <v>3300</v>
      </c>
      <c r="GW33" s="187" t="s">
        <v>4068</v>
      </c>
      <c r="GX33" s="185" t="s">
        <v>4112</v>
      </c>
      <c r="GY33" s="179">
        <v>3</v>
      </c>
      <c r="GZ33" s="179" t="s">
        <v>4091</v>
      </c>
      <c r="HA33" s="179" t="s">
        <v>22</v>
      </c>
      <c r="HB33" s="179">
        <v>2</v>
      </c>
      <c r="HC33" s="179" t="s">
        <v>3301</v>
      </c>
      <c r="HD33" s="179" t="s">
        <v>3300</v>
      </c>
      <c r="HE33" s="176" t="s">
        <v>4068</v>
      </c>
      <c r="HF33" s="186" t="s">
        <v>4092</v>
      </c>
      <c r="HG33" s="186">
        <v>2</v>
      </c>
      <c r="HH33" s="186" t="s">
        <v>4091</v>
      </c>
      <c r="HI33" s="186" t="s">
        <v>22</v>
      </c>
      <c r="HJ33" s="186">
        <v>2</v>
      </c>
      <c r="HK33" s="186" t="s">
        <v>3301</v>
      </c>
      <c r="HL33" s="186" t="s">
        <v>3300</v>
      </c>
      <c r="HM33" s="187" t="s">
        <v>4068</v>
      </c>
      <c r="HN33" s="185" t="s">
        <v>4108</v>
      </c>
      <c r="HO33" s="179">
        <v>0</v>
      </c>
      <c r="HP33" s="179" t="s">
        <v>4091</v>
      </c>
      <c r="HQ33" s="179" t="s">
        <v>22</v>
      </c>
      <c r="HR33" s="179">
        <v>2</v>
      </c>
      <c r="HS33" s="179" t="s">
        <v>3301</v>
      </c>
      <c r="HT33" s="179" t="s">
        <v>3300</v>
      </c>
      <c r="HU33" s="176" t="s">
        <v>4068</v>
      </c>
      <c r="HV33" s="186" t="s">
        <v>4105</v>
      </c>
      <c r="HW33" s="186">
        <v>3</v>
      </c>
      <c r="HX33" s="186" t="s">
        <v>4091</v>
      </c>
      <c r="HY33" s="186" t="s">
        <v>22</v>
      </c>
      <c r="HZ33" s="186">
        <v>2</v>
      </c>
      <c r="IA33" s="186" t="s">
        <v>3301</v>
      </c>
      <c r="IB33" s="186" t="s">
        <v>3300</v>
      </c>
      <c r="IC33" s="187" t="s">
        <v>4068</v>
      </c>
      <c r="ID33" s="185" t="s">
        <v>4107</v>
      </c>
      <c r="IE33" s="179">
        <v>3</v>
      </c>
      <c r="IF33" s="179" t="s">
        <v>4091</v>
      </c>
      <c r="IG33" s="179" t="s">
        <v>22</v>
      </c>
      <c r="IH33" s="179">
        <v>2</v>
      </c>
      <c r="II33" s="179" t="s">
        <v>3301</v>
      </c>
      <c r="IJ33" s="179" t="s">
        <v>3300</v>
      </c>
      <c r="IK33" s="176" t="s">
        <v>4068</v>
      </c>
      <c r="IL33" s="186" t="s">
        <v>4106</v>
      </c>
      <c r="IM33" s="186">
        <v>3</v>
      </c>
      <c r="IN33" s="186" t="s">
        <v>4091</v>
      </c>
      <c r="IO33" s="186" t="s">
        <v>22</v>
      </c>
      <c r="IP33" s="186">
        <v>2</v>
      </c>
      <c r="IQ33" s="186" t="s">
        <v>3301</v>
      </c>
      <c r="IR33" s="186" t="s">
        <v>3300</v>
      </c>
      <c r="IS33" s="187" t="s">
        <v>4068</v>
      </c>
    </row>
    <row r="34" spans="1:253" s="281" customFormat="1" ht="12.75" customHeight="1" x14ac:dyDescent="0.25">
      <c r="A34" s="281" t="s">
        <v>188</v>
      </c>
      <c r="B34" s="281" t="s">
        <v>7953</v>
      </c>
      <c r="C34" s="281" t="s">
        <v>189</v>
      </c>
      <c r="D34" s="281" t="s">
        <v>190</v>
      </c>
      <c r="E34" s="281" t="s">
        <v>7412</v>
      </c>
      <c r="F34" s="281" t="s">
        <v>5735</v>
      </c>
      <c r="G34" s="174">
        <v>10836000</v>
      </c>
      <c r="H34" s="175" t="s">
        <v>5732</v>
      </c>
      <c r="I34" s="175" t="s">
        <v>42</v>
      </c>
      <c r="J34" s="175">
        <v>1</v>
      </c>
      <c r="K34" s="175" t="s">
        <v>5734</v>
      </c>
      <c r="L34" s="175" t="s">
        <v>5733</v>
      </c>
      <c r="M34" s="176" t="s">
        <v>5736</v>
      </c>
      <c r="N34" s="185" t="s">
        <v>1249</v>
      </c>
      <c r="O34" s="177">
        <v>3364.07</v>
      </c>
      <c r="P34" s="177" t="s">
        <v>1246</v>
      </c>
      <c r="Q34" s="177" t="s">
        <v>22</v>
      </c>
      <c r="R34" s="177">
        <v>2</v>
      </c>
      <c r="S34" s="177" t="s">
        <v>1248</v>
      </c>
      <c r="T34" s="177" t="s">
        <v>1247</v>
      </c>
      <c r="U34" s="178" t="s">
        <v>1245</v>
      </c>
      <c r="V34" s="185" t="s">
        <v>6729</v>
      </c>
      <c r="W34" s="175">
        <v>364000</v>
      </c>
      <c r="X34" s="175" t="s">
        <v>6726</v>
      </c>
      <c r="Y34" s="175" t="s">
        <v>22</v>
      </c>
      <c r="Z34" s="175">
        <v>2</v>
      </c>
      <c r="AA34" s="175" t="s">
        <v>6728</v>
      </c>
      <c r="AB34" s="175" t="s">
        <v>6727</v>
      </c>
      <c r="AC34" s="176" t="s">
        <v>6557</v>
      </c>
      <c r="AD34" s="185" t="s">
        <v>6732</v>
      </c>
      <c r="AE34" s="183">
        <v>119000</v>
      </c>
      <c r="AF34" s="183" t="s">
        <v>6730</v>
      </c>
      <c r="AG34" s="183" t="s">
        <v>22</v>
      </c>
      <c r="AH34" s="183">
        <v>2</v>
      </c>
      <c r="AI34" s="183" t="s">
        <v>4861</v>
      </c>
      <c r="AJ34" s="183" t="s">
        <v>6731</v>
      </c>
      <c r="AK34" s="184" t="s">
        <v>6557</v>
      </c>
      <c r="AL34" s="185" t="s">
        <v>6734</v>
      </c>
      <c r="AM34" s="175">
        <v>119000</v>
      </c>
      <c r="AN34" s="175" t="s">
        <v>6730</v>
      </c>
      <c r="AO34" s="175" t="s">
        <v>22</v>
      </c>
      <c r="AP34" s="175">
        <v>2</v>
      </c>
      <c r="AQ34" s="175" t="s">
        <v>6733</v>
      </c>
      <c r="AR34" s="175" t="s">
        <v>6731</v>
      </c>
      <c r="AS34" s="176" t="s">
        <v>6557</v>
      </c>
      <c r="AT34" s="186" t="s">
        <v>1244</v>
      </c>
      <c r="AU34" s="183">
        <v>0</v>
      </c>
      <c r="AV34" s="183" t="s">
        <v>14</v>
      </c>
      <c r="AW34" s="183" t="s">
        <v>14</v>
      </c>
      <c r="AX34" s="183" t="s">
        <v>14</v>
      </c>
      <c r="AY34" s="183" t="s">
        <v>14</v>
      </c>
      <c r="AZ34" s="183" t="s">
        <v>14</v>
      </c>
      <c r="BA34" s="184" t="s">
        <v>1245</v>
      </c>
      <c r="BB34" s="185" t="s">
        <v>197</v>
      </c>
      <c r="BC34" s="175" t="s">
        <v>14</v>
      </c>
      <c r="BD34" s="175">
        <v>0</v>
      </c>
      <c r="BE34" s="175" t="s">
        <v>14</v>
      </c>
      <c r="BF34" s="175" t="s">
        <v>14</v>
      </c>
      <c r="BG34" s="175">
        <v>0</v>
      </c>
      <c r="BH34" s="175">
        <v>0</v>
      </c>
      <c r="BI34" s="176" t="s">
        <v>192</v>
      </c>
      <c r="BJ34" s="186" t="s">
        <v>6737</v>
      </c>
      <c r="BK34" s="186">
        <v>16</v>
      </c>
      <c r="BL34" s="186" t="s">
        <v>6735</v>
      </c>
      <c r="BM34" s="186" t="s">
        <v>60</v>
      </c>
      <c r="BN34" s="186">
        <v>3</v>
      </c>
      <c r="BO34" s="186" t="s">
        <v>6736</v>
      </c>
      <c r="BP34" s="183" t="s">
        <v>2742</v>
      </c>
      <c r="BQ34" s="187" t="s">
        <v>6557</v>
      </c>
      <c r="BR34" s="185" t="s">
        <v>191</v>
      </c>
      <c r="BS34" s="179" t="s">
        <v>14</v>
      </c>
      <c r="BT34" s="179">
        <v>0</v>
      </c>
      <c r="BU34" s="179" t="s">
        <v>14</v>
      </c>
      <c r="BV34" s="179" t="s">
        <v>14</v>
      </c>
      <c r="BW34" s="179">
        <v>0</v>
      </c>
      <c r="BX34" s="179">
        <v>0</v>
      </c>
      <c r="BY34" s="176" t="s">
        <v>192</v>
      </c>
      <c r="BZ34" s="186" t="s">
        <v>193</v>
      </c>
      <c r="CA34" s="186" t="s">
        <v>14</v>
      </c>
      <c r="CB34" s="186">
        <v>0</v>
      </c>
      <c r="CC34" s="186" t="s">
        <v>14</v>
      </c>
      <c r="CD34" s="186" t="s">
        <v>14</v>
      </c>
      <c r="CE34" s="186">
        <v>0</v>
      </c>
      <c r="CF34" s="186">
        <v>0</v>
      </c>
      <c r="CG34" s="187" t="s">
        <v>192</v>
      </c>
      <c r="CH34" s="185" t="s">
        <v>8293</v>
      </c>
      <c r="CI34" s="186" t="e">
        <v>#N/A</v>
      </c>
      <c r="CJ34" s="186" t="e">
        <v>#N/A</v>
      </c>
      <c r="CK34" s="186" t="e">
        <v>#N/A</v>
      </c>
      <c r="CL34" s="186" t="e">
        <v>#N/A</v>
      </c>
      <c r="CM34" s="186" t="e">
        <v>#N/A</v>
      </c>
      <c r="CN34" s="186" t="e">
        <v>#N/A</v>
      </c>
      <c r="CO34" s="188" t="e">
        <v>#N/A</v>
      </c>
      <c r="CP34" s="186" t="s">
        <v>196</v>
      </c>
      <c r="CQ34" s="179" t="s">
        <v>14</v>
      </c>
      <c r="CR34" s="179">
        <v>0</v>
      </c>
      <c r="CS34" s="179" t="s">
        <v>14</v>
      </c>
      <c r="CT34" s="179" t="s">
        <v>14</v>
      </c>
      <c r="CU34" s="179">
        <v>0</v>
      </c>
      <c r="CV34" s="179">
        <v>0</v>
      </c>
      <c r="CW34" s="176" t="s">
        <v>192</v>
      </c>
      <c r="CX34" s="186" t="s">
        <v>6741</v>
      </c>
      <c r="CY34" s="183">
        <v>18000</v>
      </c>
      <c r="CZ34" s="183" t="s">
        <v>6738</v>
      </c>
      <c r="DA34" s="183" t="s">
        <v>22</v>
      </c>
      <c r="DB34" s="183">
        <v>2</v>
      </c>
      <c r="DC34" s="183" t="s">
        <v>6740</v>
      </c>
      <c r="DD34" s="183" t="s">
        <v>6739</v>
      </c>
      <c r="DE34" s="189" t="s">
        <v>6557</v>
      </c>
      <c r="DF34" s="185" t="s">
        <v>6742</v>
      </c>
      <c r="DG34" s="175">
        <v>245000</v>
      </c>
      <c r="DH34" s="179" t="s">
        <v>6738</v>
      </c>
      <c r="DI34" s="179" t="s">
        <v>22</v>
      </c>
      <c r="DJ34" s="179">
        <v>2</v>
      </c>
      <c r="DK34" s="179" t="s">
        <v>6740</v>
      </c>
      <c r="DL34" s="179" t="s">
        <v>6739</v>
      </c>
      <c r="DM34" s="176" t="s">
        <v>6557</v>
      </c>
      <c r="DN34" s="186" t="s">
        <v>6743</v>
      </c>
      <c r="DO34" s="183">
        <v>101000</v>
      </c>
      <c r="DP34" s="186" t="s">
        <v>6738</v>
      </c>
      <c r="DQ34" s="186" t="s">
        <v>22</v>
      </c>
      <c r="DR34" s="186">
        <v>2</v>
      </c>
      <c r="DS34" s="186" t="s">
        <v>6740</v>
      </c>
      <c r="DT34" s="186" t="s">
        <v>6739</v>
      </c>
      <c r="DU34" s="187" t="s">
        <v>6557</v>
      </c>
      <c r="DV34" s="185" t="s">
        <v>6744</v>
      </c>
      <c r="DW34" s="175">
        <v>18000</v>
      </c>
      <c r="DX34" s="179" t="s">
        <v>6738</v>
      </c>
      <c r="DY34" s="179" t="s">
        <v>22</v>
      </c>
      <c r="DZ34" s="179">
        <v>2</v>
      </c>
      <c r="EA34" s="179" t="s">
        <v>6740</v>
      </c>
      <c r="EB34" s="179" t="s">
        <v>6739</v>
      </c>
      <c r="EC34" s="176" t="s">
        <v>6557</v>
      </c>
      <c r="ED34" s="186" t="s">
        <v>6745</v>
      </c>
      <c r="EE34" s="183">
        <v>0</v>
      </c>
      <c r="EF34" s="186" t="s">
        <v>6738</v>
      </c>
      <c r="EG34" s="186" t="s">
        <v>22</v>
      </c>
      <c r="EH34" s="186">
        <v>2</v>
      </c>
      <c r="EI34" s="186" t="s">
        <v>6740</v>
      </c>
      <c r="EJ34" s="186" t="s">
        <v>6739</v>
      </c>
      <c r="EK34" s="187" t="s">
        <v>6557</v>
      </c>
      <c r="EL34" s="185" t="s">
        <v>6746</v>
      </c>
      <c r="EM34" s="175">
        <v>0</v>
      </c>
      <c r="EN34" s="179" t="s">
        <v>6738</v>
      </c>
      <c r="EO34" s="179" t="s">
        <v>22</v>
      </c>
      <c r="EP34" s="179">
        <v>2</v>
      </c>
      <c r="EQ34" s="179" t="s">
        <v>6740</v>
      </c>
      <c r="ER34" s="179" t="s">
        <v>6739</v>
      </c>
      <c r="ES34" s="176" t="s">
        <v>6557</v>
      </c>
      <c r="ET34" s="186" t="s">
        <v>4517</v>
      </c>
      <c r="EU34" s="186">
        <v>24</v>
      </c>
      <c r="EV34" s="186" t="s">
        <v>4476</v>
      </c>
      <c r="EW34" s="186" t="s">
        <v>22</v>
      </c>
      <c r="EX34" s="186">
        <v>2</v>
      </c>
      <c r="EY34" s="186" t="s">
        <v>4516</v>
      </c>
      <c r="EZ34" s="186" t="s">
        <v>2742</v>
      </c>
      <c r="FA34" s="187" t="s">
        <v>4512</v>
      </c>
      <c r="FB34" s="185" t="s">
        <v>195</v>
      </c>
      <c r="FC34" s="179">
        <v>2</v>
      </c>
      <c r="FD34" s="179">
        <v>0</v>
      </c>
      <c r="FE34" s="179" t="s">
        <v>22</v>
      </c>
      <c r="FF34" s="179">
        <v>2</v>
      </c>
      <c r="FG34" s="179" t="s">
        <v>194</v>
      </c>
      <c r="FH34" s="179">
        <v>0</v>
      </c>
      <c r="FI34" s="176" t="s">
        <v>192</v>
      </c>
      <c r="FJ34" s="185" t="s">
        <v>198</v>
      </c>
      <c r="FK34" s="186" t="s">
        <v>14</v>
      </c>
      <c r="FL34" s="186">
        <v>0</v>
      </c>
      <c r="FM34" s="186" t="s">
        <v>14</v>
      </c>
      <c r="FN34" s="186" t="s">
        <v>14</v>
      </c>
      <c r="FO34" s="186">
        <v>0</v>
      </c>
      <c r="FP34" s="183">
        <v>0</v>
      </c>
      <c r="FQ34" s="184" t="s">
        <v>192</v>
      </c>
      <c r="FR34" s="185" t="s">
        <v>199</v>
      </c>
      <c r="FS34" s="179" t="s">
        <v>14</v>
      </c>
      <c r="FT34" s="179">
        <v>0</v>
      </c>
      <c r="FU34" s="179" t="s">
        <v>14</v>
      </c>
      <c r="FV34" s="179" t="s">
        <v>14</v>
      </c>
      <c r="FW34" s="179">
        <v>0</v>
      </c>
      <c r="FX34" s="179">
        <v>0</v>
      </c>
      <c r="FY34" s="176" t="s">
        <v>192</v>
      </c>
      <c r="FZ34" s="186" t="s">
        <v>3464</v>
      </c>
      <c r="GA34" s="186">
        <v>0</v>
      </c>
      <c r="GB34" s="186" t="s">
        <v>2814</v>
      </c>
      <c r="GC34" s="186" t="s">
        <v>22</v>
      </c>
      <c r="GD34" s="186">
        <v>2</v>
      </c>
      <c r="GE34" s="186" t="s">
        <v>3301</v>
      </c>
      <c r="GF34" s="186" t="s">
        <v>3300</v>
      </c>
      <c r="GG34" s="187" t="s">
        <v>3409</v>
      </c>
      <c r="GH34" s="185" t="s">
        <v>3470</v>
      </c>
      <c r="GI34" s="179">
        <v>0</v>
      </c>
      <c r="GJ34" s="179" t="s">
        <v>2814</v>
      </c>
      <c r="GK34" s="179" t="s">
        <v>22</v>
      </c>
      <c r="GL34" s="179">
        <v>2</v>
      </c>
      <c r="GM34" s="179" t="s">
        <v>3301</v>
      </c>
      <c r="GN34" s="179" t="s">
        <v>3300</v>
      </c>
      <c r="GO34" s="176" t="s">
        <v>3409</v>
      </c>
      <c r="GP34" s="186" t="s">
        <v>3465</v>
      </c>
      <c r="GQ34" s="186">
        <v>1</v>
      </c>
      <c r="GR34" s="186" t="s">
        <v>2814</v>
      </c>
      <c r="GS34" s="186" t="s">
        <v>22</v>
      </c>
      <c r="GT34" s="186">
        <v>2</v>
      </c>
      <c r="GU34" s="186" t="s">
        <v>3301</v>
      </c>
      <c r="GV34" s="186" t="s">
        <v>3300</v>
      </c>
      <c r="GW34" s="187" t="s">
        <v>3409</v>
      </c>
      <c r="GX34" s="185" t="s">
        <v>3471</v>
      </c>
      <c r="GY34" s="179">
        <v>0</v>
      </c>
      <c r="GZ34" s="179" t="s">
        <v>2814</v>
      </c>
      <c r="HA34" s="179" t="s">
        <v>22</v>
      </c>
      <c r="HB34" s="179">
        <v>2</v>
      </c>
      <c r="HC34" s="179" t="s">
        <v>3301</v>
      </c>
      <c r="HD34" s="179" t="s">
        <v>3300</v>
      </c>
      <c r="HE34" s="176" t="s">
        <v>3409</v>
      </c>
      <c r="HF34" s="186" t="s">
        <v>3463</v>
      </c>
      <c r="HG34" s="186">
        <v>0</v>
      </c>
      <c r="HH34" s="186" t="s">
        <v>2814</v>
      </c>
      <c r="HI34" s="186" t="s">
        <v>22</v>
      </c>
      <c r="HJ34" s="186">
        <v>2</v>
      </c>
      <c r="HK34" s="186" t="s">
        <v>3301</v>
      </c>
      <c r="HL34" s="186" t="s">
        <v>3300</v>
      </c>
      <c r="HM34" s="187" t="s">
        <v>3409</v>
      </c>
      <c r="HN34" s="185" t="s">
        <v>3469</v>
      </c>
      <c r="HO34" s="179">
        <v>2</v>
      </c>
      <c r="HP34" s="179" t="s">
        <v>2814</v>
      </c>
      <c r="HQ34" s="179" t="s">
        <v>22</v>
      </c>
      <c r="HR34" s="179">
        <v>2</v>
      </c>
      <c r="HS34" s="179" t="s">
        <v>3301</v>
      </c>
      <c r="HT34" s="179" t="s">
        <v>3300</v>
      </c>
      <c r="HU34" s="176" t="s">
        <v>3409</v>
      </c>
      <c r="HV34" s="186" t="s">
        <v>3466</v>
      </c>
      <c r="HW34" s="186">
        <v>0</v>
      </c>
      <c r="HX34" s="186" t="s">
        <v>2814</v>
      </c>
      <c r="HY34" s="186" t="s">
        <v>22</v>
      </c>
      <c r="HZ34" s="186">
        <v>2</v>
      </c>
      <c r="IA34" s="186" t="s">
        <v>3301</v>
      </c>
      <c r="IB34" s="186" t="s">
        <v>3300</v>
      </c>
      <c r="IC34" s="187" t="s">
        <v>3409</v>
      </c>
      <c r="ID34" s="185" t="s">
        <v>3468</v>
      </c>
      <c r="IE34" s="179">
        <v>0</v>
      </c>
      <c r="IF34" s="179" t="s">
        <v>2814</v>
      </c>
      <c r="IG34" s="179" t="s">
        <v>22</v>
      </c>
      <c r="IH34" s="179">
        <v>2</v>
      </c>
      <c r="II34" s="179" t="s">
        <v>3301</v>
      </c>
      <c r="IJ34" s="179" t="s">
        <v>3300</v>
      </c>
      <c r="IK34" s="176" t="s">
        <v>3409</v>
      </c>
      <c r="IL34" s="186" t="s">
        <v>3467</v>
      </c>
      <c r="IM34" s="186">
        <v>0</v>
      </c>
      <c r="IN34" s="186" t="s">
        <v>2814</v>
      </c>
      <c r="IO34" s="186" t="s">
        <v>22</v>
      </c>
      <c r="IP34" s="186">
        <v>2</v>
      </c>
      <c r="IQ34" s="186" t="s">
        <v>3301</v>
      </c>
      <c r="IR34" s="186" t="s">
        <v>3300</v>
      </c>
      <c r="IS34" s="187" t="s">
        <v>3409</v>
      </c>
    </row>
    <row r="35" spans="1:253" s="281" customFormat="1" ht="12.75" customHeight="1" x14ac:dyDescent="0.25">
      <c r="A35" s="281" t="s">
        <v>533</v>
      </c>
      <c r="B35" s="281" t="s">
        <v>7940</v>
      </c>
      <c r="C35" s="281" t="s">
        <v>534</v>
      </c>
      <c r="D35" s="281" t="s">
        <v>535</v>
      </c>
      <c r="E35" s="281" t="s">
        <v>7415</v>
      </c>
      <c r="F35" s="281" t="s">
        <v>3026</v>
      </c>
      <c r="G35" s="174">
        <v>14900000</v>
      </c>
      <c r="H35" s="175" t="s">
        <v>3008</v>
      </c>
      <c r="I35" s="175" t="s">
        <v>42</v>
      </c>
      <c r="J35" s="175">
        <v>1</v>
      </c>
      <c r="K35" s="175" t="s">
        <v>3025</v>
      </c>
      <c r="L35" s="175" t="s">
        <v>3009</v>
      </c>
      <c r="M35" s="176" t="s">
        <v>2990</v>
      </c>
      <c r="N35" s="185" t="s">
        <v>3140</v>
      </c>
      <c r="O35" s="177">
        <v>107160</v>
      </c>
      <c r="P35" s="177" t="s">
        <v>575</v>
      </c>
      <c r="Q35" s="177" t="s">
        <v>42</v>
      </c>
      <c r="R35" s="177">
        <v>1</v>
      </c>
      <c r="S35" s="177" t="s">
        <v>3119</v>
      </c>
      <c r="T35" s="177" t="s">
        <v>3139</v>
      </c>
      <c r="U35" s="178" t="s">
        <v>3121</v>
      </c>
      <c r="V35" s="185" t="s">
        <v>3023</v>
      </c>
      <c r="W35" s="175">
        <v>14900000</v>
      </c>
      <c r="X35" s="175" t="s">
        <v>3008</v>
      </c>
      <c r="Y35" s="175" t="s">
        <v>42</v>
      </c>
      <c r="Z35" s="175">
        <v>1</v>
      </c>
      <c r="AA35" s="175" t="s">
        <v>3022</v>
      </c>
      <c r="AB35" s="175" t="s">
        <v>3009</v>
      </c>
      <c r="AC35" s="176" t="s">
        <v>2990</v>
      </c>
      <c r="AD35" s="185" t="s">
        <v>3017</v>
      </c>
      <c r="AE35" s="183">
        <v>5500000</v>
      </c>
      <c r="AF35" s="183" t="s">
        <v>3008</v>
      </c>
      <c r="AG35" s="183" t="s">
        <v>42</v>
      </c>
      <c r="AH35" s="183">
        <v>1</v>
      </c>
      <c r="AI35" s="183" t="s">
        <v>3016</v>
      </c>
      <c r="AJ35" s="183" t="s">
        <v>3009</v>
      </c>
      <c r="AK35" s="184" t="s">
        <v>2990</v>
      </c>
      <c r="AL35" s="185" t="s">
        <v>3021</v>
      </c>
      <c r="AM35" s="175">
        <v>242000</v>
      </c>
      <c r="AN35" s="175" t="s">
        <v>3018</v>
      </c>
      <c r="AO35" s="175" t="s">
        <v>22</v>
      </c>
      <c r="AP35" s="175">
        <v>2</v>
      </c>
      <c r="AQ35" s="175" t="s">
        <v>3020</v>
      </c>
      <c r="AR35" s="175" t="s">
        <v>3019</v>
      </c>
      <c r="AS35" s="176" t="s">
        <v>2990</v>
      </c>
      <c r="AT35" s="186" t="s">
        <v>539</v>
      </c>
      <c r="AU35" s="183" t="s">
        <v>14</v>
      </c>
      <c r="AV35" s="183">
        <v>0</v>
      </c>
      <c r="AW35" s="183" t="s">
        <v>22</v>
      </c>
      <c r="AX35" s="183">
        <v>2</v>
      </c>
      <c r="AY35" s="183">
        <v>0</v>
      </c>
      <c r="AZ35" s="183">
        <v>0</v>
      </c>
      <c r="BA35" s="184" t="s">
        <v>457</v>
      </c>
      <c r="BB35" s="185" t="s">
        <v>3015</v>
      </c>
      <c r="BC35" s="175">
        <v>1678</v>
      </c>
      <c r="BD35" s="175" t="s">
        <v>3012</v>
      </c>
      <c r="BE35" s="175" t="s">
        <v>42</v>
      </c>
      <c r="BF35" s="175">
        <v>1</v>
      </c>
      <c r="BG35" s="175" t="s">
        <v>3014</v>
      </c>
      <c r="BH35" s="175" t="s">
        <v>3013</v>
      </c>
      <c r="BI35" s="176" t="s">
        <v>2990</v>
      </c>
      <c r="BJ35" s="186" t="s">
        <v>4764</v>
      </c>
      <c r="BK35" s="186">
        <v>1876</v>
      </c>
      <c r="BL35" s="186" t="s">
        <v>4761</v>
      </c>
      <c r="BM35" s="186" t="s">
        <v>22</v>
      </c>
      <c r="BN35" s="186">
        <v>2</v>
      </c>
      <c r="BO35" s="186" t="s">
        <v>4763</v>
      </c>
      <c r="BP35" s="183" t="s">
        <v>4762</v>
      </c>
      <c r="BQ35" s="187" t="s">
        <v>4736</v>
      </c>
      <c r="BR35" s="185" t="s">
        <v>536</v>
      </c>
      <c r="BS35" s="179">
        <v>0</v>
      </c>
      <c r="BT35" s="179">
        <v>0</v>
      </c>
      <c r="BU35" s="179" t="s">
        <v>22</v>
      </c>
      <c r="BV35" s="179">
        <v>2</v>
      </c>
      <c r="BW35" s="179">
        <v>0</v>
      </c>
      <c r="BX35" s="179">
        <v>0</v>
      </c>
      <c r="BY35" s="176" t="s">
        <v>457</v>
      </c>
      <c r="BZ35" s="186" t="s">
        <v>537</v>
      </c>
      <c r="CA35" s="186">
        <v>0</v>
      </c>
      <c r="CB35" s="186">
        <v>0</v>
      </c>
      <c r="CC35" s="186" t="s">
        <v>22</v>
      </c>
      <c r="CD35" s="186">
        <v>2</v>
      </c>
      <c r="CE35" s="186">
        <v>0</v>
      </c>
      <c r="CF35" s="186">
        <v>0</v>
      </c>
      <c r="CG35" s="187" t="s">
        <v>457</v>
      </c>
      <c r="CH35" s="185" t="s">
        <v>8294</v>
      </c>
      <c r="CI35" s="186" t="e">
        <v>#N/A</v>
      </c>
      <c r="CJ35" s="186" t="e">
        <v>#N/A</v>
      </c>
      <c r="CK35" s="186" t="e">
        <v>#N/A</v>
      </c>
      <c r="CL35" s="186" t="e">
        <v>#N/A</v>
      </c>
      <c r="CM35" s="186" t="e">
        <v>#N/A</v>
      </c>
      <c r="CN35" s="186" t="e">
        <v>#N/A</v>
      </c>
      <c r="CO35" s="188" t="e">
        <v>#N/A</v>
      </c>
      <c r="CP35" s="186" t="s">
        <v>538</v>
      </c>
      <c r="CQ35" s="179" t="s">
        <v>14</v>
      </c>
      <c r="CR35" s="179">
        <v>0</v>
      </c>
      <c r="CS35" s="179" t="s">
        <v>22</v>
      </c>
      <c r="CT35" s="179">
        <v>2</v>
      </c>
      <c r="CU35" s="179">
        <v>0</v>
      </c>
      <c r="CV35" s="179">
        <v>0</v>
      </c>
      <c r="CW35" s="176" t="s">
        <v>457</v>
      </c>
      <c r="CX35" s="186" t="s">
        <v>3024</v>
      </c>
      <c r="CY35" s="183">
        <v>3300000</v>
      </c>
      <c r="CZ35" s="183" t="s">
        <v>4770</v>
      </c>
      <c r="DA35" s="183" t="s">
        <v>22</v>
      </c>
      <c r="DB35" s="183">
        <v>2</v>
      </c>
      <c r="DC35" s="183" t="s">
        <v>3010</v>
      </c>
      <c r="DD35" s="183" t="s">
        <v>4771</v>
      </c>
      <c r="DE35" s="189" t="s">
        <v>4736</v>
      </c>
      <c r="DF35" s="185" t="s">
        <v>4772</v>
      </c>
      <c r="DG35" s="175">
        <v>4931000</v>
      </c>
      <c r="DH35" s="179" t="s">
        <v>4770</v>
      </c>
      <c r="DI35" s="179" t="s">
        <v>22</v>
      </c>
      <c r="DJ35" s="179">
        <v>2</v>
      </c>
      <c r="DK35" s="179" t="s">
        <v>3010</v>
      </c>
      <c r="DL35" s="179" t="s">
        <v>4771</v>
      </c>
      <c r="DM35" s="176" t="s">
        <v>4736</v>
      </c>
      <c r="DN35" s="186" t="s">
        <v>4773</v>
      </c>
      <c r="DO35" s="183">
        <v>6669000</v>
      </c>
      <c r="DP35" s="186" t="s">
        <v>4770</v>
      </c>
      <c r="DQ35" s="186" t="s">
        <v>22</v>
      </c>
      <c r="DR35" s="186">
        <v>2</v>
      </c>
      <c r="DS35" s="186" t="s">
        <v>3010</v>
      </c>
      <c r="DT35" s="186" t="s">
        <v>4771</v>
      </c>
      <c r="DU35" s="187" t="s">
        <v>4736</v>
      </c>
      <c r="DV35" s="185" t="s">
        <v>4774</v>
      </c>
      <c r="DW35" s="175">
        <v>2872000</v>
      </c>
      <c r="DX35" s="179" t="s">
        <v>4770</v>
      </c>
      <c r="DY35" s="179" t="s">
        <v>22</v>
      </c>
      <c r="DZ35" s="179">
        <v>2</v>
      </c>
      <c r="EA35" s="179" t="s">
        <v>3010</v>
      </c>
      <c r="EB35" s="179" t="s">
        <v>4771</v>
      </c>
      <c r="EC35" s="176" t="s">
        <v>4736</v>
      </c>
      <c r="ED35" s="186" t="s">
        <v>4775</v>
      </c>
      <c r="EE35" s="183">
        <v>428000</v>
      </c>
      <c r="EF35" s="186" t="s">
        <v>4770</v>
      </c>
      <c r="EG35" s="186" t="s">
        <v>22</v>
      </c>
      <c r="EH35" s="186">
        <v>2</v>
      </c>
      <c r="EI35" s="186" t="s">
        <v>3010</v>
      </c>
      <c r="EJ35" s="186" t="s">
        <v>4771</v>
      </c>
      <c r="EK35" s="187" t="s">
        <v>4736</v>
      </c>
      <c r="EL35" s="185" t="s">
        <v>3011</v>
      </c>
      <c r="EM35" s="175">
        <v>0</v>
      </c>
      <c r="EN35" s="179" t="s">
        <v>3008</v>
      </c>
      <c r="EO35" s="179" t="s">
        <v>22</v>
      </c>
      <c r="EP35" s="179">
        <v>2</v>
      </c>
      <c r="EQ35" s="179" t="s">
        <v>3010</v>
      </c>
      <c r="ER35" s="179" t="s">
        <v>3009</v>
      </c>
      <c r="ES35" s="176" t="s">
        <v>2990</v>
      </c>
      <c r="ET35" s="186" t="s">
        <v>4768</v>
      </c>
      <c r="EU35" s="186">
        <v>1937</v>
      </c>
      <c r="EV35" s="186" t="s">
        <v>4765</v>
      </c>
      <c r="EW35" s="186" t="s">
        <v>22</v>
      </c>
      <c r="EX35" s="186">
        <v>2</v>
      </c>
      <c r="EY35" s="186" t="s">
        <v>4767</v>
      </c>
      <c r="EZ35" s="186" t="s">
        <v>4766</v>
      </c>
      <c r="FA35" s="187" t="s">
        <v>4736</v>
      </c>
      <c r="FB35" s="185" t="s">
        <v>1362</v>
      </c>
      <c r="FC35" s="179">
        <v>3</v>
      </c>
      <c r="FD35" s="179">
        <v>0</v>
      </c>
      <c r="FE35" s="179" t="s">
        <v>22</v>
      </c>
      <c r="FF35" s="179">
        <v>2</v>
      </c>
      <c r="FG35" s="179" t="s">
        <v>1361</v>
      </c>
      <c r="FH35" s="179">
        <v>0</v>
      </c>
      <c r="FI35" s="176" t="s">
        <v>1359</v>
      </c>
      <c r="FJ35" s="185" t="s">
        <v>540</v>
      </c>
      <c r="FK35" s="186" t="s">
        <v>14</v>
      </c>
      <c r="FL35" s="186">
        <v>0</v>
      </c>
      <c r="FM35" s="186" t="s">
        <v>22</v>
      </c>
      <c r="FN35" s="186">
        <v>2</v>
      </c>
      <c r="FO35" s="186">
        <v>0</v>
      </c>
      <c r="FP35" s="183">
        <v>0</v>
      </c>
      <c r="FQ35" s="184" t="s">
        <v>457</v>
      </c>
      <c r="FR35" s="185" t="s">
        <v>541</v>
      </c>
      <c r="FS35" s="179" t="s">
        <v>14</v>
      </c>
      <c r="FT35" s="179">
        <v>0</v>
      </c>
      <c r="FU35" s="179" t="s">
        <v>22</v>
      </c>
      <c r="FV35" s="179">
        <v>2</v>
      </c>
      <c r="FW35" s="179">
        <v>0</v>
      </c>
      <c r="FX35" s="179">
        <v>0</v>
      </c>
      <c r="FY35" s="176" t="s">
        <v>457</v>
      </c>
      <c r="FZ35" s="186" t="s">
        <v>1665</v>
      </c>
      <c r="GA35" s="186">
        <v>0</v>
      </c>
      <c r="GB35" s="186" t="s">
        <v>1623</v>
      </c>
      <c r="GC35" s="186" t="s">
        <v>42</v>
      </c>
      <c r="GD35" s="186">
        <v>1</v>
      </c>
      <c r="GE35" s="186" t="s">
        <v>1625</v>
      </c>
      <c r="GF35" s="186" t="s">
        <v>1624</v>
      </c>
      <c r="GG35" s="187" t="s">
        <v>1655</v>
      </c>
      <c r="GH35" s="185" t="s">
        <v>1671</v>
      </c>
      <c r="GI35" s="179">
        <v>1</v>
      </c>
      <c r="GJ35" s="179" t="s">
        <v>1623</v>
      </c>
      <c r="GK35" s="179" t="s">
        <v>42</v>
      </c>
      <c r="GL35" s="179">
        <v>1</v>
      </c>
      <c r="GM35" s="179" t="s">
        <v>1625</v>
      </c>
      <c r="GN35" s="179" t="s">
        <v>1624</v>
      </c>
      <c r="GO35" s="176" t="s">
        <v>1655</v>
      </c>
      <c r="GP35" s="186" t="s">
        <v>1666</v>
      </c>
      <c r="GQ35" s="186">
        <v>0</v>
      </c>
      <c r="GR35" s="186" t="s">
        <v>1623</v>
      </c>
      <c r="GS35" s="186" t="s">
        <v>22</v>
      </c>
      <c r="GT35" s="186">
        <v>2</v>
      </c>
      <c r="GU35" s="186" t="s">
        <v>1625</v>
      </c>
      <c r="GV35" s="186" t="s">
        <v>1624</v>
      </c>
      <c r="GW35" s="187" t="s">
        <v>1655</v>
      </c>
      <c r="GX35" s="185" t="s">
        <v>1672</v>
      </c>
      <c r="GY35" s="179">
        <v>1</v>
      </c>
      <c r="GZ35" s="179" t="s">
        <v>1623</v>
      </c>
      <c r="HA35" s="179" t="s">
        <v>42</v>
      </c>
      <c r="HB35" s="179">
        <v>1</v>
      </c>
      <c r="HC35" s="179" t="s">
        <v>1625</v>
      </c>
      <c r="HD35" s="179" t="s">
        <v>1624</v>
      </c>
      <c r="HE35" s="176" t="s">
        <v>1655</v>
      </c>
      <c r="HF35" s="186" t="s">
        <v>1664</v>
      </c>
      <c r="HG35" s="186">
        <v>0</v>
      </c>
      <c r="HH35" s="186" t="s">
        <v>1623</v>
      </c>
      <c r="HI35" s="186" t="s">
        <v>42</v>
      </c>
      <c r="HJ35" s="186">
        <v>1</v>
      </c>
      <c r="HK35" s="186" t="s">
        <v>1625</v>
      </c>
      <c r="HL35" s="186" t="s">
        <v>1624</v>
      </c>
      <c r="HM35" s="187" t="s">
        <v>1655</v>
      </c>
      <c r="HN35" s="185" t="s">
        <v>1670</v>
      </c>
      <c r="HO35" s="179">
        <v>2</v>
      </c>
      <c r="HP35" s="179" t="s">
        <v>1623</v>
      </c>
      <c r="HQ35" s="179" t="s">
        <v>42</v>
      </c>
      <c r="HR35" s="179">
        <v>1</v>
      </c>
      <c r="HS35" s="179" t="s">
        <v>1625</v>
      </c>
      <c r="HT35" s="179" t="s">
        <v>1624</v>
      </c>
      <c r="HU35" s="176" t="s">
        <v>1655</v>
      </c>
      <c r="HV35" s="186" t="s">
        <v>1667</v>
      </c>
      <c r="HW35" s="186">
        <v>0</v>
      </c>
      <c r="HX35" s="186" t="s">
        <v>1623</v>
      </c>
      <c r="HY35" s="186" t="s">
        <v>42</v>
      </c>
      <c r="HZ35" s="186">
        <v>1</v>
      </c>
      <c r="IA35" s="186" t="s">
        <v>1625</v>
      </c>
      <c r="IB35" s="186" t="s">
        <v>1624</v>
      </c>
      <c r="IC35" s="187" t="s">
        <v>1655</v>
      </c>
      <c r="ID35" s="185" t="s">
        <v>1669</v>
      </c>
      <c r="IE35" s="179">
        <v>0</v>
      </c>
      <c r="IF35" s="179" t="s">
        <v>1623</v>
      </c>
      <c r="IG35" s="179" t="s">
        <v>42</v>
      </c>
      <c r="IH35" s="179">
        <v>1</v>
      </c>
      <c r="II35" s="179" t="s">
        <v>1625</v>
      </c>
      <c r="IJ35" s="179" t="s">
        <v>1624</v>
      </c>
      <c r="IK35" s="176" t="s">
        <v>1655</v>
      </c>
      <c r="IL35" s="186" t="s">
        <v>1668</v>
      </c>
      <c r="IM35" s="186">
        <v>1</v>
      </c>
      <c r="IN35" s="186" t="s">
        <v>1623</v>
      </c>
      <c r="IO35" s="186" t="s">
        <v>42</v>
      </c>
      <c r="IP35" s="186">
        <v>1</v>
      </c>
      <c r="IQ35" s="186" t="s">
        <v>1625</v>
      </c>
      <c r="IR35" s="186" t="s">
        <v>1624</v>
      </c>
      <c r="IS35" s="187" t="s">
        <v>1655</v>
      </c>
    </row>
    <row r="36" spans="1:253" s="281" customFormat="1" ht="12.75" customHeight="1" x14ac:dyDescent="0.25">
      <c r="A36" s="281" t="s">
        <v>4113</v>
      </c>
      <c r="B36" s="281" t="s">
        <v>8004</v>
      </c>
      <c r="C36" s="281" t="s">
        <v>4114</v>
      </c>
      <c r="D36" s="281" t="s">
        <v>535</v>
      </c>
      <c r="E36" s="281" t="s">
        <v>7415</v>
      </c>
      <c r="F36" s="281" t="s">
        <v>4139</v>
      </c>
      <c r="G36" s="174">
        <v>14900000</v>
      </c>
      <c r="H36" s="175" t="s">
        <v>3008</v>
      </c>
      <c r="I36" s="175" t="s">
        <v>42</v>
      </c>
      <c r="J36" s="175">
        <v>1</v>
      </c>
      <c r="K36" s="175" t="s">
        <v>3025</v>
      </c>
      <c r="L36" s="175" t="s">
        <v>3009</v>
      </c>
      <c r="M36" s="176" t="s">
        <v>4068</v>
      </c>
      <c r="N36" s="185" t="s">
        <v>4779</v>
      </c>
      <c r="O36" s="177">
        <v>96841</v>
      </c>
      <c r="P36" s="177" t="s">
        <v>4776</v>
      </c>
      <c r="Q36" s="177" t="s">
        <v>22</v>
      </c>
      <c r="R36" s="177">
        <v>2</v>
      </c>
      <c r="S36" s="177" t="s">
        <v>4778</v>
      </c>
      <c r="T36" s="177" t="s">
        <v>4777</v>
      </c>
      <c r="U36" s="178" t="s">
        <v>4736</v>
      </c>
      <c r="V36" s="185" t="s">
        <v>4781</v>
      </c>
      <c r="W36" s="175">
        <v>9540000</v>
      </c>
      <c r="X36" s="175" t="s">
        <v>4776</v>
      </c>
      <c r="Y36" s="175" t="s">
        <v>22</v>
      </c>
      <c r="Z36" s="175">
        <v>2</v>
      </c>
      <c r="AA36" s="175" t="s">
        <v>4780</v>
      </c>
      <c r="AB36" s="175" t="s">
        <v>4777</v>
      </c>
      <c r="AC36" s="176" t="s">
        <v>4736</v>
      </c>
      <c r="AD36" s="185" t="s">
        <v>4785</v>
      </c>
      <c r="AE36" s="183">
        <v>2439000</v>
      </c>
      <c r="AF36" s="183" t="s">
        <v>4782</v>
      </c>
      <c r="AG36" s="183" t="s">
        <v>22</v>
      </c>
      <c r="AH36" s="183">
        <v>2</v>
      </c>
      <c r="AI36" s="183" t="s">
        <v>4784</v>
      </c>
      <c r="AJ36" s="183" t="s">
        <v>4783</v>
      </c>
      <c r="AK36" s="184" t="s">
        <v>4736</v>
      </c>
      <c r="AL36" s="185" t="s">
        <v>4788</v>
      </c>
      <c r="AM36" s="175">
        <v>210000</v>
      </c>
      <c r="AN36" s="175" t="s">
        <v>4786</v>
      </c>
      <c r="AO36" s="175" t="s">
        <v>22</v>
      </c>
      <c r="AP36" s="175">
        <v>2</v>
      </c>
      <c r="AQ36" s="175" t="s">
        <v>4787</v>
      </c>
      <c r="AR36" s="175" t="s">
        <v>4777</v>
      </c>
      <c r="AS36" s="176" t="s">
        <v>4736</v>
      </c>
      <c r="AT36" s="186" t="s">
        <v>4131</v>
      </c>
      <c r="AU36" s="183">
        <v>30</v>
      </c>
      <c r="AV36" s="183" t="s">
        <v>4115</v>
      </c>
      <c r="AW36" s="183" t="s">
        <v>22</v>
      </c>
      <c r="AX36" s="183">
        <v>2</v>
      </c>
      <c r="AY36" s="183" t="s">
        <v>4130</v>
      </c>
      <c r="AZ36" s="183" t="s">
        <v>4116</v>
      </c>
      <c r="BA36" s="184" t="s">
        <v>4068</v>
      </c>
      <c r="BB36" s="185" t="s">
        <v>4128</v>
      </c>
      <c r="BC36" s="175" t="s">
        <v>14</v>
      </c>
      <c r="BD36" s="175" t="s">
        <v>14</v>
      </c>
      <c r="BE36" s="175" t="s">
        <v>14</v>
      </c>
      <c r="BF36" s="175" t="s">
        <v>14</v>
      </c>
      <c r="BG36" s="175" t="s">
        <v>14</v>
      </c>
      <c r="BH36" s="175" t="s">
        <v>14</v>
      </c>
      <c r="BI36" s="176" t="s">
        <v>4068</v>
      </c>
      <c r="BJ36" s="186" t="s">
        <v>4790</v>
      </c>
      <c r="BK36" s="186">
        <v>61</v>
      </c>
      <c r="BL36" s="186" t="s">
        <v>4786</v>
      </c>
      <c r="BM36" s="186" t="s">
        <v>22</v>
      </c>
      <c r="BN36" s="186">
        <v>2</v>
      </c>
      <c r="BO36" s="186" t="s">
        <v>4789</v>
      </c>
      <c r="BP36" s="183" t="s">
        <v>4116</v>
      </c>
      <c r="BQ36" s="187" t="s">
        <v>4736</v>
      </c>
      <c r="BR36" s="185" t="s">
        <v>4118</v>
      </c>
      <c r="BS36" s="179">
        <v>74237</v>
      </c>
      <c r="BT36" s="179" t="s">
        <v>4115</v>
      </c>
      <c r="BU36" s="179" t="s">
        <v>22</v>
      </c>
      <c r="BV36" s="179">
        <v>2</v>
      </c>
      <c r="BW36" s="179" t="s">
        <v>4117</v>
      </c>
      <c r="BX36" s="179" t="s">
        <v>4116</v>
      </c>
      <c r="BY36" s="176" t="s">
        <v>4068</v>
      </c>
      <c r="BZ36" s="186" t="s">
        <v>4120</v>
      </c>
      <c r="CA36" s="186">
        <v>4133</v>
      </c>
      <c r="CB36" s="186" t="s">
        <v>4115</v>
      </c>
      <c r="CC36" s="186" t="s">
        <v>22</v>
      </c>
      <c r="CD36" s="186">
        <v>2</v>
      </c>
      <c r="CE36" s="186" t="s">
        <v>4119</v>
      </c>
      <c r="CF36" s="186" t="s">
        <v>4116</v>
      </c>
      <c r="CG36" s="187" t="s">
        <v>4068</v>
      </c>
      <c r="CH36" s="185" t="s">
        <v>8295</v>
      </c>
      <c r="CI36" s="186" t="e">
        <v>#N/A</v>
      </c>
      <c r="CJ36" s="186" t="e">
        <v>#N/A</v>
      </c>
      <c r="CK36" s="186" t="e">
        <v>#N/A</v>
      </c>
      <c r="CL36" s="186" t="e">
        <v>#N/A</v>
      </c>
      <c r="CM36" s="186" t="e">
        <v>#N/A</v>
      </c>
      <c r="CN36" s="186" t="e">
        <v>#N/A</v>
      </c>
      <c r="CO36" s="188" t="e">
        <v>#N/A</v>
      </c>
      <c r="CP36" s="186" t="s">
        <v>4125</v>
      </c>
      <c r="CQ36" s="179" t="s">
        <v>14</v>
      </c>
      <c r="CR36" s="179" t="s">
        <v>14</v>
      </c>
      <c r="CS36" s="179" t="s">
        <v>14</v>
      </c>
      <c r="CT36" s="179" t="s">
        <v>14</v>
      </c>
      <c r="CU36" s="179" t="s">
        <v>14</v>
      </c>
      <c r="CV36" s="179" t="s">
        <v>14</v>
      </c>
      <c r="CW36" s="176" t="s">
        <v>4068</v>
      </c>
      <c r="CX36" s="186" t="s">
        <v>4792</v>
      </c>
      <c r="CY36" s="183">
        <v>1800000</v>
      </c>
      <c r="CZ36" s="183" t="s">
        <v>4776</v>
      </c>
      <c r="DA36" s="183" t="s">
        <v>22</v>
      </c>
      <c r="DB36" s="183">
        <v>2</v>
      </c>
      <c r="DC36" s="183" t="s">
        <v>4791</v>
      </c>
      <c r="DD36" s="183" t="s">
        <v>4777</v>
      </c>
      <c r="DE36" s="189" t="s">
        <v>4736</v>
      </c>
      <c r="DF36" s="185" t="s">
        <v>4793</v>
      </c>
      <c r="DG36" s="175">
        <v>7101000</v>
      </c>
      <c r="DH36" s="179" t="s">
        <v>4776</v>
      </c>
      <c r="DI36" s="179" t="s">
        <v>22</v>
      </c>
      <c r="DJ36" s="179">
        <v>2</v>
      </c>
      <c r="DK36" s="179" t="s">
        <v>4791</v>
      </c>
      <c r="DL36" s="179" t="s">
        <v>4777</v>
      </c>
      <c r="DM36" s="176" t="s">
        <v>4736</v>
      </c>
      <c r="DN36" s="186" t="s">
        <v>4794</v>
      </c>
      <c r="DO36" s="183">
        <v>639000</v>
      </c>
      <c r="DP36" s="186" t="s">
        <v>4776</v>
      </c>
      <c r="DQ36" s="186" t="s">
        <v>22</v>
      </c>
      <c r="DR36" s="186">
        <v>2</v>
      </c>
      <c r="DS36" s="186" t="s">
        <v>4791</v>
      </c>
      <c r="DT36" s="186" t="s">
        <v>4777</v>
      </c>
      <c r="DU36" s="187" t="s">
        <v>4736</v>
      </c>
      <c r="DV36" s="185" t="s">
        <v>4795</v>
      </c>
      <c r="DW36" s="175">
        <v>1800000</v>
      </c>
      <c r="DX36" s="179" t="s">
        <v>4776</v>
      </c>
      <c r="DY36" s="179" t="s">
        <v>22</v>
      </c>
      <c r="DZ36" s="179">
        <v>2</v>
      </c>
      <c r="EA36" s="179" t="s">
        <v>4791</v>
      </c>
      <c r="EB36" s="179" t="s">
        <v>4777</v>
      </c>
      <c r="EC36" s="176" t="s">
        <v>4736</v>
      </c>
      <c r="ED36" s="186" t="s">
        <v>4138</v>
      </c>
      <c r="EE36" s="183">
        <v>0</v>
      </c>
      <c r="EF36" s="186" t="s">
        <v>4115</v>
      </c>
      <c r="EG36" s="186" t="s">
        <v>22</v>
      </c>
      <c r="EH36" s="186">
        <v>2</v>
      </c>
      <c r="EI36" s="186" t="s">
        <v>4126</v>
      </c>
      <c r="EJ36" s="186" t="s">
        <v>4116</v>
      </c>
      <c r="EK36" s="187" t="s">
        <v>4068</v>
      </c>
      <c r="EL36" s="185" t="s">
        <v>4127</v>
      </c>
      <c r="EM36" s="175">
        <v>0</v>
      </c>
      <c r="EN36" s="179" t="s">
        <v>4115</v>
      </c>
      <c r="EO36" s="179" t="s">
        <v>22</v>
      </c>
      <c r="EP36" s="179">
        <v>2</v>
      </c>
      <c r="EQ36" s="179" t="s">
        <v>4126</v>
      </c>
      <c r="ER36" s="179" t="s">
        <v>4116</v>
      </c>
      <c r="ES36" s="176" t="s">
        <v>4068</v>
      </c>
      <c r="ET36" s="186" t="s">
        <v>4769</v>
      </c>
      <c r="EU36" s="186">
        <v>1937</v>
      </c>
      <c r="EV36" s="186" t="s">
        <v>4765</v>
      </c>
      <c r="EW36" s="186" t="s">
        <v>22</v>
      </c>
      <c r="EX36" s="186">
        <v>2</v>
      </c>
      <c r="EY36" s="186" t="s">
        <v>4767</v>
      </c>
      <c r="EZ36" s="186" t="s">
        <v>4766</v>
      </c>
      <c r="FA36" s="187" t="s">
        <v>4736</v>
      </c>
      <c r="FB36" s="185" t="s">
        <v>4122</v>
      </c>
      <c r="FC36" s="179">
        <v>3</v>
      </c>
      <c r="FD36" s="179">
        <v>0</v>
      </c>
      <c r="FE36" s="179" t="s">
        <v>22</v>
      </c>
      <c r="FF36" s="179">
        <v>2</v>
      </c>
      <c r="FG36" s="179" t="s">
        <v>4121</v>
      </c>
      <c r="FH36" s="179">
        <v>0</v>
      </c>
      <c r="FI36" s="176" t="s">
        <v>4068</v>
      </c>
      <c r="FJ36" s="185" t="s">
        <v>8296</v>
      </c>
      <c r="FK36" s="186" t="e">
        <v>#N/A</v>
      </c>
      <c r="FL36" s="186" t="e">
        <v>#N/A</v>
      </c>
      <c r="FM36" s="186" t="e">
        <v>#N/A</v>
      </c>
      <c r="FN36" s="186" t="e">
        <v>#N/A</v>
      </c>
      <c r="FO36" s="186" t="e">
        <v>#N/A</v>
      </c>
      <c r="FP36" s="183" t="e">
        <v>#N/A</v>
      </c>
      <c r="FQ36" s="184" t="e">
        <v>#N/A</v>
      </c>
      <c r="FR36" s="185" t="s">
        <v>8297</v>
      </c>
      <c r="FS36" s="179" t="e">
        <v>#N/A</v>
      </c>
      <c r="FT36" s="179" t="e">
        <v>#N/A</v>
      </c>
      <c r="FU36" s="179" t="e">
        <v>#N/A</v>
      </c>
      <c r="FV36" s="179" t="e">
        <v>#N/A</v>
      </c>
      <c r="FW36" s="179" t="e">
        <v>#N/A</v>
      </c>
      <c r="FX36" s="179" t="e">
        <v>#N/A</v>
      </c>
      <c r="FY36" s="176" t="e">
        <v>#N/A</v>
      </c>
      <c r="FZ36" s="186" t="s">
        <v>4129</v>
      </c>
      <c r="GA36" s="186">
        <v>0</v>
      </c>
      <c r="GB36" s="186" t="s">
        <v>4091</v>
      </c>
      <c r="GC36" s="186" t="s">
        <v>22</v>
      </c>
      <c r="GD36" s="186">
        <v>2</v>
      </c>
      <c r="GE36" s="186" t="s">
        <v>2814</v>
      </c>
      <c r="GF36" s="186" t="s">
        <v>4123</v>
      </c>
      <c r="GG36" s="187" t="s">
        <v>4068</v>
      </c>
      <c r="GH36" s="185" t="s">
        <v>4137</v>
      </c>
      <c r="GI36" s="179">
        <v>0</v>
      </c>
      <c r="GJ36" s="179" t="s">
        <v>4091</v>
      </c>
      <c r="GK36" s="179" t="s">
        <v>22</v>
      </c>
      <c r="GL36" s="179">
        <v>2</v>
      </c>
      <c r="GM36" s="179" t="s">
        <v>2814</v>
      </c>
      <c r="GN36" s="179" t="s">
        <v>4123</v>
      </c>
      <c r="GO36" s="176" t="s">
        <v>4068</v>
      </c>
      <c r="GP36" s="186" t="s">
        <v>4132</v>
      </c>
      <c r="GQ36" s="186">
        <v>0</v>
      </c>
      <c r="GR36" s="186" t="s">
        <v>4091</v>
      </c>
      <c r="GS36" s="186" t="s">
        <v>22</v>
      </c>
      <c r="GT36" s="186">
        <v>2</v>
      </c>
      <c r="GU36" s="186" t="s">
        <v>2814</v>
      </c>
      <c r="GV36" s="186" t="s">
        <v>4123</v>
      </c>
      <c r="GW36" s="187" t="s">
        <v>4068</v>
      </c>
      <c r="GX36" s="185" t="s">
        <v>4140</v>
      </c>
      <c r="GY36" s="179">
        <v>0</v>
      </c>
      <c r="GZ36" s="179" t="s">
        <v>4091</v>
      </c>
      <c r="HA36" s="179" t="s">
        <v>22</v>
      </c>
      <c r="HB36" s="179">
        <v>2</v>
      </c>
      <c r="HC36" s="179" t="s">
        <v>2814</v>
      </c>
      <c r="HD36" s="179" t="s">
        <v>4123</v>
      </c>
      <c r="HE36" s="176" t="s">
        <v>4068</v>
      </c>
      <c r="HF36" s="186" t="s">
        <v>4124</v>
      </c>
      <c r="HG36" s="186">
        <v>0</v>
      </c>
      <c r="HH36" s="186" t="s">
        <v>4091</v>
      </c>
      <c r="HI36" s="186" t="s">
        <v>22</v>
      </c>
      <c r="HJ36" s="186">
        <v>2</v>
      </c>
      <c r="HK36" s="186" t="s">
        <v>2814</v>
      </c>
      <c r="HL36" s="186" t="s">
        <v>4123</v>
      </c>
      <c r="HM36" s="187" t="s">
        <v>4068</v>
      </c>
      <c r="HN36" s="185" t="s">
        <v>4136</v>
      </c>
      <c r="HO36" s="179">
        <v>0</v>
      </c>
      <c r="HP36" s="179" t="s">
        <v>4091</v>
      </c>
      <c r="HQ36" s="179" t="s">
        <v>22</v>
      </c>
      <c r="HR36" s="179">
        <v>2</v>
      </c>
      <c r="HS36" s="179" t="s">
        <v>2814</v>
      </c>
      <c r="HT36" s="179" t="s">
        <v>4123</v>
      </c>
      <c r="HU36" s="176" t="s">
        <v>4068</v>
      </c>
      <c r="HV36" s="186" t="s">
        <v>4133</v>
      </c>
      <c r="HW36" s="186">
        <v>1</v>
      </c>
      <c r="HX36" s="186" t="s">
        <v>4091</v>
      </c>
      <c r="HY36" s="186" t="s">
        <v>22</v>
      </c>
      <c r="HZ36" s="186">
        <v>2</v>
      </c>
      <c r="IA36" s="186" t="s">
        <v>2814</v>
      </c>
      <c r="IB36" s="186" t="s">
        <v>4123</v>
      </c>
      <c r="IC36" s="187" t="s">
        <v>4068</v>
      </c>
      <c r="ID36" s="185" t="s">
        <v>4135</v>
      </c>
      <c r="IE36" s="179">
        <v>0</v>
      </c>
      <c r="IF36" s="179" t="s">
        <v>4091</v>
      </c>
      <c r="IG36" s="179" t="s">
        <v>22</v>
      </c>
      <c r="IH36" s="179">
        <v>2</v>
      </c>
      <c r="II36" s="179" t="s">
        <v>2814</v>
      </c>
      <c r="IJ36" s="179" t="s">
        <v>4123</v>
      </c>
      <c r="IK36" s="176" t="s">
        <v>4068</v>
      </c>
      <c r="IL36" s="186" t="s">
        <v>4134</v>
      </c>
      <c r="IM36" s="186">
        <v>3</v>
      </c>
      <c r="IN36" s="186" t="s">
        <v>4091</v>
      </c>
      <c r="IO36" s="186" t="s">
        <v>22</v>
      </c>
      <c r="IP36" s="186">
        <v>2</v>
      </c>
      <c r="IQ36" s="186" t="s">
        <v>2814</v>
      </c>
      <c r="IR36" s="186" t="s">
        <v>4123</v>
      </c>
      <c r="IS36" s="187" t="s">
        <v>4068</v>
      </c>
    </row>
    <row r="37" spans="1:253" s="281" customFormat="1" ht="12.75" customHeight="1" x14ac:dyDescent="0.25">
      <c r="A37" s="281" t="s">
        <v>388</v>
      </c>
      <c r="B37" s="281" t="s">
        <v>7940</v>
      </c>
      <c r="C37" s="281" t="s">
        <v>389</v>
      </c>
      <c r="D37" s="281" t="s">
        <v>390</v>
      </c>
      <c r="E37" s="281" t="s">
        <v>7423</v>
      </c>
      <c r="F37" s="281" t="s">
        <v>3041</v>
      </c>
      <c r="G37" s="174">
        <v>9158000</v>
      </c>
      <c r="H37" s="175" t="s">
        <v>3008</v>
      </c>
      <c r="I37" s="175" t="s">
        <v>42</v>
      </c>
      <c r="J37" s="175">
        <v>1</v>
      </c>
      <c r="K37" s="175" t="s">
        <v>3040</v>
      </c>
      <c r="L37" s="175" t="s">
        <v>3009</v>
      </c>
      <c r="M37" s="176" t="s">
        <v>2990</v>
      </c>
      <c r="N37" s="185" t="s">
        <v>3141</v>
      </c>
      <c r="O37" s="177">
        <v>111890</v>
      </c>
      <c r="P37" s="177" t="s">
        <v>575</v>
      </c>
      <c r="Q37" s="177" t="s">
        <v>42</v>
      </c>
      <c r="R37" s="177">
        <v>1</v>
      </c>
      <c r="S37" s="177" t="s">
        <v>3119</v>
      </c>
      <c r="T37" s="177" t="s">
        <v>3139</v>
      </c>
      <c r="U37" s="178" t="s">
        <v>3121</v>
      </c>
      <c r="V37" s="185" t="s">
        <v>3038</v>
      </c>
      <c r="W37" s="175">
        <v>9158000</v>
      </c>
      <c r="X37" s="175" t="s">
        <v>3008</v>
      </c>
      <c r="Y37" s="175" t="s">
        <v>42</v>
      </c>
      <c r="Z37" s="175">
        <v>1</v>
      </c>
      <c r="AA37" s="175" t="s">
        <v>3037</v>
      </c>
      <c r="AB37" s="175" t="s">
        <v>3009</v>
      </c>
      <c r="AC37" s="176" t="s">
        <v>2990</v>
      </c>
      <c r="AD37" s="185" t="s">
        <v>3032</v>
      </c>
      <c r="AE37" s="183">
        <v>2700000</v>
      </c>
      <c r="AF37" s="183" t="s">
        <v>3008</v>
      </c>
      <c r="AG37" s="183" t="s">
        <v>42</v>
      </c>
      <c r="AH37" s="183">
        <v>1</v>
      </c>
      <c r="AI37" s="183" t="s">
        <v>3031</v>
      </c>
      <c r="AJ37" s="183" t="s">
        <v>3009</v>
      </c>
      <c r="AK37" s="184" t="s">
        <v>2990</v>
      </c>
      <c r="AL37" s="185" t="s">
        <v>3036</v>
      </c>
      <c r="AM37" s="175">
        <v>247000</v>
      </c>
      <c r="AN37" s="175" t="s">
        <v>3033</v>
      </c>
      <c r="AO37" s="175" t="s">
        <v>22</v>
      </c>
      <c r="AP37" s="175">
        <v>2</v>
      </c>
      <c r="AQ37" s="175" t="s">
        <v>3035</v>
      </c>
      <c r="AR37" s="175" t="s">
        <v>3034</v>
      </c>
      <c r="AS37" s="176" t="s">
        <v>2990</v>
      </c>
      <c r="AT37" s="186" t="s">
        <v>1577</v>
      </c>
      <c r="AU37" s="183">
        <v>75122</v>
      </c>
      <c r="AV37" s="183" t="s">
        <v>1574</v>
      </c>
      <c r="AW37" s="183" t="s">
        <v>22</v>
      </c>
      <c r="AX37" s="183">
        <v>2</v>
      </c>
      <c r="AY37" s="183" t="s">
        <v>1576</v>
      </c>
      <c r="AZ37" s="183" t="s">
        <v>1575</v>
      </c>
      <c r="BA37" s="184" t="s">
        <v>1578</v>
      </c>
      <c r="BB37" s="185" t="s">
        <v>3030</v>
      </c>
      <c r="BC37" s="175">
        <v>7103</v>
      </c>
      <c r="BD37" s="175" t="s">
        <v>3012</v>
      </c>
      <c r="BE37" s="175" t="s">
        <v>22</v>
      </c>
      <c r="BF37" s="175">
        <v>2</v>
      </c>
      <c r="BG37" s="175" t="s">
        <v>3029</v>
      </c>
      <c r="BH37" s="175" t="s">
        <v>3013</v>
      </c>
      <c r="BI37" s="176" t="s">
        <v>2990</v>
      </c>
      <c r="BJ37" s="186" t="s">
        <v>4799</v>
      </c>
      <c r="BK37" s="186">
        <v>1882</v>
      </c>
      <c r="BL37" s="186" t="s">
        <v>4796</v>
      </c>
      <c r="BM37" s="186" t="s">
        <v>60</v>
      </c>
      <c r="BN37" s="186">
        <v>3</v>
      </c>
      <c r="BO37" s="186" t="s">
        <v>4798</v>
      </c>
      <c r="BP37" s="183" t="s">
        <v>4797</v>
      </c>
      <c r="BQ37" s="187" t="s">
        <v>4736</v>
      </c>
      <c r="BR37" s="185" t="s">
        <v>391</v>
      </c>
      <c r="BS37" s="179" t="s">
        <v>14</v>
      </c>
      <c r="BT37" s="179">
        <v>0</v>
      </c>
      <c r="BU37" s="179" t="s">
        <v>22</v>
      </c>
      <c r="BV37" s="179">
        <v>2</v>
      </c>
      <c r="BW37" s="179">
        <v>0</v>
      </c>
      <c r="BX37" s="179">
        <v>0</v>
      </c>
      <c r="BY37" s="176" t="s">
        <v>332</v>
      </c>
      <c r="BZ37" s="186" t="s">
        <v>392</v>
      </c>
      <c r="CA37" s="186" t="s">
        <v>14</v>
      </c>
      <c r="CB37" s="186">
        <v>0</v>
      </c>
      <c r="CC37" s="186" t="s">
        <v>14</v>
      </c>
      <c r="CD37" s="186" t="s">
        <v>14</v>
      </c>
      <c r="CE37" s="186">
        <v>0</v>
      </c>
      <c r="CF37" s="186">
        <v>0</v>
      </c>
      <c r="CG37" s="187" t="s">
        <v>332</v>
      </c>
      <c r="CH37" s="185" t="s">
        <v>8298</v>
      </c>
      <c r="CI37" s="186" t="e">
        <v>#N/A</v>
      </c>
      <c r="CJ37" s="186" t="e">
        <v>#N/A</v>
      </c>
      <c r="CK37" s="186" t="e">
        <v>#N/A</v>
      </c>
      <c r="CL37" s="186" t="e">
        <v>#N/A</v>
      </c>
      <c r="CM37" s="186" t="e">
        <v>#N/A</v>
      </c>
      <c r="CN37" s="186" t="e">
        <v>#N/A</v>
      </c>
      <c r="CO37" s="188" t="e">
        <v>#N/A</v>
      </c>
      <c r="CP37" s="186" t="s">
        <v>398</v>
      </c>
      <c r="CQ37" s="179">
        <v>12965</v>
      </c>
      <c r="CR37" s="179" t="s">
        <v>395</v>
      </c>
      <c r="CS37" s="179" t="s">
        <v>22</v>
      </c>
      <c r="CT37" s="179">
        <v>2</v>
      </c>
      <c r="CU37" s="179" t="s">
        <v>397</v>
      </c>
      <c r="CV37" s="179" t="s">
        <v>396</v>
      </c>
      <c r="CW37" s="176" t="s">
        <v>332</v>
      </c>
      <c r="CX37" s="186" t="s">
        <v>3039</v>
      </c>
      <c r="CY37" s="183">
        <v>1300000</v>
      </c>
      <c r="CZ37" s="183" t="s">
        <v>3008</v>
      </c>
      <c r="DA37" s="183" t="s">
        <v>22</v>
      </c>
      <c r="DB37" s="183">
        <v>2</v>
      </c>
      <c r="DC37" s="183" t="s">
        <v>3027</v>
      </c>
      <c r="DD37" s="183" t="s">
        <v>4505</v>
      </c>
      <c r="DE37" s="189" t="s">
        <v>4504</v>
      </c>
      <c r="DF37" s="185" t="s">
        <v>4506</v>
      </c>
      <c r="DG37" s="175">
        <v>6458000</v>
      </c>
      <c r="DH37" s="179" t="s">
        <v>3008</v>
      </c>
      <c r="DI37" s="179" t="s">
        <v>22</v>
      </c>
      <c r="DJ37" s="179">
        <v>2</v>
      </c>
      <c r="DK37" s="179" t="s">
        <v>3027</v>
      </c>
      <c r="DL37" s="179" t="s">
        <v>4505</v>
      </c>
      <c r="DM37" s="176" t="s">
        <v>4504</v>
      </c>
      <c r="DN37" s="186" t="s">
        <v>4509</v>
      </c>
      <c r="DO37" s="183">
        <v>1400000</v>
      </c>
      <c r="DP37" s="186" t="s">
        <v>3008</v>
      </c>
      <c r="DQ37" s="186" t="s">
        <v>22</v>
      </c>
      <c r="DR37" s="186">
        <v>2</v>
      </c>
      <c r="DS37" s="186" t="s">
        <v>3027</v>
      </c>
      <c r="DT37" s="186" t="s">
        <v>4505</v>
      </c>
      <c r="DU37" s="187" t="s">
        <v>4504</v>
      </c>
      <c r="DV37" s="185" t="s">
        <v>4507</v>
      </c>
      <c r="DW37" s="175">
        <v>950000</v>
      </c>
      <c r="DX37" s="179" t="s">
        <v>3008</v>
      </c>
      <c r="DY37" s="179" t="s">
        <v>22</v>
      </c>
      <c r="DZ37" s="179">
        <v>2</v>
      </c>
      <c r="EA37" s="179" t="s">
        <v>3027</v>
      </c>
      <c r="EB37" s="179" t="s">
        <v>4505</v>
      </c>
      <c r="EC37" s="176" t="s">
        <v>4504</v>
      </c>
      <c r="ED37" s="186" t="s">
        <v>4508</v>
      </c>
      <c r="EE37" s="183">
        <v>350000</v>
      </c>
      <c r="EF37" s="186" t="s">
        <v>3008</v>
      </c>
      <c r="EG37" s="186" t="s">
        <v>22</v>
      </c>
      <c r="EH37" s="186">
        <v>2</v>
      </c>
      <c r="EI37" s="186" t="s">
        <v>3027</v>
      </c>
      <c r="EJ37" s="186" t="s">
        <v>4505</v>
      </c>
      <c r="EK37" s="187" t="s">
        <v>4504</v>
      </c>
      <c r="EL37" s="185" t="s">
        <v>3028</v>
      </c>
      <c r="EM37" s="175">
        <v>0</v>
      </c>
      <c r="EN37" s="179" t="s">
        <v>3008</v>
      </c>
      <c r="EO37" s="179" t="s">
        <v>22</v>
      </c>
      <c r="EP37" s="179">
        <v>2</v>
      </c>
      <c r="EQ37" s="179" t="s">
        <v>3027</v>
      </c>
      <c r="ER37" s="179" t="s">
        <v>3009</v>
      </c>
      <c r="ES37" s="176" t="s">
        <v>2990</v>
      </c>
      <c r="ET37" s="186" t="s">
        <v>4803</v>
      </c>
      <c r="EU37" s="186">
        <v>1980</v>
      </c>
      <c r="EV37" s="186" t="s">
        <v>4800</v>
      </c>
      <c r="EW37" s="186" t="s">
        <v>60</v>
      </c>
      <c r="EX37" s="186">
        <v>3</v>
      </c>
      <c r="EY37" s="186" t="s">
        <v>4802</v>
      </c>
      <c r="EZ37" s="186" t="s">
        <v>4801</v>
      </c>
      <c r="FA37" s="187" t="s">
        <v>4736</v>
      </c>
      <c r="FB37" s="185" t="s">
        <v>394</v>
      </c>
      <c r="FC37" s="179">
        <v>3</v>
      </c>
      <c r="FD37" s="179">
        <v>0</v>
      </c>
      <c r="FE37" s="179" t="s">
        <v>22</v>
      </c>
      <c r="FF37" s="179">
        <v>2</v>
      </c>
      <c r="FG37" s="179" t="s">
        <v>393</v>
      </c>
      <c r="FH37" s="179">
        <v>0</v>
      </c>
      <c r="FI37" s="176" t="s">
        <v>332</v>
      </c>
      <c r="FJ37" s="185" t="s">
        <v>399</v>
      </c>
      <c r="FK37" s="186" t="s">
        <v>14</v>
      </c>
      <c r="FL37" s="186">
        <v>0</v>
      </c>
      <c r="FM37" s="186" t="s">
        <v>22</v>
      </c>
      <c r="FN37" s="186">
        <v>2</v>
      </c>
      <c r="FO37" s="186">
        <v>0</v>
      </c>
      <c r="FP37" s="183">
        <v>0</v>
      </c>
      <c r="FQ37" s="184" t="s">
        <v>332</v>
      </c>
      <c r="FR37" s="185" t="s">
        <v>400</v>
      </c>
      <c r="FS37" s="179" t="s">
        <v>14</v>
      </c>
      <c r="FT37" s="179">
        <v>0</v>
      </c>
      <c r="FU37" s="179" t="s">
        <v>22</v>
      </c>
      <c r="FV37" s="179">
        <v>2</v>
      </c>
      <c r="FW37" s="179">
        <v>0</v>
      </c>
      <c r="FX37" s="179">
        <v>0</v>
      </c>
      <c r="FY37" s="176" t="s">
        <v>332</v>
      </c>
      <c r="FZ37" s="186" t="s">
        <v>1674</v>
      </c>
      <c r="GA37" s="186">
        <v>0</v>
      </c>
      <c r="GB37" s="186" t="s">
        <v>1623</v>
      </c>
      <c r="GC37" s="186" t="s">
        <v>42</v>
      </c>
      <c r="GD37" s="186">
        <v>1</v>
      </c>
      <c r="GE37" s="186" t="s">
        <v>1625</v>
      </c>
      <c r="GF37" s="186" t="s">
        <v>1624</v>
      </c>
      <c r="GG37" s="187" t="s">
        <v>1655</v>
      </c>
      <c r="GH37" s="185" t="s">
        <v>1680</v>
      </c>
      <c r="GI37" s="179">
        <v>2</v>
      </c>
      <c r="GJ37" s="179" t="s">
        <v>1623</v>
      </c>
      <c r="GK37" s="179" t="s">
        <v>42</v>
      </c>
      <c r="GL37" s="179">
        <v>1</v>
      </c>
      <c r="GM37" s="179" t="s">
        <v>1625</v>
      </c>
      <c r="GN37" s="179" t="s">
        <v>1624</v>
      </c>
      <c r="GO37" s="176" t="s">
        <v>1655</v>
      </c>
      <c r="GP37" s="186" t="s">
        <v>1675</v>
      </c>
      <c r="GQ37" s="186">
        <v>1</v>
      </c>
      <c r="GR37" s="186" t="s">
        <v>1623</v>
      </c>
      <c r="GS37" s="186" t="s">
        <v>42</v>
      </c>
      <c r="GT37" s="186">
        <v>1</v>
      </c>
      <c r="GU37" s="186" t="s">
        <v>1625</v>
      </c>
      <c r="GV37" s="186" t="s">
        <v>1624</v>
      </c>
      <c r="GW37" s="187" t="s">
        <v>1655</v>
      </c>
      <c r="GX37" s="185" t="s">
        <v>1681</v>
      </c>
      <c r="GY37" s="179">
        <v>1</v>
      </c>
      <c r="GZ37" s="179" t="s">
        <v>1623</v>
      </c>
      <c r="HA37" s="179" t="s">
        <v>42</v>
      </c>
      <c r="HB37" s="179">
        <v>1</v>
      </c>
      <c r="HC37" s="179" t="s">
        <v>1625</v>
      </c>
      <c r="HD37" s="179" t="s">
        <v>1624</v>
      </c>
      <c r="HE37" s="176" t="s">
        <v>1655</v>
      </c>
      <c r="HF37" s="186" t="s">
        <v>1673</v>
      </c>
      <c r="HG37" s="186">
        <v>0</v>
      </c>
      <c r="HH37" s="186" t="s">
        <v>1623</v>
      </c>
      <c r="HI37" s="186" t="s">
        <v>42</v>
      </c>
      <c r="HJ37" s="186">
        <v>1</v>
      </c>
      <c r="HK37" s="186" t="s">
        <v>1625</v>
      </c>
      <c r="HL37" s="186" t="s">
        <v>1624</v>
      </c>
      <c r="HM37" s="187" t="s">
        <v>1655</v>
      </c>
      <c r="HN37" s="185" t="s">
        <v>1679</v>
      </c>
      <c r="HO37" s="179">
        <v>2</v>
      </c>
      <c r="HP37" s="179" t="s">
        <v>1623</v>
      </c>
      <c r="HQ37" s="179" t="s">
        <v>42</v>
      </c>
      <c r="HR37" s="179">
        <v>1</v>
      </c>
      <c r="HS37" s="179" t="s">
        <v>1625</v>
      </c>
      <c r="HT37" s="179" t="s">
        <v>1624</v>
      </c>
      <c r="HU37" s="176" t="s">
        <v>1655</v>
      </c>
      <c r="HV37" s="186" t="s">
        <v>1676</v>
      </c>
      <c r="HW37" s="186">
        <v>1</v>
      </c>
      <c r="HX37" s="186" t="s">
        <v>1623</v>
      </c>
      <c r="HY37" s="186" t="s">
        <v>42</v>
      </c>
      <c r="HZ37" s="186">
        <v>1</v>
      </c>
      <c r="IA37" s="186" t="s">
        <v>1625</v>
      </c>
      <c r="IB37" s="186" t="s">
        <v>1624</v>
      </c>
      <c r="IC37" s="187" t="s">
        <v>1655</v>
      </c>
      <c r="ID37" s="185" t="s">
        <v>1678</v>
      </c>
      <c r="IE37" s="179">
        <v>0</v>
      </c>
      <c r="IF37" s="179" t="s">
        <v>1623</v>
      </c>
      <c r="IG37" s="179" t="s">
        <v>42</v>
      </c>
      <c r="IH37" s="179">
        <v>1</v>
      </c>
      <c r="II37" s="179" t="s">
        <v>1625</v>
      </c>
      <c r="IJ37" s="179" t="s">
        <v>1624</v>
      </c>
      <c r="IK37" s="176" t="s">
        <v>1655</v>
      </c>
      <c r="IL37" s="186" t="s">
        <v>1677</v>
      </c>
      <c r="IM37" s="186">
        <v>0</v>
      </c>
      <c r="IN37" s="186" t="s">
        <v>1623</v>
      </c>
      <c r="IO37" s="186" t="s">
        <v>42</v>
      </c>
      <c r="IP37" s="186">
        <v>1</v>
      </c>
      <c r="IQ37" s="186" t="s">
        <v>1625</v>
      </c>
      <c r="IR37" s="186" t="s">
        <v>1624</v>
      </c>
      <c r="IS37" s="187" t="s">
        <v>1655</v>
      </c>
    </row>
    <row r="38" spans="1:253" s="281" customFormat="1" ht="12.75" customHeight="1" x14ac:dyDescent="0.25">
      <c r="A38" s="281" t="s">
        <v>4141</v>
      </c>
      <c r="B38" s="281" t="s">
        <v>8004</v>
      </c>
      <c r="C38" s="281" t="s">
        <v>4142</v>
      </c>
      <c r="D38" s="281" t="s">
        <v>390</v>
      </c>
      <c r="E38" s="281" t="s">
        <v>7423</v>
      </c>
      <c r="F38" s="281" t="s">
        <v>4173</v>
      </c>
      <c r="G38" s="174">
        <v>9158000</v>
      </c>
      <c r="H38" s="175" t="s">
        <v>3008</v>
      </c>
      <c r="I38" s="175" t="s">
        <v>22</v>
      </c>
      <c r="J38" s="175">
        <v>2</v>
      </c>
      <c r="K38" s="175" t="s">
        <v>3040</v>
      </c>
      <c r="L38" s="175" t="s">
        <v>3009</v>
      </c>
      <c r="M38" s="176" t="s">
        <v>4068</v>
      </c>
      <c r="N38" s="185" t="s">
        <v>4166</v>
      </c>
      <c r="O38" s="177">
        <v>112490</v>
      </c>
      <c r="P38" s="177" t="s">
        <v>4164</v>
      </c>
      <c r="Q38" s="177" t="s">
        <v>22</v>
      </c>
      <c r="R38" s="177">
        <v>2</v>
      </c>
      <c r="S38" s="177" t="s">
        <v>4165</v>
      </c>
      <c r="T38" s="177" t="s">
        <v>3143</v>
      </c>
      <c r="U38" s="178" t="s">
        <v>4068</v>
      </c>
      <c r="V38" s="185" t="s">
        <v>4808</v>
      </c>
      <c r="W38" s="175">
        <v>7490000</v>
      </c>
      <c r="X38" s="175" t="s">
        <v>4805</v>
      </c>
      <c r="Y38" s="175" t="s">
        <v>22</v>
      </c>
      <c r="Z38" s="175">
        <v>2</v>
      </c>
      <c r="AA38" s="175" t="s">
        <v>4807</v>
      </c>
      <c r="AB38" s="175" t="s">
        <v>4806</v>
      </c>
      <c r="AC38" s="176" t="s">
        <v>4736</v>
      </c>
      <c r="AD38" s="185" t="s">
        <v>4812</v>
      </c>
      <c r="AE38" s="183">
        <v>4700000</v>
      </c>
      <c r="AF38" s="183" t="s">
        <v>4809</v>
      </c>
      <c r="AG38" s="183" t="s">
        <v>22</v>
      </c>
      <c r="AH38" s="183">
        <v>2</v>
      </c>
      <c r="AI38" s="183" t="s">
        <v>4811</v>
      </c>
      <c r="AJ38" s="183" t="s">
        <v>4810</v>
      </c>
      <c r="AK38" s="184" t="s">
        <v>4736</v>
      </c>
      <c r="AL38" s="185" t="s">
        <v>4814</v>
      </c>
      <c r="AM38" s="175">
        <v>96000</v>
      </c>
      <c r="AN38" s="175" t="s">
        <v>4805</v>
      </c>
      <c r="AO38" s="175" t="s">
        <v>60</v>
      </c>
      <c r="AP38" s="175">
        <v>3</v>
      </c>
      <c r="AQ38" s="175" t="s">
        <v>4813</v>
      </c>
      <c r="AR38" s="175" t="s">
        <v>4806</v>
      </c>
      <c r="AS38" s="176" t="s">
        <v>4736</v>
      </c>
      <c r="AT38" s="186" t="s">
        <v>4162</v>
      </c>
      <c r="AU38" s="183" t="s">
        <v>14</v>
      </c>
      <c r="AV38" s="183" t="s">
        <v>14</v>
      </c>
      <c r="AW38" s="183" t="s">
        <v>14</v>
      </c>
      <c r="AX38" s="183" t="s">
        <v>14</v>
      </c>
      <c r="AY38" s="183" t="s">
        <v>14</v>
      </c>
      <c r="AZ38" s="183" t="s">
        <v>14</v>
      </c>
      <c r="BA38" s="184" t="s">
        <v>4068</v>
      </c>
      <c r="BB38" s="185" t="s">
        <v>4160</v>
      </c>
      <c r="BC38" s="175" t="s">
        <v>14</v>
      </c>
      <c r="BD38" s="175" t="s">
        <v>14</v>
      </c>
      <c r="BE38" s="175" t="s">
        <v>14</v>
      </c>
      <c r="BF38" s="175" t="s">
        <v>14</v>
      </c>
      <c r="BG38" s="175" t="s">
        <v>14</v>
      </c>
      <c r="BH38" s="175" t="s">
        <v>14</v>
      </c>
      <c r="BI38" s="176" t="s">
        <v>4068</v>
      </c>
      <c r="BJ38" s="186" t="s">
        <v>4159</v>
      </c>
      <c r="BK38" s="186">
        <v>98</v>
      </c>
      <c r="BL38" s="186" t="s">
        <v>4156</v>
      </c>
      <c r="BM38" s="186" t="s">
        <v>22</v>
      </c>
      <c r="BN38" s="186">
        <v>2</v>
      </c>
      <c r="BO38" s="186" t="s">
        <v>4158</v>
      </c>
      <c r="BP38" s="183" t="s">
        <v>4157</v>
      </c>
      <c r="BQ38" s="187" t="s">
        <v>4068</v>
      </c>
      <c r="BR38" s="185" t="s">
        <v>4146</v>
      </c>
      <c r="BS38" s="179">
        <v>28000</v>
      </c>
      <c r="BT38" s="179" t="s">
        <v>4143</v>
      </c>
      <c r="BU38" s="179" t="s">
        <v>22</v>
      </c>
      <c r="BV38" s="179">
        <v>2</v>
      </c>
      <c r="BW38" s="179" t="s">
        <v>4145</v>
      </c>
      <c r="BX38" s="179" t="s">
        <v>4144</v>
      </c>
      <c r="BY38" s="176" t="s">
        <v>4068</v>
      </c>
      <c r="BZ38" s="186" t="s">
        <v>4147</v>
      </c>
      <c r="CA38" s="186" t="s">
        <v>14</v>
      </c>
      <c r="CB38" s="186" t="s">
        <v>14</v>
      </c>
      <c r="CC38" s="186" t="s">
        <v>14</v>
      </c>
      <c r="CD38" s="186" t="s">
        <v>14</v>
      </c>
      <c r="CE38" s="186" t="s">
        <v>14</v>
      </c>
      <c r="CF38" s="186" t="s">
        <v>14</v>
      </c>
      <c r="CG38" s="187" t="s">
        <v>4068</v>
      </c>
      <c r="CH38" s="185" t="s">
        <v>8299</v>
      </c>
      <c r="CI38" s="186" t="e">
        <v>#N/A</v>
      </c>
      <c r="CJ38" s="186" t="e">
        <v>#N/A</v>
      </c>
      <c r="CK38" s="186" t="e">
        <v>#N/A</v>
      </c>
      <c r="CL38" s="186" t="e">
        <v>#N/A</v>
      </c>
      <c r="CM38" s="186" t="e">
        <v>#N/A</v>
      </c>
      <c r="CN38" s="186" t="e">
        <v>#N/A</v>
      </c>
      <c r="CO38" s="188" t="e">
        <v>#N/A</v>
      </c>
      <c r="CP38" s="186" t="s">
        <v>4151</v>
      </c>
      <c r="CQ38" s="179" t="s">
        <v>14</v>
      </c>
      <c r="CR38" s="179" t="s">
        <v>14</v>
      </c>
      <c r="CS38" s="179" t="s">
        <v>14</v>
      </c>
      <c r="CT38" s="179" t="s">
        <v>14</v>
      </c>
      <c r="CU38" s="179" t="s">
        <v>14</v>
      </c>
      <c r="CV38" s="179" t="s">
        <v>14</v>
      </c>
      <c r="CW38" s="176" t="s">
        <v>4068</v>
      </c>
      <c r="CX38" s="186" t="s">
        <v>4816</v>
      </c>
      <c r="CY38" s="183">
        <v>2800000</v>
      </c>
      <c r="CZ38" s="183" t="s">
        <v>4805</v>
      </c>
      <c r="DA38" s="183" t="s">
        <v>22</v>
      </c>
      <c r="DB38" s="183">
        <v>2</v>
      </c>
      <c r="DC38" s="183" t="s">
        <v>4815</v>
      </c>
      <c r="DD38" s="183" t="s">
        <v>4806</v>
      </c>
      <c r="DE38" s="189" t="s">
        <v>4736</v>
      </c>
      <c r="DF38" s="185" t="s">
        <v>4817</v>
      </c>
      <c r="DG38" s="175">
        <v>2790000</v>
      </c>
      <c r="DH38" s="179" t="s">
        <v>4805</v>
      </c>
      <c r="DI38" s="179" t="s">
        <v>22</v>
      </c>
      <c r="DJ38" s="179">
        <v>2</v>
      </c>
      <c r="DK38" s="179" t="s">
        <v>4815</v>
      </c>
      <c r="DL38" s="179" t="s">
        <v>4806</v>
      </c>
      <c r="DM38" s="176" t="s">
        <v>4736</v>
      </c>
      <c r="DN38" s="186" t="s">
        <v>4818</v>
      </c>
      <c r="DO38" s="183">
        <v>1900000</v>
      </c>
      <c r="DP38" s="186" t="s">
        <v>4805</v>
      </c>
      <c r="DQ38" s="186" t="s">
        <v>22</v>
      </c>
      <c r="DR38" s="186">
        <v>2</v>
      </c>
      <c r="DS38" s="186" t="s">
        <v>4815</v>
      </c>
      <c r="DT38" s="186" t="s">
        <v>4806</v>
      </c>
      <c r="DU38" s="187" t="s">
        <v>4736</v>
      </c>
      <c r="DV38" s="185" t="s">
        <v>4819</v>
      </c>
      <c r="DW38" s="175">
        <v>2800000</v>
      </c>
      <c r="DX38" s="179" t="s">
        <v>4805</v>
      </c>
      <c r="DY38" s="179" t="s">
        <v>22</v>
      </c>
      <c r="DZ38" s="179">
        <v>2</v>
      </c>
      <c r="EA38" s="179" t="s">
        <v>4815</v>
      </c>
      <c r="EB38" s="179" t="s">
        <v>4806</v>
      </c>
      <c r="EC38" s="176" t="s">
        <v>4736</v>
      </c>
      <c r="ED38" s="186" t="s">
        <v>4172</v>
      </c>
      <c r="EE38" s="183">
        <v>0</v>
      </c>
      <c r="EF38" s="186" t="s">
        <v>4152</v>
      </c>
      <c r="EG38" s="186" t="s">
        <v>22</v>
      </c>
      <c r="EH38" s="186">
        <v>2</v>
      </c>
      <c r="EI38" s="186" t="s">
        <v>4154</v>
      </c>
      <c r="EJ38" s="186" t="s">
        <v>4153</v>
      </c>
      <c r="EK38" s="187" t="s">
        <v>4068</v>
      </c>
      <c r="EL38" s="185" t="s">
        <v>4155</v>
      </c>
      <c r="EM38" s="175">
        <v>0</v>
      </c>
      <c r="EN38" s="179" t="s">
        <v>4152</v>
      </c>
      <c r="EO38" s="179" t="s">
        <v>22</v>
      </c>
      <c r="EP38" s="179">
        <v>2</v>
      </c>
      <c r="EQ38" s="179" t="s">
        <v>4154</v>
      </c>
      <c r="ER38" s="179" t="s">
        <v>4153</v>
      </c>
      <c r="ES38" s="176" t="s">
        <v>4068</v>
      </c>
      <c r="ET38" s="186" t="s">
        <v>4804</v>
      </c>
      <c r="EU38" s="186">
        <v>1980</v>
      </c>
      <c r="EV38" s="186" t="s">
        <v>4800</v>
      </c>
      <c r="EW38" s="186" t="s">
        <v>60</v>
      </c>
      <c r="EX38" s="186">
        <v>3</v>
      </c>
      <c r="EY38" s="186" t="s">
        <v>4802</v>
      </c>
      <c r="EZ38" s="186" t="s">
        <v>4801</v>
      </c>
      <c r="FA38" s="187" t="s">
        <v>4736</v>
      </c>
      <c r="FB38" s="185" t="s">
        <v>4149</v>
      </c>
      <c r="FC38" s="179">
        <v>3</v>
      </c>
      <c r="FD38" s="179">
        <v>0</v>
      </c>
      <c r="FE38" s="179" t="s">
        <v>22</v>
      </c>
      <c r="FF38" s="179">
        <v>2</v>
      </c>
      <c r="FG38" s="179" t="s">
        <v>4148</v>
      </c>
      <c r="FH38" s="179">
        <v>0</v>
      </c>
      <c r="FI38" s="176" t="s">
        <v>4068</v>
      </c>
      <c r="FJ38" s="185" t="s">
        <v>8300</v>
      </c>
      <c r="FK38" s="186" t="e">
        <v>#N/A</v>
      </c>
      <c r="FL38" s="186" t="e">
        <v>#N/A</v>
      </c>
      <c r="FM38" s="186" t="e">
        <v>#N/A</v>
      </c>
      <c r="FN38" s="186" t="e">
        <v>#N/A</v>
      </c>
      <c r="FO38" s="186" t="e">
        <v>#N/A</v>
      </c>
      <c r="FP38" s="183" t="e">
        <v>#N/A</v>
      </c>
      <c r="FQ38" s="184" t="e">
        <v>#N/A</v>
      </c>
      <c r="FR38" s="185" t="s">
        <v>8301</v>
      </c>
      <c r="FS38" s="179" t="e">
        <v>#N/A</v>
      </c>
      <c r="FT38" s="179" t="e">
        <v>#N/A</v>
      </c>
      <c r="FU38" s="179" t="e">
        <v>#N/A</v>
      </c>
      <c r="FV38" s="179" t="e">
        <v>#N/A</v>
      </c>
      <c r="FW38" s="179" t="e">
        <v>#N/A</v>
      </c>
      <c r="FX38" s="179" t="e">
        <v>#N/A</v>
      </c>
      <c r="FY38" s="176" t="e">
        <v>#N/A</v>
      </c>
      <c r="FZ38" s="186" t="s">
        <v>4161</v>
      </c>
      <c r="GA38" s="186">
        <v>0</v>
      </c>
      <c r="GB38" s="186" t="s">
        <v>4091</v>
      </c>
      <c r="GC38" s="186" t="s">
        <v>22</v>
      </c>
      <c r="GD38" s="186">
        <v>2</v>
      </c>
      <c r="GE38" s="186" t="s">
        <v>2814</v>
      </c>
      <c r="GF38" s="186" t="s">
        <v>4123</v>
      </c>
      <c r="GG38" s="187" t="s">
        <v>4068</v>
      </c>
      <c r="GH38" s="185" t="s">
        <v>4171</v>
      </c>
      <c r="GI38" s="179">
        <v>2</v>
      </c>
      <c r="GJ38" s="179" t="s">
        <v>4091</v>
      </c>
      <c r="GK38" s="179" t="s">
        <v>22</v>
      </c>
      <c r="GL38" s="179">
        <v>2</v>
      </c>
      <c r="GM38" s="179" t="s">
        <v>2814</v>
      </c>
      <c r="GN38" s="179" t="s">
        <v>4123</v>
      </c>
      <c r="GO38" s="176" t="s">
        <v>4068</v>
      </c>
      <c r="GP38" s="186" t="s">
        <v>4163</v>
      </c>
      <c r="GQ38" s="186">
        <v>0</v>
      </c>
      <c r="GR38" s="186" t="s">
        <v>4091</v>
      </c>
      <c r="GS38" s="186" t="s">
        <v>22</v>
      </c>
      <c r="GT38" s="186">
        <v>2</v>
      </c>
      <c r="GU38" s="186" t="s">
        <v>2814</v>
      </c>
      <c r="GV38" s="186" t="s">
        <v>4123</v>
      </c>
      <c r="GW38" s="187" t="s">
        <v>4068</v>
      </c>
      <c r="GX38" s="185" t="s">
        <v>4174</v>
      </c>
      <c r="GY38" s="179">
        <v>1</v>
      </c>
      <c r="GZ38" s="179" t="s">
        <v>4091</v>
      </c>
      <c r="HA38" s="179" t="s">
        <v>22</v>
      </c>
      <c r="HB38" s="179">
        <v>2</v>
      </c>
      <c r="HC38" s="179" t="s">
        <v>2814</v>
      </c>
      <c r="HD38" s="179" t="s">
        <v>4123</v>
      </c>
      <c r="HE38" s="176" t="s">
        <v>4068</v>
      </c>
      <c r="HF38" s="186" t="s">
        <v>4150</v>
      </c>
      <c r="HG38" s="186">
        <v>2</v>
      </c>
      <c r="HH38" s="186" t="s">
        <v>4091</v>
      </c>
      <c r="HI38" s="186" t="s">
        <v>22</v>
      </c>
      <c r="HJ38" s="186">
        <v>2</v>
      </c>
      <c r="HK38" s="186" t="s">
        <v>2814</v>
      </c>
      <c r="HL38" s="186" t="s">
        <v>4123</v>
      </c>
      <c r="HM38" s="187" t="s">
        <v>4068</v>
      </c>
      <c r="HN38" s="185" t="s">
        <v>4170</v>
      </c>
      <c r="HO38" s="179">
        <v>0</v>
      </c>
      <c r="HP38" s="179" t="s">
        <v>4091</v>
      </c>
      <c r="HQ38" s="179" t="s">
        <v>22</v>
      </c>
      <c r="HR38" s="179">
        <v>2</v>
      </c>
      <c r="HS38" s="179" t="s">
        <v>2814</v>
      </c>
      <c r="HT38" s="179" t="s">
        <v>4123</v>
      </c>
      <c r="HU38" s="176" t="s">
        <v>4068</v>
      </c>
      <c r="HV38" s="186" t="s">
        <v>4167</v>
      </c>
      <c r="HW38" s="186">
        <v>3</v>
      </c>
      <c r="HX38" s="186" t="s">
        <v>4091</v>
      </c>
      <c r="HY38" s="186" t="s">
        <v>22</v>
      </c>
      <c r="HZ38" s="186">
        <v>2</v>
      </c>
      <c r="IA38" s="186" t="s">
        <v>2814</v>
      </c>
      <c r="IB38" s="186" t="s">
        <v>4123</v>
      </c>
      <c r="IC38" s="187" t="s">
        <v>4068</v>
      </c>
      <c r="ID38" s="185" t="s">
        <v>4169</v>
      </c>
      <c r="IE38" s="179">
        <v>0</v>
      </c>
      <c r="IF38" s="179" t="s">
        <v>4091</v>
      </c>
      <c r="IG38" s="179" t="s">
        <v>22</v>
      </c>
      <c r="IH38" s="179">
        <v>2</v>
      </c>
      <c r="II38" s="179" t="s">
        <v>2814</v>
      </c>
      <c r="IJ38" s="179" t="s">
        <v>4123</v>
      </c>
      <c r="IK38" s="176" t="s">
        <v>4068</v>
      </c>
      <c r="IL38" s="186" t="s">
        <v>4168</v>
      </c>
      <c r="IM38" s="186">
        <v>2</v>
      </c>
      <c r="IN38" s="186" t="s">
        <v>4091</v>
      </c>
      <c r="IO38" s="186" t="s">
        <v>22</v>
      </c>
      <c r="IP38" s="186">
        <v>2</v>
      </c>
      <c r="IQ38" s="186" t="s">
        <v>2814</v>
      </c>
      <c r="IR38" s="186" t="s">
        <v>4123</v>
      </c>
      <c r="IS38" s="187" t="s">
        <v>4068</v>
      </c>
    </row>
    <row r="39" spans="1:253" s="281" customFormat="1" ht="12.75" customHeight="1" x14ac:dyDescent="0.25">
      <c r="A39" s="281" t="s">
        <v>71</v>
      </c>
      <c r="B39" s="281" t="s">
        <v>7940</v>
      </c>
      <c r="C39" s="281" t="s">
        <v>72</v>
      </c>
      <c r="D39" s="281" t="s">
        <v>73</v>
      </c>
      <c r="E39" s="281" t="s">
        <v>7422</v>
      </c>
      <c r="F39" s="281" t="s">
        <v>5030</v>
      </c>
      <c r="G39" s="174">
        <v>11400000</v>
      </c>
      <c r="H39" s="175" t="s">
        <v>5027</v>
      </c>
      <c r="I39" s="175" t="s">
        <v>22</v>
      </c>
      <c r="J39" s="175">
        <v>2</v>
      </c>
      <c r="K39" s="175" t="s">
        <v>5029</v>
      </c>
      <c r="L39" s="175" t="s">
        <v>5028</v>
      </c>
      <c r="M39" s="176" t="s">
        <v>4736</v>
      </c>
      <c r="N39" s="185" t="s">
        <v>84</v>
      </c>
      <c r="O39" s="177">
        <v>27166</v>
      </c>
      <c r="P39" s="177" t="s">
        <v>81</v>
      </c>
      <c r="Q39" s="177" t="s">
        <v>42</v>
      </c>
      <c r="R39" s="177">
        <v>1</v>
      </c>
      <c r="S39" s="177" t="s">
        <v>83</v>
      </c>
      <c r="T39" s="177" t="s">
        <v>82</v>
      </c>
      <c r="U39" s="178" t="s">
        <v>75</v>
      </c>
      <c r="V39" s="185" t="s">
        <v>5818</v>
      </c>
      <c r="W39" s="175">
        <v>11400000</v>
      </c>
      <c r="X39" s="175" t="s">
        <v>5816</v>
      </c>
      <c r="Y39" s="175" t="s">
        <v>22</v>
      </c>
      <c r="Z39" s="175">
        <v>2</v>
      </c>
      <c r="AA39" s="175" t="s">
        <v>5817</v>
      </c>
      <c r="AB39" s="175" t="s">
        <v>5028</v>
      </c>
      <c r="AC39" s="176" t="s">
        <v>5819</v>
      </c>
      <c r="AD39" s="185" t="s">
        <v>5032</v>
      </c>
      <c r="AE39" s="183">
        <v>6300000</v>
      </c>
      <c r="AF39" s="183" t="s">
        <v>5027</v>
      </c>
      <c r="AG39" s="183" t="s">
        <v>22</v>
      </c>
      <c r="AH39" s="183">
        <v>2</v>
      </c>
      <c r="AI39" s="183" t="s">
        <v>5031</v>
      </c>
      <c r="AJ39" s="183" t="s">
        <v>5028</v>
      </c>
      <c r="AK39" s="184" t="s">
        <v>4736</v>
      </c>
      <c r="AL39" s="185" t="s">
        <v>3045</v>
      </c>
      <c r="AM39" s="175">
        <v>53000</v>
      </c>
      <c r="AN39" s="175" t="s">
        <v>3042</v>
      </c>
      <c r="AO39" s="175" t="s">
        <v>60</v>
      </c>
      <c r="AP39" s="175">
        <v>3</v>
      </c>
      <c r="AQ39" s="175" t="s">
        <v>3044</v>
      </c>
      <c r="AR39" s="175" t="s">
        <v>3043</v>
      </c>
      <c r="AS39" s="176" t="s">
        <v>2990</v>
      </c>
      <c r="AT39" s="186" t="s">
        <v>1364</v>
      </c>
      <c r="AU39" s="183" t="s">
        <v>14</v>
      </c>
      <c r="AV39" s="183" t="s">
        <v>14</v>
      </c>
      <c r="AW39" s="183" t="s">
        <v>14</v>
      </c>
      <c r="AX39" s="183" t="s">
        <v>14</v>
      </c>
      <c r="AY39" s="183" t="s">
        <v>1363</v>
      </c>
      <c r="AZ39" s="183" t="s">
        <v>14</v>
      </c>
      <c r="BA39" s="184" t="s">
        <v>1359</v>
      </c>
      <c r="BB39" s="185" t="s">
        <v>1607</v>
      </c>
      <c r="BC39" s="175" t="s">
        <v>14</v>
      </c>
      <c r="BD39" s="175" t="s">
        <v>14</v>
      </c>
      <c r="BE39" s="175" t="s">
        <v>14</v>
      </c>
      <c r="BF39" s="175" t="s">
        <v>14</v>
      </c>
      <c r="BG39" s="175" t="s">
        <v>14</v>
      </c>
      <c r="BH39" s="175" t="s">
        <v>14</v>
      </c>
      <c r="BI39" s="176" t="s">
        <v>1608</v>
      </c>
      <c r="BJ39" s="186" t="s">
        <v>5036</v>
      </c>
      <c r="BK39" s="186">
        <v>225</v>
      </c>
      <c r="BL39" s="186" t="s">
        <v>5033</v>
      </c>
      <c r="BM39" s="186" t="s">
        <v>22</v>
      </c>
      <c r="BN39" s="186">
        <v>2</v>
      </c>
      <c r="BO39" s="186" t="s">
        <v>5034</v>
      </c>
      <c r="BP39" s="183" t="s">
        <v>2949</v>
      </c>
      <c r="BQ39" s="187" t="s">
        <v>4736</v>
      </c>
      <c r="BR39" s="185" t="s">
        <v>74</v>
      </c>
      <c r="BS39" s="179" t="s">
        <v>14</v>
      </c>
      <c r="BT39" s="179">
        <v>0</v>
      </c>
      <c r="BU39" s="179" t="s">
        <v>14</v>
      </c>
      <c r="BV39" s="179" t="s">
        <v>14</v>
      </c>
      <c r="BW39" s="179">
        <v>0</v>
      </c>
      <c r="BX39" s="179">
        <v>0</v>
      </c>
      <c r="BY39" s="176" t="s">
        <v>75</v>
      </c>
      <c r="BZ39" s="186" t="s">
        <v>76</v>
      </c>
      <c r="CA39" s="186" t="s">
        <v>14</v>
      </c>
      <c r="CB39" s="186">
        <v>0</v>
      </c>
      <c r="CC39" s="186" t="s">
        <v>14</v>
      </c>
      <c r="CD39" s="186" t="s">
        <v>14</v>
      </c>
      <c r="CE39" s="186">
        <v>0</v>
      </c>
      <c r="CF39" s="186">
        <v>0</v>
      </c>
      <c r="CG39" s="187" t="s">
        <v>75</v>
      </c>
      <c r="CH39" s="185" t="s">
        <v>8302</v>
      </c>
      <c r="CI39" s="186" t="e">
        <v>#N/A</v>
      </c>
      <c r="CJ39" s="186" t="e">
        <v>#N/A</v>
      </c>
      <c r="CK39" s="186" t="e">
        <v>#N/A</v>
      </c>
      <c r="CL39" s="186" t="e">
        <v>#N/A</v>
      </c>
      <c r="CM39" s="186" t="e">
        <v>#N/A</v>
      </c>
      <c r="CN39" s="186" t="e">
        <v>#N/A</v>
      </c>
      <c r="CO39" s="188" t="e">
        <v>#N/A</v>
      </c>
      <c r="CP39" s="186" t="s">
        <v>79</v>
      </c>
      <c r="CQ39" s="179" t="s">
        <v>14</v>
      </c>
      <c r="CR39" s="179">
        <v>0</v>
      </c>
      <c r="CS39" s="179" t="s">
        <v>14</v>
      </c>
      <c r="CT39" s="179" t="s">
        <v>14</v>
      </c>
      <c r="CU39" s="179">
        <v>0</v>
      </c>
      <c r="CV39" s="179">
        <v>0</v>
      </c>
      <c r="CW39" s="176" t="s">
        <v>75</v>
      </c>
      <c r="CX39" s="186" t="s">
        <v>5822</v>
      </c>
      <c r="CY39" s="183">
        <v>4400000</v>
      </c>
      <c r="CZ39" s="183" t="s">
        <v>5820</v>
      </c>
      <c r="DA39" s="183" t="s">
        <v>22</v>
      </c>
      <c r="DB39" s="183">
        <v>2</v>
      </c>
      <c r="DC39" s="183" t="s">
        <v>5823</v>
      </c>
      <c r="DD39" s="183" t="s">
        <v>5821</v>
      </c>
      <c r="DE39" s="189" t="s">
        <v>5819</v>
      </c>
      <c r="DF39" s="185" t="s">
        <v>6345</v>
      </c>
      <c r="DG39" s="175">
        <v>5100000</v>
      </c>
      <c r="DH39" s="179" t="s">
        <v>6340</v>
      </c>
      <c r="DI39" s="179" t="s">
        <v>22</v>
      </c>
      <c r="DJ39" s="179">
        <v>2</v>
      </c>
      <c r="DK39" s="179" t="s">
        <v>6344</v>
      </c>
      <c r="DL39" s="179" t="s">
        <v>6341</v>
      </c>
      <c r="DM39" s="176" t="s">
        <v>6326</v>
      </c>
      <c r="DN39" s="186" t="s">
        <v>6343</v>
      </c>
      <c r="DO39" s="183">
        <v>1900000</v>
      </c>
      <c r="DP39" s="186" t="s">
        <v>6340</v>
      </c>
      <c r="DQ39" s="186" t="s">
        <v>22</v>
      </c>
      <c r="DR39" s="186">
        <v>2</v>
      </c>
      <c r="DS39" s="186" t="s">
        <v>6342</v>
      </c>
      <c r="DT39" s="186" t="s">
        <v>6341</v>
      </c>
      <c r="DU39" s="187" t="s">
        <v>6326</v>
      </c>
      <c r="DV39" s="185" t="s">
        <v>5824</v>
      </c>
      <c r="DW39" s="175">
        <v>1900000</v>
      </c>
      <c r="DX39" s="179" t="s">
        <v>5820</v>
      </c>
      <c r="DY39" s="179" t="s">
        <v>22</v>
      </c>
      <c r="DZ39" s="179">
        <v>2</v>
      </c>
      <c r="EA39" s="179" t="s">
        <v>5823</v>
      </c>
      <c r="EB39" s="179" t="s">
        <v>5821</v>
      </c>
      <c r="EC39" s="176" t="s">
        <v>5819</v>
      </c>
      <c r="ED39" s="186" t="s">
        <v>5826</v>
      </c>
      <c r="EE39" s="183">
        <v>1500000</v>
      </c>
      <c r="EF39" s="186" t="s">
        <v>5820</v>
      </c>
      <c r="EG39" s="186" t="s">
        <v>22</v>
      </c>
      <c r="EH39" s="186">
        <v>2</v>
      </c>
      <c r="EI39" s="186" t="s">
        <v>5825</v>
      </c>
      <c r="EJ39" s="186" t="s">
        <v>5821</v>
      </c>
      <c r="EK39" s="187" t="s">
        <v>5819</v>
      </c>
      <c r="EL39" s="185" t="s">
        <v>5828</v>
      </c>
      <c r="EM39" s="175">
        <v>1000000</v>
      </c>
      <c r="EN39" s="179" t="s">
        <v>5820</v>
      </c>
      <c r="EO39" s="179" t="s">
        <v>22</v>
      </c>
      <c r="EP39" s="179">
        <v>2</v>
      </c>
      <c r="EQ39" s="179" t="s">
        <v>5827</v>
      </c>
      <c r="ER39" s="179" t="s">
        <v>5821</v>
      </c>
      <c r="ES39" s="176" t="s">
        <v>5819</v>
      </c>
      <c r="ET39" s="186" t="s">
        <v>5035</v>
      </c>
      <c r="EU39" s="186">
        <v>225</v>
      </c>
      <c r="EV39" s="186" t="s">
        <v>5033</v>
      </c>
      <c r="EW39" s="186" t="s">
        <v>22</v>
      </c>
      <c r="EX39" s="186">
        <v>2</v>
      </c>
      <c r="EY39" s="186" t="s">
        <v>5034</v>
      </c>
      <c r="EZ39" s="186" t="s">
        <v>2949</v>
      </c>
      <c r="FA39" s="187" t="s">
        <v>4736</v>
      </c>
      <c r="FB39" s="185" t="s">
        <v>78</v>
      </c>
      <c r="FC39" s="179">
        <v>2</v>
      </c>
      <c r="FD39" s="179">
        <v>0</v>
      </c>
      <c r="FE39" s="179" t="s">
        <v>42</v>
      </c>
      <c r="FF39" s="179">
        <v>1</v>
      </c>
      <c r="FG39" s="179" t="s">
        <v>77</v>
      </c>
      <c r="FH39" s="179">
        <v>0</v>
      </c>
      <c r="FI39" s="176" t="s">
        <v>75</v>
      </c>
      <c r="FJ39" s="185" t="s">
        <v>1142</v>
      </c>
      <c r="FK39" s="186" t="s">
        <v>14</v>
      </c>
      <c r="FL39" s="186" t="s">
        <v>1140</v>
      </c>
      <c r="FM39" s="186" t="s">
        <v>14</v>
      </c>
      <c r="FN39" s="186" t="s">
        <v>14</v>
      </c>
      <c r="FO39" s="186" t="s">
        <v>14</v>
      </c>
      <c r="FP39" s="183" t="s">
        <v>1141</v>
      </c>
      <c r="FQ39" s="184" t="s">
        <v>1143</v>
      </c>
      <c r="FR39" s="185" t="s">
        <v>1144</v>
      </c>
      <c r="FS39" s="179" t="s">
        <v>14</v>
      </c>
      <c r="FT39" s="179" t="s">
        <v>1140</v>
      </c>
      <c r="FU39" s="179" t="s">
        <v>14</v>
      </c>
      <c r="FV39" s="179" t="s">
        <v>14</v>
      </c>
      <c r="FW39" s="179" t="s">
        <v>14</v>
      </c>
      <c r="FX39" s="179" t="s">
        <v>1141</v>
      </c>
      <c r="FY39" s="176" t="s">
        <v>1143</v>
      </c>
      <c r="FZ39" s="186" t="s">
        <v>3304</v>
      </c>
      <c r="GA39" s="186">
        <v>0</v>
      </c>
      <c r="GB39" s="186" t="s">
        <v>2814</v>
      </c>
      <c r="GC39" s="186" t="s">
        <v>22</v>
      </c>
      <c r="GD39" s="186">
        <v>2</v>
      </c>
      <c r="GE39" s="186" t="s">
        <v>3301</v>
      </c>
      <c r="GF39" s="186" t="s">
        <v>3300</v>
      </c>
      <c r="GG39" s="187" t="s">
        <v>3303</v>
      </c>
      <c r="GH39" s="185" t="s">
        <v>3310</v>
      </c>
      <c r="GI39" s="179">
        <v>1</v>
      </c>
      <c r="GJ39" s="179" t="s">
        <v>2814</v>
      </c>
      <c r="GK39" s="179" t="s">
        <v>22</v>
      </c>
      <c r="GL39" s="179">
        <v>2</v>
      </c>
      <c r="GM39" s="179" t="s">
        <v>3301</v>
      </c>
      <c r="GN39" s="179" t="s">
        <v>3300</v>
      </c>
      <c r="GO39" s="176" t="s">
        <v>3303</v>
      </c>
      <c r="GP39" s="186" t="s">
        <v>3305</v>
      </c>
      <c r="GQ39" s="186">
        <v>0</v>
      </c>
      <c r="GR39" s="186" t="s">
        <v>2814</v>
      </c>
      <c r="GS39" s="186" t="s">
        <v>22</v>
      </c>
      <c r="GT39" s="186">
        <v>2</v>
      </c>
      <c r="GU39" s="186" t="s">
        <v>3301</v>
      </c>
      <c r="GV39" s="186" t="s">
        <v>3300</v>
      </c>
      <c r="GW39" s="187" t="s">
        <v>3303</v>
      </c>
      <c r="GX39" s="185" t="s">
        <v>3311</v>
      </c>
      <c r="GY39" s="179">
        <v>0</v>
      </c>
      <c r="GZ39" s="179" t="s">
        <v>2814</v>
      </c>
      <c r="HA39" s="179" t="s">
        <v>22</v>
      </c>
      <c r="HB39" s="179">
        <v>2</v>
      </c>
      <c r="HC39" s="179" t="s">
        <v>3301</v>
      </c>
      <c r="HD39" s="179" t="s">
        <v>3300</v>
      </c>
      <c r="HE39" s="176" t="s">
        <v>3303</v>
      </c>
      <c r="HF39" s="186" t="s">
        <v>3302</v>
      </c>
      <c r="HG39" s="186">
        <v>0</v>
      </c>
      <c r="HH39" s="186" t="s">
        <v>2814</v>
      </c>
      <c r="HI39" s="186" t="s">
        <v>22</v>
      </c>
      <c r="HJ39" s="186">
        <v>2</v>
      </c>
      <c r="HK39" s="186" t="s">
        <v>3301</v>
      </c>
      <c r="HL39" s="186" t="s">
        <v>3300</v>
      </c>
      <c r="HM39" s="187" t="s">
        <v>3303</v>
      </c>
      <c r="HN39" s="185" t="s">
        <v>3309</v>
      </c>
      <c r="HO39" s="179">
        <v>0</v>
      </c>
      <c r="HP39" s="179" t="s">
        <v>2814</v>
      </c>
      <c r="HQ39" s="179" t="s">
        <v>22</v>
      </c>
      <c r="HR39" s="179">
        <v>2</v>
      </c>
      <c r="HS39" s="179" t="s">
        <v>3301</v>
      </c>
      <c r="HT39" s="179" t="s">
        <v>3300</v>
      </c>
      <c r="HU39" s="176" t="s">
        <v>3303</v>
      </c>
      <c r="HV39" s="186" t="s">
        <v>3306</v>
      </c>
      <c r="HW39" s="186">
        <v>2</v>
      </c>
      <c r="HX39" s="186" t="s">
        <v>2814</v>
      </c>
      <c r="HY39" s="186" t="s">
        <v>22</v>
      </c>
      <c r="HZ39" s="186">
        <v>2</v>
      </c>
      <c r="IA39" s="186" t="s">
        <v>3301</v>
      </c>
      <c r="IB39" s="186" t="s">
        <v>3300</v>
      </c>
      <c r="IC39" s="187" t="s">
        <v>3303</v>
      </c>
      <c r="ID39" s="185" t="s">
        <v>3308</v>
      </c>
      <c r="IE39" s="179">
        <v>0</v>
      </c>
      <c r="IF39" s="179" t="s">
        <v>2814</v>
      </c>
      <c r="IG39" s="179" t="s">
        <v>22</v>
      </c>
      <c r="IH39" s="179">
        <v>2</v>
      </c>
      <c r="II39" s="179" t="s">
        <v>3301</v>
      </c>
      <c r="IJ39" s="179" t="s">
        <v>3300</v>
      </c>
      <c r="IK39" s="176" t="s">
        <v>3303</v>
      </c>
      <c r="IL39" s="186" t="s">
        <v>3307</v>
      </c>
      <c r="IM39" s="186">
        <v>3</v>
      </c>
      <c r="IN39" s="186" t="s">
        <v>2814</v>
      </c>
      <c r="IO39" s="186" t="s">
        <v>22</v>
      </c>
      <c r="IP39" s="186">
        <v>2</v>
      </c>
      <c r="IQ39" s="186" t="s">
        <v>3301</v>
      </c>
      <c r="IR39" s="186" t="s">
        <v>3300</v>
      </c>
      <c r="IS39" s="187" t="s">
        <v>3303</v>
      </c>
    </row>
    <row r="40" spans="1:253" s="281" customFormat="1" ht="12.75" customHeight="1" x14ac:dyDescent="0.25">
      <c r="A40" s="281" t="s">
        <v>1470</v>
      </c>
      <c r="B40" s="281" t="s">
        <v>7945</v>
      </c>
      <c r="C40" s="281" t="s">
        <v>1471</v>
      </c>
      <c r="D40" s="281" t="s">
        <v>1472</v>
      </c>
      <c r="E40" s="281" t="s">
        <v>7429</v>
      </c>
      <c r="F40" s="281" t="s">
        <v>2192</v>
      </c>
      <c r="G40" s="174">
        <v>237655000</v>
      </c>
      <c r="H40" s="175" t="s">
        <v>2189</v>
      </c>
      <c r="I40" s="175" t="s">
        <v>60</v>
      </c>
      <c r="J40" s="175">
        <v>3</v>
      </c>
      <c r="K40" s="175" t="s">
        <v>2191</v>
      </c>
      <c r="L40" s="175" t="s">
        <v>2190</v>
      </c>
      <c r="M40" s="176" t="s">
        <v>2172</v>
      </c>
      <c r="N40" s="185" t="s">
        <v>2176</v>
      </c>
      <c r="O40" s="177">
        <v>416060</v>
      </c>
      <c r="P40" s="177" t="s">
        <v>2173</v>
      </c>
      <c r="Q40" s="177" t="s">
        <v>60</v>
      </c>
      <c r="R40" s="177">
        <v>3</v>
      </c>
      <c r="S40" s="177" t="s">
        <v>2175</v>
      </c>
      <c r="T40" s="177" t="s">
        <v>2174</v>
      </c>
      <c r="U40" s="178" t="s">
        <v>2172</v>
      </c>
      <c r="V40" s="185" t="s">
        <v>2186</v>
      </c>
      <c r="W40" s="175">
        <v>3594000</v>
      </c>
      <c r="X40" s="175" t="s">
        <v>2179</v>
      </c>
      <c r="Y40" s="175" t="s">
        <v>60</v>
      </c>
      <c r="Z40" s="175">
        <v>3</v>
      </c>
      <c r="AA40" s="175" t="s">
        <v>2185</v>
      </c>
      <c r="AB40" s="175" t="s">
        <v>2180</v>
      </c>
      <c r="AC40" s="176" t="s">
        <v>2172</v>
      </c>
      <c r="AD40" s="185" t="s">
        <v>2182</v>
      </c>
      <c r="AE40" s="183">
        <v>3594000</v>
      </c>
      <c r="AF40" s="183" t="s">
        <v>2179</v>
      </c>
      <c r="AG40" s="183" t="s">
        <v>60</v>
      </c>
      <c r="AH40" s="183">
        <v>3</v>
      </c>
      <c r="AI40" s="183" t="s">
        <v>2181</v>
      </c>
      <c r="AJ40" s="183" t="s">
        <v>2180</v>
      </c>
      <c r="AK40" s="184" t="s">
        <v>2172</v>
      </c>
      <c r="AL40" s="185" t="s">
        <v>2184</v>
      </c>
      <c r="AM40" s="175" t="s">
        <v>14</v>
      </c>
      <c r="AN40" s="175" t="s">
        <v>14</v>
      </c>
      <c r="AO40" s="175" t="s">
        <v>14</v>
      </c>
      <c r="AP40" s="175" t="s">
        <v>14</v>
      </c>
      <c r="AQ40" s="175" t="s">
        <v>2183</v>
      </c>
      <c r="AR40" s="175" t="s">
        <v>14</v>
      </c>
      <c r="AS40" s="176" t="s">
        <v>2172</v>
      </c>
      <c r="AT40" s="186" t="s">
        <v>1479</v>
      </c>
      <c r="AU40" s="183" t="s">
        <v>14</v>
      </c>
      <c r="AV40" s="183" t="s">
        <v>14</v>
      </c>
      <c r="AW40" s="183" t="s">
        <v>14</v>
      </c>
      <c r="AX40" s="183" t="s">
        <v>14</v>
      </c>
      <c r="AY40" s="183" t="s">
        <v>1457</v>
      </c>
      <c r="AZ40" s="183" t="s">
        <v>14</v>
      </c>
      <c r="BA40" s="184" t="s">
        <v>1468</v>
      </c>
      <c r="BB40" s="185" t="s">
        <v>1478</v>
      </c>
      <c r="BC40" s="175" t="s">
        <v>14</v>
      </c>
      <c r="BD40" s="175" t="s">
        <v>14</v>
      </c>
      <c r="BE40" s="175" t="s">
        <v>14</v>
      </c>
      <c r="BF40" s="175" t="s">
        <v>14</v>
      </c>
      <c r="BG40" s="175" t="s">
        <v>1457</v>
      </c>
      <c r="BH40" s="175" t="s">
        <v>14</v>
      </c>
      <c r="BI40" s="176" t="s">
        <v>1468</v>
      </c>
      <c r="BJ40" s="186" t="s">
        <v>5987</v>
      </c>
      <c r="BK40" s="186">
        <v>26</v>
      </c>
      <c r="BL40" s="186" t="s">
        <v>5985</v>
      </c>
      <c r="BM40" s="186" t="s">
        <v>22</v>
      </c>
      <c r="BN40" s="186">
        <v>2</v>
      </c>
      <c r="BO40" s="186" t="s">
        <v>5986</v>
      </c>
      <c r="BP40" s="183" t="s">
        <v>773</v>
      </c>
      <c r="BQ40" s="187" t="s">
        <v>5962</v>
      </c>
      <c r="BR40" s="185" t="s">
        <v>1473</v>
      </c>
      <c r="BS40" s="179" t="s">
        <v>14</v>
      </c>
      <c r="BT40" s="179" t="s">
        <v>14</v>
      </c>
      <c r="BU40" s="179" t="s">
        <v>14</v>
      </c>
      <c r="BV40" s="179" t="s">
        <v>14</v>
      </c>
      <c r="BW40" s="179" t="s">
        <v>1457</v>
      </c>
      <c r="BX40" s="179" t="s">
        <v>14</v>
      </c>
      <c r="BY40" s="176" t="s">
        <v>1468</v>
      </c>
      <c r="BZ40" s="186" t="s">
        <v>1474</v>
      </c>
      <c r="CA40" s="186" t="s">
        <v>14</v>
      </c>
      <c r="CB40" s="186" t="s">
        <v>14</v>
      </c>
      <c r="CC40" s="186" t="s">
        <v>14</v>
      </c>
      <c r="CD40" s="186" t="s">
        <v>14</v>
      </c>
      <c r="CE40" s="186" t="s">
        <v>1457</v>
      </c>
      <c r="CF40" s="186" t="s">
        <v>14</v>
      </c>
      <c r="CG40" s="187" t="s">
        <v>1468</v>
      </c>
      <c r="CH40" s="185" t="s">
        <v>8303</v>
      </c>
      <c r="CI40" s="186" t="e">
        <v>#N/A</v>
      </c>
      <c r="CJ40" s="186" t="e">
        <v>#N/A</v>
      </c>
      <c r="CK40" s="186" t="e">
        <v>#N/A</v>
      </c>
      <c r="CL40" s="186" t="e">
        <v>#N/A</v>
      </c>
      <c r="CM40" s="186" t="e">
        <v>#N/A</v>
      </c>
      <c r="CN40" s="186" t="e">
        <v>#N/A</v>
      </c>
      <c r="CO40" s="188" t="e">
        <v>#N/A</v>
      </c>
      <c r="CP40" s="186" t="s">
        <v>1477</v>
      </c>
      <c r="CQ40" s="179" t="s">
        <v>14</v>
      </c>
      <c r="CR40" s="179" t="s">
        <v>14</v>
      </c>
      <c r="CS40" s="179" t="s">
        <v>14</v>
      </c>
      <c r="CT40" s="179" t="s">
        <v>14</v>
      </c>
      <c r="CU40" s="179" t="s">
        <v>1457</v>
      </c>
      <c r="CV40" s="179" t="s">
        <v>14</v>
      </c>
      <c r="CW40" s="176" t="s">
        <v>1468</v>
      </c>
      <c r="CX40" s="186" t="s">
        <v>1482</v>
      </c>
      <c r="CY40" s="183" t="s">
        <v>14</v>
      </c>
      <c r="CZ40" s="183" t="s">
        <v>14</v>
      </c>
      <c r="DA40" s="183" t="s">
        <v>14</v>
      </c>
      <c r="DB40" s="183" t="s">
        <v>14</v>
      </c>
      <c r="DC40" s="183" t="s">
        <v>2170</v>
      </c>
      <c r="DD40" s="183" t="s">
        <v>14</v>
      </c>
      <c r="DE40" s="189" t="s">
        <v>2172</v>
      </c>
      <c r="DF40" s="185" t="s">
        <v>2177</v>
      </c>
      <c r="DG40" s="175" t="s">
        <v>14</v>
      </c>
      <c r="DH40" s="179" t="s">
        <v>14</v>
      </c>
      <c r="DI40" s="179" t="s">
        <v>14</v>
      </c>
      <c r="DJ40" s="179" t="s">
        <v>14</v>
      </c>
      <c r="DK40" s="179" t="s">
        <v>2170</v>
      </c>
      <c r="DL40" s="179" t="s">
        <v>14</v>
      </c>
      <c r="DM40" s="176" t="s">
        <v>2172</v>
      </c>
      <c r="DN40" s="186" t="s">
        <v>2188</v>
      </c>
      <c r="DO40" s="183" t="s">
        <v>14</v>
      </c>
      <c r="DP40" s="186" t="s">
        <v>14</v>
      </c>
      <c r="DQ40" s="186" t="s">
        <v>14</v>
      </c>
      <c r="DR40" s="186" t="s">
        <v>14</v>
      </c>
      <c r="DS40" s="186" t="s">
        <v>2170</v>
      </c>
      <c r="DT40" s="186" t="s">
        <v>14</v>
      </c>
      <c r="DU40" s="187" t="s">
        <v>2172</v>
      </c>
      <c r="DV40" s="185" t="s">
        <v>2178</v>
      </c>
      <c r="DW40" s="175" t="s">
        <v>14</v>
      </c>
      <c r="DX40" s="179" t="s">
        <v>14</v>
      </c>
      <c r="DY40" s="179" t="s">
        <v>14</v>
      </c>
      <c r="DZ40" s="179" t="s">
        <v>14</v>
      </c>
      <c r="EA40" s="179" t="s">
        <v>2170</v>
      </c>
      <c r="EB40" s="179" t="s">
        <v>14</v>
      </c>
      <c r="EC40" s="176" t="s">
        <v>2172</v>
      </c>
      <c r="ED40" s="186" t="s">
        <v>2187</v>
      </c>
      <c r="EE40" s="183" t="s">
        <v>14</v>
      </c>
      <c r="EF40" s="186" t="s">
        <v>14</v>
      </c>
      <c r="EG40" s="186" t="s">
        <v>14</v>
      </c>
      <c r="EH40" s="186" t="s">
        <v>14</v>
      </c>
      <c r="EI40" s="186" t="s">
        <v>2170</v>
      </c>
      <c r="EJ40" s="186" t="s">
        <v>14</v>
      </c>
      <c r="EK40" s="187" t="s">
        <v>2172</v>
      </c>
      <c r="EL40" s="185" t="s">
        <v>2171</v>
      </c>
      <c r="EM40" s="175" t="s">
        <v>14</v>
      </c>
      <c r="EN40" s="179" t="s">
        <v>14</v>
      </c>
      <c r="EO40" s="179" t="s">
        <v>14</v>
      </c>
      <c r="EP40" s="179" t="s">
        <v>14</v>
      </c>
      <c r="EQ40" s="179" t="s">
        <v>2170</v>
      </c>
      <c r="ER40" s="179" t="s">
        <v>14</v>
      </c>
      <c r="ES40" s="176" t="s">
        <v>2172</v>
      </c>
      <c r="ET40" s="186" t="s">
        <v>5991</v>
      </c>
      <c r="EU40" s="186">
        <v>131</v>
      </c>
      <c r="EV40" s="186" t="s">
        <v>5988</v>
      </c>
      <c r="EW40" s="186" t="s">
        <v>22</v>
      </c>
      <c r="EX40" s="186">
        <v>2</v>
      </c>
      <c r="EY40" s="186" t="s">
        <v>5990</v>
      </c>
      <c r="EZ40" s="186" t="s">
        <v>5989</v>
      </c>
      <c r="FA40" s="187" t="s">
        <v>5962</v>
      </c>
      <c r="FB40" s="185" t="s">
        <v>1476</v>
      </c>
      <c r="FC40" s="179">
        <v>4</v>
      </c>
      <c r="FD40" s="179" t="s">
        <v>14</v>
      </c>
      <c r="FE40" s="179" t="s">
        <v>42</v>
      </c>
      <c r="FF40" s="179">
        <v>1</v>
      </c>
      <c r="FG40" s="179" t="s">
        <v>1475</v>
      </c>
      <c r="FH40" s="179" t="s">
        <v>14</v>
      </c>
      <c r="FI40" s="176" t="s">
        <v>1468</v>
      </c>
      <c r="FJ40" s="185" t="s">
        <v>1480</v>
      </c>
      <c r="FK40" s="186" t="s">
        <v>14</v>
      </c>
      <c r="FL40" s="186" t="s">
        <v>14</v>
      </c>
      <c r="FM40" s="186" t="s">
        <v>14</v>
      </c>
      <c r="FN40" s="186" t="s">
        <v>14</v>
      </c>
      <c r="FO40" s="186" t="s">
        <v>1457</v>
      </c>
      <c r="FP40" s="183" t="s">
        <v>14</v>
      </c>
      <c r="FQ40" s="184" t="s">
        <v>1468</v>
      </c>
      <c r="FR40" s="185" t="s">
        <v>1481</v>
      </c>
      <c r="FS40" s="179" t="s">
        <v>14</v>
      </c>
      <c r="FT40" s="179" t="s">
        <v>14</v>
      </c>
      <c r="FU40" s="179" t="s">
        <v>14</v>
      </c>
      <c r="FV40" s="179" t="s">
        <v>14</v>
      </c>
      <c r="FW40" s="179" t="s">
        <v>1457</v>
      </c>
      <c r="FX40" s="179" t="s">
        <v>14</v>
      </c>
      <c r="FY40" s="176" t="s">
        <v>1468</v>
      </c>
      <c r="FZ40" s="186" t="s">
        <v>3766</v>
      </c>
      <c r="GA40" s="186">
        <v>0</v>
      </c>
      <c r="GB40" s="186" t="s">
        <v>3407</v>
      </c>
      <c r="GC40" s="186" t="s">
        <v>22</v>
      </c>
      <c r="GD40" s="186">
        <v>2</v>
      </c>
      <c r="GE40" s="186" t="s">
        <v>3301</v>
      </c>
      <c r="GF40" s="186" t="s">
        <v>3300</v>
      </c>
      <c r="GG40" s="187" t="s">
        <v>3716</v>
      </c>
      <c r="GH40" s="185" t="s">
        <v>3772</v>
      </c>
      <c r="GI40" s="179">
        <v>2</v>
      </c>
      <c r="GJ40" s="179" t="s">
        <v>3407</v>
      </c>
      <c r="GK40" s="179" t="s">
        <v>22</v>
      </c>
      <c r="GL40" s="179">
        <v>2</v>
      </c>
      <c r="GM40" s="179" t="s">
        <v>3301</v>
      </c>
      <c r="GN40" s="179" t="s">
        <v>3300</v>
      </c>
      <c r="GO40" s="176" t="s">
        <v>3716</v>
      </c>
      <c r="GP40" s="186" t="s">
        <v>3767</v>
      </c>
      <c r="GQ40" s="186">
        <v>2</v>
      </c>
      <c r="GR40" s="186" t="s">
        <v>3407</v>
      </c>
      <c r="GS40" s="186" t="s">
        <v>22</v>
      </c>
      <c r="GT40" s="186">
        <v>2</v>
      </c>
      <c r="GU40" s="186" t="s">
        <v>3301</v>
      </c>
      <c r="GV40" s="186" t="s">
        <v>3300</v>
      </c>
      <c r="GW40" s="187" t="s">
        <v>3716</v>
      </c>
      <c r="GX40" s="185" t="s">
        <v>3773</v>
      </c>
      <c r="GY40" s="179">
        <v>0</v>
      </c>
      <c r="GZ40" s="179" t="s">
        <v>3407</v>
      </c>
      <c r="HA40" s="179" t="s">
        <v>22</v>
      </c>
      <c r="HB40" s="179">
        <v>2</v>
      </c>
      <c r="HC40" s="179" t="s">
        <v>3301</v>
      </c>
      <c r="HD40" s="179" t="s">
        <v>3300</v>
      </c>
      <c r="HE40" s="176" t="s">
        <v>3716</v>
      </c>
      <c r="HF40" s="186" t="s">
        <v>3765</v>
      </c>
      <c r="HG40" s="186">
        <v>0</v>
      </c>
      <c r="HH40" s="186" t="s">
        <v>3407</v>
      </c>
      <c r="HI40" s="186" t="s">
        <v>22</v>
      </c>
      <c r="HJ40" s="186">
        <v>2</v>
      </c>
      <c r="HK40" s="186" t="s">
        <v>3301</v>
      </c>
      <c r="HL40" s="186" t="s">
        <v>3300</v>
      </c>
      <c r="HM40" s="187" t="s">
        <v>3716</v>
      </c>
      <c r="HN40" s="185" t="s">
        <v>3771</v>
      </c>
      <c r="HO40" s="179">
        <v>1</v>
      </c>
      <c r="HP40" s="179" t="s">
        <v>3407</v>
      </c>
      <c r="HQ40" s="179" t="s">
        <v>22</v>
      </c>
      <c r="HR40" s="179">
        <v>2</v>
      </c>
      <c r="HS40" s="179" t="s">
        <v>3301</v>
      </c>
      <c r="HT40" s="179" t="s">
        <v>3300</v>
      </c>
      <c r="HU40" s="176" t="s">
        <v>3716</v>
      </c>
      <c r="HV40" s="186" t="s">
        <v>3768</v>
      </c>
      <c r="HW40" s="186">
        <v>2</v>
      </c>
      <c r="HX40" s="186" t="s">
        <v>3407</v>
      </c>
      <c r="HY40" s="186" t="s">
        <v>22</v>
      </c>
      <c r="HZ40" s="186">
        <v>2</v>
      </c>
      <c r="IA40" s="186" t="s">
        <v>3301</v>
      </c>
      <c r="IB40" s="186" t="s">
        <v>3300</v>
      </c>
      <c r="IC40" s="187" t="s">
        <v>3716</v>
      </c>
      <c r="ID40" s="185" t="s">
        <v>3770</v>
      </c>
      <c r="IE40" s="179">
        <v>0</v>
      </c>
      <c r="IF40" s="179" t="s">
        <v>3407</v>
      </c>
      <c r="IG40" s="179" t="s">
        <v>22</v>
      </c>
      <c r="IH40" s="179">
        <v>2</v>
      </c>
      <c r="II40" s="179" t="s">
        <v>3301</v>
      </c>
      <c r="IJ40" s="179" t="s">
        <v>3300</v>
      </c>
      <c r="IK40" s="176" t="s">
        <v>3716</v>
      </c>
      <c r="IL40" s="186" t="s">
        <v>3769</v>
      </c>
      <c r="IM40" s="186">
        <v>2</v>
      </c>
      <c r="IN40" s="186" t="s">
        <v>3407</v>
      </c>
      <c r="IO40" s="186" t="s">
        <v>22</v>
      </c>
      <c r="IP40" s="186">
        <v>2</v>
      </c>
      <c r="IQ40" s="186" t="s">
        <v>3301</v>
      </c>
      <c r="IR40" s="186" t="s">
        <v>3300</v>
      </c>
      <c r="IS40" s="187" t="s">
        <v>3716</v>
      </c>
    </row>
    <row r="41" spans="1:253" s="281" customFormat="1" ht="12.75" customHeight="1" x14ac:dyDescent="0.25">
      <c r="A41" s="281" t="s">
        <v>1055</v>
      </c>
      <c r="B41" s="281" t="s">
        <v>7945</v>
      </c>
      <c r="C41" s="281" t="s">
        <v>1056</v>
      </c>
      <c r="D41" s="281" t="s">
        <v>1057</v>
      </c>
      <c r="E41" s="281" t="s">
        <v>7428</v>
      </c>
      <c r="F41" s="281" t="s">
        <v>4678</v>
      </c>
      <c r="G41" s="174">
        <v>1353520000</v>
      </c>
      <c r="H41" s="175" t="s">
        <v>4675</v>
      </c>
      <c r="I41" s="175" t="s">
        <v>22</v>
      </c>
      <c r="J41" s="175">
        <v>2</v>
      </c>
      <c r="K41" s="175" t="s">
        <v>4677</v>
      </c>
      <c r="L41" s="175" t="s">
        <v>4676</v>
      </c>
      <c r="M41" s="176" t="s">
        <v>4658</v>
      </c>
      <c r="N41" s="185" t="s">
        <v>4682</v>
      </c>
      <c r="O41" s="177">
        <v>222236</v>
      </c>
      <c r="P41" s="177" t="s">
        <v>4679</v>
      </c>
      <c r="Q41" s="177" t="s">
        <v>22</v>
      </c>
      <c r="R41" s="177">
        <v>2</v>
      </c>
      <c r="S41" s="177" t="s">
        <v>4681</v>
      </c>
      <c r="T41" s="177" t="s">
        <v>4680</v>
      </c>
      <c r="U41" s="178" t="s">
        <v>4658</v>
      </c>
      <c r="V41" s="185" t="s">
        <v>4684</v>
      </c>
      <c r="W41" s="175">
        <v>12541000</v>
      </c>
      <c r="X41" s="175" t="s">
        <v>4679</v>
      </c>
      <c r="Y41" s="175" t="s">
        <v>22</v>
      </c>
      <c r="Z41" s="175">
        <v>2</v>
      </c>
      <c r="AA41" s="175" t="s">
        <v>4683</v>
      </c>
      <c r="AB41" s="175" t="s">
        <v>4680</v>
      </c>
      <c r="AC41" s="176" t="s">
        <v>4658</v>
      </c>
      <c r="AD41" s="185" t="s">
        <v>4686</v>
      </c>
      <c r="AE41" s="183" t="s">
        <v>14</v>
      </c>
      <c r="AF41" s="183" t="s">
        <v>14</v>
      </c>
      <c r="AG41" s="183" t="s">
        <v>14</v>
      </c>
      <c r="AH41" s="183" t="s">
        <v>14</v>
      </c>
      <c r="AI41" s="183" t="s">
        <v>4685</v>
      </c>
      <c r="AJ41" s="183" t="s">
        <v>14</v>
      </c>
      <c r="AK41" s="184" t="s">
        <v>4658</v>
      </c>
      <c r="AL41" s="185" t="s">
        <v>4696</v>
      </c>
      <c r="AM41" s="175" t="s">
        <v>14</v>
      </c>
      <c r="AN41" s="175" t="s">
        <v>14</v>
      </c>
      <c r="AO41" s="175" t="s">
        <v>14</v>
      </c>
      <c r="AP41" s="175" t="s">
        <v>14</v>
      </c>
      <c r="AQ41" s="175" t="s">
        <v>4695</v>
      </c>
      <c r="AR41" s="175" t="s">
        <v>14</v>
      </c>
      <c r="AS41" s="176" t="s">
        <v>4658</v>
      </c>
      <c r="AT41" s="186" t="s">
        <v>1064</v>
      </c>
      <c r="AU41" s="183" t="s">
        <v>14</v>
      </c>
      <c r="AV41" s="183" t="s">
        <v>14</v>
      </c>
      <c r="AW41" s="183" t="s">
        <v>14</v>
      </c>
      <c r="AX41" s="183" t="s">
        <v>14</v>
      </c>
      <c r="AY41" s="183" t="s">
        <v>14</v>
      </c>
      <c r="AZ41" s="183" t="s">
        <v>14</v>
      </c>
      <c r="BA41" s="184" t="s">
        <v>1059</v>
      </c>
      <c r="BB41" s="185" t="s">
        <v>1063</v>
      </c>
      <c r="BC41" s="175" t="s">
        <v>14</v>
      </c>
      <c r="BD41" s="175">
        <v>0</v>
      </c>
      <c r="BE41" s="175" t="s">
        <v>14</v>
      </c>
      <c r="BF41" s="175" t="s">
        <v>14</v>
      </c>
      <c r="BG41" s="175" t="s">
        <v>1062</v>
      </c>
      <c r="BH41" s="175" t="s">
        <v>14</v>
      </c>
      <c r="BI41" s="176" t="s">
        <v>1059</v>
      </c>
      <c r="BJ41" s="186" t="s">
        <v>5981</v>
      </c>
      <c r="BK41" s="186">
        <v>109</v>
      </c>
      <c r="BL41" s="186" t="s">
        <v>5973</v>
      </c>
      <c r="BM41" s="186" t="s">
        <v>60</v>
      </c>
      <c r="BN41" s="186">
        <v>3</v>
      </c>
      <c r="BO41" s="186" t="s">
        <v>5980</v>
      </c>
      <c r="BP41" s="183" t="s">
        <v>2949</v>
      </c>
      <c r="BQ41" s="187" t="s">
        <v>5962</v>
      </c>
      <c r="BR41" s="185" t="s">
        <v>1058</v>
      </c>
      <c r="BS41" s="179" t="s">
        <v>14</v>
      </c>
      <c r="BT41" s="179">
        <v>0</v>
      </c>
      <c r="BU41" s="179" t="s">
        <v>14</v>
      </c>
      <c r="BV41" s="179" t="s">
        <v>14</v>
      </c>
      <c r="BW41" s="179">
        <v>0</v>
      </c>
      <c r="BX41" s="179">
        <v>0</v>
      </c>
      <c r="BY41" s="176" t="s">
        <v>1059</v>
      </c>
      <c r="BZ41" s="186" t="s">
        <v>1060</v>
      </c>
      <c r="CA41" s="186" t="s">
        <v>14</v>
      </c>
      <c r="CB41" s="186" t="s">
        <v>14</v>
      </c>
      <c r="CC41" s="186" t="s">
        <v>14</v>
      </c>
      <c r="CD41" s="186" t="s">
        <v>14</v>
      </c>
      <c r="CE41" s="186" t="s">
        <v>14</v>
      </c>
      <c r="CF41" s="186" t="s">
        <v>14</v>
      </c>
      <c r="CG41" s="187" t="s">
        <v>1059</v>
      </c>
      <c r="CH41" s="185" t="s">
        <v>8304</v>
      </c>
      <c r="CI41" s="186" t="e">
        <v>#N/A</v>
      </c>
      <c r="CJ41" s="186" t="e">
        <v>#N/A</v>
      </c>
      <c r="CK41" s="186" t="e">
        <v>#N/A</v>
      </c>
      <c r="CL41" s="186" t="e">
        <v>#N/A</v>
      </c>
      <c r="CM41" s="186" t="e">
        <v>#N/A</v>
      </c>
      <c r="CN41" s="186" t="e">
        <v>#N/A</v>
      </c>
      <c r="CO41" s="188" t="e">
        <v>#N/A</v>
      </c>
      <c r="CP41" s="186" t="s">
        <v>1061</v>
      </c>
      <c r="CQ41" s="179" t="s">
        <v>14</v>
      </c>
      <c r="CR41" s="179">
        <v>0</v>
      </c>
      <c r="CS41" s="179" t="s">
        <v>14</v>
      </c>
      <c r="CT41" s="179" t="s">
        <v>14</v>
      </c>
      <c r="CU41" s="179">
        <v>0</v>
      </c>
      <c r="CV41" s="179">
        <v>0</v>
      </c>
      <c r="CW41" s="176" t="s">
        <v>1059</v>
      </c>
      <c r="CX41" s="186" t="s">
        <v>4689</v>
      </c>
      <c r="CY41" s="183" t="s">
        <v>14</v>
      </c>
      <c r="CZ41" s="183" t="s">
        <v>14</v>
      </c>
      <c r="DA41" s="183" t="s">
        <v>14</v>
      </c>
      <c r="DB41" s="183" t="s">
        <v>14</v>
      </c>
      <c r="DC41" s="183" t="s">
        <v>4687</v>
      </c>
      <c r="DD41" s="183" t="s">
        <v>14</v>
      </c>
      <c r="DE41" s="189" t="s">
        <v>4658</v>
      </c>
      <c r="DF41" s="185" t="s">
        <v>4690</v>
      </c>
      <c r="DG41" s="175">
        <v>12541000</v>
      </c>
      <c r="DH41" s="179" t="s">
        <v>4679</v>
      </c>
      <c r="DI41" s="179" t="s">
        <v>22</v>
      </c>
      <c r="DJ41" s="179">
        <v>2</v>
      </c>
      <c r="DK41" s="179" t="s">
        <v>4687</v>
      </c>
      <c r="DL41" s="179" t="s">
        <v>4680</v>
      </c>
      <c r="DM41" s="176" t="s">
        <v>4658</v>
      </c>
      <c r="DN41" s="186" t="s">
        <v>4691</v>
      </c>
      <c r="DO41" s="183" t="s">
        <v>14</v>
      </c>
      <c r="DP41" s="186" t="s">
        <v>14</v>
      </c>
      <c r="DQ41" s="186" t="s">
        <v>14</v>
      </c>
      <c r="DR41" s="186" t="s">
        <v>14</v>
      </c>
      <c r="DS41" s="186" t="s">
        <v>4687</v>
      </c>
      <c r="DT41" s="186" t="s">
        <v>14</v>
      </c>
      <c r="DU41" s="187" t="s">
        <v>4658</v>
      </c>
      <c r="DV41" s="185" t="s">
        <v>4688</v>
      </c>
      <c r="DW41" s="175" t="s">
        <v>14</v>
      </c>
      <c r="DX41" s="179" t="s">
        <v>14</v>
      </c>
      <c r="DY41" s="179" t="s">
        <v>14</v>
      </c>
      <c r="DZ41" s="179" t="s">
        <v>14</v>
      </c>
      <c r="EA41" s="179" t="s">
        <v>4687</v>
      </c>
      <c r="EB41" s="179" t="s">
        <v>14</v>
      </c>
      <c r="EC41" s="176" t="s">
        <v>4658</v>
      </c>
      <c r="ED41" s="186" t="s">
        <v>4693</v>
      </c>
      <c r="EE41" s="183" t="s">
        <v>14</v>
      </c>
      <c r="EF41" s="186" t="s">
        <v>4692</v>
      </c>
      <c r="EG41" s="186" t="s">
        <v>14</v>
      </c>
      <c r="EH41" s="186" t="s">
        <v>14</v>
      </c>
      <c r="EI41" s="186" t="s">
        <v>4687</v>
      </c>
      <c r="EJ41" s="186" t="s">
        <v>14</v>
      </c>
      <c r="EK41" s="187" t="s">
        <v>4658</v>
      </c>
      <c r="EL41" s="185" t="s">
        <v>4694</v>
      </c>
      <c r="EM41" s="175" t="s">
        <v>14</v>
      </c>
      <c r="EN41" s="179" t="s">
        <v>14</v>
      </c>
      <c r="EO41" s="179" t="s">
        <v>14</v>
      </c>
      <c r="EP41" s="179" t="s">
        <v>14</v>
      </c>
      <c r="EQ41" s="179" t="s">
        <v>4687</v>
      </c>
      <c r="ER41" s="179" t="s">
        <v>14</v>
      </c>
      <c r="ES41" s="176" t="s">
        <v>4658</v>
      </c>
      <c r="ET41" s="186" t="s">
        <v>5984</v>
      </c>
      <c r="EU41" s="186">
        <v>109</v>
      </c>
      <c r="EV41" s="186" t="s">
        <v>5973</v>
      </c>
      <c r="EW41" s="186" t="s">
        <v>60</v>
      </c>
      <c r="EX41" s="186">
        <v>3</v>
      </c>
      <c r="EY41" s="186" t="s">
        <v>5980</v>
      </c>
      <c r="EZ41" s="186" t="s">
        <v>2949</v>
      </c>
      <c r="FA41" s="187" t="s">
        <v>5962</v>
      </c>
      <c r="FB41" s="185" t="s">
        <v>1826</v>
      </c>
      <c r="FC41" s="179" t="s">
        <v>14</v>
      </c>
      <c r="FD41" s="179" t="s">
        <v>14</v>
      </c>
      <c r="FE41" s="179" t="s">
        <v>14</v>
      </c>
      <c r="FF41" s="179" t="s">
        <v>14</v>
      </c>
      <c r="FG41" s="179" t="s">
        <v>1825</v>
      </c>
      <c r="FH41" s="179" t="s">
        <v>14</v>
      </c>
      <c r="FI41" s="176" t="s">
        <v>1827</v>
      </c>
      <c r="FJ41" s="185" t="s">
        <v>1065</v>
      </c>
      <c r="FK41" s="186" t="s">
        <v>14</v>
      </c>
      <c r="FL41" s="186">
        <v>0</v>
      </c>
      <c r="FM41" s="186" t="s">
        <v>22</v>
      </c>
      <c r="FN41" s="186">
        <v>2</v>
      </c>
      <c r="FO41" s="186">
        <v>0</v>
      </c>
      <c r="FP41" s="183">
        <v>0</v>
      </c>
      <c r="FQ41" s="184" t="s">
        <v>1059</v>
      </c>
      <c r="FR41" s="185" t="s">
        <v>1066</v>
      </c>
      <c r="FS41" s="179" t="s">
        <v>14</v>
      </c>
      <c r="FT41" s="179">
        <v>0</v>
      </c>
      <c r="FU41" s="179" t="s">
        <v>22</v>
      </c>
      <c r="FV41" s="179">
        <v>2</v>
      </c>
      <c r="FW41" s="179">
        <v>0</v>
      </c>
      <c r="FX41" s="179">
        <v>0</v>
      </c>
      <c r="FY41" s="176" t="s">
        <v>1059</v>
      </c>
      <c r="FZ41" s="186" t="s">
        <v>3775</v>
      </c>
      <c r="GA41" s="186">
        <v>1</v>
      </c>
      <c r="GB41" s="186" t="s">
        <v>3407</v>
      </c>
      <c r="GC41" s="186" t="s">
        <v>22</v>
      </c>
      <c r="GD41" s="186">
        <v>2</v>
      </c>
      <c r="GE41" s="186" t="s">
        <v>3301</v>
      </c>
      <c r="GF41" s="186" t="s">
        <v>3300</v>
      </c>
      <c r="GG41" s="187" t="s">
        <v>3716</v>
      </c>
      <c r="GH41" s="185" t="s">
        <v>3781</v>
      </c>
      <c r="GI41" s="179">
        <v>1</v>
      </c>
      <c r="GJ41" s="179" t="s">
        <v>3407</v>
      </c>
      <c r="GK41" s="179" t="s">
        <v>22</v>
      </c>
      <c r="GL41" s="179">
        <v>2</v>
      </c>
      <c r="GM41" s="179" t="s">
        <v>3301</v>
      </c>
      <c r="GN41" s="179" t="s">
        <v>3300</v>
      </c>
      <c r="GO41" s="176" t="s">
        <v>3716</v>
      </c>
      <c r="GP41" s="186" t="s">
        <v>3776</v>
      </c>
      <c r="GQ41" s="186">
        <v>1</v>
      </c>
      <c r="GR41" s="186" t="s">
        <v>3407</v>
      </c>
      <c r="GS41" s="186" t="s">
        <v>22</v>
      </c>
      <c r="GT41" s="186">
        <v>2</v>
      </c>
      <c r="GU41" s="186" t="s">
        <v>3301</v>
      </c>
      <c r="GV41" s="186" t="s">
        <v>3300</v>
      </c>
      <c r="GW41" s="187" t="s">
        <v>3716</v>
      </c>
      <c r="GX41" s="185" t="s">
        <v>3782</v>
      </c>
      <c r="GY41" s="179">
        <v>0</v>
      </c>
      <c r="GZ41" s="179" t="s">
        <v>3407</v>
      </c>
      <c r="HA41" s="179" t="s">
        <v>22</v>
      </c>
      <c r="HB41" s="179">
        <v>2</v>
      </c>
      <c r="HC41" s="179" t="s">
        <v>3301</v>
      </c>
      <c r="HD41" s="179" t="s">
        <v>3300</v>
      </c>
      <c r="HE41" s="176" t="s">
        <v>3716</v>
      </c>
      <c r="HF41" s="186" t="s">
        <v>3774</v>
      </c>
      <c r="HG41" s="186">
        <v>1</v>
      </c>
      <c r="HH41" s="186" t="s">
        <v>3407</v>
      </c>
      <c r="HI41" s="186" t="s">
        <v>22</v>
      </c>
      <c r="HJ41" s="186">
        <v>2</v>
      </c>
      <c r="HK41" s="186" t="s">
        <v>3301</v>
      </c>
      <c r="HL41" s="186" t="s">
        <v>3300</v>
      </c>
      <c r="HM41" s="187" t="s">
        <v>3716</v>
      </c>
      <c r="HN41" s="185" t="s">
        <v>3780</v>
      </c>
      <c r="HO41" s="179">
        <v>2</v>
      </c>
      <c r="HP41" s="179" t="s">
        <v>3407</v>
      </c>
      <c r="HQ41" s="179" t="s">
        <v>22</v>
      </c>
      <c r="HR41" s="179">
        <v>2</v>
      </c>
      <c r="HS41" s="179" t="s">
        <v>3301</v>
      </c>
      <c r="HT41" s="179" t="s">
        <v>3300</v>
      </c>
      <c r="HU41" s="176" t="s">
        <v>3716</v>
      </c>
      <c r="HV41" s="186" t="s">
        <v>3777</v>
      </c>
      <c r="HW41" s="186">
        <v>1</v>
      </c>
      <c r="HX41" s="186" t="s">
        <v>3407</v>
      </c>
      <c r="HY41" s="186" t="s">
        <v>22</v>
      </c>
      <c r="HZ41" s="186">
        <v>2</v>
      </c>
      <c r="IA41" s="186" t="s">
        <v>3301</v>
      </c>
      <c r="IB41" s="186" t="s">
        <v>3300</v>
      </c>
      <c r="IC41" s="187" t="s">
        <v>3716</v>
      </c>
      <c r="ID41" s="185" t="s">
        <v>3779</v>
      </c>
      <c r="IE41" s="179">
        <v>1</v>
      </c>
      <c r="IF41" s="179" t="s">
        <v>3407</v>
      </c>
      <c r="IG41" s="179" t="s">
        <v>22</v>
      </c>
      <c r="IH41" s="179">
        <v>2</v>
      </c>
      <c r="II41" s="179" t="s">
        <v>3301</v>
      </c>
      <c r="IJ41" s="179" t="s">
        <v>3300</v>
      </c>
      <c r="IK41" s="176" t="s">
        <v>3716</v>
      </c>
      <c r="IL41" s="186" t="s">
        <v>3778</v>
      </c>
      <c r="IM41" s="186">
        <v>2</v>
      </c>
      <c r="IN41" s="186" t="s">
        <v>3407</v>
      </c>
      <c r="IO41" s="186" t="s">
        <v>22</v>
      </c>
      <c r="IP41" s="186">
        <v>2</v>
      </c>
      <c r="IQ41" s="186" t="s">
        <v>3301</v>
      </c>
      <c r="IR41" s="186" t="s">
        <v>3300</v>
      </c>
      <c r="IS41" s="187" t="s">
        <v>3716</v>
      </c>
    </row>
    <row r="42" spans="1:253" s="281" customFormat="1" ht="12.75" customHeight="1" x14ac:dyDescent="0.25">
      <c r="A42" s="281" t="s">
        <v>2430</v>
      </c>
      <c r="B42" s="281" t="s">
        <v>7953</v>
      </c>
      <c r="C42" s="281" t="s">
        <v>2431</v>
      </c>
      <c r="D42" s="281" t="s">
        <v>2432</v>
      </c>
      <c r="E42" s="281" t="s">
        <v>7430</v>
      </c>
      <c r="F42" s="281" t="s">
        <v>5931</v>
      </c>
      <c r="G42" s="174">
        <v>82926000</v>
      </c>
      <c r="H42" s="175" t="s">
        <v>5928</v>
      </c>
      <c r="I42" s="175" t="s">
        <v>22</v>
      </c>
      <c r="J42" s="175">
        <v>2</v>
      </c>
      <c r="K42" s="175" t="s">
        <v>5930</v>
      </c>
      <c r="L42" s="175" t="s">
        <v>5929</v>
      </c>
      <c r="M42" s="176" t="s">
        <v>5864</v>
      </c>
      <c r="N42" s="185" t="s">
        <v>5935</v>
      </c>
      <c r="O42" s="177">
        <v>239561</v>
      </c>
      <c r="P42" s="177" t="s">
        <v>5932</v>
      </c>
      <c r="Q42" s="177" t="s">
        <v>60</v>
      </c>
      <c r="R42" s="177">
        <v>3</v>
      </c>
      <c r="S42" s="177" t="s">
        <v>5934</v>
      </c>
      <c r="T42" s="177" t="s">
        <v>5933</v>
      </c>
      <c r="U42" s="178" t="s">
        <v>5864</v>
      </c>
      <c r="V42" s="185" t="s">
        <v>5937</v>
      </c>
      <c r="W42" s="175">
        <v>24823000</v>
      </c>
      <c r="X42" s="175" t="s">
        <v>5932</v>
      </c>
      <c r="Y42" s="175" t="s">
        <v>60</v>
      </c>
      <c r="Z42" s="175">
        <v>3</v>
      </c>
      <c r="AA42" s="175" t="s">
        <v>5936</v>
      </c>
      <c r="AB42" s="175" t="s">
        <v>5933</v>
      </c>
      <c r="AC42" s="176" t="s">
        <v>5864</v>
      </c>
      <c r="AD42" s="185" t="s">
        <v>5941</v>
      </c>
      <c r="AE42" s="183">
        <v>2780000</v>
      </c>
      <c r="AF42" s="183" t="s">
        <v>5938</v>
      </c>
      <c r="AG42" s="183" t="s">
        <v>60</v>
      </c>
      <c r="AH42" s="183">
        <v>3</v>
      </c>
      <c r="AI42" s="183" t="s">
        <v>5940</v>
      </c>
      <c r="AJ42" s="183" t="s">
        <v>5939</v>
      </c>
      <c r="AK42" s="184" t="s">
        <v>5864</v>
      </c>
      <c r="AL42" s="185" t="s">
        <v>5943</v>
      </c>
      <c r="AM42" s="175">
        <v>2780000</v>
      </c>
      <c r="AN42" s="175" t="s">
        <v>5938</v>
      </c>
      <c r="AO42" s="175" t="s">
        <v>60</v>
      </c>
      <c r="AP42" s="175">
        <v>3</v>
      </c>
      <c r="AQ42" s="175" t="s">
        <v>5942</v>
      </c>
      <c r="AR42" s="175" t="s">
        <v>5939</v>
      </c>
      <c r="AS42" s="176" t="s">
        <v>5864</v>
      </c>
      <c r="AT42" s="186" t="s">
        <v>2440</v>
      </c>
      <c r="AU42" s="183" t="s">
        <v>14</v>
      </c>
      <c r="AV42" s="183" t="s">
        <v>14</v>
      </c>
      <c r="AW42" s="183" t="s">
        <v>14</v>
      </c>
      <c r="AX42" s="183" t="s">
        <v>14</v>
      </c>
      <c r="AY42" s="183" t="s">
        <v>14</v>
      </c>
      <c r="AZ42" s="183" t="s">
        <v>14</v>
      </c>
      <c r="BA42" s="184" t="s">
        <v>2423</v>
      </c>
      <c r="BB42" s="185" t="s">
        <v>2439</v>
      </c>
      <c r="BC42" s="175" t="s">
        <v>14</v>
      </c>
      <c r="BD42" s="175" t="s">
        <v>14</v>
      </c>
      <c r="BE42" s="175" t="s">
        <v>14</v>
      </c>
      <c r="BF42" s="175" t="s">
        <v>14</v>
      </c>
      <c r="BG42" s="175" t="s">
        <v>14</v>
      </c>
      <c r="BH42" s="175" t="s">
        <v>14</v>
      </c>
      <c r="BI42" s="176" t="s">
        <v>2423</v>
      </c>
      <c r="BJ42" s="186" t="s">
        <v>2438</v>
      </c>
      <c r="BK42" s="186">
        <v>0</v>
      </c>
      <c r="BL42" s="186" t="s">
        <v>14</v>
      </c>
      <c r="BM42" s="186" t="s">
        <v>60</v>
      </c>
      <c r="BN42" s="186">
        <v>3</v>
      </c>
      <c r="BO42" s="186" t="s">
        <v>2436</v>
      </c>
      <c r="BP42" s="183" t="s">
        <v>14</v>
      </c>
      <c r="BQ42" s="187" t="s">
        <v>2423</v>
      </c>
      <c r="BR42" s="185" t="s">
        <v>2433</v>
      </c>
      <c r="BS42" s="179" t="s">
        <v>14</v>
      </c>
      <c r="BT42" s="179" t="s">
        <v>14</v>
      </c>
      <c r="BU42" s="179" t="s">
        <v>14</v>
      </c>
      <c r="BV42" s="179" t="s">
        <v>14</v>
      </c>
      <c r="BW42" s="179" t="s">
        <v>14</v>
      </c>
      <c r="BX42" s="179" t="s">
        <v>14</v>
      </c>
      <c r="BY42" s="176" t="s">
        <v>2423</v>
      </c>
      <c r="BZ42" s="186" t="s">
        <v>2434</v>
      </c>
      <c r="CA42" s="186" t="s">
        <v>14</v>
      </c>
      <c r="CB42" s="186" t="s">
        <v>14</v>
      </c>
      <c r="CC42" s="186" t="s">
        <v>14</v>
      </c>
      <c r="CD42" s="186" t="s">
        <v>14</v>
      </c>
      <c r="CE42" s="186" t="s">
        <v>14</v>
      </c>
      <c r="CF42" s="186" t="s">
        <v>14</v>
      </c>
      <c r="CG42" s="187" t="s">
        <v>2423</v>
      </c>
      <c r="CH42" s="185" t="s">
        <v>8305</v>
      </c>
      <c r="CI42" s="186" t="e">
        <v>#N/A</v>
      </c>
      <c r="CJ42" s="186" t="e">
        <v>#N/A</v>
      </c>
      <c r="CK42" s="186" t="e">
        <v>#N/A</v>
      </c>
      <c r="CL42" s="186" t="e">
        <v>#N/A</v>
      </c>
      <c r="CM42" s="186" t="e">
        <v>#N/A</v>
      </c>
      <c r="CN42" s="186" t="e">
        <v>#N/A</v>
      </c>
      <c r="CO42" s="188" t="e">
        <v>#N/A</v>
      </c>
      <c r="CP42" s="186" t="s">
        <v>2435</v>
      </c>
      <c r="CQ42" s="179" t="s">
        <v>14</v>
      </c>
      <c r="CR42" s="179" t="s">
        <v>14</v>
      </c>
      <c r="CS42" s="179" t="s">
        <v>14</v>
      </c>
      <c r="CT42" s="179" t="s">
        <v>14</v>
      </c>
      <c r="CU42" s="179" t="s">
        <v>14</v>
      </c>
      <c r="CV42" s="179" t="s">
        <v>14</v>
      </c>
      <c r="CW42" s="176" t="s">
        <v>2423</v>
      </c>
      <c r="CX42" s="186" t="s">
        <v>5947</v>
      </c>
      <c r="CY42" s="183">
        <v>2780000</v>
      </c>
      <c r="CZ42" s="183" t="s">
        <v>5944</v>
      </c>
      <c r="DA42" s="183" t="s">
        <v>60</v>
      </c>
      <c r="DB42" s="183">
        <v>3</v>
      </c>
      <c r="DC42" s="183" t="s">
        <v>5946</v>
      </c>
      <c r="DD42" s="183" t="s">
        <v>5945</v>
      </c>
      <c r="DE42" s="189" t="s">
        <v>5864</v>
      </c>
      <c r="DF42" s="185" t="s">
        <v>5948</v>
      </c>
      <c r="DG42" s="175">
        <v>22043000</v>
      </c>
      <c r="DH42" s="179" t="s">
        <v>5944</v>
      </c>
      <c r="DI42" s="179" t="s">
        <v>60</v>
      </c>
      <c r="DJ42" s="179">
        <v>3</v>
      </c>
      <c r="DK42" s="179" t="s">
        <v>5946</v>
      </c>
      <c r="DL42" s="179" t="s">
        <v>5945</v>
      </c>
      <c r="DM42" s="176" t="s">
        <v>5864</v>
      </c>
      <c r="DN42" s="186" t="s">
        <v>5949</v>
      </c>
      <c r="DO42" s="183">
        <v>0</v>
      </c>
      <c r="DP42" s="186" t="s">
        <v>5944</v>
      </c>
      <c r="DQ42" s="186" t="s">
        <v>60</v>
      </c>
      <c r="DR42" s="186">
        <v>3</v>
      </c>
      <c r="DS42" s="186" t="s">
        <v>5946</v>
      </c>
      <c r="DT42" s="186" t="s">
        <v>5945</v>
      </c>
      <c r="DU42" s="187" t="s">
        <v>5864</v>
      </c>
      <c r="DV42" s="185" t="s">
        <v>5950</v>
      </c>
      <c r="DW42" s="175">
        <v>780000</v>
      </c>
      <c r="DX42" s="179" t="s">
        <v>5944</v>
      </c>
      <c r="DY42" s="179" t="s">
        <v>60</v>
      </c>
      <c r="DZ42" s="179">
        <v>3</v>
      </c>
      <c r="EA42" s="179" t="s">
        <v>5946</v>
      </c>
      <c r="EB42" s="179" t="s">
        <v>5945</v>
      </c>
      <c r="EC42" s="176" t="s">
        <v>5864</v>
      </c>
      <c r="ED42" s="186" t="s">
        <v>5951</v>
      </c>
      <c r="EE42" s="183">
        <v>2000000</v>
      </c>
      <c r="EF42" s="186" t="s">
        <v>5944</v>
      </c>
      <c r="EG42" s="186" t="s">
        <v>60</v>
      </c>
      <c r="EH42" s="186">
        <v>3</v>
      </c>
      <c r="EI42" s="186" t="s">
        <v>5946</v>
      </c>
      <c r="EJ42" s="186" t="s">
        <v>5945</v>
      </c>
      <c r="EK42" s="187" t="s">
        <v>5864</v>
      </c>
      <c r="EL42" s="185" t="s">
        <v>5952</v>
      </c>
      <c r="EM42" s="175">
        <v>0</v>
      </c>
      <c r="EN42" s="179" t="s">
        <v>5944</v>
      </c>
      <c r="EO42" s="179" t="s">
        <v>60</v>
      </c>
      <c r="EP42" s="179">
        <v>3</v>
      </c>
      <c r="EQ42" s="179" t="s">
        <v>5946</v>
      </c>
      <c r="ER42" s="179" t="s">
        <v>5945</v>
      </c>
      <c r="ES42" s="176" t="s">
        <v>5864</v>
      </c>
      <c r="ET42" s="186" t="s">
        <v>2437</v>
      </c>
      <c r="EU42" s="186">
        <v>0</v>
      </c>
      <c r="EV42" s="186" t="s">
        <v>14</v>
      </c>
      <c r="EW42" s="186" t="s">
        <v>60</v>
      </c>
      <c r="EX42" s="186">
        <v>3</v>
      </c>
      <c r="EY42" s="186" t="s">
        <v>2436</v>
      </c>
      <c r="EZ42" s="186" t="s">
        <v>14</v>
      </c>
      <c r="FA42" s="187" t="s">
        <v>2423</v>
      </c>
      <c r="FB42" s="185" t="s">
        <v>5954</v>
      </c>
      <c r="FC42" s="179">
        <v>2</v>
      </c>
      <c r="FD42" s="179" t="s">
        <v>5944</v>
      </c>
      <c r="FE42" s="179" t="s">
        <v>60</v>
      </c>
      <c r="FF42" s="179">
        <v>3</v>
      </c>
      <c r="FG42" s="179" t="s">
        <v>5953</v>
      </c>
      <c r="FH42" s="179" t="s">
        <v>5945</v>
      </c>
      <c r="FI42" s="176" t="s">
        <v>5864</v>
      </c>
      <c r="FJ42" s="185" t="s">
        <v>2441</v>
      </c>
      <c r="FK42" s="186" t="s">
        <v>14</v>
      </c>
      <c r="FL42" s="186" t="s">
        <v>14</v>
      </c>
      <c r="FM42" s="186" t="s">
        <v>14</v>
      </c>
      <c r="FN42" s="186" t="s">
        <v>14</v>
      </c>
      <c r="FO42" s="186" t="s">
        <v>14</v>
      </c>
      <c r="FP42" s="183" t="s">
        <v>14</v>
      </c>
      <c r="FQ42" s="184" t="s">
        <v>2423</v>
      </c>
      <c r="FR42" s="185" t="s">
        <v>2442</v>
      </c>
      <c r="FS42" s="179" t="s">
        <v>14</v>
      </c>
      <c r="FT42" s="179" t="s">
        <v>14</v>
      </c>
      <c r="FU42" s="179" t="s">
        <v>14</v>
      </c>
      <c r="FV42" s="179" t="s">
        <v>14</v>
      </c>
      <c r="FW42" s="179" t="s">
        <v>14</v>
      </c>
      <c r="FX42" s="179" t="s">
        <v>14</v>
      </c>
      <c r="FY42" s="176" t="s">
        <v>2423</v>
      </c>
      <c r="FZ42" s="186" t="s">
        <v>4176</v>
      </c>
      <c r="GA42" s="186">
        <v>2</v>
      </c>
      <c r="GB42" s="186" t="s">
        <v>3407</v>
      </c>
      <c r="GC42" s="186" t="s">
        <v>22</v>
      </c>
      <c r="GD42" s="186">
        <v>2</v>
      </c>
      <c r="GE42" s="186" t="s">
        <v>3301</v>
      </c>
      <c r="GF42" s="186" t="s">
        <v>3300</v>
      </c>
      <c r="GG42" s="187" t="s">
        <v>4068</v>
      </c>
      <c r="GH42" s="185" t="s">
        <v>4182</v>
      </c>
      <c r="GI42" s="179">
        <v>2</v>
      </c>
      <c r="GJ42" s="179" t="s">
        <v>3407</v>
      </c>
      <c r="GK42" s="179" t="s">
        <v>22</v>
      </c>
      <c r="GL42" s="179">
        <v>2</v>
      </c>
      <c r="GM42" s="179" t="s">
        <v>3301</v>
      </c>
      <c r="GN42" s="179" t="s">
        <v>3300</v>
      </c>
      <c r="GO42" s="176" t="s">
        <v>4068</v>
      </c>
      <c r="GP42" s="186" t="s">
        <v>4177</v>
      </c>
      <c r="GQ42" s="186">
        <v>2</v>
      </c>
      <c r="GR42" s="186" t="s">
        <v>3407</v>
      </c>
      <c r="GS42" s="186" t="s">
        <v>22</v>
      </c>
      <c r="GT42" s="186">
        <v>2</v>
      </c>
      <c r="GU42" s="186" t="s">
        <v>3301</v>
      </c>
      <c r="GV42" s="186" t="s">
        <v>3300</v>
      </c>
      <c r="GW42" s="187" t="s">
        <v>4068</v>
      </c>
      <c r="GX42" s="185" t="s">
        <v>4183</v>
      </c>
      <c r="GY42" s="179">
        <v>0</v>
      </c>
      <c r="GZ42" s="179" t="s">
        <v>3407</v>
      </c>
      <c r="HA42" s="179" t="s">
        <v>22</v>
      </c>
      <c r="HB42" s="179">
        <v>2</v>
      </c>
      <c r="HC42" s="179" t="s">
        <v>3301</v>
      </c>
      <c r="HD42" s="179" t="s">
        <v>3300</v>
      </c>
      <c r="HE42" s="176" t="s">
        <v>4068</v>
      </c>
      <c r="HF42" s="186" t="s">
        <v>4175</v>
      </c>
      <c r="HG42" s="186">
        <v>2</v>
      </c>
      <c r="HH42" s="186" t="s">
        <v>3407</v>
      </c>
      <c r="HI42" s="186" t="s">
        <v>22</v>
      </c>
      <c r="HJ42" s="186">
        <v>2</v>
      </c>
      <c r="HK42" s="186" t="s">
        <v>3301</v>
      </c>
      <c r="HL42" s="186" t="s">
        <v>3300</v>
      </c>
      <c r="HM42" s="187" t="s">
        <v>4068</v>
      </c>
      <c r="HN42" s="185" t="s">
        <v>4181</v>
      </c>
      <c r="HO42" s="179">
        <v>2</v>
      </c>
      <c r="HP42" s="179" t="s">
        <v>3407</v>
      </c>
      <c r="HQ42" s="179" t="s">
        <v>22</v>
      </c>
      <c r="HR42" s="179">
        <v>2</v>
      </c>
      <c r="HS42" s="179" t="s">
        <v>3301</v>
      </c>
      <c r="HT42" s="179" t="s">
        <v>3300</v>
      </c>
      <c r="HU42" s="176" t="s">
        <v>4068</v>
      </c>
      <c r="HV42" s="186" t="s">
        <v>4178</v>
      </c>
      <c r="HW42" s="186">
        <v>1</v>
      </c>
      <c r="HX42" s="186" t="s">
        <v>3407</v>
      </c>
      <c r="HY42" s="186" t="s">
        <v>22</v>
      </c>
      <c r="HZ42" s="186">
        <v>2</v>
      </c>
      <c r="IA42" s="186" t="s">
        <v>3301</v>
      </c>
      <c r="IB42" s="186" t="s">
        <v>3300</v>
      </c>
      <c r="IC42" s="187" t="s">
        <v>4068</v>
      </c>
      <c r="ID42" s="185" t="s">
        <v>4180</v>
      </c>
      <c r="IE42" s="179">
        <v>1</v>
      </c>
      <c r="IF42" s="179" t="s">
        <v>3407</v>
      </c>
      <c r="IG42" s="179" t="s">
        <v>22</v>
      </c>
      <c r="IH42" s="179">
        <v>2</v>
      </c>
      <c r="II42" s="179" t="s">
        <v>3301</v>
      </c>
      <c r="IJ42" s="179" t="s">
        <v>3300</v>
      </c>
      <c r="IK42" s="176" t="s">
        <v>4068</v>
      </c>
      <c r="IL42" s="186" t="s">
        <v>4179</v>
      </c>
      <c r="IM42" s="186">
        <v>2</v>
      </c>
      <c r="IN42" s="186" t="s">
        <v>3407</v>
      </c>
      <c r="IO42" s="186" t="s">
        <v>22</v>
      </c>
      <c r="IP42" s="186">
        <v>2</v>
      </c>
      <c r="IQ42" s="186" t="s">
        <v>3301</v>
      </c>
      <c r="IR42" s="186" t="s">
        <v>3300</v>
      </c>
      <c r="IS42" s="187" t="s">
        <v>4068</v>
      </c>
    </row>
    <row r="43" spans="1:253" s="281" customFormat="1" ht="12.75" customHeight="1" x14ac:dyDescent="0.25">
      <c r="A43" s="281" t="s">
        <v>2503</v>
      </c>
      <c r="B43" s="281" t="s">
        <v>7960</v>
      </c>
      <c r="C43" s="281" t="s">
        <v>2504</v>
      </c>
      <c r="D43" s="281" t="s">
        <v>645</v>
      </c>
      <c r="E43" s="281" t="s">
        <v>7431</v>
      </c>
      <c r="F43" s="281" t="s">
        <v>4899</v>
      </c>
      <c r="G43" s="174">
        <v>39310000</v>
      </c>
      <c r="H43" s="175" t="s">
        <v>2252</v>
      </c>
      <c r="I43" s="175" t="s">
        <v>22</v>
      </c>
      <c r="J43" s="175">
        <v>2</v>
      </c>
      <c r="K43" s="175" t="s">
        <v>4898</v>
      </c>
      <c r="L43" s="175" t="s">
        <v>4897</v>
      </c>
      <c r="M43" s="176" t="s">
        <v>4736</v>
      </c>
      <c r="N43" s="185" t="s">
        <v>4902</v>
      </c>
      <c r="O43" s="177">
        <v>435051.99200000003</v>
      </c>
      <c r="P43" s="177" t="s">
        <v>2252</v>
      </c>
      <c r="Q43" s="177" t="s">
        <v>42</v>
      </c>
      <c r="R43" s="177">
        <v>1</v>
      </c>
      <c r="S43" s="177" t="s">
        <v>4901</v>
      </c>
      <c r="T43" s="177" t="s">
        <v>4900</v>
      </c>
      <c r="U43" s="178" t="s">
        <v>4736</v>
      </c>
      <c r="V43" s="185" t="s">
        <v>4904</v>
      </c>
      <c r="W43" s="175">
        <v>39310000</v>
      </c>
      <c r="X43" s="175" t="s">
        <v>2252</v>
      </c>
      <c r="Y43" s="175" t="s">
        <v>22</v>
      </c>
      <c r="Z43" s="175">
        <v>2</v>
      </c>
      <c r="AA43" s="175" t="s">
        <v>4903</v>
      </c>
      <c r="AB43" s="175" t="s">
        <v>4897</v>
      </c>
      <c r="AC43" s="176" t="s">
        <v>4736</v>
      </c>
      <c r="AD43" s="185" t="s">
        <v>4908</v>
      </c>
      <c r="AE43" s="183">
        <v>6130000</v>
      </c>
      <c r="AF43" s="183" t="s">
        <v>4905</v>
      </c>
      <c r="AG43" s="183" t="s">
        <v>22</v>
      </c>
      <c r="AH43" s="183">
        <v>2</v>
      </c>
      <c r="AI43" s="183" t="s">
        <v>4907</v>
      </c>
      <c r="AJ43" s="183" t="s">
        <v>4906</v>
      </c>
      <c r="AK43" s="184" t="s">
        <v>4736</v>
      </c>
      <c r="AL43" s="185" t="s">
        <v>6624</v>
      </c>
      <c r="AM43" s="175">
        <v>8402000</v>
      </c>
      <c r="AN43" s="175" t="s">
        <v>6621</v>
      </c>
      <c r="AO43" s="175" t="s">
        <v>60</v>
      </c>
      <c r="AP43" s="175">
        <v>3</v>
      </c>
      <c r="AQ43" s="175" t="s">
        <v>6623</v>
      </c>
      <c r="AR43" s="175" t="s">
        <v>6622</v>
      </c>
      <c r="AS43" s="176" t="s">
        <v>6557</v>
      </c>
      <c r="AT43" s="186" t="s">
        <v>2516</v>
      </c>
      <c r="AU43" s="183" t="s">
        <v>14</v>
      </c>
      <c r="AV43" s="183" t="s">
        <v>14</v>
      </c>
      <c r="AW43" s="183" t="s">
        <v>14</v>
      </c>
      <c r="AX43" s="183" t="s">
        <v>14</v>
      </c>
      <c r="AY43" s="183" t="s">
        <v>2515</v>
      </c>
      <c r="AZ43" s="183" t="s">
        <v>14</v>
      </c>
      <c r="BA43" s="184" t="s">
        <v>2490</v>
      </c>
      <c r="BB43" s="185" t="s">
        <v>2514</v>
      </c>
      <c r="BC43" s="175" t="s">
        <v>14</v>
      </c>
      <c r="BD43" s="175" t="s">
        <v>14</v>
      </c>
      <c r="BE43" s="175" t="s">
        <v>14</v>
      </c>
      <c r="BF43" s="175" t="s">
        <v>14</v>
      </c>
      <c r="BG43" s="175" t="s">
        <v>14</v>
      </c>
      <c r="BH43" s="175" t="s">
        <v>14</v>
      </c>
      <c r="BI43" s="176" t="s">
        <v>2490</v>
      </c>
      <c r="BJ43" s="186" t="s">
        <v>6626</v>
      </c>
      <c r="BK43" s="186">
        <v>1185</v>
      </c>
      <c r="BL43" s="186" t="s">
        <v>6618</v>
      </c>
      <c r="BM43" s="186" t="s">
        <v>60</v>
      </c>
      <c r="BN43" s="186">
        <v>3</v>
      </c>
      <c r="BO43" s="186" t="s">
        <v>6625</v>
      </c>
      <c r="BP43" s="183" t="s">
        <v>773</v>
      </c>
      <c r="BQ43" s="187" t="s">
        <v>6557</v>
      </c>
      <c r="BR43" s="185" t="s">
        <v>2506</v>
      </c>
      <c r="BS43" s="179" t="s">
        <v>14</v>
      </c>
      <c r="BT43" s="179" t="s">
        <v>14</v>
      </c>
      <c r="BU43" s="179" t="s">
        <v>14</v>
      </c>
      <c r="BV43" s="179" t="s">
        <v>14</v>
      </c>
      <c r="BW43" s="179" t="s">
        <v>2505</v>
      </c>
      <c r="BX43" s="179" t="s">
        <v>14</v>
      </c>
      <c r="BY43" s="176" t="s">
        <v>2490</v>
      </c>
      <c r="BZ43" s="186" t="s">
        <v>2507</v>
      </c>
      <c r="CA43" s="186" t="s">
        <v>14</v>
      </c>
      <c r="CB43" s="186" t="s">
        <v>14</v>
      </c>
      <c r="CC43" s="186" t="s">
        <v>14</v>
      </c>
      <c r="CD43" s="186" t="s">
        <v>14</v>
      </c>
      <c r="CE43" s="186" t="s">
        <v>2505</v>
      </c>
      <c r="CF43" s="186" t="s">
        <v>14</v>
      </c>
      <c r="CG43" s="187" t="s">
        <v>2490</v>
      </c>
      <c r="CH43" s="185" t="s">
        <v>8306</v>
      </c>
      <c r="CI43" s="186" t="e">
        <v>#N/A</v>
      </c>
      <c r="CJ43" s="186" t="e">
        <v>#N/A</v>
      </c>
      <c r="CK43" s="186" t="e">
        <v>#N/A</v>
      </c>
      <c r="CL43" s="186" t="e">
        <v>#N/A</v>
      </c>
      <c r="CM43" s="186" t="e">
        <v>#N/A</v>
      </c>
      <c r="CN43" s="186" t="e">
        <v>#N/A</v>
      </c>
      <c r="CO43" s="188" t="e">
        <v>#N/A</v>
      </c>
      <c r="CP43" s="186" t="s">
        <v>2513</v>
      </c>
      <c r="CQ43" s="179">
        <v>133900</v>
      </c>
      <c r="CR43" s="179" t="s">
        <v>2510</v>
      </c>
      <c r="CS43" s="179" t="s">
        <v>60</v>
      </c>
      <c r="CT43" s="179">
        <v>3</v>
      </c>
      <c r="CU43" s="179" t="s">
        <v>2512</v>
      </c>
      <c r="CV43" s="179" t="s">
        <v>2511</v>
      </c>
      <c r="CW43" s="176" t="s">
        <v>2490</v>
      </c>
      <c r="CX43" s="186" t="s">
        <v>6629</v>
      </c>
      <c r="CY43" s="183">
        <v>4345000</v>
      </c>
      <c r="CZ43" s="183" t="s">
        <v>6627</v>
      </c>
      <c r="DA43" s="183" t="s">
        <v>22</v>
      </c>
      <c r="DB43" s="183">
        <v>2</v>
      </c>
      <c r="DC43" s="183" t="s">
        <v>6634</v>
      </c>
      <c r="DD43" s="183" t="s">
        <v>6628</v>
      </c>
      <c r="DE43" s="189" t="s">
        <v>6557</v>
      </c>
      <c r="DF43" s="185" t="s">
        <v>6631</v>
      </c>
      <c r="DG43" s="175">
        <v>33180000</v>
      </c>
      <c r="DH43" s="179" t="s">
        <v>6627</v>
      </c>
      <c r="DI43" s="179" t="s">
        <v>22</v>
      </c>
      <c r="DJ43" s="179">
        <v>2</v>
      </c>
      <c r="DK43" s="179" t="s">
        <v>6630</v>
      </c>
      <c r="DL43" s="179" t="s">
        <v>6628</v>
      </c>
      <c r="DM43" s="176" t="s">
        <v>6557</v>
      </c>
      <c r="DN43" s="186" t="s">
        <v>6633</v>
      </c>
      <c r="DO43" s="183">
        <v>1785000</v>
      </c>
      <c r="DP43" s="186" t="s">
        <v>6627</v>
      </c>
      <c r="DQ43" s="186" t="s">
        <v>22</v>
      </c>
      <c r="DR43" s="186">
        <v>2</v>
      </c>
      <c r="DS43" s="186" t="s">
        <v>6632</v>
      </c>
      <c r="DT43" s="186" t="s">
        <v>6628</v>
      </c>
      <c r="DU43" s="187" t="s">
        <v>6557</v>
      </c>
      <c r="DV43" s="185" t="s">
        <v>6635</v>
      </c>
      <c r="DW43" s="175">
        <v>242000</v>
      </c>
      <c r="DX43" s="179" t="s">
        <v>6627</v>
      </c>
      <c r="DY43" s="179" t="s">
        <v>22</v>
      </c>
      <c r="DZ43" s="179">
        <v>2</v>
      </c>
      <c r="EA43" s="179" t="s">
        <v>6634</v>
      </c>
      <c r="EB43" s="179" t="s">
        <v>6628</v>
      </c>
      <c r="EC43" s="176" t="s">
        <v>6557</v>
      </c>
      <c r="ED43" s="186" t="s">
        <v>6636</v>
      </c>
      <c r="EE43" s="183">
        <v>2648000</v>
      </c>
      <c r="EF43" s="186" t="s">
        <v>6627</v>
      </c>
      <c r="EG43" s="186" t="s">
        <v>22</v>
      </c>
      <c r="EH43" s="186">
        <v>2</v>
      </c>
      <c r="EI43" s="186" t="s">
        <v>6634</v>
      </c>
      <c r="EJ43" s="186" t="s">
        <v>6628</v>
      </c>
      <c r="EK43" s="187" t="s">
        <v>6557</v>
      </c>
      <c r="EL43" s="185" t="s">
        <v>6637</v>
      </c>
      <c r="EM43" s="175">
        <v>1455000</v>
      </c>
      <c r="EN43" s="179" t="s">
        <v>6627</v>
      </c>
      <c r="EO43" s="179" t="s">
        <v>22</v>
      </c>
      <c r="EP43" s="179">
        <v>2</v>
      </c>
      <c r="EQ43" s="179" t="s">
        <v>6634</v>
      </c>
      <c r="ER43" s="179" t="s">
        <v>6628</v>
      </c>
      <c r="ES43" s="176" t="s">
        <v>6557</v>
      </c>
      <c r="ET43" s="186" t="s">
        <v>3474</v>
      </c>
      <c r="EU43" s="186">
        <v>1418</v>
      </c>
      <c r="EV43" s="186" t="s">
        <v>3472</v>
      </c>
      <c r="EW43" s="186" t="s">
        <v>60</v>
      </c>
      <c r="EX43" s="186">
        <v>3</v>
      </c>
      <c r="EY43" s="186" t="s">
        <v>3473</v>
      </c>
      <c r="EZ43" s="186" t="s">
        <v>773</v>
      </c>
      <c r="FA43" s="187" t="s">
        <v>3409</v>
      </c>
      <c r="FB43" s="185" t="s">
        <v>2509</v>
      </c>
      <c r="FC43" s="179">
        <v>5</v>
      </c>
      <c r="FD43" s="179" t="s">
        <v>2236</v>
      </c>
      <c r="FE43" s="179" t="s">
        <v>42</v>
      </c>
      <c r="FF43" s="179">
        <v>1</v>
      </c>
      <c r="FG43" s="179" t="s">
        <v>2508</v>
      </c>
      <c r="FH43" s="179" t="s">
        <v>2237</v>
      </c>
      <c r="FI43" s="176" t="s">
        <v>2490</v>
      </c>
      <c r="FJ43" s="185" t="s">
        <v>2778</v>
      </c>
      <c r="FK43" s="186">
        <v>1500000</v>
      </c>
      <c r="FL43" s="186" t="s">
        <v>2775</v>
      </c>
      <c r="FM43" s="186" t="s">
        <v>60</v>
      </c>
      <c r="FN43" s="186">
        <v>3</v>
      </c>
      <c r="FO43" s="186" t="s">
        <v>2777</v>
      </c>
      <c r="FP43" s="183" t="s">
        <v>2776</v>
      </c>
      <c r="FQ43" s="184" t="s">
        <v>2779</v>
      </c>
      <c r="FR43" s="185" t="s">
        <v>2781</v>
      </c>
      <c r="FS43" s="179">
        <v>300000</v>
      </c>
      <c r="FT43" s="179" t="s">
        <v>2775</v>
      </c>
      <c r="FU43" s="179" t="s">
        <v>60</v>
      </c>
      <c r="FV43" s="179">
        <v>3</v>
      </c>
      <c r="FW43" s="179" t="s">
        <v>2780</v>
      </c>
      <c r="FX43" s="179" t="s">
        <v>2776</v>
      </c>
      <c r="FY43" s="176" t="s">
        <v>2779</v>
      </c>
      <c r="FZ43" s="186" t="s">
        <v>3784</v>
      </c>
      <c r="GA43" s="186">
        <v>1</v>
      </c>
      <c r="GB43" s="186" t="s">
        <v>3407</v>
      </c>
      <c r="GC43" s="186" t="s">
        <v>22</v>
      </c>
      <c r="GD43" s="186">
        <v>2</v>
      </c>
      <c r="GE43" s="186" t="s">
        <v>3301</v>
      </c>
      <c r="GF43" s="186" t="s">
        <v>3300</v>
      </c>
      <c r="GG43" s="187" t="s">
        <v>3716</v>
      </c>
      <c r="GH43" s="185" t="s">
        <v>3790</v>
      </c>
      <c r="GI43" s="179">
        <v>2</v>
      </c>
      <c r="GJ43" s="179" t="s">
        <v>3407</v>
      </c>
      <c r="GK43" s="179" t="s">
        <v>22</v>
      </c>
      <c r="GL43" s="179">
        <v>2</v>
      </c>
      <c r="GM43" s="179" t="s">
        <v>3301</v>
      </c>
      <c r="GN43" s="179" t="s">
        <v>3300</v>
      </c>
      <c r="GO43" s="176" t="s">
        <v>3716</v>
      </c>
      <c r="GP43" s="186" t="s">
        <v>3785</v>
      </c>
      <c r="GQ43" s="186">
        <v>2</v>
      </c>
      <c r="GR43" s="186" t="s">
        <v>3407</v>
      </c>
      <c r="GS43" s="186" t="s">
        <v>22</v>
      </c>
      <c r="GT43" s="186">
        <v>2</v>
      </c>
      <c r="GU43" s="186" t="s">
        <v>3301</v>
      </c>
      <c r="GV43" s="186" t="s">
        <v>3300</v>
      </c>
      <c r="GW43" s="187" t="s">
        <v>3716</v>
      </c>
      <c r="GX43" s="185" t="s">
        <v>3791</v>
      </c>
      <c r="GY43" s="179">
        <v>0</v>
      </c>
      <c r="GZ43" s="179" t="s">
        <v>3407</v>
      </c>
      <c r="HA43" s="179" t="s">
        <v>22</v>
      </c>
      <c r="HB43" s="179">
        <v>2</v>
      </c>
      <c r="HC43" s="179" t="s">
        <v>3301</v>
      </c>
      <c r="HD43" s="179" t="s">
        <v>3300</v>
      </c>
      <c r="HE43" s="176" t="s">
        <v>3716</v>
      </c>
      <c r="HF43" s="186" t="s">
        <v>3783</v>
      </c>
      <c r="HG43" s="186">
        <v>2</v>
      </c>
      <c r="HH43" s="186" t="s">
        <v>3407</v>
      </c>
      <c r="HI43" s="186" t="s">
        <v>22</v>
      </c>
      <c r="HJ43" s="186">
        <v>2</v>
      </c>
      <c r="HK43" s="186" t="s">
        <v>3301</v>
      </c>
      <c r="HL43" s="186" t="s">
        <v>3300</v>
      </c>
      <c r="HM43" s="187" t="s">
        <v>3716</v>
      </c>
      <c r="HN43" s="185" t="s">
        <v>3789</v>
      </c>
      <c r="HO43" s="179">
        <v>3</v>
      </c>
      <c r="HP43" s="179" t="s">
        <v>3407</v>
      </c>
      <c r="HQ43" s="179" t="s">
        <v>22</v>
      </c>
      <c r="HR43" s="179">
        <v>2</v>
      </c>
      <c r="HS43" s="179" t="s">
        <v>3301</v>
      </c>
      <c r="HT43" s="179" t="s">
        <v>3300</v>
      </c>
      <c r="HU43" s="176" t="s">
        <v>3716</v>
      </c>
      <c r="HV43" s="186" t="s">
        <v>3786</v>
      </c>
      <c r="HW43" s="186">
        <v>0</v>
      </c>
      <c r="HX43" s="186" t="s">
        <v>3407</v>
      </c>
      <c r="HY43" s="186" t="s">
        <v>22</v>
      </c>
      <c r="HZ43" s="186">
        <v>2</v>
      </c>
      <c r="IA43" s="186" t="s">
        <v>3301</v>
      </c>
      <c r="IB43" s="186" t="s">
        <v>3300</v>
      </c>
      <c r="IC43" s="187" t="s">
        <v>3716</v>
      </c>
      <c r="ID43" s="185" t="s">
        <v>3788</v>
      </c>
      <c r="IE43" s="179">
        <v>3</v>
      </c>
      <c r="IF43" s="179" t="s">
        <v>3407</v>
      </c>
      <c r="IG43" s="179" t="s">
        <v>22</v>
      </c>
      <c r="IH43" s="179">
        <v>2</v>
      </c>
      <c r="II43" s="179" t="s">
        <v>3301</v>
      </c>
      <c r="IJ43" s="179" t="s">
        <v>3300</v>
      </c>
      <c r="IK43" s="176" t="s">
        <v>3716</v>
      </c>
      <c r="IL43" s="186" t="s">
        <v>3787</v>
      </c>
      <c r="IM43" s="186">
        <v>2</v>
      </c>
      <c r="IN43" s="186" t="s">
        <v>3407</v>
      </c>
      <c r="IO43" s="186" t="s">
        <v>22</v>
      </c>
      <c r="IP43" s="186">
        <v>2</v>
      </c>
      <c r="IQ43" s="186" t="s">
        <v>3301</v>
      </c>
      <c r="IR43" s="186" t="s">
        <v>3300</v>
      </c>
      <c r="IS43" s="187" t="s">
        <v>3716</v>
      </c>
    </row>
    <row r="44" spans="1:253" s="281" customFormat="1" ht="12.75" customHeight="1" x14ac:dyDescent="0.25">
      <c r="A44" s="281" t="s">
        <v>643</v>
      </c>
      <c r="B44" s="281" t="s">
        <v>7945</v>
      </c>
      <c r="C44" s="281" t="s">
        <v>644</v>
      </c>
      <c r="D44" s="281" t="s">
        <v>645</v>
      </c>
      <c r="E44" s="281" t="s">
        <v>7431</v>
      </c>
      <c r="F44" s="281" t="s">
        <v>4922</v>
      </c>
      <c r="G44" s="174">
        <v>39310000</v>
      </c>
      <c r="H44" s="175" t="s">
        <v>2252</v>
      </c>
      <c r="I44" s="175" t="s">
        <v>22</v>
      </c>
      <c r="J44" s="175">
        <v>2</v>
      </c>
      <c r="K44" s="175" t="s">
        <v>4898</v>
      </c>
      <c r="L44" s="175" t="s">
        <v>4897</v>
      </c>
      <c r="M44" s="176" t="s">
        <v>4736</v>
      </c>
      <c r="N44" s="185" t="s">
        <v>4923</v>
      </c>
      <c r="O44" s="177">
        <v>435052</v>
      </c>
      <c r="P44" s="177" t="s">
        <v>2252</v>
      </c>
      <c r="Q44" s="177" t="s">
        <v>22</v>
      </c>
      <c r="R44" s="177">
        <v>2</v>
      </c>
      <c r="S44" s="177" t="s">
        <v>4901</v>
      </c>
      <c r="T44" s="177" t="s">
        <v>4900</v>
      </c>
      <c r="U44" s="178" t="s">
        <v>4736</v>
      </c>
      <c r="V44" s="185" t="s">
        <v>5739</v>
      </c>
      <c r="W44" s="175">
        <v>6130000</v>
      </c>
      <c r="X44" s="175" t="s">
        <v>5737</v>
      </c>
      <c r="Y44" s="175" t="s">
        <v>60</v>
      </c>
      <c r="Z44" s="175">
        <v>3</v>
      </c>
      <c r="AA44" s="175" t="s">
        <v>5738</v>
      </c>
      <c r="AB44" s="175" t="s">
        <v>4906</v>
      </c>
      <c r="AC44" s="176" t="s">
        <v>5736</v>
      </c>
      <c r="AD44" s="185" t="s">
        <v>6325</v>
      </c>
      <c r="AE44" s="183">
        <v>5825000</v>
      </c>
      <c r="AF44" s="183" t="s">
        <v>6322</v>
      </c>
      <c r="AG44" s="183" t="s">
        <v>22</v>
      </c>
      <c r="AH44" s="183">
        <v>2</v>
      </c>
      <c r="AI44" s="183" t="s">
        <v>6324</v>
      </c>
      <c r="AJ44" s="183" t="s">
        <v>6323</v>
      </c>
      <c r="AK44" s="184" t="s">
        <v>6326</v>
      </c>
      <c r="AL44" s="185" t="s">
        <v>6330</v>
      </c>
      <c r="AM44" s="175">
        <v>8158000</v>
      </c>
      <c r="AN44" s="175" t="s">
        <v>6327</v>
      </c>
      <c r="AO44" s="175" t="s">
        <v>60</v>
      </c>
      <c r="AP44" s="175">
        <v>3</v>
      </c>
      <c r="AQ44" s="175" t="s">
        <v>6329</v>
      </c>
      <c r="AR44" s="175" t="s">
        <v>6328</v>
      </c>
      <c r="AS44" s="176" t="s">
        <v>6326</v>
      </c>
      <c r="AT44" s="186" t="s">
        <v>995</v>
      </c>
      <c r="AU44" s="183" t="s">
        <v>14</v>
      </c>
      <c r="AV44" s="183" t="s">
        <v>14</v>
      </c>
      <c r="AW44" s="183" t="s">
        <v>22</v>
      </c>
      <c r="AX44" s="183">
        <v>2</v>
      </c>
      <c r="AY44" s="183" t="s">
        <v>994</v>
      </c>
      <c r="AZ44" s="183" t="s">
        <v>14</v>
      </c>
      <c r="BA44" s="184" t="s">
        <v>996</v>
      </c>
      <c r="BB44" s="185" t="s">
        <v>648</v>
      </c>
      <c r="BC44" s="175" t="s">
        <v>14</v>
      </c>
      <c r="BD44" s="175">
        <v>0</v>
      </c>
      <c r="BE44" s="175" t="s">
        <v>22</v>
      </c>
      <c r="BF44" s="175">
        <v>2</v>
      </c>
      <c r="BG44" s="175">
        <v>0</v>
      </c>
      <c r="BH44" s="175">
        <v>0</v>
      </c>
      <c r="BI44" s="176" t="s">
        <v>588</v>
      </c>
      <c r="BJ44" s="186" t="s">
        <v>6620</v>
      </c>
      <c r="BK44" s="186">
        <v>1185</v>
      </c>
      <c r="BL44" s="186" t="s">
        <v>6618</v>
      </c>
      <c r="BM44" s="186" t="s">
        <v>60</v>
      </c>
      <c r="BN44" s="186">
        <v>3</v>
      </c>
      <c r="BO44" s="186" t="s">
        <v>6619</v>
      </c>
      <c r="BP44" s="183" t="s">
        <v>773</v>
      </c>
      <c r="BQ44" s="187" t="s">
        <v>6557</v>
      </c>
      <c r="BR44" s="185" t="s">
        <v>646</v>
      </c>
      <c r="BS44" s="179" t="s">
        <v>14</v>
      </c>
      <c r="BT44" s="179">
        <v>0</v>
      </c>
      <c r="BU44" s="179" t="s">
        <v>22</v>
      </c>
      <c r="BV44" s="179">
        <v>2</v>
      </c>
      <c r="BW44" s="179">
        <v>0</v>
      </c>
      <c r="BX44" s="179">
        <v>0</v>
      </c>
      <c r="BY44" s="176" t="s">
        <v>588</v>
      </c>
      <c r="BZ44" s="186" t="s">
        <v>647</v>
      </c>
      <c r="CA44" s="186" t="s">
        <v>14</v>
      </c>
      <c r="CB44" s="186" t="s">
        <v>14</v>
      </c>
      <c r="CC44" s="186" t="s">
        <v>14</v>
      </c>
      <c r="CD44" s="186" t="s">
        <v>14</v>
      </c>
      <c r="CE44" s="186" t="s">
        <v>14</v>
      </c>
      <c r="CF44" s="186" t="s">
        <v>14</v>
      </c>
      <c r="CG44" s="187" t="s">
        <v>588</v>
      </c>
      <c r="CH44" s="185" t="s">
        <v>8307</v>
      </c>
      <c r="CI44" s="186" t="e">
        <v>#N/A</v>
      </c>
      <c r="CJ44" s="186" t="e">
        <v>#N/A</v>
      </c>
      <c r="CK44" s="186" t="e">
        <v>#N/A</v>
      </c>
      <c r="CL44" s="186" t="e">
        <v>#N/A</v>
      </c>
      <c r="CM44" s="186" t="e">
        <v>#N/A</v>
      </c>
      <c r="CN44" s="186" t="e">
        <v>#N/A</v>
      </c>
      <c r="CO44" s="188" t="e">
        <v>#N/A</v>
      </c>
      <c r="CP44" s="186" t="s">
        <v>2519</v>
      </c>
      <c r="CQ44" s="179">
        <v>133900</v>
      </c>
      <c r="CR44" s="179" t="s">
        <v>2517</v>
      </c>
      <c r="CS44" s="179" t="s">
        <v>60</v>
      </c>
      <c r="CT44" s="179">
        <v>3</v>
      </c>
      <c r="CU44" s="179" t="s">
        <v>2512</v>
      </c>
      <c r="CV44" s="179" t="s">
        <v>2518</v>
      </c>
      <c r="CW44" s="176" t="s">
        <v>2490</v>
      </c>
      <c r="CX44" s="186" t="s">
        <v>6331</v>
      </c>
      <c r="CY44" s="183">
        <v>4100000</v>
      </c>
      <c r="CZ44" s="183" t="s">
        <v>6322</v>
      </c>
      <c r="DA44" s="183" t="s">
        <v>42</v>
      </c>
      <c r="DB44" s="183">
        <v>1</v>
      </c>
      <c r="DC44" s="183" t="s">
        <v>6336</v>
      </c>
      <c r="DD44" s="183" t="s">
        <v>6323</v>
      </c>
      <c r="DE44" s="189" t="s">
        <v>6326</v>
      </c>
      <c r="DF44" s="185" t="s">
        <v>6333</v>
      </c>
      <c r="DG44" s="175">
        <v>305000</v>
      </c>
      <c r="DH44" s="179" t="s">
        <v>6322</v>
      </c>
      <c r="DI44" s="179" t="s">
        <v>42</v>
      </c>
      <c r="DJ44" s="179">
        <v>1</v>
      </c>
      <c r="DK44" s="179" t="s">
        <v>6332</v>
      </c>
      <c r="DL44" s="179" t="s">
        <v>6323</v>
      </c>
      <c r="DM44" s="176" t="s">
        <v>6326</v>
      </c>
      <c r="DN44" s="186" t="s">
        <v>6335</v>
      </c>
      <c r="DO44" s="183">
        <v>1725000</v>
      </c>
      <c r="DP44" s="186" t="s">
        <v>6322</v>
      </c>
      <c r="DQ44" s="186" t="s">
        <v>42</v>
      </c>
      <c r="DR44" s="186">
        <v>1</v>
      </c>
      <c r="DS44" s="186" t="s">
        <v>6334</v>
      </c>
      <c r="DT44" s="186" t="s">
        <v>6323</v>
      </c>
      <c r="DU44" s="187" t="s">
        <v>6326</v>
      </c>
      <c r="DV44" s="185" t="s">
        <v>6337</v>
      </c>
      <c r="DW44" s="175">
        <v>164000</v>
      </c>
      <c r="DX44" s="179" t="s">
        <v>6322</v>
      </c>
      <c r="DY44" s="179" t="s">
        <v>42</v>
      </c>
      <c r="DZ44" s="179">
        <v>1</v>
      </c>
      <c r="EA44" s="179" t="s">
        <v>6336</v>
      </c>
      <c r="EB44" s="179" t="s">
        <v>6323</v>
      </c>
      <c r="EC44" s="176" t="s">
        <v>6326</v>
      </c>
      <c r="ED44" s="186" t="s">
        <v>6338</v>
      </c>
      <c r="EE44" s="183">
        <v>2501000</v>
      </c>
      <c r="EF44" s="186" t="s">
        <v>6322</v>
      </c>
      <c r="EG44" s="186" t="s">
        <v>42</v>
      </c>
      <c r="EH44" s="186">
        <v>1</v>
      </c>
      <c r="EI44" s="186" t="s">
        <v>6336</v>
      </c>
      <c r="EJ44" s="186" t="s">
        <v>6323</v>
      </c>
      <c r="EK44" s="187" t="s">
        <v>6326</v>
      </c>
      <c r="EL44" s="185" t="s">
        <v>6339</v>
      </c>
      <c r="EM44" s="175">
        <v>1435000</v>
      </c>
      <c r="EN44" s="179" t="s">
        <v>6322</v>
      </c>
      <c r="EO44" s="179" t="s">
        <v>42</v>
      </c>
      <c r="EP44" s="179">
        <v>1</v>
      </c>
      <c r="EQ44" s="179" t="s">
        <v>6336</v>
      </c>
      <c r="ER44" s="179" t="s">
        <v>6323</v>
      </c>
      <c r="ES44" s="176" t="s">
        <v>6326</v>
      </c>
      <c r="ET44" s="186" t="s">
        <v>3475</v>
      </c>
      <c r="EU44" s="186">
        <v>1418</v>
      </c>
      <c r="EV44" s="186" t="s">
        <v>3472</v>
      </c>
      <c r="EW44" s="186" t="s">
        <v>60</v>
      </c>
      <c r="EX44" s="186">
        <v>3</v>
      </c>
      <c r="EY44" s="186" t="s">
        <v>3473</v>
      </c>
      <c r="EZ44" s="186" t="s">
        <v>773</v>
      </c>
      <c r="FA44" s="187" t="s">
        <v>3409</v>
      </c>
      <c r="FB44" s="185" t="s">
        <v>2239</v>
      </c>
      <c r="FC44" s="179">
        <v>5</v>
      </c>
      <c r="FD44" s="179" t="s">
        <v>2236</v>
      </c>
      <c r="FE44" s="179" t="s">
        <v>42</v>
      </c>
      <c r="FF44" s="179">
        <v>1</v>
      </c>
      <c r="FG44" s="179" t="s">
        <v>2238</v>
      </c>
      <c r="FH44" s="179" t="s">
        <v>2237</v>
      </c>
      <c r="FI44" s="176" t="s">
        <v>2210</v>
      </c>
      <c r="FJ44" s="185" t="s">
        <v>2783</v>
      </c>
      <c r="FK44" s="186">
        <v>1500000</v>
      </c>
      <c r="FL44" s="186" t="s">
        <v>2775</v>
      </c>
      <c r="FM44" s="186" t="s">
        <v>60</v>
      </c>
      <c r="FN44" s="186">
        <v>3</v>
      </c>
      <c r="FO44" s="186" t="s">
        <v>2782</v>
      </c>
      <c r="FP44" s="183" t="s">
        <v>2776</v>
      </c>
      <c r="FQ44" s="184" t="s">
        <v>2779</v>
      </c>
      <c r="FR44" s="185" t="s">
        <v>2785</v>
      </c>
      <c r="FS44" s="179">
        <v>300000</v>
      </c>
      <c r="FT44" s="179" t="s">
        <v>2775</v>
      </c>
      <c r="FU44" s="179" t="s">
        <v>60</v>
      </c>
      <c r="FV44" s="179">
        <v>3</v>
      </c>
      <c r="FW44" s="179" t="s">
        <v>2784</v>
      </c>
      <c r="FX44" s="179" t="s">
        <v>2776</v>
      </c>
      <c r="FY44" s="176" t="s">
        <v>2779</v>
      </c>
      <c r="FZ44" s="186" t="s">
        <v>3793</v>
      </c>
      <c r="GA44" s="186">
        <v>1</v>
      </c>
      <c r="GB44" s="186" t="s">
        <v>3407</v>
      </c>
      <c r="GC44" s="186" t="s">
        <v>22</v>
      </c>
      <c r="GD44" s="186">
        <v>2</v>
      </c>
      <c r="GE44" s="186" t="s">
        <v>3301</v>
      </c>
      <c r="GF44" s="186" t="s">
        <v>3300</v>
      </c>
      <c r="GG44" s="187" t="s">
        <v>3716</v>
      </c>
      <c r="GH44" s="185" t="s">
        <v>3799</v>
      </c>
      <c r="GI44" s="179">
        <v>2</v>
      </c>
      <c r="GJ44" s="179" t="s">
        <v>3407</v>
      </c>
      <c r="GK44" s="179" t="s">
        <v>22</v>
      </c>
      <c r="GL44" s="179">
        <v>2</v>
      </c>
      <c r="GM44" s="179" t="s">
        <v>3301</v>
      </c>
      <c r="GN44" s="179" t="s">
        <v>3300</v>
      </c>
      <c r="GO44" s="176" t="s">
        <v>3716</v>
      </c>
      <c r="GP44" s="186" t="s">
        <v>3794</v>
      </c>
      <c r="GQ44" s="186">
        <v>2</v>
      </c>
      <c r="GR44" s="186" t="s">
        <v>3407</v>
      </c>
      <c r="GS44" s="186" t="s">
        <v>22</v>
      </c>
      <c r="GT44" s="186">
        <v>2</v>
      </c>
      <c r="GU44" s="186" t="s">
        <v>3301</v>
      </c>
      <c r="GV44" s="186" t="s">
        <v>3300</v>
      </c>
      <c r="GW44" s="187" t="s">
        <v>3716</v>
      </c>
      <c r="GX44" s="185" t="s">
        <v>3800</v>
      </c>
      <c r="GY44" s="179">
        <v>0</v>
      </c>
      <c r="GZ44" s="179" t="s">
        <v>3407</v>
      </c>
      <c r="HA44" s="179" t="s">
        <v>22</v>
      </c>
      <c r="HB44" s="179">
        <v>2</v>
      </c>
      <c r="HC44" s="179" t="s">
        <v>3301</v>
      </c>
      <c r="HD44" s="179" t="s">
        <v>3300</v>
      </c>
      <c r="HE44" s="176" t="s">
        <v>3716</v>
      </c>
      <c r="HF44" s="186" t="s">
        <v>3792</v>
      </c>
      <c r="HG44" s="186">
        <v>2</v>
      </c>
      <c r="HH44" s="186" t="s">
        <v>3407</v>
      </c>
      <c r="HI44" s="186" t="s">
        <v>22</v>
      </c>
      <c r="HJ44" s="186">
        <v>2</v>
      </c>
      <c r="HK44" s="186" t="s">
        <v>3301</v>
      </c>
      <c r="HL44" s="186" t="s">
        <v>3300</v>
      </c>
      <c r="HM44" s="187" t="s">
        <v>3716</v>
      </c>
      <c r="HN44" s="185" t="s">
        <v>3798</v>
      </c>
      <c r="HO44" s="179">
        <v>3</v>
      </c>
      <c r="HP44" s="179" t="s">
        <v>3407</v>
      </c>
      <c r="HQ44" s="179" t="s">
        <v>22</v>
      </c>
      <c r="HR44" s="179">
        <v>2</v>
      </c>
      <c r="HS44" s="179" t="s">
        <v>3301</v>
      </c>
      <c r="HT44" s="179" t="s">
        <v>3300</v>
      </c>
      <c r="HU44" s="176" t="s">
        <v>3716</v>
      </c>
      <c r="HV44" s="186" t="s">
        <v>3795</v>
      </c>
      <c r="HW44" s="186">
        <v>0</v>
      </c>
      <c r="HX44" s="186" t="s">
        <v>3407</v>
      </c>
      <c r="HY44" s="186" t="s">
        <v>22</v>
      </c>
      <c r="HZ44" s="186">
        <v>2</v>
      </c>
      <c r="IA44" s="186" t="s">
        <v>3301</v>
      </c>
      <c r="IB44" s="186" t="s">
        <v>3300</v>
      </c>
      <c r="IC44" s="187" t="s">
        <v>3716</v>
      </c>
      <c r="ID44" s="185" t="s">
        <v>3797</v>
      </c>
      <c r="IE44" s="179">
        <v>3</v>
      </c>
      <c r="IF44" s="179" t="s">
        <v>3407</v>
      </c>
      <c r="IG44" s="179" t="s">
        <v>22</v>
      </c>
      <c r="IH44" s="179">
        <v>2</v>
      </c>
      <c r="II44" s="179" t="s">
        <v>3301</v>
      </c>
      <c r="IJ44" s="179" t="s">
        <v>3300</v>
      </c>
      <c r="IK44" s="176" t="s">
        <v>3716</v>
      </c>
      <c r="IL44" s="186" t="s">
        <v>3796</v>
      </c>
      <c r="IM44" s="186">
        <v>2</v>
      </c>
      <c r="IN44" s="186" t="s">
        <v>3407</v>
      </c>
      <c r="IO44" s="186" t="s">
        <v>22</v>
      </c>
      <c r="IP44" s="186">
        <v>2</v>
      </c>
      <c r="IQ44" s="186" t="s">
        <v>3301</v>
      </c>
      <c r="IR44" s="186" t="s">
        <v>3300</v>
      </c>
      <c r="IS44" s="187" t="s">
        <v>3716</v>
      </c>
    </row>
    <row r="45" spans="1:253" s="281" customFormat="1" ht="12.75" customHeight="1" x14ac:dyDescent="0.25">
      <c r="A45" s="281" t="s">
        <v>649</v>
      </c>
      <c r="B45" s="281" t="s">
        <v>7953</v>
      </c>
      <c r="C45" s="281" t="s">
        <v>650</v>
      </c>
      <c r="D45" s="281" t="s">
        <v>645</v>
      </c>
      <c r="E45" s="281" t="s">
        <v>7431</v>
      </c>
      <c r="F45" s="281" t="s">
        <v>4924</v>
      </c>
      <c r="G45" s="174">
        <v>39310000</v>
      </c>
      <c r="H45" s="175" t="s">
        <v>2252</v>
      </c>
      <c r="I45" s="175" t="s">
        <v>22</v>
      </c>
      <c r="J45" s="175">
        <v>2</v>
      </c>
      <c r="K45" s="175" t="s">
        <v>4898</v>
      </c>
      <c r="L45" s="175" t="s">
        <v>4897</v>
      </c>
      <c r="M45" s="176" t="s">
        <v>4736</v>
      </c>
      <c r="N45" s="185" t="s">
        <v>4928</v>
      </c>
      <c r="O45" s="177">
        <v>40643</v>
      </c>
      <c r="P45" s="177" t="s">
        <v>4925</v>
      </c>
      <c r="Q45" s="177" t="s">
        <v>22</v>
      </c>
      <c r="R45" s="177">
        <v>2</v>
      </c>
      <c r="S45" s="177" t="s">
        <v>4927</v>
      </c>
      <c r="T45" s="177" t="s">
        <v>4926</v>
      </c>
      <c r="U45" s="178" t="s">
        <v>4736</v>
      </c>
      <c r="V45" s="185" t="s">
        <v>6594</v>
      </c>
      <c r="W45" s="175">
        <v>5138000</v>
      </c>
      <c r="X45" s="175" t="s">
        <v>6591</v>
      </c>
      <c r="Y45" s="175" t="s">
        <v>60</v>
      </c>
      <c r="Z45" s="175">
        <v>3</v>
      </c>
      <c r="AA45" s="175" t="s">
        <v>6593</v>
      </c>
      <c r="AB45" s="175" t="s">
        <v>6592</v>
      </c>
      <c r="AC45" s="176" t="s">
        <v>6557</v>
      </c>
      <c r="AD45" s="185" t="s">
        <v>6598</v>
      </c>
      <c r="AE45" s="183">
        <v>477000</v>
      </c>
      <c r="AF45" s="183" t="s">
        <v>6595</v>
      </c>
      <c r="AG45" s="183" t="s">
        <v>22</v>
      </c>
      <c r="AH45" s="183">
        <v>2</v>
      </c>
      <c r="AI45" s="183" t="s">
        <v>6597</v>
      </c>
      <c r="AJ45" s="183" t="s">
        <v>6596</v>
      </c>
      <c r="AK45" s="184" t="s">
        <v>6557</v>
      </c>
      <c r="AL45" s="185" t="s">
        <v>6602</v>
      </c>
      <c r="AM45" s="175">
        <v>245000</v>
      </c>
      <c r="AN45" s="175" t="s">
        <v>6599</v>
      </c>
      <c r="AO45" s="175" t="s">
        <v>22</v>
      </c>
      <c r="AP45" s="175">
        <v>2</v>
      </c>
      <c r="AQ45" s="175" t="s">
        <v>6601</v>
      </c>
      <c r="AR45" s="175" t="s">
        <v>6600</v>
      </c>
      <c r="AS45" s="176" t="s">
        <v>6557</v>
      </c>
      <c r="AT45" s="186" t="s">
        <v>660</v>
      </c>
      <c r="AU45" s="183" t="s">
        <v>14</v>
      </c>
      <c r="AV45" s="183">
        <v>0</v>
      </c>
      <c r="AW45" s="183" t="s">
        <v>22</v>
      </c>
      <c r="AX45" s="183">
        <v>2</v>
      </c>
      <c r="AY45" s="183">
        <v>0</v>
      </c>
      <c r="AZ45" s="183">
        <v>0</v>
      </c>
      <c r="BA45" s="184" t="s">
        <v>588</v>
      </c>
      <c r="BB45" s="185" t="s">
        <v>659</v>
      </c>
      <c r="BC45" s="175" t="s">
        <v>14</v>
      </c>
      <c r="BD45" s="175">
        <v>0</v>
      </c>
      <c r="BE45" s="175" t="s">
        <v>22</v>
      </c>
      <c r="BF45" s="175">
        <v>2</v>
      </c>
      <c r="BG45" s="175">
        <v>0</v>
      </c>
      <c r="BH45" s="175">
        <v>0</v>
      </c>
      <c r="BI45" s="176" t="s">
        <v>588</v>
      </c>
      <c r="BJ45" s="186" t="s">
        <v>3478</v>
      </c>
      <c r="BK45" s="186">
        <v>0</v>
      </c>
      <c r="BL45" s="186" t="s">
        <v>3472</v>
      </c>
      <c r="BM45" s="186" t="s">
        <v>60</v>
      </c>
      <c r="BN45" s="186">
        <v>3</v>
      </c>
      <c r="BO45" s="186" t="s">
        <v>3477</v>
      </c>
      <c r="BP45" s="183" t="s">
        <v>773</v>
      </c>
      <c r="BQ45" s="187" t="s">
        <v>3409</v>
      </c>
      <c r="BR45" s="185" t="s">
        <v>652</v>
      </c>
      <c r="BS45" s="179" t="s">
        <v>14</v>
      </c>
      <c r="BT45" s="179">
        <v>0</v>
      </c>
      <c r="BU45" s="179" t="s">
        <v>22</v>
      </c>
      <c r="BV45" s="179">
        <v>2</v>
      </c>
      <c r="BW45" s="179" t="s">
        <v>651</v>
      </c>
      <c r="BX45" s="179">
        <v>0</v>
      </c>
      <c r="BY45" s="176" t="s">
        <v>588</v>
      </c>
      <c r="BZ45" s="186" t="s">
        <v>653</v>
      </c>
      <c r="CA45" s="186">
        <v>0</v>
      </c>
      <c r="CB45" s="186" t="s">
        <v>14</v>
      </c>
      <c r="CC45" s="186" t="s">
        <v>22</v>
      </c>
      <c r="CD45" s="186">
        <v>2</v>
      </c>
      <c r="CE45" s="186" t="s">
        <v>14</v>
      </c>
      <c r="CF45" s="186" t="s">
        <v>14</v>
      </c>
      <c r="CG45" s="187" t="s">
        <v>588</v>
      </c>
      <c r="CH45" s="185" t="s">
        <v>8308</v>
      </c>
      <c r="CI45" s="186" t="e">
        <v>#N/A</v>
      </c>
      <c r="CJ45" s="186" t="e">
        <v>#N/A</v>
      </c>
      <c r="CK45" s="186" t="e">
        <v>#N/A</v>
      </c>
      <c r="CL45" s="186" t="e">
        <v>#N/A</v>
      </c>
      <c r="CM45" s="186" t="e">
        <v>#N/A</v>
      </c>
      <c r="CN45" s="186" t="e">
        <v>#N/A</v>
      </c>
      <c r="CO45" s="188" t="e">
        <v>#N/A</v>
      </c>
      <c r="CP45" s="186" t="s">
        <v>658</v>
      </c>
      <c r="CQ45" s="179" t="s">
        <v>14</v>
      </c>
      <c r="CR45" s="179">
        <v>0</v>
      </c>
      <c r="CS45" s="179" t="s">
        <v>22</v>
      </c>
      <c r="CT45" s="179">
        <v>2</v>
      </c>
      <c r="CU45" s="179" t="s">
        <v>651</v>
      </c>
      <c r="CV45" s="179">
        <v>0</v>
      </c>
      <c r="CW45" s="176" t="s">
        <v>588</v>
      </c>
      <c r="CX45" s="186" t="s">
        <v>6603</v>
      </c>
      <c r="CY45" s="183">
        <v>477000</v>
      </c>
      <c r="CZ45" s="183" t="s">
        <v>6612</v>
      </c>
      <c r="DA45" s="183" t="s">
        <v>22</v>
      </c>
      <c r="DB45" s="183">
        <v>2</v>
      </c>
      <c r="DC45" s="183" t="s">
        <v>6614</v>
      </c>
      <c r="DD45" s="183" t="s">
        <v>6613</v>
      </c>
      <c r="DE45" s="189" t="s">
        <v>6557</v>
      </c>
      <c r="DF45" s="185" t="s">
        <v>6607</v>
      </c>
      <c r="DG45" s="175">
        <v>4661000</v>
      </c>
      <c r="DH45" s="179" t="s">
        <v>6604</v>
      </c>
      <c r="DI45" s="179" t="s">
        <v>22</v>
      </c>
      <c r="DJ45" s="179">
        <v>2</v>
      </c>
      <c r="DK45" s="179" t="s">
        <v>6606</v>
      </c>
      <c r="DL45" s="179" t="s">
        <v>6605</v>
      </c>
      <c r="DM45" s="176" t="s">
        <v>6557</v>
      </c>
      <c r="DN45" s="186" t="s">
        <v>6611</v>
      </c>
      <c r="DO45" s="183">
        <v>0</v>
      </c>
      <c r="DP45" s="186" t="s">
        <v>6608</v>
      </c>
      <c r="DQ45" s="186" t="s">
        <v>22</v>
      </c>
      <c r="DR45" s="186">
        <v>2</v>
      </c>
      <c r="DS45" s="186" t="s">
        <v>6610</v>
      </c>
      <c r="DT45" s="186" t="s">
        <v>6609</v>
      </c>
      <c r="DU45" s="187" t="s">
        <v>6557</v>
      </c>
      <c r="DV45" s="185" t="s">
        <v>6615</v>
      </c>
      <c r="DW45" s="175">
        <v>310000</v>
      </c>
      <c r="DX45" s="179" t="s">
        <v>6612</v>
      </c>
      <c r="DY45" s="179" t="s">
        <v>22</v>
      </c>
      <c r="DZ45" s="179">
        <v>2</v>
      </c>
      <c r="EA45" s="179" t="s">
        <v>6614</v>
      </c>
      <c r="EB45" s="179" t="s">
        <v>6613</v>
      </c>
      <c r="EC45" s="176" t="s">
        <v>6557</v>
      </c>
      <c r="ED45" s="186" t="s">
        <v>6616</v>
      </c>
      <c r="EE45" s="183">
        <v>147000</v>
      </c>
      <c r="EF45" s="186" t="s">
        <v>6612</v>
      </c>
      <c r="EG45" s="186" t="s">
        <v>22</v>
      </c>
      <c r="EH45" s="186">
        <v>2</v>
      </c>
      <c r="EI45" s="186" t="s">
        <v>6614</v>
      </c>
      <c r="EJ45" s="186" t="s">
        <v>6613</v>
      </c>
      <c r="EK45" s="187" t="s">
        <v>6557</v>
      </c>
      <c r="EL45" s="185" t="s">
        <v>6617</v>
      </c>
      <c r="EM45" s="175">
        <v>20000</v>
      </c>
      <c r="EN45" s="179" t="s">
        <v>6612</v>
      </c>
      <c r="EO45" s="179" t="s">
        <v>22</v>
      </c>
      <c r="EP45" s="179">
        <v>2</v>
      </c>
      <c r="EQ45" s="179" t="s">
        <v>6614</v>
      </c>
      <c r="ER45" s="179" t="s">
        <v>6613</v>
      </c>
      <c r="ES45" s="176" t="s">
        <v>6557</v>
      </c>
      <c r="ET45" s="186" t="s">
        <v>3476</v>
      </c>
      <c r="EU45" s="186">
        <v>1418</v>
      </c>
      <c r="EV45" s="186" t="s">
        <v>3472</v>
      </c>
      <c r="EW45" s="186" t="s">
        <v>60</v>
      </c>
      <c r="EX45" s="186">
        <v>3</v>
      </c>
      <c r="EY45" s="186" t="s">
        <v>3473</v>
      </c>
      <c r="EZ45" s="186" t="s">
        <v>773</v>
      </c>
      <c r="FA45" s="187" t="s">
        <v>3409</v>
      </c>
      <c r="FB45" s="185" t="s">
        <v>657</v>
      </c>
      <c r="FC45" s="179">
        <v>5</v>
      </c>
      <c r="FD45" s="179" t="s">
        <v>654</v>
      </c>
      <c r="FE45" s="179" t="s">
        <v>22</v>
      </c>
      <c r="FF45" s="179">
        <v>2</v>
      </c>
      <c r="FG45" s="179" t="s">
        <v>656</v>
      </c>
      <c r="FH45" s="179" t="s">
        <v>655</v>
      </c>
      <c r="FI45" s="176" t="s">
        <v>588</v>
      </c>
      <c r="FJ45" s="185" t="s">
        <v>2789</v>
      </c>
      <c r="FK45" s="186" t="s">
        <v>14</v>
      </c>
      <c r="FL45" s="186" t="s">
        <v>2786</v>
      </c>
      <c r="FM45" s="186" t="s">
        <v>14</v>
      </c>
      <c r="FN45" s="186" t="s">
        <v>14</v>
      </c>
      <c r="FO45" s="186" t="s">
        <v>2788</v>
      </c>
      <c r="FP45" s="183" t="s">
        <v>2787</v>
      </c>
      <c r="FQ45" s="184" t="s">
        <v>2779</v>
      </c>
      <c r="FR45" s="185" t="s">
        <v>2791</v>
      </c>
      <c r="FS45" s="179">
        <v>0</v>
      </c>
      <c r="FT45" s="179" t="s">
        <v>2786</v>
      </c>
      <c r="FU45" s="179" t="s">
        <v>22</v>
      </c>
      <c r="FV45" s="179">
        <v>2</v>
      </c>
      <c r="FW45" s="179" t="s">
        <v>2790</v>
      </c>
      <c r="FX45" s="179" t="s">
        <v>2787</v>
      </c>
      <c r="FY45" s="176" t="s">
        <v>2779</v>
      </c>
      <c r="FZ45" s="186" t="s">
        <v>3802</v>
      </c>
      <c r="GA45" s="186">
        <v>1</v>
      </c>
      <c r="GB45" s="186" t="s">
        <v>3407</v>
      </c>
      <c r="GC45" s="186" t="s">
        <v>22</v>
      </c>
      <c r="GD45" s="186">
        <v>2</v>
      </c>
      <c r="GE45" s="186" t="s">
        <v>3301</v>
      </c>
      <c r="GF45" s="186" t="s">
        <v>3300</v>
      </c>
      <c r="GG45" s="187" t="s">
        <v>3716</v>
      </c>
      <c r="GH45" s="185" t="s">
        <v>3808</v>
      </c>
      <c r="GI45" s="179">
        <v>1</v>
      </c>
      <c r="GJ45" s="179" t="s">
        <v>3407</v>
      </c>
      <c r="GK45" s="179" t="s">
        <v>22</v>
      </c>
      <c r="GL45" s="179">
        <v>2</v>
      </c>
      <c r="GM45" s="179" t="s">
        <v>3301</v>
      </c>
      <c r="GN45" s="179" t="s">
        <v>3300</v>
      </c>
      <c r="GO45" s="176" t="s">
        <v>3716</v>
      </c>
      <c r="GP45" s="186" t="s">
        <v>3803</v>
      </c>
      <c r="GQ45" s="186">
        <v>0</v>
      </c>
      <c r="GR45" s="186" t="s">
        <v>3407</v>
      </c>
      <c r="GS45" s="186" t="s">
        <v>22</v>
      </c>
      <c r="GT45" s="186">
        <v>2</v>
      </c>
      <c r="GU45" s="186" t="s">
        <v>3301</v>
      </c>
      <c r="GV45" s="186" t="s">
        <v>3300</v>
      </c>
      <c r="GW45" s="187" t="s">
        <v>3716</v>
      </c>
      <c r="GX45" s="185" t="s">
        <v>3809</v>
      </c>
      <c r="GY45" s="179">
        <v>0</v>
      </c>
      <c r="GZ45" s="179" t="s">
        <v>3407</v>
      </c>
      <c r="HA45" s="179" t="s">
        <v>22</v>
      </c>
      <c r="HB45" s="179">
        <v>2</v>
      </c>
      <c r="HC45" s="179" t="s">
        <v>3301</v>
      </c>
      <c r="HD45" s="179" t="s">
        <v>3300</v>
      </c>
      <c r="HE45" s="176" t="s">
        <v>3716</v>
      </c>
      <c r="HF45" s="186" t="s">
        <v>3801</v>
      </c>
      <c r="HG45" s="186">
        <v>0</v>
      </c>
      <c r="HH45" s="186" t="s">
        <v>3407</v>
      </c>
      <c r="HI45" s="186" t="s">
        <v>22</v>
      </c>
      <c r="HJ45" s="186">
        <v>2</v>
      </c>
      <c r="HK45" s="186" t="s">
        <v>3301</v>
      </c>
      <c r="HL45" s="186" t="s">
        <v>3300</v>
      </c>
      <c r="HM45" s="187" t="s">
        <v>3716</v>
      </c>
      <c r="HN45" s="185" t="s">
        <v>3807</v>
      </c>
      <c r="HO45" s="179">
        <v>2</v>
      </c>
      <c r="HP45" s="179" t="s">
        <v>3407</v>
      </c>
      <c r="HQ45" s="179" t="s">
        <v>22</v>
      </c>
      <c r="HR45" s="179">
        <v>2</v>
      </c>
      <c r="HS45" s="179" t="s">
        <v>3301</v>
      </c>
      <c r="HT45" s="179" t="s">
        <v>3300</v>
      </c>
      <c r="HU45" s="176" t="s">
        <v>3716</v>
      </c>
      <c r="HV45" s="186" t="s">
        <v>3804</v>
      </c>
      <c r="HW45" s="186">
        <v>0</v>
      </c>
      <c r="HX45" s="186" t="s">
        <v>3407</v>
      </c>
      <c r="HY45" s="186" t="s">
        <v>22</v>
      </c>
      <c r="HZ45" s="186">
        <v>2</v>
      </c>
      <c r="IA45" s="186" t="s">
        <v>3301</v>
      </c>
      <c r="IB45" s="186" t="s">
        <v>3300</v>
      </c>
      <c r="IC45" s="187" t="s">
        <v>3716</v>
      </c>
      <c r="ID45" s="185" t="s">
        <v>3806</v>
      </c>
      <c r="IE45" s="179">
        <v>3</v>
      </c>
      <c r="IF45" s="179" t="s">
        <v>3407</v>
      </c>
      <c r="IG45" s="179" t="s">
        <v>22</v>
      </c>
      <c r="IH45" s="179">
        <v>2</v>
      </c>
      <c r="II45" s="179" t="s">
        <v>3301</v>
      </c>
      <c r="IJ45" s="179" t="s">
        <v>3300</v>
      </c>
      <c r="IK45" s="176" t="s">
        <v>3716</v>
      </c>
      <c r="IL45" s="186" t="s">
        <v>3805</v>
      </c>
      <c r="IM45" s="186">
        <v>1</v>
      </c>
      <c r="IN45" s="186" t="s">
        <v>3407</v>
      </c>
      <c r="IO45" s="186" t="s">
        <v>22</v>
      </c>
      <c r="IP45" s="186">
        <v>2</v>
      </c>
      <c r="IQ45" s="186" t="s">
        <v>3301</v>
      </c>
      <c r="IR45" s="186" t="s">
        <v>3300</v>
      </c>
      <c r="IS45" s="187" t="s">
        <v>3716</v>
      </c>
    </row>
    <row r="46" spans="1:253" s="281" customFormat="1" ht="12.75" customHeight="1" x14ac:dyDescent="0.25">
      <c r="A46" s="281" t="s">
        <v>661</v>
      </c>
      <c r="B46" s="281" t="s">
        <v>7953</v>
      </c>
      <c r="C46" s="281" t="s">
        <v>662</v>
      </c>
      <c r="D46" s="281" t="s">
        <v>663</v>
      </c>
      <c r="E46" s="281" t="s">
        <v>7436</v>
      </c>
      <c r="F46" s="281" t="s">
        <v>1082</v>
      </c>
      <c r="G46" s="174">
        <v>60620000</v>
      </c>
      <c r="H46" s="175" t="s">
        <v>1079</v>
      </c>
      <c r="I46" s="175" t="s">
        <v>22</v>
      </c>
      <c r="J46" s="175">
        <v>2</v>
      </c>
      <c r="K46" s="175" t="s">
        <v>1081</v>
      </c>
      <c r="L46" s="175" t="s">
        <v>1080</v>
      </c>
      <c r="M46" s="176" t="s">
        <v>1077</v>
      </c>
      <c r="N46" s="185" t="s">
        <v>674</v>
      </c>
      <c r="O46" s="177">
        <v>41054</v>
      </c>
      <c r="P46" s="177">
        <v>0</v>
      </c>
      <c r="Q46" s="177" t="s">
        <v>22</v>
      </c>
      <c r="R46" s="177">
        <v>2</v>
      </c>
      <c r="S46" s="177" t="s">
        <v>673</v>
      </c>
      <c r="T46" s="177" t="s">
        <v>672</v>
      </c>
      <c r="U46" s="178" t="s">
        <v>588</v>
      </c>
      <c r="V46" s="185" t="s">
        <v>1111</v>
      </c>
      <c r="W46" s="175">
        <v>7120000</v>
      </c>
      <c r="X46" s="175" t="s">
        <v>1101</v>
      </c>
      <c r="Y46" s="175" t="s">
        <v>22</v>
      </c>
      <c r="Z46" s="175">
        <v>2</v>
      </c>
      <c r="AA46" s="175" t="s">
        <v>1103</v>
      </c>
      <c r="AB46" s="175" t="s">
        <v>1102</v>
      </c>
      <c r="AC46" s="176" t="s">
        <v>1097</v>
      </c>
      <c r="AD46" s="185" t="s">
        <v>1109</v>
      </c>
      <c r="AE46" s="183" t="s">
        <v>14</v>
      </c>
      <c r="AF46" s="183" t="s">
        <v>1107</v>
      </c>
      <c r="AG46" s="183" t="s">
        <v>14</v>
      </c>
      <c r="AH46" s="183" t="s">
        <v>14</v>
      </c>
      <c r="AI46" s="183">
        <v>0</v>
      </c>
      <c r="AJ46" s="183" t="s">
        <v>1108</v>
      </c>
      <c r="AK46" s="184" t="s">
        <v>1097</v>
      </c>
      <c r="AL46" s="185" t="s">
        <v>1110</v>
      </c>
      <c r="AM46" s="175" t="s">
        <v>14</v>
      </c>
      <c r="AN46" s="175" t="s">
        <v>1107</v>
      </c>
      <c r="AO46" s="175" t="s">
        <v>14</v>
      </c>
      <c r="AP46" s="175" t="s">
        <v>14</v>
      </c>
      <c r="AQ46" s="175">
        <v>0</v>
      </c>
      <c r="AR46" s="175" t="s">
        <v>1108</v>
      </c>
      <c r="AS46" s="176" t="s">
        <v>1097</v>
      </c>
      <c r="AT46" s="186" t="s">
        <v>671</v>
      </c>
      <c r="AU46" s="183" t="s">
        <v>14</v>
      </c>
      <c r="AV46" s="183">
        <v>0</v>
      </c>
      <c r="AW46" s="183" t="s">
        <v>22</v>
      </c>
      <c r="AX46" s="183">
        <v>2</v>
      </c>
      <c r="AY46" s="183" t="s">
        <v>15</v>
      </c>
      <c r="AZ46" s="183">
        <v>0</v>
      </c>
      <c r="BA46" s="184" t="s">
        <v>588</v>
      </c>
      <c r="BB46" s="185" t="s">
        <v>670</v>
      </c>
      <c r="BC46" s="175" t="s">
        <v>14</v>
      </c>
      <c r="BD46" s="175">
        <v>0</v>
      </c>
      <c r="BE46" s="175" t="s">
        <v>22</v>
      </c>
      <c r="BF46" s="175">
        <v>2</v>
      </c>
      <c r="BG46" s="175" t="s">
        <v>15</v>
      </c>
      <c r="BH46" s="175">
        <v>0</v>
      </c>
      <c r="BI46" s="176" t="s">
        <v>588</v>
      </c>
      <c r="BJ46" s="186" t="s">
        <v>1078</v>
      </c>
      <c r="BK46" s="186">
        <v>238</v>
      </c>
      <c r="BL46" s="186" t="s">
        <v>1073</v>
      </c>
      <c r="BM46" s="186" t="s">
        <v>22</v>
      </c>
      <c r="BN46" s="186">
        <v>2</v>
      </c>
      <c r="BO46" s="186" t="s">
        <v>1075</v>
      </c>
      <c r="BP46" s="183" t="s">
        <v>1074</v>
      </c>
      <c r="BQ46" s="187" t="s">
        <v>1077</v>
      </c>
      <c r="BR46" s="185" t="s">
        <v>664</v>
      </c>
      <c r="BS46" s="179" t="s">
        <v>14</v>
      </c>
      <c r="BT46" s="179">
        <v>0</v>
      </c>
      <c r="BU46" s="179" t="s">
        <v>22</v>
      </c>
      <c r="BV46" s="179">
        <v>2</v>
      </c>
      <c r="BW46" s="179" t="s">
        <v>15</v>
      </c>
      <c r="BX46" s="179">
        <v>0</v>
      </c>
      <c r="BY46" s="176" t="s">
        <v>588</v>
      </c>
      <c r="BZ46" s="186" t="s">
        <v>666</v>
      </c>
      <c r="CA46" s="186">
        <v>0</v>
      </c>
      <c r="CB46" s="186" t="s">
        <v>14</v>
      </c>
      <c r="CC46" s="186" t="s">
        <v>22</v>
      </c>
      <c r="CD46" s="186">
        <v>2</v>
      </c>
      <c r="CE46" s="186" t="s">
        <v>665</v>
      </c>
      <c r="CF46" s="186" t="s">
        <v>14</v>
      </c>
      <c r="CG46" s="187" t="s">
        <v>588</v>
      </c>
      <c r="CH46" s="185" t="s">
        <v>8309</v>
      </c>
      <c r="CI46" s="186" t="e">
        <v>#N/A</v>
      </c>
      <c r="CJ46" s="186" t="e">
        <v>#N/A</v>
      </c>
      <c r="CK46" s="186" t="e">
        <v>#N/A</v>
      </c>
      <c r="CL46" s="186" t="e">
        <v>#N/A</v>
      </c>
      <c r="CM46" s="186" t="e">
        <v>#N/A</v>
      </c>
      <c r="CN46" s="186" t="e">
        <v>#N/A</v>
      </c>
      <c r="CO46" s="188" t="e">
        <v>#N/A</v>
      </c>
      <c r="CP46" s="186" t="s">
        <v>669</v>
      </c>
      <c r="CQ46" s="179" t="s">
        <v>14</v>
      </c>
      <c r="CR46" s="179">
        <v>0</v>
      </c>
      <c r="CS46" s="179" t="s">
        <v>22</v>
      </c>
      <c r="CT46" s="179">
        <v>2</v>
      </c>
      <c r="CU46" s="179" t="s">
        <v>15</v>
      </c>
      <c r="CV46" s="179">
        <v>0</v>
      </c>
      <c r="CW46" s="176" t="s">
        <v>588</v>
      </c>
      <c r="CX46" s="186" t="s">
        <v>1112</v>
      </c>
      <c r="CY46" s="183" t="s">
        <v>14</v>
      </c>
      <c r="CZ46" s="183" t="s">
        <v>14</v>
      </c>
      <c r="DA46" s="183" t="s">
        <v>14</v>
      </c>
      <c r="DB46" s="183" t="s">
        <v>14</v>
      </c>
      <c r="DC46" s="183">
        <v>0</v>
      </c>
      <c r="DD46" s="183">
        <v>0</v>
      </c>
      <c r="DE46" s="189" t="s">
        <v>1097</v>
      </c>
      <c r="DF46" s="185" t="s">
        <v>1104</v>
      </c>
      <c r="DG46" s="175">
        <v>7120000</v>
      </c>
      <c r="DH46" s="179" t="s">
        <v>1101</v>
      </c>
      <c r="DI46" s="179" t="s">
        <v>22</v>
      </c>
      <c r="DJ46" s="179">
        <v>2</v>
      </c>
      <c r="DK46" s="179" t="s">
        <v>1103</v>
      </c>
      <c r="DL46" s="179" t="s">
        <v>1102</v>
      </c>
      <c r="DM46" s="176" t="s">
        <v>1097</v>
      </c>
      <c r="DN46" s="186" t="s">
        <v>1119</v>
      </c>
      <c r="DO46" s="180" t="s">
        <v>14</v>
      </c>
      <c r="DP46" s="186" t="s">
        <v>1107</v>
      </c>
      <c r="DQ46" s="186" t="s">
        <v>14</v>
      </c>
      <c r="DR46" s="186" t="s">
        <v>14</v>
      </c>
      <c r="DS46" s="186" t="s">
        <v>1118</v>
      </c>
      <c r="DT46" s="186" t="s">
        <v>1108</v>
      </c>
      <c r="DU46" s="187" t="s">
        <v>1097</v>
      </c>
      <c r="DV46" s="185" t="s">
        <v>1105</v>
      </c>
      <c r="DW46" s="175" t="s">
        <v>14</v>
      </c>
      <c r="DX46" s="179" t="s">
        <v>14</v>
      </c>
      <c r="DY46" s="179" t="s">
        <v>14</v>
      </c>
      <c r="DZ46" s="179" t="s">
        <v>14</v>
      </c>
      <c r="EA46" s="179">
        <v>0</v>
      </c>
      <c r="EB46" s="179">
        <v>0</v>
      </c>
      <c r="EC46" s="176" t="s">
        <v>1097</v>
      </c>
      <c r="ED46" s="186" t="s">
        <v>1117</v>
      </c>
      <c r="EE46" s="183" t="s">
        <v>14</v>
      </c>
      <c r="EF46" s="186" t="s">
        <v>14</v>
      </c>
      <c r="EG46" s="186" t="s">
        <v>14</v>
      </c>
      <c r="EH46" s="186" t="s">
        <v>14</v>
      </c>
      <c r="EI46" s="186">
        <v>0</v>
      </c>
      <c r="EJ46" s="186">
        <v>0</v>
      </c>
      <c r="EK46" s="187" t="s">
        <v>1097</v>
      </c>
      <c r="EL46" s="185" t="s">
        <v>1098</v>
      </c>
      <c r="EM46" s="175" t="s">
        <v>14</v>
      </c>
      <c r="EN46" s="179" t="s">
        <v>14</v>
      </c>
      <c r="EO46" s="179" t="s">
        <v>14</v>
      </c>
      <c r="EP46" s="179" t="s">
        <v>14</v>
      </c>
      <c r="EQ46" s="179">
        <v>0</v>
      </c>
      <c r="ER46" s="179">
        <v>0</v>
      </c>
      <c r="ES46" s="176" t="s">
        <v>1097</v>
      </c>
      <c r="ET46" s="186" t="s">
        <v>1076</v>
      </c>
      <c r="EU46" s="186">
        <v>238</v>
      </c>
      <c r="EV46" s="186" t="s">
        <v>1073</v>
      </c>
      <c r="EW46" s="186" t="s">
        <v>22</v>
      </c>
      <c r="EX46" s="186">
        <v>2</v>
      </c>
      <c r="EY46" s="186" t="s">
        <v>1075</v>
      </c>
      <c r="EZ46" s="186" t="s">
        <v>1074</v>
      </c>
      <c r="FA46" s="187" t="s">
        <v>1077</v>
      </c>
      <c r="FB46" s="185" t="s">
        <v>668</v>
      </c>
      <c r="FC46" s="179">
        <v>2</v>
      </c>
      <c r="FD46" s="179">
        <v>0</v>
      </c>
      <c r="FE46" s="179" t="s">
        <v>22</v>
      </c>
      <c r="FF46" s="179">
        <v>2</v>
      </c>
      <c r="FG46" s="179" t="s">
        <v>667</v>
      </c>
      <c r="FH46" s="179">
        <v>0</v>
      </c>
      <c r="FI46" s="176" t="s">
        <v>588</v>
      </c>
      <c r="FJ46" s="185" t="s">
        <v>675</v>
      </c>
      <c r="FK46" s="186" t="s">
        <v>14</v>
      </c>
      <c r="FL46" s="186">
        <v>0</v>
      </c>
      <c r="FM46" s="186" t="s">
        <v>22</v>
      </c>
      <c r="FN46" s="186">
        <v>2</v>
      </c>
      <c r="FO46" s="186" t="s">
        <v>651</v>
      </c>
      <c r="FP46" s="183">
        <v>0</v>
      </c>
      <c r="FQ46" s="184" t="s">
        <v>588</v>
      </c>
      <c r="FR46" s="185" t="s">
        <v>676</v>
      </c>
      <c r="FS46" s="179" t="s">
        <v>14</v>
      </c>
      <c r="FT46" s="179">
        <v>0</v>
      </c>
      <c r="FU46" s="179" t="s">
        <v>22</v>
      </c>
      <c r="FV46" s="179">
        <v>2</v>
      </c>
      <c r="FW46" s="179" t="s">
        <v>651</v>
      </c>
      <c r="FX46" s="179">
        <v>0</v>
      </c>
      <c r="FY46" s="176" t="s">
        <v>588</v>
      </c>
      <c r="FZ46" s="186" t="s">
        <v>1099</v>
      </c>
      <c r="GA46" s="186">
        <v>1</v>
      </c>
      <c r="GB46" s="186" t="s">
        <v>1094</v>
      </c>
      <c r="GC46" s="186" t="s">
        <v>22</v>
      </c>
      <c r="GD46" s="186">
        <v>2</v>
      </c>
      <c r="GE46" s="186">
        <v>0</v>
      </c>
      <c r="GF46" s="186">
        <v>0</v>
      </c>
      <c r="GG46" s="187" t="s">
        <v>1097</v>
      </c>
      <c r="GH46" s="185" t="s">
        <v>1116</v>
      </c>
      <c r="GI46" s="179">
        <v>1</v>
      </c>
      <c r="GJ46" s="179" t="s">
        <v>1094</v>
      </c>
      <c r="GK46" s="179" t="s">
        <v>22</v>
      </c>
      <c r="GL46" s="179">
        <v>2</v>
      </c>
      <c r="GM46" s="179">
        <v>0</v>
      </c>
      <c r="GN46" s="179">
        <v>0</v>
      </c>
      <c r="GO46" s="176" t="s">
        <v>1097</v>
      </c>
      <c r="GP46" s="186" t="s">
        <v>1100</v>
      </c>
      <c r="GQ46" s="186">
        <v>1</v>
      </c>
      <c r="GR46" s="186" t="s">
        <v>1094</v>
      </c>
      <c r="GS46" s="186" t="s">
        <v>22</v>
      </c>
      <c r="GT46" s="186">
        <v>2</v>
      </c>
      <c r="GU46" s="186">
        <v>0</v>
      </c>
      <c r="GV46" s="186">
        <v>0</v>
      </c>
      <c r="GW46" s="187" t="s">
        <v>1097</v>
      </c>
      <c r="GX46" s="185" t="s">
        <v>1120</v>
      </c>
      <c r="GY46" s="179">
        <v>0</v>
      </c>
      <c r="GZ46" s="179" t="s">
        <v>1094</v>
      </c>
      <c r="HA46" s="179" t="s">
        <v>22</v>
      </c>
      <c r="HB46" s="179">
        <v>2</v>
      </c>
      <c r="HC46" s="179">
        <v>0</v>
      </c>
      <c r="HD46" s="179">
        <v>0</v>
      </c>
      <c r="HE46" s="176" t="s">
        <v>1097</v>
      </c>
      <c r="HF46" s="186" t="s">
        <v>1096</v>
      </c>
      <c r="HG46" s="186">
        <v>1</v>
      </c>
      <c r="HH46" s="186" t="s">
        <v>1094</v>
      </c>
      <c r="HI46" s="186" t="s">
        <v>22</v>
      </c>
      <c r="HJ46" s="186">
        <v>2</v>
      </c>
      <c r="HK46" s="186">
        <v>0</v>
      </c>
      <c r="HL46" s="186">
        <v>0</v>
      </c>
      <c r="HM46" s="187" t="s">
        <v>1097</v>
      </c>
      <c r="HN46" s="185" t="s">
        <v>1115</v>
      </c>
      <c r="HO46" s="179">
        <v>1</v>
      </c>
      <c r="HP46" s="179" t="s">
        <v>1094</v>
      </c>
      <c r="HQ46" s="179" t="s">
        <v>22</v>
      </c>
      <c r="HR46" s="179">
        <v>2</v>
      </c>
      <c r="HS46" s="179">
        <v>0</v>
      </c>
      <c r="HT46" s="179">
        <v>0</v>
      </c>
      <c r="HU46" s="176" t="s">
        <v>1097</v>
      </c>
      <c r="HV46" s="186" t="s">
        <v>1106</v>
      </c>
      <c r="HW46" s="186">
        <v>0</v>
      </c>
      <c r="HX46" s="186" t="s">
        <v>1094</v>
      </c>
      <c r="HY46" s="186" t="s">
        <v>22</v>
      </c>
      <c r="HZ46" s="186">
        <v>2</v>
      </c>
      <c r="IA46" s="186">
        <v>0</v>
      </c>
      <c r="IB46" s="186">
        <v>0</v>
      </c>
      <c r="IC46" s="187" t="s">
        <v>1097</v>
      </c>
      <c r="ID46" s="185" t="s">
        <v>1114</v>
      </c>
      <c r="IE46" s="179">
        <v>0</v>
      </c>
      <c r="IF46" s="179" t="s">
        <v>1094</v>
      </c>
      <c r="IG46" s="179" t="s">
        <v>22</v>
      </c>
      <c r="IH46" s="179">
        <v>2</v>
      </c>
      <c r="II46" s="179">
        <v>0</v>
      </c>
      <c r="IJ46" s="179">
        <v>0</v>
      </c>
      <c r="IK46" s="176" t="s">
        <v>1097</v>
      </c>
      <c r="IL46" s="186" t="s">
        <v>1113</v>
      </c>
      <c r="IM46" s="186">
        <v>0</v>
      </c>
      <c r="IN46" s="186" t="s">
        <v>1094</v>
      </c>
      <c r="IO46" s="186" t="s">
        <v>22</v>
      </c>
      <c r="IP46" s="186">
        <v>2</v>
      </c>
      <c r="IQ46" s="186">
        <v>0</v>
      </c>
      <c r="IR46" s="186">
        <v>0</v>
      </c>
      <c r="IS46" s="187" t="s">
        <v>1097</v>
      </c>
    </row>
    <row r="47" spans="1:253" s="281" customFormat="1" ht="12.75" customHeight="1" x14ac:dyDescent="0.25">
      <c r="A47" s="281" t="s">
        <v>215</v>
      </c>
      <c r="B47" s="281" t="s">
        <v>7953</v>
      </c>
      <c r="C47" s="281" t="s">
        <v>216</v>
      </c>
      <c r="D47" s="281" t="s">
        <v>217</v>
      </c>
      <c r="E47" s="281" t="s">
        <v>7441</v>
      </c>
      <c r="F47" s="281" t="s">
        <v>5295</v>
      </c>
      <c r="G47" s="174">
        <v>10806000</v>
      </c>
      <c r="H47" s="175" t="s">
        <v>5292</v>
      </c>
      <c r="I47" s="175" t="s">
        <v>42</v>
      </c>
      <c r="J47" s="175">
        <v>1</v>
      </c>
      <c r="K47" s="175" t="s">
        <v>5294</v>
      </c>
      <c r="L47" s="175" t="s">
        <v>5293</v>
      </c>
      <c r="M47" s="176" t="s">
        <v>5296</v>
      </c>
      <c r="N47" s="185" t="s">
        <v>4191</v>
      </c>
      <c r="O47" s="177">
        <v>40463</v>
      </c>
      <c r="P47" s="177" t="s">
        <v>4188</v>
      </c>
      <c r="Q47" s="177" t="s">
        <v>22</v>
      </c>
      <c r="R47" s="177">
        <v>2</v>
      </c>
      <c r="S47" s="177" t="s">
        <v>4190</v>
      </c>
      <c r="T47" s="177" t="s">
        <v>4189</v>
      </c>
      <c r="U47" s="178" t="s">
        <v>4068</v>
      </c>
      <c r="V47" s="185" t="s">
        <v>5300</v>
      </c>
      <c r="W47" s="175">
        <v>8708000</v>
      </c>
      <c r="X47" s="175" t="s">
        <v>5297</v>
      </c>
      <c r="Y47" s="175" t="s">
        <v>22</v>
      </c>
      <c r="Z47" s="175">
        <v>2</v>
      </c>
      <c r="AA47" s="175" t="s">
        <v>5299</v>
      </c>
      <c r="AB47" s="175" t="s">
        <v>5298</v>
      </c>
      <c r="AC47" s="176" t="s">
        <v>5296</v>
      </c>
      <c r="AD47" s="185" t="s">
        <v>6644</v>
      </c>
      <c r="AE47" s="183">
        <v>1917000</v>
      </c>
      <c r="AF47" s="183" t="s">
        <v>6641</v>
      </c>
      <c r="AG47" s="183" t="s">
        <v>60</v>
      </c>
      <c r="AH47" s="183">
        <v>3</v>
      </c>
      <c r="AI47" s="183" t="s">
        <v>6643</v>
      </c>
      <c r="AJ47" s="183" t="s">
        <v>6642</v>
      </c>
      <c r="AK47" s="184" t="s">
        <v>6557</v>
      </c>
      <c r="AL47" s="185" t="s">
        <v>6646</v>
      </c>
      <c r="AM47" s="175">
        <v>1397000</v>
      </c>
      <c r="AN47" s="175" t="s">
        <v>6641</v>
      </c>
      <c r="AO47" s="175" t="s">
        <v>60</v>
      </c>
      <c r="AP47" s="175">
        <v>3</v>
      </c>
      <c r="AQ47" s="175" t="s">
        <v>6645</v>
      </c>
      <c r="AR47" s="175" t="s">
        <v>6642</v>
      </c>
      <c r="AS47" s="176" t="s">
        <v>6557</v>
      </c>
      <c r="AT47" s="186" t="s">
        <v>2951</v>
      </c>
      <c r="AU47" s="183" t="s">
        <v>14</v>
      </c>
      <c r="AV47" s="183" t="s">
        <v>2948</v>
      </c>
      <c r="AW47" s="183" t="s">
        <v>14</v>
      </c>
      <c r="AX47" s="183" t="s">
        <v>14</v>
      </c>
      <c r="AY47" s="183" t="s">
        <v>2950</v>
      </c>
      <c r="AZ47" s="183" t="s">
        <v>2949</v>
      </c>
      <c r="BA47" s="184" t="s">
        <v>2952</v>
      </c>
      <c r="BB47" s="185" t="s">
        <v>2524</v>
      </c>
      <c r="BC47" s="175" t="s">
        <v>14</v>
      </c>
      <c r="BD47" s="175" t="s">
        <v>14</v>
      </c>
      <c r="BE47" s="175" t="s">
        <v>14</v>
      </c>
      <c r="BF47" s="175" t="s">
        <v>14</v>
      </c>
      <c r="BG47" s="175" t="s">
        <v>218</v>
      </c>
      <c r="BH47" s="175" t="s">
        <v>14</v>
      </c>
      <c r="BI47" s="176" t="s">
        <v>2490</v>
      </c>
      <c r="BJ47" s="186" t="s">
        <v>4187</v>
      </c>
      <c r="BK47" s="186">
        <v>0</v>
      </c>
      <c r="BL47" s="186" t="s">
        <v>4184</v>
      </c>
      <c r="BM47" s="186" t="s">
        <v>60</v>
      </c>
      <c r="BN47" s="186">
        <v>3</v>
      </c>
      <c r="BO47" s="186" t="s">
        <v>4185</v>
      </c>
      <c r="BP47" s="183" t="s">
        <v>2949</v>
      </c>
      <c r="BQ47" s="187" t="s">
        <v>4068</v>
      </c>
      <c r="BR47" s="185" t="s">
        <v>2521</v>
      </c>
      <c r="BS47" s="179" t="s">
        <v>14</v>
      </c>
      <c r="BT47" s="179" t="s">
        <v>14</v>
      </c>
      <c r="BU47" s="179" t="s">
        <v>14</v>
      </c>
      <c r="BV47" s="179" t="s">
        <v>14</v>
      </c>
      <c r="BW47" s="179" t="s">
        <v>2520</v>
      </c>
      <c r="BX47" s="179" t="s">
        <v>14</v>
      </c>
      <c r="BY47" s="176" t="s">
        <v>2490</v>
      </c>
      <c r="BZ47" s="186" t="s">
        <v>2523</v>
      </c>
      <c r="CA47" s="186" t="s">
        <v>14</v>
      </c>
      <c r="CB47" s="186" t="s">
        <v>14</v>
      </c>
      <c r="CC47" s="186" t="s">
        <v>14</v>
      </c>
      <c r="CD47" s="186" t="s">
        <v>14</v>
      </c>
      <c r="CE47" s="186" t="s">
        <v>2522</v>
      </c>
      <c r="CF47" s="186" t="s">
        <v>14</v>
      </c>
      <c r="CG47" s="187" t="s">
        <v>2490</v>
      </c>
      <c r="CH47" s="185" t="s">
        <v>8310</v>
      </c>
      <c r="CI47" s="186" t="e">
        <v>#N/A</v>
      </c>
      <c r="CJ47" s="186" t="e">
        <v>#N/A</v>
      </c>
      <c r="CK47" s="186" t="e">
        <v>#N/A</v>
      </c>
      <c r="CL47" s="186" t="e">
        <v>#N/A</v>
      </c>
      <c r="CM47" s="186" t="e">
        <v>#N/A</v>
      </c>
      <c r="CN47" s="186" t="e">
        <v>#N/A</v>
      </c>
      <c r="CO47" s="188" t="e">
        <v>#N/A</v>
      </c>
      <c r="CP47" s="186" t="s">
        <v>2798</v>
      </c>
      <c r="CQ47" s="179" t="s">
        <v>14</v>
      </c>
      <c r="CR47" s="179" t="s">
        <v>2795</v>
      </c>
      <c r="CS47" s="179" t="s">
        <v>14</v>
      </c>
      <c r="CT47" s="179" t="s">
        <v>14</v>
      </c>
      <c r="CU47" s="179" t="s">
        <v>2797</v>
      </c>
      <c r="CV47" s="179" t="s">
        <v>2796</v>
      </c>
      <c r="CW47" s="176" t="s">
        <v>2779</v>
      </c>
      <c r="CX47" s="186" t="s">
        <v>6650</v>
      </c>
      <c r="CY47" s="183">
        <v>1308000</v>
      </c>
      <c r="CZ47" s="183" t="s">
        <v>6647</v>
      </c>
      <c r="DA47" s="183" t="s">
        <v>22</v>
      </c>
      <c r="DB47" s="183">
        <v>2</v>
      </c>
      <c r="DC47" s="183" t="s">
        <v>6649</v>
      </c>
      <c r="DD47" s="183" t="s">
        <v>6648</v>
      </c>
      <c r="DE47" s="189" t="s">
        <v>6557</v>
      </c>
      <c r="DF47" s="185" t="s">
        <v>6652</v>
      </c>
      <c r="DG47" s="175">
        <v>6790000</v>
      </c>
      <c r="DH47" s="179" t="s">
        <v>6647</v>
      </c>
      <c r="DI47" s="179" t="s">
        <v>22</v>
      </c>
      <c r="DJ47" s="179">
        <v>2</v>
      </c>
      <c r="DK47" s="179" t="s">
        <v>6651</v>
      </c>
      <c r="DL47" s="179" t="s">
        <v>6648</v>
      </c>
      <c r="DM47" s="176" t="s">
        <v>6557</v>
      </c>
      <c r="DN47" s="186" t="s">
        <v>6654</v>
      </c>
      <c r="DO47" s="183">
        <v>609000</v>
      </c>
      <c r="DP47" s="186" t="s">
        <v>6647</v>
      </c>
      <c r="DQ47" s="186" t="s">
        <v>22</v>
      </c>
      <c r="DR47" s="186">
        <v>2</v>
      </c>
      <c r="DS47" s="186" t="s">
        <v>6653</v>
      </c>
      <c r="DT47" s="186" t="s">
        <v>6648</v>
      </c>
      <c r="DU47" s="187" t="s">
        <v>6557</v>
      </c>
      <c r="DV47" s="185" t="s">
        <v>6655</v>
      </c>
      <c r="DW47" s="175">
        <v>785000</v>
      </c>
      <c r="DX47" s="179" t="s">
        <v>6647</v>
      </c>
      <c r="DY47" s="179" t="s">
        <v>22</v>
      </c>
      <c r="DZ47" s="179">
        <v>2</v>
      </c>
      <c r="EA47" s="179" t="s">
        <v>6649</v>
      </c>
      <c r="EB47" s="179" t="s">
        <v>6648</v>
      </c>
      <c r="EC47" s="176" t="s">
        <v>6557</v>
      </c>
      <c r="ED47" s="186" t="s">
        <v>6656</v>
      </c>
      <c r="EE47" s="183">
        <v>523000</v>
      </c>
      <c r="EF47" s="186" t="s">
        <v>6647</v>
      </c>
      <c r="EG47" s="186" t="s">
        <v>22</v>
      </c>
      <c r="EH47" s="186">
        <v>2</v>
      </c>
      <c r="EI47" s="186" t="s">
        <v>6649</v>
      </c>
      <c r="EJ47" s="186" t="s">
        <v>6648</v>
      </c>
      <c r="EK47" s="187" t="s">
        <v>6557</v>
      </c>
      <c r="EL47" s="185" t="s">
        <v>6657</v>
      </c>
      <c r="EM47" s="175">
        <v>0</v>
      </c>
      <c r="EN47" s="179" t="s">
        <v>6647</v>
      </c>
      <c r="EO47" s="179" t="s">
        <v>22</v>
      </c>
      <c r="EP47" s="179">
        <v>2</v>
      </c>
      <c r="EQ47" s="179" t="s">
        <v>6649</v>
      </c>
      <c r="ER47" s="179" t="s">
        <v>6648</v>
      </c>
      <c r="ES47" s="176" t="s">
        <v>6557</v>
      </c>
      <c r="ET47" s="186" t="s">
        <v>4186</v>
      </c>
      <c r="EU47" s="186">
        <v>0</v>
      </c>
      <c r="EV47" s="186" t="s">
        <v>4184</v>
      </c>
      <c r="EW47" s="186" t="s">
        <v>60</v>
      </c>
      <c r="EX47" s="186">
        <v>3</v>
      </c>
      <c r="EY47" s="186" t="s">
        <v>4185</v>
      </c>
      <c r="EZ47" s="186" t="s">
        <v>2949</v>
      </c>
      <c r="FA47" s="187" t="s">
        <v>4068</v>
      </c>
      <c r="FB47" s="185" t="s">
        <v>2794</v>
      </c>
      <c r="FC47" s="179">
        <v>2</v>
      </c>
      <c r="FD47" s="179" t="s">
        <v>2792</v>
      </c>
      <c r="FE47" s="179" t="s">
        <v>22</v>
      </c>
      <c r="FF47" s="179">
        <v>2</v>
      </c>
      <c r="FG47" s="179" t="s">
        <v>266</v>
      </c>
      <c r="FH47" s="179" t="s">
        <v>2793</v>
      </c>
      <c r="FI47" s="176" t="s">
        <v>2779</v>
      </c>
      <c r="FJ47" s="185" t="s">
        <v>219</v>
      </c>
      <c r="FK47" s="186" t="s">
        <v>14</v>
      </c>
      <c r="FL47" s="186">
        <v>0</v>
      </c>
      <c r="FM47" s="186" t="s">
        <v>14</v>
      </c>
      <c r="FN47" s="186" t="s">
        <v>14</v>
      </c>
      <c r="FO47" s="186" t="s">
        <v>218</v>
      </c>
      <c r="FP47" s="183">
        <v>0</v>
      </c>
      <c r="FQ47" s="184" t="s">
        <v>212</v>
      </c>
      <c r="FR47" s="185" t="s">
        <v>220</v>
      </c>
      <c r="FS47" s="179" t="s">
        <v>14</v>
      </c>
      <c r="FT47" s="179">
        <v>0</v>
      </c>
      <c r="FU47" s="179" t="s">
        <v>14</v>
      </c>
      <c r="FV47" s="179" t="s">
        <v>14</v>
      </c>
      <c r="FW47" s="179" t="s">
        <v>218</v>
      </c>
      <c r="FX47" s="179">
        <v>0</v>
      </c>
      <c r="FY47" s="176" t="s">
        <v>212</v>
      </c>
      <c r="FZ47" s="186" t="s">
        <v>3811</v>
      </c>
      <c r="GA47" s="186">
        <v>1</v>
      </c>
      <c r="GB47" s="186" t="s">
        <v>3407</v>
      </c>
      <c r="GC47" s="186" t="s">
        <v>22</v>
      </c>
      <c r="GD47" s="186">
        <v>2</v>
      </c>
      <c r="GE47" s="186" t="s">
        <v>3301</v>
      </c>
      <c r="GF47" s="186" t="s">
        <v>3300</v>
      </c>
      <c r="GG47" s="187" t="s">
        <v>3716</v>
      </c>
      <c r="GH47" s="185" t="s">
        <v>3817</v>
      </c>
      <c r="GI47" s="179">
        <v>1</v>
      </c>
      <c r="GJ47" s="179" t="s">
        <v>3407</v>
      </c>
      <c r="GK47" s="179" t="s">
        <v>22</v>
      </c>
      <c r="GL47" s="179">
        <v>2</v>
      </c>
      <c r="GM47" s="179" t="s">
        <v>3301</v>
      </c>
      <c r="GN47" s="179" t="s">
        <v>3300</v>
      </c>
      <c r="GO47" s="176" t="s">
        <v>3716</v>
      </c>
      <c r="GP47" s="186" t="s">
        <v>3812</v>
      </c>
      <c r="GQ47" s="186">
        <v>0</v>
      </c>
      <c r="GR47" s="186" t="s">
        <v>3407</v>
      </c>
      <c r="GS47" s="186" t="s">
        <v>22</v>
      </c>
      <c r="GT47" s="186">
        <v>2</v>
      </c>
      <c r="GU47" s="186" t="s">
        <v>3301</v>
      </c>
      <c r="GV47" s="186" t="s">
        <v>3300</v>
      </c>
      <c r="GW47" s="187" t="s">
        <v>3716</v>
      </c>
      <c r="GX47" s="185" t="s">
        <v>3818</v>
      </c>
      <c r="GY47" s="179">
        <v>0</v>
      </c>
      <c r="GZ47" s="179" t="s">
        <v>3407</v>
      </c>
      <c r="HA47" s="179" t="s">
        <v>22</v>
      </c>
      <c r="HB47" s="179">
        <v>2</v>
      </c>
      <c r="HC47" s="179" t="s">
        <v>3301</v>
      </c>
      <c r="HD47" s="179" t="s">
        <v>3300</v>
      </c>
      <c r="HE47" s="176" t="s">
        <v>3716</v>
      </c>
      <c r="HF47" s="186" t="s">
        <v>3810</v>
      </c>
      <c r="HG47" s="186">
        <v>2</v>
      </c>
      <c r="HH47" s="186" t="s">
        <v>3407</v>
      </c>
      <c r="HI47" s="186" t="s">
        <v>22</v>
      </c>
      <c r="HJ47" s="186">
        <v>2</v>
      </c>
      <c r="HK47" s="186" t="s">
        <v>3301</v>
      </c>
      <c r="HL47" s="186" t="s">
        <v>3300</v>
      </c>
      <c r="HM47" s="187" t="s">
        <v>3716</v>
      </c>
      <c r="HN47" s="185" t="s">
        <v>3816</v>
      </c>
      <c r="HO47" s="179">
        <v>1</v>
      </c>
      <c r="HP47" s="179" t="s">
        <v>3407</v>
      </c>
      <c r="HQ47" s="179" t="s">
        <v>22</v>
      </c>
      <c r="HR47" s="179">
        <v>2</v>
      </c>
      <c r="HS47" s="179" t="s">
        <v>3301</v>
      </c>
      <c r="HT47" s="179" t="s">
        <v>3300</v>
      </c>
      <c r="HU47" s="176" t="s">
        <v>3716</v>
      </c>
      <c r="HV47" s="186" t="s">
        <v>3813</v>
      </c>
      <c r="HW47" s="186">
        <v>2</v>
      </c>
      <c r="HX47" s="186" t="s">
        <v>3407</v>
      </c>
      <c r="HY47" s="186" t="s">
        <v>22</v>
      </c>
      <c r="HZ47" s="186">
        <v>2</v>
      </c>
      <c r="IA47" s="186" t="s">
        <v>3301</v>
      </c>
      <c r="IB47" s="186" t="s">
        <v>3300</v>
      </c>
      <c r="IC47" s="187" t="s">
        <v>3716</v>
      </c>
      <c r="ID47" s="185" t="s">
        <v>3815</v>
      </c>
      <c r="IE47" s="179">
        <v>0</v>
      </c>
      <c r="IF47" s="179" t="s">
        <v>3407</v>
      </c>
      <c r="IG47" s="179" t="s">
        <v>22</v>
      </c>
      <c r="IH47" s="179">
        <v>2</v>
      </c>
      <c r="II47" s="179" t="s">
        <v>3301</v>
      </c>
      <c r="IJ47" s="179" t="s">
        <v>3300</v>
      </c>
      <c r="IK47" s="176" t="s">
        <v>3716</v>
      </c>
      <c r="IL47" s="186" t="s">
        <v>3814</v>
      </c>
      <c r="IM47" s="186">
        <v>2</v>
      </c>
      <c r="IN47" s="186" t="s">
        <v>3407</v>
      </c>
      <c r="IO47" s="186" t="s">
        <v>22</v>
      </c>
      <c r="IP47" s="186">
        <v>2</v>
      </c>
      <c r="IQ47" s="186" t="s">
        <v>3301</v>
      </c>
      <c r="IR47" s="186" t="s">
        <v>3300</v>
      </c>
      <c r="IS47" s="187" t="s">
        <v>3716</v>
      </c>
    </row>
    <row r="48" spans="1:253" s="281" customFormat="1" ht="12.75" customHeight="1" x14ac:dyDescent="0.25">
      <c r="A48" s="281" t="s">
        <v>677</v>
      </c>
      <c r="B48" s="281" t="s">
        <v>7953</v>
      </c>
      <c r="C48" s="281" t="s">
        <v>678</v>
      </c>
      <c r="D48" s="281" t="s">
        <v>679</v>
      </c>
      <c r="E48" s="281" t="s">
        <v>7444</v>
      </c>
      <c r="F48" s="281" t="s">
        <v>2773</v>
      </c>
      <c r="G48" s="174">
        <v>51393000</v>
      </c>
      <c r="H48" s="175" t="s">
        <v>2770</v>
      </c>
      <c r="I48" s="175" t="s">
        <v>42</v>
      </c>
      <c r="J48" s="175">
        <v>1</v>
      </c>
      <c r="K48" s="175" t="s">
        <v>2772</v>
      </c>
      <c r="L48" s="175" t="s">
        <v>2771</v>
      </c>
      <c r="M48" s="176" t="s">
        <v>2774</v>
      </c>
      <c r="N48" s="185" t="s">
        <v>5627</v>
      </c>
      <c r="O48" s="177">
        <v>113673</v>
      </c>
      <c r="P48" s="177" t="s">
        <v>5624</v>
      </c>
      <c r="Q48" s="177" t="s">
        <v>42</v>
      </c>
      <c r="R48" s="177">
        <v>1</v>
      </c>
      <c r="S48" s="177" t="s">
        <v>5626</v>
      </c>
      <c r="T48" s="177" t="s">
        <v>5625</v>
      </c>
      <c r="U48" s="178" t="s">
        <v>5628</v>
      </c>
      <c r="V48" s="185" t="s">
        <v>5636</v>
      </c>
      <c r="W48" s="175">
        <v>6684000</v>
      </c>
      <c r="X48" s="175" t="s">
        <v>5633</v>
      </c>
      <c r="Y48" s="175" t="s">
        <v>22</v>
      </c>
      <c r="Z48" s="175">
        <v>2</v>
      </c>
      <c r="AA48" s="175" t="s">
        <v>5635</v>
      </c>
      <c r="AB48" s="175" t="s">
        <v>5634</v>
      </c>
      <c r="AC48" s="176" t="s">
        <v>5628</v>
      </c>
      <c r="AD48" s="185" t="s">
        <v>5632</v>
      </c>
      <c r="AE48" s="183">
        <v>519000</v>
      </c>
      <c r="AF48" s="183" t="s">
        <v>5629</v>
      </c>
      <c r="AG48" s="183" t="s">
        <v>60</v>
      </c>
      <c r="AH48" s="183">
        <v>3</v>
      </c>
      <c r="AI48" s="183" t="s">
        <v>5631</v>
      </c>
      <c r="AJ48" s="183" t="s">
        <v>5630</v>
      </c>
      <c r="AK48" s="184" t="s">
        <v>5628</v>
      </c>
      <c r="AL48" s="185" t="s">
        <v>5638</v>
      </c>
      <c r="AM48" s="175">
        <v>519000</v>
      </c>
      <c r="AN48" s="175" t="s">
        <v>5629</v>
      </c>
      <c r="AO48" s="175" t="s">
        <v>22</v>
      </c>
      <c r="AP48" s="175">
        <v>2</v>
      </c>
      <c r="AQ48" s="175" t="s">
        <v>5637</v>
      </c>
      <c r="AR48" s="175" t="s">
        <v>5630</v>
      </c>
      <c r="AS48" s="176" t="s">
        <v>5628</v>
      </c>
      <c r="AT48" s="186" t="s">
        <v>1347</v>
      </c>
      <c r="AU48" s="183">
        <v>0</v>
      </c>
      <c r="AV48" s="183" t="s">
        <v>14</v>
      </c>
      <c r="AW48" s="183" t="s">
        <v>22</v>
      </c>
      <c r="AX48" s="183">
        <v>2</v>
      </c>
      <c r="AY48" s="183" t="s">
        <v>1346</v>
      </c>
      <c r="AZ48" s="183" t="s">
        <v>14</v>
      </c>
      <c r="BA48" s="184" t="s">
        <v>1344</v>
      </c>
      <c r="BB48" s="185" t="s">
        <v>686</v>
      </c>
      <c r="BC48" s="175" t="s">
        <v>14</v>
      </c>
      <c r="BD48" s="175">
        <v>0</v>
      </c>
      <c r="BE48" s="175" t="s">
        <v>14</v>
      </c>
      <c r="BF48" s="175" t="s">
        <v>14</v>
      </c>
      <c r="BG48" s="175" t="s">
        <v>15</v>
      </c>
      <c r="BH48" s="175">
        <v>0</v>
      </c>
      <c r="BI48" s="176" t="s">
        <v>588</v>
      </c>
      <c r="BJ48" s="186" t="s">
        <v>685</v>
      </c>
      <c r="BK48" s="186" t="s">
        <v>14</v>
      </c>
      <c r="BL48" s="186">
        <v>0</v>
      </c>
      <c r="BM48" s="186" t="s">
        <v>14</v>
      </c>
      <c r="BN48" s="186" t="s">
        <v>14</v>
      </c>
      <c r="BO48" s="186" t="s">
        <v>15</v>
      </c>
      <c r="BP48" s="183">
        <v>0</v>
      </c>
      <c r="BQ48" s="187" t="s">
        <v>588</v>
      </c>
      <c r="BR48" s="185" t="s">
        <v>1343</v>
      </c>
      <c r="BS48" s="179">
        <v>0</v>
      </c>
      <c r="BT48" s="179" t="s">
        <v>14</v>
      </c>
      <c r="BU48" s="179" t="s">
        <v>22</v>
      </c>
      <c r="BV48" s="179">
        <v>2</v>
      </c>
      <c r="BW48" s="179" t="s">
        <v>1342</v>
      </c>
      <c r="BX48" s="179" t="s">
        <v>14</v>
      </c>
      <c r="BY48" s="176" t="s">
        <v>1344</v>
      </c>
      <c r="BZ48" s="186" t="s">
        <v>1345</v>
      </c>
      <c r="CA48" s="186">
        <v>0</v>
      </c>
      <c r="CB48" s="186" t="s">
        <v>14</v>
      </c>
      <c r="CC48" s="186" t="s">
        <v>22</v>
      </c>
      <c r="CD48" s="186">
        <v>2</v>
      </c>
      <c r="CE48" s="186" t="s">
        <v>1342</v>
      </c>
      <c r="CF48" s="186" t="s">
        <v>14</v>
      </c>
      <c r="CG48" s="187" t="s">
        <v>1344</v>
      </c>
      <c r="CH48" s="185" t="s">
        <v>8311</v>
      </c>
      <c r="CI48" s="186" t="e">
        <v>#N/A</v>
      </c>
      <c r="CJ48" s="186" t="e">
        <v>#N/A</v>
      </c>
      <c r="CK48" s="186" t="e">
        <v>#N/A</v>
      </c>
      <c r="CL48" s="186" t="e">
        <v>#N/A</v>
      </c>
      <c r="CM48" s="186" t="e">
        <v>#N/A</v>
      </c>
      <c r="CN48" s="186" t="e">
        <v>#N/A</v>
      </c>
      <c r="CO48" s="188" t="e">
        <v>#N/A</v>
      </c>
      <c r="CP48" s="186" t="s">
        <v>684</v>
      </c>
      <c r="CQ48" s="179" t="s">
        <v>14</v>
      </c>
      <c r="CR48" s="179">
        <v>0</v>
      </c>
      <c r="CS48" s="179" t="s">
        <v>14</v>
      </c>
      <c r="CT48" s="179" t="s">
        <v>14</v>
      </c>
      <c r="CU48" s="179" t="s">
        <v>15</v>
      </c>
      <c r="CV48" s="179">
        <v>0</v>
      </c>
      <c r="CW48" s="176" t="s">
        <v>588</v>
      </c>
      <c r="CX48" s="186" t="s">
        <v>5645</v>
      </c>
      <c r="CY48" s="183">
        <v>519000</v>
      </c>
      <c r="CZ48" s="183" t="s">
        <v>5642</v>
      </c>
      <c r="DA48" s="183" t="s">
        <v>22</v>
      </c>
      <c r="DB48" s="183">
        <v>2</v>
      </c>
      <c r="DC48" s="183" t="s">
        <v>5644</v>
      </c>
      <c r="DD48" s="183" t="s">
        <v>5643</v>
      </c>
      <c r="DE48" s="189" t="s">
        <v>5628</v>
      </c>
      <c r="DF48" s="185" t="s">
        <v>5646</v>
      </c>
      <c r="DG48" s="175">
        <v>6165000</v>
      </c>
      <c r="DH48" s="179" t="s">
        <v>5642</v>
      </c>
      <c r="DI48" s="179" t="s">
        <v>22</v>
      </c>
      <c r="DJ48" s="179">
        <v>2</v>
      </c>
      <c r="DK48" s="179" t="s">
        <v>5644</v>
      </c>
      <c r="DL48" s="179" t="s">
        <v>5643</v>
      </c>
      <c r="DM48" s="176" t="s">
        <v>5628</v>
      </c>
      <c r="DN48" s="186" t="s">
        <v>2448</v>
      </c>
      <c r="DO48" s="183">
        <v>0</v>
      </c>
      <c r="DP48" s="186" t="s">
        <v>2443</v>
      </c>
      <c r="DQ48" s="186" t="s">
        <v>22</v>
      </c>
      <c r="DR48" s="186">
        <v>2</v>
      </c>
      <c r="DS48" s="186" t="s">
        <v>2445</v>
      </c>
      <c r="DT48" s="186" t="s">
        <v>2444</v>
      </c>
      <c r="DU48" s="187" t="s">
        <v>2423</v>
      </c>
      <c r="DV48" s="185" t="s">
        <v>5647</v>
      </c>
      <c r="DW48" s="175">
        <v>519000</v>
      </c>
      <c r="DX48" s="179" t="s">
        <v>5642</v>
      </c>
      <c r="DY48" s="179" t="s">
        <v>22</v>
      </c>
      <c r="DZ48" s="179">
        <v>2</v>
      </c>
      <c r="EA48" s="179" t="s">
        <v>5644</v>
      </c>
      <c r="EB48" s="179" t="s">
        <v>5643</v>
      </c>
      <c r="EC48" s="176" t="s">
        <v>5628</v>
      </c>
      <c r="ED48" s="186" t="s">
        <v>2447</v>
      </c>
      <c r="EE48" s="183">
        <v>0</v>
      </c>
      <c r="EF48" s="186" t="s">
        <v>2443</v>
      </c>
      <c r="EG48" s="186" t="s">
        <v>22</v>
      </c>
      <c r="EH48" s="186">
        <v>2</v>
      </c>
      <c r="EI48" s="186" t="s">
        <v>2445</v>
      </c>
      <c r="EJ48" s="186" t="s">
        <v>2444</v>
      </c>
      <c r="EK48" s="187" t="s">
        <v>2423</v>
      </c>
      <c r="EL48" s="185" t="s">
        <v>2446</v>
      </c>
      <c r="EM48" s="175">
        <v>0</v>
      </c>
      <c r="EN48" s="179" t="s">
        <v>2443</v>
      </c>
      <c r="EO48" s="179" t="s">
        <v>22</v>
      </c>
      <c r="EP48" s="179">
        <v>2</v>
      </c>
      <c r="EQ48" s="179" t="s">
        <v>2445</v>
      </c>
      <c r="ER48" s="179" t="s">
        <v>2444</v>
      </c>
      <c r="ES48" s="176" t="s">
        <v>2423</v>
      </c>
      <c r="ET48" s="186" t="s">
        <v>5641</v>
      </c>
      <c r="EU48" s="186">
        <v>100</v>
      </c>
      <c r="EV48" s="186" t="s">
        <v>5639</v>
      </c>
      <c r="EW48" s="186" t="s">
        <v>22</v>
      </c>
      <c r="EX48" s="186">
        <v>2</v>
      </c>
      <c r="EY48" s="186" t="s">
        <v>5640</v>
      </c>
      <c r="EZ48" s="186" t="s">
        <v>2949</v>
      </c>
      <c r="FA48" s="187" t="s">
        <v>5628</v>
      </c>
      <c r="FB48" s="185" t="s">
        <v>683</v>
      </c>
      <c r="FC48" s="179">
        <v>2</v>
      </c>
      <c r="FD48" s="179" t="s">
        <v>680</v>
      </c>
      <c r="FE48" s="179" t="s">
        <v>22</v>
      </c>
      <c r="FF48" s="179">
        <v>2</v>
      </c>
      <c r="FG48" s="179" t="s">
        <v>682</v>
      </c>
      <c r="FH48" s="179" t="s">
        <v>681</v>
      </c>
      <c r="FI48" s="176" t="s">
        <v>588</v>
      </c>
      <c r="FJ48" s="185" t="s">
        <v>687</v>
      </c>
      <c r="FK48" s="186" t="s">
        <v>14</v>
      </c>
      <c r="FL48" s="186">
        <v>0</v>
      </c>
      <c r="FM48" s="186" t="s">
        <v>14</v>
      </c>
      <c r="FN48" s="186" t="s">
        <v>14</v>
      </c>
      <c r="FO48" s="186" t="s">
        <v>15</v>
      </c>
      <c r="FP48" s="183">
        <v>0</v>
      </c>
      <c r="FQ48" s="184" t="s">
        <v>588</v>
      </c>
      <c r="FR48" s="185" t="s">
        <v>688</v>
      </c>
      <c r="FS48" s="179" t="s">
        <v>14</v>
      </c>
      <c r="FT48" s="179">
        <v>0</v>
      </c>
      <c r="FU48" s="179" t="s">
        <v>14</v>
      </c>
      <c r="FV48" s="179" t="s">
        <v>14</v>
      </c>
      <c r="FW48" s="179" t="s">
        <v>15</v>
      </c>
      <c r="FX48" s="179">
        <v>0</v>
      </c>
      <c r="FY48" s="176" t="s">
        <v>588</v>
      </c>
      <c r="FZ48" s="186" t="s">
        <v>1628</v>
      </c>
      <c r="GA48" s="186">
        <v>0</v>
      </c>
      <c r="GB48" s="186" t="s">
        <v>1623</v>
      </c>
      <c r="GC48" s="186" t="s">
        <v>42</v>
      </c>
      <c r="GD48" s="186">
        <v>1</v>
      </c>
      <c r="GE48" s="186" t="s">
        <v>1625</v>
      </c>
      <c r="GF48" s="186" t="s">
        <v>1624</v>
      </c>
      <c r="GG48" s="187" t="s">
        <v>1627</v>
      </c>
      <c r="GH48" s="185" t="s">
        <v>1634</v>
      </c>
      <c r="GI48" s="179">
        <v>0</v>
      </c>
      <c r="GJ48" s="179" t="s">
        <v>1623</v>
      </c>
      <c r="GK48" s="179" t="s">
        <v>42</v>
      </c>
      <c r="GL48" s="179">
        <v>1</v>
      </c>
      <c r="GM48" s="179" t="s">
        <v>1625</v>
      </c>
      <c r="GN48" s="179" t="s">
        <v>1624</v>
      </c>
      <c r="GO48" s="176" t="s">
        <v>1627</v>
      </c>
      <c r="GP48" s="186" t="s">
        <v>1629</v>
      </c>
      <c r="GQ48" s="186">
        <v>0</v>
      </c>
      <c r="GR48" s="186" t="s">
        <v>1623</v>
      </c>
      <c r="GS48" s="186" t="s">
        <v>42</v>
      </c>
      <c r="GT48" s="186">
        <v>1</v>
      </c>
      <c r="GU48" s="186" t="s">
        <v>1625</v>
      </c>
      <c r="GV48" s="186" t="s">
        <v>1624</v>
      </c>
      <c r="GW48" s="187" t="s">
        <v>1627</v>
      </c>
      <c r="GX48" s="185" t="s">
        <v>1635</v>
      </c>
      <c r="GY48" s="179">
        <v>0</v>
      </c>
      <c r="GZ48" s="179" t="s">
        <v>1623</v>
      </c>
      <c r="HA48" s="179" t="s">
        <v>42</v>
      </c>
      <c r="HB48" s="179">
        <v>1</v>
      </c>
      <c r="HC48" s="179" t="s">
        <v>1625</v>
      </c>
      <c r="HD48" s="179" t="s">
        <v>1624</v>
      </c>
      <c r="HE48" s="176" t="s">
        <v>1627</v>
      </c>
      <c r="HF48" s="186" t="s">
        <v>1626</v>
      </c>
      <c r="HG48" s="186">
        <v>0</v>
      </c>
      <c r="HH48" s="186" t="s">
        <v>1623</v>
      </c>
      <c r="HI48" s="186" t="s">
        <v>42</v>
      </c>
      <c r="HJ48" s="186">
        <v>1</v>
      </c>
      <c r="HK48" s="186" t="s">
        <v>1625</v>
      </c>
      <c r="HL48" s="186" t="s">
        <v>1624</v>
      </c>
      <c r="HM48" s="187" t="s">
        <v>1627</v>
      </c>
      <c r="HN48" s="185" t="s">
        <v>1633</v>
      </c>
      <c r="HO48" s="179">
        <v>0</v>
      </c>
      <c r="HP48" s="179" t="s">
        <v>1623</v>
      </c>
      <c r="HQ48" s="179" t="s">
        <v>42</v>
      </c>
      <c r="HR48" s="179">
        <v>1</v>
      </c>
      <c r="HS48" s="179" t="s">
        <v>1625</v>
      </c>
      <c r="HT48" s="179" t="s">
        <v>1624</v>
      </c>
      <c r="HU48" s="176" t="s">
        <v>1627</v>
      </c>
      <c r="HV48" s="186" t="s">
        <v>1630</v>
      </c>
      <c r="HW48" s="186">
        <v>0</v>
      </c>
      <c r="HX48" s="186" t="s">
        <v>1623</v>
      </c>
      <c r="HY48" s="186" t="s">
        <v>42</v>
      </c>
      <c r="HZ48" s="186">
        <v>1</v>
      </c>
      <c r="IA48" s="186" t="s">
        <v>1625</v>
      </c>
      <c r="IB48" s="186" t="s">
        <v>1624</v>
      </c>
      <c r="IC48" s="187" t="s">
        <v>1627</v>
      </c>
      <c r="ID48" s="185" t="s">
        <v>1632</v>
      </c>
      <c r="IE48" s="179">
        <v>1</v>
      </c>
      <c r="IF48" s="179" t="s">
        <v>1623</v>
      </c>
      <c r="IG48" s="179" t="s">
        <v>42</v>
      </c>
      <c r="IH48" s="179">
        <v>1</v>
      </c>
      <c r="II48" s="179" t="s">
        <v>1625</v>
      </c>
      <c r="IJ48" s="179" t="s">
        <v>1624</v>
      </c>
      <c r="IK48" s="176" t="s">
        <v>1627</v>
      </c>
      <c r="IL48" s="186" t="s">
        <v>1631</v>
      </c>
      <c r="IM48" s="186">
        <v>0</v>
      </c>
      <c r="IN48" s="186" t="s">
        <v>1623</v>
      </c>
      <c r="IO48" s="186" t="s">
        <v>42</v>
      </c>
      <c r="IP48" s="186">
        <v>1</v>
      </c>
      <c r="IQ48" s="186" t="s">
        <v>1625</v>
      </c>
      <c r="IR48" s="186" t="s">
        <v>1624</v>
      </c>
      <c r="IS48" s="187" t="s">
        <v>1627</v>
      </c>
    </row>
    <row r="49" spans="1:253" s="281" customFormat="1" ht="12.75" customHeight="1" x14ac:dyDescent="0.25">
      <c r="A49" s="281" t="s">
        <v>2602</v>
      </c>
      <c r="B49" s="281" t="s">
        <v>7953</v>
      </c>
      <c r="C49" s="281" t="s">
        <v>2603</v>
      </c>
      <c r="D49" s="281" t="s">
        <v>2527</v>
      </c>
      <c r="E49" s="281" t="s">
        <v>7457</v>
      </c>
      <c r="F49" s="281" t="s">
        <v>5303</v>
      </c>
      <c r="G49" s="174">
        <v>6856000</v>
      </c>
      <c r="H49" s="175" t="s">
        <v>2252</v>
      </c>
      <c r="I49" s="175" t="s">
        <v>22</v>
      </c>
      <c r="J49" s="175">
        <v>2</v>
      </c>
      <c r="K49" s="175" t="s">
        <v>5302</v>
      </c>
      <c r="L49" s="175" t="s">
        <v>5301</v>
      </c>
      <c r="M49" s="176" t="s">
        <v>5296</v>
      </c>
      <c r="N49" s="185" t="s">
        <v>2620</v>
      </c>
      <c r="O49" s="177">
        <v>10201.200000000001</v>
      </c>
      <c r="P49" s="177" t="s">
        <v>2536</v>
      </c>
      <c r="Q49" s="177" t="s">
        <v>42</v>
      </c>
      <c r="R49" s="177">
        <v>1</v>
      </c>
      <c r="S49" s="177" t="s">
        <v>2619</v>
      </c>
      <c r="T49" s="177" t="s">
        <v>2537</v>
      </c>
      <c r="U49" s="178" t="s">
        <v>2586</v>
      </c>
      <c r="V49" s="185" t="s">
        <v>5306</v>
      </c>
      <c r="W49" s="175">
        <v>6856000</v>
      </c>
      <c r="X49" s="175" t="s">
        <v>2252</v>
      </c>
      <c r="Y49" s="175" t="s">
        <v>22</v>
      </c>
      <c r="Z49" s="175">
        <v>2</v>
      </c>
      <c r="AA49" s="175" t="s">
        <v>5305</v>
      </c>
      <c r="AB49" s="175" t="s">
        <v>5304</v>
      </c>
      <c r="AC49" s="176" t="s">
        <v>5296</v>
      </c>
      <c r="AD49" s="185" t="s">
        <v>6349</v>
      </c>
      <c r="AE49" s="183">
        <v>3503000</v>
      </c>
      <c r="AF49" s="183" t="s">
        <v>6346</v>
      </c>
      <c r="AG49" s="183" t="s">
        <v>60</v>
      </c>
      <c r="AH49" s="183">
        <v>3</v>
      </c>
      <c r="AI49" s="183" t="s">
        <v>6348</v>
      </c>
      <c r="AJ49" s="183" t="s">
        <v>6347</v>
      </c>
      <c r="AK49" s="184" t="s">
        <v>6326</v>
      </c>
      <c r="AL49" s="185" t="s">
        <v>6725</v>
      </c>
      <c r="AM49" s="175">
        <v>3503000</v>
      </c>
      <c r="AN49" s="175" t="s">
        <v>6723</v>
      </c>
      <c r="AO49" s="175" t="s">
        <v>60</v>
      </c>
      <c r="AP49" s="175">
        <v>3</v>
      </c>
      <c r="AQ49" s="175" t="s">
        <v>6348</v>
      </c>
      <c r="AR49" s="175" t="s">
        <v>6724</v>
      </c>
      <c r="AS49" s="176" t="s">
        <v>6557</v>
      </c>
      <c r="AT49" s="186" t="s">
        <v>2618</v>
      </c>
      <c r="AU49" s="183" t="s">
        <v>14</v>
      </c>
      <c r="AV49" s="183" t="s">
        <v>14</v>
      </c>
      <c r="AW49" s="183" t="s">
        <v>14</v>
      </c>
      <c r="AX49" s="183" t="s">
        <v>14</v>
      </c>
      <c r="AY49" s="183" t="s">
        <v>15</v>
      </c>
      <c r="AZ49" s="183" t="s">
        <v>14</v>
      </c>
      <c r="BA49" s="184" t="s">
        <v>2586</v>
      </c>
      <c r="BB49" s="185" t="s">
        <v>2617</v>
      </c>
      <c r="BC49" s="175">
        <v>0</v>
      </c>
      <c r="BD49" s="175" t="s">
        <v>2604</v>
      </c>
      <c r="BE49" s="175" t="s">
        <v>60</v>
      </c>
      <c r="BF49" s="175">
        <v>3</v>
      </c>
      <c r="BG49" s="175" t="s">
        <v>2616</v>
      </c>
      <c r="BH49" s="175" t="s">
        <v>773</v>
      </c>
      <c r="BI49" s="176" t="s">
        <v>2586</v>
      </c>
      <c r="BJ49" s="186" t="s">
        <v>3203</v>
      </c>
      <c r="BK49" s="186">
        <v>0</v>
      </c>
      <c r="BL49" s="186" t="s">
        <v>3201</v>
      </c>
      <c r="BM49" s="186" t="s">
        <v>60</v>
      </c>
      <c r="BN49" s="186">
        <v>3</v>
      </c>
      <c r="BO49" s="186" t="s">
        <v>3202</v>
      </c>
      <c r="BP49" s="183" t="s">
        <v>773</v>
      </c>
      <c r="BQ49" s="187" t="s">
        <v>3200</v>
      </c>
      <c r="BR49" s="185" t="s">
        <v>2606</v>
      </c>
      <c r="BS49" s="179" t="s">
        <v>14</v>
      </c>
      <c r="BT49" s="179" t="s">
        <v>2604</v>
      </c>
      <c r="BU49" s="179" t="s">
        <v>14</v>
      </c>
      <c r="BV49" s="179" t="s">
        <v>14</v>
      </c>
      <c r="BW49" s="179" t="s">
        <v>2605</v>
      </c>
      <c r="BX49" s="179" t="s">
        <v>773</v>
      </c>
      <c r="BY49" s="176" t="s">
        <v>2586</v>
      </c>
      <c r="BZ49" s="186" t="s">
        <v>2607</v>
      </c>
      <c r="CA49" s="186" t="s">
        <v>14</v>
      </c>
      <c r="CB49" s="186" t="s">
        <v>2604</v>
      </c>
      <c r="CC49" s="186" t="s">
        <v>14</v>
      </c>
      <c r="CD49" s="186" t="s">
        <v>14</v>
      </c>
      <c r="CE49" s="186" t="s">
        <v>2605</v>
      </c>
      <c r="CF49" s="186" t="s">
        <v>773</v>
      </c>
      <c r="CG49" s="187" t="s">
        <v>2586</v>
      </c>
      <c r="CH49" s="185" t="s">
        <v>8312</v>
      </c>
      <c r="CI49" s="186" t="e">
        <v>#N/A</v>
      </c>
      <c r="CJ49" s="186" t="e">
        <v>#N/A</v>
      </c>
      <c r="CK49" s="186" t="e">
        <v>#N/A</v>
      </c>
      <c r="CL49" s="186" t="e">
        <v>#N/A</v>
      </c>
      <c r="CM49" s="186" t="e">
        <v>#N/A</v>
      </c>
      <c r="CN49" s="186" t="e">
        <v>#N/A</v>
      </c>
      <c r="CO49" s="188" t="e">
        <v>#N/A</v>
      </c>
      <c r="CP49" s="186" t="s">
        <v>2615</v>
      </c>
      <c r="CQ49" s="179" t="s">
        <v>14</v>
      </c>
      <c r="CR49" s="179" t="s">
        <v>2612</v>
      </c>
      <c r="CS49" s="179" t="s">
        <v>14</v>
      </c>
      <c r="CT49" s="179" t="s">
        <v>14</v>
      </c>
      <c r="CU49" s="179" t="s">
        <v>2614</v>
      </c>
      <c r="CV49" s="179" t="s">
        <v>2613</v>
      </c>
      <c r="CW49" s="176" t="s">
        <v>2586</v>
      </c>
      <c r="CX49" s="186" t="s">
        <v>6352</v>
      </c>
      <c r="CY49" s="183">
        <v>3208000</v>
      </c>
      <c r="CZ49" s="183" t="s">
        <v>6357</v>
      </c>
      <c r="DA49" s="183" t="s">
        <v>22</v>
      </c>
      <c r="DB49" s="183">
        <v>2</v>
      </c>
      <c r="DC49" s="183" t="s">
        <v>6359</v>
      </c>
      <c r="DD49" s="183" t="s">
        <v>6358</v>
      </c>
      <c r="DE49" s="189" t="s">
        <v>6326</v>
      </c>
      <c r="DF49" s="185" t="s">
        <v>6354</v>
      </c>
      <c r="DG49" s="175">
        <v>3353000</v>
      </c>
      <c r="DH49" s="179" t="s">
        <v>6350</v>
      </c>
      <c r="DI49" s="179" t="s">
        <v>22</v>
      </c>
      <c r="DJ49" s="179">
        <v>2</v>
      </c>
      <c r="DK49" s="179" t="s">
        <v>6353</v>
      </c>
      <c r="DL49" s="179" t="s">
        <v>6351</v>
      </c>
      <c r="DM49" s="176" t="s">
        <v>6326</v>
      </c>
      <c r="DN49" s="186" t="s">
        <v>6356</v>
      </c>
      <c r="DO49" s="183">
        <v>295000</v>
      </c>
      <c r="DP49" s="186" t="s">
        <v>6350</v>
      </c>
      <c r="DQ49" s="186" t="s">
        <v>22</v>
      </c>
      <c r="DR49" s="186">
        <v>2</v>
      </c>
      <c r="DS49" s="186" t="s">
        <v>6355</v>
      </c>
      <c r="DT49" s="186" t="s">
        <v>6351</v>
      </c>
      <c r="DU49" s="187" t="s">
        <v>6326</v>
      </c>
      <c r="DV49" s="185" t="s">
        <v>6360</v>
      </c>
      <c r="DW49" s="175">
        <v>1575000</v>
      </c>
      <c r="DX49" s="179" t="s">
        <v>6357</v>
      </c>
      <c r="DY49" s="179" t="s">
        <v>22</v>
      </c>
      <c r="DZ49" s="179">
        <v>2</v>
      </c>
      <c r="EA49" s="179" t="s">
        <v>6359</v>
      </c>
      <c r="EB49" s="179" t="s">
        <v>6358</v>
      </c>
      <c r="EC49" s="176" t="s">
        <v>6326</v>
      </c>
      <c r="ED49" s="186" t="s">
        <v>6361</v>
      </c>
      <c r="EE49" s="183">
        <v>1573000</v>
      </c>
      <c r="EF49" s="186" t="s">
        <v>6357</v>
      </c>
      <c r="EG49" s="186" t="s">
        <v>22</v>
      </c>
      <c r="EH49" s="186">
        <v>2</v>
      </c>
      <c r="EI49" s="186" t="s">
        <v>6359</v>
      </c>
      <c r="EJ49" s="186" t="s">
        <v>6358</v>
      </c>
      <c r="EK49" s="187" t="s">
        <v>6326</v>
      </c>
      <c r="EL49" s="185" t="s">
        <v>6362</v>
      </c>
      <c r="EM49" s="175">
        <v>60000</v>
      </c>
      <c r="EN49" s="179" t="s">
        <v>6357</v>
      </c>
      <c r="EO49" s="179" t="s">
        <v>22</v>
      </c>
      <c r="EP49" s="179">
        <v>2</v>
      </c>
      <c r="EQ49" s="179" t="s">
        <v>6359</v>
      </c>
      <c r="ER49" s="179" t="s">
        <v>6358</v>
      </c>
      <c r="ES49" s="176" t="s">
        <v>6326</v>
      </c>
      <c r="ET49" s="186" t="s">
        <v>3199</v>
      </c>
      <c r="EU49" s="186">
        <v>191</v>
      </c>
      <c r="EV49" s="186" t="s">
        <v>3196</v>
      </c>
      <c r="EW49" s="186" t="s">
        <v>60</v>
      </c>
      <c r="EX49" s="186">
        <v>3</v>
      </c>
      <c r="EY49" s="186" t="s">
        <v>3198</v>
      </c>
      <c r="EZ49" s="186" t="s">
        <v>3197</v>
      </c>
      <c r="FA49" s="187" t="s">
        <v>3200</v>
      </c>
      <c r="FB49" s="185" t="s">
        <v>2611</v>
      </c>
      <c r="FC49" s="179">
        <v>2</v>
      </c>
      <c r="FD49" s="179" t="s">
        <v>2608</v>
      </c>
      <c r="FE49" s="179" t="s">
        <v>42</v>
      </c>
      <c r="FF49" s="179">
        <v>1</v>
      </c>
      <c r="FG49" s="179" t="s">
        <v>2610</v>
      </c>
      <c r="FH49" s="179" t="s">
        <v>2609</v>
      </c>
      <c r="FI49" s="176" t="s">
        <v>2586</v>
      </c>
      <c r="FJ49" s="185" t="s">
        <v>2621</v>
      </c>
      <c r="FK49" s="186" t="s">
        <v>14</v>
      </c>
      <c r="FL49" s="186" t="s">
        <v>14</v>
      </c>
      <c r="FM49" s="186" t="s">
        <v>14</v>
      </c>
      <c r="FN49" s="186" t="s">
        <v>14</v>
      </c>
      <c r="FO49" s="186" t="s">
        <v>2540</v>
      </c>
      <c r="FP49" s="183" t="s">
        <v>14</v>
      </c>
      <c r="FQ49" s="184" t="s">
        <v>2586</v>
      </c>
      <c r="FR49" s="185" t="s">
        <v>2622</v>
      </c>
      <c r="FS49" s="179" t="s">
        <v>14</v>
      </c>
      <c r="FT49" s="179" t="s">
        <v>14</v>
      </c>
      <c r="FU49" s="179" t="s">
        <v>14</v>
      </c>
      <c r="FV49" s="179" t="s">
        <v>14</v>
      </c>
      <c r="FW49" s="179" t="s">
        <v>2540</v>
      </c>
      <c r="FX49" s="179" t="s">
        <v>14</v>
      </c>
      <c r="FY49" s="176" t="s">
        <v>2586</v>
      </c>
      <c r="FZ49" s="186" t="s">
        <v>3820</v>
      </c>
      <c r="GA49" s="186">
        <v>1</v>
      </c>
      <c r="GB49" s="186" t="s">
        <v>3407</v>
      </c>
      <c r="GC49" s="186" t="s">
        <v>22</v>
      </c>
      <c r="GD49" s="186">
        <v>2</v>
      </c>
      <c r="GE49" s="186" t="s">
        <v>3301</v>
      </c>
      <c r="GF49" s="186" t="s">
        <v>3300</v>
      </c>
      <c r="GG49" s="187" t="s">
        <v>3716</v>
      </c>
      <c r="GH49" s="185" t="s">
        <v>3826</v>
      </c>
      <c r="GI49" s="179">
        <v>2</v>
      </c>
      <c r="GJ49" s="179" t="s">
        <v>3407</v>
      </c>
      <c r="GK49" s="179" t="s">
        <v>22</v>
      </c>
      <c r="GL49" s="179">
        <v>2</v>
      </c>
      <c r="GM49" s="179" t="s">
        <v>3301</v>
      </c>
      <c r="GN49" s="179" t="s">
        <v>3300</v>
      </c>
      <c r="GO49" s="176" t="s">
        <v>3716</v>
      </c>
      <c r="GP49" s="186" t="s">
        <v>3821</v>
      </c>
      <c r="GQ49" s="186">
        <v>2</v>
      </c>
      <c r="GR49" s="186" t="s">
        <v>3407</v>
      </c>
      <c r="GS49" s="186" t="s">
        <v>22</v>
      </c>
      <c r="GT49" s="186">
        <v>2</v>
      </c>
      <c r="GU49" s="186" t="s">
        <v>3301</v>
      </c>
      <c r="GV49" s="186" t="s">
        <v>3300</v>
      </c>
      <c r="GW49" s="187" t="s">
        <v>3716</v>
      </c>
      <c r="GX49" s="185" t="s">
        <v>3827</v>
      </c>
      <c r="GY49" s="179">
        <v>0</v>
      </c>
      <c r="GZ49" s="179" t="s">
        <v>3407</v>
      </c>
      <c r="HA49" s="179" t="s">
        <v>22</v>
      </c>
      <c r="HB49" s="179">
        <v>2</v>
      </c>
      <c r="HC49" s="179" t="s">
        <v>3301</v>
      </c>
      <c r="HD49" s="179" t="s">
        <v>3300</v>
      </c>
      <c r="HE49" s="176" t="s">
        <v>3716</v>
      </c>
      <c r="HF49" s="186" t="s">
        <v>3819</v>
      </c>
      <c r="HG49" s="186">
        <v>2</v>
      </c>
      <c r="HH49" s="186" t="s">
        <v>3407</v>
      </c>
      <c r="HI49" s="186" t="s">
        <v>22</v>
      </c>
      <c r="HJ49" s="186">
        <v>2</v>
      </c>
      <c r="HK49" s="186" t="s">
        <v>3301</v>
      </c>
      <c r="HL49" s="186" t="s">
        <v>3300</v>
      </c>
      <c r="HM49" s="187" t="s">
        <v>3716</v>
      </c>
      <c r="HN49" s="185" t="s">
        <v>3825</v>
      </c>
      <c r="HO49" s="179">
        <v>2</v>
      </c>
      <c r="HP49" s="179" t="s">
        <v>3407</v>
      </c>
      <c r="HQ49" s="179" t="s">
        <v>22</v>
      </c>
      <c r="HR49" s="179">
        <v>2</v>
      </c>
      <c r="HS49" s="179" t="s">
        <v>3301</v>
      </c>
      <c r="HT49" s="179" t="s">
        <v>3300</v>
      </c>
      <c r="HU49" s="176" t="s">
        <v>3716</v>
      </c>
      <c r="HV49" s="186" t="s">
        <v>3822</v>
      </c>
      <c r="HW49" s="186">
        <v>0</v>
      </c>
      <c r="HX49" s="186" t="s">
        <v>3407</v>
      </c>
      <c r="HY49" s="186" t="s">
        <v>22</v>
      </c>
      <c r="HZ49" s="186">
        <v>2</v>
      </c>
      <c r="IA49" s="186" t="s">
        <v>3301</v>
      </c>
      <c r="IB49" s="186" t="s">
        <v>3300</v>
      </c>
      <c r="IC49" s="187" t="s">
        <v>3716</v>
      </c>
      <c r="ID49" s="185" t="s">
        <v>3824</v>
      </c>
      <c r="IE49" s="179">
        <v>3</v>
      </c>
      <c r="IF49" s="179" t="s">
        <v>3407</v>
      </c>
      <c r="IG49" s="179" t="s">
        <v>22</v>
      </c>
      <c r="IH49" s="179">
        <v>2</v>
      </c>
      <c r="II49" s="179" t="s">
        <v>3301</v>
      </c>
      <c r="IJ49" s="179" t="s">
        <v>3300</v>
      </c>
      <c r="IK49" s="176" t="s">
        <v>3716</v>
      </c>
      <c r="IL49" s="186" t="s">
        <v>3823</v>
      </c>
      <c r="IM49" s="186">
        <v>1</v>
      </c>
      <c r="IN49" s="186" t="s">
        <v>3407</v>
      </c>
      <c r="IO49" s="186" t="s">
        <v>22</v>
      </c>
      <c r="IP49" s="186">
        <v>2</v>
      </c>
      <c r="IQ49" s="186" t="s">
        <v>3301</v>
      </c>
      <c r="IR49" s="186" t="s">
        <v>3300</v>
      </c>
      <c r="IS49" s="187" t="s">
        <v>3716</v>
      </c>
    </row>
    <row r="50" spans="1:253" s="281" customFormat="1" ht="12.75" customHeight="1" x14ac:dyDescent="0.25">
      <c r="A50" s="281" t="s">
        <v>2525</v>
      </c>
      <c r="B50" s="281" t="s">
        <v>8028</v>
      </c>
      <c r="C50" s="281" t="s">
        <v>2526</v>
      </c>
      <c r="D50" s="281" t="s">
        <v>2527</v>
      </c>
      <c r="E50" s="281" t="s">
        <v>7457</v>
      </c>
      <c r="F50" s="281" t="s">
        <v>5309</v>
      </c>
      <c r="G50" s="174">
        <v>6856000</v>
      </c>
      <c r="H50" s="175" t="s">
        <v>2252</v>
      </c>
      <c r="I50" s="175" t="s">
        <v>22</v>
      </c>
      <c r="J50" s="175">
        <v>2</v>
      </c>
      <c r="K50" s="175" t="s">
        <v>5308</v>
      </c>
      <c r="L50" s="175" t="s">
        <v>5307</v>
      </c>
      <c r="M50" s="176" t="s">
        <v>5296</v>
      </c>
      <c r="N50" s="185" t="s">
        <v>2539</v>
      </c>
      <c r="O50" s="177">
        <v>10201.200000000001</v>
      </c>
      <c r="P50" s="177" t="s">
        <v>2536</v>
      </c>
      <c r="Q50" s="177" t="s">
        <v>42</v>
      </c>
      <c r="R50" s="177">
        <v>1</v>
      </c>
      <c r="S50" s="177" t="s">
        <v>2538</v>
      </c>
      <c r="T50" s="177" t="s">
        <v>2537</v>
      </c>
      <c r="U50" s="178" t="s">
        <v>2490</v>
      </c>
      <c r="V50" s="185" t="s">
        <v>5311</v>
      </c>
      <c r="W50" s="175">
        <v>6856000</v>
      </c>
      <c r="X50" s="175" t="s">
        <v>2252</v>
      </c>
      <c r="Y50" s="175" t="s">
        <v>22</v>
      </c>
      <c r="Z50" s="175">
        <v>2</v>
      </c>
      <c r="AA50" s="175" t="s">
        <v>5310</v>
      </c>
      <c r="AB50" s="175" t="s">
        <v>5307</v>
      </c>
      <c r="AC50" s="176" t="s">
        <v>5296</v>
      </c>
      <c r="AD50" s="185" t="s">
        <v>6364</v>
      </c>
      <c r="AE50" s="183">
        <v>6856000</v>
      </c>
      <c r="AF50" s="183" t="s">
        <v>2252</v>
      </c>
      <c r="AG50" s="183" t="s">
        <v>22</v>
      </c>
      <c r="AH50" s="183">
        <v>2</v>
      </c>
      <c r="AI50" s="183" t="s">
        <v>6363</v>
      </c>
      <c r="AJ50" s="183" t="s">
        <v>5307</v>
      </c>
      <c r="AK50" s="184" t="s">
        <v>6326</v>
      </c>
      <c r="AL50" s="185" t="s">
        <v>5741</v>
      </c>
      <c r="AM50" s="175" t="s">
        <v>14</v>
      </c>
      <c r="AN50" s="175" t="s">
        <v>1526</v>
      </c>
      <c r="AO50" s="175" t="s">
        <v>14</v>
      </c>
      <c r="AP50" s="175" t="s">
        <v>14</v>
      </c>
      <c r="AQ50" s="175" t="s">
        <v>5740</v>
      </c>
      <c r="AR50" s="175" t="s">
        <v>1526</v>
      </c>
      <c r="AS50" s="176" t="s">
        <v>5736</v>
      </c>
      <c r="AT50" s="186" t="s">
        <v>2973</v>
      </c>
      <c r="AU50" s="183" t="s">
        <v>14</v>
      </c>
      <c r="AV50" s="183" t="s">
        <v>2971</v>
      </c>
      <c r="AW50" s="183" t="s">
        <v>14</v>
      </c>
      <c r="AX50" s="183" t="s">
        <v>14</v>
      </c>
      <c r="AY50" s="183" t="s">
        <v>2972</v>
      </c>
      <c r="AZ50" s="183" t="s">
        <v>773</v>
      </c>
      <c r="BA50" s="184" t="s">
        <v>2974</v>
      </c>
      <c r="BB50" s="185" t="s">
        <v>2535</v>
      </c>
      <c r="BC50" s="175" t="s">
        <v>14</v>
      </c>
      <c r="BD50" s="175" t="s">
        <v>14</v>
      </c>
      <c r="BE50" s="175" t="s">
        <v>14</v>
      </c>
      <c r="BF50" s="175" t="s">
        <v>14</v>
      </c>
      <c r="BG50" s="175" t="s">
        <v>910</v>
      </c>
      <c r="BH50" s="175" t="s">
        <v>910</v>
      </c>
      <c r="BI50" s="176" t="s">
        <v>2490</v>
      </c>
      <c r="BJ50" s="186" t="s">
        <v>6722</v>
      </c>
      <c r="BK50" s="186">
        <v>14</v>
      </c>
      <c r="BL50" s="186" t="s">
        <v>6720</v>
      </c>
      <c r="BM50" s="186" t="s">
        <v>22</v>
      </c>
      <c r="BN50" s="186">
        <v>2</v>
      </c>
      <c r="BO50" s="186" t="s">
        <v>6721</v>
      </c>
      <c r="BP50" s="183" t="s">
        <v>773</v>
      </c>
      <c r="BQ50" s="187" t="s">
        <v>6557</v>
      </c>
      <c r="BR50" s="185" t="s">
        <v>2802</v>
      </c>
      <c r="BS50" s="179" t="s">
        <v>14</v>
      </c>
      <c r="BT50" s="179" t="s">
        <v>2799</v>
      </c>
      <c r="BU50" s="179" t="s">
        <v>14</v>
      </c>
      <c r="BV50" s="179" t="s">
        <v>14</v>
      </c>
      <c r="BW50" s="179" t="s">
        <v>2801</v>
      </c>
      <c r="BX50" s="179" t="s">
        <v>2800</v>
      </c>
      <c r="BY50" s="176" t="s">
        <v>2779</v>
      </c>
      <c r="BZ50" s="186" t="s">
        <v>2804</v>
      </c>
      <c r="CA50" s="186" t="s">
        <v>14</v>
      </c>
      <c r="CB50" s="186" t="s">
        <v>2799</v>
      </c>
      <c r="CC50" s="186" t="s">
        <v>14</v>
      </c>
      <c r="CD50" s="186" t="s">
        <v>14</v>
      </c>
      <c r="CE50" s="186" t="s">
        <v>2803</v>
      </c>
      <c r="CF50" s="186" t="s">
        <v>2800</v>
      </c>
      <c r="CG50" s="187" t="s">
        <v>2779</v>
      </c>
      <c r="CH50" s="185" t="s">
        <v>8313</v>
      </c>
      <c r="CI50" s="186" t="e">
        <v>#N/A</v>
      </c>
      <c r="CJ50" s="186" t="e">
        <v>#N/A</v>
      </c>
      <c r="CK50" s="186" t="e">
        <v>#N/A</v>
      </c>
      <c r="CL50" s="186" t="e">
        <v>#N/A</v>
      </c>
      <c r="CM50" s="186" t="e">
        <v>#N/A</v>
      </c>
      <c r="CN50" s="186" t="e">
        <v>#N/A</v>
      </c>
      <c r="CO50" s="188" t="e">
        <v>#N/A</v>
      </c>
      <c r="CP50" s="186" t="s">
        <v>2534</v>
      </c>
      <c r="CQ50" s="179" t="s">
        <v>14</v>
      </c>
      <c r="CR50" s="179" t="s">
        <v>14</v>
      </c>
      <c r="CS50" s="179" t="s">
        <v>14</v>
      </c>
      <c r="CT50" s="179" t="s">
        <v>14</v>
      </c>
      <c r="CU50" s="179" t="s">
        <v>2533</v>
      </c>
      <c r="CV50" s="179" t="s">
        <v>2532</v>
      </c>
      <c r="CW50" s="176" t="s">
        <v>2490</v>
      </c>
      <c r="CX50" s="186" t="s">
        <v>6367</v>
      </c>
      <c r="CY50" s="183">
        <v>4682000</v>
      </c>
      <c r="CZ50" s="183" t="s">
        <v>6365</v>
      </c>
      <c r="DA50" s="183" t="s">
        <v>22</v>
      </c>
      <c r="DB50" s="183">
        <v>2</v>
      </c>
      <c r="DC50" s="183" t="s">
        <v>6368</v>
      </c>
      <c r="DD50" s="183" t="s">
        <v>6366</v>
      </c>
      <c r="DE50" s="189" t="s">
        <v>6326</v>
      </c>
      <c r="DF50" s="185" t="s">
        <v>6369</v>
      </c>
      <c r="DG50" s="175">
        <v>0</v>
      </c>
      <c r="DH50" s="179" t="s">
        <v>6365</v>
      </c>
      <c r="DI50" s="179" t="s">
        <v>22</v>
      </c>
      <c r="DJ50" s="179">
        <v>2</v>
      </c>
      <c r="DK50" s="179" t="s">
        <v>6368</v>
      </c>
      <c r="DL50" s="179" t="s">
        <v>6366</v>
      </c>
      <c r="DM50" s="176" t="s">
        <v>6326</v>
      </c>
      <c r="DN50" s="186" t="s">
        <v>6370</v>
      </c>
      <c r="DO50" s="183">
        <v>2174000</v>
      </c>
      <c r="DP50" s="186" t="s">
        <v>6365</v>
      </c>
      <c r="DQ50" s="186" t="s">
        <v>22</v>
      </c>
      <c r="DR50" s="186">
        <v>2</v>
      </c>
      <c r="DS50" s="186" t="s">
        <v>6368</v>
      </c>
      <c r="DT50" s="186" t="s">
        <v>6366</v>
      </c>
      <c r="DU50" s="187" t="s">
        <v>6326</v>
      </c>
      <c r="DV50" s="185" t="s">
        <v>6371</v>
      </c>
      <c r="DW50" s="175">
        <v>1658000</v>
      </c>
      <c r="DX50" s="179" t="s">
        <v>6365</v>
      </c>
      <c r="DY50" s="179" t="s">
        <v>22</v>
      </c>
      <c r="DZ50" s="179">
        <v>2</v>
      </c>
      <c r="EA50" s="179" t="s">
        <v>6368</v>
      </c>
      <c r="EB50" s="179" t="s">
        <v>6366</v>
      </c>
      <c r="EC50" s="176" t="s">
        <v>6326</v>
      </c>
      <c r="ED50" s="186" t="s">
        <v>6372</v>
      </c>
      <c r="EE50" s="183">
        <v>2964000</v>
      </c>
      <c r="EF50" s="186" t="s">
        <v>6365</v>
      </c>
      <c r="EG50" s="186" t="s">
        <v>22</v>
      </c>
      <c r="EH50" s="186">
        <v>2</v>
      </c>
      <c r="EI50" s="186" t="s">
        <v>6368</v>
      </c>
      <c r="EJ50" s="186" t="s">
        <v>6366</v>
      </c>
      <c r="EK50" s="187" t="s">
        <v>6326</v>
      </c>
      <c r="EL50" s="185" t="s">
        <v>6373</v>
      </c>
      <c r="EM50" s="175">
        <v>60000</v>
      </c>
      <c r="EN50" s="179" t="s">
        <v>6365</v>
      </c>
      <c r="EO50" s="179" t="s">
        <v>22</v>
      </c>
      <c r="EP50" s="179">
        <v>2</v>
      </c>
      <c r="EQ50" s="179" t="s">
        <v>6368</v>
      </c>
      <c r="ER50" s="179" t="s">
        <v>6366</v>
      </c>
      <c r="ES50" s="176" t="s">
        <v>6326</v>
      </c>
      <c r="ET50" s="186" t="s">
        <v>3204</v>
      </c>
      <c r="EU50" s="186">
        <v>191</v>
      </c>
      <c r="EV50" s="186" t="s">
        <v>3196</v>
      </c>
      <c r="EW50" s="186" t="s">
        <v>60</v>
      </c>
      <c r="EX50" s="186">
        <v>3</v>
      </c>
      <c r="EY50" s="186" t="s">
        <v>3198</v>
      </c>
      <c r="EZ50" s="186" t="s">
        <v>3197</v>
      </c>
      <c r="FA50" s="187" t="s">
        <v>3200</v>
      </c>
      <c r="FB50" s="185" t="s">
        <v>2531</v>
      </c>
      <c r="FC50" s="179">
        <v>3</v>
      </c>
      <c r="FD50" s="179" t="s">
        <v>2528</v>
      </c>
      <c r="FE50" s="179" t="s">
        <v>42</v>
      </c>
      <c r="FF50" s="179">
        <v>1</v>
      </c>
      <c r="FG50" s="179" t="s">
        <v>2530</v>
      </c>
      <c r="FH50" s="179" t="s">
        <v>2529</v>
      </c>
      <c r="FI50" s="176" t="s">
        <v>2490</v>
      </c>
      <c r="FJ50" s="185" t="s">
        <v>2541</v>
      </c>
      <c r="FK50" s="186" t="s">
        <v>14</v>
      </c>
      <c r="FL50" s="186" t="s">
        <v>14</v>
      </c>
      <c r="FM50" s="186" t="s">
        <v>14</v>
      </c>
      <c r="FN50" s="186" t="s">
        <v>14</v>
      </c>
      <c r="FO50" s="186" t="s">
        <v>2540</v>
      </c>
      <c r="FP50" s="183" t="s">
        <v>910</v>
      </c>
      <c r="FQ50" s="184" t="s">
        <v>2490</v>
      </c>
      <c r="FR50" s="185" t="s">
        <v>2542</v>
      </c>
      <c r="FS50" s="179" t="s">
        <v>14</v>
      </c>
      <c r="FT50" s="179" t="s">
        <v>14</v>
      </c>
      <c r="FU50" s="179" t="s">
        <v>14</v>
      </c>
      <c r="FV50" s="179" t="s">
        <v>14</v>
      </c>
      <c r="FW50" s="179" t="s">
        <v>2540</v>
      </c>
      <c r="FX50" s="179" t="s">
        <v>910</v>
      </c>
      <c r="FY50" s="176" t="s">
        <v>2490</v>
      </c>
      <c r="FZ50" s="186" t="s">
        <v>3829</v>
      </c>
      <c r="GA50" s="186">
        <v>1</v>
      </c>
      <c r="GB50" s="186" t="s">
        <v>3407</v>
      </c>
      <c r="GC50" s="186" t="s">
        <v>22</v>
      </c>
      <c r="GD50" s="186">
        <v>2</v>
      </c>
      <c r="GE50" s="186" t="s">
        <v>3301</v>
      </c>
      <c r="GF50" s="186" t="s">
        <v>3300</v>
      </c>
      <c r="GG50" s="187" t="s">
        <v>3716</v>
      </c>
      <c r="GH50" s="185" t="s">
        <v>3835</v>
      </c>
      <c r="GI50" s="179">
        <v>2</v>
      </c>
      <c r="GJ50" s="179" t="s">
        <v>3407</v>
      </c>
      <c r="GK50" s="179" t="s">
        <v>22</v>
      </c>
      <c r="GL50" s="179">
        <v>2</v>
      </c>
      <c r="GM50" s="179" t="s">
        <v>3301</v>
      </c>
      <c r="GN50" s="179" t="s">
        <v>3300</v>
      </c>
      <c r="GO50" s="176" t="s">
        <v>3716</v>
      </c>
      <c r="GP50" s="186" t="s">
        <v>3830</v>
      </c>
      <c r="GQ50" s="186">
        <v>2</v>
      </c>
      <c r="GR50" s="186" t="s">
        <v>3407</v>
      </c>
      <c r="GS50" s="186" t="s">
        <v>22</v>
      </c>
      <c r="GT50" s="186">
        <v>2</v>
      </c>
      <c r="GU50" s="186" t="s">
        <v>3301</v>
      </c>
      <c r="GV50" s="186" t="s">
        <v>3300</v>
      </c>
      <c r="GW50" s="187" t="s">
        <v>3716</v>
      </c>
      <c r="GX50" s="185" t="s">
        <v>3836</v>
      </c>
      <c r="GY50" s="179">
        <v>0</v>
      </c>
      <c r="GZ50" s="179" t="s">
        <v>3407</v>
      </c>
      <c r="HA50" s="179" t="s">
        <v>22</v>
      </c>
      <c r="HB50" s="179">
        <v>2</v>
      </c>
      <c r="HC50" s="179" t="s">
        <v>3301</v>
      </c>
      <c r="HD50" s="179" t="s">
        <v>3300</v>
      </c>
      <c r="HE50" s="176" t="s">
        <v>3716</v>
      </c>
      <c r="HF50" s="186" t="s">
        <v>3828</v>
      </c>
      <c r="HG50" s="186">
        <v>2</v>
      </c>
      <c r="HH50" s="186" t="s">
        <v>3407</v>
      </c>
      <c r="HI50" s="186" t="s">
        <v>22</v>
      </c>
      <c r="HJ50" s="186">
        <v>2</v>
      </c>
      <c r="HK50" s="186" t="s">
        <v>3301</v>
      </c>
      <c r="HL50" s="186" t="s">
        <v>3300</v>
      </c>
      <c r="HM50" s="187" t="s">
        <v>3716</v>
      </c>
      <c r="HN50" s="185" t="s">
        <v>3834</v>
      </c>
      <c r="HO50" s="179">
        <v>2</v>
      </c>
      <c r="HP50" s="179" t="s">
        <v>3407</v>
      </c>
      <c r="HQ50" s="179" t="s">
        <v>22</v>
      </c>
      <c r="HR50" s="179">
        <v>2</v>
      </c>
      <c r="HS50" s="179" t="s">
        <v>3301</v>
      </c>
      <c r="HT50" s="179" t="s">
        <v>3300</v>
      </c>
      <c r="HU50" s="176" t="s">
        <v>3716</v>
      </c>
      <c r="HV50" s="186" t="s">
        <v>3831</v>
      </c>
      <c r="HW50" s="186">
        <v>0</v>
      </c>
      <c r="HX50" s="186" t="s">
        <v>3407</v>
      </c>
      <c r="HY50" s="186" t="s">
        <v>22</v>
      </c>
      <c r="HZ50" s="186">
        <v>2</v>
      </c>
      <c r="IA50" s="186" t="s">
        <v>3301</v>
      </c>
      <c r="IB50" s="186" t="s">
        <v>3300</v>
      </c>
      <c r="IC50" s="187" t="s">
        <v>3716</v>
      </c>
      <c r="ID50" s="185" t="s">
        <v>3833</v>
      </c>
      <c r="IE50" s="179">
        <v>3</v>
      </c>
      <c r="IF50" s="179" t="s">
        <v>3407</v>
      </c>
      <c r="IG50" s="179" t="s">
        <v>22</v>
      </c>
      <c r="IH50" s="179">
        <v>2</v>
      </c>
      <c r="II50" s="179" t="s">
        <v>3301</v>
      </c>
      <c r="IJ50" s="179" t="s">
        <v>3300</v>
      </c>
      <c r="IK50" s="176" t="s">
        <v>3716</v>
      </c>
      <c r="IL50" s="186" t="s">
        <v>3832</v>
      </c>
      <c r="IM50" s="186">
        <v>1</v>
      </c>
      <c r="IN50" s="186" t="s">
        <v>3407</v>
      </c>
      <c r="IO50" s="186" t="s">
        <v>22</v>
      </c>
      <c r="IP50" s="186">
        <v>2</v>
      </c>
      <c r="IQ50" s="186" t="s">
        <v>3301</v>
      </c>
      <c r="IR50" s="186" t="s">
        <v>3300</v>
      </c>
      <c r="IS50" s="187" t="s">
        <v>3716</v>
      </c>
    </row>
    <row r="51" spans="1:253" s="281" customFormat="1" ht="12.75" customHeight="1" x14ac:dyDescent="0.25">
      <c r="A51" s="281" t="s">
        <v>221</v>
      </c>
      <c r="B51" s="281" t="s">
        <v>7960</v>
      </c>
      <c r="C51" s="281" t="s">
        <v>222</v>
      </c>
      <c r="D51" s="281" t="s">
        <v>223</v>
      </c>
      <c r="E51" s="281" t="s">
        <v>7461</v>
      </c>
      <c r="F51" s="281" t="s">
        <v>6407</v>
      </c>
      <c r="G51" s="174">
        <v>7400000</v>
      </c>
      <c r="H51" s="175" t="s">
        <v>6404</v>
      </c>
      <c r="I51" s="175" t="s">
        <v>22</v>
      </c>
      <c r="J51" s="175">
        <v>2</v>
      </c>
      <c r="K51" s="175" t="s">
        <v>6406</v>
      </c>
      <c r="L51" s="175" t="s">
        <v>6405</v>
      </c>
      <c r="M51" s="176" t="s">
        <v>6403</v>
      </c>
      <c r="N51" s="185" t="s">
        <v>2548</v>
      </c>
      <c r="O51" s="177">
        <v>1759540</v>
      </c>
      <c r="P51" s="177" t="s">
        <v>1991</v>
      </c>
      <c r="Q51" s="177" t="s">
        <v>42</v>
      </c>
      <c r="R51" s="177">
        <v>1</v>
      </c>
      <c r="S51" s="177" t="s">
        <v>2547</v>
      </c>
      <c r="T51" s="177" t="s">
        <v>2546</v>
      </c>
      <c r="U51" s="178" t="s">
        <v>2490</v>
      </c>
      <c r="V51" s="185" t="s">
        <v>6409</v>
      </c>
      <c r="W51" s="175">
        <v>7400000</v>
      </c>
      <c r="X51" s="175" t="s">
        <v>6404</v>
      </c>
      <c r="Y51" s="175" t="s">
        <v>22</v>
      </c>
      <c r="Z51" s="175">
        <v>2</v>
      </c>
      <c r="AA51" s="175" t="s">
        <v>6408</v>
      </c>
      <c r="AB51" s="175" t="s">
        <v>6405</v>
      </c>
      <c r="AC51" s="176" t="s">
        <v>6403</v>
      </c>
      <c r="AD51" s="185" t="s">
        <v>2551</v>
      </c>
      <c r="AE51" s="183">
        <v>1800000</v>
      </c>
      <c r="AF51" s="183" t="s">
        <v>2549</v>
      </c>
      <c r="AG51" s="183" t="s">
        <v>22</v>
      </c>
      <c r="AH51" s="183">
        <v>2</v>
      </c>
      <c r="AI51" s="183" t="s">
        <v>2550</v>
      </c>
      <c r="AJ51" s="183" t="s">
        <v>2543</v>
      </c>
      <c r="AK51" s="184" t="s">
        <v>2490</v>
      </c>
      <c r="AL51" s="185" t="s">
        <v>6478</v>
      </c>
      <c r="AM51" s="175">
        <v>1467000</v>
      </c>
      <c r="AN51" s="175" t="s">
        <v>6475</v>
      </c>
      <c r="AO51" s="175" t="s">
        <v>22</v>
      </c>
      <c r="AP51" s="175">
        <v>2</v>
      </c>
      <c r="AQ51" s="175" t="s">
        <v>6477</v>
      </c>
      <c r="AR51" s="175" t="s">
        <v>6476</v>
      </c>
      <c r="AS51" s="176" t="s">
        <v>6456</v>
      </c>
      <c r="AT51" s="186" t="s">
        <v>1637</v>
      </c>
      <c r="AU51" s="183" t="s">
        <v>14</v>
      </c>
      <c r="AV51" s="183" t="s">
        <v>14</v>
      </c>
      <c r="AW51" s="183" t="s">
        <v>14</v>
      </c>
      <c r="AX51" s="183" t="s">
        <v>14</v>
      </c>
      <c r="AY51" s="183" t="s">
        <v>1636</v>
      </c>
      <c r="AZ51" s="183" t="s">
        <v>14</v>
      </c>
      <c r="BA51" s="184" t="s">
        <v>1627</v>
      </c>
      <c r="BB51" s="185" t="s">
        <v>227</v>
      </c>
      <c r="BC51" s="175" t="s">
        <v>14</v>
      </c>
      <c r="BD51" s="175">
        <v>0</v>
      </c>
      <c r="BE51" s="175" t="s">
        <v>14</v>
      </c>
      <c r="BF51" s="175" t="s">
        <v>14</v>
      </c>
      <c r="BG51" s="175" t="s">
        <v>15</v>
      </c>
      <c r="BH51" s="175">
        <v>0</v>
      </c>
      <c r="BI51" s="176" t="s">
        <v>212</v>
      </c>
      <c r="BJ51" s="186" t="s">
        <v>6433</v>
      </c>
      <c r="BK51" s="186">
        <v>630</v>
      </c>
      <c r="BL51" s="186" t="s">
        <v>6430</v>
      </c>
      <c r="BM51" s="186" t="s">
        <v>22</v>
      </c>
      <c r="BN51" s="186">
        <v>2</v>
      </c>
      <c r="BO51" s="186" t="s">
        <v>6432</v>
      </c>
      <c r="BP51" s="183" t="s">
        <v>6431</v>
      </c>
      <c r="BQ51" s="187" t="s">
        <v>6418</v>
      </c>
      <c r="BR51" s="185" t="s">
        <v>224</v>
      </c>
      <c r="BS51" s="179" t="s">
        <v>14</v>
      </c>
      <c r="BT51" s="179">
        <v>0</v>
      </c>
      <c r="BU51" s="179" t="s">
        <v>14</v>
      </c>
      <c r="BV51" s="179" t="s">
        <v>14</v>
      </c>
      <c r="BW51" s="179" t="s">
        <v>15</v>
      </c>
      <c r="BX51" s="179">
        <v>0</v>
      </c>
      <c r="BY51" s="176" t="s">
        <v>212</v>
      </c>
      <c r="BZ51" s="186" t="s">
        <v>225</v>
      </c>
      <c r="CA51" s="186" t="s">
        <v>14</v>
      </c>
      <c r="CB51" s="186">
        <v>0</v>
      </c>
      <c r="CC51" s="186" t="s">
        <v>14</v>
      </c>
      <c r="CD51" s="186" t="s">
        <v>14</v>
      </c>
      <c r="CE51" s="186" t="s">
        <v>15</v>
      </c>
      <c r="CF51" s="186">
        <v>0</v>
      </c>
      <c r="CG51" s="187" t="s">
        <v>212</v>
      </c>
      <c r="CH51" s="185" t="s">
        <v>8314</v>
      </c>
      <c r="CI51" s="186" t="e">
        <v>#N/A</v>
      </c>
      <c r="CJ51" s="186" t="e">
        <v>#N/A</v>
      </c>
      <c r="CK51" s="186" t="e">
        <v>#N/A</v>
      </c>
      <c r="CL51" s="186" t="e">
        <v>#N/A</v>
      </c>
      <c r="CM51" s="186" t="e">
        <v>#N/A</v>
      </c>
      <c r="CN51" s="186" t="e">
        <v>#N/A</v>
      </c>
      <c r="CO51" s="188" t="e">
        <v>#N/A</v>
      </c>
      <c r="CP51" s="186" t="s">
        <v>226</v>
      </c>
      <c r="CQ51" s="179" t="s">
        <v>14</v>
      </c>
      <c r="CR51" s="179">
        <v>0</v>
      </c>
      <c r="CS51" s="179" t="s">
        <v>14</v>
      </c>
      <c r="CT51" s="179" t="s">
        <v>14</v>
      </c>
      <c r="CU51" s="179" t="s">
        <v>15</v>
      </c>
      <c r="CV51" s="179">
        <v>0</v>
      </c>
      <c r="CW51" s="176" t="s">
        <v>212</v>
      </c>
      <c r="CX51" s="186" t="s">
        <v>6417</v>
      </c>
      <c r="CY51" s="183">
        <v>1300000</v>
      </c>
      <c r="CZ51" s="183" t="s">
        <v>6404</v>
      </c>
      <c r="DA51" s="183" t="s">
        <v>22</v>
      </c>
      <c r="DB51" s="183">
        <v>2</v>
      </c>
      <c r="DC51" s="183" t="s">
        <v>6416</v>
      </c>
      <c r="DD51" s="183" t="s">
        <v>6405</v>
      </c>
      <c r="DE51" s="189" t="s">
        <v>6418</v>
      </c>
      <c r="DF51" s="185" t="s">
        <v>6419</v>
      </c>
      <c r="DG51" s="175">
        <v>4900000</v>
      </c>
      <c r="DH51" s="179" t="s">
        <v>6404</v>
      </c>
      <c r="DI51" s="179" t="s">
        <v>22</v>
      </c>
      <c r="DJ51" s="179">
        <v>2</v>
      </c>
      <c r="DK51" s="179" t="s">
        <v>6416</v>
      </c>
      <c r="DL51" s="179" t="s">
        <v>6405</v>
      </c>
      <c r="DM51" s="176" t="s">
        <v>6418</v>
      </c>
      <c r="DN51" s="186" t="s">
        <v>6420</v>
      </c>
      <c r="DO51" s="183">
        <v>1200000</v>
      </c>
      <c r="DP51" s="186" t="s">
        <v>6404</v>
      </c>
      <c r="DQ51" s="186" t="s">
        <v>22</v>
      </c>
      <c r="DR51" s="186">
        <v>2</v>
      </c>
      <c r="DS51" s="186" t="s">
        <v>6416</v>
      </c>
      <c r="DT51" s="186" t="s">
        <v>6405</v>
      </c>
      <c r="DU51" s="187" t="s">
        <v>6418</v>
      </c>
      <c r="DV51" s="185" t="s">
        <v>6421</v>
      </c>
      <c r="DW51" s="175">
        <v>871000</v>
      </c>
      <c r="DX51" s="179" t="s">
        <v>6404</v>
      </c>
      <c r="DY51" s="179" t="s">
        <v>22</v>
      </c>
      <c r="DZ51" s="179">
        <v>2</v>
      </c>
      <c r="EA51" s="179" t="s">
        <v>6416</v>
      </c>
      <c r="EB51" s="179" t="s">
        <v>6405</v>
      </c>
      <c r="EC51" s="176" t="s">
        <v>6418</v>
      </c>
      <c r="ED51" s="186" t="s">
        <v>6422</v>
      </c>
      <c r="EE51" s="183">
        <v>273000</v>
      </c>
      <c r="EF51" s="186" t="s">
        <v>6404</v>
      </c>
      <c r="EG51" s="186" t="s">
        <v>22</v>
      </c>
      <c r="EH51" s="186">
        <v>2</v>
      </c>
      <c r="EI51" s="186" t="s">
        <v>6416</v>
      </c>
      <c r="EJ51" s="186" t="s">
        <v>6405</v>
      </c>
      <c r="EK51" s="187" t="s">
        <v>6418</v>
      </c>
      <c r="EL51" s="185" t="s">
        <v>6423</v>
      </c>
      <c r="EM51" s="175">
        <v>156000</v>
      </c>
      <c r="EN51" s="179" t="s">
        <v>6404</v>
      </c>
      <c r="EO51" s="179" t="s">
        <v>22</v>
      </c>
      <c r="EP51" s="179">
        <v>2</v>
      </c>
      <c r="EQ51" s="179" t="s">
        <v>6416</v>
      </c>
      <c r="ER51" s="179" t="s">
        <v>6405</v>
      </c>
      <c r="ES51" s="176" t="s">
        <v>6418</v>
      </c>
      <c r="ET51" s="186" t="s">
        <v>6434</v>
      </c>
      <c r="EU51" s="186">
        <v>630</v>
      </c>
      <c r="EV51" s="186" t="s">
        <v>6430</v>
      </c>
      <c r="EW51" s="186" t="s">
        <v>22</v>
      </c>
      <c r="EX51" s="186">
        <v>2</v>
      </c>
      <c r="EY51" s="186" t="s">
        <v>6432</v>
      </c>
      <c r="EZ51" s="186" t="s">
        <v>6431</v>
      </c>
      <c r="FA51" s="187" t="s">
        <v>6418</v>
      </c>
      <c r="FB51" s="185" t="s">
        <v>2545</v>
      </c>
      <c r="FC51" s="179">
        <v>5</v>
      </c>
      <c r="FD51" s="179" t="s">
        <v>2472</v>
      </c>
      <c r="FE51" s="179" t="s">
        <v>42</v>
      </c>
      <c r="FF51" s="179">
        <v>1</v>
      </c>
      <c r="FG51" s="179" t="s">
        <v>2544</v>
      </c>
      <c r="FH51" s="179" t="s">
        <v>2543</v>
      </c>
      <c r="FI51" s="176" t="s">
        <v>2490</v>
      </c>
      <c r="FJ51" s="185" t="s">
        <v>2808</v>
      </c>
      <c r="FK51" s="186">
        <v>198000</v>
      </c>
      <c r="FL51" s="186" t="s">
        <v>2805</v>
      </c>
      <c r="FM51" s="186" t="s">
        <v>60</v>
      </c>
      <c r="FN51" s="186">
        <v>3</v>
      </c>
      <c r="FO51" s="186" t="s">
        <v>2807</v>
      </c>
      <c r="FP51" s="183" t="s">
        <v>2806</v>
      </c>
      <c r="FQ51" s="184" t="s">
        <v>2779</v>
      </c>
      <c r="FR51" s="185" t="s">
        <v>2809</v>
      </c>
      <c r="FS51" s="179">
        <v>633000</v>
      </c>
      <c r="FT51" s="179" t="s">
        <v>2805</v>
      </c>
      <c r="FU51" s="179" t="s">
        <v>60</v>
      </c>
      <c r="FV51" s="179">
        <v>3</v>
      </c>
      <c r="FW51" s="179" t="s">
        <v>2807</v>
      </c>
      <c r="FX51" s="179" t="s">
        <v>2806</v>
      </c>
      <c r="FY51" s="176" t="s">
        <v>2779</v>
      </c>
      <c r="FZ51" s="186" t="s">
        <v>3838</v>
      </c>
      <c r="GA51" s="186">
        <v>1</v>
      </c>
      <c r="GB51" s="186" t="s">
        <v>3407</v>
      </c>
      <c r="GC51" s="186" t="s">
        <v>22</v>
      </c>
      <c r="GD51" s="186">
        <v>2</v>
      </c>
      <c r="GE51" s="186" t="s">
        <v>3301</v>
      </c>
      <c r="GF51" s="186" t="s">
        <v>3300</v>
      </c>
      <c r="GG51" s="187" t="s">
        <v>3716</v>
      </c>
      <c r="GH51" s="185" t="s">
        <v>3844</v>
      </c>
      <c r="GI51" s="179">
        <v>3</v>
      </c>
      <c r="GJ51" s="179" t="s">
        <v>3407</v>
      </c>
      <c r="GK51" s="179" t="s">
        <v>22</v>
      </c>
      <c r="GL51" s="179">
        <v>2</v>
      </c>
      <c r="GM51" s="179" t="s">
        <v>3301</v>
      </c>
      <c r="GN51" s="179" t="s">
        <v>3300</v>
      </c>
      <c r="GO51" s="176" t="s">
        <v>3716</v>
      </c>
      <c r="GP51" s="186" t="s">
        <v>3839</v>
      </c>
      <c r="GQ51" s="186">
        <v>3</v>
      </c>
      <c r="GR51" s="186" t="s">
        <v>3407</v>
      </c>
      <c r="GS51" s="186" t="s">
        <v>22</v>
      </c>
      <c r="GT51" s="186">
        <v>2</v>
      </c>
      <c r="GU51" s="186" t="s">
        <v>3301</v>
      </c>
      <c r="GV51" s="186" t="s">
        <v>3300</v>
      </c>
      <c r="GW51" s="187" t="s">
        <v>3716</v>
      </c>
      <c r="GX51" s="185" t="s">
        <v>3845</v>
      </c>
      <c r="GY51" s="179">
        <v>3</v>
      </c>
      <c r="GZ51" s="179" t="s">
        <v>3407</v>
      </c>
      <c r="HA51" s="179" t="s">
        <v>22</v>
      </c>
      <c r="HB51" s="179">
        <v>2</v>
      </c>
      <c r="HC51" s="179" t="s">
        <v>3301</v>
      </c>
      <c r="HD51" s="179" t="s">
        <v>3300</v>
      </c>
      <c r="HE51" s="176" t="s">
        <v>3716</v>
      </c>
      <c r="HF51" s="186" t="s">
        <v>3837</v>
      </c>
      <c r="HG51" s="186">
        <v>2</v>
      </c>
      <c r="HH51" s="186" t="s">
        <v>3407</v>
      </c>
      <c r="HI51" s="186" t="s">
        <v>22</v>
      </c>
      <c r="HJ51" s="186">
        <v>2</v>
      </c>
      <c r="HK51" s="186" t="s">
        <v>3301</v>
      </c>
      <c r="HL51" s="186" t="s">
        <v>3300</v>
      </c>
      <c r="HM51" s="187" t="s">
        <v>3716</v>
      </c>
      <c r="HN51" s="185" t="s">
        <v>3843</v>
      </c>
      <c r="HO51" s="179">
        <v>3</v>
      </c>
      <c r="HP51" s="179" t="s">
        <v>3407</v>
      </c>
      <c r="HQ51" s="179" t="s">
        <v>22</v>
      </c>
      <c r="HR51" s="179">
        <v>2</v>
      </c>
      <c r="HS51" s="179" t="s">
        <v>3301</v>
      </c>
      <c r="HT51" s="179" t="s">
        <v>3300</v>
      </c>
      <c r="HU51" s="176" t="s">
        <v>3716</v>
      </c>
      <c r="HV51" s="186" t="s">
        <v>3840</v>
      </c>
      <c r="HW51" s="186">
        <v>3</v>
      </c>
      <c r="HX51" s="186" t="s">
        <v>3407</v>
      </c>
      <c r="HY51" s="186" t="s">
        <v>22</v>
      </c>
      <c r="HZ51" s="186">
        <v>2</v>
      </c>
      <c r="IA51" s="186" t="s">
        <v>3301</v>
      </c>
      <c r="IB51" s="186" t="s">
        <v>3300</v>
      </c>
      <c r="IC51" s="187" t="s">
        <v>3716</v>
      </c>
      <c r="ID51" s="185" t="s">
        <v>3842</v>
      </c>
      <c r="IE51" s="179">
        <v>1</v>
      </c>
      <c r="IF51" s="179" t="s">
        <v>3407</v>
      </c>
      <c r="IG51" s="179" t="s">
        <v>22</v>
      </c>
      <c r="IH51" s="179">
        <v>2</v>
      </c>
      <c r="II51" s="179" t="s">
        <v>3301</v>
      </c>
      <c r="IJ51" s="179" t="s">
        <v>3300</v>
      </c>
      <c r="IK51" s="176" t="s">
        <v>3716</v>
      </c>
      <c r="IL51" s="186" t="s">
        <v>3841</v>
      </c>
      <c r="IM51" s="186">
        <v>3</v>
      </c>
      <c r="IN51" s="186" t="s">
        <v>3407</v>
      </c>
      <c r="IO51" s="186" t="s">
        <v>22</v>
      </c>
      <c r="IP51" s="186">
        <v>2</v>
      </c>
      <c r="IQ51" s="186" t="s">
        <v>3301</v>
      </c>
      <c r="IR51" s="186" t="s">
        <v>3300</v>
      </c>
      <c r="IS51" s="187" t="s">
        <v>3716</v>
      </c>
    </row>
    <row r="52" spans="1:253" s="281" customFormat="1" ht="12.75" customHeight="1" x14ac:dyDescent="0.25">
      <c r="A52" s="281" t="s">
        <v>228</v>
      </c>
      <c r="B52" s="281" t="s">
        <v>7953</v>
      </c>
      <c r="C52" s="281" t="s">
        <v>229</v>
      </c>
      <c r="D52" s="281" t="s">
        <v>223</v>
      </c>
      <c r="E52" s="281" t="s">
        <v>7461</v>
      </c>
      <c r="F52" s="281" t="s">
        <v>6410</v>
      </c>
      <c r="G52" s="174">
        <v>7400000</v>
      </c>
      <c r="H52" s="175" t="s">
        <v>6404</v>
      </c>
      <c r="I52" s="175" t="s">
        <v>22</v>
      </c>
      <c r="J52" s="175">
        <v>2</v>
      </c>
      <c r="K52" s="175" t="s">
        <v>6406</v>
      </c>
      <c r="L52" s="175" t="s">
        <v>6405</v>
      </c>
      <c r="M52" s="176" t="s">
        <v>6403</v>
      </c>
      <c r="N52" s="185" t="s">
        <v>2960</v>
      </c>
      <c r="O52" s="177">
        <v>1759540</v>
      </c>
      <c r="P52" s="177" t="s">
        <v>2957</v>
      </c>
      <c r="Q52" s="177" t="s">
        <v>42</v>
      </c>
      <c r="R52" s="177">
        <v>1</v>
      </c>
      <c r="S52" s="177" t="s">
        <v>2959</v>
      </c>
      <c r="T52" s="177" t="s">
        <v>2958</v>
      </c>
      <c r="U52" s="178" t="s">
        <v>2952</v>
      </c>
      <c r="V52" s="185" t="s">
        <v>6411</v>
      </c>
      <c r="W52" s="175">
        <v>7400000</v>
      </c>
      <c r="X52" s="175" t="s">
        <v>6404</v>
      </c>
      <c r="Y52" s="175" t="s">
        <v>22</v>
      </c>
      <c r="Z52" s="175">
        <v>2</v>
      </c>
      <c r="AA52" s="175" t="s">
        <v>6408</v>
      </c>
      <c r="AB52" s="175" t="s">
        <v>6405</v>
      </c>
      <c r="AC52" s="176" t="s">
        <v>6403</v>
      </c>
      <c r="AD52" s="185" t="s">
        <v>6559</v>
      </c>
      <c r="AE52" s="183">
        <v>576000</v>
      </c>
      <c r="AF52" s="183" t="s">
        <v>6553</v>
      </c>
      <c r="AG52" s="183" t="s">
        <v>22</v>
      </c>
      <c r="AH52" s="183">
        <v>2</v>
      </c>
      <c r="AI52" s="183" t="s">
        <v>6558</v>
      </c>
      <c r="AJ52" s="183" t="s">
        <v>6554</v>
      </c>
      <c r="AK52" s="184" t="s">
        <v>6557</v>
      </c>
      <c r="AL52" s="185" t="s">
        <v>6556</v>
      </c>
      <c r="AM52" s="175">
        <v>576000</v>
      </c>
      <c r="AN52" s="175" t="s">
        <v>6553</v>
      </c>
      <c r="AO52" s="175" t="s">
        <v>22</v>
      </c>
      <c r="AP52" s="175">
        <v>2</v>
      </c>
      <c r="AQ52" s="175" t="s">
        <v>6555</v>
      </c>
      <c r="AR52" s="175" t="s">
        <v>6554</v>
      </c>
      <c r="AS52" s="176" t="s">
        <v>6557</v>
      </c>
      <c r="AT52" s="186" t="s">
        <v>234</v>
      </c>
      <c r="AU52" s="183" t="s">
        <v>14</v>
      </c>
      <c r="AV52" s="183">
        <v>0</v>
      </c>
      <c r="AW52" s="183" t="s">
        <v>14</v>
      </c>
      <c r="AX52" s="183" t="s">
        <v>14</v>
      </c>
      <c r="AY52" s="183" t="s">
        <v>15</v>
      </c>
      <c r="AZ52" s="183">
        <v>0</v>
      </c>
      <c r="BA52" s="184" t="s">
        <v>212</v>
      </c>
      <c r="BB52" s="185" t="s">
        <v>233</v>
      </c>
      <c r="BC52" s="175" t="s">
        <v>14</v>
      </c>
      <c r="BD52" s="175">
        <v>0</v>
      </c>
      <c r="BE52" s="175" t="s">
        <v>14</v>
      </c>
      <c r="BF52" s="175" t="s">
        <v>14</v>
      </c>
      <c r="BG52" s="175" t="s">
        <v>15</v>
      </c>
      <c r="BH52" s="175">
        <v>0</v>
      </c>
      <c r="BI52" s="176" t="s">
        <v>212</v>
      </c>
      <c r="BJ52" s="186" t="s">
        <v>6415</v>
      </c>
      <c r="BK52" s="186">
        <v>604</v>
      </c>
      <c r="BL52" s="186" t="s">
        <v>6412</v>
      </c>
      <c r="BM52" s="186" t="s">
        <v>60</v>
      </c>
      <c r="BN52" s="186">
        <v>3</v>
      </c>
      <c r="BO52" s="186" t="s">
        <v>6414</v>
      </c>
      <c r="BP52" s="183" t="s">
        <v>6413</v>
      </c>
      <c r="BQ52" s="187" t="s">
        <v>6403</v>
      </c>
      <c r="BR52" s="185" t="s">
        <v>230</v>
      </c>
      <c r="BS52" s="179" t="s">
        <v>14</v>
      </c>
      <c r="BT52" s="179">
        <v>0</v>
      </c>
      <c r="BU52" s="179" t="s">
        <v>14</v>
      </c>
      <c r="BV52" s="179" t="s">
        <v>14</v>
      </c>
      <c r="BW52" s="179" t="s">
        <v>15</v>
      </c>
      <c r="BX52" s="179">
        <v>0</v>
      </c>
      <c r="BY52" s="176" t="s">
        <v>212</v>
      </c>
      <c r="BZ52" s="186" t="s">
        <v>231</v>
      </c>
      <c r="CA52" s="186" t="s">
        <v>14</v>
      </c>
      <c r="CB52" s="186">
        <v>0</v>
      </c>
      <c r="CC52" s="186" t="s">
        <v>14</v>
      </c>
      <c r="CD52" s="186" t="s">
        <v>14</v>
      </c>
      <c r="CE52" s="186" t="s">
        <v>15</v>
      </c>
      <c r="CF52" s="186">
        <v>0</v>
      </c>
      <c r="CG52" s="187" t="s">
        <v>212</v>
      </c>
      <c r="CH52" s="185" t="s">
        <v>8315</v>
      </c>
      <c r="CI52" s="186" t="e">
        <v>#N/A</v>
      </c>
      <c r="CJ52" s="186" t="e">
        <v>#N/A</v>
      </c>
      <c r="CK52" s="186" t="e">
        <v>#N/A</v>
      </c>
      <c r="CL52" s="186" t="e">
        <v>#N/A</v>
      </c>
      <c r="CM52" s="186" t="e">
        <v>#N/A</v>
      </c>
      <c r="CN52" s="186" t="e">
        <v>#N/A</v>
      </c>
      <c r="CO52" s="188" t="e">
        <v>#N/A</v>
      </c>
      <c r="CP52" s="186" t="s">
        <v>232</v>
      </c>
      <c r="CQ52" s="179" t="s">
        <v>14</v>
      </c>
      <c r="CR52" s="179">
        <v>0</v>
      </c>
      <c r="CS52" s="179" t="s">
        <v>14</v>
      </c>
      <c r="CT52" s="179" t="s">
        <v>14</v>
      </c>
      <c r="CU52" s="179" t="s">
        <v>15</v>
      </c>
      <c r="CV52" s="179">
        <v>0</v>
      </c>
      <c r="CW52" s="176" t="s">
        <v>212</v>
      </c>
      <c r="CX52" s="186" t="s">
        <v>6427</v>
      </c>
      <c r="CY52" s="183">
        <v>72000</v>
      </c>
      <c r="CZ52" s="183" t="s">
        <v>6424</v>
      </c>
      <c r="DA52" s="183" t="s">
        <v>22</v>
      </c>
      <c r="DB52" s="183">
        <v>2</v>
      </c>
      <c r="DC52" s="183" t="s">
        <v>6426</v>
      </c>
      <c r="DD52" s="183" t="s">
        <v>6425</v>
      </c>
      <c r="DE52" s="189" t="s">
        <v>6418</v>
      </c>
      <c r="DF52" s="185" t="s">
        <v>6563</v>
      </c>
      <c r="DG52" s="175">
        <v>6824000</v>
      </c>
      <c r="DH52" s="179" t="s">
        <v>6560</v>
      </c>
      <c r="DI52" s="179" t="s">
        <v>22</v>
      </c>
      <c r="DJ52" s="179">
        <v>2</v>
      </c>
      <c r="DK52" s="179" t="s">
        <v>6562</v>
      </c>
      <c r="DL52" s="179" t="s">
        <v>6561</v>
      </c>
      <c r="DM52" s="176" t="s">
        <v>6557</v>
      </c>
      <c r="DN52" s="186" t="s">
        <v>6564</v>
      </c>
      <c r="DO52" s="183">
        <v>228000</v>
      </c>
      <c r="DP52" s="186" t="s">
        <v>6560</v>
      </c>
      <c r="DQ52" s="186" t="s">
        <v>22</v>
      </c>
      <c r="DR52" s="186">
        <v>2</v>
      </c>
      <c r="DS52" s="186" t="s">
        <v>6562</v>
      </c>
      <c r="DT52" s="186" t="s">
        <v>6561</v>
      </c>
      <c r="DU52" s="187" t="s">
        <v>6557</v>
      </c>
      <c r="DV52" s="185" t="s">
        <v>6428</v>
      </c>
      <c r="DW52" s="175">
        <v>65000</v>
      </c>
      <c r="DX52" s="179" t="s">
        <v>6424</v>
      </c>
      <c r="DY52" s="179" t="s">
        <v>22</v>
      </c>
      <c r="DZ52" s="179">
        <v>2</v>
      </c>
      <c r="EA52" s="179" t="s">
        <v>6426</v>
      </c>
      <c r="EB52" s="179" t="s">
        <v>6425</v>
      </c>
      <c r="EC52" s="176" t="s">
        <v>6418</v>
      </c>
      <c r="ED52" s="186" t="s">
        <v>6429</v>
      </c>
      <c r="EE52" s="183">
        <v>4000</v>
      </c>
      <c r="EF52" s="186" t="s">
        <v>6424</v>
      </c>
      <c r="EG52" s="186" t="s">
        <v>22</v>
      </c>
      <c r="EH52" s="186">
        <v>2</v>
      </c>
      <c r="EI52" s="186" t="s">
        <v>6426</v>
      </c>
      <c r="EJ52" s="186" t="s">
        <v>6425</v>
      </c>
      <c r="EK52" s="187" t="s">
        <v>6418</v>
      </c>
      <c r="EL52" s="185" t="s">
        <v>2956</v>
      </c>
      <c r="EM52" s="175">
        <v>3000</v>
      </c>
      <c r="EN52" s="179" t="s">
        <v>2953</v>
      </c>
      <c r="EO52" s="179" t="s">
        <v>22</v>
      </c>
      <c r="EP52" s="179">
        <v>2</v>
      </c>
      <c r="EQ52" s="179" t="s">
        <v>2955</v>
      </c>
      <c r="ER52" s="179" t="s">
        <v>2954</v>
      </c>
      <c r="ES52" s="176" t="s">
        <v>2952</v>
      </c>
      <c r="ET52" s="186" t="s">
        <v>6435</v>
      </c>
      <c r="EU52" s="186">
        <v>630</v>
      </c>
      <c r="EV52" s="186" t="s">
        <v>6430</v>
      </c>
      <c r="EW52" s="186" t="s">
        <v>22</v>
      </c>
      <c r="EX52" s="186">
        <v>2</v>
      </c>
      <c r="EY52" s="186" t="s">
        <v>6432</v>
      </c>
      <c r="EZ52" s="186" t="s">
        <v>6431</v>
      </c>
      <c r="FA52" s="187" t="s">
        <v>6418</v>
      </c>
      <c r="FB52" s="185" t="s">
        <v>2554</v>
      </c>
      <c r="FC52" s="179">
        <v>2</v>
      </c>
      <c r="FD52" s="179" t="s">
        <v>2472</v>
      </c>
      <c r="FE52" s="179" t="s">
        <v>42</v>
      </c>
      <c r="FF52" s="179">
        <v>1</v>
      </c>
      <c r="FG52" s="179" t="s">
        <v>2553</v>
      </c>
      <c r="FH52" s="179" t="s">
        <v>2552</v>
      </c>
      <c r="FI52" s="176" t="s">
        <v>2490</v>
      </c>
      <c r="FJ52" s="185" t="s">
        <v>2811</v>
      </c>
      <c r="FK52" s="186">
        <v>79000</v>
      </c>
      <c r="FL52" s="186" t="s">
        <v>2805</v>
      </c>
      <c r="FM52" s="186" t="s">
        <v>60</v>
      </c>
      <c r="FN52" s="186">
        <v>3</v>
      </c>
      <c r="FO52" s="186" t="s">
        <v>2810</v>
      </c>
      <c r="FP52" s="183" t="s">
        <v>2806</v>
      </c>
      <c r="FQ52" s="184" t="s">
        <v>2779</v>
      </c>
      <c r="FR52" s="185" t="s">
        <v>2812</v>
      </c>
      <c r="FS52" s="179">
        <v>229000</v>
      </c>
      <c r="FT52" s="179" t="s">
        <v>2805</v>
      </c>
      <c r="FU52" s="179" t="s">
        <v>60</v>
      </c>
      <c r="FV52" s="179">
        <v>3</v>
      </c>
      <c r="FW52" s="179" t="s">
        <v>2810</v>
      </c>
      <c r="FX52" s="179" t="s">
        <v>2806</v>
      </c>
      <c r="FY52" s="176" t="s">
        <v>2779</v>
      </c>
      <c r="FZ52" s="186" t="s">
        <v>3847</v>
      </c>
      <c r="GA52" s="186">
        <v>1</v>
      </c>
      <c r="GB52" s="186" t="s">
        <v>3407</v>
      </c>
      <c r="GC52" s="186" t="s">
        <v>22</v>
      </c>
      <c r="GD52" s="186">
        <v>2</v>
      </c>
      <c r="GE52" s="186" t="s">
        <v>3301</v>
      </c>
      <c r="GF52" s="186" t="s">
        <v>3300</v>
      </c>
      <c r="GG52" s="187" t="s">
        <v>3716</v>
      </c>
      <c r="GH52" s="185" t="s">
        <v>3853</v>
      </c>
      <c r="GI52" s="179">
        <v>3</v>
      </c>
      <c r="GJ52" s="179" t="s">
        <v>3407</v>
      </c>
      <c r="GK52" s="179" t="s">
        <v>22</v>
      </c>
      <c r="GL52" s="179">
        <v>2</v>
      </c>
      <c r="GM52" s="179" t="s">
        <v>3301</v>
      </c>
      <c r="GN52" s="179" t="s">
        <v>3300</v>
      </c>
      <c r="GO52" s="176" t="s">
        <v>3716</v>
      </c>
      <c r="GP52" s="186" t="s">
        <v>3848</v>
      </c>
      <c r="GQ52" s="186">
        <v>3</v>
      </c>
      <c r="GR52" s="186" t="s">
        <v>3407</v>
      </c>
      <c r="GS52" s="186" t="s">
        <v>22</v>
      </c>
      <c r="GT52" s="186">
        <v>2</v>
      </c>
      <c r="GU52" s="186" t="s">
        <v>3301</v>
      </c>
      <c r="GV52" s="186" t="s">
        <v>3300</v>
      </c>
      <c r="GW52" s="187" t="s">
        <v>3716</v>
      </c>
      <c r="GX52" s="185" t="s">
        <v>3854</v>
      </c>
      <c r="GY52" s="179">
        <v>0</v>
      </c>
      <c r="GZ52" s="179" t="s">
        <v>3407</v>
      </c>
      <c r="HA52" s="179" t="s">
        <v>22</v>
      </c>
      <c r="HB52" s="179">
        <v>2</v>
      </c>
      <c r="HC52" s="179" t="s">
        <v>3301</v>
      </c>
      <c r="HD52" s="179" t="s">
        <v>3300</v>
      </c>
      <c r="HE52" s="176" t="s">
        <v>3716</v>
      </c>
      <c r="HF52" s="186" t="s">
        <v>3846</v>
      </c>
      <c r="HG52" s="186">
        <v>2</v>
      </c>
      <c r="HH52" s="186" t="s">
        <v>3407</v>
      </c>
      <c r="HI52" s="186" t="s">
        <v>22</v>
      </c>
      <c r="HJ52" s="186">
        <v>2</v>
      </c>
      <c r="HK52" s="186" t="s">
        <v>3301</v>
      </c>
      <c r="HL52" s="186" t="s">
        <v>3300</v>
      </c>
      <c r="HM52" s="187" t="s">
        <v>3716</v>
      </c>
      <c r="HN52" s="185" t="s">
        <v>3852</v>
      </c>
      <c r="HO52" s="179">
        <v>3</v>
      </c>
      <c r="HP52" s="179" t="s">
        <v>3407</v>
      </c>
      <c r="HQ52" s="179" t="s">
        <v>22</v>
      </c>
      <c r="HR52" s="179">
        <v>2</v>
      </c>
      <c r="HS52" s="179" t="s">
        <v>3301</v>
      </c>
      <c r="HT52" s="179" t="s">
        <v>3300</v>
      </c>
      <c r="HU52" s="176" t="s">
        <v>3716</v>
      </c>
      <c r="HV52" s="186" t="s">
        <v>3849</v>
      </c>
      <c r="HW52" s="186">
        <v>3</v>
      </c>
      <c r="HX52" s="186" t="s">
        <v>3407</v>
      </c>
      <c r="HY52" s="186" t="s">
        <v>22</v>
      </c>
      <c r="HZ52" s="186">
        <v>2</v>
      </c>
      <c r="IA52" s="186" t="s">
        <v>3301</v>
      </c>
      <c r="IB52" s="186" t="s">
        <v>3300</v>
      </c>
      <c r="IC52" s="187" t="s">
        <v>3716</v>
      </c>
      <c r="ID52" s="185" t="s">
        <v>3851</v>
      </c>
      <c r="IE52" s="179">
        <v>1</v>
      </c>
      <c r="IF52" s="179" t="s">
        <v>3407</v>
      </c>
      <c r="IG52" s="179" t="s">
        <v>22</v>
      </c>
      <c r="IH52" s="179">
        <v>2</v>
      </c>
      <c r="II52" s="179" t="s">
        <v>3301</v>
      </c>
      <c r="IJ52" s="179" t="s">
        <v>3300</v>
      </c>
      <c r="IK52" s="176" t="s">
        <v>3716</v>
      </c>
      <c r="IL52" s="186" t="s">
        <v>3850</v>
      </c>
      <c r="IM52" s="186">
        <v>3</v>
      </c>
      <c r="IN52" s="186" t="s">
        <v>3407</v>
      </c>
      <c r="IO52" s="186" t="s">
        <v>22</v>
      </c>
      <c r="IP52" s="186">
        <v>2</v>
      </c>
      <c r="IQ52" s="186" t="s">
        <v>3301</v>
      </c>
      <c r="IR52" s="186" t="s">
        <v>3300</v>
      </c>
      <c r="IS52" s="187" t="s">
        <v>3716</v>
      </c>
    </row>
    <row r="53" spans="1:253" s="281" customFormat="1" ht="12.75" customHeight="1" x14ac:dyDescent="0.25">
      <c r="A53" s="281" t="s">
        <v>137</v>
      </c>
      <c r="B53" s="281" t="s">
        <v>7981</v>
      </c>
      <c r="C53" s="281" t="s">
        <v>138</v>
      </c>
      <c r="D53" s="281" t="s">
        <v>139</v>
      </c>
      <c r="E53" s="281" t="s">
        <v>7458</v>
      </c>
      <c r="F53" s="281" t="s">
        <v>3488</v>
      </c>
      <c r="G53" s="174">
        <v>2009000</v>
      </c>
      <c r="H53" s="175" t="s">
        <v>3049</v>
      </c>
      <c r="I53" s="175" t="s">
        <v>22</v>
      </c>
      <c r="J53" s="175">
        <v>2</v>
      </c>
      <c r="K53" s="175" t="s">
        <v>3487</v>
      </c>
      <c r="L53" s="175" t="s">
        <v>3050</v>
      </c>
      <c r="M53" s="176" t="s">
        <v>3409</v>
      </c>
      <c r="N53" s="185" t="s">
        <v>1486</v>
      </c>
      <c r="O53" s="177">
        <v>30400</v>
      </c>
      <c r="P53" s="177" t="s">
        <v>1483</v>
      </c>
      <c r="Q53" s="177" t="s">
        <v>22</v>
      </c>
      <c r="R53" s="177">
        <v>2</v>
      </c>
      <c r="S53" s="177" t="s">
        <v>1485</v>
      </c>
      <c r="T53" s="177" t="s">
        <v>1484</v>
      </c>
      <c r="U53" s="178" t="s">
        <v>1468</v>
      </c>
      <c r="V53" s="185" t="s">
        <v>3215</v>
      </c>
      <c r="W53" s="175">
        <v>1467000</v>
      </c>
      <c r="X53" s="175" t="s">
        <v>3205</v>
      </c>
      <c r="Y53" s="175" t="s">
        <v>22</v>
      </c>
      <c r="Z53" s="175">
        <v>2</v>
      </c>
      <c r="AA53" s="175" t="s">
        <v>3214</v>
      </c>
      <c r="AB53" s="175" t="s">
        <v>3206</v>
      </c>
      <c r="AC53" s="176" t="s">
        <v>3209</v>
      </c>
      <c r="AD53" s="185" t="s">
        <v>3213</v>
      </c>
      <c r="AE53" s="183">
        <v>1062000</v>
      </c>
      <c r="AF53" s="183" t="s">
        <v>3205</v>
      </c>
      <c r="AG53" s="183" t="s">
        <v>22</v>
      </c>
      <c r="AH53" s="183">
        <v>2</v>
      </c>
      <c r="AI53" s="183" t="s">
        <v>3212</v>
      </c>
      <c r="AJ53" s="183" t="s">
        <v>3206</v>
      </c>
      <c r="AK53" s="184" t="s">
        <v>3209</v>
      </c>
      <c r="AL53" s="185" t="s">
        <v>3146</v>
      </c>
      <c r="AM53" s="175" t="s">
        <v>14</v>
      </c>
      <c r="AN53" s="175" t="s">
        <v>218</v>
      </c>
      <c r="AO53" s="175" t="s">
        <v>60</v>
      </c>
      <c r="AP53" s="175">
        <v>3</v>
      </c>
      <c r="AQ53" s="175" t="s">
        <v>218</v>
      </c>
      <c r="AR53" s="175" t="s">
        <v>218</v>
      </c>
      <c r="AS53" s="176" t="s">
        <v>3147</v>
      </c>
      <c r="AT53" s="186" t="s">
        <v>152</v>
      </c>
      <c r="AU53" s="183">
        <v>0</v>
      </c>
      <c r="AV53" s="183">
        <v>0</v>
      </c>
      <c r="AW53" s="183" t="s">
        <v>22</v>
      </c>
      <c r="AX53" s="183">
        <v>2</v>
      </c>
      <c r="AY53" s="183" t="s">
        <v>151</v>
      </c>
      <c r="AZ53" s="183">
        <v>0</v>
      </c>
      <c r="BA53" s="184" t="s">
        <v>125</v>
      </c>
      <c r="BB53" s="185" t="s">
        <v>150</v>
      </c>
      <c r="BC53" s="175">
        <v>0</v>
      </c>
      <c r="BD53" s="175">
        <v>0</v>
      </c>
      <c r="BE53" s="175" t="s">
        <v>22</v>
      </c>
      <c r="BF53" s="175">
        <v>2</v>
      </c>
      <c r="BG53" s="175" t="s">
        <v>149</v>
      </c>
      <c r="BH53" s="175">
        <v>0</v>
      </c>
      <c r="BI53" s="176" t="s">
        <v>125</v>
      </c>
      <c r="BJ53" s="186" t="s">
        <v>148</v>
      </c>
      <c r="BK53" s="186">
        <v>0</v>
      </c>
      <c r="BL53" s="186">
        <v>0</v>
      </c>
      <c r="BM53" s="186" t="s">
        <v>22</v>
      </c>
      <c r="BN53" s="186">
        <v>2</v>
      </c>
      <c r="BO53" s="186" t="s">
        <v>146</v>
      </c>
      <c r="BP53" s="183">
        <v>0</v>
      </c>
      <c r="BQ53" s="187" t="s">
        <v>125</v>
      </c>
      <c r="BR53" s="185" t="s">
        <v>141</v>
      </c>
      <c r="BS53" s="179">
        <v>0</v>
      </c>
      <c r="BT53" s="179">
        <v>0</v>
      </c>
      <c r="BU53" s="179" t="s">
        <v>22</v>
      </c>
      <c r="BV53" s="179">
        <v>2</v>
      </c>
      <c r="BW53" s="179" t="s">
        <v>140</v>
      </c>
      <c r="BX53" s="179">
        <v>0</v>
      </c>
      <c r="BY53" s="176" t="s">
        <v>125</v>
      </c>
      <c r="BZ53" s="186" t="s">
        <v>142</v>
      </c>
      <c r="CA53" s="186">
        <v>0</v>
      </c>
      <c r="CB53" s="186">
        <v>0</v>
      </c>
      <c r="CC53" s="186" t="s">
        <v>22</v>
      </c>
      <c r="CD53" s="186">
        <v>2</v>
      </c>
      <c r="CE53" s="186" t="s">
        <v>140</v>
      </c>
      <c r="CF53" s="186">
        <v>0</v>
      </c>
      <c r="CG53" s="187" t="s">
        <v>125</v>
      </c>
      <c r="CH53" s="185" t="s">
        <v>8316</v>
      </c>
      <c r="CI53" s="186" t="e">
        <v>#N/A</v>
      </c>
      <c r="CJ53" s="186" t="e">
        <v>#N/A</v>
      </c>
      <c r="CK53" s="186" t="e">
        <v>#N/A</v>
      </c>
      <c r="CL53" s="186" t="e">
        <v>#N/A</v>
      </c>
      <c r="CM53" s="186" t="e">
        <v>#N/A</v>
      </c>
      <c r="CN53" s="186" t="e">
        <v>#N/A</v>
      </c>
      <c r="CO53" s="188" t="e">
        <v>#N/A</v>
      </c>
      <c r="CP53" s="186" t="s">
        <v>145</v>
      </c>
      <c r="CQ53" s="179" t="s">
        <v>14</v>
      </c>
      <c r="CR53" s="179">
        <v>0</v>
      </c>
      <c r="CS53" s="179" t="s">
        <v>22</v>
      </c>
      <c r="CT53" s="179">
        <v>2</v>
      </c>
      <c r="CU53" s="179" t="s">
        <v>15</v>
      </c>
      <c r="CV53" s="179">
        <v>0</v>
      </c>
      <c r="CW53" s="176" t="s">
        <v>125</v>
      </c>
      <c r="CX53" s="186" t="s">
        <v>3216</v>
      </c>
      <c r="CY53" s="183">
        <v>582000</v>
      </c>
      <c r="CZ53" s="183" t="s">
        <v>3205</v>
      </c>
      <c r="DA53" s="183" t="s">
        <v>22</v>
      </c>
      <c r="DB53" s="183">
        <v>2</v>
      </c>
      <c r="DC53" s="183" t="s">
        <v>3207</v>
      </c>
      <c r="DD53" s="183" t="s">
        <v>3206</v>
      </c>
      <c r="DE53" s="189" t="s">
        <v>3209</v>
      </c>
      <c r="DF53" s="185" t="s">
        <v>3210</v>
      </c>
      <c r="DG53" s="175">
        <v>405000</v>
      </c>
      <c r="DH53" s="179" t="s">
        <v>3205</v>
      </c>
      <c r="DI53" s="179" t="s">
        <v>22</v>
      </c>
      <c r="DJ53" s="179">
        <v>2</v>
      </c>
      <c r="DK53" s="179" t="s">
        <v>3207</v>
      </c>
      <c r="DL53" s="179" t="s">
        <v>3206</v>
      </c>
      <c r="DM53" s="176" t="s">
        <v>3209</v>
      </c>
      <c r="DN53" s="186" t="s">
        <v>3218</v>
      </c>
      <c r="DO53" s="183">
        <v>480000</v>
      </c>
      <c r="DP53" s="186" t="s">
        <v>3205</v>
      </c>
      <c r="DQ53" s="186" t="s">
        <v>22</v>
      </c>
      <c r="DR53" s="186">
        <v>2</v>
      </c>
      <c r="DS53" s="186" t="s">
        <v>3207</v>
      </c>
      <c r="DT53" s="186" t="s">
        <v>3206</v>
      </c>
      <c r="DU53" s="187" t="s">
        <v>3209</v>
      </c>
      <c r="DV53" s="185" t="s">
        <v>3211</v>
      </c>
      <c r="DW53" s="175">
        <v>482000</v>
      </c>
      <c r="DX53" s="179" t="s">
        <v>3205</v>
      </c>
      <c r="DY53" s="179" t="s">
        <v>22</v>
      </c>
      <c r="DZ53" s="179">
        <v>2</v>
      </c>
      <c r="EA53" s="179" t="s">
        <v>3207</v>
      </c>
      <c r="EB53" s="179" t="s">
        <v>3206</v>
      </c>
      <c r="EC53" s="176" t="s">
        <v>3209</v>
      </c>
      <c r="ED53" s="186" t="s">
        <v>3217</v>
      </c>
      <c r="EE53" s="183">
        <v>100000</v>
      </c>
      <c r="EF53" s="186" t="s">
        <v>3205</v>
      </c>
      <c r="EG53" s="186" t="s">
        <v>22</v>
      </c>
      <c r="EH53" s="186">
        <v>2</v>
      </c>
      <c r="EI53" s="186" t="s">
        <v>3207</v>
      </c>
      <c r="EJ53" s="186" t="s">
        <v>3206</v>
      </c>
      <c r="EK53" s="187" t="s">
        <v>3209</v>
      </c>
      <c r="EL53" s="185" t="s">
        <v>3208</v>
      </c>
      <c r="EM53" s="175">
        <v>0</v>
      </c>
      <c r="EN53" s="179" t="s">
        <v>3205</v>
      </c>
      <c r="EO53" s="179" t="s">
        <v>22</v>
      </c>
      <c r="EP53" s="179">
        <v>2</v>
      </c>
      <c r="EQ53" s="179" t="s">
        <v>3207</v>
      </c>
      <c r="ER53" s="179" t="s">
        <v>3206</v>
      </c>
      <c r="ES53" s="176" t="s">
        <v>3209</v>
      </c>
      <c r="ET53" s="186" t="s">
        <v>147</v>
      </c>
      <c r="EU53" s="186">
        <v>0</v>
      </c>
      <c r="EV53" s="186">
        <v>0</v>
      </c>
      <c r="EW53" s="186" t="s">
        <v>22</v>
      </c>
      <c r="EX53" s="186">
        <v>2</v>
      </c>
      <c r="EY53" s="186" t="s">
        <v>146</v>
      </c>
      <c r="EZ53" s="186">
        <v>0</v>
      </c>
      <c r="FA53" s="187" t="s">
        <v>125</v>
      </c>
      <c r="FB53" s="185" t="s">
        <v>144</v>
      </c>
      <c r="FC53" s="179">
        <v>1</v>
      </c>
      <c r="FD53" s="179">
        <v>0</v>
      </c>
      <c r="FE53" s="179" t="s">
        <v>22</v>
      </c>
      <c r="FF53" s="179">
        <v>2</v>
      </c>
      <c r="FG53" s="179" t="s">
        <v>143</v>
      </c>
      <c r="FH53" s="179">
        <v>0</v>
      </c>
      <c r="FI53" s="176" t="s">
        <v>125</v>
      </c>
      <c r="FJ53" s="185" t="s">
        <v>154</v>
      </c>
      <c r="FK53" s="186">
        <v>0</v>
      </c>
      <c r="FL53" s="186">
        <v>0</v>
      </c>
      <c r="FM53" s="186" t="s">
        <v>22</v>
      </c>
      <c r="FN53" s="186">
        <v>2</v>
      </c>
      <c r="FO53" s="186" t="s">
        <v>153</v>
      </c>
      <c r="FP53" s="183">
        <v>0</v>
      </c>
      <c r="FQ53" s="184" t="s">
        <v>125</v>
      </c>
      <c r="FR53" s="185" t="s">
        <v>155</v>
      </c>
      <c r="FS53" s="179">
        <v>0</v>
      </c>
      <c r="FT53" s="179">
        <v>0</v>
      </c>
      <c r="FU53" s="179" t="s">
        <v>22</v>
      </c>
      <c r="FV53" s="179">
        <v>2</v>
      </c>
      <c r="FW53" s="179" t="s">
        <v>153</v>
      </c>
      <c r="FX53" s="179">
        <v>0</v>
      </c>
      <c r="FY53" s="176" t="s">
        <v>125</v>
      </c>
      <c r="FZ53" s="186" t="s">
        <v>3480</v>
      </c>
      <c r="GA53" s="186">
        <v>0</v>
      </c>
      <c r="GB53" s="186" t="s">
        <v>3407</v>
      </c>
      <c r="GC53" s="186" t="s">
        <v>22</v>
      </c>
      <c r="GD53" s="186">
        <v>2</v>
      </c>
      <c r="GE53" s="186" t="s">
        <v>3301</v>
      </c>
      <c r="GF53" s="186" t="s">
        <v>3300</v>
      </c>
      <c r="GG53" s="187" t="s">
        <v>3409</v>
      </c>
      <c r="GH53" s="185" t="s">
        <v>3486</v>
      </c>
      <c r="GI53" s="179">
        <v>0</v>
      </c>
      <c r="GJ53" s="179" t="s">
        <v>3407</v>
      </c>
      <c r="GK53" s="179" t="s">
        <v>22</v>
      </c>
      <c r="GL53" s="179">
        <v>2</v>
      </c>
      <c r="GM53" s="179" t="s">
        <v>3301</v>
      </c>
      <c r="GN53" s="179" t="s">
        <v>3300</v>
      </c>
      <c r="GO53" s="176" t="s">
        <v>3409</v>
      </c>
      <c r="GP53" s="186" t="s">
        <v>3481</v>
      </c>
      <c r="GQ53" s="186">
        <v>0</v>
      </c>
      <c r="GR53" s="186" t="s">
        <v>3407</v>
      </c>
      <c r="GS53" s="186" t="s">
        <v>22</v>
      </c>
      <c r="GT53" s="186">
        <v>2</v>
      </c>
      <c r="GU53" s="186" t="s">
        <v>3301</v>
      </c>
      <c r="GV53" s="186" t="s">
        <v>3300</v>
      </c>
      <c r="GW53" s="187" t="s">
        <v>3409</v>
      </c>
      <c r="GX53" s="185" t="s">
        <v>3489</v>
      </c>
      <c r="GY53" s="179">
        <v>0</v>
      </c>
      <c r="GZ53" s="179" t="s">
        <v>3407</v>
      </c>
      <c r="HA53" s="179" t="s">
        <v>22</v>
      </c>
      <c r="HB53" s="179">
        <v>2</v>
      </c>
      <c r="HC53" s="179" t="s">
        <v>3301</v>
      </c>
      <c r="HD53" s="179" t="s">
        <v>3300</v>
      </c>
      <c r="HE53" s="176" t="s">
        <v>3409</v>
      </c>
      <c r="HF53" s="186" t="s">
        <v>3479</v>
      </c>
      <c r="HG53" s="186">
        <v>0</v>
      </c>
      <c r="HH53" s="186" t="s">
        <v>3407</v>
      </c>
      <c r="HI53" s="186" t="s">
        <v>22</v>
      </c>
      <c r="HJ53" s="186">
        <v>2</v>
      </c>
      <c r="HK53" s="186" t="s">
        <v>3301</v>
      </c>
      <c r="HL53" s="186" t="s">
        <v>3300</v>
      </c>
      <c r="HM53" s="187" t="s">
        <v>3409</v>
      </c>
      <c r="HN53" s="185" t="s">
        <v>3485</v>
      </c>
      <c r="HO53" s="179">
        <v>2</v>
      </c>
      <c r="HP53" s="179" t="s">
        <v>3407</v>
      </c>
      <c r="HQ53" s="179" t="s">
        <v>22</v>
      </c>
      <c r="HR53" s="179">
        <v>2</v>
      </c>
      <c r="HS53" s="179" t="s">
        <v>3301</v>
      </c>
      <c r="HT53" s="179" t="s">
        <v>3300</v>
      </c>
      <c r="HU53" s="176" t="s">
        <v>3409</v>
      </c>
      <c r="HV53" s="186" t="s">
        <v>3482</v>
      </c>
      <c r="HW53" s="186">
        <v>0</v>
      </c>
      <c r="HX53" s="186" t="s">
        <v>3407</v>
      </c>
      <c r="HY53" s="186" t="s">
        <v>22</v>
      </c>
      <c r="HZ53" s="186">
        <v>2</v>
      </c>
      <c r="IA53" s="186" t="s">
        <v>3301</v>
      </c>
      <c r="IB53" s="186" t="s">
        <v>3300</v>
      </c>
      <c r="IC53" s="187" t="s">
        <v>3409</v>
      </c>
      <c r="ID53" s="185" t="s">
        <v>3484</v>
      </c>
      <c r="IE53" s="179">
        <v>0</v>
      </c>
      <c r="IF53" s="179" t="s">
        <v>3407</v>
      </c>
      <c r="IG53" s="179" t="s">
        <v>22</v>
      </c>
      <c r="IH53" s="179">
        <v>2</v>
      </c>
      <c r="II53" s="179" t="s">
        <v>3301</v>
      </c>
      <c r="IJ53" s="179" t="s">
        <v>3300</v>
      </c>
      <c r="IK53" s="176" t="s">
        <v>3409</v>
      </c>
      <c r="IL53" s="186" t="s">
        <v>3483</v>
      </c>
      <c r="IM53" s="186">
        <v>1</v>
      </c>
      <c r="IN53" s="186" t="s">
        <v>3407</v>
      </c>
      <c r="IO53" s="186" t="s">
        <v>22</v>
      </c>
      <c r="IP53" s="186">
        <v>2</v>
      </c>
      <c r="IQ53" s="186" t="s">
        <v>3301</v>
      </c>
      <c r="IR53" s="186" t="s">
        <v>3300</v>
      </c>
      <c r="IS53" s="187" t="s">
        <v>3409</v>
      </c>
    </row>
    <row r="54" spans="1:253" s="281" customFormat="1" ht="12.75" customHeight="1" x14ac:dyDescent="0.25">
      <c r="A54" s="281" t="s">
        <v>689</v>
      </c>
      <c r="B54" s="281" t="s">
        <v>7953</v>
      </c>
      <c r="C54" s="281" t="s">
        <v>690</v>
      </c>
      <c r="D54" s="281" t="s">
        <v>691</v>
      </c>
      <c r="E54" s="281" t="s">
        <v>7492</v>
      </c>
      <c r="F54" s="281" t="s">
        <v>2690</v>
      </c>
      <c r="G54" s="174">
        <v>36472000</v>
      </c>
      <c r="H54" s="175" t="s">
        <v>2687</v>
      </c>
      <c r="I54" s="175" t="s">
        <v>22</v>
      </c>
      <c r="J54" s="175">
        <v>2</v>
      </c>
      <c r="K54" s="175" t="s">
        <v>2689</v>
      </c>
      <c r="L54" s="175" t="s">
        <v>2688</v>
      </c>
      <c r="M54" s="176" t="s">
        <v>2691</v>
      </c>
      <c r="N54" s="185" t="s">
        <v>2966</v>
      </c>
      <c r="O54" s="177">
        <v>446300</v>
      </c>
      <c r="P54" s="177" t="s">
        <v>1991</v>
      </c>
      <c r="Q54" s="177" t="s">
        <v>42</v>
      </c>
      <c r="R54" s="177">
        <v>1</v>
      </c>
      <c r="S54" s="177" t="s">
        <v>2965</v>
      </c>
      <c r="T54" s="177" t="s">
        <v>2964</v>
      </c>
      <c r="U54" s="178" t="s">
        <v>2967</v>
      </c>
      <c r="V54" s="185" t="s">
        <v>2676</v>
      </c>
      <c r="W54" s="175">
        <v>35587000</v>
      </c>
      <c r="X54" s="175" t="s">
        <v>2673</v>
      </c>
      <c r="Y54" s="175" t="s">
        <v>60</v>
      </c>
      <c r="Z54" s="175">
        <v>3</v>
      </c>
      <c r="AA54" s="175" t="s">
        <v>2675</v>
      </c>
      <c r="AB54" s="175" t="s">
        <v>2674</v>
      </c>
      <c r="AC54" s="176" t="s">
        <v>2660</v>
      </c>
      <c r="AD54" s="185" t="s">
        <v>2669</v>
      </c>
      <c r="AE54" s="183" t="s">
        <v>14</v>
      </c>
      <c r="AF54" s="183" t="s">
        <v>2666</v>
      </c>
      <c r="AG54" s="183" t="s">
        <v>14</v>
      </c>
      <c r="AH54" s="183" t="s">
        <v>14</v>
      </c>
      <c r="AI54" s="183" t="s">
        <v>2668</v>
      </c>
      <c r="AJ54" s="183" t="s">
        <v>2667</v>
      </c>
      <c r="AK54" s="184" t="s">
        <v>2660</v>
      </c>
      <c r="AL54" s="185" t="s">
        <v>2672</v>
      </c>
      <c r="AM54" s="175" t="s">
        <v>14</v>
      </c>
      <c r="AN54" s="175" t="s">
        <v>2670</v>
      </c>
      <c r="AO54" s="175" t="s">
        <v>14</v>
      </c>
      <c r="AP54" s="175" t="s">
        <v>14</v>
      </c>
      <c r="AQ54" s="175" t="s">
        <v>2671</v>
      </c>
      <c r="AR54" s="175" t="s">
        <v>2667</v>
      </c>
      <c r="AS54" s="176" t="s">
        <v>2660</v>
      </c>
      <c r="AT54" s="186" t="s">
        <v>1879</v>
      </c>
      <c r="AU54" s="183" t="s">
        <v>14</v>
      </c>
      <c r="AV54" s="183" t="s">
        <v>14</v>
      </c>
      <c r="AW54" s="183" t="s">
        <v>14</v>
      </c>
      <c r="AX54" s="183" t="s">
        <v>14</v>
      </c>
      <c r="AY54" s="183" t="s">
        <v>14</v>
      </c>
      <c r="AZ54" s="183" t="s">
        <v>14</v>
      </c>
      <c r="BA54" s="184" t="s">
        <v>1833</v>
      </c>
      <c r="BB54" s="185" t="s">
        <v>1878</v>
      </c>
      <c r="BC54" s="175" t="s">
        <v>14</v>
      </c>
      <c r="BD54" s="175" t="s">
        <v>14</v>
      </c>
      <c r="BE54" s="175" t="s">
        <v>14</v>
      </c>
      <c r="BF54" s="175" t="s">
        <v>14</v>
      </c>
      <c r="BG54" s="175" t="s">
        <v>14</v>
      </c>
      <c r="BH54" s="175" t="s">
        <v>14</v>
      </c>
      <c r="BI54" s="176" t="s">
        <v>1833</v>
      </c>
      <c r="BJ54" s="186" t="s">
        <v>6439</v>
      </c>
      <c r="BK54" s="186">
        <v>161</v>
      </c>
      <c r="BL54" s="186" t="s">
        <v>6436</v>
      </c>
      <c r="BM54" s="186" t="s">
        <v>22</v>
      </c>
      <c r="BN54" s="186">
        <v>2</v>
      </c>
      <c r="BO54" s="186" t="s">
        <v>6438</v>
      </c>
      <c r="BP54" s="183" t="s">
        <v>6437</v>
      </c>
      <c r="BQ54" s="187" t="s">
        <v>6418</v>
      </c>
      <c r="BR54" s="185" t="s">
        <v>693</v>
      </c>
      <c r="BS54" s="179">
        <v>0</v>
      </c>
      <c r="BT54" s="179">
        <v>0</v>
      </c>
      <c r="BU54" s="179" t="s">
        <v>22</v>
      </c>
      <c r="BV54" s="179">
        <v>2</v>
      </c>
      <c r="BW54" s="179" t="s">
        <v>692</v>
      </c>
      <c r="BX54" s="179">
        <v>0</v>
      </c>
      <c r="BY54" s="176" t="s">
        <v>588</v>
      </c>
      <c r="BZ54" s="186" t="s">
        <v>694</v>
      </c>
      <c r="CA54" s="186">
        <v>0</v>
      </c>
      <c r="CB54" s="186">
        <v>0</v>
      </c>
      <c r="CC54" s="186" t="s">
        <v>22</v>
      </c>
      <c r="CD54" s="186">
        <v>2</v>
      </c>
      <c r="CE54" s="186" t="s">
        <v>692</v>
      </c>
      <c r="CF54" s="186">
        <v>0</v>
      </c>
      <c r="CG54" s="187" t="s">
        <v>588</v>
      </c>
      <c r="CH54" s="185" t="s">
        <v>8317</v>
      </c>
      <c r="CI54" s="186" t="e">
        <v>#N/A</v>
      </c>
      <c r="CJ54" s="186" t="e">
        <v>#N/A</v>
      </c>
      <c r="CK54" s="186" t="e">
        <v>#N/A</v>
      </c>
      <c r="CL54" s="186" t="e">
        <v>#N/A</v>
      </c>
      <c r="CM54" s="186" t="e">
        <v>#N/A</v>
      </c>
      <c r="CN54" s="186" t="e">
        <v>#N/A</v>
      </c>
      <c r="CO54" s="188" t="e">
        <v>#N/A</v>
      </c>
      <c r="CP54" s="186" t="s">
        <v>697</v>
      </c>
      <c r="CQ54" s="179">
        <v>0</v>
      </c>
      <c r="CR54" s="179">
        <v>0</v>
      </c>
      <c r="CS54" s="179" t="s">
        <v>22</v>
      </c>
      <c r="CT54" s="179">
        <v>2</v>
      </c>
      <c r="CU54" s="179" t="s">
        <v>696</v>
      </c>
      <c r="CV54" s="179">
        <v>0</v>
      </c>
      <c r="CW54" s="176" t="s">
        <v>588</v>
      </c>
      <c r="CX54" s="186" t="s">
        <v>1882</v>
      </c>
      <c r="CY54" s="183" t="s">
        <v>14</v>
      </c>
      <c r="CZ54" s="183" t="s">
        <v>14</v>
      </c>
      <c r="DA54" s="183" t="s">
        <v>14</v>
      </c>
      <c r="DB54" s="183" t="s">
        <v>14</v>
      </c>
      <c r="DC54" s="183" t="s">
        <v>14</v>
      </c>
      <c r="DD54" s="183" t="s">
        <v>14</v>
      </c>
      <c r="DE54" s="189" t="s">
        <v>1833</v>
      </c>
      <c r="DF54" s="185" t="s">
        <v>1880</v>
      </c>
      <c r="DG54" s="175" t="s">
        <v>14</v>
      </c>
      <c r="DH54" s="179" t="s">
        <v>14</v>
      </c>
      <c r="DI54" s="179" t="s">
        <v>14</v>
      </c>
      <c r="DJ54" s="179" t="s">
        <v>14</v>
      </c>
      <c r="DK54" s="179" t="s">
        <v>14</v>
      </c>
      <c r="DL54" s="179" t="s">
        <v>14</v>
      </c>
      <c r="DM54" s="176" t="s">
        <v>1833</v>
      </c>
      <c r="DN54" s="186" t="s">
        <v>1884</v>
      </c>
      <c r="DO54" s="183" t="s">
        <v>14</v>
      </c>
      <c r="DP54" s="186" t="s">
        <v>14</v>
      </c>
      <c r="DQ54" s="186" t="s">
        <v>14</v>
      </c>
      <c r="DR54" s="186" t="s">
        <v>14</v>
      </c>
      <c r="DS54" s="186" t="s">
        <v>14</v>
      </c>
      <c r="DT54" s="186" t="s">
        <v>14</v>
      </c>
      <c r="DU54" s="187" t="s">
        <v>1833</v>
      </c>
      <c r="DV54" s="185" t="s">
        <v>1881</v>
      </c>
      <c r="DW54" s="175" t="s">
        <v>14</v>
      </c>
      <c r="DX54" s="179" t="s">
        <v>14</v>
      </c>
      <c r="DY54" s="179" t="s">
        <v>14</v>
      </c>
      <c r="DZ54" s="179" t="s">
        <v>14</v>
      </c>
      <c r="EA54" s="179" t="s">
        <v>14</v>
      </c>
      <c r="EB54" s="179" t="s">
        <v>14</v>
      </c>
      <c r="EC54" s="176" t="s">
        <v>1833</v>
      </c>
      <c r="ED54" s="186" t="s">
        <v>1883</v>
      </c>
      <c r="EE54" s="183" t="s">
        <v>14</v>
      </c>
      <c r="EF54" s="186" t="s">
        <v>14</v>
      </c>
      <c r="EG54" s="186" t="s">
        <v>14</v>
      </c>
      <c r="EH54" s="186" t="s">
        <v>14</v>
      </c>
      <c r="EI54" s="186" t="s">
        <v>14</v>
      </c>
      <c r="EJ54" s="186" t="s">
        <v>14</v>
      </c>
      <c r="EK54" s="187" t="s">
        <v>1833</v>
      </c>
      <c r="EL54" s="185" t="s">
        <v>1877</v>
      </c>
      <c r="EM54" s="175" t="s">
        <v>14</v>
      </c>
      <c r="EN54" s="179" t="s">
        <v>14</v>
      </c>
      <c r="EO54" s="179" t="s">
        <v>14</v>
      </c>
      <c r="EP54" s="179" t="s">
        <v>14</v>
      </c>
      <c r="EQ54" s="179" t="s">
        <v>14</v>
      </c>
      <c r="ER54" s="179" t="s">
        <v>14</v>
      </c>
      <c r="ES54" s="176" t="s">
        <v>1833</v>
      </c>
      <c r="ET54" s="186" t="s">
        <v>6443</v>
      </c>
      <c r="EU54" s="186">
        <v>168</v>
      </c>
      <c r="EV54" s="186" t="s">
        <v>6440</v>
      </c>
      <c r="EW54" s="186" t="s">
        <v>22</v>
      </c>
      <c r="EX54" s="186">
        <v>2</v>
      </c>
      <c r="EY54" s="186" t="s">
        <v>6442</v>
      </c>
      <c r="EZ54" s="186" t="s">
        <v>6441</v>
      </c>
      <c r="FA54" s="187" t="s">
        <v>6418</v>
      </c>
      <c r="FB54" s="185" t="s">
        <v>695</v>
      </c>
      <c r="FC54" s="179">
        <v>1</v>
      </c>
      <c r="FD54" s="179">
        <v>0</v>
      </c>
      <c r="FE54" s="179" t="s">
        <v>22</v>
      </c>
      <c r="FF54" s="179">
        <v>2</v>
      </c>
      <c r="FG54" s="179">
        <v>0</v>
      </c>
      <c r="FH54" s="179">
        <v>0</v>
      </c>
      <c r="FI54" s="176" t="s">
        <v>588</v>
      </c>
      <c r="FJ54" s="185" t="s">
        <v>699</v>
      </c>
      <c r="FK54" s="186">
        <v>0</v>
      </c>
      <c r="FL54" s="186">
        <v>0</v>
      </c>
      <c r="FM54" s="186" t="s">
        <v>22</v>
      </c>
      <c r="FN54" s="186">
        <v>2</v>
      </c>
      <c r="FO54" s="186" t="s">
        <v>698</v>
      </c>
      <c r="FP54" s="183">
        <v>0</v>
      </c>
      <c r="FQ54" s="184" t="s">
        <v>588</v>
      </c>
      <c r="FR54" s="185" t="s">
        <v>700</v>
      </c>
      <c r="FS54" s="179">
        <v>0</v>
      </c>
      <c r="FT54" s="179">
        <v>0</v>
      </c>
      <c r="FU54" s="179" t="s">
        <v>22</v>
      </c>
      <c r="FV54" s="179">
        <v>2</v>
      </c>
      <c r="FW54" s="179" t="s">
        <v>698</v>
      </c>
      <c r="FX54" s="179">
        <v>0</v>
      </c>
      <c r="FY54" s="176" t="s">
        <v>588</v>
      </c>
      <c r="FZ54" s="186" t="s">
        <v>3856</v>
      </c>
      <c r="GA54" s="186">
        <v>0</v>
      </c>
      <c r="GB54" s="186" t="s">
        <v>3407</v>
      </c>
      <c r="GC54" s="186" t="s">
        <v>22</v>
      </c>
      <c r="GD54" s="186">
        <v>2</v>
      </c>
      <c r="GE54" s="186" t="s">
        <v>3301</v>
      </c>
      <c r="GF54" s="186" t="s">
        <v>3300</v>
      </c>
      <c r="GG54" s="187" t="s">
        <v>3716</v>
      </c>
      <c r="GH54" s="185" t="s">
        <v>3862</v>
      </c>
      <c r="GI54" s="179">
        <v>0</v>
      </c>
      <c r="GJ54" s="179" t="s">
        <v>3407</v>
      </c>
      <c r="GK54" s="179" t="s">
        <v>22</v>
      </c>
      <c r="GL54" s="179">
        <v>2</v>
      </c>
      <c r="GM54" s="179" t="s">
        <v>3301</v>
      </c>
      <c r="GN54" s="179" t="s">
        <v>3300</v>
      </c>
      <c r="GO54" s="176" t="s">
        <v>3716</v>
      </c>
      <c r="GP54" s="186" t="s">
        <v>3857</v>
      </c>
      <c r="GQ54" s="186">
        <v>1</v>
      </c>
      <c r="GR54" s="186" t="s">
        <v>3407</v>
      </c>
      <c r="GS54" s="186" t="s">
        <v>22</v>
      </c>
      <c r="GT54" s="186">
        <v>2</v>
      </c>
      <c r="GU54" s="186" t="s">
        <v>3301</v>
      </c>
      <c r="GV54" s="186" t="s">
        <v>3300</v>
      </c>
      <c r="GW54" s="187" t="s">
        <v>3716</v>
      </c>
      <c r="GX54" s="185" t="s">
        <v>3863</v>
      </c>
      <c r="GY54" s="179">
        <v>0</v>
      </c>
      <c r="GZ54" s="179" t="s">
        <v>3407</v>
      </c>
      <c r="HA54" s="179" t="s">
        <v>22</v>
      </c>
      <c r="HB54" s="179">
        <v>2</v>
      </c>
      <c r="HC54" s="179" t="s">
        <v>3301</v>
      </c>
      <c r="HD54" s="179" t="s">
        <v>3300</v>
      </c>
      <c r="HE54" s="176" t="s">
        <v>3716</v>
      </c>
      <c r="HF54" s="186" t="s">
        <v>3855</v>
      </c>
      <c r="HG54" s="186">
        <v>0</v>
      </c>
      <c r="HH54" s="186" t="s">
        <v>3407</v>
      </c>
      <c r="HI54" s="186" t="s">
        <v>22</v>
      </c>
      <c r="HJ54" s="186">
        <v>2</v>
      </c>
      <c r="HK54" s="186" t="s">
        <v>3301</v>
      </c>
      <c r="HL54" s="186" t="s">
        <v>3300</v>
      </c>
      <c r="HM54" s="187" t="s">
        <v>3716</v>
      </c>
      <c r="HN54" s="185" t="s">
        <v>3861</v>
      </c>
      <c r="HO54" s="179">
        <v>1</v>
      </c>
      <c r="HP54" s="179" t="s">
        <v>3407</v>
      </c>
      <c r="HQ54" s="179" t="s">
        <v>22</v>
      </c>
      <c r="HR54" s="179">
        <v>2</v>
      </c>
      <c r="HS54" s="179" t="s">
        <v>3301</v>
      </c>
      <c r="HT54" s="179" t="s">
        <v>3300</v>
      </c>
      <c r="HU54" s="176" t="s">
        <v>3716</v>
      </c>
      <c r="HV54" s="186" t="s">
        <v>3858</v>
      </c>
      <c r="HW54" s="186">
        <v>0</v>
      </c>
      <c r="HX54" s="186" t="s">
        <v>3407</v>
      </c>
      <c r="HY54" s="186" t="s">
        <v>22</v>
      </c>
      <c r="HZ54" s="186">
        <v>2</v>
      </c>
      <c r="IA54" s="186" t="s">
        <v>3301</v>
      </c>
      <c r="IB54" s="186" t="s">
        <v>3300</v>
      </c>
      <c r="IC54" s="187" t="s">
        <v>3716</v>
      </c>
      <c r="ID54" s="185" t="s">
        <v>3860</v>
      </c>
      <c r="IE54" s="179">
        <v>1</v>
      </c>
      <c r="IF54" s="179" t="s">
        <v>3407</v>
      </c>
      <c r="IG54" s="179" t="s">
        <v>22</v>
      </c>
      <c r="IH54" s="179">
        <v>2</v>
      </c>
      <c r="II54" s="179" t="s">
        <v>3301</v>
      </c>
      <c r="IJ54" s="179" t="s">
        <v>3300</v>
      </c>
      <c r="IK54" s="176" t="s">
        <v>3716</v>
      </c>
      <c r="IL54" s="186" t="s">
        <v>3859</v>
      </c>
      <c r="IM54" s="186">
        <v>0</v>
      </c>
      <c r="IN54" s="186" t="s">
        <v>3407</v>
      </c>
      <c r="IO54" s="186" t="s">
        <v>22</v>
      </c>
      <c r="IP54" s="186">
        <v>2</v>
      </c>
      <c r="IQ54" s="186" t="s">
        <v>3301</v>
      </c>
      <c r="IR54" s="186" t="s">
        <v>3300</v>
      </c>
      <c r="IS54" s="187" t="s">
        <v>3716</v>
      </c>
    </row>
    <row r="55" spans="1:253" s="281" customFormat="1" ht="12.75" customHeight="1" x14ac:dyDescent="0.25">
      <c r="A55" s="281" t="s">
        <v>1434</v>
      </c>
      <c r="B55" s="281" t="s">
        <v>7981</v>
      </c>
      <c r="C55" s="281" t="s">
        <v>1435</v>
      </c>
      <c r="D55" s="281" t="s">
        <v>1436</v>
      </c>
      <c r="E55" s="281" t="s">
        <v>7470</v>
      </c>
      <c r="F55" s="281" t="s">
        <v>5147</v>
      </c>
      <c r="G55" s="174">
        <v>25680000</v>
      </c>
      <c r="H55" s="175" t="s">
        <v>5145</v>
      </c>
      <c r="I55" s="175" t="s">
        <v>42</v>
      </c>
      <c r="J55" s="175">
        <v>1</v>
      </c>
      <c r="K55" s="175" t="s">
        <v>5146</v>
      </c>
      <c r="L55" s="175" t="s">
        <v>3050</v>
      </c>
      <c r="M55" s="176" t="s">
        <v>5054</v>
      </c>
      <c r="N55" s="185" t="s">
        <v>5151</v>
      </c>
      <c r="O55" s="177">
        <v>81967</v>
      </c>
      <c r="P55" s="177" t="s">
        <v>5148</v>
      </c>
      <c r="Q55" s="177" t="s">
        <v>42</v>
      </c>
      <c r="R55" s="177">
        <v>1</v>
      </c>
      <c r="S55" s="177" t="s">
        <v>5150</v>
      </c>
      <c r="T55" s="177" t="s">
        <v>5149</v>
      </c>
      <c r="U55" s="178" t="s">
        <v>5054</v>
      </c>
      <c r="V55" s="185" t="s">
        <v>5154</v>
      </c>
      <c r="W55" s="175">
        <v>3909000</v>
      </c>
      <c r="X55" s="175" t="s">
        <v>5152</v>
      </c>
      <c r="Y55" s="175" t="s">
        <v>22</v>
      </c>
      <c r="Z55" s="175">
        <v>2</v>
      </c>
      <c r="AA55" s="175" t="s">
        <v>5131</v>
      </c>
      <c r="AB55" s="175" t="s">
        <v>5153</v>
      </c>
      <c r="AC55" s="176" t="s">
        <v>5054</v>
      </c>
      <c r="AD55" s="185" t="s">
        <v>5155</v>
      </c>
      <c r="AE55" s="183">
        <v>2967000</v>
      </c>
      <c r="AF55" s="183" t="s">
        <v>5152</v>
      </c>
      <c r="AG55" s="183" t="s">
        <v>22</v>
      </c>
      <c r="AH55" s="183">
        <v>2</v>
      </c>
      <c r="AI55" s="183" t="s">
        <v>5135</v>
      </c>
      <c r="AJ55" s="183" t="s">
        <v>5153</v>
      </c>
      <c r="AK55" s="184" t="s">
        <v>5054</v>
      </c>
      <c r="AL55" s="185" t="s">
        <v>3148</v>
      </c>
      <c r="AM55" s="175" t="s">
        <v>14</v>
      </c>
      <c r="AN55" s="175" t="s">
        <v>218</v>
      </c>
      <c r="AO55" s="175" t="s">
        <v>60</v>
      </c>
      <c r="AP55" s="175">
        <v>3</v>
      </c>
      <c r="AQ55" s="175" t="s">
        <v>218</v>
      </c>
      <c r="AR55" s="175" t="s">
        <v>218</v>
      </c>
      <c r="AS55" s="176" t="s">
        <v>3147</v>
      </c>
      <c r="AT55" s="186" t="s">
        <v>1445</v>
      </c>
      <c r="AU55" s="183">
        <v>0</v>
      </c>
      <c r="AV55" s="183" t="s">
        <v>14</v>
      </c>
      <c r="AW55" s="183" t="s">
        <v>42</v>
      </c>
      <c r="AX55" s="183">
        <v>1</v>
      </c>
      <c r="AY55" s="183" t="s">
        <v>1437</v>
      </c>
      <c r="AZ55" s="183" t="s">
        <v>14</v>
      </c>
      <c r="BA55" s="184" t="s">
        <v>1439</v>
      </c>
      <c r="BB55" s="185" t="s">
        <v>1444</v>
      </c>
      <c r="BC55" s="175" t="s">
        <v>14</v>
      </c>
      <c r="BD55" s="175" t="s">
        <v>14</v>
      </c>
      <c r="BE55" s="175" t="s">
        <v>14</v>
      </c>
      <c r="BF55" s="175" t="s">
        <v>14</v>
      </c>
      <c r="BG55" s="175" t="s">
        <v>1437</v>
      </c>
      <c r="BH55" s="175" t="s">
        <v>14</v>
      </c>
      <c r="BI55" s="176" t="s">
        <v>1439</v>
      </c>
      <c r="BJ55" s="186" t="s">
        <v>3220</v>
      </c>
      <c r="BK55" s="186" t="s">
        <v>14</v>
      </c>
      <c r="BL55" s="186" t="s">
        <v>14</v>
      </c>
      <c r="BM55" s="186" t="s">
        <v>14</v>
      </c>
      <c r="BN55" s="186" t="s">
        <v>14</v>
      </c>
      <c r="BO55" s="186" t="s">
        <v>3219</v>
      </c>
      <c r="BP55" s="183" t="s">
        <v>14</v>
      </c>
      <c r="BQ55" s="187" t="s">
        <v>3209</v>
      </c>
      <c r="BR55" s="185" t="s">
        <v>1438</v>
      </c>
      <c r="BS55" s="179" t="s">
        <v>14</v>
      </c>
      <c r="BT55" s="179" t="s">
        <v>14</v>
      </c>
      <c r="BU55" s="179" t="s">
        <v>14</v>
      </c>
      <c r="BV55" s="179" t="s">
        <v>14</v>
      </c>
      <c r="BW55" s="179" t="s">
        <v>1437</v>
      </c>
      <c r="BX55" s="179" t="s">
        <v>14</v>
      </c>
      <c r="BY55" s="176" t="s">
        <v>1439</v>
      </c>
      <c r="BZ55" s="186" t="s">
        <v>1440</v>
      </c>
      <c r="CA55" s="186" t="s">
        <v>14</v>
      </c>
      <c r="CB55" s="186" t="s">
        <v>14</v>
      </c>
      <c r="CC55" s="186" t="s">
        <v>14</v>
      </c>
      <c r="CD55" s="186" t="s">
        <v>14</v>
      </c>
      <c r="CE55" s="186" t="s">
        <v>1437</v>
      </c>
      <c r="CF55" s="186" t="s">
        <v>14</v>
      </c>
      <c r="CG55" s="187" t="s">
        <v>1439</v>
      </c>
      <c r="CH55" s="185" t="s">
        <v>8318</v>
      </c>
      <c r="CI55" s="186" t="e">
        <v>#N/A</v>
      </c>
      <c r="CJ55" s="186" t="e">
        <v>#N/A</v>
      </c>
      <c r="CK55" s="186" t="e">
        <v>#N/A</v>
      </c>
      <c r="CL55" s="186" t="e">
        <v>#N/A</v>
      </c>
      <c r="CM55" s="186" t="e">
        <v>#N/A</v>
      </c>
      <c r="CN55" s="186" t="e">
        <v>#N/A</v>
      </c>
      <c r="CO55" s="188" t="e">
        <v>#N/A</v>
      </c>
      <c r="CP55" s="186" t="s">
        <v>1443</v>
      </c>
      <c r="CQ55" s="179" t="s">
        <v>14</v>
      </c>
      <c r="CR55" s="179" t="s">
        <v>14</v>
      </c>
      <c r="CS55" s="179" t="s">
        <v>14</v>
      </c>
      <c r="CT55" s="179" t="s">
        <v>14</v>
      </c>
      <c r="CU55" s="179" t="s">
        <v>1437</v>
      </c>
      <c r="CV55" s="179" t="s">
        <v>14</v>
      </c>
      <c r="CW55" s="176" t="s">
        <v>1439</v>
      </c>
      <c r="CX55" s="186" t="s">
        <v>5157</v>
      </c>
      <c r="CY55" s="183">
        <v>1349000</v>
      </c>
      <c r="CZ55" s="183" t="s">
        <v>5152</v>
      </c>
      <c r="DA55" s="183" t="s">
        <v>22</v>
      </c>
      <c r="DB55" s="183">
        <v>2</v>
      </c>
      <c r="DC55" s="183" t="s">
        <v>5156</v>
      </c>
      <c r="DD55" s="183" t="s">
        <v>5153</v>
      </c>
      <c r="DE55" s="189" t="s">
        <v>5054</v>
      </c>
      <c r="DF55" s="185" t="s">
        <v>5158</v>
      </c>
      <c r="DG55" s="175">
        <v>942000</v>
      </c>
      <c r="DH55" s="179" t="s">
        <v>5152</v>
      </c>
      <c r="DI55" s="179" t="s">
        <v>22</v>
      </c>
      <c r="DJ55" s="179">
        <v>2</v>
      </c>
      <c r="DK55" s="179" t="s">
        <v>5156</v>
      </c>
      <c r="DL55" s="179" t="s">
        <v>5153</v>
      </c>
      <c r="DM55" s="176" t="s">
        <v>5054</v>
      </c>
      <c r="DN55" s="186" t="s">
        <v>5159</v>
      </c>
      <c r="DO55" s="183">
        <v>1618000</v>
      </c>
      <c r="DP55" s="186" t="s">
        <v>5152</v>
      </c>
      <c r="DQ55" s="186" t="s">
        <v>22</v>
      </c>
      <c r="DR55" s="186">
        <v>2</v>
      </c>
      <c r="DS55" s="186" t="s">
        <v>5156</v>
      </c>
      <c r="DT55" s="186" t="s">
        <v>5153</v>
      </c>
      <c r="DU55" s="187" t="s">
        <v>5054</v>
      </c>
      <c r="DV55" s="185" t="s">
        <v>5160</v>
      </c>
      <c r="DW55" s="175">
        <v>1067000</v>
      </c>
      <c r="DX55" s="179" t="s">
        <v>5152</v>
      </c>
      <c r="DY55" s="179" t="s">
        <v>22</v>
      </c>
      <c r="DZ55" s="179">
        <v>2</v>
      </c>
      <c r="EA55" s="179" t="s">
        <v>5156</v>
      </c>
      <c r="EB55" s="179" t="s">
        <v>5153</v>
      </c>
      <c r="EC55" s="176" t="s">
        <v>5054</v>
      </c>
      <c r="ED55" s="186" t="s">
        <v>5161</v>
      </c>
      <c r="EE55" s="183">
        <v>282000</v>
      </c>
      <c r="EF55" s="186" t="s">
        <v>5152</v>
      </c>
      <c r="EG55" s="186" t="s">
        <v>22</v>
      </c>
      <c r="EH55" s="186">
        <v>2</v>
      </c>
      <c r="EI55" s="186" t="s">
        <v>5156</v>
      </c>
      <c r="EJ55" s="186" t="s">
        <v>5153</v>
      </c>
      <c r="EK55" s="187" t="s">
        <v>5054</v>
      </c>
      <c r="EL55" s="185" t="s">
        <v>5162</v>
      </c>
      <c r="EM55" s="175">
        <v>0</v>
      </c>
      <c r="EN55" s="179" t="s">
        <v>5152</v>
      </c>
      <c r="EO55" s="179" t="s">
        <v>22</v>
      </c>
      <c r="EP55" s="179">
        <v>2</v>
      </c>
      <c r="EQ55" s="179" t="s">
        <v>5156</v>
      </c>
      <c r="ER55" s="179" t="s">
        <v>5153</v>
      </c>
      <c r="ES55" s="176" t="s">
        <v>5054</v>
      </c>
      <c r="ET55" s="186" t="s">
        <v>3493</v>
      </c>
      <c r="EU55" s="186">
        <v>183</v>
      </c>
      <c r="EV55" s="186" t="s">
        <v>3491</v>
      </c>
      <c r="EW55" s="186" t="s">
        <v>22</v>
      </c>
      <c r="EX55" s="186">
        <v>2</v>
      </c>
      <c r="EY55" s="186" t="s">
        <v>3492</v>
      </c>
      <c r="EZ55" s="186" t="s">
        <v>2949</v>
      </c>
      <c r="FA55" s="187" t="s">
        <v>3409</v>
      </c>
      <c r="FB55" s="185" t="s">
        <v>1442</v>
      </c>
      <c r="FC55" s="179">
        <v>1</v>
      </c>
      <c r="FD55" s="179" t="s">
        <v>14</v>
      </c>
      <c r="FE55" s="179" t="s">
        <v>42</v>
      </c>
      <c r="FF55" s="179">
        <v>1</v>
      </c>
      <c r="FG55" s="179" t="s">
        <v>1441</v>
      </c>
      <c r="FH55" s="179" t="s">
        <v>14</v>
      </c>
      <c r="FI55" s="176" t="s">
        <v>1439</v>
      </c>
      <c r="FJ55" s="185" t="s">
        <v>1446</v>
      </c>
      <c r="FK55" s="186" t="s">
        <v>14</v>
      </c>
      <c r="FL55" s="186" t="s">
        <v>14</v>
      </c>
      <c r="FM55" s="186" t="s">
        <v>14</v>
      </c>
      <c r="FN55" s="186" t="s">
        <v>14</v>
      </c>
      <c r="FO55" s="186" t="s">
        <v>1437</v>
      </c>
      <c r="FP55" s="183" t="s">
        <v>14</v>
      </c>
      <c r="FQ55" s="184" t="s">
        <v>1439</v>
      </c>
      <c r="FR55" s="185" t="s">
        <v>1447</v>
      </c>
      <c r="FS55" s="179" t="s">
        <v>14</v>
      </c>
      <c r="FT55" s="179" t="s">
        <v>14</v>
      </c>
      <c r="FU55" s="179" t="s">
        <v>14</v>
      </c>
      <c r="FV55" s="179" t="s">
        <v>14</v>
      </c>
      <c r="FW55" s="179" t="s">
        <v>1437</v>
      </c>
      <c r="FX55" s="179" t="s">
        <v>14</v>
      </c>
      <c r="FY55" s="176" t="s">
        <v>1439</v>
      </c>
      <c r="FZ55" s="186" t="s">
        <v>3494</v>
      </c>
      <c r="GA55" s="186">
        <v>0</v>
      </c>
      <c r="GB55" s="186" t="s">
        <v>3407</v>
      </c>
      <c r="GC55" s="186" t="s">
        <v>22</v>
      </c>
      <c r="GD55" s="186">
        <v>2</v>
      </c>
      <c r="GE55" s="186" t="s">
        <v>3301</v>
      </c>
      <c r="GF55" s="186" t="s">
        <v>3300</v>
      </c>
      <c r="GG55" s="187" t="s">
        <v>3409</v>
      </c>
      <c r="GH55" s="185" t="s">
        <v>3500</v>
      </c>
      <c r="GI55" s="179">
        <v>0</v>
      </c>
      <c r="GJ55" s="179" t="s">
        <v>3407</v>
      </c>
      <c r="GK55" s="179" t="s">
        <v>22</v>
      </c>
      <c r="GL55" s="179">
        <v>2</v>
      </c>
      <c r="GM55" s="179" t="s">
        <v>3301</v>
      </c>
      <c r="GN55" s="179" t="s">
        <v>3300</v>
      </c>
      <c r="GO55" s="176" t="s">
        <v>3409</v>
      </c>
      <c r="GP55" s="186" t="s">
        <v>3495</v>
      </c>
      <c r="GQ55" s="186">
        <v>0</v>
      </c>
      <c r="GR55" s="186" t="s">
        <v>3407</v>
      </c>
      <c r="GS55" s="186" t="s">
        <v>22</v>
      </c>
      <c r="GT55" s="186">
        <v>2</v>
      </c>
      <c r="GU55" s="186" t="s">
        <v>3301</v>
      </c>
      <c r="GV55" s="186" t="s">
        <v>3300</v>
      </c>
      <c r="GW55" s="187" t="s">
        <v>3409</v>
      </c>
      <c r="GX55" s="185" t="s">
        <v>3501</v>
      </c>
      <c r="GY55" s="179">
        <v>0</v>
      </c>
      <c r="GZ55" s="179" t="s">
        <v>3407</v>
      </c>
      <c r="HA55" s="179" t="s">
        <v>22</v>
      </c>
      <c r="HB55" s="179">
        <v>2</v>
      </c>
      <c r="HC55" s="179" t="s">
        <v>3301</v>
      </c>
      <c r="HD55" s="179" t="s">
        <v>3300</v>
      </c>
      <c r="HE55" s="176" t="s">
        <v>3409</v>
      </c>
      <c r="HF55" s="186" t="s">
        <v>3490</v>
      </c>
      <c r="HG55" s="186">
        <v>0</v>
      </c>
      <c r="HH55" s="186" t="s">
        <v>3407</v>
      </c>
      <c r="HI55" s="186" t="s">
        <v>22</v>
      </c>
      <c r="HJ55" s="186">
        <v>2</v>
      </c>
      <c r="HK55" s="186" t="s">
        <v>3301</v>
      </c>
      <c r="HL55" s="186" t="s">
        <v>3300</v>
      </c>
      <c r="HM55" s="187" t="s">
        <v>3409</v>
      </c>
      <c r="HN55" s="185" t="s">
        <v>3499</v>
      </c>
      <c r="HO55" s="179">
        <v>2</v>
      </c>
      <c r="HP55" s="179" t="s">
        <v>3407</v>
      </c>
      <c r="HQ55" s="179" t="s">
        <v>22</v>
      </c>
      <c r="HR55" s="179">
        <v>2</v>
      </c>
      <c r="HS55" s="179" t="s">
        <v>3301</v>
      </c>
      <c r="HT55" s="179" t="s">
        <v>3300</v>
      </c>
      <c r="HU55" s="176" t="s">
        <v>3409</v>
      </c>
      <c r="HV55" s="186" t="s">
        <v>3496</v>
      </c>
      <c r="HW55" s="186">
        <v>0</v>
      </c>
      <c r="HX55" s="186" t="s">
        <v>3407</v>
      </c>
      <c r="HY55" s="186" t="s">
        <v>22</v>
      </c>
      <c r="HZ55" s="186">
        <v>2</v>
      </c>
      <c r="IA55" s="186" t="s">
        <v>3301</v>
      </c>
      <c r="IB55" s="186" t="s">
        <v>3300</v>
      </c>
      <c r="IC55" s="187" t="s">
        <v>3409</v>
      </c>
      <c r="ID55" s="185" t="s">
        <v>3498</v>
      </c>
      <c r="IE55" s="179">
        <v>0</v>
      </c>
      <c r="IF55" s="179" t="s">
        <v>3407</v>
      </c>
      <c r="IG55" s="179" t="s">
        <v>22</v>
      </c>
      <c r="IH55" s="179">
        <v>2</v>
      </c>
      <c r="II55" s="179" t="s">
        <v>3301</v>
      </c>
      <c r="IJ55" s="179" t="s">
        <v>3300</v>
      </c>
      <c r="IK55" s="176" t="s">
        <v>3409</v>
      </c>
      <c r="IL55" s="186" t="s">
        <v>3497</v>
      </c>
      <c r="IM55" s="186">
        <v>0</v>
      </c>
      <c r="IN55" s="186" t="s">
        <v>3407</v>
      </c>
      <c r="IO55" s="186" t="s">
        <v>22</v>
      </c>
      <c r="IP55" s="186">
        <v>2</v>
      </c>
      <c r="IQ55" s="186" t="s">
        <v>3301</v>
      </c>
      <c r="IR55" s="186" t="s">
        <v>3300</v>
      </c>
      <c r="IS55" s="187" t="s">
        <v>3409</v>
      </c>
    </row>
    <row r="56" spans="1:253" s="281" customFormat="1" ht="12.75" customHeight="1" x14ac:dyDescent="0.25">
      <c r="A56" s="281" t="s">
        <v>1885</v>
      </c>
      <c r="B56" s="281" t="s">
        <v>7960</v>
      </c>
      <c r="C56" s="281" t="s">
        <v>1886</v>
      </c>
      <c r="D56" s="281" t="s">
        <v>1887</v>
      </c>
      <c r="E56" s="281" t="s">
        <v>7483</v>
      </c>
      <c r="F56" s="281" t="s">
        <v>1930</v>
      </c>
      <c r="G56" s="174">
        <v>114329000</v>
      </c>
      <c r="H56" s="175" t="s">
        <v>1927</v>
      </c>
      <c r="I56" s="175" t="s">
        <v>22</v>
      </c>
      <c r="J56" s="175">
        <v>2</v>
      </c>
      <c r="K56" s="175" t="s">
        <v>1929</v>
      </c>
      <c r="L56" s="175" t="s">
        <v>1928</v>
      </c>
      <c r="M56" s="176" t="s">
        <v>1833</v>
      </c>
      <c r="N56" s="185" t="s">
        <v>1910</v>
      </c>
      <c r="O56" s="177">
        <v>1635481</v>
      </c>
      <c r="P56" s="177" t="s">
        <v>1907</v>
      </c>
      <c r="Q56" s="177" t="s">
        <v>22</v>
      </c>
      <c r="R56" s="177">
        <v>2</v>
      </c>
      <c r="S56" s="177" t="s">
        <v>1909</v>
      </c>
      <c r="T56" s="177" t="s">
        <v>1908</v>
      </c>
      <c r="U56" s="178" t="s">
        <v>1833</v>
      </c>
      <c r="V56" s="185" t="s">
        <v>2071</v>
      </c>
      <c r="W56" s="175">
        <v>92033000</v>
      </c>
      <c r="X56" s="175" t="s">
        <v>2068</v>
      </c>
      <c r="Y56" s="175" t="s">
        <v>22</v>
      </c>
      <c r="Z56" s="175">
        <v>2</v>
      </c>
      <c r="AA56" s="175" t="s">
        <v>2070</v>
      </c>
      <c r="AB56" s="175" t="s">
        <v>2069</v>
      </c>
      <c r="AC56" s="176" t="s">
        <v>2066</v>
      </c>
      <c r="AD56" s="185" t="s">
        <v>1915</v>
      </c>
      <c r="AE56" s="183" t="s">
        <v>14</v>
      </c>
      <c r="AF56" s="183" t="s">
        <v>14</v>
      </c>
      <c r="AG56" s="183" t="s">
        <v>14</v>
      </c>
      <c r="AH56" s="183" t="s">
        <v>14</v>
      </c>
      <c r="AI56" s="183" t="s">
        <v>1914</v>
      </c>
      <c r="AJ56" s="183" t="s">
        <v>14</v>
      </c>
      <c r="AK56" s="184" t="s">
        <v>1833</v>
      </c>
      <c r="AL56" s="185" t="s">
        <v>2749</v>
      </c>
      <c r="AM56" s="175">
        <v>584000</v>
      </c>
      <c r="AN56" s="175" t="s">
        <v>2746</v>
      </c>
      <c r="AO56" s="175" t="s">
        <v>60</v>
      </c>
      <c r="AP56" s="175">
        <v>3</v>
      </c>
      <c r="AQ56" s="175" t="s">
        <v>2748</v>
      </c>
      <c r="AR56" s="175" t="s">
        <v>2747</v>
      </c>
      <c r="AS56" s="176" t="s">
        <v>2739</v>
      </c>
      <c r="AT56" s="186" t="s">
        <v>1903</v>
      </c>
      <c r="AU56" s="183" t="s">
        <v>14</v>
      </c>
      <c r="AV56" s="183" t="s">
        <v>14</v>
      </c>
      <c r="AW56" s="183" t="s">
        <v>14</v>
      </c>
      <c r="AX56" s="183" t="s">
        <v>14</v>
      </c>
      <c r="AY56" s="183" t="s">
        <v>1888</v>
      </c>
      <c r="AZ56" s="183" t="s">
        <v>14</v>
      </c>
      <c r="BA56" s="184" t="s">
        <v>1833</v>
      </c>
      <c r="BB56" s="185" t="s">
        <v>3048</v>
      </c>
      <c r="BC56" s="175">
        <v>45472</v>
      </c>
      <c r="BD56" s="175" t="s">
        <v>3046</v>
      </c>
      <c r="BE56" s="175" t="s">
        <v>42</v>
      </c>
      <c r="BF56" s="175">
        <v>1</v>
      </c>
      <c r="BG56" s="175" t="s">
        <v>3047</v>
      </c>
      <c r="BH56" s="175" t="s">
        <v>3013</v>
      </c>
      <c r="BI56" s="176" t="s">
        <v>2990</v>
      </c>
      <c r="BJ56" s="186" t="s">
        <v>4750</v>
      </c>
      <c r="BK56" s="186">
        <v>3714</v>
      </c>
      <c r="BL56" s="186" t="s">
        <v>4747</v>
      </c>
      <c r="BM56" s="186" t="s">
        <v>60</v>
      </c>
      <c r="BN56" s="186">
        <v>3</v>
      </c>
      <c r="BO56" s="186" t="s">
        <v>4749</v>
      </c>
      <c r="BP56" s="183" t="s">
        <v>4748</v>
      </c>
      <c r="BQ56" s="187" t="s">
        <v>4736</v>
      </c>
      <c r="BR56" s="185" t="s">
        <v>1889</v>
      </c>
      <c r="BS56" s="179" t="s">
        <v>14</v>
      </c>
      <c r="BT56" s="179" t="s">
        <v>1526</v>
      </c>
      <c r="BU56" s="179" t="s">
        <v>14</v>
      </c>
      <c r="BV56" s="179" t="s">
        <v>14</v>
      </c>
      <c r="BW56" s="179" t="s">
        <v>1888</v>
      </c>
      <c r="BX56" s="179" t="s">
        <v>1526</v>
      </c>
      <c r="BY56" s="176" t="s">
        <v>1833</v>
      </c>
      <c r="BZ56" s="186" t="s">
        <v>1890</v>
      </c>
      <c r="CA56" s="186" t="s">
        <v>14</v>
      </c>
      <c r="CB56" s="186" t="s">
        <v>1526</v>
      </c>
      <c r="CC56" s="186" t="s">
        <v>14</v>
      </c>
      <c r="CD56" s="186" t="s">
        <v>14</v>
      </c>
      <c r="CE56" s="186" t="s">
        <v>1888</v>
      </c>
      <c r="CF56" s="186" t="s">
        <v>1526</v>
      </c>
      <c r="CG56" s="187" t="s">
        <v>1833</v>
      </c>
      <c r="CH56" s="185" t="s">
        <v>8319</v>
      </c>
      <c r="CI56" s="186" t="e">
        <v>#N/A</v>
      </c>
      <c r="CJ56" s="186" t="e">
        <v>#N/A</v>
      </c>
      <c r="CK56" s="186" t="e">
        <v>#N/A</v>
      </c>
      <c r="CL56" s="186" t="e">
        <v>#N/A</v>
      </c>
      <c r="CM56" s="186" t="e">
        <v>#N/A</v>
      </c>
      <c r="CN56" s="186" t="e">
        <v>#N/A</v>
      </c>
      <c r="CO56" s="188" t="e">
        <v>#N/A</v>
      </c>
      <c r="CP56" s="186" t="s">
        <v>1899</v>
      </c>
      <c r="CQ56" s="179" t="s">
        <v>14</v>
      </c>
      <c r="CR56" s="179" t="s">
        <v>14</v>
      </c>
      <c r="CS56" s="179" t="s">
        <v>14</v>
      </c>
      <c r="CT56" s="179" t="s">
        <v>14</v>
      </c>
      <c r="CU56" s="179" t="s">
        <v>1898</v>
      </c>
      <c r="CV56" s="179" t="s">
        <v>14</v>
      </c>
      <c r="CW56" s="176" t="s">
        <v>1833</v>
      </c>
      <c r="CX56" s="186" t="s">
        <v>1918</v>
      </c>
      <c r="CY56" s="183" t="s">
        <v>14</v>
      </c>
      <c r="CZ56" s="183" t="s">
        <v>14</v>
      </c>
      <c r="DA56" s="183" t="s">
        <v>14</v>
      </c>
      <c r="DB56" s="183" t="s">
        <v>14</v>
      </c>
      <c r="DC56" s="183" t="s">
        <v>1941</v>
      </c>
      <c r="DD56" s="183" t="s">
        <v>14</v>
      </c>
      <c r="DE56" s="189" t="s">
        <v>2066</v>
      </c>
      <c r="DF56" s="185" t="s">
        <v>2065</v>
      </c>
      <c r="DG56" s="175" t="s">
        <v>14</v>
      </c>
      <c r="DH56" s="179" t="s">
        <v>14</v>
      </c>
      <c r="DI56" s="179" t="s">
        <v>14</v>
      </c>
      <c r="DJ56" s="179" t="s">
        <v>14</v>
      </c>
      <c r="DK56" s="179" t="s">
        <v>1941</v>
      </c>
      <c r="DL56" s="179" t="s">
        <v>14</v>
      </c>
      <c r="DM56" s="176" t="s">
        <v>2066</v>
      </c>
      <c r="DN56" s="186" t="s">
        <v>1926</v>
      </c>
      <c r="DO56" s="183" t="s">
        <v>14</v>
      </c>
      <c r="DP56" s="186" t="s">
        <v>14</v>
      </c>
      <c r="DQ56" s="186" t="s">
        <v>14</v>
      </c>
      <c r="DR56" s="186" t="s">
        <v>14</v>
      </c>
      <c r="DS56" s="186" t="s">
        <v>1900</v>
      </c>
      <c r="DT56" s="186" t="s">
        <v>14</v>
      </c>
      <c r="DU56" s="187" t="s">
        <v>1833</v>
      </c>
      <c r="DV56" s="185" t="s">
        <v>2067</v>
      </c>
      <c r="DW56" s="175" t="s">
        <v>14</v>
      </c>
      <c r="DX56" s="179" t="s">
        <v>14</v>
      </c>
      <c r="DY56" s="179" t="s">
        <v>14</v>
      </c>
      <c r="DZ56" s="179" t="s">
        <v>14</v>
      </c>
      <c r="EA56" s="179" t="s">
        <v>1941</v>
      </c>
      <c r="EB56" s="179" t="s">
        <v>14</v>
      </c>
      <c r="EC56" s="176" t="s">
        <v>2066</v>
      </c>
      <c r="ED56" s="186" t="s">
        <v>1925</v>
      </c>
      <c r="EE56" s="183" t="s">
        <v>14</v>
      </c>
      <c r="EF56" s="186" t="s">
        <v>14</v>
      </c>
      <c r="EG56" s="186" t="s">
        <v>14</v>
      </c>
      <c r="EH56" s="186" t="s">
        <v>14</v>
      </c>
      <c r="EI56" s="186" t="s">
        <v>1900</v>
      </c>
      <c r="EJ56" s="186" t="s">
        <v>14</v>
      </c>
      <c r="EK56" s="187" t="s">
        <v>1833</v>
      </c>
      <c r="EL56" s="185" t="s">
        <v>1901</v>
      </c>
      <c r="EM56" s="175" t="s">
        <v>14</v>
      </c>
      <c r="EN56" s="179" t="s">
        <v>14</v>
      </c>
      <c r="EO56" s="179" t="s">
        <v>14</v>
      </c>
      <c r="EP56" s="179" t="s">
        <v>14</v>
      </c>
      <c r="EQ56" s="179" t="s">
        <v>1900</v>
      </c>
      <c r="ER56" s="179" t="s">
        <v>14</v>
      </c>
      <c r="ES56" s="176" t="s">
        <v>1833</v>
      </c>
      <c r="ET56" s="186" t="s">
        <v>4751</v>
      </c>
      <c r="EU56" s="186">
        <v>3714</v>
      </c>
      <c r="EV56" s="186" t="s">
        <v>4747</v>
      </c>
      <c r="EW56" s="186" t="s">
        <v>60</v>
      </c>
      <c r="EX56" s="186">
        <v>3</v>
      </c>
      <c r="EY56" s="186" t="s">
        <v>4749</v>
      </c>
      <c r="EZ56" s="186" t="s">
        <v>4748</v>
      </c>
      <c r="FA56" s="187" t="s">
        <v>4736</v>
      </c>
      <c r="FB56" s="185" t="s">
        <v>1894</v>
      </c>
      <c r="FC56" s="179">
        <v>5</v>
      </c>
      <c r="FD56" s="179" t="s">
        <v>1891</v>
      </c>
      <c r="FE56" s="179" t="s">
        <v>22</v>
      </c>
      <c r="FF56" s="179">
        <v>2</v>
      </c>
      <c r="FG56" s="179" t="s">
        <v>1893</v>
      </c>
      <c r="FH56" s="179" t="s">
        <v>1892</v>
      </c>
      <c r="FI56" s="176" t="s">
        <v>1833</v>
      </c>
      <c r="FJ56" s="185" t="s">
        <v>1916</v>
      </c>
      <c r="FK56" s="186" t="s">
        <v>14</v>
      </c>
      <c r="FL56" s="186" t="s">
        <v>14</v>
      </c>
      <c r="FM56" s="186" t="s">
        <v>14</v>
      </c>
      <c r="FN56" s="186" t="s">
        <v>14</v>
      </c>
      <c r="FO56" s="186" t="s">
        <v>1888</v>
      </c>
      <c r="FP56" s="183" t="s">
        <v>14</v>
      </c>
      <c r="FQ56" s="184" t="s">
        <v>1833</v>
      </c>
      <c r="FR56" s="185" t="s">
        <v>1917</v>
      </c>
      <c r="FS56" s="179" t="s">
        <v>14</v>
      </c>
      <c r="FT56" s="179" t="s">
        <v>14</v>
      </c>
      <c r="FU56" s="179" t="s">
        <v>14</v>
      </c>
      <c r="FV56" s="179" t="s">
        <v>14</v>
      </c>
      <c r="FW56" s="179" t="s">
        <v>1888</v>
      </c>
      <c r="FX56" s="179" t="s">
        <v>14</v>
      </c>
      <c r="FY56" s="176" t="s">
        <v>1833</v>
      </c>
      <c r="FZ56" s="186" t="s">
        <v>1902</v>
      </c>
      <c r="GA56" s="186" t="s">
        <v>14</v>
      </c>
      <c r="GB56" s="186" t="s">
        <v>1526</v>
      </c>
      <c r="GC56" s="186" t="s">
        <v>14</v>
      </c>
      <c r="GD56" s="186" t="s">
        <v>14</v>
      </c>
      <c r="GE56" s="186" t="s">
        <v>1625</v>
      </c>
      <c r="GF56" s="186" t="s">
        <v>1526</v>
      </c>
      <c r="GG56" s="187" t="s">
        <v>1833</v>
      </c>
      <c r="GH56" s="185" t="s">
        <v>1924</v>
      </c>
      <c r="GI56" s="179">
        <v>1</v>
      </c>
      <c r="GJ56" s="179" t="s">
        <v>1921</v>
      </c>
      <c r="GK56" s="179" t="s">
        <v>60</v>
      </c>
      <c r="GL56" s="179">
        <v>3</v>
      </c>
      <c r="GM56" s="179" t="s">
        <v>1625</v>
      </c>
      <c r="GN56" s="179" t="s">
        <v>1922</v>
      </c>
      <c r="GO56" s="176" t="s">
        <v>1833</v>
      </c>
      <c r="GP56" s="186" t="s">
        <v>1906</v>
      </c>
      <c r="GQ56" s="186">
        <v>1</v>
      </c>
      <c r="GR56" s="186" t="s">
        <v>1904</v>
      </c>
      <c r="GS56" s="186" t="s">
        <v>22</v>
      </c>
      <c r="GT56" s="186">
        <v>2</v>
      </c>
      <c r="GU56" s="186" t="s">
        <v>1625</v>
      </c>
      <c r="GV56" s="186" t="s">
        <v>1905</v>
      </c>
      <c r="GW56" s="187" t="s">
        <v>1833</v>
      </c>
      <c r="GX56" s="185" t="s">
        <v>1933</v>
      </c>
      <c r="GY56" s="179">
        <v>0</v>
      </c>
      <c r="GZ56" s="179" t="s">
        <v>1931</v>
      </c>
      <c r="HA56" s="179" t="s">
        <v>60</v>
      </c>
      <c r="HB56" s="179">
        <v>3</v>
      </c>
      <c r="HC56" s="179" t="s">
        <v>1625</v>
      </c>
      <c r="HD56" s="179" t="s">
        <v>1932</v>
      </c>
      <c r="HE56" s="176" t="s">
        <v>1833</v>
      </c>
      <c r="HF56" s="186" t="s">
        <v>1897</v>
      </c>
      <c r="HG56" s="186">
        <v>0</v>
      </c>
      <c r="HH56" s="186" t="s">
        <v>1895</v>
      </c>
      <c r="HI56" s="186" t="s">
        <v>22</v>
      </c>
      <c r="HJ56" s="186">
        <v>2</v>
      </c>
      <c r="HK56" s="186" t="s">
        <v>1625</v>
      </c>
      <c r="HL56" s="186" t="s">
        <v>1896</v>
      </c>
      <c r="HM56" s="187" t="s">
        <v>1833</v>
      </c>
      <c r="HN56" s="185" t="s">
        <v>1923</v>
      </c>
      <c r="HO56" s="179">
        <v>1</v>
      </c>
      <c r="HP56" s="179" t="s">
        <v>1921</v>
      </c>
      <c r="HQ56" s="179" t="s">
        <v>60</v>
      </c>
      <c r="HR56" s="179">
        <v>3</v>
      </c>
      <c r="HS56" s="179" t="s">
        <v>1625</v>
      </c>
      <c r="HT56" s="179" t="s">
        <v>1922</v>
      </c>
      <c r="HU56" s="176" t="s">
        <v>1833</v>
      </c>
      <c r="HV56" s="186" t="s">
        <v>1913</v>
      </c>
      <c r="HW56" s="186">
        <v>1</v>
      </c>
      <c r="HX56" s="186" t="s">
        <v>1911</v>
      </c>
      <c r="HY56" s="186" t="s">
        <v>22</v>
      </c>
      <c r="HZ56" s="186">
        <v>2</v>
      </c>
      <c r="IA56" s="186" t="s">
        <v>1625</v>
      </c>
      <c r="IB56" s="186" t="s">
        <v>1912</v>
      </c>
      <c r="IC56" s="187" t="s">
        <v>1833</v>
      </c>
      <c r="ID56" s="185" t="s">
        <v>1920</v>
      </c>
      <c r="IE56" s="179" t="s">
        <v>14</v>
      </c>
      <c r="IF56" s="179" t="s">
        <v>14</v>
      </c>
      <c r="IG56" s="179" t="s">
        <v>14</v>
      </c>
      <c r="IH56" s="179" t="s">
        <v>14</v>
      </c>
      <c r="II56" s="179" t="s">
        <v>1625</v>
      </c>
      <c r="IJ56" s="179" t="s">
        <v>14</v>
      </c>
      <c r="IK56" s="176" t="s">
        <v>1833</v>
      </c>
      <c r="IL56" s="186" t="s">
        <v>1919</v>
      </c>
      <c r="IM56" s="186" t="s">
        <v>14</v>
      </c>
      <c r="IN56" s="186" t="s">
        <v>14</v>
      </c>
      <c r="IO56" s="186" t="s">
        <v>14</v>
      </c>
      <c r="IP56" s="186" t="s">
        <v>14</v>
      </c>
      <c r="IQ56" s="186" t="s">
        <v>1625</v>
      </c>
      <c r="IR56" s="186" t="s">
        <v>14</v>
      </c>
      <c r="IS56" s="187" t="s">
        <v>1833</v>
      </c>
    </row>
    <row r="57" spans="1:253" s="281" customFormat="1" ht="12.75" customHeight="1" x14ac:dyDescent="0.25">
      <c r="A57" s="281" t="s">
        <v>1934</v>
      </c>
      <c r="B57" s="281" t="s">
        <v>8039</v>
      </c>
      <c r="C57" s="281" t="s">
        <v>1935</v>
      </c>
      <c r="D57" s="281" t="s">
        <v>1887</v>
      </c>
      <c r="E57" s="281" t="s">
        <v>7483</v>
      </c>
      <c r="F57" s="281" t="s">
        <v>1969</v>
      </c>
      <c r="G57" s="174">
        <v>114329000</v>
      </c>
      <c r="H57" s="175" t="s">
        <v>1927</v>
      </c>
      <c r="I57" s="175" t="s">
        <v>22</v>
      </c>
      <c r="J57" s="175">
        <v>2</v>
      </c>
      <c r="K57" s="175" t="s">
        <v>1968</v>
      </c>
      <c r="L57" s="175" t="s">
        <v>1928</v>
      </c>
      <c r="M57" s="176" t="s">
        <v>1833</v>
      </c>
      <c r="N57" s="185" t="s">
        <v>1951</v>
      </c>
      <c r="O57" s="177">
        <v>1078234</v>
      </c>
      <c r="P57" s="177" t="s">
        <v>1949</v>
      </c>
      <c r="Q57" s="177" t="s">
        <v>22</v>
      </c>
      <c r="R57" s="177">
        <v>2</v>
      </c>
      <c r="S57" s="177" t="s">
        <v>1950</v>
      </c>
      <c r="T57" s="177" t="s">
        <v>1908</v>
      </c>
      <c r="U57" s="178" t="s">
        <v>1833</v>
      </c>
      <c r="V57" s="185" t="s">
        <v>2078</v>
      </c>
      <c r="W57" s="175">
        <v>70024000</v>
      </c>
      <c r="X57" s="175" t="s">
        <v>2076</v>
      </c>
      <c r="Y57" s="175" t="s">
        <v>60</v>
      </c>
      <c r="Z57" s="175">
        <v>3</v>
      </c>
      <c r="AA57" s="175" t="s">
        <v>2077</v>
      </c>
      <c r="AB57" s="175" t="s">
        <v>2069</v>
      </c>
      <c r="AC57" s="176" t="s">
        <v>2066</v>
      </c>
      <c r="AD57" s="185" t="s">
        <v>2075</v>
      </c>
      <c r="AE57" s="183" t="s">
        <v>14</v>
      </c>
      <c r="AF57" s="183" t="s">
        <v>14</v>
      </c>
      <c r="AG57" s="183" t="s">
        <v>60</v>
      </c>
      <c r="AH57" s="183">
        <v>3</v>
      </c>
      <c r="AI57" s="183" t="s">
        <v>2074</v>
      </c>
      <c r="AJ57" s="183" t="s">
        <v>14</v>
      </c>
      <c r="AK57" s="184" t="s">
        <v>2066</v>
      </c>
      <c r="AL57" s="185" t="s">
        <v>1956</v>
      </c>
      <c r="AM57" s="175">
        <v>351000</v>
      </c>
      <c r="AN57" s="175" t="s">
        <v>1953</v>
      </c>
      <c r="AO57" s="175" t="s">
        <v>22</v>
      </c>
      <c r="AP57" s="175">
        <v>2</v>
      </c>
      <c r="AQ57" s="175" t="s">
        <v>1955</v>
      </c>
      <c r="AR57" s="175" t="s">
        <v>1954</v>
      </c>
      <c r="AS57" s="176" t="s">
        <v>1833</v>
      </c>
      <c r="AT57" s="186" t="s">
        <v>1946</v>
      </c>
      <c r="AU57" s="183" t="s">
        <v>14</v>
      </c>
      <c r="AV57" s="183" t="s">
        <v>14</v>
      </c>
      <c r="AW57" s="183" t="s">
        <v>14</v>
      </c>
      <c r="AX57" s="183" t="s">
        <v>14</v>
      </c>
      <c r="AY57" s="183" t="s">
        <v>1945</v>
      </c>
      <c r="AZ57" s="183" t="s">
        <v>14</v>
      </c>
      <c r="BA57" s="184" t="s">
        <v>1833</v>
      </c>
      <c r="BB57" s="185" t="s">
        <v>1943</v>
      </c>
      <c r="BC57" s="175" t="s">
        <v>14</v>
      </c>
      <c r="BD57" s="175" t="s">
        <v>14</v>
      </c>
      <c r="BE57" s="175" t="s">
        <v>14</v>
      </c>
      <c r="BF57" s="175" t="s">
        <v>14</v>
      </c>
      <c r="BG57" s="175" t="s">
        <v>14</v>
      </c>
      <c r="BH57" s="175" t="s">
        <v>14</v>
      </c>
      <c r="BI57" s="176" t="s">
        <v>1833</v>
      </c>
      <c r="BJ57" s="186" t="s">
        <v>4755</v>
      </c>
      <c r="BK57" s="186">
        <v>3454</v>
      </c>
      <c r="BL57" s="186" t="s">
        <v>4752</v>
      </c>
      <c r="BM57" s="186" t="s">
        <v>60</v>
      </c>
      <c r="BN57" s="186">
        <v>3</v>
      </c>
      <c r="BO57" s="186" t="s">
        <v>4754</v>
      </c>
      <c r="BP57" s="183" t="s">
        <v>4753</v>
      </c>
      <c r="BQ57" s="187" t="s">
        <v>4736</v>
      </c>
      <c r="BR57" s="185" t="s">
        <v>1936</v>
      </c>
      <c r="BS57" s="179" t="s">
        <v>14</v>
      </c>
      <c r="BT57" s="179" t="s">
        <v>14</v>
      </c>
      <c r="BU57" s="179" t="s">
        <v>14</v>
      </c>
      <c r="BV57" s="179" t="s">
        <v>14</v>
      </c>
      <c r="BW57" s="179" t="s">
        <v>837</v>
      </c>
      <c r="BX57" s="179" t="s">
        <v>14</v>
      </c>
      <c r="BY57" s="176" t="s">
        <v>1833</v>
      </c>
      <c r="BZ57" s="186" t="s">
        <v>1937</v>
      </c>
      <c r="CA57" s="186" t="s">
        <v>14</v>
      </c>
      <c r="CB57" s="186" t="s">
        <v>14</v>
      </c>
      <c r="CC57" s="186" t="s">
        <v>14</v>
      </c>
      <c r="CD57" s="186" t="s">
        <v>14</v>
      </c>
      <c r="CE57" s="186" t="s">
        <v>837</v>
      </c>
      <c r="CF57" s="186" t="s">
        <v>14</v>
      </c>
      <c r="CG57" s="187" t="s">
        <v>1833</v>
      </c>
      <c r="CH57" s="185" t="s">
        <v>8320</v>
      </c>
      <c r="CI57" s="186" t="e">
        <v>#N/A</v>
      </c>
      <c r="CJ57" s="186" t="e">
        <v>#N/A</v>
      </c>
      <c r="CK57" s="186" t="e">
        <v>#N/A</v>
      </c>
      <c r="CL57" s="186" t="e">
        <v>#N/A</v>
      </c>
      <c r="CM57" s="186" t="e">
        <v>#N/A</v>
      </c>
      <c r="CN57" s="186" t="e">
        <v>#N/A</v>
      </c>
      <c r="CO57" s="188" t="e">
        <v>#N/A</v>
      </c>
      <c r="CP57" s="186" t="s">
        <v>1940</v>
      </c>
      <c r="CQ57" s="179" t="s">
        <v>14</v>
      </c>
      <c r="CR57" s="179" t="s">
        <v>14</v>
      </c>
      <c r="CS57" s="179" t="s">
        <v>14</v>
      </c>
      <c r="CT57" s="179" t="s">
        <v>14</v>
      </c>
      <c r="CU57" s="179" t="s">
        <v>837</v>
      </c>
      <c r="CV57" s="179" t="s">
        <v>14</v>
      </c>
      <c r="CW57" s="176" t="s">
        <v>1833</v>
      </c>
      <c r="CX57" s="186" t="s">
        <v>8321</v>
      </c>
      <c r="CY57" s="183" t="s">
        <v>14</v>
      </c>
      <c r="CZ57" s="183" t="s">
        <v>14</v>
      </c>
      <c r="DA57" s="183" t="s">
        <v>14</v>
      </c>
      <c r="DB57" s="183" t="s">
        <v>14</v>
      </c>
      <c r="DC57" s="183" t="s">
        <v>1941</v>
      </c>
      <c r="DD57" s="183" t="s">
        <v>14</v>
      </c>
      <c r="DE57" s="189" t="s">
        <v>2066</v>
      </c>
      <c r="DF57" s="185" t="s">
        <v>2072</v>
      </c>
      <c r="DG57" s="175" t="s">
        <v>14</v>
      </c>
      <c r="DH57" s="179" t="s">
        <v>14</v>
      </c>
      <c r="DI57" s="179" t="s">
        <v>14</v>
      </c>
      <c r="DJ57" s="179" t="s">
        <v>14</v>
      </c>
      <c r="DK57" s="179" t="s">
        <v>1941</v>
      </c>
      <c r="DL57" s="179" t="s">
        <v>14</v>
      </c>
      <c r="DM57" s="176" t="s">
        <v>2066</v>
      </c>
      <c r="DN57" s="186" t="s">
        <v>1967</v>
      </c>
      <c r="DO57" s="183" t="s">
        <v>14</v>
      </c>
      <c r="DP57" s="186" t="s">
        <v>14</v>
      </c>
      <c r="DQ57" s="186" t="s">
        <v>14</v>
      </c>
      <c r="DR57" s="186" t="s">
        <v>14</v>
      </c>
      <c r="DS57" s="186" t="s">
        <v>1941</v>
      </c>
      <c r="DT57" s="186" t="s">
        <v>14</v>
      </c>
      <c r="DU57" s="187" t="s">
        <v>1833</v>
      </c>
      <c r="DV57" s="185" t="s">
        <v>2073</v>
      </c>
      <c r="DW57" s="175" t="s">
        <v>14</v>
      </c>
      <c r="DX57" s="179" t="s">
        <v>14</v>
      </c>
      <c r="DY57" s="179" t="s">
        <v>14</v>
      </c>
      <c r="DZ57" s="179" t="s">
        <v>14</v>
      </c>
      <c r="EA57" s="179" t="s">
        <v>1941</v>
      </c>
      <c r="EB57" s="179" t="s">
        <v>14</v>
      </c>
      <c r="EC57" s="176" t="s">
        <v>2066</v>
      </c>
      <c r="ED57" s="186" t="s">
        <v>1966</v>
      </c>
      <c r="EE57" s="183" t="s">
        <v>14</v>
      </c>
      <c r="EF57" s="186" t="s">
        <v>14</v>
      </c>
      <c r="EG57" s="186" t="s">
        <v>14</v>
      </c>
      <c r="EH57" s="186" t="s">
        <v>14</v>
      </c>
      <c r="EI57" s="186" t="s">
        <v>1941</v>
      </c>
      <c r="EJ57" s="186" t="s">
        <v>14</v>
      </c>
      <c r="EK57" s="187" t="s">
        <v>1833</v>
      </c>
      <c r="EL57" s="185" t="s">
        <v>1942</v>
      </c>
      <c r="EM57" s="175" t="s">
        <v>14</v>
      </c>
      <c r="EN57" s="179" t="s">
        <v>14</v>
      </c>
      <c r="EO57" s="179" t="s">
        <v>14</v>
      </c>
      <c r="EP57" s="179" t="s">
        <v>14</v>
      </c>
      <c r="EQ57" s="179" t="s">
        <v>1941</v>
      </c>
      <c r="ER57" s="179" t="s">
        <v>14</v>
      </c>
      <c r="ES57" s="176" t="s">
        <v>1833</v>
      </c>
      <c r="ET57" s="186" t="s">
        <v>4756</v>
      </c>
      <c r="EU57" s="186">
        <v>3714</v>
      </c>
      <c r="EV57" s="186" t="s">
        <v>4747</v>
      </c>
      <c r="EW57" s="186" t="s">
        <v>60</v>
      </c>
      <c r="EX57" s="186">
        <v>3</v>
      </c>
      <c r="EY57" s="186" t="s">
        <v>4749</v>
      </c>
      <c r="EZ57" s="186" t="s">
        <v>4748</v>
      </c>
      <c r="FA57" s="187" t="s">
        <v>4736</v>
      </c>
      <c r="FB57" s="185" t="s">
        <v>1938</v>
      </c>
      <c r="FC57" s="179">
        <v>4</v>
      </c>
      <c r="FD57" s="179" t="s">
        <v>14</v>
      </c>
      <c r="FE57" s="179" t="s">
        <v>14</v>
      </c>
      <c r="FF57" s="179" t="s">
        <v>14</v>
      </c>
      <c r="FG57" s="179" t="s">
        <v>1893</v>
      </c>
      <c r="FH57" s="179" t="s">
        <v>14</v>
      </c>
      <c r="FI57" s="176" t="s">
        <v>1833</v>
      </c>
      <c r="FJ57" s="185" t="s">
        <v>1957</v>
      </c>
      <c r="FK57" s="186" t="s">
        <v>14</v>
      </c>
      <c r="FL57" s="186" t="s">
        <v>14</v>
      </c>
      <c r="FM57" s="186" t="s">
        <v>14</v>
      </c>
      <c r="FN57" s="186" t="s">
        <v>14</v>
      </c>
      <c r="FO57" s="186" t="s">
        <v>14</v>
      </c>
      <c r="FP57" s="183" t="s">
        <v>14</v>
      </c>
      <c r="FQ57" s="184" t="s">
        <v>1833</v>
      </c>
      <c r="FR57" s="185" t="s">
        <v>1958</v>
      </c>
      <c r="FS57" s="179" t="s">
        <v>14</v>
      </c>
      <c r="FT57" s="179" t="s">
        <v>14</v>
      </c>
      <c r="FU57" s="179" t="s">
        <v>14</v>
      </c>
      <c r="FV57" s="179" t="s">
        <v>14</v>
      </c>
      <c r="FW57" s="179" t="s">
        <v>14</v>
      </c>
      <c r="FX57" s="179" t="s">
        <v>14</v>
      </c>
      <c r="FY57" s="176" t="s">
        <v>1833</v>
      </c>
      <c r="FZ57" s="186" t="s">
        <v>1944</v>
      </c>
      <c r="GA57" s="186" t="s">
        <v>14</v>
      </c>
      <c r="GB57" s="186" t="s">
        <v>14</v>
      </c>
      <c r="GC57" s="186" t="s">
        <v>14</v>
      </c>
      <c r="GD57" s="186" t="s">
        <v>14</v>
      </c>
      <c r="GE57" s="186" t="s">
        <v>14</v>
      </c>
      <c r="GF57" s="186" t="s">
        <v>14</v>
      </c>
      <c r="GG57" s="187" t="s">
        <v>1833</v>
      </c>
      <c r="GH57" s="185" t="s">
        <v>1965</v>
      </c>
      <c r="GI57" s="179">
        <v>1</v>
      </c>
      <c r="GJ57" s="179" t="s">
        <v>1961</v>
      </c>
      <c r="GK57" s="179" t="s">
        <v>60</v>
      </c>
      <c r="GL57" s="179">
        <v>3</v>
      </c>
      <c r="GM57" s="179" t="s">
        <v>1964</v>
      </c>
      <c r="GN57" s="179" t="s">
        <v>1922</v>
      </c>
      <c r="GO57" s="176" t="s">
        <v>1833</v>
      </c>
      <c r="GP57" s="186" t="s">
        <v>1948</v>
      </c>
      <c r="GQ57" s="186">
        <v>1</v>
      </c>
      <c r="GR57" s="186" t="s">
        <v>1904</v>
      </c>
      <c r="GS57" s="186" t="s">
        <v>22</v>
      </c>
      <c r="GT57" s="186">
        <v>2</v>
      </c>
      <c r="GU57" s="186" t="s">
        <v>1947</v>
      </c>
      <c r="GV57" s="186" t="s">
        <v>1905</v>
      </c>
      <c r="GW57" s="187" t="s">
        <v>1833</v>
      </c>
      <c r="GX57" s="185" t="s">
        <v>1971</v>
      </c>
      <c r="GY57" s="179">
        <v>0</v>
      </c>
      <c r="GZ57" s="179" t="s">
        <v>1931</v>
      </c>
      <c r="HA57" s="179" t="s">
        <v>60</v>
      </c>
      <c r="HB57" s="179">
        <v>3</v>
      </c>
      <c r="HC57" s="179" t="s">
        <v>1970</v>
      </c>
      <c r="HD57" s="179" t="s">
        <v>1932</v>
      </c>
      <c r="HE57" s="176" t="s">
        <v>1833</v>
      </c>
      <c r="HF57" s="186" t="s">
        <v>1939</v>
      </c>
      <c r="HG57" s="186" t="s">
        <v>14</v>
      </c>
      <c r="HH57" s="186" t="s">
        <v>14</v>
      </c>
      <c r="HI57" s="186" t="s">
        <v>14</v>
      </c>
      <c r="HJ57" s="186" t="s">
        <v>14</v>
      </c>
      <c r="HK57" s="186" t="s">
        <v>14</v>
      </c>
      <c r="HL57" s="186" t="s">
        <v>14</v>
      </c>
      <c r="HM57" s="187" t="s">
        <v>1833</v>
      </c>
      <c r="HN57" s="185" t="s">
        <v>1963</v>
      </c>
      <c r="HO57" s="179">
        <v>1</v>
      </c>
      <c r="HP57" s="179" t="s">
        <v>1961</v>
      </c>
      <c r="HQ57" s="179" t="s">
        <v>60</v>
      </c>
      <c r="HR57" s="179">
        <v>3</v>
      </c>
      <c r="HS57" s="179" t="s">
        <v>1962</v>
      </c>
      <c r="HT57" s="179" t="s">
        <v>1922</v>
      </c>
      <c r="HU57" s="176" t="s">
        <v>1833</v>
      </c>
      <c r="HV57" s="186" t="s">
        <v>1952</v>
      </c>
      <c r="HW57" s="186" t="s">
        <v>14</v>
      </c>
      <c r="HX57" s="186" t="s">
        <v>14</v>
      </c>
      <c r="HY57" s="186" t="s">
        <v>14</v>
      </c>
      <c r="HZ57" s="186" t="s">
        <v>14</v>
      </c>
      <c r="IA57" s="186" t="s">
        <v>14</v>
      </c>
      <c r="IB57" s="186" t="s">
        <v>14</v>
      </c>
      <c r="IC57" s="187" t="s">
        <v>1833</v>
      </c>
      <c r="ID57" s="185" t="s">
        <v>1960</v>
      </c>
      <c r="IE57" s="179" t="s">
        <v>14</v>
      </c>
      <c r="IF57" s="179" t="s">
        <v>14</v>
      </c>
      <c r="IG57" s="179" t="s">
        <v>14</v>
      </c>
      <c r="IH57" s="179" t="s">
        <v>14</v>
      </c>
      <c r="II57" s="179" t="s">
        <v>14</v>
      </c>
      <c r="IJ57" s="179" t="s">
        <v>14</v>
      </c>
      <c r="IK57" s="176" t="s">
        <v>1833</v>
      </c>
      <c r="IL57" s="186" t="s">
        <v>1959</v>
      </c>
      <c r="IM57" s="186" t="s">
        <v>14</v>
      </c>
      <c r="IN57" s="186" t="s">
        <v>14</v>
      </c>
      <c r="IO57" s="186" t="s">
        <v>14</v>
      </c>
      <c r="IP57" s="186" t="s">
        <v>14</v>
      </c>
      <c r="IQ57" s="186" t="s">
        <v>14</v>
      </c>
      <c r="IR57" s="186" t="s">
        <v>14</v>
      </c>
      <c r="IS57" s="187" t="s">
        <v>1833</v>
      </c>
    </row>
    <row r="58" spans="1:253" s="281" customFormat="1" ht="12.75" customHeight="1" x14ac:dyDescent="0.25">
      <c r="A58" s="281" t="s">
        <v>1972</v>
      </c>
      <c r="B58" s="281" t="s">
        <v>7953</v>
      </c>
      <c r="C58" s="281" t="s">
        <v>1973</v>
      </c>
      <c r="D58" s="281" t="s">
        <v>1887</v>
      </c>
      <c r="E58" s="281" t="s">
        <v>7483</v>
      </c>
      <c r="F58" s="281" t="s">
        <v>2009</v>
      </c>
      <c r="G58" s="174">
        <v>114329000</v>
      </c>
      <c r="H58" s="175" t="s">
        <v>2007</v>
      </c>
      <c r="I58" s="175" t="s">
        <v>22</v>
      </c>
      <c r="J58" s="175">
        <v>2</v>
      </c>
      <c r="K58" s="175" t="s">
        <v>2008</v>
      </c>
      <c r="L58" s="175" t="s">
        <v>1928</v>
      </c>
      <c r="M58" s="176" t="s">
        <v>1833</v>
      </c>
      <c r="N58" s="185" t="s">
        <v>1994</v>
      </c>
      <c r="O58" s="177">
        <v>1437306</v>
      </c>
      <c r="P58" s="177" t="s">
        <v>1991</v>
      </c>
      <c r="Q58" s="177" t="s">
        <v>22</v>
      </c>
      <c r="R58" s="177">
        <v>2</v>
      </c>
      <c r="S58" s="177" t="s">
        <v>1993</v>
      </c>
      <c r="T58" s="177" t="s">
        <v>1992</v>
      </c>
      <c r="U58" s="178" t="s">
        <v>1833</v>
      </c>
      <c r="V58" s="185" t="s">
        <v>2089</v>
      </c>
      <c r="W58" s="175">
        <v>70840000</v>
      </c>
      <c r="X58" s="175" t="s">
        <v>2086</v>
      </c>
      <c r="Y58" s="175" t="s">
        <v>60</v>
      </c>
      <c r="Z58" s="175">
        <v>3</v>
      </c>
      <c r="AA58" s="175" t="s">
        <v>2088</v>
      </c>
      <c r="AB58" s="175" t="s">
        <v>2087</v>
      </c>
      <c r="AC58" s="176" t="s">
        <v>2066</v>
      </c>
      <c r="AD58" s="185" t="s">
        <v>2084</v>
      </c>
      <c r="AE58" s="183">
        <v>275000</v>
      </c>
      <c r="AF58" s="183" t="s">
        <v>680</v>
      </c>
      <c r="AG58" s="183" t="s">
        <v>60</v>
      </c>
      <c r="AH58" s="183">
        <v>3</v>
      </c>
      <c r="AI58" s="183" t="s">
        <v>2083</v>
      </c>
      <c r="AJ58" s="183" t="s">
        <v>2082</v>
      </c>
      <c r="AK58" s="184" t="s">
        <v>2066</v>
      </c>
      <c r="AL58" s="185" t="s">
        <v>2085</v>
      </c>
      <c r="AM58" s="175">
        <v>275000</v>
      </c>
      <c r="AN58" s="175" t="s">
        <v>680</v>
      </c>
      <c r="AO58" s="175" t="s">
        <v>60</v>
      </c>
      <c r="AP58" s="175">
        <v>3</v>
      </c>
      <c r="AQ58" s="175" t="s">
        <v>2083</v>
      </c>
      <c r="AR58" s="175" t="s">
        <v>2082</v>
      </c>
      <c r="AS58" s="176" t="s">
        <v>2066</v>
      </c>
      <c r="AT58" s="186" t="s">
        <v>1989</v>
      </c>
      <c r="AU58" s="183" t="s">
        <v>14</v>
      </c>
      <c r="AV58" s="183" t="s">
        <v>14</v>
      </c>
      <c r="AW58" s="183" t="s">
        <v>14</v>
      </c>
      <c r="AX58" s="183" t="s">
        <v>14</v>
      </c>
      <c r="AY58" s="183" t="s">
        <v>1986</v>
      </c>
      <c r="AZ58" s="183" t="s">
        <v>1985</v>
      </c>
      <c r="BA58" s="184" t="s">
        <v>1833</v>
      </c>
      <c r="BB58" s="185" t="s">
        <v>1987</v>
      </c>
      <c r="BC58" s="175" t="s">
        <v>14</v>
      </c>
      <c r="BD58" s="175" t="s">
        <v>14</v>
      </c>
      <c r="BE58" s="175" t="s">
        <v>14</v>
      </c>
      <c r="BF58" s="175" t="s">
        <v>14</v>
      </c>
      <c r="BG58" s="175" t="s">
        <v>1986</v>
      </c>
      <c r="BH58" s="175" t="s">
        <v>1985</v>
      </c>
      <c r="BI58" s="176" t="s">
        <v>1833</v>
      </c>
      <c r="BJ58" s="186" t="s">
        <v>4760</v>
      </c>
      <c r="BK58" s="186">
        <v>233</v>
      </c>
      <c r="BL58" s="186" t="s">
        <v>4758</v>
      </c>
      <c r="BM58" s="186" t="s">
        <v>60</v>
      </c>
      <c r="BN58" s="186">
        <v>3</v>
      </c>
      <c r="BO58" s="186" t="s">
        <v>4759</v>
      </c>
      <c r="BP58" s="183" t="s">
        <v>2742</v>
      </c>
      <c r="BQ58" s="187" t="s">
        <v>4736</v>
      </c>
      <c r="BR58" s="185" t="s">
        <v>1974</v>
      </c>
      <c r="BS58" s="179" t="s">
        <v>14</v>
      </c>
      <c r="BT58" s="179" t="s">
        <v>14</v>
      </c>
      <c r="BU58" s="179" t="s">
        <v>14</v>
      </c>
      <c r="BV58" s="179" t="s">
        <v>14</v>
      </c>
      <c r="BW58" s="179" t="s">
        <v>14</v>
      </c>
      <c r="BX58" s="179" t="s">
        <v>14</v>
      </c>
      <c r="BY58" s="176" t="s">
        <v>1833</v>
      </c>
      <c r="BZ58" s="186" t="s">
        <v>1975</v>
      </c>
      <c r="CA58" s="186" t="s">
        <v>14</v>
      </c>
      <c r="CB58" s="186" t="s">
        <v>14</v>
      </c>
      <c r="CC58" s="186" t="s">
        <v>14</v>
      </c>
      <c r="CD58" s="186" t="s">
        <v>14</v>
      </c>
      <c r="CE58" s="186" t="s">
        <v>14</v>
      </c>
      <c r="CF58" s="186" t="s">
        <v>14</v>
      </c>
      <c r="CG58" s="187" t="s">
        <v>1833</v>
      </c>
      <c r="CH58" s="185" t="s">
        <v>8322</v>
      </c>
      <c r="CI58" s="186" t="e">
        <v>#N/A</v>
      </c>
      <c r="CJ58" s="186" t="e">
        <v>#N/A</v>
      </c>
      <c r="CK58" s="186" t="e">
        <v>#N/A</v>
      </c>
      <c r="CL58" s="186" t="e">
        <v>#N/A</v>
      </c>
      <c r="CM58" s="186" t="e">
        <v>#N/A</v>
      </c>
      <c r="CN58" s="186" t="e">
        <v>#N/A</v>
      </c>
      <c r="CO58" s="188" t="e">
        <v>#N/A</v>
      </c>
      <c r="CP58" s="186" t="s">
        <v>1982</v>
      </c>
      <c r="CQ58" s="179" t="s">
        <v>14</v>
      </c>
      <c r="CR58" s="179" t="s">
        <v>14</v>
      </c>
      <c r="CS58" s="179" t="s">
        <v>14</v>
      </c>
      <c r="CT58" s="179" t="s">
        <v>14</v>
      </c>
      <c r="CU58" s="179" t="s">
        <v>14</v>
      </c>
      <c r="CV58" s="179" t="s">
        <v>14</v>
      </c>
      <c r="CW58" s="176" t="s">
        <v>1833</v>
      </c>
      <c r="CX58" s="186" t="s">
        <v>8323</v>
      </c>
      <c r="CY58" s="183" t="s">
        <v>14</v>
      </c>
      <c r="CZ58" s="183" t="s">
        <v>1526</v>
      </c>
      <c r="DA58" s="183" t="s">
        <v>14</v>
      </c>
      <c r="DB58" s="183" t="s">
        <v>14</v>
      </c>
      <c r="DC58" s="183" t="s">
        <v>2079</v>
      </c>
      <c r="DD58" s="183" t="s">
        <v>1526</v>
      </c>
      <c r="DE58" s="189" t="s">
        <v>2066</v>
      </c>
      <c r="DF58" s="185" t="s">
        <v>2080</v>
      </c>
      <c r="DG58" s="175" t="s">
        <v>14</v>
      </c>
      <c r="DH58" s="179" t="s">
        <v>1526</v>
      </c>
      <c r="DI58" s="179" t="s">
        <v>14</v>
      </c>
      <c r="DJ58" s="179" t="s">
        <v>14</v>
      </c>
      <c r="DK58" s="179" t="s">
        <v>2079</v>
      </c>
      <c r="DL58" s="179" t="s">
        <v>1526</v>
      </c>
      <c r="DM58" s="176" t="s">
        <v>2066</v>
      </c>
      <c r="DN58" s="186" t="s">
        <v>2090</v>
      </c>
      <c r="DO58" s="183" t="s">
        <v>14</v>
      </c>
      <c r="DP58" s="186" t="s">
        <v>1526</v>
      </c>
      <c r="DQ58" s="186" t="s">
        <v>14</v>
      </c>
      <c r="DR58" s="186" t="s">
        <v>14</v>
      </c>
      <c r="DS58" s="186" t="s">
        <v>2079</v>
      </c>
      <c r="DT58" s="186" t="s">
        <v>1526</v>
      </c>
      <c r="DU58" s="187" t="s">
        <v>2066</v>
      </c>
      <c r="DV58" s="185" t="s">
        <v>2081</v>
      </c>
      <c r="DW58" s="175" t="s">
        <v>14</v>
      </c>
      <c r="DX58" s="179" t="s">
        <v>1526</v>
      </c>
      <c r="DY58" s="179" t="s">
        <v>14</v>
      </c>
      <c r="DZ58" s="179" t="s">
        <v>14</v>
      </c>
      <c r="EA58" s="179" t="s">
        <v>2079</v>
      </c>
      <c r="EB58" s="179" t="s">
        <v>1526</v>
      </c>
      <c r="EC58" s="176" t="s">
        <v>2066</v>
      </c>
      <c r="ED58" s="186" t="s">
        <v>2006</v>
      </c>
      <c r="EE58" s="183" t="s">
        <v>14</v>
      </c>
      <c r="EF58" s="186" t="s">
        <v>14</v>
      </c>
      <c r="EG58" s="186" t="s">
        <v>14</v>
      </c>
      <c r="EH58" s="186" t="s">
        <v>14</v>
      </c>
      <c r="EI58" s="186" t="s">
        <v>1983</v>
      </c>
      <c r="EJ58" s="186" t="s">
        <v>14</v>
      </c>
      <c r="EK58" s="187" t="s">
        <v>1833</v>
      </c>
      <c r="EL58" s="185" t="s">
        <v>1984</v>
      </c>
      <c r="EM58" s="175" t="s">
        <v>14</v>
      </c>
      <c r="EN58" s="179" t="s">
        <v>14</v>
      </c>
      <c r="EO58" s="179" t="s">
        <v>14</v>
      </c>
      <c r="EP58" s="179" t="s">
        <v>14</v>
      </c>
      <c r="EQ58" s="179" t="s">
        <v>1983</v>
      </c>
      <c r="ER58" s="179" t="s">
        <v>14</v>
      </c>
      <c r="ES58" s="176" t="s">
        <v>1833</v>
      </c>
      <c r="ET58" s="186" t="s">
        <v>4757</v>
      </c>
      <c r="EU58" s="186">
        <v>3714</v>
      </c>
      <c r="EV58" s="186" t="s">
        <v>4747</v>
      </c>
      <c r="EW58" s="186" t="s">
        <v>60</v>
      </c>
      <c r="EX58" s="186">
        <v>3</v>
      </c>
      <c r="EY58" s="186" t="s">
        <v>4749</v>
      </c>
      <c r="EZ58" s="186" t="s">
        <v>4748</v>
      </c>
      <c r="FA58" s="187" t="s">
        <v>4736</v>
      </c>
      <c r="FB58" s="185" t="s">
        <v>1979</v>
      </c>
      <c r="FC58" s="179">
        <v>3</v>
      </c>
      <c r="FD58" s="179" t="s">
        <v>1976</v>
      </c>
      <c r="FE58" s="179" t="s">
        <v>42</v>
      </c>
      <c r="FF58" s="179">
        <v>1</v>
      </c>
      <c r="FG58" s="179" t="s">
        <v>1978</v>
      </c>
      <c r="FH58" s="179" t="s">
        <v>1977</v>
      </c>
      <c r="FI58" s="176" t="s">
        <v>1833</v>
      </c>
      <c r="FJ58" s="185" t="s">
        <v>1997</v>
      </c>
      <c r="FK58" s="186" t="s">
        <v>14</v>
      </c>
      <c r="FL58" s="186" t="s">
        <v>14</v>
      </c>
      <c r="FM58" s="186" t="s">
        <v>14</v>
      </c>
      <c r="FN58" s="186" t="s">
        <v>14</v>
      </c>
      <c r="FO58" s="186" t="s">
        <v>14</v>
      </c>
      <c r="FP58" s="183" t="s">
        <v>14</v>
      </c>
      <c r="FQ58" s="184" t="s">
        <v>1833</v>
      </c>
      <c r="FR58" s="185" t="s">
        <v>1998</v>
      </c>
      <c r="FS58" s="179" t="s">
        <v>14</v>
      </c>
      <c r="FT58" s="179" t="s">
        <v>14</v>
      </c>
      <c r="FU58" s="179" t="s">
        <v>14</v>
      </c>
      <c r="FV58" s="179" t="s">
        <v>14</v>
      </c>
      <c r="FW58" s="179" t="s">
        <v>14</v>
      </c>
      <c r="FX58" s="179" t="s">
        <v>14</v>
      </c>
      <c r="FY58" s="176" t="s">
        <v>1833</v>
      </c>
      <c r="FZ58" s="186" t="s">
        <v>1988</v>
      </c>
      <c r="GA58" s="186" t="s">
        <v>14</v>
      </c>
      <c r="GB58" s="186" t="s">
        <v>14</v>
      </c>
      <c r="GC58" s="186" t="s">
        <v>14</v>
      </c>
      <c r="GD58" s="186" t="s">
        <v>14</v>
      </c>
      <c r="GE58" s="186" t="s">
        <v>14</v>
      </c>
      <c r="GF58" s="186" t="s">
        <v>14</v>
      </c>
      <c r="GG58" s="187" t="s">
        <v>1833</v>
      </c>
      <c r="GH58" s="185" t="s">
        <v>2005</v>
      </c>
      <c r="GI58" s="179">
        <v>1</v>
      </c>
      <c r="GJ58" s="179" t="s">
        <v>1961</v>
      </c>
      <c r="GK58" s="179" t="s">
        <v>60</v>
      </c>
      <c r="GL58" s="179">
        <v>3</v>
      </c>
      <c r="GM58" s="179" t="s">
        <v>1964</v>
      </c>
      <c r="GN58" s="179" t="s">
        <v>1922</v>
      </c>
      <c r="GO58" s="176" t="s">
        <v>1833</v>
      </c>
      <c r="GP58" s="186" t="s">
        <v>1990</v>
      </c>
      <c r="GQ58" s="186">
        <v>1</v>
      </c>
      <c r="GR58" s="186" t="s">
        <v>1904</v>
      </c>
      <c r="GS58" s="186" t="s">
        <v>22</v>
      </c>
      <c r="GT58" s="186">
        <v>2</v>
      </c>
      <c r="GU58" s="186" t="s">
        <v>1947</v>
      </c>
      <c r="GV58" s="186" t="s">
        <v>1905</v>
      </c>
      <c r="GW58" s="187" t="s">
        <v>1833</v>
      </c>
      <c r="GX58" s="185" t="s">
        <v>2010</v>
      </c>
      <c r="GY58" s="179">
        <v>0</v>
      </c>
      <c r="GZ58" s="179" t="s">
        <v>1931</v>
      </c>
      <c r="HA58" s="179" t="s">
        <v>60</v>
      </c>
      <c r="HB58" s="179">
        <v>3</v>
      </c>
      <c r="HC58" s="179" t="s">
        <v>1970</v>
      </c>
      <c r="HD58" s="179" t="s">
        <v>1932</v>
      </c>
      <c r="HE58" s="176" t="s">
        <v>1833</v>
      </c>
      <c r="HF58" s="186" t="s">
        <v>1981</v>
      </c>
      <c r="HG58" s="186">
        <v>1</v>
      </c>
      <c r="HH58" s="186" t="s">
        <v>1895</v>
      </c>
      <c r="HI58" s="186" t="s">
        <v>22</v>
      </c>
      <c r="HJ58" s="186">
        <v>2</v>
      </c>
      <c r="HK58" s="186" t="s">
        <v>1980</v>
      </c>
      <c r="HL58" s="186" t="s">
        <v>1896</v>
      </c>
      <c r="HM58" s="187" t="s">
        <v>1833</v>
      </c>
      <c r="HN58" s="185" t="s">
        <v>2004</v>
      </c>
      <c r="HO58" s="179">
        <v>1</v>
      </c>
      <c r="HP58" s="179" t="s">
        <v>2001</v>
      </c>
      <c r="HQ58" s="179" t="s">
        <v>42</v>
      </c>
      <c r="HR58" s="179">
        <v>1</v>
      </c>
      <c r="HS58" s="179" t="s">
        <v>2003</v>
      </c>
      <c r="HT58" s="179" t="s">
        <v>2002</v>
      </c>
      <c r="HU58" s="176" t="s">
        <v>1833</v>
      </c>
      <c r="HV58" s="186" t="s">
        <v>1996</v>
      </c>
      <c r="HW58" s="186">
        <v>1</v>
      </c>
      <c r="HX58" s="186" t="s">
        <v>1911</v>
      </c>
      <c r="HY58" s="186" t="s">
        <v>22</v>
      </c>
      <c r="HZ58" s="186">
        <v>2</v>
      </c>
      <c r="IA58" s="186" t="s">
        <v>1995</v>
      </c>
      <c r="IB58" s="186" t="s">
        <v>1912</v>
      </c>
      <c r="IC58" s="187" t="s">
        <v>1833</v>
      </c>
      <c r="ID58" s="185" t="s">
        <v>2000</v>
      </c>
      <c r="IE58" s="179" t="s">
        <v>14</v>
      </c>
      <c r="IF58" s="179" t="s">
        <v>14</v>
      </c>
      <c r="IG58" s="179" t="s">
        <v>14</v>
      </c>
      <c r="IH58" s="179" t="s">
        <v>14</v>
      </c>
      <c r="II58" s="179" t="s">
        <v>14</v>
      </c>
      <c r="IJ58" s="179" t="s">
        <v>14</v>
      </c>
      <c r="IK58" s="176" t="s">
        <v>1833</v>
      </c>
      <c r="IL58" s="186" t="s">
        <v>1999</v>
      </c>
      <c r="IM58" s="186" t="s">
        <v>14</v>
      </c>
      <c r="IN58" s="186" t="s">
        <v>14</v>
      </c>
      <c r="IO58" s="186" t="s">
        <v>14</v>
      </c>
      <c r="IP58" s="186" t="s">
        <v>14</v>
      </c>
      <c r="IQ58" s="186" t="s">
        <v>14</v>
      </c>
      <c r="IR58" s="186" t="s">
        <v>14</v>
      </c>
      <c r="IS58" s="187" t="s">
        <v>1833</v>
      </c>
    </row>
    <row r="59" spans="1:253" s="281" customFormat="1" ht="12.75" customHeight="1" x14ac:dyDescent="0.25">
      <c r="A59" s="281" t="s">
        <v>10</v>
      </c>
      <c r="B59" s="281" t="s">
        <v>7940</v>
      </c>
      <c r="C59" s="281" t="s">
        <v>11</v>
      </c>
      <c r="D59" s="281" t="s">
        <v>12</v>
      </c>
      <c r="E59" s="281" t="s">
        <v>7475</v>
      </c>
      <c r="F59" s="281" t="s">
        <v>5832</v>
      </c>
      <c r="G59" s="174">
        <v>20402000</v>
      </c>
      <c r="H59" s="175" t="s">
        <v>5829</v>
      </c>
      <c r="I59" s="175" t="s">
        <v>22</v>
      </c>
      <c r="J59" s="175">
        <v>2</v>
      </c>
      <c r="K59" s="175" t="s">
        <v>5831</v>
      </c>
      <c r="L59" s="175" t="s">
        <v>5830</v>
      </c>
      <c r="M59" s="176" t="s">
        <v>5833</v>
      </c>
      <c r="N59" s="185" t="s">
        <v>2982</v>
      </c>
      <c r="O59" s="177">
        <v>1220190</v>
      </c>
      <c r="P59" s="177" t="s">
        <v>2975</v>
      </c>
      <c r="Q59" s="177" t="s">
        <v>42</v>
      </c>
      <c r="R59" s="177">
        <v>1</v>
      </c>
      <c r="S59" s="177" t="s">
        <v>2981</v>
      </c>
      <c r="T59" s="177" t="s">
        <v>2980</v>
      </c>
      <c r="U59" s="178" t="s">
        <v>2979</v>
      </c>
      <c r="V59" s="185" t="s">
        <v>5835</v>
      </c>
      <c r="W59" s="175">
        <v>20402000</v>
      </c>
      <c r="X59" s="175" t="s">
        <v>5829</v>
      </c>
      <c r="Y59" s="175" t="s">
        <v>22</v>
      </c>
      <c r="Z59" s="175">
        <v>2</v>
      </c>
      <c r="AA59" s="175" t="s">
        <v>5834</v>
      </c>
      <c r="AB59" s="175" t="s">
        <v>5830</v>
      </c>
      <c r="AC59" s="176" t="s">
        <v>5833</v>
      </c>
      <c r="AD59" s="185" t="s">
        <v>5839</v>
      </c>
      <c r="AE59" s="183">
        <v>11712000</v>
      </c>
      <c r="AF59" s="183" t="s">
        <v>5836</v>
      </c>
      <c r="AG59" s="183" t="s">
        <v>22</v>
      </c>
      <c r="AH59" s="183">
        <v>2</v>
      </c>
      <c r="AI59" s="183" t="s">
        <v>5838</v>
      </c>
      <c r="AJ59" s="183" t="s">
        <v>5837</v>
      </c>
      <c r="AK59" s="184" t="s">
        <v>5833</v>
      </c>
      <c r="AL59" s="185" t="s">
        <v>5843</v>
      </c>
      <c r="AM59" s="175">
        <v>469000</v>
      </c>
      <c r="AN59" s="175" t="s">
        <v>5840</v>
      </c>
      <c r="AO59" s="175" t="s">
        <v>22</v>
      </c>
      <c r="AP59" s="175">
        <v>2</v>
      </c>
      <c r="AQ59" s="175" t="s">
        <v>5842</v>
      </c>
      <c r="AR59" s="175" t="s">
        <v>5841</v>
      </c>
      <c r="AS59" s="176" t="s">
        <v>5833</v>
      </c>
      <c r="AT59" s="186" t="s">
        <v>1568</v>
      </c>
      <c r="AU59" s="183" t="s">
        <v>14</v>
      </c>
      <c r="AV59" s="183" t="s">
        <v>14</v>
      </c>
      <c r="AW59" s="183" t="s">
        <v>14</v>
      </c>
      <c r="AX59" s="183" t="s">
        <v>14</v>
      </c>
      <c r="AY59" s="183" t="s">
        <v>1567</v>
      </c>
      <c r="AZ59" s="183" t="s">
        <v>14</v>
      </c>
      <c r="BA59" s="184" t="s">
        <v>1569</v>
      </c>
      <c r="BB59" s="185" t="s">
        <v>1357</v>
      </c>
      <c r="BC59" s="175">
        <v>44056</v>
      </c>
      <c r="BD59" s="175" t="s">
        <v>1355</v>
      </c>
      <c r="BE59" s="175" t="s">
        <v>60</v>
      </c>
      <c r="BF59" s="175">
        <v>3</v>
      </c>
      <c r="BG59" s="175">
        <v>0</v>
      </c>
      <c r="BH59" s="175" t="s">
        <v>1356</v>
      </c>
      <c r="BI59" s="176" t="s">
        <v>1352</v>
      </c>
      <c r="BJ59" s="186" t="s">
        <v>6203</v>
      </c>
      <c r="BK59" s="186">
        <v>974</v>
      </c>
      <c r="BL59" s="186" t="s">
        <v>6136</v>
      </c>
      <c r="BM59" s="186" t="s">
        <v>22</v>
      </c>
      <c r="BN59" s="186">
        <v>2</v>
      </c>
      <c r="BO59" s="186" t="s">
        <v>6202</v>
      </c>
      <c r="BP59" s="183" t="s">
        <v>773</v>
      </c>
      <c r="BQ59" s="187" t="s">
        <v>6101</v>
      </c>
      <c r="BR59" s="185" t="s">
        <v>16</v>
      </c>
      <c r="BS59" s="179" t="s">
        <v>14</v>
      </c>
      <c r="BT59" s="179">
        <v>0</v>
      </c>
      <c r="BU59" s="179" t="s">
        <v>14</v>
      </c>
      <c r="BV59" s="179" t="s">
        <v>14</v>
      </c>
      <c r="BW59" s="179" t="s">
        <v>15</v>
      </c>
      <c r="BX59" s="179">
        <v>0</v>
      </c>
      <c r="BY59" s="176" t="s">
        <v>17</v>
      </c>
      <c r="BZ59" s="186" t="s">
        <v>20</v>
      </c>
      <c r="CA59" s="186" t="s">
        <v>14</v>
      </c>
      <c r="CB59" s="186">
        <v>0</v>
      </c>
      <c r="CC59" s="186" t="s">
        <v>14</v>
      </c>
      <c r="CD59" s="186" t="s">
        <v>14</v>
      </c>
      <c r="CE59" s="186" t="s">
        <v>15</v>
      </c>
      <c r="CF59" s="186">
        <v>0</v>
      </c>
      <c r="CG59" s="187" t="s">
        <v>17</v>
      </c>
      <c r="CH59" s="185" t="s">
        <v>8324</v>
      </c>
      <c r="CI59" s="186" t="e">
        <v>#N/A</v>
      </c>
      <c r="CJ59" s="186" t="e">
        <v>#N/A</v>
      </c>
      <c r="CK59" s="186" t="e">
        <v>#N/A</v>
      </c>
      <c r="CL59" s="186" t="e">
        <v>#N/A</v>
      </c>
      <c r="CM59" s="186" t="e">
        <v>#N/A</v>
      </c>
      <c r="CN59" s="186" t="e">
        <v>#N/A</v>
      </c>
      <c r="CO59" s="188" t="e">
        <v>#N/A</v>
      </c>
      <c r="CP59" s="186" t="s">
        <v>26</v>
      </c>
      <c r="CQ59" s="179" t="s">
        <v>14</v>
      </c>
      <c r="CR59" s="179">
        <v>0</v>
      </c>
      <c r="CS59" s="179" t="s">
        <v>14</v>
      </c>
      <c r="CT59" s="179" t="s">
        <v>14</v>
      </c>
      <c r="CU59" s="179" t="s">
        <v>15</v>
      </c>
      <c r="CV59" s="179">
        <v>0</v>
      </c>
      <c r="CW59" s="176" t="s">
        <v>17</v>
      </c>
      <c r="CX59" s="186" t="s">
        <v>5844</v>
      </c>
      <c r="CY59" s="183">
        <v>5900000</v>
      </c>
      <c r="CZ59" s="183" t="s">
        <v>5836</v>
      </c>
      <c r="DA59" s="183" t="s">
        <v>22</v>
      </c>
      <c r="DB59" s="183">
        <v>2</v>
      </c>
      <c r="DC59" s="183" t="s">
        <v>5845</v>
      </c>
      <c r="DD59" s="183" t="s">
        <v>5837</v>
      </c>
      <c r="DE59" s="189" t="s">
        <v>5833</v>
      </c>
      <c r="DF59" s="185" t="s">
        <v>5846</v>
      </c>
      <c r="DG59" s="175">
        <v>8691000</v>
      </c>
      <c r="DH59" s="179" t="s">
        <v>5836</v>
      </c>
      <c r="DI59" s="179" t="s">
        <v>22</v>
      </c>
      <c r="DJ59" s="179">
        <v>2</v>
      </c>
      <c r="DK59" s="179" t="s">
        <v>5845</v>
      </c>
      <c r="DL59" s="179" t="s">
        <v>5837</v>
      </c>
      <c r="DM59" s="176" t="s">
        <v>5833</v>
      </c>
      <c r="DN59" s="186" t="s">
        <v>5847</v>
      </c>
      <c r="DO59" s="183">
        <v>5812000</v>
      </c>
      <c r="DP59" s="186" t="s">
        <v>5836</v>
      </c>
      <c r="DQ59" s="186" t="s">
        <v>22</v>
      </c>
      <c r="DR59" s="186">
        <v>2</v>
      </c>
      <c r="DS59" s="186" t="s">
        <v>5845</v>
      </c>
      <c r="DT59" s="186" t="s">
        <v>5837</v>
      </c>
      <c r="DU59" s="187" t="s">
        <v>5833</v>
      </c>
      <c r="DV59" s="185" t="s">
        <v>5848</v>
      </c>
      <c r="DW59" s="175">
        <v>3700000</v>
      </c>
      <c r="DX59" s="179" t="s">
        <v>5836</v>
      </c>
      <c r="DY59" s="179" t="s">
        <v>22</v>
      </c>
      <c r="DZ59" s="179">
        <v>2</v>
      </c>
      <c r="EA59" s="179" t="s">
        <v>5845</v>
      </c>
      <c r="EB59" s="179" t="s">
        <v>5837</v>
      </c>
      <c r="EC59" s="176" t="s">
        <v>5833</v>
      </c>
      <c r="ED59" s="186" t="s">
        <v>5849</v>
      </c>
      <c r="EE59" s="183">
        <v>2200000</v>
      </c>
      <c r="EF59" s="186" t="s">
        <v>5836</v>
      </c>
      <c r="EG59" s="186" t="s">
        <v>22</v>
      </c>
      <c r="EH59" s="186">
        <v>2</v>
      </c>
      <c r="EI59" s="186" t="s">
        <v>5845</v>
      </c>
      <c r="EJ59" s="186" t="s">
        <v>5837</v>
      </c>
      <c r="EK59" s="187" t="s">
        <v>5833</v>
      </c>
      <c r="EL59" s="185" t="s">
        <v>5850</v>
      </c>
      <c r="EM59" s="175">
        <v>0</v>
      </c>
      <c r="EN59" s="179" t="s">
        <v>5836</v>
      </c>
      <c r="EO59" s="179" t="s">
        <v>22</v>
      </c>
      <c r="EP59" s="179">
        <v>2</v>
      </c>
      <c r="EQ59" s="179" t="s">
        <v>5845</v>
      </c>
      <c r="ER59" s="179" t="s">
        <v>5837</v>
      </c>
      <c r="ES59" s="176" t="s">
        <v>5833</v>
      </c>
      <c r="ET59" s="186" t="s">
        <v>6204</v>
      </c>
      <c r="EU59" s="186">
        <v>974</v>
      </c>
      <c r="EV59" s="186" t="s">
        <v>6136</v>
      </c>
      <c r="EW59" s="186" t="s">
        <v>22</v>
      </c>
      <c r="EX59" s="186">
        <v>2</v>
      </c>
      <c r="EY59" s="186" t="s">
        <v>6202</v>
      </c>
      <c r="EZ59" s="186" t="s">
        <v>773</v>
      </c>
      <c r="FA59" s="187" t="s">
        <v>6101</v>
      </c>
      <c r="FB59" s="185" t="s">
        <v>24</v>
      </c>
      <c r="FC59" s="179">
        <v>5</v>
      </c>
      <c r="FD59" s="179">
        <v>0</v>
      </c>
      <c r="FE59" s="179" t="s">
        <v>22</v>
      </c>
      <c r="FF59" s="179">
        <v>2</v>
      </c>
      <c r="FG59" s="179" t="s">
        <v>23</v>
      </c>
      <c r="FH59" s="179">
        <v>0</v>
      </c>
      <c r="FI59" s="176" t="s">
        <v>17</v>
      </c>
      <c r="FJ59" s="185" t="s">
        <v>28</v>
      </c>
      <c r="FK59" s="186" t="s">
        <v>14</v>
      </c>
      <c r="FL59" s="186">
        <v>0</v>
      </c>
      <c r="FM59" s="186" t="s">
        <v>14</v>
      </c>
      <c r="FN59" s="186" t="s">
        <v>14</v>
      </c>
      <c r="FO59" s="186" t="s">
        <v>15</v>
      </c>
      <c r="FP59" s="183">
        <v>0</v>
      </c>
      <c r="FQ59" s="184" t="s">
        <v>17</v>
      </c>
      <c r="FR59" s="185" t="s">
        <v>30</v>
      </c>
      <c r="FS59" s="179" t="s">
        <v>14</v>
      </c>
      <c r="FT59" s="179">
        <v>0</v>
      </c>
      <c r="FU59" s="179" t="s">
        <v>14</v>
      </c>
      <c r="FV59" s="179" t="s">
        <v>14</v>
      </c>
      <c r="FW59" s="179" t="s">
        <v>15</v>
      </c>
      <c r="FX59" s="179">
        <v>0</v>
      </c>
      <c r="FY59" s="176" t="s">
        <v>17</v>
      </c>
      <c r="FZ59" s="186" t="s">
        <v>4193</v>
      </c>
      <c r="GA59" s="186">
        <v>0</v>
      </c>
      <c r="GB59" s="186" t="s">
        <v>3407</v>
      </c>
      <c r="GC59" s="186" t="s">
        <v>22</v>
      </c>
      <c r="GD59" s="186">
        <v>2</v>
      </c>
      <c r="GE59" s="186" t="s">
        <v>3301</v>
      </c>
      <c r="GF59" s="186" t="s">
        <v>3300</v>
      </c>
      <c r="GG59" s="187" t="s">
        <v>4068</v>
      </c>
      <c r="GH59" s="185" t="s">
        <v>4199</v>
      </c>
      <c r="GI59" s="179">
        <v>2</v>
      </c>
      <c r="GJ59" s="179" t="s">
        <v>3407</v>
      </c>
      <c r="GK59" s="179" t="s">
        <v>22</v>
      </c>
      <c r="GL59" s="179">
        <v>2</v>
      </c>
      <c r="GM59" s="179" t="s">
        <v>3301</v>
      </c>
      <c r="GN59" s="179" t="s">
        <v>3300</v>
      </c>
      <c r="GO59" s="176" t="s">
        <v>4068</v>
      </c>
      <c r="GP59" s="186" t="s">
        <v>4194</v>
      </c>
      <c r="GQ59" s="186">
        <v>2</v>
      </c>
      <c r="GR59" s="186" t="s">
        <v>3407</v>
      </c>
      <c r="GS59" s="186" t="s">
        <v>22</v>
      </c>
      <c r="GT59" s="186">
        <v>2</v>
      </c>
      <c r="GU59" s="186" t="s">
        <v>3301</v>
      </c>
      <c r="GV59" s="186" t="s">
        <v>3300</v>
      </c>
      <c r="GW59" s="187" t="s">
        <v>4068</v>
      </c>
      <c r="GX59" s="185" t="s">
        <v>4200</v>
      </c>
      <c r="GY59" s="179">
        <v>3</v>
      </c>
      <c r="GZ59" s="179" t="s">
        <v>3407</v>
      </c>
      <c r="HA59" s="179" t="s">
        <v>22</v>
      </c>
      <c r="HB59" s="179">
        <v>2</v>
      </c>
      <c r="HC59" s="179" t="s">
        <v>3301</v>
      </c>
      <c r="HD59" s="179" t="s">
        <v>3300</v>
      </c>
      <c r="HE59" s="176" t="s">
        <v>4068</v>
      </c>
      <c r="HF59" s="186" t="s">
        <v>4192</v>
      </c>
      <c r="HG59" s="186">
        <v>2</v>
      </c>
      <c r="HH59" s="186" t="s">
        <v>3407</v>
      </c>
      <c r="HI59" s="186" t="s">
        <v>22</v>
      </c>
      <c r="HJ59" s="186">
        <v>2</v>
      </c>
      <c r="HK59" s="186" t="s">
        <v>3301</v>
      </c>
      <c r="HL59" s="186" t="s">
        <v>3300</v>
      </c>
      <c r="HM59" s="187" t="s">
        <v>4068</v>
      </c>
      <c r="HN59" s="185" t="s">
        <v>4198</v>
      </c>
      <c r="HO59" s="179">
        <v>2</v>
      </c>
      <c r="HP59" s="179" t="s">
        <v>3407</v>
      </c>
      <c r="HQ59" s="179" t="s">
        <v>22</v>
      </c>
      <c r="HR59" s="179">
        <v>2</v>
      </c>
      <c r="HS59" s="179" t="s">
        <v>3301</v>
      </c>
      <c r="HT59" s="179" t="s">
        <v>3300</v>
      </c>
      <c r="HU59" s="176" t="s">
        <v>4068</v>
      </c>
      <c r="HV59" s="186" t="s">
        <v>4195</v>
      </c>
      <c r="HW59" s="186">
        <v>3</v>
      </c>
      <c r="HX59" s="186" t="s">
        <v>3407</v>
      </c>
      <c r="HY59" s="186" t="s">
        <v>22</v>
      </c>
      <c r="HZ59" s="186">
        <v>2</v>
      </c>
      <c r="IA59" s="186" t="s">
        <v>3301</v>
      </c>
      <c r="IB59" s="186" t="s">
        <v>3300</v>
      </c>
      <c r="IC59" s="187" t="s">
        <v>4068</v>
      </c>
      <c r="ID59" s="185" t="s">
        <v>4197</v>
      </c>
      <c r="IE59" s="179">
        <v>1</v>
      </c>
      <c r="IF59" s="179" t="s">
        <v>3407</v>
      </c>
      <c r="IG59" s="179" t="s">
        <v>22</v>
      </c>
      <c r="IH59" s="179">
        <v>2</v>
      </c>
      <c r="II59" s="179" t="s">
        <v>3301</v>
      </c>
      <c r="IJ59" s="179" t="s">
        <v>3300</v>
      </c>
      <c r="IK59" s="176" t="s">
        <v>4068</v>
      </c>
      <c r="IL59" s="186" t="s">
        <v>4196</v>
      </c>
      <c r="IM59" s="186">
        <v>3</v>
      </c>
      <c r="IN59" s="186" t="s">
        <v>3407</v>
      </c>
      <c r="IO59" s="186" t="s">
        <v>22</v>
      </c>
      <c r="IP59" s="186">
        <v>2</v>
      </c>
      <c r="IQ59" s="186" t="s">
        <v>3301</v>
      </c>
      <c r="IR59" s="186" t="s">
        <v>3300</v>
      </c>
      <c r="IS59" s="187" t="s">
        <v>4068</v>
      </c>
    </row>
    <row r="60" spans="1:253" s="281" customFormat="1" ht="12.75" customHeight="1" x14ac:dyDescent="0.25">
      <c r="A60" s="281" t="s">
        <v>2449</v>
      </c>
      <c r="B60" s="281" t="s">
        <v>7960</v>
      </c>
      <c r="C60" s="281" t="s">
        <v>2450</v>
      </c>
      <c r="D60" s="281" t="s">
        <v>544</v>
      </c>
      <c r="E60" s="281" t="s">
        <v>7494</v>
      </c>
      <c r="F60" s="281" t="s">
        <v>5889</v>
      </c>
      <c r="G60" s="174">
        <v>52247000</v>
      </c>
      <c r="H60" s="175" t="s">
        <v>5886</v>
      </c>
      <c r="I60" s="175" t="s">
        <v>22</v>
      </c>
      <c r="J60" s="175">
        <v>2</v>
      </c>
      <c r="K60" s="175" t="s">
        <v>5888</v>
      </c>
      <c r="L60" s="175" t="s">
        <v>5887</v>
      </c>
      <c r="M60" s="176" t="s">
        <v>5864</v>
      </c>
      <c r="N60" s="185" t="s">
        <v>5315</v>
      </c>
      <c r="O60" s="177">
        <v>289700</v>
      </c>
      <c r="P60" s="177" t="s">
        <v>5312</v>
      </c>
      <c r="Q60" s="177" t="s">
        <v>22</v>
      </c>
      <c r="R60" s="177">
        <v>2</v>
      </c>
      <c r="S60" s="177" t="s">
        <v>5314</v>
      </c>
      <c r="T60" s="177" t="s">
        <v>5313</v>
      </c>
      <c r="U60" s="178" t="s">
        <v>5316</v>
      </c>
      <c r="V60" s="185" t="s">
        <v>5320</v>
      </c>
      <c r="W60" s="175">
        <v>10395000</v>
      </c>
      <c r="X60" s="175" t="s">
        <v>5317</v>
      </c>
      <c r="Y60" s="175" t="s">
        <v>22</v>
      </c>
      <c r="Z60" s="175">
        <v>2</v>
      </c>
      <c r="AA60" s="175" t="s">
        <v>5319</v>
      </c>
      <c r="AB60" s="175" t="s">
        <v>5318</v>
      </c>
      <c r="AC60" s="176" t="s">
        <v>5316</v>
      </c>
      <c r="AD60" s="185" t="s">
        <v>5322</v>
      </c>
      <c r="AE60" s="183">
        <v>5124000</v>
      </c>
      <c r="AF60" s="183" t="s">
        <v>5317</v>
      </c>
      <c r="AG60" s="183" t="s">
        <v>22</v>
      </c>
      <c r="AH60" s="183">
        <v>2</v>
      </c>
      <c r="AI60" s="183" t="s">
        <v>5321</v>
      </c>
      <c r="AJ60" s="183" t="s">
        <v>5318</v>
      </c>
      <c r="AK60" s="184" t="s">
        <v>5316</v>
      </c>
      <c r="AL60" s="185" t="s">
        <v>5893</v>
      </c>
      <c r="AM60" s="175">
        <v>1470000</v>
      </c>
      <c r="AN60" s="175" t="s">
        <v>5890</v>
      </c>
      <c r="AO60" s="175" t="s">
        <v>22</v>
      </c>
      <c r="AP60" s="175">
        <v>2</v>
      </c>
      <c r="AQ60" s="175" t="s">
        <v>5892</v>
      </c>
      <c r="AR60" s="175" t="s">
        <v>5891</v>
      </c>
      <c r="AS60" s="176" t="s">
        <v>5864</v>
      </c>
      <c r="AT60" s="186" t="s">
        <v>2455</v>
      </c>
      <c r="AU60" s="183" t="s">
        <v>14</v>
      </c>
      <c r="AV60" s="183" t="s">
        <v>14</v>
      </c>
      <c r="AW60" s="183" t="s">
        <v>14</v>
      </c>
      <c r="AX60" s="183" t="s">
        <v>14</v>
      </c>
      <c r="AY60" s="183" t="s">
        <v>14</v>
      </c>
      <c r="AZ60" s="183" t="s">
        <v>14</v>
      </c>
      <c r="BA60" s="184" t="s">
        <v>2423</v>
      </c>
      <c r="BB60" s="185" t="s">
        <v>2454</v>
      </c>
      <c r="BC60" s="175" t="s">
        <v>14</v>
      </c>
      <c r="BD60" s="175" t="s">
        <v>14</v>
      </c>
      <c r="BE60" s="175" t="s">
        <v>14</v>
      </c>
      <c r="BF60" s="175" t="s">
        <v>14</v>
      </c>
      <c r="BG60" s="175" t="s">
        <v>14</v>
      </c>
      <c r="BH60" s="175" t="s">
        <v>14</v>
      </c>
      <c r="BI60" s="176" t="s">
        <v>2423</v>
      </c>
      <c r="BJ60" s="186" t="s">
        <v>5993</v>
      </c>
      <c r="BK60" s="186">
        <v>196</v>
      </c>
      <c r="BL60" s="186" t="s">
        <v>5985</v>
      </c>
      <c r="BM60" s="186" t="s">
        <v>60</v>
      </c>
      <c r="BN60" s="186">
        <v>3</v>
      </c>
      <c r="BO60" s="186" t="s">
        <v>5992</v>
      </c>
      <c r="BP60" s="183" t="s">
        <v>773</v>
      </c>
      <c r="BQ60" s="187" t="s">
        <v>5962</v>
      </c>
      <c r="BR60" s="185" t="s">
        <v>2451</v>
      </c>
      <c r="BS60" s="179" t="s">
        <v>14</v>
      </c>
      <c r="BT60" s="179" t="s">
        <v>14</v>
      </c>
      <c r="BU60" s="179" t="s">
        <v>14</v>
      </c>
      <c r="BV60" s="179" t="s">
        <v>14</v>
      </c>
      <c r="BW60" s="179" t="s">
        <v>14</v>
      </c>
      <c r="BX60" s="179" t="s">
        <v>14</v>
      </c>
      <c r="BY60" s="176" t="s">
        <v>2423</v>
      </c>
      <c r="BZ60" s="186" t="s">
        <v>2452</v>
      </c>
      <c r="CA60" s="186" t="s">
        <v>14</v>
      </c>
      <c r="CB60" s="186" t="s">
        <v>14</v>
      </c>
      <c r="CC60" s="186" t="s">
        <v>14</v>
      </c>
      <c r="CD60" s="186" t="s">
        <v>14</v>
      </c>
      <c r="CE60" s="186" t="s">
        <v>14</v>
      </c>
      <c r="CF60" s="186" t="s">
        <v>14</v>
      </c>
      <c r="CG60" s="187" t="s">
        <v>2423</v>
      </c>
      <c r="CH60" s="185" t="s">
        <v>8325</v>
      </c>
      <c r="CI60" s="186" t="e">
        <v>#N/A</v>
      </c>
      <c r="CJ60" s="186" t="e">
        <v>#N/A</v>
      </c>
      <c r="CK60" s="186" t="e">
        <v>#N/A</v>
      </c>
      <c r="CL60" s="186" t="e">
        <v>#N/A</v>
      </c>
      <c r="CM60" s="186" t="e">
        <v>#N/A</v>
      </c>
      <c r="CN60" s="186" t="e">
        <v>#N/A</v>
      </c>
      <c r="CO60" s="188" t="e">
        <v>#N/A</v>
      </c>
      <c r="CP60" s="186" t="s">
        <v>2453</v>
      </c>
      <c r="CQ60" s="179" t="s">
        <v>14</v>
      </c>
      <c r="CR60" s="179" t="s">
        <v>14</v>
      </c>
      <c r="CS60" s="179" t="s">
        <v>14</v>
      </c>
      <c r="CT60" s="179" t="s">
        <v>14</v>
      </c>
      <c r="CU60" s="179" t="s">
        <v>14</v>
      </c>
      <c r="CV60" s="179" t="s">
        <v>14</v>
      </c>
      <c r="CW60" s="176" t="s">
        <v>2423</v>
      </c>
      <c r="CX60" s="186" t="s">
        <v>5324</v>
      </c>
      <c r="CY60" s="183">
        <v>1695000</v>
      </c>
      <c r="CZ60" s="183" t="s">
        <v>5317</v>
      </c>
      <c r="DA60" s="183" t="s">
        <v>22</v>
      </c>
      <c r="DB60" s="183">
        <v>2</v>
      </c>
      <c r="DC60" s="183" t="s">
        <v>5323</v>
      </c>
      <c r="DD60" s="183" t="s">
        <v>5318</v>
      </c>
      <c r="DE60" s="189" t="s">
        <v>5316</v>
      </c>
      <c r="DF60" s="185" t="s">
        <v>5325</v>
      </c>
      <c r="DG60" s="175">
        <v>5271000</v>
      </c>
      <c r="DH60" s="179" t="s">
        <v>5317</v>
      </c>
      <c r="DI60" s="179" t="s">
        <v>22</v>
      </c>
      <c r="DJ60" s="179">
        <v>2</v>
      </c>
      <c r="DK60" s="179" t="s">
        <v>5323</v>
      </c>
      <c r="DL60" s="179" t="s">
        <v>5318</v>
      </c>
      <c r="DM60" s="176" t="s">
        <v>5316</v>
      </c>
      <c r="DN60" s="186" t="s">
        <v>5326</v>
      </c>
      <c r="DO60" s="183">
        <v>3429000</v>
      </c>
      <c r="DP60" s="186" t="s">
        <v>5317</v>
      </c>
      <c r="DQ60" s="186" t="s">
        <v>22</v>
      </c>
      <c r="DR60" s="186">
        <v>2</v>
      </c>
      <c r="DS60" s="186" t="s">
        <v>5323</v>
      </c>
      <c r="DT60" s="186" t="s">
        <v>5318</v>
      </c>
      <c r="DU60" s="187" t="s">
        <v>5316</v>
      </c>
      <c r="DV60" s="185" t="s">
        <v>5327</v>
      </c>
      <c r="DW60" s="175">
        <v>1047000</v>
      </c>
      <c r="DX60" s="179" t="s">
        <v>5317</v>
      </c>
      <c r="DY60" s="179" t="s">
        <v>22</v>
      </c>
      <c r="DZ60" s="179">
        <v>2</v>
      </c>
      <c r="EA60" s="179" t="s">
        <v>5323</v>
      </c>
      <c r="EB60" s="179" t="s">
        <v>5318</v>
      </c>
      <c r="EC60" s="176" t="s">
        <v>5316</v>
      </c>
      <c r="ED60" s="186" t="s">
        <v>5328</v>
      </c>
      <c r="EE60" s="183">
        <v>498000</v>
      </c>
      <c r="EF60" s="186" t="s">
        <v>5317</v>
      </c>
      <c r="EG60" s="186" t="s">
        <v>22</v>
      </c>
      <c r="EH60" s="186">
        <v>2</v>
      </c>
      <c r="EI60" s="186" t="s">
        <v>5323</v>
      </c>
      <c r="EJ60" s="186" t="s">
        <v>5318</v>
      </c>
      <c r="EK60" s="187" t="s">
        <v>5316</v>
      </c>
      <c r="EL60" s="185" t="s">
        <v>5329</v>
      </c>
      <c r="EM60" s="175">
        <v>150000</v>
      </c>
      <c r="EN60" s="179" t="s">
        <v>5317</v>
      </c>
      <c r="EO60" s="179" t="s">
        <v>22</v>
      </c>
      <c r="EP60" s="179">
        <v>2</v>
      </c>
      <c r="EQ60" s="179" t="s">
        <v>5323</v>
      </c>
      <c r="ER60" s="179" t="s">
        <v>5318</v>
      </c>
      <c r="ES60" s="176" t="s">
        <v>5316</v>
      </c>
      <c r="ET60" s="186" t="s">
        <v>5994</v>
      </c>
      <c r="EU60" s="186">
        <v>196</v>
      </c>
      <c r="EV60" s="186" t="s">
        <v>5985</v>
      </c>
      <c r="EW60" s="186" t="s">
        <v>60</v>
      </c>
      <c r="EX60" s="186">
        <v>3</v>
      </c>
      <c r="EY60" s="186" t="s">
        <v>5992</v>
      </c>
      <c r="EZ60" s="186" t="s">
        <v>773</v>
      </c>
      <c r="FA60" s="187" t="s">
        <v>5962</v>
      </c>
      <c r="FB60" s="185" t="s">
        <v>5331</v>
      </c>
      <c r="FC60" s="179">
        <v>4</v>
      </c>
      <c r="FD60" s="179" t="s">
        <v>5317</v>
      </c>
      <c r="FE60" s="179" t="s">
        <v>22</v>
      </c>
      <c r="FF60" s="179">
        <v>2</v>
      </c>
      <c r="FG60" s="179" t="s">
        <v>5330</v>
      </c>
      <c r="FH60" s="179" t="s">
        <v>5318</v>
      </c>
      <c r="FI60" s="176" t="s">
        <v>5316</v>
      </c>
      <c r="FJ60" s="185" t="s">
        <v>2456</v>
      </c>
      <c r="FK60" s="186" t="s">
        <v>14</v>
      </c>
      <c r="FL60" s="186" t="s">
        <v>14</v>
      </c>
      <c r="FM60" s="186" t="s">
        <v>14</v>
      </c>
      <c r="FN60" s="186" t="s">
        <v>14</v>
      </c>
      <c r="FO60" s="186" t="s">
        <v>14</v>
      </c>
      <c r="FP60" s="183" t="s">
        <v>14</v>
      </c>
      <c r="FQ60" s="184" t="s">
        <v>2423</v>
      </c>
      <c r="FR60" s="185" t="s">
        <v>2457</v>
      </c>
      <c r="FS60" s="179" t="s">
        <v>14</v>
      </c>
      <c r="FT60" s="179" t="s">
        <v>14</v>
      </c>
      <c r="FU60" s="179" t="s">
        <v>14</v>
      </c>
      <c r="FV60" s="179" t="s">
        <v>14</v>
      </c>
      <c r="FW60" s="179" t="s">
        <v>14</v>
      </c>
      <c r="FX60" s="179" t="s">
        <v>14</v>
      </c>
      <c r="FY60" s="176" t="s">
        <v>2423</v>
      </c>
      <c r="FZ60" s="186" t="s">
        <v>4202</v>
      </c>
      <c r="GA60" s="186">
        <v>2</v>
      </c>
      <c r="GB60" s="186" t="s">
        <v>3407</v>
      </c>
      <c r="GC60" s="186" t="s">
        <v>22</v>
      </c>
      <c r="GD60" s="186">
        <v>2</v>
      </c>
      <c r="GE60" s="186" t="s">
        <v>3301</v>
      </c>
      <c r="GF60" s="186" t="s">
        <v>3300</v>
      </c>
      <c r="GG60" s="187" t="s">
        <v>4068</v>
      </c>
      <c r="GH60" s="185" t="s">
        <v>4208</v>
      </c>
      <c r="GI60" s="179">
        <v>3</v>
      </c>
      <c r="GJ60" s="179" t="s">
        <v>3407</v>
      </c>
      <c r="GK60" s="179" t="s">
        <v>22</v>
      </c>
      <c r="GL60" s="179">
        <v>2</v>
      </c>
      <c r="GM60" s="179" t="s">
        <v>3301</v>
      </c>
      <c r="GN60" s="179" t="s">
        <v>3300</v>
      </c>
      <c r="GO60" s="176" t="s">
        <v>4068</v>
      </c>
      <c r="GP60" s="186" t="s">
        <v>4203</v>
      </c>
      <c r="GQ60" s="186">
        <v>2</v>
      </c>
      <c r="GR60" s="186" t="s">
        <v>3407</v>
      </c>
      <c r="GS60" s="186" t="s">
        <v>22</v>
      </c>
      <c r="GT60" s="186">
        <v>2</v>
      </c>
      <c r="GU60" s="186" t="s">
        <v>3301</v>
      </c>
      <c r="GV60" s="186" t="s">
        <v>3300</v>
      </c>
      <c r="GW60" s="187" t="s">
        <v>4068</v>
      </c>
      <c r="GX60" s="185" t="s">
        <v>4209</v>
      </c>
      <c r="GY60" s="179">
        <v>0</v>
      </c>
      <c r="GZ60" s="179" t="s">
        <v>3407</v>
      </c>
      <c r="HA60" s="179" t="s">
        <v>22</v>
      </c>
      <c r="HB60" s="179">
        <v>2</v>
      </c>
      <c r="HC60" s="179" t="s">
        <v>3301</v>
      </c>
      <c r="HD60" s="179" t="s">
        <v>3300</v>
      </c>
      <c r="HE60" s="176" t="s">
        <v>4068</v>
      </c>
      <c r="HF60" s="186" t="s">
        <v>4201</v>
      </c>
      <c r="HG60" s="186">
        <v>3</v>
      </c>
      <c r="HH60" s="186" t="s">
        <v>3407</v>
      </c>
      <c r="HI60" s="186" t="s">
        <v>22</v>
      </c>
      <c r="HJ60" s="186">
        <v>2</v>
      </c>
      <c r="HK60" s="186" t="s">
        <v>3301</v>
      </c>
      <c r="HL60" s="186" t="s">
        <v>3300</v>
      </c>
      <c r="HM60" s="187" t="s">
        <v>4068</v>
      </c>
      <c r="HN60" s="185" t="s">
        <v>4207</v>
      </c>
      <c r="HO60" s="179">
        <v>3</v>
      </c>
      <c r="HP60" s="179" t="s">
        <v>3407</v>
      </c>
      <c r="HQ60" s="179" t="s">
        <v>22</v>
      </c>
      <c r="HR60" s="179">
        <v>2</v>
      </c>
      <c r="HS60" s="179" t="s">
        <v>3301</v>
      </c>
      <c r="HT60" s="179" t="s">
        <v>3300</v>
      </c>
      <c r="HU60" s="176" t="s">
        <v>4068</v>
      </c>
      <c r="HV60" s="186" t="s">
        <v>4204</v>
      </c>
      <c r="HW60" s="186">
        <v>2</v>
      </c>
      <c r="HX60" s="186" t="s">
        <v>3407</v>
      </c>
      <c r="HY60" s="186" t="s">
        <v>22</v>
      </c>
      <c r="HZ60" s="186">
        <v>2</v>
      </c>
      <c r="IA60" s="186" t="s">
        <v>3301</v>
      </c>
      <c r="IB60" s="186" t="s">
        <v>3300</v>
      </c>
      <c r="IC60" s="187" t="s">
        <v>4068</v>
      </c>
      <c r="ID60" s="185" t="s">
        <v>4206</v>
      </c>
      <c r="IE60" s="179">
        <v>1</v>
      </c>
      <c r="IF60" s="179" t="s">
        <v>3407</v>
      </c>
      <c r="IG60" s="179" t="s">
        <v>22</v>
      </c>
      <c r="IH60" s="179">
        <v>2</v>
      </c>
      <c r="II60" s="179" t="s">
        <v>3301</v>
      </c>
      <c r="IJ60" s="179" t="s">
        <v>3300</v>
      </c>
      <c r="IK60" s="176" t="s">
        <v>4068</v>
      </c>
      <c r="IL60" s="186" t="s">
        <v>4205</v>
      </c>
      <c r="IM60" s="186">
        <v>3</v>
      </c>
      <c r="IN60" s="186" t="s">
        <v>3407</v>
      </c>
      <c r="IO60" s="186" t="s">
        <v>22</v>
      </c>
      <c r="IP60" s="186">
        <v>2</v>
      </c>
      <c r="IQ60" s="186" t="s">
        <v>3301</v>
      </c>
      <c r="IR60" s="186" t="s">
        <v>3300</v>
      </c>
      <c r="IS60" s="187" t="s">
        <v>4068</v>
      </c>
    </row>
    <row r="61" spans="1:253" s="281" customFormat="1" ht="12.75" customHeight="1" x14ac:dyDescent="0.25">
      <c r="A61" s="281" t="s">
        <v>542</v>
      </c>
      <c r="B61" s="281" t="s">
        <v>7945</v>
      </c>
      <c r="C61" s="281" t="s">
        <v>543</v>
      </c>
      <c r="D61" s="281" t="s">
        <v>544</v>
      </c>
      <c r="E61" s="281" t="s">
        <v>7494</v>
      </c>
      <c r="F61" s="281" t="s">
        <v>5894</v>
      </c>
      <c r="G61" s="174">
        <v>52247000</v>
      </c>
      <c r="H61" s="175" t="s">
        <v>5886</v>
      </c>
      <c r="I61" s="175" t="s">
        <v>22</v>
      </c>
      <c r="J61" s="175">
        <v>2</v>
      </c>
      <c r="K61" s="175" t="s">
        <v>5888</v>
      </c>
      <c r="L61" s="175" t="s">
        <v>5887</v>
      </c>
      <c r="M61" s="176" t="s">
        <v>5864</v>
      </c>
      <c r="N61" s="185" t="s">
        <v>5333</v>
      </c>
      <c r="O61" s="177">
        <v>44857</v>
      </c>
      <c r="P61" s="177" t="s">
        <v>5312</v>
      </c>
      <c r="Q61" s="177" t="s">
        <v>22</v>
      </c>
      <c r="R61" s="177">
        <v>2</v>
      </c>
      <c r="S61" s="177" t="s">
        <v>5332</v>
      </c>
      <c r="T61" s="177" t="s">
        <v>5313</v>
      </c>
      <c r="U61" s="178" t="s">
        <v>5316</v>
      </c>
      <c r="V61" s="185" t="s">
        <v>5335</v>
      </c>
      <c r="W61" s="175">
        <v>3882000</v>
      </c>
      <c r="X61" s="175" t="s">
        <v>5317</v>
      </c>
      <c r="Y61" s="175" t="s">
        <v>22</v>
      </c>
      <c r="Z61" s="175">
        <v>2</v>
      </c>
      <c r="AA61" s="175" t="s">
        <v>5334</v>
      </c>
      <c r="AB61" s="175" t="s">
        <v>5318</v>
      </c>
      <c r="AC61" s="176" t="s">
        <v>5316</v>
      </c>
      <c r="AD61" s="185" t="s">
        <v>5337</v>
      </c>
      <c r="AE61" s="183">
        <v>1563000</v>
      </c>
      <c r="AF61" s="183" t="s">
        <v>5317</v>
      </c>
      <c r="AG61" s="183" t="s">
        <v>22</v>
      </c>
      <c r="AH61" s="183">
        <v>2</v>
      </c>
      <c r="AI61" s="183" t="s">
        <v>5336</v>
      </c>
      <c r="AJ61" s="183" t="s">
        <v>5318</v>
      </c>
      <c r="AK61" s="184" t="s">
        <v>5316</v>
      </c>
      <c r="AL61" s="185" t="s">
        <v>5898</v>
      </c>
      <c r="AM61" s="175">
        <v>1360000</v>
      </c>
      <c r="AN61" s="175" t="s">
        <v>5895</v>
      </c>
      <c r="AO61" s="175" t="s">
        <v>22</v>
      </c>
      <c r="AP61" s="175">
        <v>2</v>
      </c>
      <c r="AQ61" s="175" t="s">
        <v>5897</v>
      </c>
      <c r="AR61" s="175" t="s">
        <v>5896</v>
      </c>
      <c r="AS61" s="176" t="s">
        <v>5864</v>
      </c>
      <c r="AT61" s="186" t="s">
        <v>1330</v>
      </c>
      <c r="AU61" s="183" t="s">
        <v>14</v>
      </c>
      <c r="AV61" s="183" t="s">
        <v>14</v>
      </c>
      <c r="AW61" s="183" t="s">
        <v>14</v>
      </c>
      <c r="AX61" s="183" t="s">
        <v>14</v>
      </c>
      <c r="AY61" s="183" t="s">
        <v>14</v>
      </c>
      <c r="AZ61" s="183" t="s">
        <v>14</v>
      </c>
      <c r="BA61" s="184" t="s">
        <v>1327</v>
      </c>
      <c r="BB61" s="185" t="s">
        <v>1329</v>
      </c>
      <c r="BC61" s="175" t="s">
        <v>14</v>
      </c>
      <c r="BD61" s="175" t="s">
        <v>14</v>
      </c>
      <c r="BE61" s="175" t="s">
        <v>14</v>
      </c>
      <c r="BF61" s="175" t="s">
        <v>14</v>
      </c>
      <c r="BG61" s="175" t="s">
        <v>14</v>
      </c>
      <c r="BH61" s="175" t="s">
        <v>14</v>
      </c>
      <c r="BI61" s="176" t="s">
        <v>1327</v>
      </c>
      <c r="BJ61" s="186" t="s">
        <v>5996</v>
      </c>
      <c r="BK61" s="186">
        <v>112</v>
      </c>
      <c r="BL61" s="186" t="s">
        <v>5985</v>
      </c>
      <c r="BM61" s="186" t="s">
        <v>60</v>
      </c>
      <c r="BN61" s="186">
        <v>3</v>
      </c>
      <c r="BO61" s="186" t="s">
        <v>5995</v>
      </c>
      <c r="BP61" s="183" t="s">
        <v>773</v>
      </c>
      <c r="BQ61" s="187" t="s">
        <v>5962</v>
      </c>
      <c r="BR61" s="185" t="s">
        <v>545</v>
      </c>
      <c r="BS61" s="179" t="s">
        <v>14</v>
      </c>
      <c r="BT61" s="179">
        <v>0</v>
      </c>
      <c r="BU61" s="179" t="s">
        <v>14</v>
      </c>
      <c r="BV61" s="179" t="s">
        <v>14</v>
      </c>
      <c r="BW61" s="179" t="s">
        <v>15</v>
      </c>
      <c r="BX61" s="179">
        <v>0</v>
      </c>
      <c r="BY61" s="176" t="s">
        <v>457</v>
      </c>
      <c r="BZ61" s="186" t="s">
        <v>546</v>
      </c>
      <c r="CA61" s="186" t="s">
        <v>14</v>
      </c>
      <c r="CB61" s="186">
        <v>0</v>
      </c>
      <c r="CC61" s="186" t="s">
        <v>14</v>
      </c>
      <c r="CD61" s="186" t="s">
        <v>14</v>
      </c>
      <c r="CE61" s="186" t="s">
        <v>15</v>
      </c>
      <c r="CF61" s="186">
        <v>0</v>
      </c>
      <c r="CG61" s="187" t="s">
        <v>457</v>
      </c>
      <c r="CH61" s="185" t="s">
        <v>8326</v>
      </c>
      <c r="CI61" s="186" t="e">
        <v>#N/A</v>
      </c>
      <c r="CJ61" s="186" t="e">
        <v>#N/A</v>
      </c>
      <c r="CK61" s="186" t="e">
        <v>#N/A</v>
      </c>
      <c r="CL61" s="186" t="e">
        <v>#N/A</v>
      </c>
      <c r="CM61" s="186" t="e">
        <v>#N/A</v>
      </c>
      <c r="CN61" s="186" t="e">
        <v>#N/A</v>
      </c>
      <c r="CO61" s="188" t="e">
        <v>#N/A</v>
      </c>
      <c r="CP61" s="186" t="s">
        <v>547</v>
      </c>
      <c r="CQ61" s="179" t="s">
        <v>14</v>
      </c>
      <c r="CR61" s="179">
        <v>0</v>
      </c>
      <c r="CS61" s="179" t="s">
        <v>14</v>
      </c>
      <c r="CT61" s="179" t="s">
        <v>14</v>
      </c>
      <c r="CU61" s="179" t="s">
        <v>15</v>
      </c>
      <c r="CV61" s="179">
        <v>0</v>
      </c>
      <c r="CW61" s="176" t="s">
        <v>457</v>
      </c>
      <c r="CX61" s="186" t="s">
        <v>5339</v>
      </c>
      <c r="CY61" s="183">
        <v>834000</v>
      </c>
      <c r="CZ61" s="183" t="s">
        <v>5317</v>
      </c>
      <c r="DA61" s="183" t="s">
        <v>22</v>
      </c>
      <c r="DB61" s="183">
        <v>2</v>
      </c>
      <c r="DC61" s="183" t="s">
        <v>5338</v>
      </c>
      <c r="DD61" s="183" t="s">
        <v>5318</v>
      </c>
      <c r="DE61" s="189" t="s">
        <v>5316</v>
      </c>
      <c r="DF61" s="185" t="s">
        <v>5340</v>
      </c>
      <c r="DG61" s="175">
        <v>2318000</v>
      </c>
      <c r="DH61" s="179" t="s">
        <v>5317</v>
      </c>
      <c r="DI61" s="179" t="s">
        <v>22</v>
      </c>
      <c r="DJ61" s="179">
        <v>2</v>
      </c>
      <c r="DK61" s="179" t="s">
        <v>5338</v>
      </c>
      <c r="DL61" s="179" t="s">
        <v>5318</v>
      </c>
      <c r="DM61" s="176" t="s">
        <v>5316</v>
      </c>
      <c r="DN61" s="186" t="s">
        <v>5341</v>
      </c>
      <c r="DO61" s="183">
        <v>729000</v>
      </c>
      <c r="DP61" s="186" t="s">
        <v>5317</v>
      </c>
      <c r="DQ61" s="186" t="s">
        <v>22</v>
      </c>
      <c r="DR61" s="186">
        <v>2</v>
      </c>
      <c r="DS61" s="186" t="s">
        <v>5338</v>
      </c>
      <c r="DT61" s="186" t="s">
        <v>5318</v>
      </c>
      <c r="DU61" s="187" t="s">
        <v>5316</v>
      </c>
      <c r="DV61" s="185" t="s">
        <v>5342</v>
      </c>
      <c r="DW61" s="175">
        <v>247000</v>
      </c>
      <c r="DX61" s="179" t="s">
        <v>5317</v>
      </c>
      <c r="DY61" s="179" t="s">
        <v>22</v>
      </c>
      <c r="DZ61" s="179">
        <v>2</v>
      </c>
      <c r="EA61" s="179" t="s">
        <v>5338</v>
      </c>
      <c r="EB61" s="179" t="s">
        <v>5318</v>
      </c>
      <c r="EC61" s="176" t="s">
        <v>5316</v>
      </c>
      <c r="ED61" s="186" t="s">
        <v>5343</v>
      </c>
      <c r="EE61" s="183">
        <v>437000</v>
      </c>
      <c r="EF61" s="186" t="s">
        <v>5317</v>
      </c>
      <c r="EG61" s="186" t="s">
        <v>22</v>
      </c>
      <c r="EH61" s="186">
        <v>2</v>
      </c>
      <c r="EI61" s="186" t="s">
        <v>5338</v>
      </c>
      <c r="EJ61" s="186" t="s">
        <v>5318</v>
      </c>
      <c r="EK61" s="187" t="s">
        <v>5316</v>
      </c>
      <c r="EL61" s="185" t="s">
        <v>5344</v>
      </c>
      <c r="EM61" s="175">
        <v>150000</v>
      </c>
      <c r="EN61" s="179" t="s">
        <v>5317</v>
      </c>
      <c r="EO61" s="179" t="s">
        <v>22</v>
      </c>
      <c r="EP61" s="179">
        <v>2</v>
      </c>
      <c r="EQ61" s="179" t="s">
        <v>5338</v>
      </c>
      <c r="ER61" s="179" t="s">
        <v>5318</v>
      </c>
      <c r="ES61" s="176" t="s">
        <v>5316</v>
      </c>
      <c r="ET61" s="186" t="s">
        <v>5997</v>
      </c>
      <c r="EU61" s="186">
        <v>196</v>
      </c>
      <c r="EV61" s="186" t="s">
        <v>5985</v>
      </c>
      <c r="EW61" s="186" t="s">
        <v>60</v>
      </c>
      <c r="EX61" s="186">
        <v>3</v>
      </c>
      <c r="EY61" s="186" t="s">
        <v>5992</v>
      </c>
      <c r="EZ61" s="186" t="s">
        <v>773</v>
      </c>
      <c r="FA61" s="187" t="s">
        <v>5962</v>
      </c>
      <c r="FB61" s="185" t="s">
        <v>5345</v>
      </c>
      <c r="FC61" s="179">
        <v>4</v>
      </c>
      <c r="FD61" s="179" t="s">
        <v>5317</v>
      </c>
      <c r="FE61" s="179" t="s">
        <v>22</v>
      </c>
      <c r="FF61" s="179">
        <v>2</v>
      </c>
      <c r="FG61" s="179" t="s">
        <v>5330</v>
      </c>
      <c r="FH61" s="179" t="s">
        <v>5318</v>
      </c>
      <c r="FI61" s="176" t="s">
        <v>5316</v>
      </c>
      <c r="FJ61" s="185" t="s">
        <v>548</v>
      </c>
      <c r="FK61" s="186" t="s">
        <v>14</v>
      </c>
      <c r="FL61" s="186">
        <v>0</v>
      </c>
      <c r="FM61" s="186" t="s">
        <v>22</v>
      </c>
      <c r="FN61" s="186">
        <v>2</v>
      </c>
      <c r="FO61" s="186" t="s">
        <v>15</v>
      </c>
      <c r="FP61" s="183">
        <v>0</v>
      </c>
      <c r="FQ61" s="184" t="s">
        <v>457</v>
      </c>
      <c r="FR61" s="185" t="s">
        <v>549</v>
      </c>
      <c r="FS61" s="179" t="s">
        <v>14</v>
      </c>
      <c r="FT61" s="179">
        <v>0</v>
      </c>
      <c r="FU61" s="179" t="s">
        <v>22</v>
      </c>
      <c r="FV61" s="179">
        <v>2</v>
      </c>
      <c r="FW61" s="179" t="s">
        <v>15</v>
      </c>
      <c r="FX61" s="179">
        <v>0</v>
      </c>
      <c r="FY61" s="176" t="s">
        <v>457</v>
      </c>
      <c r="FZ61" s="186" t="s">
        <v>4211</v>
      </c>
      <c r="GA61" s="186">
        <v>2</v>
      </c>
      <c r="GB61" s="186" t="s">
        <v>3407</v>
      </c>
      <c r="GC61" s="186" t="s">
        <v>22</v>
      </c>
      <c r="GD61" s="186">
        <v>2</v>
      </c>
      <c r="GE61" s="186" t="s">
        <v>3301</v>
      </c>
      <c r="GF61" s="186" t="s">
        <v>3300</v>
      </c>
      <c r="GG61" s="187" t="s">
        <v>4068</v>
      </c>
      <c r="GH61" s="185" t="s">
        <v>4217</v>
      </c>
      <c r="GI61" s="179">
        <v>3</v>
      </c>
      <c r="GJ61" s="179" t="s">
        <v>3407</v>
      </c>
      <c r="GK61" s="179" t="s">
        <v>22</v>
      </c>
      <c r="GL61" s="179">
        <v>2</v>
      </c>
      <c r="GM61" s="179" t="s">
        <v>3301</v>
      </c>
      <c r="GN61" s="179" t="s">
        <v>3300</v>
      </c>
      <c r="GO61" s="176" t="s">
        <v>4068</v>
      </c>
      <c r="GP61" s="186" t="s">
        <v>4212</v>
      </c>
      <c r="GQ61" s="186">
        <v>2</v>
      </c>
      <c r="GR61" s="186" t="s">
        <v>3407</v>
      </c>
      <c r="GS61" s="186" t="s">
        <v>22</v>
      </c>
      <c r="GT61" s="186">
        <v>2</v>
      </c>
      <c r="GU61" s="186" t="s">
        <v>3301</v>
      </c>
      <c r="GV61" s="186" t="s">
        <v>3300</v>
      </c>
      <c r="GW61" s="187" t="s">
        <v>4068</v>
      </c>
      <c r="GX61" s="185" t="s">
        <v>4218</v>
      </c>
      <c r="GY61" s="179">
        <v>0</v>
      </c>
      <c r="GZ61" s="179" t="s">
        <v>3407</v>
      </c>
      <c r="HA61" s="179" t="s">
        <v>22</v>
      </c>
      <c r="HB61" s="179">
        <v>2</v>
      </c>
      <c r="HC61" s="179" t="s">
        <v>3301</v>
      </c>
      <c r="HD61" s="179" t="s">
        <v>3300</v>
      </c>
      <c r="HE61" s="176" t="s">
        <v>4068</v>
      </c>
      <c r="HF61" s="186" t="s">
        <v>4210</v>
      </c>
      <c r="HG61" s="186">
        <v>3</v>
      </c>
      <c r="HH61" s="186" t="s">
        <v>3407</v>
      </c>
      <c r="HI61" s="186" t="s">
        <v>22</v>
      </c>
      <c r="HJ61" s="186">
        <v>2</v>
      </c>
      <c r="HK61" s="186" t="s">
        <v>3301</v>
      </c>
      <c r="HL61" s="186" t="s">
        <v>3300</v>
      </c>
      <c r="HM61" s="187" t="s">
        <v>4068</v>
      </c>
      <c r="HN61" s="185" t="s">
        <v>4216</v>
      </c>
      <c r="HO61" s="179">
        <v>3</v>
      </c>
      <c r="HP61" s="179" t="s">
        <v>3407</v>
      </c>
      <c r="HQ61" s="179" t="s">
        <v>22</v>
      </c>
      <c r="HR61" s="179">
        <v>2</v>
      </c>
      <c r="HS61" s="179" t="s">
        <v>3301</v>
      </c>
      <c r="HT61" s="179" t="s">
        <v>3300</v>
      </c>
      <c r="HU61" s="176" t="s">
        <v>4068</v>
      </c>
      <c r="HV61" s="186" t="s">
        <v>4213</v>
      </c>
      <c r="HW61" s="186">
        <v>2</v>
      </c>
      <c r="HX61" s="186" t="s">
        <v>3407</v>
      </c>
      <c r="HY61" s="186" t="s">
        <v>22</v>
      </c>
      <c r="HZ61" s="186">
        <v>2</v>
      </c>
      <c r="IA61" s="186" t="s">
        <v>3301</v>
      </c>
      <c r="IB61" s="186" t="s">
        <v>3300</v>
      </c>
      <c r="IC61" s="187" t="s">
        <v>4068</v>
      </c>
      <c r="ID61" s="185" t="s">
        <v>4215</v>
      </c>
      <c r="IE61" s="179">
        <v>1</v>
      </c>
      <c r="IF61" s="179" t="s">
        <v>3407</v>
      </c>
      <c r="IG61" s="179" t="s">
        <v>22</v>
      </c>
      <c r="IH61" s="179">
        <v>2</v>
      </c>
      <c r="II61" s="179" t="s">
        <v>3301</v>
      </c>
      <c r="IJ61" s="179" t="s">
        <v>3300</v>
      </c>
      <c r="IK61" s="176" t="s">
        <v>4068</v>
      </c>
      <c r="IL61" s="186" t="s">
        <v>4214</v>
      </c>
      <c r="IM61" s="186">
        <v>3</v>
      </c>
      <c r="IN61" s="186" t="s">
        <v>3407</v>
      </c>
      <c r="IO61" s="186" t="s">
        <v>22</v>
      </c>
      <c r="IP61" s="186">
        <v>2</v>
      </c>
      <c r="IQ61" s="186" t="s">
        <v>3301</v>
      </c>
      <c r="IR61" s="186" t="s">
        <v>3300</v>
      </c>
      <c r="IS61" s="187" t="s">
        <v>4068</v>
      </c>
    </row>
    <row r="62" spans="1:253" s="281" customFormat="1" ht="12.75" customHeight="1" x14ac:dyDescent="0.25">
      <c r="A62" s="281" t="s">
        <v>550</v>
      </c>
      <c r="B62" s="281" t="s">
        <v>7945</v>
      </c>
      <c r="C62" s="281" t="s">
        <v>551</v>
      </c>
      <c r="D62" s="281" t="s">
        <v>544</v>
      </c>
      <c r="E62" s="281" t="s">
        <v>7494</v>
      </c>
      <c r="F62" s="281" t="s">
        <v>5899</v>
      </c>
      <c r="G62" s="174">
        <v>52247000</v>
      </c>
      <c r="H62" s="175" t="s">
        <v>5886</v>
      </c>
      <c r="I62" s="175" t="s">
        <v>22</v>
      </c>
      <c r="J62" s="175">
        <v>2</v>
      </c>
      <c r="K62" s="175" t="s">
        <v>5888</v>
      </c>
      <c r="L62" s="175" t="s">
        <v>5887</v>
      </c>
      <c r="M62" s="176" t="s">
        <v>5864</v>
      </c>
      <c r="N62" s="185" t="s">
        <v>5348</v>
      </c>
      <c r="O62" s="177">
        <v>244843</v>
      </c>
      <c r="P62" s="177" t="s">
        <v>5346</v>
      </c>
      <c r="Q62" s="177" t="s">
        <v>22</v>
      </c>
      <c r="R62" s="177">
        <v>2</v>
      </c>
      <c r="S62" s="177" t="s">
        <v>5347</v>
      </c>
      <c r="T62" s="177" t="s">
        <v>5313</v>
      </c>
      <c r="U62" s="178" t="s">
        <v>5316</v>
      </c>
      <c r="V62" s="185" t="s">
        <v>5350</v>
      </c>
      <c r="W62" s="175">
        <v>6513000</v>
      </c>
      <c r="X62" s="175" t="s">
        <v>5317</v>
      </c>
      <c r="Y62" s="175" t="s">
        <v>22</v>
      </c>
      <c r="Z62" s="175">
        <v>2</v>
      </c>
      <c r="AA62" s="175" t="s">
        <v>5349</v>
      </c>
      <c r="AB62" s="175" t="s">
        <v>5318</v>
      </c>
      <c r="AC62" s="176" t="s">
        <v>5316</v>
      </c>
      <c r="AD62" s="185" t="s">
        <v>5352</v>
      </c>
      <c r="AE62" s="183">
        <v>3560000</v>
      </c>
      <c r="AF62" s="183" t="s">
        <v>5317</v>
      </c>
      <c r="AG62" s="183" t="s">
        <v>22</v>
      </c>
      <c r="AH62" s="183">
        <v>2</v>
      </c>
      <c r="AI62" s="183" t="s">
        <v>5351</v>
      </c>
      <c r="AJ62" s="183" t="s">
        <v>5318</v>
      </c>
      <c r="AK62" s="184" t="s">
        <v>5316</v>
      </c>
      <c r="AL62" s="185" t="s">
        <v>5809</v>
      </c>
      <c r="AM62" s="175">
        <v>111000</v>
      </c>
      <c r="AN62" s="175" t="s">
        <v>5806</v>
      </c>
      <c r="AO62" s="175" t="s">
        <v>60</v>
      </c>
      <c r="AP62" s="175">
        <v>3</v>
      </c>
      <c r="AQ62" s="175" t="s">
        <v>5808</v>
      </c>
      <c r="AR62" s="175" t="s">
        <v>5807</v>
      </c>
      <c r="AS62" s="176" t="s">
        <v>5802</v>
      </c>
      <c r="AT62" s="186" t="s">
        <v>556</v>
      </c>
      <c r="AU62" s="183" t="s">
        <v>14</v>
      </c>
      <c r="AV62" s="183">
        <v>0</v>
      </c>
      <c r="AW62" s="183" t="s">
        <v>22</v>
      </c>
      <c r="AX62" s="183">
        <v>2</v>
      </c>
      <c r="AY62" s="183" t="s">
        <v>15</v>
      </c>
      <c r="AZ62" s="183">
        <v>0</v>
      </c>
      <c r="BA62" s="184" t="s">
        <v>457</v>
      </c>
      <c r="BB62" s="185" t="s">
        <v>555</v>
      </c>
      <c r="BC62" s="175" t="s">
        <v>14</v>
      </c>
      <c r="BD62" s="175">
        <v>0</v>
      </c>
      <c r="BE62" s="175" t="s">
        <v>22</v>
      </c>
      <c r="BF62" s="175">
        <v>2</v>
      </c>
      <c r="BG62" s="175" t="s">
        <v>15</v>
      </c>
      <c r="BH62" s="175">
        <v>0</v>
      </c>
      <c r="BI62" s="176" t="s">
        <v>457</v>
      </c>
      <c r="BJ62" s="186" t="s">
        <v>5999</v>
      </c>
      <c r="BK62" s="186">
        <v>84</v>
      </c>
      <c r="BL62" s="186" t="s">
        <v>5985</v>
      </c>
      <c r="BM62" s="186" t="s">
        <v>60</v>
      </c>
      <c r="BN62" s="186">
        <v>3</v>
      </c>
      <c r="BO62" s="186" t="s">
        <v>5998</v>
      </c>
      <c r="BP62" s="183" t="s">
        <v>773</v>
      </c>
      <c r="BQ62" s="187" t="s">
        <v>5962</v>
      </c>
      <c r="BR62" s="185" t="s">
        <v>552</v>
      </c>
      <c r="BS62" s="179" t="s">
        <v>14</v>
      </c>
      <c r="BT62" s="179">
        <v>0</v>
      </c>
      <c r="BU62" s="179" t="s">
        <v>22</v>
      </c>
      <c r="BV62" s="179">
        <v>2</v>
      </c>
      <c r="BW62" s="179" t="s">
        <v>15</v>
      </c>
      <c r="BX62" s="179">
        <v>0</v>
      </c>
      <c r="BY62" s="176" t="s">
        <v>457</v>
      </c>
      <c r="BZ62" s="186" t="s">
        <v>553</v>
      </c>
      <c r="CA62" s="186" t="s">
        <v>14</v>
      </c>
      <c r="CB62" s="186">
        <v>0</v>
      </c>
      <c r="CC62" s="186" t="s">
        <v>14</v>
      </c>
      <c r="CD62" s="186" t="s">
        <v>14</v>
      </c>
      <c r="CE62" s="186" t="s">
        <v>15</v>
      </c>
      <c r="CF62" s="186">
        <v>0</v>
      </c>
      <c r="CG62" s="187" t="s">
        <v>457</v>
      </c>
      <c r="CH62" s="185" t="s">
        <v>8327</v>
      </c>
      <c r="CI62" s="186" t="e">
        <v>#N/A</v>
      </c>
      <c r="CJ62" s="186" t="e">
        <v>#N/A</v>
      </c>
      <c r="CK62" s="186" t="e">
        <v>#N/A</v>
      </c>
      <c r="CL62" s="186" t="e">
        <v>#N/A</v>
      </c>
      <c r="CM62" s="186" t="e">
        <v>#N/A</v>
      </c>
      <c r="CN62" s="186" t="e">
        <v>#N/A</v>
      </c>
      <c r="CO62" s="188" t="e">
        <v>#N/A</v>
      </c>
      <c r="CP62" s="186" t="s">
        <v>554</v>
      </c>
      <c r="CQ62" s="179" t="s">
        <v>14</v>
      </c>
      <c r="CR62" s="179">
        <v>0</v>
      </c>
      <c r="CS62" s="179" t="s">
        <v>22</v>
      </c>
      <c r="CT62" s="179">
        <v>2</v>
      </c>
      <c r="CU62" s="179" t="s">
        <v>15</v>
      </c>
      <c r="CV62" s="179">
        <v>0</v>
      </c>
      <c r="CW62" s="176" t="s">
        <v>457</v>
      </c>
      <c r="CX62" s="186" t="s">
        <v>5354</v>
      </c>
      <c r="CY62" s="183">
        <v>861000</v>
      </c>
      <c r="CZ62" s="183" t="s">
        <v>5317</v>
      </c>
      <c r="DA62" s="183" t="s">
        <v>22</v>
      </c>
      <c r="DB62" s="183">
        <v>2</v>
      </c>
      <c r="DC62" s="183" t="s">
        <v>5353</v>
      </c>
      <c r="DD62" s="183" t="s">
        <v>5318</v>
      </c>
      <c r="DE62" s="189" t="s">
        <v>5316</v>
      </c>
      <c r="DF62" s="185" t="s">
        <v>5355</v>
      </c>
      <c r="DG62" s="175">
        <v>2953000</v>
      </c>
      <c r="DH62" s="179" t="s">
        <v>5317</v>
      </c>
      <c r="DI62" s="179" t="s">
        <v>22</v>
      </c>
      <c r="DJ62" s="179">
        <v>2</v>
      </c>
      <c r="DK62" s="179" t="s">
        <v>5353</v>
      </c>
      <c r="DL62" s="179" t="s">
        <v>5318</v>
      </c>
      <c r="DM62" s="176" t="s">
        <v>5316</v>
      </c>
      <c r="DN62" s="186" t="s">
        <v>5356</v>
      </c>
      <c r="DO62" s="183">
        <v>2699000</v>
      </c>
      <c r="DP62" s="186" t="s">
        <v>5317</v>
      </c>
      <c r="DQ62" s="186" t="s">
        <v>22</v>
      </c>
      <c r="DR62" s="186">
        <v>2</v>
      </c>
      <c r="DS62" s="186" t="s">
        <v>5353</v>
      </c>
      <c r="DT62" s="186" t="s">
        <v>5318</v>
      </c>
      <c r="DU62" s="187" t="s">
        <v>5316</v>
      </c>
      <c r="DV62" s="185" t="s">
        <v>5357</v>
      </c>
      <c r="DW62" s="175">
        <v>800000</v>
      </c>
      <c r="DX62" s="179" t="s">
        <v>5317</v>
      </c>
      <c r="DY62" s="179" t="s">
        <v>22</v>
      </c>
      <c r="DZ62" s="179">
        <v>2</v>
      </c>
      <c r="EA62" s="179" t="s">
        <v>5353</v>
      </c>
      <c r="EB62" s="179" t="s">
        <v>5318</v>
      </c>
      <c r="EC62" s="176" t="s">
        <v>5316</v>
      </c>
      <c r="ED62" s="186" t="s">
        <v>5358</v>
      </c>
      <c r="EE62" s="183">
        <v>61000</v>
      </c>
      <c r="EF62" s="186" t="s">
        <v>5317</v>
      </c>
      <c r="EG62" s="186" t="s">
        <v>22</v>
      </c>
      <c r="EH62" s="186">
        <v>2</v>
      </c>
      <c r="EI62" s="186" t="s">
        <v>5353</v>
      </c>
      <c r="EJ62" s="186" t="s">
        <v>5318</v>
      </c>
      <c r="EK62" s="187" t="s">
        <v>5316</v>
      </c>
      <c r="EL62" s="185" t="s">
        <v>5359</v>
      </c>
      <c r="EM62" s="175">
        <v>0</v>
      </c>
      <c r="EN62" s="179" t="s">
        <v>5317</v>
      </c>
      <c r="EO62" s="179" t="s">
        <v>22</v>
      </c>
      <c r="EP62" s="179">
        <v>2</v>
      </c>
      <c r="EQ62" s="179" t="s">
        <v>5353</v>
      </c>
      <c r="ER62" s="179" t="s">
        <v>5318</v>
      </c>
      <c r="ES62" s="176" t="s">
        <v>5316</v>
      </c>
      <c r="ET62" s="186" t="s">
        <v>6000</v>
      </c>
      <c r="EU62" s="186">
        <v>196</v>
      </c>
      <c r="EV62" s="186" t="s">
        <v>5985</v>
      </c>
      <c r="EW62" s="186" t="s">
        <v>60</v>
      </c>
      <c r="EX62" s="186">
        <v>3</v>
      </c>
      <c r="EY62" s="186" t="s">
        <v>5992</v>
      </c>
      <c r="EZ62" s="186" t="s">
        <v>773</v>
      </c>
      <c r="FA62" s="187" t="s">
        <v>5962</v>
      </c>
      <c r="FB62" s="185" t="s">
        <v>5363</v>
      </c>
      <c r="FC62" s="179">
        <v>3</v>
      </c>
      <c r="FD62" s="179" t="s">
        <v>5360</v>
      </c>
      <c r="FE62" s="179" t="s">
        <v>22</v>
      </c>
      <c r="FF62" s="179">
        <v>2</v>
      </c>
      <c r="FG62" s="179" t="s">
        <v>5362</v>
      </c>
      <c r="FH62" s="179" t="s">
        <v>5361</v>
      </c>
      <c r="FI62" s="176" t="s">
        <v>5316</v>
      </c>
      <c r="FJ62" s="185" t="s">
        <v>557</v>
      </c>
      <c r="FK62" s="186" t="s">
        <v>14</v>
      </c>
      <c r="FL62" s="186">
        <v>0</v>
      </c>
      <c r="FM62" s="186" t="s">
        <v>22</v>
      </c>
      <c r="FN62" s="186">
        <v>2</v>
      </c>
      <c r="FO62" s="186" t="s">
        <v>15</v>
      </c>
      <c r="FP62" s="183">
        <v>0</v>
      </c>
      <c r="FQ62" s="184" t="s">
        <v>457</v>
      </c>
      <c r="FR62" s="185" t="s">
        <v>558</v>
      </c>
      <c r="FS62" s="179" t="s">
        <v>14</v>
      </c>
      <c r="FT62" s="179">
        <v>0</v>
      </c>
      <c r="FU62" s="179" t="s">
        <v>22</v>
      </c>
      <c r="FV62" s="179">
        <v>2</v>
      </c>
      <c r="FW62" s="179" t="s">
        <v>15</v>
      </c>
      <c r="FX62" s="179">
        <v>0</v>
      </c>
      <c r="FY62" s="176" t="s">
        <v>457</v>
      </c>
      <c r="FZ62" s="186" t="s">
        <v>4220</v>
      </c>
      <c r="GA62" s="186">
        <v>2</v>
      </c>
      <c r="GB62" s="186" t="s">
        <v>3407</v>
      </c>
      <c r="GC62" s="186" t="s">
        <v>22</v>
      </c>
      <c r="GD62" s="186">
        <v>2</v>
      </c>
      <c r="GE62" s="186" t="s">
        <v>3301</v>
      </c>
      <c r="GF62" s="186" t="s">
        <v>3300</v>
      </c>
      <c r="GG62" s="187" t="s">
        <v>4068</v>
      </c>
      <c r="GH62" s="185" t="s">
        <v>4226</v>
      </c>
      <c r="GI62" s="179">
        <v>2</v>
      </c>
      <c r="GJ62" s="179" t="s">
        <v>3407</v>
      </c>
      <c r="GK62" s="179" t="s">
        <v>22</v>
      </c>
      <c r="GL62" s="179">
        <v>2</v>
      </c>
      <c r="GM62" s="179" t="s">
        <v>3301</v>
      </c>
      <c r="GN62" s="179" t="s">
        <v>3300</v>
      </c>
      <c r="GO62" s="176" t="s">
        <v>4068</v>
      </c>
      <c r="GP62" s="186" t="s">
        <v>4221</v>
      </c>
      <c r="GQ62" s="186">
        <v>2</v>
      </c>
      <c r="GR62" s="186" t="s">
        <v>3407</v>
      </c>
      <c r="GS62" s="186" t="s">
        <v>22</v>
      </c>
      <c r="GT62" s="186">
        <v>2</v>
      </c>
      <c r="GU62" s="186" t="s">
        <v>3301</v>
      </c>
      <c r="GV62" s="186" t="s">
        <v>3300</v>
      </c>
      <c r="GW62" s="187" t="s">
        <v>4068</v>
      </c>
      <c r="GX62" s="185" t="s">
        <v>4227</v>
      </c>
      <c r="GY62" s="179">
        <v>0</v>
      </c>
      <c r="GZ62" s="179" t="s">
        <v>3407</v>
      </c>
      <c r="HA62" s="179" t="s">
        <v>22</v>
      </c>
      <c r="HB62" s="179">
        <v>2</v>
      </c>
      <c r="HC62" s="179" t="s">
        <v>3301</v>
      </c>
      <c r="HD62" s="179" t="s">
        <v>3300</v>
      </c>
      <c r="HE62" s="176" t="s">
        <v>4068</v>
      </c>
      <c r="HF62" s="186" t="s">
        <v>4219</v>
      </c>
      <c r="HG62" s="186">
        <v>2</v>
      </c>
      <c r="HH62" s="186" t="s">
        <v>3407</v>
      </c>
      <c r="HI62" s="186" t="s">
        <v>22</v>
      </c>
      <c r="HJ62" s="186">
        <v>2</v>
      </c>
      <c r="HK62" s="186" t="s">
        <v>3301</v>
      </c>
      <c r="HL62" s="186" t="s">
        <v>3300</v>
      </c>
      <c r="HM62" s="187" t="s">
        <v>4068</v>
      </c>
      <c r="HN62" s="185" t="s">
        <v>4225</v>
      </c>
      <c r="HO62" s="179">
        <v>3</v>
      </c>
      <c r="HP62" s="179" t="s">
        <v>3407</v>
      </c>
      <c r="HQ62" s="179" t="s">
        <v>22</v>
      </c>
      <c r="HR62" s="179">
        <v>2</v>
      </c>
      <c r="HS62" s="179" t="s">
        <v>3301</v>
      </c>
      <c r="HT62" s="179" t="s">
        <v>3300</v>
      </c>
      <c r="HU62" s="176" t="s">
        <v>4068</v>
      </c>
      <c r="HV62" s="186" t="s">
        <v>4222</v>
      </c>
      <c r="HW62" s="186">
        <v>1</v>
      </c>
      <c r="HX62" s="186" t="s">
        <v>3407</v>
      </c>
      <c r="HY62" s="186" t="s">
        <v>22</v>
      </c>
      <c r="HZ62" s="186">
        <v>2</v>
      </c>
      <c r="IA62" s="186" t="s">
        <v>3301</v>
      </c>
      <c r="IB62" s="186" t="s">
        <v>3300</v>
      </c>
      <c r="IC62" s="187" t="s">
        <v>4068</v>
      </c>
      <c r="ID62" s="185" t="s">
        <v>4224</v>
      </c>
      <c r="IE62" s="179">
        <v>1</v>
      </c>
      <c r="IF62" s="179" t="s">
        <v>3407</v>
      </c>
      <c r="IG62" s="179" t="s">
        <v>22</v>
      </c>
      <c r="IH62" s="179">
        <v>2</v>
      </c>
      <c r="II62" s="179" t="s">
        <v>3301</v>
      </c>
      <c r="IJ62" s="179" t="s">
        <v>3300</v>
      </c>
      <c r="IK62" s="176" t="s">
        <v>4068</v>
      </c>
      <c r="IL62" s="186" t="s">
        <v>4223</v>
      </c>
      <c r="IM62" s="186">
        <v>2</v>
      </c>
      <c r="IN62" s="186" t="s">
        <v>3407</v>
      </c>
      <c r="IO62" s="186" t="s">
        <v>22</v>
      </c>
      <c r="IP62" s="186">
        <v>2</v>
      </c>
      <c r="IQ62" s="186" t="s">
        <v>3301</v>
      </c>
      <c r="IR62" s="186" t="s">
        <v>3300</v>
      </c>
      <c r="IS62" s="187" t="s">
        <v>4068</v>
      </c>
    </row>
    <row r="63" spans="1:253" s="281" customFormat="1" ht="12.75" customHeight="1" x14ac:dyDescent="0.25">
      <c r="A63" s="281" t="s">
        <v>1250</v>
      </c>
      <c r="B63" s="281" t="s">
        <v>7940</v>
      </c>
      <c r="C63" s="281" t="s">
        <v>1251</v>
      </c>
      <c r="D63" s="281" t="s">
        <v>1037</v>
      </c>
      <c r="E63" s="281" t="s">
        <v>7493</v>
      </c>
      <c r="F63" s="281" t="s">
        <v>1253</v>
      </c>
      <c r="G63" s="174">
        <v>28862000</v>
      </c>
      <c r="H63" s="175" t="s">
        <v>1043</v>
      </c>
      <c r="I63" s="175" t="s">
        <v>42</v>
      </c>
      <c r="J63" s="175">
        <v>1</v>
      </c>
      <c r="K63" s="175" t="s">
        <v>1252</v>
      </c>
      <c r="L63" s="175" t="s">
        <v>1044</v>
      </c>
      <c r="M63" s="176" t="s">
        <v>1245</v>
      </c>
      <c r="N63" s="185" t="s">
        <v>5703</v>
      </c>
      <c r="O63" s="177">
        <v>781990</v>
      </c>
      <c r="P63" s="177" t="s">
        <v>5700</v>
      </c>
      <c r="Q63" s="177" t="s">
        <v>22</v>
      </c>
      <c r="R63" s="177">
        <v>2</v>
      </c>
      <c r="S63" s="177" t="s">
        <v>5702</v>
      </c>
      <c r="T63" s="177" t="s">
        <v>5701</v>
      </c>
      <c r="U63" s="178" t="s">
        <v>5628</v>
      </c>
      <c r="V63" s="185" t="s">
        <v>5707</v>
      </c>
      <c r="W63" s="175">
        <v>21456000</v>
      </c>
      <c r="X63" s="175" t="s">
        <v>5704</v>
      </c>
      <c r="Y63" s="175" t="s">
        <v>60</v>
      </c>
      <c r="Z63" s="175">
        <v>3</v>
      </c>
      <c r="AA63" s="175" t="s">
        <v>5706</v>
      </c>
      <c r="AB63" s="175" t="s">
        <v>5705</v>
      </c>
      <c r="AC63" s="176" t="s">
        <v>5628</v>
      </c>
      <c r="AD63" s="185" t="s">
        <v>5711</v>
      </c>
      <c r="AE63" s="183">
        <v>6117000</v>
      </c>
      <c r="AF63" s="183" t="s">
        <v>5708</v>
      </c>
      <c r="AG63" s="183" t="s">
        <v>22</v>
      </c>
      <c r="AH63" s="183">
        <v>2</v>
      </c>
      <c r="AI63" s="183" t="s">
        <v>5710</v>
      </c>
      <c r="AJ63" s="183" t="s">
        <v>5709</v>
      </c>
      <c r="AK63" s="184" t="s">
        <v>5628</v>
      </c>
      <c r="AL63" s="185" t="s">
        <v>5715</v>
      </c>
      <c r="AM63" s="175">
        <v>807000</v>
      </c>
      <c r="AN63" s="175" t="s">
        <v>5712</v>
      </c>
      <c r="AO63" s="175" t="s">
        <v>22</v>
      </c>
      <c r="AP63" s="175">
        <v>2</v>
      </c>
      <c r="AQ63" s="175" t="s">
        <v>5714</v>
      </c>
      <c r="AR63" s="175" t="s">
        <v>5713</v>
      </c>
      <c r="AS63" s="176" t="s">
        <v>5628</v>
      </c>
      <c r="AT63" s="186" t="s">
        <v>1640</v>
      </c>
      <c r="AU63" s="183">
        <v>26</v>
      </c>
      <c r="AV63" s="183" t="s">
        <v>1638</v>
      </c>
      <c r="AW63" s="183" t="s">
        <v>60</v>
      </c>
      <c r="AX63" s="183">
        <v>3</v>
      </c>
      <c r="AY63" s="183" t="s">
        <v>1639</v>
      </c>
      <c r="AZ63" s="183" t="s">
        <v>773</v>
      </c>
      <c r="BA63" s="184" t="s">
        <v>1627</v>
      </c>
      <c r="BB63" s="185" t="s">
        <v>1593</v>
      </c>
      <c r="BC63" s="175">
        <v>277460</v>
      </c>
      <c r="BD63" s="175" t="s">
        <v>1590</v>
      </c>
      <c r="BE63" s="175" t="s">
        <v>22</v>
      </c>
      <c r="BF63" s="175">
        <v>2</v>
      </c>
      <c r="BG63" s="175" t="s">
        <v>1592</v>
      </c>
      <c r="BH63" s="175" t="s">
        <v>1591</v>
      </c>
      <c r="BI63" s="176" t="s">
        <v>1594</v>
      </c>
      <c r="BJ63" s="186" t="s">
        <v>5719</v>
      </c>
      <c r="BK63" s="186">
        <v>663</v>
      </c>
      <c r="BL63" s="186" t="s">
        <v>5716</v>
      </c>
      <c r="BM63" s="186" t="s">
        <v>22</v>
      </c>
      <c r="BN63" s="186">
        <v>2</v>
      </c>
      <c r="BO63" s="186" t="s">
        <v>5718</v>
      </c>
      <c r="BP63" s="183" t="s">
        <v>5717</v>
      </c>
      <c r="BQ63" s="187" t="s">
        <v>5628</v>
      </c>
      <c r="BR63" s="185" t="s">
        <v>1490</v>
      </c>
      <c r="BS63" s="179">
        <v>147000</v>
      </c>
      <c r="BT63" s="179" t="s">
        <v>1487</v>
      </c>
      <c r="BU63" s="179" t="s">
        <v>22</v>
      </c>
      <c r="BV63" s="179">
        <v>2</v>
      </c>
      <c r="BW63" s="179" t="s">
        <v>1489</v>
      </c>
      <c r="BX63" s="179" t="s">
        <v>1488</v>
      </c>
      <c r="BY63" s="176" t="s">
        <v>1468</v>
      </c>
      <c r="BZ63" s="186" t="s">
        <v>1493</v>
      </c>
      <c r="CA63" s="186">
        <v>143000</v>
      </c>
      <c r="CB63" s="186" t="s">
        <v>1491</v>
      </c>
      <c r="CC63" s="186" t="s">
        <v>22</v>
      </c>
      <c r="CD63" s="186">
        <v>2</v>
      </c>
      <c r="CE63" s="186" t="s">
        <v>1492</v>
      </c>
      <c r="CF63" s="186" t="s">
        <v>1488</v>
      </c>
      <c r="CG63" s="187" t="s">
        <v>1468</v>
      </c>
      <c r="CH63" s="185" t="s">
        <v>8328</v>
      </c>
      <c r="CI63" s="186" t="e">
        <v>#N/A</v>
      </c>
      <c r="CJ63" s="186" t="e">
        <v>#N/A</v>
      </c>
      <c r="CK63" s="186" t="e">
        <v>#N/A</v>
      </c>
      <c r="CL63" s="186" t="e">
        <v>#N/A</v>
      </c>
      <c r="CM63" s="186" t="e">
        <v>#N/A</v>
      </c>
      <c r="CN63" s="186" t="e">
        <v>#N/A</v>
      </c>
      <c r="CO63" s="188" t="e">
        <v>#N/A</v>
      </c>
      <c r="CP63" s="186" t="s">
        <v>1499</v>
      </c>
      <c r="CQ63" s="179">
        <v>773</v>
      </c>
      <c r="CR63" s="179" t="s">
        <v>1496</v>
      </c>
      <c r="CS63" s="179" t="s">
        <v>22</v>
      </c>
      <c r="CT63" s="179">
        <v>2</v>
      </c>
      <c r="CU63" s="179" t="s">
        <v>1498</v>
      </c>
      <c r="CV63" s="179" t="s">
        <v>1497</v>
      </c>
      <c r="CW63" s="176" t="s">
        <v>1468</v>
      </c>
      <c r="CX63" s="186" t="s">
        <v>5727</v>
      </c>
      <c r="CY63" s="183">
        <v>2561000</v>
      </c>
      <c r="CZ63" s="183" t="s">
        <v>5724</v>
      </c>
      <c r="DA63" s="183" t="s">
        <v>60</v>
      </c>
      <c r="DB63" s="183">
        <v>3</v>
      </c>
      <c r="DC63" s="183" t="s">
        <v>5726</v>
      </c>
      <c r="DD63" s="183" t="s">
        <v>5725</v>
      </c>
      <c r="DE63" s="189" t="s">
        <v>5628</v>
      </c>
      <c r="DF63" s="185" t="s">
        <v>5728</v>
      </c>
      <c r="DG63" s="175">
        <v>15339000</v>
      </c>
      <c r="DH63" s="179" t="s">
        <v>5724</v>
      </c>
      <c r="DI63" s="179" t="s">
        <v>60</v>
      </c>
      <c r="DJ63" s="179">
        <v>3</v>
      </c>
      <c r="DK63" s="179" t="s">
        <v>5726</v>
      </c>
      <c r="DL63" s="179" t="s">
        <v>5725</v>
      </c>
      <c r="DM63" s="176" t="s">
        <v>5628</v>
      </c>
      <c r="DN63" s="186" t="s">
        <v>5729</v>
      </c>
      <c r="DO63" s="183">
        <v>3556000</v>
      </c>
      <c r="DP63" s="186" t="s">
        <v>5724</v>
      </c>
      <c r="DQ63" s="186" t="s">
        <v>60</v>
      </c>
      <c r="DR63" s="186">
        <v>3</v>
      </c>
      <c r="DS63" s="186" t="s">
        <v>5726</v>
      </c>
      <c r="DT63" s="186" t="s">
        <v>5725</v>
      </c>
      <c r="DU63" s="187" t="s">
        <v>5628</v>
      </c>
      <c r="DV63" s="185" t="s">
        <v>5730</v>
      </c>
      <c r="DW63" s="175">
        <v>2377000</v>
      </c>
      <c r="DX63" s="179" t="s">
        <v>5724</v>
      </c>
      <c r="DY63" s="179" t="s">
        <v>60</v>
      </c>
      <c r="DZ63" s="179">
        <v>3</v>
      </c>
      <c r="EA63" s="179" t="s">
        <v>5726</v>
      </c>
      <c r="EB63" s="179" t="s">
        <v>5725</v>
      </c>
      <c r="EC63" s="176" t="s">
        <v>5628</v>
      </c>
      <c r="ED63" s="186" t="s">
        <v>5731</v>
      </c>
      <c r="EE63" s="183">
        <v>184000</v>
      </c>
      <c r="EF63" s="186" t="s">
        <v>5724</v>
      </c>
      <c r="EG63" s="186" t="s">
        <v>60</v>
      </c>
      <c r="EH63" s="186">
        <v>3</v>
      </c>
      <c r="EI63" s="186" t="s">
        <v>5726</v>
      </c>
      <c r="EJ63" s="186" t="s">
        <v>5725</v>
      </c>
      <c r="EK63" s="187" t="s">
        <v>5628</v>
      </c>
      <c r="EL63" s="185" t="s">
        <v>5014</v>
      </c>
      <c r="EM63" s="175">
        <v>0</v>
      </c>
      <c r="EN63" s="179" t="s">
        <v>5011</v>
      </c>
      <c r="EO63" s="179" t="s">
        <v>22</v>
      </c>
      <c r="EP63" s="179">
        <v>2</v>
      </c>
      <c r="EQ63" s="179" t="s">
        <v>5013</v>
      </c>
      <c r="ER63" s="179" t="s">
        <v>5012</v>
      </c>
      <c r="ES63" s="176" t="s">
        <v>4736</v>
      </c>
      <c r="ET63" s="186" t="s">
        <v>5720</v>
      </c>
      <c r="EU63" s="186">
        <v>663</v>
      </c>
      <c r="EV63" s="186" t="s">
        <v>5716</v>
      </c>
      <c r="EW63" s="186" t="s">
        <v>22</v>
      </c>
      <c r="EX63" s="186">
        <v>2</v>
      </c>
      <c r="EY63" s="186" t="s">
        <v>5718</v>
      </c>
      <c r="EZ63" s="186" t="s">
        <v>5717</v>
      </c>
      <c r="FA63" s="187" t="s">
        <v>5628</v>
      </c>
      <c r="FB63" s="185" t="s">
        <v>1495</v>
      </c>
      <c r="FC63" s="179">
        <v>3</v>
      </c>
      <c r="FD63" s="179" t="s">
        <v>14</v>
      </c>
      <c r="FE63" s="179" t="s">
        <v>42</v>
      </c>
      <c r="FF63" s="179">
        <v>1</v>
      </c>
      <c r="FG63" s="179" t="s">
        <v>1494</v>
      </c>
      <c r="FH63" s="179" t="s">
        <v>14</v>
      </c>
      <c r="FI63" s="176" t="s">
        <v>1468</v>
      </c>
      <c r="FJ63" s="185" t="s">
        <v>1500</v>
      </c>
      <c r="FK63" s="186" t="s">
        <v>14</v>
      </c>
      <c r="FL63" s="186" t="s">
        <v>14</v>
      </c>
      <c r="FM63" s="186" t="s">
        <v>14</v>
      </c>
      <c r="FN63" s="186" t="s">
        <v>14</v>
      </c>
      <c r="FO63" s="186" t="s">
        <v>14</v>
      </c>
      <c r="FP63" s="183" t="s">
        <v>14</v>
      </c>
      <c r="FQ63" s="184" t="s">
        <v>1468</v>
      </c>
      <c r="FR63" s="185" t="s">
        <v>1501</v>
      </c>
      <c r="FS63" s="179" t="s">
        <v>14</v>
      </c>
      <c r="FT63" s="179" t="s">
        <v>14</v>
      </c>
      <c r="FU63" s="179" t="s">
        <v>14</v>
      </c>
      <c r="FV63" s="179" t="s">
        <v>14</v>
      </c>
      <c r="FW63" s="179" t="s">
        <v>14</v>
      </c>
      <c r="FX63" s="179" t="s">
        <v>14</v>
      </c>
      <c r="FY63" s="176" t="s">
        <v>1468</v>
      </c>
      <c r="FZ63" s="186" t="s">
        <v>3977</v>
      </c>
      <c r="GA63" s="186">
        <v>1</v>
      </c>
      <c r="GB63" s="186" t="s">
        <v>3407</v>
      </c>
      <c r="GC63" s="186" t="s">
        <v>22</v>
      </c>
      <c r="GD63" s="186">
        <v>2</v>
      </c>
      <c r="GE63" s="186" t="s">
        <v>3301</v>
      </c>
      <c r="GF63" s="186" t="s">
        <v>3300</v>
      </c>
      <c r="GG63" s="187" t="s">
        <v>3928</v>
      </c>
      <c r="GH63" s="185" t="s">
        <v>3983</v>
      </c>
      <c r="GI63" s="179">
        <v>2</v>
      </c>
      <c r="GJ63" s="179" t="s">
        <v>3407</v>
      </c>
      <c r="GK63" s="179" t="s">
        <v>22</v>
      </c>
      <c r="GL63" s="179">
        <v>2</v>
      </c>
      <c r="GM63" s="179" t="s">
        <v>3301</v>
      </c>
      <c r="GN63" s="179" t="s">
        <v>3300</v>
      </c>
      <c r="GO63" s="176" t="s">
        <v>3928</v>
      </c>
      <c r="GP63" s="186" t="s">
        <v>3978</v>
      </c>
      <c r="GQ63" s="186">
        <v>2</v>
      </c>
      <c r="GR63" s="186" t="s">
        <v>3407</v>
      </c>
      <c r="GS63" s="186" t="s">
        <v>22</v>
      </c>
      <c r="GT63" s="186">
        <v>2</v>
      </c>
      <c r="GU63" s="186" t="s">
        <v>3301</v>
      </c>
      <c r="GV63" s="186" t="s">
        <v>3300</v>
      </c>
      <c r="GW63" s="187" t="s">
        <v>3928</v>
      </c>
      <c r="GX63" s="185" t="s">
        <v>3984</v>
      </c>
      <c r="GY63" s="179">
        <v>0</v>
      </c>
      <c r="GZ63" s="179" t="s">
        <v>3407</v>
      </c>
      <c r="HA63" s="179" t="s">
        <v>22</v>
      </c>
      <c r="HB63" s="179">
        <v>2</v>
      </c>
      <c r="HC63" s="179" t="s">
        <v>3301</v>
      </c>
      <c r="HD63" s="179" t="s">
        <v>3300</v>
      </c>
      <c r="HE63" s="176" t="s">
        <v>3928</v>
      </c>
      <c r="HF63" s="186" t="s">
        <v>3976</v>
      </c>
      <c r="HG63" s="186">
        <v>1</v>
      </c>
      <c r="HH63" s="186" t="s">
        <v>3407</v>
      </c>
      <c r="HI63" s="186" t="s">
        <v>22</v>
      </c>
      <c r="HJ63" s="186">
        <v>2</v>
      </c>
      <c r="HK63" s="186" t="s">
        <v>3301</v>
      </c>
      <c r="HL63" s="186" t="s">
        <v>3300</v>
      </c>
      <c r="HM63" s="187" t="s">
        <v>3928</v>
      </c>
      <c r="HN63" s="185" t="s">
        <v>3982</v>
      </c>
      <c r="HO63" s="179">
        <v>2</v>
      </c>
      <c r="HP63" s="179" t="s">
        <v>3407</v>
      </c>
      <c r="HQ63" s="179" t="s">
        <v>22</v>
      </c>
      <c r="HR63" s="179">
        <v>2</v>
      </c>
      <c r="HS63" s="179" t="s">
        <v>3301</v>
      </c>
      <c r="HT63" s="179" t="s">
        <v>3300</v>
      </c>
      <c r="HU63" s="176" t="s">
        <v>3928</v>
      </c>
      <c r="HV63" s="186" t="s">
        <v>3979</v>
      </c>
      <c r="HW63" s="186">
        <v>3</v>
      </c>
      <c r="HX63" s="186" t="s">
        <v>3407</v>
      </c>
      <c r="HY63" s="186" t="s">
        <v>22</v>
      </c>
      <c r="HZ63" s="186">
        <v>2</v>
      </c>
      <c r="IA63" s="186" t="s">
        <v>3301</v>
      </c>
      <c r="IB63" s="186" t="s">
        <v>3300</v>
      </c>
      <c r="IC63" s="187" t="s">
        <v>3928</v>
      </c>
      <c r="ID63" s="185" t="s">
        <v>3981</v>
      </c>
      <c r="IE63" s="179">
        <v>1</v>
      </c>
      <c r="IF63" s="179" t="s">
        <v>3407</v>
      </c>
      <c r="IG63" s="179" t="s">
        <v>22</v>
      </c>
      <c r="IH63" s="179">
        <v>2</v>
      </c>
      <c r="II63" s="179" t="s">
        <v>3301</v>
      </c>
      <c r="IJ63" s="179" t="s">
        <v>3300</v>
      </c>
      <c r="IK63" s="176" t="s">
        <v>3928</v>
      </c>
      <c r="IL63" s="186" t="s">
        <v>3980</v>
      </c>
      <c r="IM63" s="186">
        <v>1</v>
      </c>
      <c r="IN63" s="186" t="s">
        <v>3407</v>
      </c>
      <c r="IO63" s="186" t="s">
        <v>22</v>
      </c>
      <c r="IP63" s="186">
        <v>2</v>
      </c>
      <c r="IQ63" s="186" t="s">
        <v>3301</v>
      </c>
      <c r="IR63" s="186" t="s">
        <v>3300</v>
      </c>
      <c r="IS63" s="187" t="s">
        <v>3928</v>
      </c>
    </row>
    <row r="64" spans="1:253" s="281" customFormat="1" ht="12.75" customHeight="1" x14ac:dyDescent="0.25">
      <c r="A64" s="281" t="s">
        <v>1035</v>
      </c>
      <c r="B64" s="281" t="s">
        <v>8039</v>
      </c>
      <c r="C64" s="281" t="s">
        <v>1036</v>
      </c>
      <c r="D64" s="281" t="s">
        <v>1037</v>
      </c>
      <c r="E64" s="281" t="s">
        <v>7493</v>
      </c>
      <c r="F64" s="281" t="s">
        <v>1046</v>
      </c>
      <c r="G64" s="182">
        <v>28860000</v>
      </c>
      <c r="H64" s="183" t="s">
        <v>1043</v>
      </c>
      <c r="I64" s="183" t="s">
        <v>42</v>
      </c>
      <c r="J64" s="183">
        <v>1</v>
      </c>
      <c r="K64" s="183" t="s">
        <v>1045</v>
      </c>
      <c r="L64" s="183" t="s">
        <v>1044</v>
      </c>
      <c r="M64" s="184" t="s">
        <v>1034</v>
      </c>
      <c r="N64" s="185" t="s">
        <v>5668</v>
      </c>
      <c r="O64" s="183">
        <v>280615</v>
      </c>
      <c r="P64" s="183" t="s">
        <v>5665</v>
      </c>
      <c r="Q64" s="183" t="s">
        <v>60</v>
      </c>
      <c r="R64" s="183">
        <v>3</v>
      </c>
      <c r="S64" s="183" t="s">
        <v>5667</v>
      </c>
      <c r="T64" s="183" t="s">
        <v>5666</v>
      </c>
      <c r="U64" s="184" t="s">
        <v>5628</v>
      </c>
      <c r="V64" s="185" t="s">
        <v>5672</v>
      </c>
      <c r="W64" s="183">
        <v>4941000</v>
      </c>
      <c r="X64" s="183" t="s">
        <v>5669</v>
      </c>
      <c r="Y64" s="183" t="s">
        <v>60</v>
      </c>
      <c r="Z64" s="183">
        <v>3</v>
      </c>
      <c r="AA64" s="183" t="s">
        <v>5671</v>
      </c>
      <c r="AB64" s="183" t="s">
        <v>5670</v>
      </c>
      <c r="AC64" s="184" t="s">
        <v>5628</v>
      </c>
      <c r="AD64" s="185" t="s">
        <v>5676</v>
      </c>
      <c r="AE64" s="183">
        <v>3057000</v>
      </c>
      <c r="AF64" s="183" t="s">
        <v>5673</v>
      </c>
      <c r="AG64" s="183" t="s">
        <v>60</v>
      </c>
      <c r="AH64" s="183">
        <v>3</v>
      </c>
      <c r="AI64" s="183" t="s">
        <v>5675</v>
      </c>
      <c r="AJ64" s="183" t="s">
        <v>5674</v>
      </c>
      <c r="AK64" s="184" t="s">
        <v>5628</v>
      </c>
      <c r="AL64" s="185" t="s">
        <v>5680</v>
      </c>
      <c r="AM64" s="183">
        <v>670000</v>
      </c>
      <c r="AN64" s="183" t="s">
        <v>5677</v>
      </c>
      <c r="AO64" s="183" t="s">
        <v>22</v>
      </c>
      <c r="AP64" s="183">
        <v>2</v>
      </c>
      <c r="AQ64" s="183" t="s">
        <v>5679</v>
      </c>
      <c r="AR64" s="183" t="s">
        <v>5678</v>
      </c>
      <c r="AS64" s="184" t="s">
        <v>5628</v>
      </c>
      <c r="AT64" s="186" t="s">
        <v>1793</v>
      </c>
      <c r="AU64" s="183" t="s">
        <v>14</v>
      </c>
      <c r="AV64" s="183" t="s">
        <v>14</v>
      </c>
      <c r="AW64" s="183" t="s">
        <v>14</v>
      </c>
      <c r="AX64" s="183" t="s">
        <v>14</v>
      </c>
      <c r="AY64" s="183" t="s">
        <v>14</v>
      </c>
      <c r="AZ64" s="183" t="s">
        <v>14</v>
      </c>
      <c r="BA64" s="184" t="s">
        <v>1794</v>
      </c>
      <c r="BB64" s="185" t="s">
        <v>1596</v>
      </c>
      <c r="BC64" s="183">
        <v>0</v>
      </c>
      <c r="BD64" s="183" t="s">
        <v>14</v>
      </c>
      <c r="BE64" s="183" t="s">
        <v>14</v>
      </c>
      <c r="BF64" s="183" t="s">
        <v>14</v>
      </c>
      <c r="BG64" s="183" t="s">
        <v>1595</v>
      </c>
      <c r="BH64" s="183" t="s">
        <v>14</v>
      </c>
      <c r="BI64" s="184" t="s">
        <v>1594</v>
      </c>
      <c r="BJ64" s="186" t="s">
        <v>5682</v>
      </c>
      <c r="BK64" s="186">
        <v>620</v>
      </c>
      <c r="BL64" s="186" t="s">
        <v>5639</v>
      </c>
      <c r="BM64" s="186" t="s">
        <v>22</v>
      </c>
      <c r="BN64" s="186">
        <v>2</v>
      </c>
      <c r="BO64" s="186" t="s">
        <v>5681</v>
      </c>
      <c r="BP64" s="183" t="s">
        <v>773</v>
      </c>
      <c r="BQ64" s="187" t="s">
        <v>5628</v>
      </c>
      <c r="BR64" s="185" t="s">
        <v>1038</v>
      </c>
      <c r="BS64" s="186" t="s">
        <v>14</v>
      </c>
      <c r="BT64" s="186" t="s">
        <v>14</v>
      </c>
      <c r="BU64" s="186" t="s">
        <v>14</v>
      </c>
      <c r="BV64" s="186" t="s">
        <v>14</v>
      </c>
      <c r="BW64" s="186" t="s">
        <v>14</v>
      </c>
      <c r="BX64" s="186" t="s">
        <v>14</v>
      </c>
      <c r="BY64" s="184" t="s">
        <v>1034</v>
      </c>
      <c r="BZ64" s="186" t="s">
        <v>1039</v>
      </c>
      <c r="CA64" s="186" t="s">
        <v>14</v>
      </c>
      <c r="CB64" s="186" t="s">
        <v>14</v>
      </c>
      <c r="CC64" s="186" t="s">
        <v>14</v>
      </c>
      <c r="CD64" s="186" t="s">
        <v>14</v>
      </c>
      <c r="CE64" s="186" t="s">
        <v>14</v>
      </c>
      <c r="CF64" s="186" t="s">
        <v>14</v>
      </c>
      <c r="CG64" s="187" t="s">
        <v>1034</v>
      </c>
      <c r="CH64" s="185" t="s">
        <v>8329</v>
      </c>
      <c r="CI64" s="186" t="e">
        <v>#N/A</v>
      </c>
      <c r="CJ64" s="186" t="e">
        <v>#N/A</v>
      </c>
      <c r="CK64" s="186" t="e">
        <v>#N/A</v>
      </c>
      <c r="CL64" s="186" t="e">
        <v>#N/A</v>
      </c>
      <c r="CM64" s="186" t="e">
        <v>#N/A</v>
      </c>
      <c r="CN64" s="186" t="e">
        <v>#N/A</v>
      </c>
      <c r="CO64" s="188" t="e">
        <v>#N/A</v>
      </c>
      <c r="CP64" s="186" t="s">
        <v>1040</v>
      </c>
      <c r="CQ64" s="186" t="s">
        <v>14</v>
      </c>
      <c r="CR64" s="186">
        <v>0</v>
      </c>
      <c r="CS64" s="186" t="s">
        <v>22</v>
      </c>
      <c r="CT64" s="186">
        <v>2</v>
      </c>
      <c r="CU64" s="186">
        <v>0</v>
      </c>
      <c r="CV64" s="186">
        <v>0</v>
      </c>
      <c r="CW64" s="184" t="s">
        <v>1034</v>
      </c>
      <c r="CX64" s="186" t="s">
        <v>5686</v>
      </c>
      <c r="CY64" s="183">
        <v>1577000</v>
      </c>
      <c r="CZ64" s="183" t="s">
        <v>5683</v>
      </c>
      <c r="DA64" s="183" t="s">
        <v>60</v>
      </c>
      <c r="DB64" s="183">
        <v>3</v>
      </c>
      <c r="DC64" s="183" t="s">
        <v>5685</v>
      </c>
      <c r="DD64" s="183" t="s">
        <v>5684</v>
      </c>
      <c r="DE64" s="189" t="s">
        <v>5628</v>
      </c>
      <c r="DF64" s="185" t="s">
        <v>5687</v>
      </c>
      <c r="DG64" s="183">
        <v>1885000</v>
      </c>
      <c r="DH64" s="186" t="s">
        <v>5683</v>
      </c>
      <c r="DI64" s="186" t="s">
        <v>60</v>
      </c>
      <c r="DJ64" s="186">
        <v>3</v>
      </c>
      <c r="DK64" s="186" t="s">
        <v>5685</v>
      </c>
      <c r="DL64" s="186" t="s">
        <v>5684</v>
      </c>
      <c r="DM64" s="184" t="s">
        <v>5628</v>
      </c>
      <c r="DN64" s="186" t="s">
        <v>5688</v>
      </c>
      <c r="DO64" s="183">
        <v>1480000</v>
      </c>
      <c r="DP64" s="186" t="s">
        <v>5683</v>
      </c>
      <c r="DQ64" s="186" t="s">
        <v>60</v>
      </c>
      <c r="DR64" s="186">
        <v>3</v>
      </c>
      <c r="DS64" s="186" t="s">
        <v>5685</v>
      </c>
      <c r="DT64" s="186" t="s">
        <v>5684</v>
      </c>
      <c r="DU64" s="187" t="s">
        <v>5628</v>
      </c>
      <c r="DV64" s="185" t="s">
        <v>5689</v>
      </c>
      <c r="DW64" s="183">
        <v>1436000</v>
      </c>
      <c r="DX64" s="186" t="s">
        <v>5683</v>
      </c>
      <c r="DY64" s="186" t="s">
        <v>60</v>
      </c>
      <c r="DZ64" s="186">
        <v>3</v>
      </c>
      <c r="EA64" s="186" t="s">
        <v>5685</v>
      </c>
      <c r="EB64" s="186" t="s">
        <v>5684</v>
      </c>
      <c r="EC64" s="184" t="s">
        <v>5628</v>
      </c>
      <c r="ED64" s="186" t="s">
        <v>5690</v>
      </c>
      <c r="EE64" s="183">
        <v>141000</v>
      </c>
      <c r="EF64" s="186" t="s">
        <v>5683</v>
      </c>
      <c r="EG64" s="186" t="s">
        <v>60</v>
      </c>
      <c r="EH64" s="186">
        <v>3</v>
      </c>
      <c r="EI64" s="186" t="s">
        <v>5685</v>
      </c>
      <c r="EJ64" s="186" t="s">
        <v>5684</v>
      </c>
      <c r="EK64" s="187" t="s">
        <v>5628</v>
      </c>
      <c r="EL64" s="185" t="s">
        <v>5691</v>
      </c>
      <c r="EM64" s="183">
        <v>0</v>
      </c>
      <c r="EN64" s="186" t="s">
        <v>5683</v>
      </c>
      <c r="EO64" s="186" t="s">
        <v>60</v>
      </c>
      <c r="EP64" s="186">
        <v>3</v>
      </c>
      <c r="EQ64" s="186" t="s">
        <v>5685</v>
      </c>
      <c r="ER64" s="186" t="s">
        <v>5684</v>
      </c>
      <c r="ES64" s="184" t="s">
        <v>5628</v>
      </c>
      <c r="ET64" s="186" t="s">
        <v>5721</v>
      </c>
      <c r="EU64" s="186">
        <v>663</v>
      </c>
      <c r="EV64" s="186" t="s">
        <v>5716</v>
      </c>
      <c r="EW64" s="186" t="s">
        <v>22</v>
      </c>
      <c r="EX64" s="186">
        <v>2</v>
      </c>
      <c r="EY64" s="186" t="s">
        <v>5718</v>
      </c>
      <c r="EZ64" s="186" t="s">
        <v>5717</v>
      </c>
      <c r="FA64" s="187" t="s">
        <v>5628</v>
      </c>
      <c r="FB64" s="185" t="s">
        <v>3988</v>
      </c>
      <c r="FC64" s="186">
        <v>63423</v>
      </c>
      <c r="FD64" s="186" t="s">
        <v>3985</v>
      </c>
      <c r="FE64" s="186" t="s">
        <v>22</v>
      </c>
      <c r="FF64" s="186">
        <v>2</v>
      </c>
      <c r="FG64" s="186" t="s">
        <v>3987</v>
      </c>
      <c r="FH64" s="186" t="s">
        <v>3986</v>
      </c>
      <c r="FI64" s="184" t="s">
        <v>3928</v>
      </c>
      <c r="FJ64" s="185" t="s">
        <v>1042</v>
      </c>
      <c r="FK64" s="186" t="s">
        <v>14</v>
      </c>
      <c r="FL64" s="186">
        <v>0</v>
      </c>
      <c r="FM64" s="186" t="s">
        <v>22</v>
      </c>
      <c r="FN64" s="186">
        <v>2</v>
      </c>
      <c r="FO64" s="186" t="s">
        <v>1041</v>
      </c>
      <c r="FP64" s="183">
        <v>0</v>
      </c>
      <c r="FQ64" s="184" t="s">
        <v>1034</v>
      </c>
      <c r="FR64" s="185" t="s">
        <v>1795</v>
      </c>
      <c r="FS64" s="186" t="s">
        <v>14</v>
      </c>
      <c r="FT64" s="186" t="s">
        <v>14</v>
      </c>
      <c r="FU64" s="186" t="s">
        <v>14</v>
      </c>
      <c r="FV64" s="186" t="s">
        <v>14</v>
      </c>
      <c r="FW64" s="186" t="s">
        <v>14</v>
      </c>
      <c r="FX64" s="186" t="s">
        <v>14</v>
      </c>
      <c r="FY64" s="184" t="s">
        <v>1794</v>
      </c>
      <c r="FZ64" s="186" t="s">
        <v>1642</v>
      </c>
      <c r="GA64" s="186">
        <v>0</v>
      </c>
      <c r="GB64" s="186" t="s">
        <v>1623</v>
      </c>
      <c r="GC64" s="186" t="s">
        <v>42</v>
      </c>
      <c r="GD64" s="186">
        <v>1</v>
      </c>
      <c r="GE64" s="186" t="s">
        <v>1625</v>
      </c>
      <c r="GF64" s="186" t="s">
        <v>1624</v>
      </c>
      <c r="GG64" s="187" t="s">
        <v>1627</v>
      </c>
      <c r="GH64" s="185" t="s">
        <v>2854</v>
      </c>
      <c r="GI64" s="186">
        <v>1</v>
      </c>
      <c r="GJ64" s="186" t="s">
        <v>2814</v>
      </c>
      <c r="GK64" s="186" t="s">
        <v>22</v>
      </c>
      <c r="GL64" s="186">
        <v>2</v>
      </c>
      <c r="GM64" s="186" t="s">
        <v>2814</v>
      </c>
      <c r="GN64" s="186" t="s">
        <v>1141</v>
      </c>
      <c r="GO64" s="184" t="s">
        <v>2855</v>
      </c>
      <c r="GP64" s="186" t="s">
        <v>1643</v>
      </c>
      <c r="GQ64" s="186">
        <v>0</v>
      </c>
      <c r="GR64" s="186" t="s">
        <v>1623</v>
      </c>
      <c r="GS64" s="186" t="s">
        <v>22</v>
      </c>
      <c r="GT64" s="186">
        <v>2</v>
      </c>
      <c r="GU64" s="186" t="s">
        <v>1625</v>
      </c>
      <c r="GV64" s="186" t="s">
        <v>1624</v>
      </c>
      <c r="GW64" s="187" t="s">
        <v>1627</v>
      </c>
      <c r="GX64" s="185" t="s">
        <v>1647</v>
      </c>
      <c r="GY64" s="186">
        <v>0</v>
      </c>
      <c r="GZ64" s="186" t="s">
        <v>1623</v>
      </c>
      <c r="HA64" s="186" t="s">
        <v>22</v>
      </c>
      <c r="HB64" s="186">
        <v>2</v>
      </c>
      <c r="HC64" s="186" t="s">
        <v>1625</v>
      </c>
      <c r="HD64" s="186" t="s">
        <v>1624</v>
      </c>
      <c r="HE64" s="184" t="s">
        <v>1627</v>
      </c>
      <c r="HF64" s="186" t="s">
        <v>1641</v>
      </c>
      <c r="HG64" s="186">
        <v>0</v>
      </c>
      <c r="HH64" s="186" t="s">
        <v>1623</v>
      </c>
      <c r="HI64" s="186" t="s">
        <v>60</v>
      </c>
      <c r="HJ64" s="186">
        <v>3</v>
      </c>
      <c r="HK64" s="186" t="s">
        <v>1625</v>
      </c>
      <c r="HL64" s="186" t="s">
        <v>1624</v>
      </c>
      <c r="HM64" s="187" t="s">
        <v>1627</v>
      </c>
      <c r="HN64" s="185" t="s">
        <v>1646</v>
      </c>
      <c r="HO64" s="186">
        <v>2</v>
      </c>
      <c r="HP64" s="186" t="s">
        <v>1623</v>
      </c>
      <c r="HQ64" s="186" t="s">
        <v>22</v>
      </c>
      <c r="HR64" s="186">
        <v>2</v>
      </c>
      <c r="HS64" s="186" t="s">
        <v>1625</v>
      </c>
      <c r="HT64" s="186" t="s">
        <v>1624</v>
      </c>
      <c r="HU64" s="184" t="s">
        <v>1627</v>
      </c>
      <c r="HV64" s="186" t="s">
        <v>2852</v>
      </c>
      <c r="HW64" s="186">
        <v>1</v>
      </c>
      <c r="HX64" s="186" t="s">
        <v>2814</v>
      </c>
      <c r="HY64" s="186" t="s">
        <v>22</v>
      </c>
      <c r="HZ64" s="186">
        <v>2</v>
      </c>
      <c r="IA64" s="186" t="s">
        <v>2814</v>
      </c>
      <c r="IB64" s="186" t="s">
        <v>1141</v>
      </c>
      <c r="IC64" s="187" t="s">
        <v>2853</v>
      </c>
      <c r="ID64" s="185" t="s">
        <v>1645</v>
      </c>
      <c r="IE64" s="186">
        <v>1</v>
      </c>
      <c r="IF64" s="186" t="s">
        <v>1623</v>
      </c>
      <c r="IG64" s="186" t="s">
        <v>22</v>
      </c>
      <c r="IH64" s="186">
        <v>2</v>
      </c>
      <c r="II64" s="186" t="s">
        <v>1625</v>
      </c>
      <c r="IJ64" s="186" t="s">
        <v>1624</v>
      </c>
      <c r="IK64" s="184" t="s">
        <v>1627</v>
      </c>
      <c r="IL64" s="186" t="s">
        <v>1644</v>
      </c>
      <c r="IM64" s="186">
        <v>1</v>
      </c>
      <c r="IN64" s="186" t="s">
        <v>1623</v>
      </c>
      <c r="IO64" s="186" t="s">
        <v>22</v>
      </c>
      <c r="IP64" s="186">
        <v>2</v>
      </c>
      <c r="IQ64" s="186" t="s">
        <v>1625</v>
      </c>
      <c r="IR64" s="186" t="s">
        <v>1624</v>
      </c>
      <c r="IS64" s="187" t="s">
        <v>1627</v>
      </c>
    </row>
    <row r="65" spans="1:253" s="281" customFormat="1" ht="12.75" customHeight="1" x14ac:dyDescent="0.25">
      <c r="A65" s="281" t="s">
        <v>2285</v>
      </c>
      <c r="B65" s="281" t="s">
        <v>8052</v>
      </c>
      <c r="C65" s="281" t="s">
        <v>2286</v>
      </c>
      <c r="D65" s="281" t="s">
        <v>1037</v>
      </c>
      <c r="E65" s="281" t="s">
        <v>7493</v>
      </c>
      <c r="F65" s="281" t="s">
        <v>2304</v>
      </c>
      <c r="G65" s="174">
        <v>28862000</v>
      </c>
      <c r="H65" s="175" t="s">
        <v>2302</v>
      </c>
      <c r="I65" s="175" t="s">
        <v>42</v>
      </c>
      <c r="J65" s="175">
        <v>1</v>
      </c>
      <c r="K65" s="175" t="s">
        <v>2303</v>
      </c>
      <c r="L65" s="175" t="s">
        <v>1044</v>
      </c>
      <c r="M65" s="176" t="s">
        <v>2291</v>
      </c>
      <c r="N65" s="185" t="s">
        <v>5695</v>
      </c>
      <c r="O65" s="177">
        <v>781990</v>
      </c>
      <c r="P65" s="177" t="s">
        <v>5692</v>
      </c>
      <c r="Q65" s="177" t="s">
        <v>60</v>
      </c>
      <c r="R65" s="177">
        <v>3</v>
      </c>
      <c r="S65" s="177" t="s">
        <v>5694</v>
      </c>
      <c r="T65" s="177" t="s">
        <v>5693</v>
      </c>
      <c r="U65" s="178" t="s">
        <v>5628</v>
      </c>
      <c r="V65" s="185" t="s">
        <v>5699</v>
      </c>
      <c r="W65" s="175">
        <v>18143000</v>
      </c>
      <c r="X65" s="175" t="s">
        <v>5696</v>
      </c>
      <c r="Y65" s="175" t="s">
        <v>60</v>
      </c>
      <c r="Z65" s="175">
        <v>3</v>
      </c>
      <c r="AA65" s="175" t="s">
        <v>5698</v>
      </c>
      <c r="AB65" s="175" t="s">
        <v>5697</v>
      </c>
      <c r="AC65" s="176" t="s">
        <v>5628</v>
      </c>
      <c r="AD65" s="185" t="s">
        <v>5018</v>
      </c>
      <c r="AE65" s="183">
        <v>11321000</v>
      </c>
      <c r="AF65" s="183" t="s">
        <v>5015</v>
      </c>
      <c r="AG65" s="183" t="s">
        <v>22</v>
      </c>
      <c r="AH65" s="183">
        <v>2</v>
      </c>
      <c r="AI65" s="183" t="s">
        <v>5017</v>
      </c>
      <c r="AJ65" s="183" t="s">
        <v>5016</v>
      </c>
      <c r="AK65" s="184" t="s">
        <v>4736</v>
      </c>
      <c r="AL65" s="185" t="s">
        <v>2840</v>
      </c>
      <c r="AM65" s="175">
        <v>94000</v>
      </c>
      <c r="AN65" s="175" t="s">
        <v>2837</v>
      </c>
      <c r="AO65" s="175" t="s">
        <v>22</v>
      </c>
      <c r="AP65" s="175">
        <v>2</v>
      </c>
      <c r="AQ65" s="175" t="s">
        <v>2839</v>
      </c>
      <c r="AR65" s="175" t="s">
        <v>2838</v>
      </c>
      <c r="AS65" s="176" t="s">
        <v>2841</v>
      </c>
      <c r="AT65" s="186" t="s">
        <v>2363</v>
      </c>
      <c r="AU65" s="183">
        <v>0</v>
      </c>
      <c r="AV65" s="183" t="s">
        <v>14</v>
      </c>
      <c r="AW65" s="183" t="s">
        <v>14</v>
      </c>
      <c r="AX65" s="183" t="s">
        <v>14</v>
      </c>
      <c r="AY65" s="183" t="s">
        <v>14</v>
      </c>
      <c r="AZ65" s="183" t="s">
        <v>14</v>
      </c>
      <c r="BA65" s="184" t="s">
        <v>2362</v>
      </c>
      <c r="BB65" s="185" t="s">
        <v>2361</v>
      </c>
      <c r="BC65" s="175">
        <v>0</v>
      </c>
      <c r="BD65" s="175" t="s">
        <v>14</v>
      </c>
      <c r="BE65" s="175" t="s">
        <v>14</v>
      </c>
      <c r="BF65" s="175" t="s">
        <v>14</v>
      </c>
      <c r="BG65" s="175" t="s">
        <v>14</v>
      </c>
      <c r="BH65" s="175" t="s">
        <v>14</v>
      </c>
      <c r="BI65" s="176" t="s">
        <v>2362</v>
      </c>
      <c r="BJ65" s="186" t="s">
        <v>2294</v>
      </c>
      <c r="BK65" s="186" t="s">
        <v>14</v>
      </c>
      <c r="BL65" s="186" t="s">
        <v>14</v>
      </c>
      <c r="BM65" s="186" t="s">
        <v>14</v>
      </c>
      <c r="BN65" s="186" t="s">
        <v>14</v>
      </c>
      <c r="BO65" s="186" t="s">
        <v>14</v>
      </c>
      <c r="BP65" s="183" t="s">
        <v>14</v>
      </c>
      <c r="BQ65" s="187" t="s">
        <v>2291</v>
      </c>
      <c r="BR65" s="185" t="s">
        <v>8330</v>
      </c>
      <c r="BS65" s="179" t="e">
        <v>#N/A</v>
      </c>
      <c r="BT65" s="179" t="e">
        <v>#N/A</v>
      </c>
      <c r="BU65" s="179" t="e">
        <v>#N/A</v>
      </c>
      <c r="BV65" s="179" t="e">
        <v>#N/A</v>
      </c>
      <c r="BW65" s="179" t="e">
        <v>#N/A</v>
      </c>
      <c r="BX65" s="179" t="e">
        <v>#N/A</v>
      </c>
      <c r="BY65" s="176" t="e">
        <v>#N/A</v>
      </c>
      <c r="BZ65" s="186" t="s">
        <v>8331</v>
      </c>
      <c r="CA65" s="186" t="e">
        <v>#N/A</v>
      </c>
      <c r="CB65" s="186" t="e">
        <v>#N/A</v>
      </c>
      <c r="CC65" s="186" t="e">
        <v>#N/A</v>
      </c>
      <c r="CD65" s="186" t="e">
        <v>#N/A</v>
      </c>
      <c r="CE65" s="186" t="e">
        <v>#N/A</v>
      </c>
      <c r="CF65" s="186" t="e">
        <v>#N/A</v>
      </c>
      <c r="CG65" s="187" t="e">
        <v>#N/A</v>
      </c>
      <c r="CH65" s="185" t="s">
        <v>8332</v>
      </c>
      <c r="CI65" s="186" t="e">
        <v>#N/A</v>
      </c>
      <c r="CJ65" s="186" t="e">
        <v>#N/A</v>
      </c>
      <c r="CK65" s="186" t="e">
        <v>#N/A</v>
      </c>
      <c r="CL65" s="186" t="e">
        <v>#N/A</v>
      </c>
      <c r="CM65" s="186" t="e">
        <v>#N/A</v>
      </c>
      <c r="CN65" s="186" t="e">
        <v>#N/A</v>
      </c>
      <c r="CO65" s="188" t="e">
        <v>#N/A</v>
      </c>
      <c r="CP65" s="186" t="s">
        <v>8333</v>
      </c>
      <c r="CQ65" s="179" t="e">
        <v>#N/A</v>
      </c>
      <c r="CR65" s="179" t="e">
        <v>#N/A</v>
      </c>
      <c r="CS65" s="179" t="e">
        <v>#N/A</v>
      </c>
      <c r="CT65" s="179" t="e">
        <v>#N/A</v>
      </c>
      <c r="CU65" s="179" t="e">
        <v>#N/A</v>
      </c>
      <c r="CV65" s="179" t="e">
        <v>#N/A</v>
      </c>
      <c r="CW65" s="176" t="e">
        <v>#N/A</v>
      </c>
      <c r="CX65" s="186" t="s">
        <v>5021</v>
      </c>
      <c r="CY65" s="183">
        <v>2914000</v>
      </c>
      <c r="CZ65" s="183" t="s">
        <v>5011</v>
      </c>
      <c r="DA65" s="183" t="s">
        <v>22</v>
      </c>
      <c r="DB65" s="183">
        <v>2</v>
      </c>
      <c r="DC65" s="183" t="s">
        <v>5020</v>
      </c>
      <c r="DD65" s="183" t="s">
        <v>5019</v>
      </c>
      <c r="DE65" s="189" t="s">
        <v>4736</v>
      </c>
      <c r="DF65" s="185" t="s">
        <v>5022</v>
      </c>
      <c r="DG65" s="175">
        <v>6822000</v>
      </c>
      <c r="DH65" s="179" t="s">
        <v>5011</v>
      </c>
      <c r="DI65" s="179" t="s">
        <v>22</v>
      </c>
      <c r="DJ65" s="179">
        <v>2</v>
      </c>
      <c r="DK65" s="179" t="s">
        <v>5020</v>
      </c>
      <c r="DL65" s="179" t="s">
        <v>5019</v>
      </c>
      <c r="DM65" s="176" t="s">
        <v>4736</v>
      </c>
      <c r="DN65" s="186" t="s">
        <v>5023</v>
      </c>
      <c r="DO65" s="183">
        <v>8407000</v>
      </c>
      <c r="DP65" s="186" t="s">
        <v>5011</v>
      </c>
      <c r="DQ65" s="186" t="s">
        <v>22</v>
      </c>
      <c r="DR65" s="186">
        <v>2</v>
      </c>
      <c r="DS65" s="186" t="s">
        <v>5020</v>
      </c>
      <c r="DT65" s="186" t="s">
        <v>5019</v>
      </c>
      <c r="DU65" s="187" t="s">
        <v>4736</v>
      </c>
      <c r="DV65" s="185" t="s">
        <v>5024</v>
      </c>
      <c r="DW65" s="175">
        <v>2649000</v>
      </c>
      <c r="DX65" s="179" t="s">
        <v>5011</v>
      </c>
      <c r="DY65" s="179" t="s">
        <v>22</v>
      </c>
      <c r="DZ65" s="179">
        <v>2</v>
      </c>
      <c r="EA65" s="179" t="s">
        <v>5020</v>
      </c>
      <c r="EB65" s="179" t="s">
        <v>5019</v>
      </c>
      <c r="EC65" s="176" t="s">
        <v>4736</v>
      </c>
      <c r="ED65" s="186" t="s">
        <v>5025</v>
      </c>
      <c r="EE65" s="183">
        <v>265000</v>
      </c>
      <c r="EF65" s="186" t="s">
        <v>5011</v>
      </c>
      <c r="EG65" s="186" t="s">
        <v>22</v>
      </c>
      <c r="EH65" s="186">
        <v>2</v>
      </c>
      <c r="EI65" s="186" t="s">
        <v>5020</v>
      </c>
      <c r="EJ65" s="186" t="s">
        <v>5019</v>
      </c>
      <c r="EK65" s="187" t="s">
        <v>4736</v>
      </c>
      <c r="EL65" s="185" t="s">
        <v>5026</v>
      </c>
      <c r="EM65" s="175">
        <v>0</v>
      </c>
      <c r="EN65" s="179" t="s">
        <v>5011</v>
      </c>
      <c r="EO65" s="179" t="s">
        <v>22</v>
      </c>
      <c r="EP65" s="179">
        <v>2</v>
      </c>
      <c r="EQ65" s="179" t="s">
        <v>5020</v>
      </c>
      <c r="ER65" s="179" t="s">
        <v>5019</v>
      </c>
      <c r="ES65" s="176" t="s">
        <v>4736</v>
      </c>
      <c r="ET65" s="186" t="s">
        <v>5722</v>
      </c>
      <c r="EU65" s="186">
        <v>663</v>
      </c>
      <c r="EV65" s="186" t="s">
        <v>5716</v>
      </c>
      <c r="EW65" s="186" t="s">
        <v>22</v>
      </c>
      <c r="EX65" s="186">
        <v>2</v>
      </c>
      <c r="EY65" s="186" t="s">
        <v>5718</v>
      </c>
      <c r="EZ65" s="186" t="s">
        <v>5717</v>
      </c>
      <c r="FA65" s="187" t="s">
        <v>5628</v>
      </c>
      <c r="FB65" s="185" t="s">
        <v>2290</v>
      </c>
      <c r="FC65" s="179">
        <v>3</v>
      </c>
      <c r="FD65" s="179" t="s">
        <v>2287</v>
      </c>
      <c r="FE65" s="179" t="s">
        <v>22</v>
      </c>
      <c r="FF65" s="179">
        <v>2</v>
      </c>
      <c r="FG65" s="179" t="s">
        <v>2289</v>
      </c>
      <c r="FH65" s="179" t="s">
        <v>2288</v>
      </c>
      <c r="FI65" s="176" t="s">
        <v>2291</v>
      </c>
      <c r="FJ65" s="185" t="s">
        <v>8334</v>
      </c>
      <c r="FK65" s="186" t="e">
        <v>#N/A</v>
      </c>
      <c r="FL65" s="186" t="e">
        <v>#N/A</v>
      </c>
      <c r="FM65" s="186" t="e">
        <v>#N/A</v>
      </c>
      <c r="FN65" s="186" t="e">
        <v>#N/A</v>
      </c>
      <c r="FO65" s="186" t="e">
        <v>#N/A</v>
      </c>
      <c r="FP65" s="183" t="e">
        <v>#N/A</v>
      </c>
      <c r="FQ65" s="184" t="e">
        <v>#N/A</v>
      </c>
      <c r="FR65" s="185" t="s">
        <v>8335</v>
      </c>
      <c r="FS65" s="179" t="e">
        <v>#N/A</v>
      </c>
      <c r="FT65" s="179" t="e">
        <v>#N/A</v>
      </c>
      <c r="FU65" s="179" t="e">
        <v>#N/A</v>
      </c>
      <c r="FV65" s="179" t="e">
        <v>#N/A</v>
      </c>
      <c r="FW65" s="179" t="e">
        <v>#N/A</v>
      </c>
      <c r="FX65" s="179" t="e">
        <v>#N/A</v>
      </c>
      <c r="FY65" s="176" t="e">
        <v>#N/A</v>
      </c>
      <c r="FZ65" s="186" t="s">
        <v>2295</v>
      </c>
      <c r="GA65" s="186">
        <v>0</v>
      </c>
      <c r="GB65" s="186" t="s">
        <v>2292</v>
      </c>
      <c r="GC65" s="186" t="s">
        <v>22</v>
      </c>
      <c r="GD65" s="186">
        <v>2</v>
      </c>
      <c r="GE65" s="186" t="s">
        <v>14</v>
      </c>
      <c r="GF65" s="186" t="s">
        <v>2044</v>
      </c>
      <c r="GG65" s="187" t="s">
        <v>2291</v>
      </c>
      <c r="GH65" s="185" t="s">
        <v>2301</v>
      </c>
      <c r="GI65" s="179">
        <v>0</v>
      </c>
      <c r="GJ65" s="179" t="s">
        <v>2292</v>
      </c>
      <c r="GK65" s="179" t="s">
        <v>22</v>
      </c>
      <c r="GL65" s="179">
        <v>2</v>
      </c>
      <c r="GM65" s="179" t="s">
        <v>14</v>
      </c>
      <c r="GN65" s="179" t="s">
        <v>2044</v>
      </c>
      <c r="GO65" s="176" t="s">
        <v>2291</v>
      </c>
      <c r="GP65" s="186" t="s">
        <v>2296</v>
      </c>
      <c r="GQ65" s="186">
        <v>0</v>
      </c>
      <c r="GR65" s="186" t="s">
        <v>2292</v>
      </c>
      <c r="GS65" s="186" t="s">
        <v>22</v>
      </c>
      <c r="GT65" s="186">
        <v>2</v>
      </c>
      <c r="GU65" s="186" t="s">
        <v>14</v>
      </c>
      <c r="GV65" s="186" t="s">
        <v>2044</v>
      </c>
      <c r="GW65" s="187" t="s">
        <v>2291</v>
      </c>
      <c r="GX65" s="185" t="s">
        <v>2305</v>
      </c>
      <c r="GY65" s="179">
        <v>1</v>
      </c>
      <c r="GZ65" s="179" t="s">
        <v>2292</v>
      </c>
      <c r="HA65" s="179" t="s">
        <v>22</v>
      </c>
      <c r="HB65" s="179">
        <v>2</v>
      </c>
      <c r="HC65" s="179" t="s">
        <v>14</v>
      </c>
      <c r="HD65" s="179" t="s">
        <v>2044</v>
      </c>
      <c r="HE65" s="176" t="s">
        <v>2291</v>
      </c>
      <c r="HF65" s="186" t="s">
        <v>2293</v>
      </c>
      <c r="HG65" s="186">
        <v>0</v>
      </c>
      <c r="HH65" s="186" t="s">
        <v>2292</v>
      </c>
      <c r="HI65" s="186" t="s">
        <v>22</v>
      </c>
      <c r="HJ65" s="186">
        <v>2</v>
      </c>
      <c r="HK65" s="186" t="s">
        <v>14</v>
      </c>
      <c r="HL65" s="186" t="s">
        <v>2044</v>
      </c>
      <c r="HM65" s="187" t="s">
        <v>2291</v>
      </c>
      <c r="HN65" s="185" t="s">
        <v>2300</v>
      </c>
      <c r="HO65" s="179">
        <v>0</v>
      </c>
      <c r="HP65" s="179" t="s">
        <v>2292</v>
      </c>
      <c r="HQ65" s="179" t="s">
        <v>22</v>
      </c>
      <c r="HR65" s="179">
        <v>2</v>
      </c>
      <c r="HS65" s="179" t="s">
        <v>14</v>
      </c>
      <c r="HT65" s="179" t="s">
        <v>2044</v>
      </c>
      <c r="HU65" s="176" t="s">
        <v>2291</v>
      </c>
      <c r="HV65" s="186" t="s">
        <v>2297</v>
      </c>
      <c r="HW65" s="186">
        <v>1</v>
      </c>
      <c r="HX65" s="186" t="s">
        <v>2292</v>
      </c>
      <c r="HY65" s="186" t="s">
        <v>22</v>
      </c>
      <c r="HZ65" s="186">
        <v>2</v>
      </c>
      <c r="IA65" s="186" t="s">
        <v>14</v>
      </c>
      <c r="IB65" s="186" t="s">
        <v>2044</v>
      </c>
      <c r="IC65" s="187" t="s">
        <v>2291</v>
      </c>
      <c r="ID65" s="185" t="s">
        <v>2299</v>
      </c>
      <c r="IE65" s="179">
        <v>0</v>
      </c>
      <c r="IF65" s="179" t="s">
        <v>2292</v>
      </c>
      <c r="IG65" s="179" t="s">
        <v>22</v>
      </c>
      <c r="IH65" s="179">
        <v>2</v>
      </c>
      <c r="II65" s="179" t="s">
        <v>14</v>
      </c>
      <c r="IJ65" s="179" t="s">
        <v>2044</v>
      </c>
      <c r="IK65" s="176" t="s">
        <v>2291</v>
      </c>
      <c r="IL65" s="186" t="s">
        <v>2298</v>
      </c>
      <c r="IM65" s="186">
        <v>1</v>
      </c>
      <c r="IN65" s="186" t="s">
        <v>2292</v>
      </c>
      <c r="IO65" s="186" t="s">
        <v>22</v>
      </c>
      <c r="IP65" s="186">
        <v>2</v>
      </c>
      <c r="IQ65" s="186" t="s">
        <v>14</v>
      </c>
      <c r="IR65" s="186" t="s">
        <v>2044</v>
      </c>
      <c r="IS65" s="187" t="s">
        <v>2291</v>
      </c>
    </row>
    <row r="66" spans="1:253" s="281" customFormat="1" ht="12.75" customHeight="1" x14ac:dyDescent="0.25">
      <c r="A66" s="281" t="s">
        <v>5364</v>
      </c>
      <c r="B66" s="281" t="s">
        <v>8004</v>
      </c>
      <c r="C66" s="281" t="s">
        <v>5365</v>
      </c>
      <c r="D66" s="281" t="s">
        <v>1037</v>
      </c>
      <c r="E66" s="281" t="s">
        <v>7493</v>
      </c>
      <c r="F66" s="281" t="s">
        <v>5367</v>
      </c>
      <c r="G66" s="174">
        <v>28862000</v>
      </c>
      <c r="H66" s="175" t="s">
        <v>1043</v>
      </c>
      <c r="I66" s="175" t="s">
        <v>42</v>
      </c>
      <c r="J66" s="175">
        <v>1</v>
      </c>
      <c r="K66" s="175" t="s">
        <v>5366</v>
      </c>
      <c r="L66" s="175" t="s">
        <v>1044</v>
      </c>
      <c r="M66" s="176" t="s">
        <v>5368</v>
      </c>
      <c r="N66" s="185" t="s">
        <v>5372</v>
      </c>
      <c r="O66" s="177">
        <v>377612</v>
      </c>
      <c r="P66" s="177" t="s">
        <v>5369</v>
      </c>
      <c r="Q66" s="177" t="s">
        <v>60</v>
      </c>
      <c r="R66" s="177">
        <v>3</v>
      </c>
      <c r="S66" s="177" t="s">
        <v>5371</v>
      </c>
      <c r="T66" s="177" t="s">
        <v>5370</v>
      </c>
      <c r="U66" s="178" t="s">
        <v>5368</v>
      </c>
      <c r="V66" s="185" t="s">
        <v>5374</v>
      </c>
      <c r="W66" s="175">
        <v>12187000</v>
      </c>
      <c r="X66" s="175" t="s">
        <v>5369</v>
      </c>
      <c r="Y66" s="175" t="s">
        <v>60</v>
      </c>
      <c r="Z66" s="175">
        <v>3</v>
      </c>
      <c r="AA66" s="175" t="s">
        <v>5373</v>
      </c>
      <c r="AB66" s="175" t="s">
        <v>5370</v>
      </c>
      <c r="AC66" s="176" t="s">
        <v>5368</v>
      </c>
      <c r="AD66" s="185" t="s">
        <v>5651</v>
      </c>
      <c r="AE66" s="183">
        <v>441000</v>
      </c>
      <c r="AF66" s="183" t="s">
        <v>5648</v>
      </c>
      <c r="AG66" s="183" t="s">
        <v>22</v>
      </c>
      <c r="AH66" s="183">
        <v>2</v>
      </c>
      <c r="AI66" s="183" t="s">
        <v>5650</v>
      </c>
      <c r="AJ66" s="183" t="s">
        <v>5649</v>
      </c>
      <c r="AK66" s="184" t="s">
        <v>5628</v>
      </c>
      <c r="AL66" s="185" t="s">
        <v>5653</v>
      </c>
      <c r="AM66" s="175">
        <v>43000</v>
      </c>
      <c r="AN66" s="175" t="s">
        <v>5648</v>
      </c>
      <c r="AO66" s="175" t="s">
        <v>22</v>
      </c>
      <c r="AP66" s="175">
        <v>2</v>
      </c>
      <c r="AQ66" s="175" t="s">
        <v>5652</v>
      </c>
      <c r="AR66" s="175" t="s">
        <v>5649</v>
      </c>
      <c r="AS66" s="176" t="s">
        <v>5628</v>
      </c>
      <c r="AT66" s="186" t="s">
        <v>5378</v>
      </c>
      <c r="AU66" s="183">
        <v>18</v>
      </c>
      <c r="AV66" s="183" t="s">
        <v>5375</v>
      </c>
      <c r="AW66" s="183" t="s">
        <v>60</v>
      </c>
      <c r="AX66" s="183">
        <v>3</v>
      </c>
      <c r="AY66" s="183" t="s">
        <v>5377</v>
      </c>
      <c r="AZ66" s="183" t="s">
        <v>5376</v>
      </c>
      <c r="BA66" s="184" t="s">
        <v>5368</v>
      </c>
      <c r="BB66" s="185" t="s">
        <v>5408</v>
      </c>
      <c r="BC66" s="175" t="s">
        <v>14</v>
      </c>
      <c r="BD66" s="175" t="s">
        <v>14</v>
      </c>
      <c r="BE66" s="175" t="s">
        <v>14</v>
      </c>
      <c r="BF66" s="175" t="s">
        <v>14</v>
      </c>
      <c r="BG66" s="175" t="s">
        <v>379</v>
      </c>
      <c r="BH66" s="175" t="s">
        <v>14</v>
      </c>
      <c r="BI66" s="176" t="s">
        <v>5368</v>
      </c>
      <c r="BJ66" s="186" t="s">
        <v>5382</v>
      </c>
      <c r="BK66" s="186">
        <v>13</v>
      </c>
      <c r="BL66" s="186" t="s">
        <v>5379</v>
      </c>
      <c r="BM66" s="186" t="s">
        <v>22</v>
      </c>
      <c r="BN66" s="186">
        <v>2</v>
      </c>
      <c r="BO66" s="186" t="s">
        <v>5381</v>
      </c>
      <c r="BP66" s="183" t="s">
        <v>5380</v>
      </c>
      <c r="BQ66" s="187" t="s">
        <v>5368</v>
      </c>
      <c r="BR66" s="185" t="s">
        <v>5655</v>
      </c>
      <c r="BS66" s="179">
        <v>56364</v>
      </c>
      <c r="BT66" s="179" t="s">
        <v>5648</v>
      </c>
      <c r="BU66" s="179" t="s">
        <v>22</v>
      </c>
      <c r="BV66" s="179">
        <v>2</v>
      </c>
      <c r="BW66" s="179" t="s">
        <v>5654</v>
      </c>
      <c r="BX66" s="179" t="s">
        <v>5649</v>
      </c>
      <c r="BY66" s="176" t="s">
        <v>5628</v>
      </c>
      <c r="BZ66" s="186" t="s">
        <v>5384</v>
      </c>
      <c r="CA66" s="186">
        <v>8565</v>
      </c>
      <c r="CB66" s="186" t="s">
        <v>5375</v>
      </c>
      <c r="CC66" s="186" t="s">
        <v>22</v>
      </c>
      <c r="CD66" s="186">
        <v>2</v>
      </c>
      <c r="CE66" s="186" t="s">
        <v>5383</v>
      </c>
      <c r="CF66" s="186" t="s">
        <v>5376</v>
      </c>
      <c r="CG66" s="187" t="s">
        <v>5368</v>
      </c>
      <c r="CH66" s="185" t="s">
        <v>8336</v>
      </c>
      <c r="CI66" s="186" t="e">
        <v>#N/A</v>
      </c>
      <c r="CJ66" s="186" t="e">
        <v>#N/A</v>
      </c>
      <c r="CK66" s="186" t="e">
        <v>#N/A</v>
      </c>
      <c r="CL66" s="186" t="e">
        <v>#N/A</v>
      </c>
      <c r="CM66" s="186" t="e">
        <v>#N/A</v>
      </c>
      <c r="CN66" s="186" t="e">
        <v>#N/A</v>
      </c>
      <c r="CO66" s="188" t="e">
        <v>#N/A</v>
      </c>
      <c r="CP66" s="186" t="s">
        <v>5407</v>
      </c>
      <c r="CQ66" s="179" t="s">
        <v>14</v>
      </c>
      <c r="CR66" s="179" t="s">
        <v>14</v>
      </c>
      <c r="CS66" s="179" t="s">
        <v>14</v>
      </c>
      <c r="CT66" s="179" t="s">
        <v>14</v>
      </c>
      <c r="CU66" s="179" t="s">
        <v>379</v>
      </c>
      <c r="CV66" s="179" t="s">
        <v>14</v>
      </c>
      <c r="CW66" s="176" t="s">
        <v>5368</v>
      </c>
      <c r="CX66" s="186" t="s">
        <v>5659</v>
      </c>
      <c r="CY66" s="183">
        <v>260000</v>
      </c>
      <c r="CZ66" s="183" t="s">
        <v>5656</v>
      </c>
      <c r="DA66" s="183" t="s">
        <v>60</v>
      </c>
      <c r="DB66" s="183">
        <v>3</v>
      </c>
      <c r="DC66" s="183" t="s">
        <v>5658</v>
      </c>
      <c r="DD66" s="183" t="s">
        <v>5657</v>
      </c>
      <c r="DE66" s="189" t="s">
        <v>5628</v>
      </c>
      <c r="DF66" s="185" t="s">
        <v>5660</v>
      </c>
      <c r="DG66" s="175">
        <v>11746000</v>
      </c>
      <c r="DH66" s="179" t="s">
        <v>5656</v>
      </c>
      <c r="DI66" s="179" t="s">
        <v>60</v>
      </c>
      <c r="DJ66" s="179">
        <v>3</v>
      </c>
      <c r="DK66" s="179" t="s">
        <v>5658</v>
      </c>
      <c r="DL66" s="179" t="s">
        <v>5657</v>
      </c>
      <c r="DM66" s="176" t="s">
        <v>5628</v>
      </c>
      <c r="DN66" s="186" t="s">
        <v>5661</v>
      </c>
      <c r="DO66" s="183">
        <v>181000</v>
      </c>
      <c r="DP66" s="186" t="s">
        <v>5656</v>
      </c>
      <c r="DQ66" s="186" t="s">
        <v>60</v>
      </c>
      <c r="DR66" s="186">
        <v>3</v>
      </c>
      <c r="DS66" s="186" t="s">
        <v>5658</v>
      </c>
      <c r="DT66" s="186" t="s">
        <v>5657</v>
      </c>
      <c r="DU66" s="187" t="s">
        <v>5628</v>
      </c>
      <c r="DV66" s="185" t="s">
        <v>5662</v>
      </c>
      <c r="DW66" s="175">
        <v>217000</v>
      </c>
      <c r="DX66" s="179" t="s">
        <v>5656</v>
      </c>
      <c r="DY66" s="179" t="s">
        <v>60</v>
      </c>
      <c r="DZ66" s="179">
        <v>3</v>
      </c>
      <c r="EA66" s="179" t="s">
        <v>5658</v>
      </c>
      <c r="EB66" s="179" t="s">
        <v>5657</v>
      </c>
      <c r="EC66" s="176" t="s">
        <v>5628</v>
      </c>
      <c r="ED66" s="186" t="s">
        <v>5663</v>
      </c>
      <c r="EE66" s="183">
        <v>43000</v>
      </c>
      <c r="EF66" s="186" t="s">
        <v>5656</v>
      </c>
      <c r="EG66" s="186" t="s">
        <v>60</v>
      </c>
      <c r="EH66" s="186">
        <v>3</v>
      </c>
      <c r="EI66" s="186" t="s">
        <v>5658</v>
      </c>
      <c r="EJ66" s="186" t="s">
        <v>5657</v>
      </c>
      <c r="EK66" s="187" t="s">
        <v>5628</v>
      </c>
      <c r="EL66" s="185" t="s">
        <v>5664</v>
      </c>
      <c r="EM66" s="175">
        <v>0</v>
      </c>
      <c r="EN66" s="179" t="s">
        <v>5656</v>
      </c>
      <c r="EO66" s="179" t="s">
        <v>60</v>
      </c>
      <c r="EP66" s="179">
        <v>3</v>
      </c>
      <c r="EQ66" s="179" t="s">
        <v>5658</v>
      </c>
      <c r="ER66" s="179" t="s">
        <v>5657</v>
      </c>
      <c r="ES66" s="176" t="s">
        <v>5628</v>
      </c>
      <c r="ET66" s="186" t="s">
        <v>5723</v>
      </c>
      <c r="EU66" s="186">
        <v>663</v>
      </c>
      <c r="EV66" s="186" t="s">
        <v>5716</v>
      </c>
      <c r="EW66" s="186" t="s">
        <v>22</v>
      </c>
      <c r="EX66" s="186">
        <v>2</v>
      </c>
      <c r="EY66" s="186" t="s">
        <v>5718</v>
      </c>
      <c r="EZ66" s="186" t="s">
        <v>5717</v>
      </c>
      <c r="FA66" s="187" t="s">
        <v>5628</v>
      </c>
      <c r="FB66" s="185" t="s">
        <v>5388</v>
      </c>
      <c r="FC66" s="179">
        <v>3</v>
      </c>
      <c r="FD66" s="179" t="s">
        <v>5385</v>
      </c>
      <c r="FE66" s="179" t="s">
        <v>22</v>
      </c>
      <c r="FF66" s="179">
        <v>2</v>
      </c>
      <c r="FG66" s="179" t="s">
        <v>5387</v>
      </c>
      <c r="FH66" s="179" t="s">
        <v>5386</v>
      </c>
      <c r="FI66" s="176" t="s">
        <v>5368</v>
      </c>
      <c r="FJ66" s="185" t="s">
        <v>5507</v>
      </c>
      <c r="FK66" s="186" t="s">
        <v>14</v>
      </c>
      <c r="FL66" s="186" t="s">
        <v>14</v>
      </c>
      <c r="FM66" s="186" t="s">
        <v>14</v>
      </c>
      <c r="FN66" s="186" t="s">
        <v>14</v>
      </c>
      <c r="FO66" s="186" t="s">
        <v>14</v>
      </c>
      <c r="FP66" s="183" t="s">
        <v>14</v>
      </c>
      <c r="FQ66" s="184" t="s">
        <v>5508</v>
      </c>
      <c r="FR66" s="185" t="s">
        <v>5509</v>
      </c>
      <c r="FS66" s="179" t="s">
        <v>14</v>
      </c>
      <c r="FT66" s="179" t="s">
        <v>14</v>
      </c>
      <c r="FU66" s="179" t="s">
        <v>14</v>
      </c>
      <c r="FV66" s="179" t="s">
        <v>14</v>
      </c>
      <c r="FW66" s="179" t="s">
        <v>14</v>
      </c>
      <c r="FX66" s="179" t="s">
        <v>14</v>
      </c>
      <c r="FY66" s="176" t="s">
        <v>5508</v>
      </c>
      <c r="FZ66" s="186" t="s">
        <v>5394</v>
      </c>
      <c r="GA66" s="186">
        <v>1</v>
      </c>
      <c r="GB66" s="186" t="s">
        <v>5392</v>
      </c>
      <c r="GC66" s="186" t="s">
        <v>22</v>
      </c>
      <c r="GD66" s="186">
        <v>2</v>
      </c>
      <c r="GE66" s="186" t="s">
        <v>2814</v>
      </c>
      <c r="GF66" s="186" t="s">
        <v>5393</v>
      </c>
      <c r="GG66" s="187" t="s">
        <v>5368</v>
      </c>
      <c r="GH66" s="185" t="s">
        <v>5395</v>
      </c>
      <c r="GI66" s="179">
        <v>1</v>
      </c>
      <c r="GJ66" s="179" t="s">
        <v>5392</v>
      </c>
      <c r="GK66" s="179" t="s">
        <v>22</v>
      </c>
      <c r="GL66" s="179">
        <v>2</v>
      </c>
      <c r="GM66" s="179" t="s">
        <v>2814</v>
      </c>
      <c r="GN66" s="179" t="s">
        <v>5393</v>
      </c>
      <c r="GO66" s="176" t="s">
        <v>5368</v>
      </c>
      <c r="GP66" s="186" t="s">
        <v>5398</v>
      </c>
      <c r="GQ66" s="186">
        <v>0</v>
      </c>
      <c r="GR66" s="186" t="s">
        <v>5396</v>
      </c>
      <c r="GS66" s="186" t="s">
        <v>22</v>
      </c>
      <c r="GT66" s="186">
        <v>2</v>
      </c>
      <c r="GU66" s="186" t="s">
        <v>2814</v>
      </c>
      <c r="GV66" s="186" t="s">
        <v>5397</v>
      </c>
      <c r="GW66" s="187" t="s">
        <v>5368</v>
      </c>
      <c r="GX66" s="185" t="s">
        <v>5399</v>
      </c>
      <c r="GY66" s="179">
        <v>0</v>
      </c>
      <c r="GZ66" s="179" t="s">
        <v>5396</v>
      </c>
      <c r="HA66" s="179" t="s">
        <v>22</v>
      </c>
      <c r="HB66" s="179">
        <v>2</v>
      </c>
      <c r="HC66" s="179" t="s">
        <v>2814</v>
      </c>
      <c r="HD66" s="179" t="s">
        <v>5397</v>
      </c>
      <c r="HE66" s="176" t="s">
        <v>5368</v>
      </c>
      <c r="HF66" s="186" t="s">
        <v>5389</v>
      </c>
      <c r="HG66" s="186">
        <v>0</v>
      </c>
      <c r="HH66" s="186" t="s">
        <v>5375</v>
      </c>
      <c r="HI66" s="186" t="s">
        <v>22</v>
      </c>
      <c r="HJ66" s="186">
        <v>2</v>
      </c>
      <c r="HK66" s="186" t="s">
        <v>2814</v>
      </c>
      <c r="HL66" s="186" t="s">
        <v>5376</v>
      </c>
      <c r="HM66" s="187" t="s">
        <v>5368</v>
      </c>
      <c r="HN66" s="185" t="s">
        <v>5391</v>
      </c>
      <c r="HO66" s="179">
        <v>1</v>
      </c>
      <c r="HP66" s="179" t="s">
        <v>5385</v>
      </c>
      <c r="HQ66" s="179" t="s">
        <v>22</v>
      </c>
      <c r="HR66" s="179">
        <v>2</v>
      </c>
      <c r="HS66" s="179" t="s">
        <v>2814</v>
      </c>
      <c r="HT66" s="179" t="s">
        <v>5390</v>
      </c>
      <c r="HU66" s="176" t="s">
        <v>5368</v>
      </c>
      <c r="HV66" s="186" t="s">
        <v>5400</v>
      </c>
      <c r="HW66" s="186">
        <v>0</v>
      </c>
      <c r="HX66" s="186" t="s">
        <v>5396</v>
      </c>
      <c r="HY66" s="186" t="s">
        <v>22</v>
      </c>
      <c r="HZ66" s="186">
        <v>2</v>
      </c>
      <c r="IA66" s="186" t="s">
        <v>2814</v>
      </c>
      <c r="IB66" s="186" t="s">
        <v>5397</v>
      </c>
      <c r="IC66" s="187" t="s">
        <v>5368</v>
      </c>
      <c r="ID66" s="185" t="s">
        <v>5403</v>
      </c>
      <c r="IE66" s="179">
        <v>1</v>
      </c>
      <c r="IF66" s="179" t="s">
        <v>5401</v>
      </c>
      <c r="IG66" s="179" t="s">
        <v>22</v>
      </c>
      <c r="IH66" s="179">
        <v>2</v>
      </c>
      <c r="II66" s="179" t="s">
        <v>2814</v>
      </c>
      <c r="IJ66" s="179" t="s">
        <v>5402</v>
      </c>
      <c r="IK66" s="176" t="s">
        <v>5368</v>
      </c>
      <c r="IL66" s="186" t="s">
        <v>5406</v>
      </c>
      <c r="IM66" s="186">
        <v>3</v>
      </c>
      <c r="IN66" s="186" t="s">
        <v>5404</v>
      </c>
      <c r="IO66" s="186" t="s">
        <v>42</v>
      </c>
      <c r="IP66" s="186">
        <v>1</v>
      </c>
      <c r="IQ66" s="186" t="s">
        <v>2814</v>
      </c>
      <c r="IR66" s="186" t="s">
        <v>5405</v>
      </c>
      <c r="IS66" s="187" t="s">
        <v>5368</v>
      </c>
    </row>
    <row r="67" spans="1:253" s="281" customFormat="1" ht="12.75" customHeight="1" x14ac:dyDescent="0.25">
      <c r="A67" s="281" t="s">
        <v>559</v>
      </c>
      <c r="B67" s="281" t="s">
        <v>7953</v>
      </c>
      <c r="C67" s="281" t="s">
        <v>560</v>
      </c>
      <c r="D67" s="281" t="s">
        <v>561</v>
      </c>
      <c r="E67" s="281" t="s">
        <v>7480</v>
      </c>
      <c r="F67" s="281" t="s">
        <v>5412</v>
      </c>
      <c r="G67" s="174">
        <v>4147000</v>
      </c>
      <c r="H67" s="175" t="s">
        <v>5409</v>
      </c>
      <c r="I67" s="175" t="s">
        <v>22</v>
      </c>
      <c r="J67" s="175">
        <v>2</v>
      </c>
      <c r="K67" s="175" t="s">
        <v>5411</v>
      </c>
      <c r="L67" s="175" t="s">
        <v>5410</v>
      </c>
      <c r="M67" s="176" t="s">
        <v>5413</v>
      </c>
      <c r="N67" s="185" t="s">
        <v>567</v>
      </c>
      <c r="O67" s="177">
        <v>75</v>
      </c>
      <c r="P67" s="177" t="s">
        <v>565</v>
      </c>
      <c r="Q67" s="177" t="s">
        <v>22</v>
      </c>
      <c r="R67" s="177">
        <v>2</v>
      </c>
      <c r="S67" s="177" t="s">
        <v>566</v>
      </c>
      <c r="T67" s="177">
        <v>0</v>
      </c>
      <c r="U67" s="178" t="s">
        <v>457</v>
      </c>
      <c r="V67" s="185" t="s">
        <v>5417</v>
      </c>
      <c r="W67" s="175">
        <v>73000</v>
      </c>
      <c r="X67" s="175" t="s">
        <v>5414</v>
      </c>
      <c r="Y67" s="175" t="s">
        <v>22</v>
      </c>
      <c r="Z67" s="175">
        <v>2</v>
      </c>
      <c r="AA67" s="175" t="s">
        <v>5416</v>
      </c>
      <c r="AB67" s="175" t="s">
        <v>5415</v>
      </c>
      <c r="AC67" s="176" t="s">
        <v>5413</v>
      </c>
      <c r="AD67" s="185" t="s">
        <v>5420</v>
      </c>
      <c r="AE67" s="183">
        <v>63000</v>
      </c>
      <c r="AF67" s="183" t="s">
        <v>5133</v>
      </c>
      <c r="AG67" s="183" t="s">
        <v>22</v>
      </c>
      <c r="AH67" s="183">
        <v>2</v>
      </c>
      <c r="AI67" s="183" t="s">
        <v>5419</v>
      </c>
      <c r="AJ67" s="183" t="s">
        <v>5418</v>
      </c>
      <c r="AK67" s="184" t="s">
        <v>5413</v>
      </c>
      <c r="AL67" s="185" t="s">
        <v>5421</v>
      </c>
      <c r="AM67" s="175">
        <v>63000</v>
      </c>
      <c r="AN67" s="175" t="s">
        <v>5133</v>
      </c>
      <c r="AO67" s="175" t="s">
        <v>22</v>
      </c>
      <c r="AP67" s="175">
        <v>2</v>
      </c>
      <c r="AQ67" s="175" t="s">
        <v>5419</v>
      </c>
      <c r="AR67" s="175" t="s">
        <v>5418</v>
      </c>
      <c r="AS67" s="176" t="s">
        <v>5413</v>
      </c>
      <c r="AT67" s="186" t="s">
        <v>1369</v>
      </c>
      <c r="AU67" s="183">
        <v>0</v>
      </c>
      <c r="AV67" s="183">
        <v>0</v>
      </c>
      <c r="AW67" s="183" t="s">
        <v>42</v>
      </c>
      <c r="AX67" s="183">
        <v>1</v>
      </c>
      <c r="AY67" s="183">
        <v>0</v>
      </c>
      <c r="AZ67" s="183" t="s">
        <v>14</v>
      </c>
      <c r="BA67" s="184" t="s">
        <v>1359</v>
      </c>
      <c r="BB67" s="185" t="s">
        <v>564</v>
      </c>
      <c r="BC67" s="175" t="s">
        <v>14</v>
      </c>
      <c r="BD67" s="175">
        <v>0</v>
      </c>
      <c r="BE67" s="175" t="s">
        <v>22</v>
      </c>
      <c r="BF67" s="175">
        <v>2</v>
      </c>
      <c r="BG67" s="175">
        <v>0</v>
      </c>
      <c r="BH67" s="175">
        <v>0</v>
      </c>
      <c r="BI67" s="176" t="s">
        <v>457</v>
      </c>
      <c r="BJ67" s="186" t="s">
        <v>1368</v>
      </c>
      <c r="BK67" s="186" t="s">
        <v>14</v>
      </c>
      <c r="BL67" s="186" t="s">
        <v>14</v>
      </c>
      <c r="BM67" s="186" t="s">
        <v>14</v>
      </c>
      <c r="BN67" s="186" t="s">
        <v>14</v>
      </c>
      <c r="BO67" s="186">
        <v>0</v>
      </c>
      <c r="BP67" s="183" t="s">
        <v>14</v>
      </c>
      <c r="BQ67" s="187" t="s">
        <v>1359</v>
      </c>
      <c r="BR67" s="185" t="s">
        <v>1365</v>
      </c>
      <c r="BS67" s="179">
        <v>0</v>
      </c>
      <c r="BT67" s="179" t="s">
        <v>14</v>
      </c>
      <c r="BU67" s="179" t="s">
        <v>42</v>
      </c>
      <c r="BV67" s="179">
        <v>1</v>
      </c>
      <c r="BW67" s="179">
        <v>0</v>
      </c>
      <c r="BX67" s="179" t="s">
        <v>14</v>
      </c>
      <c r="BY67" s="176" t="s">
        <v>1359</v>
      </c>
      <c r="BZ67" s="186" t="s">
        <v>1366</v>
      </c>
      <c r="CA67" s="186">
        <v>0</v>
      </c>
      <c r="CB67" s="186" t="s">
        <v>14</v>
      </c>
      <c r="CC67" s="186" t="s">
        <v>42</v>
      </c>
      <c r="CD67" s="186">
        <v>1</v>
      </c>
      <c r="CE67" s="186">
        <v>0</v>
      </c>
      <c r="CF67" s="186" t="s">
        <v>14</v>
      </c>
      <c r="CG67" s="187" t="s">
        <v>1359</v>
      </c>
      <c r="CH67" s="185" t="s">
        <v>8337</v>
      </c>
      <c r="CI67" s="186" t="e">
        <v>#N/A</v>
      </c>
      <c r="CJ67" s="186" t="e">
        <v>#N/A</v>
      </c>
      <c r="CK67" s="186" t="e">
        <v>#N/A</v>
      </c>
      <c r="CL67" s="186" t="e">
        <v>#N/A</v>
      </c>
      <c r="CM67" s="186" t="e">
        <v>#N/A</v>
      </c>
      <c r="CN67" s="186" t="e">
        <v>#N/A</v>
      </c>
      <c r="CO67" s="188" t="e">
        <v>#N/A</v>
      </c>
      <c r="CP67" s="186" t="s">
        <v>563</v>
      </c>
      <c r="CQ67" s="179" t="s">
        <v>14</v>
      </c>
      <c r="CR67" s="179">
        <v>0</v>
      </c>
      <c r="CS67" s="179" t="s">
        <v>22</v>
      </c>
      <c r="CT67" s="179">
        <v>2</v>
      </c>
      <c r="CU67" s="179">
        <v>0</v>
      </c>
      <c r="CV67" s="179">
        <v>0</v>
      </c>
      <c r="CW67" s="176" t="s">
        <v>457</v>
      </c>
      <c r="CX67" s="186" t="s">
        <v>5425</v>
      </c>
      <c r="CY67" s="183">
        <v>63000</v>
      </c>
      <c r="CZ67" s="183" t="s">
        <v>5422</v>
      </c>
      <c r="DA67" s="183" t="s">
        <v>22</v>
      </c>
      <c r="DB67" s="183">
        <v>2</v>
      </c>
      <c r="DC67" s="183" t="s">
        <v>5424</v>
      </c>
      <c r="DD67" s="183" t="s">
        <v>5423</v>
      </c>
      <c r="DE67" s="189" t="s">
        <v>5413</v>
      </c>
      <c r="DF67" s="185" t="s">
        <v>5427</v>
      </c>
      <c r="DG67" s="175">
        <v>11000</v>
      </c>
      <c r="DH67" s="179" t="s">
        <v>5422</v>
      </c>
      <c r="DI67" s="179" t="s">
        <v>22</v>
      </c>
      <c r="DJ67" s="179">
        <v>2</v>
      </c>
      <c r="DK67" s="179" t="s">
        <v>5426</v>
      </c>
      <c r="DL67" s="179" t="s">
        <v>5423</v>
      </c>
      <c r="DM67" s="176" t="s">
        <v>5413</v>
      </c>
      <c r="DN67" s="186" t="s">
        <v>5428</v>
      </c>
      <c r="DO67" s="183">
        <v>0</v>
      </c>
      <c r="DP67" s="186" t="s">
        <v>5422</v>
      </c>
      <c r="DQ67" s="186" t="s">
        <v>22</v>
      </c>
      <c r="DR67" s="186">
        <v>2</v>
      </c>
      <c r="DS67" s="186" t="s">
        <v>5424</v>
      </c>
      <c r="DT67" s="186" t="s">
        <v>5423</v>
      </c>
      <c r="DU67" s="187" t="s">
        <v>5413</v>
      </c>
      <c r="DV67" s="185" t="s">
        <v>5429</v>
      </c>
      <c r="DW67" s="175">
        <v>63000</v>
      </c>
      <c r="DX67" s="179" t="s">
        <v>5422</v>
      </c>
      <c r="DY67" s="179" t="s">
        <v>22</v>
      </c>
      <c r="DZ67" s="179">
        <v>2</v>
      </c>
      <c r="EA67" s="179" t="s">
        <v>5424</v>
      </c>
      <c r="EB67" s="179" t="s">
        <v>5423</v>
      </c>
      <c r="EC67" s="176" t="s">
        <v>5413</v>
      </c>
      <c r="ED67" s="186" t="s">
        <v>5430</v>
      </c>
      <c r="EE67" s="183">
        <v>0</v>
      </c>
      <c r="EF67" s="186" t="s">
        <v>5422</v>
      </c>
      <c r="EG67" s="186" t="s">
        <v>22</v>
      </c>
      <c r="EH67" s="186">
        <v>2</v>
      </c>
      <c r="EI67" s="186" t="s">
        <v>5424</v>
      </c>
      <c r="EJ67" s="186" t="s">
        <v>5423</v>
      </c>
      <c r="EK67" s="187" t="s">
        <v>5413</v>
      </c>
      <c r="EL67" s="185" t="s">
        <v>5432</v>
      </c>
      <c r="EM67" s="175">
        <v>0</v>
      </c>
      <c r="EN67" s="179" t="s">
        <v>5422</v>
      </c>
      <c r="EO67" s="179" t="s">
        <v>22</v>
      </c>
      <c r="EP67" s="179">
        <v>2</v>
      </c>
      <c r="EQ67" s="179" t="s">
        <v>5431</v>
      </c>
      <c r="ER67" s="179" t="s">
        <v>5423</v>
      </c>
      <c r="ES67" s="176" t="s">
        <v>5413</v>
      </c>
      <c r="ET67" s="186" t="s">
        <v>1367</v>
      </c>
      <c r="EU67" s="186" t="s">
        <v>14</v>
      </c>
      <c r="EV67" s="186" t="s">
        <v>14</v>
      </c>
      <c r="EW67" s="186" t="s">
        <v>14</v>
      </c>
      <c r="EX67" s="186" t="s">
        <v>14</v>
      </c>
      <c r="EY67" s="186">
        <v>0</v>
      </c>
      <c r="EZ67" s="186" t="s">
        <v>14</v>
      </c>
      <c r="FA67" s="187" t="s">
        <v>1359</v>
      </c>
      <c r="FB67" s="185" t="s">
        <v>562</v>
      </c>
      <c r="FC67" s="179">
        <v>2</v>
      </c>
      <c r="FD67" s="179">
        <v>0</v>
      </c>
      <c r="FE67" s="179" t="s">
        <v>22</v>
      </c>
      <c r="FF67" s="179">
        <v>2</v>
      </c>
      <c r="FG67" s="179" t="s">
        <v>500</v>
      </c>
      <c r="FH67" s="179">
        <v>0</v>
      </c>
      <c r="FI67" s="176" t="s">
        <v>457</v>
      </c>
      <c r="FJ67" s="185" t="s">
        <v>568</v>
      </c>
      <c r="FK67" s="186" t="s">
        <v>14</v>
      </c>
      <c r="FL67" s="186">
        <v>0</v>
      </c>
      <c r="FM67" s="186" t="s">
        <v>22</v>
      </c>
      <c r="FN67" s="186">
        <v>2</v>
      </c>
      <c r="FO67" s="186">
        <v>0</v>
      </c>
      <c r="FP67" s="183">
        <v>0</v>
      </c>
      <c r="FQ67" s="184" t="s">
        <v>457</v>
      </c>
      <c r="FR67" s="185" t="s">
        <v>569</v>
      </c>
      <c r="FS67" s="179" t="s">
        <v>14</v>
      </c>
      <c r="FT67" s="179">
        <v>0</v>
      </c>
      <c r="FU67" s="179" t="s">
        <v>22</v>
      </c>
      <c r="FV67" s="179">
        <v>2</v>
      </c>
      <c r="FW67" s="179">
        <v>0</v>
      </c>
      <c r="FX67" s="179">
        <v>0</v>
      </c>
      <c r="FY67" s="176" t="s">
        <v>457</v>
      </c>
      <c r="FZ67" s="186" t="s">
        <v>3865</v>
      </c>
      <c r="GA67" s="186">
        <v>0</v>
      </c>
      <c r="GB67" s="186" t="s">
        <v>3407</v>
      </c>
      <c r="GC67" s="186" t="s">
        <v>22</v>
      </c>
      <c r="GD67" s="186">
        <v>2</v>
      </c>
      <c r="GE67" s="186" t="s">
        <v>3301</v>
      </c>
      <c r="GF67" s="186" t="s">
        <v>3300</v>
      </c>
      <c r="GG67" s="187" t="s">
        <v>3716</v>
      </c>
      <c r="GH67" s="185" t="s">
        <v>3871</v>
      </c>
      <c r="GI67" s="179">
        <v>0</v>
      </c>
      <c r="GJ67" s="179" t="s">
        <v>3407</v>
      </c>
      <c r="GK67" s="179" t="s">
        <v>22</v>
      </c>
      <c r="GL67" s="179">
        <v>2</v>
      </c>
      <c r="GM67" s="179" t="s">
        <v>3301</v>
      </c>
      <c r="GN67" s="179" t="s">
        <v>3300</v>
      </c>
      <c r="GO67" s="176" t="s">
        <v>3716</v>
      </c>
      <c r="GP67" s="186" t="s">
        <v>3866</v>
      </c>
      <c r="GQ67" s="186">
        <v>0</v>
      </c>
      <c r="GR67" s="186" t="s">
        <v>3407</v>
      </c>
      <c r="GS67" s="186" t="s">
        <v>22</v>
      </c>
      <c r="GT67" s="186">
        <v>2</v>
      </c>
      <c r="GU67" s="186" t="s">
        <v>3301</v>
      </c>
      <c r="GV67" s="186" t="s">
        <v>3300</v>
      </c>
      <c r="GW67" s="187" t="s">
        <v>3716</v>
      </c>
      <c r="GX67" s="185" t="s">
        <v>3872</v>
      </c>
      <c r="GY67" s="179">
        <v>0</v>
      </c>
      <c r="GZ67" s="179" t="s">
        <v>3407</v>
      </c>
      <c r="HA67" s="179" t="s">
        <v>22</v>
      </c>
      <c r="HB67" s="179">
        <v>2</v>
      </c>
      <c r="HC67" s="179" t="s">
        <v>3301</v>
      </c>
      <c r="HD67" s="179" t="s">
        <v>3300</v>
      </c>
      <c r="HE67" s="176" t="s">
        <v>3716</v>
      </c>
      <c r="HF67" s="186" t="s">
        <v>3864</v>
      </c>
      <c r="HG67" s="186">
        <v>0</v>
      </c>
      <c r="HH67" s="186" t="s">
        <v>3407</v>
      </c>
      <c r="HI67" s="186" t="s">
        <v>22</v>
      </c>
      <c r="HJ67" s="186">
        <v>2</v>
      </c>
      <c r="HK67" s="186" t="s">
        <v>3301</v>
      </c>
      <c r="HL67" s="186" t="s">
        <v>3300</v>
      </c>
      <c r="HM67" s="187" t="s">
        <v>3716</v>
      </c>
      <c r="HN67" s="185" t="s">
        <v>3870</v>
      </c>
      <c r="HO67" s="179">
        <v>0</v>
      </c>
      <c r="HP67" s="179" t="s">
        <v>3407</v>
      </c>
      <c r="HQ67" s="179" t="s">
        <v>22</v>
      </c>
      <c r="HR67" s="179">
        <v>2</v>
      </c>
      <c r="HS67" s="179" t="s">
        <v>3301</v>
      </c>
      <c r="HT67" s="179" t="s">
        <v>3300</v>
      </c>
      <c r="HU67" s="176" t="s">
        <v>3716</v>
      </c>
      <c r="HV67" s="186" t="s">
        <v>3867</v>
      </c>
      <c r="HW67" s="186">
        <v>0</v>
      </c>
      <c r="HX67" s="186" t="s">
        <v>3407</v>
      </c>
      <c r="HY67" s="186" t="s">
        <v>22</v>
      </c>
      <c r="HZ67" s="186">
        <v>2</v>
      </c>
      <c r="IA67" s="186" t="s">
        <v>3301</v>
      </c>
      <c r="IB67" s="186" t="s">
        <v>3300</v>
      </c>
      <c r="IC67" s="187" t="s">
        <v>3716</v>
      </c>
      <c r="ID67" s="185" t="s">
        <v>3869</v>
      </c>
      <c r="IE67" s="179">
        <v>1</v>
      </c>
      <c r="IF67" s="179" t="s">
        <v>3407</v>
      </c>
      <c r="IG67" s="179" t="s">
        <v>22</v>
      </c>
      <c r="IH67" s="179">
        <v>2</v>
      </c>
      <c r="II67" s="179" t="s">
        <v>3301</v>
      </c>
      <c r="IJ67" s="179" t="s">
        <v>3300</v>
      </c>
      <c r="IK67" s="176" t="s">
        <v>3716</v>
      </c>
      <c r="IL67" s="186" t="s">
        <v>3868</v>
      </c>
      <c r="IM67" s="186">
        <v>3</v>
      </c>
      <c r="IN67" s="186" t="s">
        <v>3407</v>
      </c>
      <c r="IO67" s="186" t="s">
        <v>22</v>
      </c>
      <c r="IP67" s="186">
        <v>2</v>
      </c>
      <c r="IQ67" s="186" t="s">
        <v>3301</v>
      </c>
      <c r="IR67" s="186" t="s">
        <v>3300</v>
      </c>
      <c r="IS67" s="187" t="s">
        <v>3716</v>
      </c>
    </row>
    <row r="68" spans="1:253" s="281" customFormat="1" ht="12.75" customHeight="1" x14ac:dyDescent="0.25">
      <c r="A68" s="281" t="s">
        <v>2930</v>
      </c>
      <c r="B68" s="281" t="s">
        <v>7981</v>
      </c>
      <c r="C68" s="281" t="s">
        <v>2931</v>
      </c>
      <c r="D68" s="281" t="s">
        <v>561</v>
      </c>
      <c r="E68" s="281" t="s">
        <v>7480</v>
      </c>
      <c r="F68" s="281" t="s">
        <v>5435</v>
      </c>
      <c r="G68" s="174">
        <v>4147000</v>
      </c>
      <c r="H68" s="175" t="s">
        <v>5433</v>
      </c>
      <c r="I68" s="175" t="s">
        <v>22</v>
      </c>
      <c r="J68" s="175">
        <v>2</v>
      </c>
      <c r="K68" s="175" t="s">
        <v>5411</v>
      </c>
      <c r="L68" s="175" t="s">
        <v>5434</v>
      </c>
      <c r="M68" s="176" t="s">
        <v>5413</v>
      </c>
      <c r="N68" s="185" t="s">
        <v>2963</v>
      </c>
      <c r="O68" s="177">
        <v>1030700</v>
      </c>
      <c r="P68" s="177" t="s">
        <v>1991</v>
      </c>
      <c r="Q68" s="177" t="s">
        <v>22</v>
      </c>
      <c r="R68" s="177">
        <v>2</v>
      </c>
      <c r="S68" s="177" t="s">
        <v>2962</v>
      </c>
      <c r="T68" s="177" t="s">
        <v>2961</v>
      </c>
      <c r="U68" s="178" t="s">
        <v>2952</v>
      </c>
      <c r="V68" s="185" t="s">
        <v>5437</v>
      </c>
      <c r="W68" s="175">
        <v>4147000</v>
      </c>
      <c r="X68" s="175" t="s">
        <v>5436</v>
      </c>
      <c r="Y68" s="175" t="s">
        <v>22</v>
      </c>
      <c r="Z68" s="175">
        <v>2</v>
      </c>
      <c r="AA68" s="175" t="s">
        <v>5411</v>
      </c>
      <c r="AB68" s="175" t="s">
        <v>5434</v>
      </c>
      <c r="AC68" s="176" t="s">
        <v>5413</v>
      </c>
      <c r="AD68" s="185" t="s">
        <v>5440</v>
      </c>
      <c r="AE68" s="183">
        <v>1513000</v>
      </c>
      <c r="AF68" s="183" t="s">
        <v>5436</v>
      </c>
      <c r="AG68" s="183" t="s">
        <v>22</v>
      </c>
      <c r="AH68" s="183">
        <v>2</v>
      </c>
      <c r="AI68" s="183" t="s">
        <v>5439</v>
      </c>
      <c r="AJ68" s="183" t="s">
        <v>5438</v>
      </c>
      <c r="AK68" s="184" t="s">
        <v>5413</v>
      </c>
      <c r="AL68" s="185" t="s">
        <v>2945</v>
      </c>
      <c r="AM68" s="175" t="s">
        <v>14</v>
      </c>
      <c r="AN68" s="175" t="s">
        <v>2942</v>
      </c>
      <c r="AO68" s="175" t="s">
        <v>14</v>
      </c>
      <c r="AP68" s="175" t="s">
        <v>14</v>
      </c>
      <c r="AQ68" s="175" t="s">
        <v>2944</v>
      </c>
      <c r="AR68" s="175" t="s">
        <v>2943</v>
      </c>
      <c r="AS68" s="176" t="s">
        <v>2933</v>
      </c>
      <c r="AT68" s="186" t="s">
        <v>2941</v>
      </c>
      <c r="AU68" s="183" t="s">
        <v>14</v>
      </c>
      <c r="AV68" s="183" t="s">
        <v>14</v>
      </c>
      <c r="AW68" s="183" t="s">
        <v>14</v>
      </c>
      <c r="AX68" s="183" t="s">
        <v>14</v>
      </c>
      <c r="AY68" s="183" t="s">
        <v>14</v>
      </c>
      <c r="AZ68" s="183" t="s">
        <v>14</v>
      </c>
      <c r="BA68" s="184" t="s">
        <v>2933</v>
      </c>
      <c r="BB68" s="185" t="s">
        <v>2940</v>
      </c>
      <c r="BC68" s="175" t="s">
        <v>14</v>
      </c>
      <c r="BD68" s="175" t="s">
        <v>14</v>
      </c>
      <c r="BE68" s="175" t="s">
        <v>14</v>
      </c>
      <c r="BF68" s="175" t="s">
        <v>14</v>
      </c>
      <c r="BG68" s="175" t="s">
        <v>14</v>
      </c>
      <c r="BH68" s="175" t="s">
        <v>14</v>
      </c>
      <c r="BI68" s="176" t="s">
        <v>2933</v>
      </c>
      <c r="BJ68" s="186" t="s">
        <v>2939</v>
      </c>
      <c r="BK68" s="186" t="s">
        <v>14</v>
      </c>
      <c r="BL68" s="186" t="s">
        <v>14</v>
      </c>
      <c r="BM68" s="186" t="s">
        <v>14</v>
      </c>
      <c r="BN68" s="186" t="s">
        <v>14</v>
      </c>
      <c r="BO68" s="186" t="s">
        <v>14</v>
      </c>
      <c r="BP68" s="183" t="s">
        <v>14</v>
      </c>
      <c r="BQ68" s="187" t="s">
        <v>2933</v>
      </c>
      <c r="BR68" s="185" t="s">
        <v>2932</v>
      </c>
      <c r="BS68" s="179" t="s">
        <v>14</v>
      </c>
      <c r="BT68" s="179" t="s">
        <v>14</v>
      </c>
      <c r="BU68" s="179" t="s">
        <v>14</v>
      </c>
      <c r="BV68" s="179" t="s">
        <v>14</v>
      </c>
      <c r="BW68" s="179" t="s">
        <v>14</v>
      </c>
      <c r="BX68" s="179" t="s">
        <v>14</v>
      </c>
      <c r="BY68" s="176" t="s">
        <v>2933</v>
      </c>
      <c r="BZ68" s="186" t="s">
        <v>2934</v>
      </c>
      <c r="CA68" s="186" t="s">
        <v>14</v>
      </c>
      <c r="CB68" s="186" t="s">
        <v>14</v>
      </c>
      <c r="CC68" s="186" t="s">
        <v>14</v>
      </c>
      <c r="CD68" s="186" t="s">
        <v>14</v>
      </c>
      <c r="CE68" s="186" t="s">
        <v>14</v>
      </c>
      <c r="CF68" s="186" t="s">
        <v>14</v>
      </c>
      <c r="CG68" s="187" t="s">
        <v>2933</v>
      </c>
      <c r="CH68" s="185" t="s">
        <v>8338</v>
      </c>
      <c r="CI68" s="186" t="e">
        <v>#N/A</v>
      </c>
      <c r="CJ68" s="186" t="e">
        <v>#N/A</v>
      </c>
      <c r="CK68" s="186" t="e">
        <v>#N/A</v>
      </c>
      <c r="CL68" s="186" t="e">
        <v>#N/A</v>
      </c>
      <c r="CM68" s="186" t="e">
        <v>#N/A</v>
      </c>
      <c r="CN68" s="186" t="e">
        <v>#N/A</v>
      </c>
      <c r="CO68" s="188" t="e">
        <v>#N/A</v>
      </c>
      <c r="CP68" s="186" t="s">
        <v>2937</v>
      </c>
      <c r="CQ68" s="179" t="s">
        <v>14</v>
      </c>
      <c r="CR68" s="179" t="s">
        <v>14</v>
      </c>
      <c r="CS68" s="179" t="s">
        <v>14</v>
      </c>
      <c r="CT68" s="179" t="s">
        <v>14</v>
      </c>
      <c r="CU68" s="179" t="s">
        <v>14</v>
      </c>
      <c r="CV68" s="179" t="s">
        <v>14</v>
      </c>
      <c r="CW68" s="176" t="s">
        <v>2933</v>
      </c>
      <c r="CX68" s="186" t="s">
        <v>5442</v>
      </c>
      <c r="CY68" s="183">
        <v>477000</v>
      </c>
      <c r="CZ68" s="183" t="s">
        <v>5433</v>
      </c>
      <c r="DA68" s="183" t="s">
        <v>22</v>
      </c>
      <c r="DB68" s="183">
        <v>2</v>
      </c>
      <c r="DC68" s="183" t="s">
        <v>5441</v>
      </c>
      <c r="DD68" s="183" t="s">
        <v>5438</v>
      </c>
      <c r="DE68" s="189" t="s">
        <v>5413</v>
      </c>
      <c r="DF68" s="185" t="s">
        <v>5443</v>
      </c>
      <c r="DG68" s="175">
        <v>2634000</v>
      </c>
      <c r="DH68" s="179" t="s">
        <v>5433</v>
      </c>
      <c r="DI68" s="179" t="s">
        <v>22</v>
      </c>
      <c r="DJ68" s="179">
        <v>2</v>
      </c>
      <c r="DK68" s="179" t="s">
        <v>5441</v>
      </c>
      <c r="DL68" s="179" t="s">
        <v>5438</v>
      </c>
      <c r="DM68" s="176" t="s">
        <v>5413</v>
      </c>
      <c r="DN68" s="186" t="s">
        <v>5444</v>
      </c>
      <c r="DO68" s="183">
        <v>1036000</v>
      </c>
      <c r="DP68" s="186" t="s">
        <v>5433</v>
      </c>
      <c r="DQ68" s="186" t="s">
        <v>22</v>
      </c>
      <c r="DR68" s="186">
        <v>2</v>
      </c>
      <c r="DS68" s="186" t="s">
        <v>5441</v>
      </c>
      <c r="DT68" s="186" t="s">
        <v>5438</v>
      </c>
      <c r="DU68" s="187" t="s">
        <v>5413</v>
      </c>
      <c r="DV68" s="185" t="s">
        <v>5445</v>
      </c>
      <c r="DW68" s="175">
        <v>457000</v>
      </c>
      <c r="DX68" s="179" t="s">
        <v>5433</v>
      </c>
      <c r="DY68" s="179" t="s">
        <v>22</v>
      </c>
      <c r="DZ68" s="179">
        <v>2</v>
      </c>
      <c r="EA68" s="179" t="s">
        <v>5441</v>
      </c>
      <c r="EB68" s="179" t="s">
        <v>5438</v>
      </c>
      <c r="EC68" s="176" t="s">
        <v>5413</v>
      </c>
      <c r="ED68" s="186" t="s">
        <v>5446</v>
      </c>
      <c r="EE68" s="183">
        <v>20000</v>
      </c>
      <c r="EF68" s="186" t="s">
        <v>5433</v>
      </c>
      <c r="EG68" s="186" t="s">
        <v>22</v>
      </c>
      <c r="EH68" s="186">
        <v>2</v>
      </c>
      <c r="EI68" s="186" t="s">
        <v>5441</v>
      </c>
      <c r="EJ68" s="186" t="s">
        <v>5438</v>
      </c>
      <c r="EK68" s="187" t="s">
        <v>5413</v>
      </c>
      <c r="EL68" s="185" t="s">
        <v>5447</v>
      </c>
      <c r="EM68" s="175">
        <v>0</v>
      </c>
      <c r="EN68" s="179" t="s">
        <v>5433</v>
      </c>
      <c r="EO68" s="179" t="s">
        <v>22</v>
      </c>
      <c r="EP68" s="179">
        <v>2</v>
      </c>
      <c r="EQ68" s="179" t="s">
        <v>5441</v>
      </c>
      <c r="ER68" s="179" t="s">
        <v>5438</v>
      </c>
      <c r="ES68" s="176" t="s">
        <v>5413</v>
      </c>
      <c r="ET68" s="186" t="s">
        <v>2938</v>
      </c>
      <c r="EU68" s="186" t="s">
        <v>14</v>
      </c>
      <c r="EV68" s="186" t="s">
        <v>14</v>
      </c>
      <c r="EW68" s="186" t="s">
        <v>14</v>
      </c>
      <c r="EX68" s="186" t="s">
        <v>14</v>
      </c>
      <c r="EY68" s="186" t="s">
        <v>14</v>
      </c>
      <c r="EZ68" s="186" t="s">
        <v>14</v>
      </c>
      <c r="FA68" s="187" t="s">
        <v>2933</v>
      </c>
      <c r="FB68" s="185" t="s">
        <v>2936</v>
      </c>
      <c r="FC68" s="179">
        <v>3</v>
      </c>
      <c r="FD68" s="179" t="s">
        <v>14</v>
      </c>
      <c r="FE68" s="179" t="s">
        <v>14</v>
      </c>
      <c r="FF68" s="179" t="s">
        <v>14</v>
      </c>
      <c r="FG68" s="179" t="s">
        <v>2935</v>
      </c>
      <c r="FH68" s="179" t="s">
        <v>14</v>
      </c>
      <c r="FI68" s="176" t="s">
        <v>2933</v>
      </c>
      <c r="FJ68" s="185" t="s">
        <v>2946</v>
      </c>
      <c r="FK68" s="186" t="s">
        <v>14</v>
      </c>
      <c r="FL68" s="186" t="s">
        <v>14</v>
      </c>
      <c r="FM68" s="186" t="s">
        <v>14</v>
      </c>
      <c r="FN68" s="186" t="s">
        <v>14</v>
      </c>
      <c r="FO68" s="186" t="s">
        <v>14</v>
      </c>
      <c r="FP68" s="183" t="s">
        <v>14</v>
      </c>
      <c r="FQ68" s="184" t="s">
        <v>2933</v>
      </c>
      <c r="FR68" s="185" t="s">
        <v>2947</v>
      </c>
      <c r="FS68" s="179" t="s">
        <v>14</v>
      </c>
      <c r="FT68" s="179" t="s">
        <v>14</v>
      </c>
      <c r="FU68" s="179" t="s">
        <v>14</v>
      </c>
      <c r="FV68" s="179" t="s">
        <v>14</v>
      </c>
      <c r="FW68" s="179" t="s">
        <v>14</v>
      </c>
      <c r="FX68" s="179" t="s">
        <v>14</v>
      </c>
      <c r="FY68" s="176" t="s">
        <v>2933</v>
      </c>
      <c r="FZ68" s="186" t="s">
        <v>3874</v>
      </c>
      <c r="GA68" s="186">
        <v>0</v>
      </c>
      <c r="GB68" s="186" t="s">
        <v>3407</v>
      </c>
      <c r="GC68" s="186" t="s">
        <v>22</v>
      </c>
      <c r="GD68" s="186">
        <v>2</v>
      </c>
      <c r="GE68" s="186" t="s">
        <v>3301</v>
      </c>
      <c r="GF68" s="186" t="s">
        <v>3300</v>
      </c>
      <c r="GG68" s="187" t="s">
        <v>3716</v>
      </c>
      <c r="GH68" s="185" t="s">
        <v>3880</v>
      </c>
      <c r="GI68" s="179">
        <v>0</v>
      </c>
      <c r="GJ68" s="179" t="s">
        <v>3407</v>
      </c>
      <c r="GK68" s="179" t="s">
        <v>22</v>
      </c>
      <c r="GL68" s="179">
        <v>2</v>
      </c>
      <c r="GM68" s="179" t="s">
        <v>3301</v>
      </c>
      <c r="GN68" s="179" t="s">
        <v>3300</v>
      </c>
      <c r="GO68" s="176" t="s">
        <v>3716</v>
      </c>
      <c r="GP68" s="186" t="s">
        <v>3875</v>
      </c>
      <c r="GQ68" s="186">
        <v>0</v>
      </c>
      <c r="GR68" s="186" t="s">
        <v>3407</v>
      </c>
      <c r="GS68" s="186" t="s">
        <v>22</v>
      </c>
      <c r="GT68" s="186">
        <v>2</v>
      </c>
      <c r="GU68" s="186" t="s">
        <v>3301</v>
      </c>
      <c r="GV68" s="186" t="s">
        <v>3300</v>
      </c>
      <c r="GW68" s="187" t="s">
        <v>3716</v>
      </c>
      <c r="GX68" s="185" t="s">
        <v>3881</v>
      </c>
      <c r="GY68" s="179">
        <v>0</v>
      </c>
      <c r="GZ68" s="179" t="s">
        <v>3407</v>
      </c>
      <c r="HA68" s="179" t="s">
        <v>22</v>
      </c>
      <c r="HB68" s="179">
        <v>2</v>
      </c>
      <c r="HC68" s="179" t="s">
        <v>3301</v>
      </c>
      <c r="HD68" s="179" t="s">
        <v>3300</v>
      </c>
      <c r="HE68" s="176" t="s">
        <v>3716</v>
      </c>
      <c r="HF68" s="186" t="s">
        <v>3873</v>
      </c>
      <c r="HG68" s="186">
        <v>0</v>
      </c>
      <c r="HH68" s="186" t="s">
        <v>3407</v>
      </c>
      <c r="HI68" s="186" t="s">
        <v>22</v>
      </c>
      <c r="HJ68" s="186">
        <v>2</v>
      </c>
      <c r="HK68" s="186" t="s">
        <v>3301</v>
      </c>
      <c r="HL68" s="186" t="s">
        <v>3300</v>
      </c>
      <c r="HM68" s="187" t="s">
        <v>3716</v>
      </c>
      <c r="HN68" s="185" t="s">
        <v>3879</v>
      </c>
      <c r="HO68" s="179">
        <v>0</v>
      </c>
      <c r="HP68" s="179" t="s">
        <v>3407</v>
      </c>
      <c r="HQ68" s="179" t="s">
        <v>22</v>
      </c>
      <c r="HR68" s="179">
        <v>2</v>
      </c>
      <c r="HS68" s="179" t="s">
        <v>3301</v>
      </c>
      <c r="HT68" s="179" t="s">
        <v>3300</v>
      </c>
      <c r="HU68" s="176" t="s">
        <v>3716</v>
      </c>
      <c r="HV68" s="186" t="s">
        <v>3876</v>
      </c>
      <c r="HW68" s="186">
        <v>0</v>
      </c>
      <c r="HX68" s="186" t="s">
        <v>3407</v>
      </c>
      <c r="HY68" s="186" t="s">
        <v>22</v>
      </c>
      <c r="HZ68" s="186">
        <v>2</v>
      </c>
      <c r="IA68" s="186" t="s">
        <v>3301</v>
      </c>
      <c r="IB68" s="186" t="s">
        <v>3300</v>
      </c>
      <c r="IC68" s="187" t="s">
        <v>3716</v>
      </c>
      <c r="ID68" s="185" t="s">
        <v>3878</v>
      </c>
      <c r="IE68" s="179">
        <v>1</v>
      </c>
      <c r="IF68" s="179" t="s">
        <v>3407</v>
      </c>
      <c r="IG68" s="179" t="s">
        <v>22</v>
      </c>
      <c r="IH68" s="179">
        <v>2</v>
      </c>
      <c r="II68" s="179" t="s">
        <v>3301</v>
      </c>
      <c r="IJ68" s="179" t="s">
        <v>3300</v>
      </c>
      <c r="IK68" s="176" t="s">
        <v>3716</v>
      </c>
      <c r="IL68" s="186" t="s">
        <v>3877</v>
      </c>
      <c r="IM68" s="186">
        <v>3</v>
      </c>
      <c r="IN68" s="186" t="s">
        <v>3407</v>
      </c>
      <c r="IO68" s="186" t="s">
        <v>22</v>
      </c>
      <c r="IP68" s="186">
        <v>2</v>
      </c>
      <c r="IQ68" s="186" t="s">
        <v>3301</v>
      </c>
      <c r="IR68" s="186" t="s">
        <v>3300</v>
      </c>
      <c r="IS68" s="187" t="s">
        <v>3716</v>
      </c>
    </row>
    <row r="69" spans="1:253" s="281" customFormat="1" ht="12.75" customHeight="1" x14ac:dyDescent="0.25">
      <c r="A69" s="281" t="s">
        <v>701</v>
      </c>
      <c r="B69" s="281" t="s">
        <v>7940</v>
      </c>
      <c r="C69" s="281" t="s">
        <v>702</v>
      </c>
      <c r="D69" s="281" t="s">
        <v>703</v>
      </c>
      <c r="E69" s="281" t="s">
        <v>7471</v>
      </c>
      <c r="F69" s="281" t="s">
        <v>5164</v>
      </c>
      <c r="G69" s="174">
        <v>19718000</v>
      </c>
      <c r="H69" s="175" t="s">
        <v>5163</v>
      </c>
      <c r="I69" s="175" t="s">
        <v>42</v>
      </c>
      <c r="J69" s="175">
        <v>1</v>
      </c>
      <c r="K69" s="175" t="s">
        <v>3051</v>
      </c>
      <c r="L69" s="175" t="s">
        <v>3050</v>
      </c>
      <c r="M69" s="176" t="s">
        <v>5054</v>
      </c>
      <c r="N69" s="185" t="s">
        <v>1029</v>
      </c>
      <c r="O69" s="177">
        <v>94276</v>
      </c>
      <c r="P69" s="177" t="s">
        <v>1026</v>
      </c>
      <c r="Q69" s="177" t="s">
        <v>42</v>
      </c>
      <c r="R69" s="177">
        <v>1</v>
      </c>
      <c r="S69" s="177" t="s">
        <v>1028</v>
      </c>
      <c r="T69" s="177" t="s">
        <v>1027</v>
      </c>
      <c r="U69" s="178" t="s">
        <v>1030</v>
      </c>
      <c r="V69" s="185" t="s">
        <v>5167</v>
      </c>
      <c r="W69" s="175">
        <v>17677000</v>
      </c>
      <c r="X69" s="175" t="s">
        <v>5165</v>
      </c>
      <c r="Y69" s="175" t="s">
        <v>22</v>
      </c>
      <c r="Z69" s="175">
        <v>2</v>
      </c>
      <c r="AA69" s="175" t="s">
        <v>5131</v>
      </c>
      <c r="AB69" s="175" t="s">
        <v>5166</v>
      </c>
      <c r="AC69" s="176" t="s">
        <v>5054</v>
      </c>
      <c r="AD69" s="185" t="s">
        <v>5169</v>
      </c>
      <c r="AE69" s="183">
        <v>8908000</v>
      </c>
      <c r="AF69" s="183" t="s">
        <v>5165</v>
      </c>
      <c r="AG69" s="183" t="s">
        <v>22</v>
      </c>
      <c r="AH69" s="183">
        <v>2</v>
      </c>
      <c r="AI69" s="183" t="s">
        <v>5168</v>
      </c>
      <c r="AJ69" s="183" t="s">
        <v>5166</v>
      </c>
      <c r="AK69" s="184" t="s">
        <v>5054</v>
      </c>
      <c r="AL69" s="185" t="s">
        <v>1565</v>
      </c>
      <c r="AM69" s="175">
        <v>0</v>
      </c>
      <c r="AN69" s="175" t="s">
        <v>1562</v>
      </c>
      <c r="AO69" s="175" t="s">
        <v>22</v>
      </c>
      <c r="AP69" s="175">
        <v>2</v>
      </c>
      <c r="AQ69" s="175" t="s">
        <v>1564</v>
      </c>
      <c r="AR69" s="175" t="s">
        <v>1563</v>
      </c>
      <c r="AS69" s="176" t="s">
        <v>1566</v>
      </c>
      <c r="AT69" s="186" t="s">
        <v>1617</v>
      </c>
      <c r="AU69" s="183">
        <v>0</v>
      </c>
      <c r="AV69" s="183" t="s">
        <v>1615</v>
      </c>
      <c r="AW69" s="183" t="s">
        <v>42</v>
      </c>
      <c r="AX69" s="183">
        <v>1</v>
      </c>
      <c r="AY69" s="183" t="s">
        <v>1597</v>
      </c>
      <c r="AZ69" s="183" t="s">
        <v>1616</v>
      </c>
      <c r="BA69" s="184" t="s">
        <v>1618</v>
      </c>
      <c r="BB69" s="185" t="s">
        <v>1598</v>
      </c>
      <c r="BC69" s="175">
        <v>0</v>
      </c>
      <c r="BD69" s="175" t="s">
        <v>14</v>
      </c>
      <c r="BE69" s="175" t="s">
        <v>22</v>
      </c>
      <c r="BF69" s="175">
        <v>2</v>
      </c>
      <c r="BG69" s="175" t="s">
        <v>1597</v>
      </c>
      <c r="BH69" s="175" t="s">
        <v>14</v>
      </c>
      <c r="BI69" s="176" t="s">
        <v>1594</v>
      </c>
      <c r="BJ69" s="186" t="s">
        <v>5178</v>
      </c>
      <c r="BK69" s="186">
        <v>41</v>
      </c>
      <c r="BL69" s="186" t="s">
        <v>5126</v>
      </c>
      <c r="BM69" s="186" t="s">
        <v>22</v>
      </c>
      <c r="BN69" s="186">
        <v>2</v>
      </c>
      <c r="BO69" s="186" t="s">
        <v>5177</v>
      </c>
      <c r="BP69" s="183" t="s">
        <v>2949</v>
      </c>
      <c r="BQ69" s="187" t="s">
        <v>5054</v>
      </c>
      <c r="BR69" s="185" t="s">
        <v>1503</v>
      </c>
      <c r="BS69" s="179" t="s">
        <v>14</v>
      </c>
      <c r="BT69" s="179" t="s">
        <v>14</v>
      </c>
      <c r="BU69" s="179" t="s">
        <v>14</v>
      </c>
      <c r="BV69" s="179" t="s">
        <v>14</v>
      </c>
      <c r="BW69" s="179" t="s">
        <v>1502</v>
      </c>
      <c r="BX69" s="179" t="s">
        <v>14</v>
      </c>
      <c r="BY69" s="176" t="s">
        <v>1468</v>
      </c>
      <c r="BZ69" s="186" t="s">
        <v>1504</v>
      </c>
      <c r="CA69" s="186" t="s">
        <v>14</v>
      </c>
      <c r="CB69" s="186" t="s">
        <v>14</v>
      </c>
      <c r="CC69" s="186" t="s">
        <v>14</v>
      </c>
      <c r="CD69" s="186" t="s">
        <v>14</v>
      </c>
      <c r="CE69" s="186" t="s">
        <v>1502</v>
      </c>
      <c r="CF69" s="186" t="s">
        <v>14</v>
      </c>
      <c r="CG69" s="187" t="s">
        <v>1468</v>
      </c>
      <c r="CH69" s="185" t="s">
        <v>8339</v>
      </c>
      <c r="CI69" s="186" t="e">
        <v>#N/A</v>
      </c>
      <c r="CJ69" s="186" t="e">
        <v>#N/A</v>
      </c>
      <c r="CK69" s="186" t="e">
        <v>#N/A</v>
      </c>
      <c r="CL69" s="186" t="e">
        <v>#N/A</v>
      </c>
      <c r="CM69" s="186" t="e">
        <v>#N/A</v>
      </c>
      <c r="CN69" s="186" t="e">
        <v>#N/A</v>
      </c>
      <c r="CO69" s="188" t="e">
        <v>#N/A</v>
      </c>
      <c r="CP69" s="186" t="s">
        <v>1506</v>
      </c>
      <c r="CQ69" s="179" t="s">
        <v>14</v>
      </c>
      <c r="CR69" s="179" t="s">
        <v>14</v>
      </c>
      <c r="CS69" s="179" t="s">
        <v>14</v>
      </c>
      <c r="CT69" s="179" t="s">
        <v>14</v>
      </c>
      <c r="CU69" s="179" t="s">
        <v>1505</v>
      </c>
      <c r="CV69" s="179" t="s">
        <v>14</v>
      </c>
      <c r="CW69" s="176" t="s">
        <v>1468</v>
      </c>
      <c r="CX69" s="186" t="s">
        <v>5171</v>
      </c>
      <c r="CY69" s="183">
        <v>2642000</v>
      </c>
      <c r="CZ69" s="183" t="s">
        <v>5165</v>
      </c>
      <c r="DA69" s="183" t="s">
        <v>22</v>
      </c>
      <c r="DB69" s="183">
        <v>2</v>
      </c>
      <c r="DC69" s="183" t="s">
        <v>5170</v>
      </c>
      <c r="DD69" s="183" t="s">
        <v>5166</v>
      </c>
      <c r="DE69" s="189" t="s">
        <v>5054</v>
      </c>
      <c r="DF69" s="185" t="s">
        <v>5172</v>
      </c>
      <c r="DG69" s="175">
        <v>8769000</v>
      </c>
      <c r="DH69" s="179" t="s">
        <v>5165</v>
      </c>
      <c r="DI69" s="179" t="s">
        <v>22</v>
      </c>
      <c r="DJ69" s="179">
        <v>2</v>
      </c>
      <c r="DK69" s="179" t="s">
        <v>5170</v>
      </c>
      <c r="DL69" s="179" t="s">
        <v>5166</v>
      </c>
      <c r="DM69" s="176" t="s">
        <v>5054</v>
      </c>
      <c r="DN69" s="186" t="s">
        <v>5173</v>
      </c>
      <c r="DO69" s="183">
        <v>6266000</v>
      </c>
      <c r="DP69" s="186" t="s">
        <v>5165</v>
      </c>
      <c r="DQ69" s="186" t="s">
        <v>22</v>
      </c>
      <c r="DR69" s="186">
        <v>2</v>
      </c>
      <c r="DS69" s="186" t="s">
        <v>5170</v>
      </c>
      <c r="DT69" s="186" t="s">
        <v>5166</v>
      </c>
      <c r="DU69" s="187" t="s">
        <v>5054</v>
      </c>
      <c r="DV69" s="185" t="s">
        <v>5174</v>
      </c>
      <c r="DW69" s="175">
        <v>2509000</v>
      </c>
      <c r="DX69" s="179" t="s">
        <v>5165</v>
      </c>
      <c r="DY69" s="179" t="s">
        <v>22</v>
      </c>
      <c r="DZ69" s="179">
        <v>2</v>
      </c>
      <c r="EA69" s="179" t="s">
        <v>5170</v>
      </c>
      <c r="EB69" s="179" t="s">
        <v>5166</v>
      </c>
      <c r="EC69" s="176" t="s">
        <v>5054</v>
      </c>
      <c r="ED69" s="186" t="s">
        <v>5175</v>
      </c>
      <c r="EE69" s="183">
        <v>133000</v>
      </c>
      <c r="EF69" s="186" t="s">
        <v>5165</v>
      </c>
      <c r="EG69" s="186" t="s">
        <v>22</v>
      </c>
      <c r="EH69" s="186">
        <v>2</v>
      </c>
      <c r="EI69" s="186" t="s">
        <v>5170</v>
      </c>
      <c r="EJ69" s="186" t="s">
        <v>5166</v>
      </c>
      <c r="EK69" s="187" t="s">
        <v>5054</v>
      </c>
      <c r="EL69" s="185" t="s">
        <v>5176</v>
      </c>
      <c r="EM69" s="175">
        <v>0</v>
      </c>
      <c r="EN69" s="179" t="s">
        <v>5165</v>
      </c>
      <c r="EO69" s="179" t="s">
        <v>22</v>
      </c>
      <c r="EP69" s="179">
        <v>2</v>
      </c>
      <c r="EQ69" s="179" t="s">
        <v>5170</v>
      </c>
      <c r="ER69" s="179" t="s">
        <v>5166</v>
      </c>
      <c r="ES69" s="176" t="s">
        <v>5054</v>
      </c>
      <c r="ET69" s="186" t="s">
        <v>5179</v>
      </c>
      <c r="EU69" s="186">
        <v>41</v>
      </c>
      <c r="EV69" s="186" t="s">
        <v>5126</v>
      </c>
      <c r="EW69" s="186" t="s">
        <v>22</v>
      </c>
      <c r="EX69" s="186">
        <v>2</v>
      </c>
      <c r="EY69" s="186" t="s">
        <v>5177</v>
      </c>
      <c r="EZ69" s="186" t="s">
        <v>2949</v>
      </c>
      <c r="FA69" s="187" t="s">
        <v>5054</v>
      </c>
      <c r="FB69" s="185" t="s">
        <v>1571</v>
      </c>
      <c r="FC69" s="179">
        <v>1</v>
      </c>
      <c r="FD69" s="179" t="s">
        <v>14</v>
      </c>
      <c r="FE69" s="179" t="s">
        <v>14</v>
      </c>
      <c r="FF69" s="179" t="s">
        <v>14</v>
      </c>
      <c r="FG69" s="179" t="s">
        <v>1570</v>
      </c>
      <c r="FH69" s="179" t="s">
        <v>14</v>
      </c>
      <c r="FI69" s="176" t="s">
        <v>1569</v>
      </c>
      <c r="FJ69" s="185" t="s">
        <v>704</v>
      </c>
      <c r="FK69" s="186" t="s">
        <v>14</v>
      </c>
      <c r="FL69" s="186">
        <v>0</v>
      </c>
      <c r="FM69" s="186" t="s">
        <v>22</v>
      </c>
      <c r="FN69" s="186">
        <v>2</v>
      </c>
      <c r="FO69" s="186">
        <v>0</v>
      </c>
      <c r="FP69" s="183">
        <v>0</v>
      </c>
      <c r="FQ69" s="184" t="s">
        <v>588</v>
      </c>
      <c r="FR69" s="185" t="s">
        <v>705</v>
      </c>
      <c r="FS69" s="179" t="s">
        <v>14</v>
      </c>
      <c r="FT69" s="179">
        <v>0</v>
      </c>
      <c r="FU69" s="179" t="s">
        <v>22</v>
      </c>
      <c r="FV69" s="179">
        <v>2</v>
      </c>
      <c r="FW69" s="179">
        <v>0</v>
      </c>
      <c r="FX69" s="179">
        <v>0</v>
      </c>
      <c r="FY69" s="176" t="s">
        <v>588</v>
      </c>
      <c r="FZ69" s="186" t="s">
        <v>3503</v>
      </c>
      <c r="GA69" s="186">
        <v>0</v>
      </c>
      <c r="GB69" s="186" t="s">
        <v>3407</v>
      </c>
      <c r="GC69" s="186" t="s">
        <v>22</v>
      </c>
      <c r="GD69" s="186">
        <v>2</v>
      </c>
      <c r="GE69" s="186" t="s">
        <v>3301</v>
      </c>
      <c r="GF69" s="186" t="s">
        <v>3300</v>
      </c>
      <c r="GG69" s="187" t="s">
        <v>3409</v>
      </c>
      <c r="GH69" s="185" t="s">
        <v>3509</v>
      </c>
      <c r="GI69" s="179">
        <v>0</v>
      </c>
      <c r="GJ69" s="179" t="s">
        <v>3407</v>
      </c>
      <c r="GK69" s="179" t="s">
        <v>22</v>
      </c>
      <c r="GL69" s="179">
        <v>2</v>
      </c>
      <c r="GM69" s="179" t="s">
        <v>3301</v>
      </c>
      <c r="GN69" s="179" t="s">
        <v>3300</v>
      </c>
      <c r="GO69" s="176" t="s">
        <v>3409</v>
      </c>
      <c r="GP69" s="186" t="s">
        <v>3504</v>
      </c>
      <c r="GQ69" s="186">
        <v>0</v>
      </c>
      <c r="GR69" s="186" t="s">
        <v>3407</v>
      </c>
      <c r="GS69" s="186" t="s">
        <v>22</v>
      </c>
      <c r="GT69" s="186">
        <v>2</v>
      </c>
      <c r="GU69" s="186" t="s">
        <v>3301</v>
      </c>
      <c r="GV69" s="186" t="s">
        <v>3300</v>
      </c>
      <c r="GW69" s="187" t="s">
        <v>3409</v>
      </c>
      <c r="GX69" s="185" t="s">
        <v>3510</v>
      </c>
      <c r="GY69" s="179">
        <v>0</v>
      </c>
      <c r="GZ69" s="179" t="s">
        <v>3407</v>
      </c>
      <c r="HA69" s="179" t="s">
        <v>22</v>
      </c>
      <c r="HB69" s="179">
        <v>2</v>
      </c>
      <c r="HC69" s="179" t="s">
        <v>3301</v>
      </c>
      <c r="HD69" s="179" t="s">
        <v>3300</v>
      </c>
      <c r="HE69" s="176" t="s">
        <v>3409</v>
      </c>
      <c r="HF69" s="186" t="s">
        <v>3502</v>
      </c>
      <c r="HG69" s="186">
        <v>0</v>
      </c>
      <c r="HH69" s="186" t="s">
        <v>3407</v>
      </c>
      <c r="HI69" s="186" t="s">
        <v>22</v>
      </c>
      <c r="HJ69" s="186">
        <v>2</v>
      </c>
      <c r="HK69" s="186" t="s">
        <v>3301</v>
      </c>
      <c r="HL69" s="186" t="s">
        <v>3300</v>
      </c>
      <c r="HM69" s="187" t="s">
        <v>3409</v>
      </c>
      <c r="HN69" s="185" t="s">
        <v>3508</v>
      </c>
      <c r="HO69" s="179">
        <v>2</v>
      </c>
      <c r="HP69" s="179" t="s">
        <v>3407</v>
      </c>
      <c r="HQ69" s="179" t="s">
        <v>22</v>
      </c>
      <c r="HR69" s="179">
        <v>2</v>
      </c>
      <c r="HS69" s="179" t="s">
        <v>3301</v>
      </c>
      <c r="HT69" s="179" t="s">
        <v>3300</v>
      </c>
      <c r="HU69" s="176" t="s">
        <v>3409</v>
      </c>
      <c r="HV69" s="186" t="s">
        <v>3505</v>
      </c>
      <c r="HW69" s="186">
        <v>0</v>
      </c>
      <c r="HX69" s="186" t="s">
        <v>3407</v>
      </c>
      <c r="HY69" s="186" t="s">
        <v>22</v>
      </c>
      <c r="HZ69" s="186">
        <v>2</v>
      </c>
      <c r="IA69" s="186" t="s">
        <v>3301</v>
      </c>
      <c r="IB69" s="186" t="s">
        <v>3300</v>
      </c>
      <c r="IC69" s="187" t="s">
        <v>3409</v>
      </c>
      <c r="ID69" s="185" t="s">
        <v>3507</v>
      </c>
      <c r="IE69" s="179">
        <v>0</v>
      </c>
      <c r="IF69" s="179" t="s">
        <v>3407</v>
      </c>
      <c r="IG69" s="179" t="s">
        <v>22</v>
      </c>
      <c r="IH69" s="179">
        <v>2</v>
      </c>
      <c r="II69" s="179" t="s">
        <v>3301</v>
      </c>
      <c r="IJ69" s="179" t="s">
        <v>3300</v>
      </c>
      <c r="IK69" s="176" t="s">
        <v>3409</v>
      </c>
      <c r="IL69" s="186" t="s">
        <v>3506</v>
      </c>
      <c r="IM69" s="186">
        <v>0</v>
      </c>
      <c r="IN69" s="186" t="s">
        <v>3407</v>
      </c>
      <c r="IO69" s="186" t="s">
        <v>22</v>
      </c>
      <c r="IP69" s="186">
        <v>2</v>
      </c>
      <c r="IQ69" s="186" t="s">
        <v>3301</v>
      </c>
      <c r="IR69" s="186" t="s">
        <v>3300</v>
      </c>
      <c r="IS69" s="187" t="s">
        <v>3409</v>
      </c>
    </row>
    <row r="70" spans="1:253" s="281" customFormat="1" ht="12.75" customHeight="1" x14ac:dyDescent="0.25">
      <c r="A70" s="281" t="s">
        <v>6304</v>
      </c>
      <c r="B70" s="281" t="s">
        <v>7953</v>
      </c>
      <c r="C70" s="281" t="s">
        <v>6305</v>
      </c>
      <c r="D70" s="281" t="s">
        <v>6306</v>
      </c>
      <c r="E70" s="281" t="s">
        <v>7472</v>
      </c>
      <c r="F70" s="281" t="s">
        <v>6310</v>
      </c>
      <c r="G70" s="174">
        <v>30485000</v>
      </c>
      <c r="H70" s="175" t="s">
        <v>6307</v>
      </c>
      <c r="I70" s="175" t="s">
        <v>22</v>
      </c>
      <c r="J70" s="175">
        <v>2</v>
      </c>
      <c r="K70" s="175" t="s">
        <v>6309</v>
      </c>
      <c r="L70" s="175" t="s">
        <v>6308</v>
      </c>
      <c r="M70" s="176" t="s">
        <v>6101</v>
      </c>
      <c r="N70" s="185" t="s">
        <v>6314</v>
      </c>
      <c r="O70" s="177">
        <v>9395</v>
      </c>
      <c r="P70" s="177" t="s">
        <v>6311</v>
      </c>
      <c r="Q70" s="177" t="s">
        <v>22</v>
      </c>
      <c r="R70" s="177">
        <v>2</v>
      </c>
      <c r="S70" s="177" t="s">
        <v>6313</v>
      </c>
      <c r="T70" s="177" t="s">
        <v>6312</v>
      </c>
      <c r="U70" s="178" t="s">
        <v>6101</v>
      </c>
      <c r="V70" s="185" t="s">
        <v>6379</v>
      </c>
      <c r="W70" s="175">
        <v>3815000</v>
      </c>
      <c r="X70" s="175" t="s">
        <v>6311</v>
      </c>
      <c r="Y70" s="175" t="s">
        <v>22</v>
      </c>
      <c r="Z70" s="175">
        <v>2</v>
      </c>
      <c r="AA70" s="175" t="s">
        <v>6378</v>
      </c>
      <c r="AB70" s="175" t="s">
        <v>6312</v>
      </c>
      <c r="AC70" s="176" t="s">
        <v>6375</v>
      </c>
      <c r="AD70" s="185" t="s">
        <v>6383</v>
      </c>
      <c r="AE70" s="183">
        <v>179000</v>
      </c>
      <c r="AF70" s="183" t="s">
        <v>6380</v>
      </c>
      <c r="AG70" s="183" t="s">
        <v>22</v>
      </c>
      <c r="AH70" s="183">
        <v>2</v>
      </c>
      <c r="AI70" s="183" t="s">
        <v>6382</v>
      </c>
      <c r="AJ70" s="183" t="s">
        <v>6381</v>
      </c>
      <c r="AK70" s="184" t="s">
        <v>6375</v>
      </c>
      <c r="AL70" s="185" t="s">
        <v>6385</v>
      </c>
      <c r="AM70" s="175">
        <v>179000</v>
      </c>
      <c r="AN70" s="175" t="s">
        <v>6380</v>
      </c>
      <c r="AO70" s="175" t="s">
        <v>22</v>
      </c>
      <c r="AP70" s="175">
        <v>2</v>
      </c>
      <c r="AQ70" s="175" t="s">
        <v>6384</v>
      </c>
      <c r="AR70" s="175" t="s">
        <v>6381</v>
      </c>
      <c r="AS70" s="176" t="s">
        <v>6375</v>
      </c>
      <c r="AT70" s="186" t="s">
        <v>8340</v>
      </c>
      <c r="AU70" s="183" t="e">
        <v>#N/A</v>
      </c>
      <c r="AV70" s="183" t="e">
        <v>#N/A</v>
      </c>
      <c r="AW70" s="183" t="e">
        <v>#N/A</v>
      </c>
      <c r="AX70" s="183" t="e">
        <v>#N/A</v>
      </c>
      <c r="AY70" s="183" t="e">
        <v>#N/A</v>
      </c>
      <c r="AZ70" s="183" t="e">
        <v>#N/A</v>
      </c>
      <c r="BA70" s="184" t="e">
        <v>#N/A</v>
      </c>
      <c r="BB70" s="185" t="s">
        <v>8341</v>
      </c>
      <c r="BC70" s="175" t="e">
        <v>#N/A</v>
      </c>
      <c r="BD70" s="175" t="e">
        <v>#N/A</v>
      </c>
      <c r="BE70" s="175" t="e">
        <v>#N/A</v>
      </c>
      <c r="BF70" s="175" t="e">
        <v>#N/A</v>
      </c>
      <c r="BG70" s="175" t="e">
        <v>#N/A</v>
      </c>
      <c r="BH70" s="175" t="e">
        <v>#N/A</v>
      </c>
      <c r="BI70" s="176" t="e">
        <v>#N/A</v>
      </c>
      <c r="BJ70" s="186" t="s">
        <v>6319</v>
      </c>
      <c r="BK70" s="186">
        <v>0</v>
      </c>
      <c r="BL70" s="186" t="s">
        <v>5985</v>
      </c>
      <c r="BM70" s="186" t="s">
        <v>60</v>
      </c>
      <c r="BN70" s="186">
        <v>3</v>
      </c>
      <c r="BO70" s="186" t="s">
        <v>6318</v>
      </c>
      <c r="BP70" s="183" t="s">
        <v>2949</v>
      </c>
      <c r="BQ70" s="187" t="s">
        <v>6101</v>
      </c>
      <c r="BR70" s="185" t="s">
        <v>8342</v>
      </c>
      <c r="BS70" s="179" t="e">
        <v>#N/A</v>
      </c>
      <c r="BT70" s="179" t="e">
        <v>#N/A</v>
      </c>
      <c r="BU70" s="179" t="e">
        <v>#N/A</v>
      </c>
      <c r="BV70" s="179" t="e">
        <v>#N/A</v>
      </c>
      <c r="BW70" s="179" t="e">
        <v>#N/A</v>
      </c>
      <c r="BX70" s="179" t="e">
        <v>#N/A</v>
      </c>
      <c r="BY70" s="176" t="e">
        <v>#N/A</v>
      </c>
      <c r="BZ70" s="186" t="s">
        <v>8343</v>
      </c>
      <c r="CA70" s="186" t="e">
        <v>#N/A</v>
      </c>
      <c r="CB70" s="186" t="e">
        <v>#N/A</v>
      </c>
      <c r="CC70" s="186" t="e">
        <v>#N/A</v>
      </c>
      <c r="CD70" s="186" t="e">
        <v>#N/A</v>
      </c>
      <c r="CE70" s="186" t="e">
        <v>#N/A</v>
      </c>
      <c r="CF70" s="186" t="e">
        <v>#N/A</v>
      </c>
      <c r="CG70" s="187" t="e">
        <v>#N/A</v>
      </c>
      <c r="CH70" s="185" t="s">
        <v>8344</v>
      </c>
      <c r="CI70" s="186" t="e">
        <v>#N/A</v>
      </c>
      <c r="CJ70" s="186" t="e">
        <v>#N/A</v>
      </c>
      <c r="CK70" s="186" t="e">
        <v>#N/A</v>
      </c>
      <c r="CL70" s="186" t="e">
        <v>#N/A</v>
      </c>
      <c r="CM70" s="186" t="e">
        <v>#N/A</v>
      </c>
      <c r="CN70" s="186" t="e">
        <v>#N/A</v>
      </c>
      <c r="CO70" s="188" t="e">
        <v>#N/A</v>
      </c>
      <c r="CP70" s="186" t="s">
        <v>8345</v>
      </c>
      <c r="CQ70" s="179" t="e">
        <v>#N/A</v>
      </c>
      <c r="CR70" s="179" t="e">
        <v>#N/A</v>
      </c>
      <c r="CS70" s="179" t="e">
        <v>#N/A</v>
      </c>
      <c r="CT70" s="179" t="e">
        <v>#N/A</v>
      </c>
      <c r="CU70" s="179" t="e">
        <v>#N/A</v>
      </c>
      <c r="CV70" s="179" t="e">
        <v>#N/A</v>
      </c>
      <c r="CW70" s="176" t="e">
        <v>#N/A</v>
      </c>
      <c r="CX70" s="186" t="s">
        <v>6316</v>
      </c>
      <c r="CY70" s="183">
        <v>179000</v>
      </c>
      <c r="CZ70" s="183" t="s">
        <v>6311</v>
      </c>
      <c r="DA70" s="183" t="s">
        <v>22</v>
      </c>
      <c r="DB70" s="183">
        <v>2</v>
      </c>
      <c r="DC70" s="183" t="s">
        <v>6315</v>
      </c>
      <c r="DD70" s="183" t="s">
        <v>6312</v>
      </c>
      <c r="DE70" s="189" t="s">
        <v>6101</v>
      </c>
      <c r="DF70" s="185" t="s">
        <v>6317</v>
      </c>
      <c r="DG70" s="175">
        <v>3636000</v>
      </c>
      <c r="DH70" s="179" t="s">
        <v>6311</v>
      </c>
      <c r="DI70" s="179" t="s">
        <v>22</v>
      </c>
      <c r="DJ70" s="179">
        <v>2</v>
      </c>
      <c r="DK70" s="179" t="s">
        <v>6315</v>
      </c>
      <c r="DL70" s="179" t="s">
        <v>6312</v>
      </c>
      <c r="DM70" s="176" t="s">
        <v>6101</v>
      </c>
      <c r="DN70" s="186" t="s">
        <v>6320</v>
      </c>
      <c r="DO70" s="183">
        <v>0</v>
      </c>
      <c r="DP70" s="186" t="s">
        <v>6311</v>
      </c>
      <c r="DQ70" s="186" t="s">
        <v>22</v>
      </c>
      <c r="DR70" s="186">
        <v>2</v>
      </c>
      <c r="DS70" s="186" t="s">
        <v>6315</v>
      </c>
      <c r="DT70" s="186" t="s">
        <v>6312</v>
      </c>
      <c r="DU70" s="187" t="s">
        <v>6101</v>
      </c>
      <c r="DV70" s="185" t="s">
        <v>6321</v>
      </c>
      <c r="DW70" s="175">
        <v>179000</v>
      </c>
      <c r="DX70" s="179" t="s">
        <v>6311</v>
      </c>
      <c r="DY70" s="179" t="s">
        <v>22</v>
      </c>
      <c r="DZ70" s="179">
        <v>2</v>
      </c>
      <c r="EA70" s="179" t="s">
        <v>6315</v>
      </c>
      <c r="EB70" s="179" t="s">
        <v>6312</v>
      </c>
      <c r="EC70" s="176" t="s">
        <v>6101</v>
      </c>
      <c r="ED70" s="186" t="s">
        <v>6376</v>
      </c>
      <c r="EE70" s="183">
        <v>0</v>
      </c>
      <c r="EF70" s="186" t="s">
        <v>6311</v>
      </c>
      <c r="EG70" s="186" t="s">
        <v>22</v>
      </c>
      <c r="EH70" s="186">
        <v>2</v>
      </c>
      <c r="EI70" s="186" t="s">
        <v>6315</v>
      </c>
      <c r="EJ70" s="186" t="s">
        <v>6312</v>
      </c>
      <c r="EK70" s="187" t="s">
        <v>6375</v>
      </c>
      <c r="EL70" s="185" t="s">
        <v>6377</v>
      </c>
      <c r="EM70" s="175">
        <v>0</v>
      </c>
      <c r="EN70" s="179" t="s">
        <v>6311</v>
      </c>
      <c r="EO70" s="179" t="s">
        <v>22</v>
      </c>
      <c r="EP70" s="179">
        <v>2</v>
      </c>
      <c r="EQ70" s="179" t="s">
        <v>6315</v>
      </c>
      <c r="ER70" s="179" t="s">
        <v>6312</v>
      </c>
      <c r="ES70" s="176" t="s">
        <v>6375</v>
      </c>
      <c r="ET70" s="186" t="s">
        <v>6374</v>
      </c>
      <c r="EU70" s="186">
        <v>0</v>
      </c>
      <c r="EV70" s="186" t="s">
        <v>5985</v>
      </c>
      <c r="EW70" s="186" t="s">
        <v>60</v>
      </c>
      <c r="EX70" s="186">
        <v>3</v>
      </c>
      <c r="EY70" s="186" t="s">
        <v>6318</v>
      </c>
      <c r="EZ70" s="186" t="s">
        <v>2949</v>
      </c>
      <c r="FA70" s="187" t="s">
        <v>6375</v>
      </c>
      <c r="FB70" s="185" t="s">
        <v>6388</v>
      </c>
      <c r="FC70" s="179">
        <v>3</v>
      </c>
      <c r="FD70" s="179" t="s">
        <v>6311</v>
      </c>
      <c r="FE70" s="179" t="s">
        <v>22</v>
      </c>
      <c r="FF70" s="179">
        <v>2</v>
      </c>
      <c r="FG70" s="179" t="s">
        <v>6387</v>
      </c>
      <c r="FH70" s="179" t="s">
        <v>6386</v>
      </c>
      <c r="FI70" s="176" t="s">
        <v>6375</v>
      </c>
      <c r="FJ70" s="185" t="s">
        <v>8346</v>
      </c>
      <c r="FK70" s="186" t="e">
        <v>#N/A</v>
      </c>
      <c r="FL70" s="186" t="e">
        <v>#N/A</v>
      </c>
      <c r="FM70" s="186" t="e">
        <v>#N/A</v>
      </c>
      <c r="FN70" s="186" t="e">
        <v>#N/A</v>
      </c>
      <c r="FO70" s="186" t="e">
        <v>#N/A</v>
      </c>
      <c r="FP70" s="183" t="e">
        <v>#N/A</v>
      </c>
      <c r="FQ70" s="184" t="e">
        <v>#N/A</v>
      </c>
      <c r="FR70" s="185" t="s">
        <v>8347</v>
      </c>
      <c r="FS70" s="179" t="e">
        <v>#N/A</v>
      </c>
      <c r="FT70" s="179" t="e">
        <v>#N/A</v>
      </c>
      <c r="FU70" s="179" t="e">
        <v>#N/A</v>
      </c>
      <c r="FV70" s="179" t="e">
        <v>#N/A</v>
      </c>
      <c r="FW70" s="179" t="e">
        <v>#N/A</v>
      </c>
      <c r="FX70" s="179" t="e">
        <v>#N/A</v>
      </c>
      <c r="FY70" s="176" t="e">
        <v>#N/A</v>
      </c>
      <c r="FZ70" s="186" t="s">
        <v>6393</v>
      </c>
      <c r="GA70" s="186">
        <v>1</v>
      </c>
      <c r="GB70" s="186" t="s">
        <v>6389</v>
      </c>
      <c r="GC70" s="186" t="s">
        <v>22</v>
      </c>
      <c r="GD70" s="186">
        <v>2</v>
      </c>
      <c r="GE70" s="186" t="s">
        <v>3301</v>
      </c>
      <c r="GF70" s="186" t="s">
        <v>3300</v>
      </c>
      <c r="GG70" s="187" t="s">
        <v>6375</v>
      </c>
      <c r="GH70" s="185" t="s">
        <v>6394</v>
      </c>
      <c r="GI70" s="179">
        <v>0</v>
      </c>
      <c r="GJ70" s="179" t="s">
        <v>6389</v>
      </c>
      <c r="GK70" s="179" t="s">
        <v>22</v>
      </c>
      <c r="GL70" s="179">
        <v>2</v>
      </c>
      <c r="GM70" s="179" t="s">
        <v>3301</v>
      </c>
      <c r="GN70" s="179" t="s">
        <v>3300</v>
      </c>
      <c r="GO70" s="176" t="s">
        <v>6375</v>
      </c>
      <c r="GP70" s="186" t="s">
        <v>6395</v>
      </c>
      <c r="GQ70" s="186">
        <v>0</v>
      </c>
      <c r="GR70" s="186" t="s">
        <v>6389</v>
      </c>
      <c r="GS70" s="186" t="s">
        <v>22</v>
      </c>
      <c r="GT70" s="186">
        <v>2</v>
      </c>
      <c r="GU70" s="186" t="s">
        <v>3301</v>
      </c>
      <c r="GV70" s="186" t="s">
        <v>3300</v>
      </c>
      <c r="GW70" s="187" t="s">
        <v>6375</v>
      </c>
      <c r="GX70" s="185" t="s">
        <v>6391</v>
      </c>
      <c r="GY70" s="179">
        <v>0</v>
      </c>
      <c r="GZ70" s="179" t="s">
        <v>6389</v>
      </c>
      <c r="HA70" s="179" t="s">
        <v>22</v>
      </c>
      <c r="HB70" s="179">
        <v>2</v>
      </c>
      <c r="HC70" s="179" t="s">
        <v>3301</v>
      </c>
      <c r="HD70" s="179" t="s">
        <v>3300</v>
      </c>
      <c r="HE70" s="176" t="s">
        <v>6375</v>
      </c>
      <c r="HF70" s="186" t="s">
        <v>6390</v>
      </c>
      <c r="HG70" s="186">
        <v>1</v>
      </c>
      <c r="HH70" s="186" t="s">
        <v>6389</v>
      </c>
      <c r="HI70" s="186" t="s">
        <v>22</v>
      </c>
      <c r="HJ70" s="186">
        <v>2</v>
      </c>
      <c r="HK70" s="186" t="s">
        <v>3301</v>
      </c>
      <c r="HL70" s="186" t="s">
        <v>3300</v>
      </c>
      <c r="HM70" s="187" t="s">
        <v>6375</v>
      </c>
      <c r="HN70" s="185" t="s">
        <v>6392</v>
      </c>
      <c r="HO70" s="179">
        <v>1</v>
      </c>
      <c r="HP70" s="179" t="s">
        <v>6389</v>
      </c>
      <c r="HQ70" s="179" t="s">
        <v>22</v>
      </c>
      <c r="HR70" s="179">
        <v>2</v>
      </c>
      <c r="HS70" s="179" t="s">
        <v>3301</v>
      </c>
      <c r="HT70" s="179" t="s">
        <v>3300</v>
      </c>
      <c r="HU70" s="176" t="s">
        <v>6375</v>
      </c>
      <c r="HV70" s="186" t="s">
        <v>6396</v>
      </c>
      <c r="HW70" s="186">
        <v>0</v>
      </c>
      <c r="HX70" s="186" t="s">
        <v>6389</v>
      </c>
      <c r="HY70" s="186" t="s">
        <v>22</v>
      </c>
      <c r="HZ70" s="186">
        <v>2</v>
      </c>
      <c r="IA70" s="186" t="s">
        <v>3301</v>
      </c>
      <c r="IB70" s="186" t="s">
        <v>3300</v>
      </c>
      <c r="IC70" s="187" t="s">
        <v>6375</v>
      </c>
      <c r="ID70" s="185" t="s">
        <v>6397</v>
      </c>
      <c r="IE70" s="179">
        <v>0</v>
      </c>
      <c r="IF70" s="179" t="s">
        <v>6389</v>
      </c>
      <c r="IG70" s="179" t="s">
        <v>22</v>
      </c>
      <c r="IH70" s="179">
        <v>2</v>
      </c>
      <c r="II70" s="179" t="s">
        <v>3301</v>
      </c>
      <c r="IJ70" s="179" t="s">
        <v>3300</v>
      </c>
      <c r="IK70" s="176" t="s">
        <v>6375</v>
      </c>
      <c r="IL70" s="186" t="s">
        <v>6398</v>
      </c>
      <c r="IM70" s="186">
        <v>0</v>
      </c>
      <c r="IN70" s="186" t="s">
        <v>6389</v>
      </c>
      <c r="IO70" s="186" t="s">
        <v>22</v>
      </c>
      <c r="IP70" s="186">
        <v>2</v>
      </c>
      <c r="IQ70" s="186" t="s">
        <v>3301</v>
      </c>
      <c r="IR70" s="186" t="s">
        <v>3300</v>
      </c>
      <c r="IS70" s="187" t="s">
        <v>6375</v>
      </c>
    </row>
    <row r="71" spans="1:253" s="281" customFormat="1" ht="12.75" customHeight="1" x14ac:dyDescent="0.25">
      <c r="A71" s="281" t="s">
        <v>2306</v>
      </c>
      <c r="B71" s="281" t="s">
        <v>8052</v>
      </c>
      <c r="C71" s="281" t="s">
        <v>2307</v>
      </c>
      <c r="D71" s="281" t="s">
        <v>2308</v>
      </c>
      <c r="E71" s="281" t="s">
        <v>7495</v>
      </c>
      <c r="F71" s="281" t="s">
        <v>3052</v>
      </c>
      <c r="G71" s="174">
        <v>2541000</v>
      </c>
      <c r="H71" s="175" t="s">
        <v>3049</v>
      </c>
      <c r="I71" s="175" t="s">
        <v>22</v>
      </c>
      <c r="J71" s="175">
        <v>2</v>
      </c>
      <c r="K71" s="175" t="s">
        <v>3051</v>
      </c>
      <c r="L71" s="175" t="s">
        <v>3050</v>
      </c>
      <c r="M71" s="176" t="s">
        <v>2990</v>
      </c>
      <c r="N71" s="185" t="s">
        <v>2316</v>
      </c>
      <c r="O71" s="177">
        <v>823</v>
      </c>
      <c r="P71" s="177" t="s">
        <v>2313</v>
      </c>
      <c r="Q71" s="177" t="s">
        <v>42</v>
      </c>
      <c r="R71" s="177">
        <v>1</v>
      </c>
      <c r="S71" s="177" t="s">
        <v>2315</v>
      </c>
      <c r="T71" s="177" t="s">
        <v>2314</v>
      </c>
      <c r="U71" s="178" t="s">
        <v>2291</v>
      </c>
      <c r="V71" s="185" t="s">
        <v>3230</v>
      </c>
      <c r="W71" s="175">
        <v>2256000</v>
      </c>
      <c r="X71" s="175" t="s">
        <v>3221</v>
      </c>
      <c r="Y71" s="175" t="s">
        <v>22</v>
      </c>
      <c r="Z71" s="175">
        <v>2</v>
      </c>
      <c r="AA71" s="175" t="s">
        <v>3214</v>
      </c>
      <c r="AB71" s="175" t="s">
        <v>3222</v>
      </c>
      <c r="AC71" s="176" t="s">
        <v>3209</v>
      </c>
      <c r="AD71" s="185" t="s">
        <v>3229</v>
      </c>
      <c r="AE71" s="183">
        <v>1091000</v>
      </c>
      <c r="AF71" s="183" t="s">
        <v>3221</v>
      </c>
      <c r="AG71" s="183" t="s">
        <v>22</v>
      </c>
      <c r="AH71" s="183">
        <v>2</v>
      </c>
      <c r="AI71" s="183" t="s">
        <v>3212</v>
      </c>
      <c r="AJ71" s="183" t="s">
        <v>3222</v>
      </c>
      <c r="AK71" s="184" t="s">
        <v>3209</v>
      </c>
      <c r="AL71" s="185" t="s">
        <v>2317</v>
      </c>
      <c r="AM71" s="175">
        <v>0</v>
      </c>
      <c r="AN71" s="175" t="s">
        <v>14</v>
      </c>
      <c r="AO71" s="175" t="s">
        <v>14</v>
      </c>
      <c r="AP71" s="175" t="s">
        <v>14</v>
      </c>
      <c r="AQ71" s="175" t="s">
        <v>14</v>
      </c>
      <c r="AR71" s="175" t="s">
        <v>14</v>
      </c>
      <c r="AS71" s="176" t="s">
        <v>2291</v>
      </c>
      <c r="AT71" s="186" t="s">
        <v>2365</v>
      </c>
      <c r="AU71" s="183">
        <v>0</v>
      </c>
      <c r="AV71" s="183" t="s">
        <v>14</v>
      </c>
      <c r="AW71" s="183" t="s">
        <v>14</v>
      </c>
      <c r="AX71" s="183" t="s">
        <v>14</v>
      </c>
      <c r="AY71" s="183" t="s">
        <v>14</v>
      </c>
      <c r="AZ71" s="183" t="s">
        <v>14</v>
      </c>
      <c r="BA71" s="184" t="s">
        <v>2362</v>
      </c>
      <c r="BB71" s="185" t="s">
        <v>2364</v>
      </c>
      <c r="BC71" s="175">
        <v>0</v>
      </c>
      <c r="BD71" s="175" t="s">
        <v>14</v>
      </c>
      <c r="BE71" s="175" t="s">
        <v>14</v>
      </c>
      <c r="BF71" s="175" t="s">
        <v>14</v>
      </c>
      <c r="BG71" s="175" t="s">
        <v>14</v>
      </c>
      <c r="BH71" s="175" t="s">
        <v>14</v>
      </c>
      <c r="BI71" s="176" t="s">
        <v>2362</v>
      </c>
      <c r="BJ71" s="186" t="s">
        <v>3226</v>
      </c>
      <c r="BK71" s="186" t="s">
        <v>14</v>
      </c>
      <c r="BL71" s="186" t="s">
        <v>14</v>
      </c>
      <c r="BM71" s="186" t="s">
        <v>14</v>
      </c>
      <c r="BN71" s="186" t="s">
        <v>14</v>
      </c>
      <c r="BO71" s="186" t="s">
        <v>3224</v>
      </c>
      <c r="BP71" s="183" t="s">
        <v>14</v>
      </c>
      <c r="BQ71" s="187" t="s">
        <v>3209</v>
      </c>
      <c r="BR71" s="185" t="s">
        <v>8348</v>
      </c>
      <c r="BS71" s="179" t="e">
        <v>#N/A</v>
      </c>
      <c r="BT71" s="179" t="e">
        <v>#N/A</v>
      </c>
      <c r="BU71" s="179" t="e">
        <v>#N/A</v>
      </c>
      <c r="BV71" s="179" t="e">
        <v>#N/A</v>
      </c>
      <c r="BW71" s="179" t="e">
        <v>#N/A</v>
      </c>
      <c r="BX71" s="179" t="e">
        <v>#N/A</v>
      </c>
      <c r="BY71" s="176" t="e">
        <v>#N/A</v>
      </c>
      <c r="BZ71" s="186" t="s">
        <v>8349</v>
      </c>
      <c r="CA71" s="186" t="e">
        <v>#N/A</v>
      </c>
      <c r="CB71" s="186" t="e">
        <v>#N/A</v>
      </c>
      <c r="CC71" s="186" t="e">
        <v>#N/A</v>
      </c>
      <c r="CD71" s="186" t="e">
        <v>#N/A</v>
      </c>
      <c r="CE71" s="186" t="e">
        <v>#N/A</v>
      </c>
      <c r="CF71" s="186" t="e">
        <v>#N/A</v>
      </c>
      <c r="CG71" s="187" t="e">
        <v>#N/A</v>
      </c>
      <c r="CH71" s="185" t="s">
        <v>8350</v>
      </c>
      <c r="CI71" s="186" t="e">
        <v>#N/A</v>
      </c>
      <c r="CJ71" s="186" t="e">
        <v>#N/A</v>
      </c>
      <c r="CK71" s="186" t="e">
        <v>#N/A</v>
      </c>
      <c r="CL71" s="186" t="e">
        <v>#N/A</v>
      </c>
      <c r="CM71" s="186" t="e">
        <v>#N/A</v>
      </c>
      <c r="CN71" s="186" t="e">
        <v>#N/A</v>
      </c>
      <c r="CO71" s="188" t="e">
        <v>#N/A</v>
      </c>
      <c r="CP71" s="186" t="s">
        <v>8351</v>
      </c>
      <c r="CQ71" s="179" t="e">
        <v>#N/A</v>
      </c>
      <c r="CR71" s="179" t="e">
        <v>#N/A</v>
      </c>
      <c r="CS71" s="179" t="e">
        <v>#N/A</v>
      </c>
      <c r="CT71" s="179" t="e">
        <v>#N/A</v>
      </c>
      <c r="CU71" s="179" t="e">
        <v>#N/A</v>
      </c>
      <c r="CV71" s="179" t="e">
        <v>#N/A</v>
      </c>
      <c r="CW71" s="176" t="e">
        <v>#N/A</v>
      </c>
      <c r="CX71" s="186" t="s">
        <v>3231</v>
      </c>
      <c r="CY71" s="183">
        <v>440000</v>
      </c>
      <c r="CZ71" s="183" t="s">
        <v>3221</v>
      </c>
      <c r="DA71" s="183" t="s">
        <v>22</v>
      </c>
      <c r="DB71" s="183">
        <v>2</v>
      </c>
      <c r="DC71" s="183" t="s">
        <v>3207</v>
      </c>
      <c r="DD71" s="183" t="s">
        <v>3222</v>
      </c>
      <c r="DE71" s="189" t="s">
        <v>3209</v>
      </c>
      <c r="DF71" s="185" t="s">
        <v>3227</v>
      </c>
      <c r="DG71" s="175">
        <v>1165000</v>
      </c>
      <c r="DH71" s="179" t="s">
        <v>3221</v>
      </c>
      <c r="DI71" s="179" t="s">
        <v>22</v>
      </c>
      <c r="DJ71" s="179">
        <v>2</v>
      </c>
      <c r="DK71" s="179" t="s">
        <v>3207</v>
      </c>
      <c r="DL71" s="179" t="s">
        <v>3222</v>
      </c>
      <c r="DM71" s="176" t="s">
        <v>3209</v>
      </c>
      <c r="DN71" s="186" t="s">
        <v>3233</v>
      </c>
      <c r="DO71" s="183">
        <v>651000</v>
      </c>
      <c r="DP71" s="186" t="s">
        <v>3221</v>
      </c>
      <c r="DQ71" s="186" t="s">
        <v>22</v>
      </c>
      <c r="DR71" s="186">
        <v>2</v>
      </c>
      <c r="DS71" s="186" t="s">
        <v>3207</v>
      </c>
      <c r="DT71" s="186" t="s">
        <v>3222</v>
      </c>
      <c r="DU71" s="187" t="s">
        <v>3209</v>
      </c>
      <c r="DV71" s="185" t="s">
        <v>3228</v>
      </c>
      <c r="DW71" s="175">
        <v>426000</v>
      </c>
      <c r="DX71" s="179" t="s">
        <v>3221</v>
      </c>
      <c r="DY71" s="179" t="s">
        <v>22</v>
      </c>
      <c r="DZ71" s="179">
        <v>2</v>
      </c>
      <c r="EA71" s="179" t="s">
        <v>3207</v>
      </c>
      <c r="EB71" s="179" t="s">
        <v>3222</v>
      </c>
      <c r="EC71" s="176" t="s">
        <v>3209</v>
      </c>
      <c r="ED71" s="186" t="s">
        <v>3232</v>
      </c>
      <c r="EE71" s="183">
        <v>14000</v>
      </c>
      <c r="EF71" s="186" t="s">
        <v>3221</v>
      </c>
      <c r="EG71" s="186" t="s">
        <v>22</v>
      </c>
      <c r="EH71" s="186">
        <v>2</v>
      </c>
      <c r="EI71" s="186" t="s">
        <v>3207</v>
      </c>
      <c r="EJ71" s="186" t="s">
        <v>3222</v>
      </c>
      <c r="EK71" s="187" t="s">
        <v>3209</v>
      </c>
      <c r="EL71" s="185" t="s">
        <v>3223</v>
      </c>
      <c r="EM71" s="175">
        <v>0</v>
      </c>
      <c r="EN71" s="179" t="s">
        <v>3221</v>
      </c>
      <c r="EO71" s="179" t="s">
        <v>22</v>
      </c>
      <c r="EP71" s="179">
        <v>2</v>
      </c>
      <c r="EQ71" s="179" t="s">
        <v>3207</v>
      </c>
      <c r="ER71" s="179" t="s">
        <v>3222</v>
      </c>
      <c r="ES71" s="176" t="s">
        <v>3209</v>
      </c>
      <c r="ET71" s="186" t="s">
        <v>3225</v>
      </c>
      <c r="EU71" s="186" t="s">
        <v>14</v>
      </c>
      <c r="EV71" s="186" t="s">
        <v>14</v>
      </c>
      <c r="EW71" s="186" t="s">
        <v>14</v>
      </c>
      <c r="EX71" s="186" t="s">
        <v>14</v>
      </c>
      <c r="EY71" s="186" t="s">
        <v>3224</v>
      </c>
      <c r="EZ71" s="186" t="s">
        <v>14</v>
      </c>
      <c r="FA71" s="187" t="s">
        <v>3209</v>
      </c>
      <c r="FB71" s="185" t="s">
        <v>2312</v>
      </c>
      <c r="FC71" s="179">
        <v>1</v>
      </c>
      <c r="FD71" s="179" t="s">
        <v>2309</v>
      </c>
      <c r="FE71" s="179" t="s">
        <v>22</v>
      </c>
      <c r="FF71" s="179">
        <v>2</v>
      </c>
      <c r="FG71" s="179" t="s">
        <v>2311</v>
      </c>
      <c r="FH71" s="179" t="s">
        <v>2310</v>
      </c>
      <c r="FI71" s="176" t="s">
        <v>2291</v>
      </c>
      <c r="FJ71" s="185" t="s">
        <v>8352</v>
      </c>
      <c r="FK71" s="186" t="e">
        <v>#N/A</v>
      </c>
      <c r="FL71" s="186" t="e">
        <v>#N/A</v>
      </c>
      <c r="FM71" s="186" t="e">
        <v>#N/A</v>
      </c>
      <c r="FN71" s="186" t="e">
        <v>#N/A</v>
      </c>
      <c r="FO71" s="186" t="e">
        <v>#N/A</v>
      </c>
      <c r="FP71" s="183" t="e">
        <v>#N/A</v>
      </c>
      <c r="FQ71" s="184" t="e">
        <v>#N/A</v>
      </c>
      <c r="FR71" s="185" t="s">
        <v>8353</v>
      </c>
      <c r="FS71" s="179" t="e">
        <v>#N/A</v>
      </c>
      <c r="FT71" s="179" t="e">
        <v>#N/A</v>
      </c>
      <c r="FU71" s="179" t="e">
        <v>#N/A</v>
      </c>
      <c r="FV71" s="179" t="e">
        <v>#N/A</v>
      </c>
      <c r="FW71" s="179" t="e">
        <v>#N/A</v>
      </c>
      <c r="FX71" s="179" t="e">
        <v>#N/A</v>
      </c>
      <c r="FY71" s="176" t="e">
        <v>#N/A</v>
      </c>
      <c r="FZ71" s="186" t="s">
        <v>3512</v>
      </c>
      <c r="GA71" s="186">
        <v>1</v>
      </c>
      <c r="GB71" s="186" t="s">
        <v>3407</v>
      </c>
      <c r="GC71" s="186" t="s">
        <v>22</v>
      </c>
      <c r="GD71" s="186">
        <v>2</v>
      </c>
      <c r="GE71" s="186" t="s">
        <v>3301</v>
      </c>
      <c r="GF71" s="186" t="s">
        <v>3300</v>
      </c>
      <c r="GG71" s="187" t="s">
        <v>3409</v>
      </c>
      <c r="GH71" s="185" t="s">
        <v>3518</v>
      </c>
      <c r="GI71" s="179">
        <v>0</v>
      </c>
      <c r="GJ71" s="179" t="s">
        <v>3407</v>
      </c>
      <c r="GK71" s="179" t="s">
        <v>22</v>
      </c>
      <c r="GL71" s="179">
        <v>2</v>
      </c>
      <c r="GM71" s="179" t="s">
        <v>3301</v>
      </c>
      <c r="GN71" s="179" t="s">
        <v>3300</v>
      </c>
      <c r="GO71" s="176" t="s">
        <v>3409</v>
      </c>
      <c r="GP71" s="186" t="s">
        <v>3513</v>
      </c>
      <c r="GQ71" s="186">
        <v>0</v>
      </c>
      <c r="GR71" s="186" t="s">
        <v>3407</v>
      </c>
      <c r="GS71" s="186" t="s">
        <v>22</v>
      </c>
      <c r="GT71" s="186">
        <v>2</v>
      </c>
      <c r="GU71" s="186" t="s">
        <v>3301</v>
      </c>
      <c r="GV71" s="186" t="s">
        <v>3300</v>
      </c>
      <c r="GW71" s="187" t="s">
        <v>3409</v>
      </c>
      <c r="GX71" s="185" t="s">
        <v>3519</v>
      </c>
      <c r="GY71" s="179">
        <v>0</v>
      </c>
      <c r="GZ71" s="179" t="s">
        <v>3407</v>
      </c>
      <c r="HA71" s="179" t="s">
        <v>22</v>
      </c>
      <c r="HB71" s="179">
        <v>2</v>
      </c>
      <c r="HC71" s="179" t="s">
        <v>3301</v>
      </c>
      <c r="HD71" s="179" t="s">
        <v>3300</v>
      </c>
      <c r="HE71" s="176" t="s">
        <v>3409</v>
      </c>
      <c r="HF71" s="186" t="s">
        <v>3511</v>
      </c>
      <c r="HG71" s="186">
        <v>0</v>
      </c>
      <c r="HH71" s="186" t="s">
        <v>3407</v>
      </c>
      <c r="HI71" s="186" t="s">
        <v>22</v>
      </c>
      <c r="HJ71" s="186">
        <v>2</v>
      </c>
      <c r="HK71" s="186" t="s">
        <v>3301</v>
      </c>
      <c r="HL71" s="186" t="s">
        <v>3300</v>
      </c>
      <c r="HM71" s="187" t="s">
        <v>3409</v>
      </c>
      <c r="HN71" s="185" t="s">
        <v>3517</v>
      </c>
      <c r="HO71" s="179">
        <v>2</v>
      </c>
      <c r="HP71" s="179" t="s">
        <v>3407</v>
      </c>
      <c r="HQ71" s="179" t="s">
        <v>22</v>
      </c>
      <c r="HR71" s="179">
        <v>2</v>
      </c>
      <c r="HS71" s="179" t="s">
        <v>3301</v>
      </c>
      <c r="HT71" s="179" t="s">
        <v>3300</v>
      </c>
      <c r="HU71" s="176" t="s">
        <v>3409</v>
      </c>
      <c r="HV71" s="186" t="s">
        <v>3514</v>
      </c>
      <c r="HW71" s="186">
        <v>0</v>
      </c>
      <c r="HX71" s="186" t="s">
        <v>3407</v>
      </c>
      <c r="HY71" s="186" t="s">
        <v>22</v>
      </c>
      <c r="HZ71" s="186">
        <v>2</v>
      </c>
      <c r="IA71" s="186" t="s">
        <v>3301</v>
      </c>
      <c r="IB71" s="186" t="s">
        <v>3300</v>
      </c>
      <c r="IC71" s="187" t="s">
        <v>3409</v>
      </c>
      <c r="ID71" s="185" t="s">
        <v>3516</v>
      </c>
      <c r="IE71" s="179">
        <v>0</v>
      </c>
      <c r="IF71" s="179" t="s">
        <v>3407</v>
      </c>
      <c r="IG71" s="179" t="s">
        <v>22</v>
      </c>
      <c r="IH71" s="179">
        <v>2</v>
      </c>
      <c r="II71" s="179" t="s">
        <v>3301</v>
      </c>
      <c r="IJ71" s="179" t="s">
        <v>3300</v>
      </c>
      <c r="IK71" s="176" t="s">
        <v>3409</v>
      </c>
      <c r="IL71" s="186" t="s">
        <v>3515</v>
      </c>
      <c r="IM71" s="186">
        <v>0</v>
      </c>
      <c r="IN71" s="186" t="s">
        <v>3407</v>
      </c>
      <c r="IO71" s="186" t="s">
        <v>22</v>
      </c>
      <c r="IP71" s="186">
        <v>2</v>
      </c>
      <c r="IQ71" s="186" t="s">
        <v>3301</v>
      </c>
      <c r="IR71" s="186" t="s">
        <v>3300</v>
      </c>
      <c r="IS71" s="187" t="s">
        <v>3409</v>
      </c>
    </row>
    <row r="72" spans="1:253" s="281" customFormat="1" ht="12.75" customHeight="1" x14ac:dyDescent="0.25">
      <c r="A72" s="281" t="s">
        <v>286</v>
      </c>
      <c r="B72" s="281" t="s">
        <v>7960</v>
      </c>
      <c r="C72" s="281" t="s">
        <v>287</v>
      </c>
      <c r="D72" s="281" t="s">
        <v>288</v>
      </c>
      <c r="E72" s="281" t="s">
        <v>7505</v>
      </c>
      <c r="F72" s="281" t="s">
        <v>5078</v>
      </c>
      <c r="G72" s="174">
        <v>23800000</v>
      </c>
      <c r="H72" s="175" t="s">
        <v>5075</v>
      </c>
      <c r="I72" s="175" t="s">
        <v>22</v>
      </c>
      <c r="J72" s="175">
        <v>2</v>
      </c>
      <c r="K72" s="175" t="s">
        <v>5077</v>
      </c>
      <c r="L72" s="175" t="s">
        <v>5076</v>
      </c>
      <c r="M72" s="176" t="s">
        <v>5054</v>
      </c>
      <c r="N72" s="185" t="s">
        <v>301</v>
      </c>
      <c r="O72" s="177">
        <v>1267000</v>
      </c>
      <c r="P72" s="177" t="s">
        <v>298</v>
      </c>
      <c r="Q72" s="177" t="s">
        <v>42</v>
      </c>
      <c r="R72" s="177">
        <v>1</v>
      </c>
      <c r="S72" s="177" t="s">
        <v>300</v>
      </c>
      <c r="T72" s="177" t="s">
        <v>299</v>
      </c>
      <c r="U72" s="178" t="s">
        <v>276</v>
      </c>
      <c r="V72" s="185" t="s">
        <v>5079</v>
      </c>
      <c r="W72" s="175">
        <v>23800000</v>
      </c>
      <c r="X72" s="175" t="s">
        <v>5075</v>
      </c>
      <c r="Y72" s="175" t="s">
        <v>22</v>
      </c>
      <c r="Z72" s="175">
        <v>2</v>
      </c>
      <c r="AA72" s="175" t="s">
        <v>5077</v>
      </c>
      <c r="AB72" s="175" t="s">
        <v>5076</v>
      </c>
      <c r="AC72" s="176" t="s">
        <v>5054</v>
      </c>
      <c r="AD72" s="185" t="s">
        <v>5081</v>
      </c>
      <c r="AE72" s="183">
        <v>3882000</v>
      </c>
      <c r="AF72" s="183" t="s">
        <v>5075</v>
      </c>
      <c r="AG72" s="183" t="s">
        <v>22</v>
      </c>
      <c r="AH72" s="183">
        <v>2</v>
      </c>
      <c r="AI72" s="183" t="s">
        <v>5080</v>
      </c>
      <c r="AJ72" s="183" t="s">
        <v>5076</v>
      </c>
      <c r="AK72" s="184" t="s">
        <v>5054</v>
      </c>
      <c r="AL72" s="185" t="s">
        <v>6179</v>
      </c>
      <c r="AM72" s="175">
        <v>594000</v>
      </c>
      <c r="AN72" s="175" t="s">
        <v>6176</v>
      </c>
      <c r="AO72" s="175" t="s">
        <v>22</v>
      </c>
      <c r="AP72" s="175">
        <v>2</v>
      </c>
      <c r="AQ72" s="175" t="s">
        <v>6178</v>
      </c>
      <c r="AR72" s="175" t="s">
        <v>6177</v>
      </c>
      <c r="AS72" s="176" t="s">
        <v>6101</v>
      </c>
      <c r="AT72" s="186" t="s">
        <v>297</v>
      </c>
      <c r="AU72" s="183" t="s">
        <v>14</v>
      </c>
      <c r="AV72" s="183">
        <v>0</v>
      </c>
      <c r="AW72" s="183" t="s">
        <v>14</v>
      </c>
      <c r="AX72" s="183" t="s">
        <v>14</v>
      </c>
      <c r="AY72" s="183" t="s">
        <v>274</v>
      </c>
      <c r="AZ72" s="183">
        <v>0</v>
      </c>
      <c r="BA72" s="184" t="s">
        <v>276</v>
      </c>
      <c r="BB72" s="185" t="s">
        <v>296</v>
      </c>
      <c r="BC72" s="175" t="s">
        <v>14</v>
      </c>
      <c r="BD72" s="175">
        <v>0</v>
      </c>
      <c r="BE72" s="175" t="s">
        <v>14</v>
      </c>
      <c r="BF72" s="175" t="s">
        <v>14</v>
      </c>
      <c r="BG72" s="175" t="s">
        <v>274</v>
      </c>
      <c r="BH72" s="175">
        <v>0</v>
      </c>
      <c r="BI72" s="176" t="s">
        <v>276</v>
      </c>
      <c r="BJ72" s="186" t="s">
        <v>6182</v>
      </c>
      <c r="BK72" s="186">
        <v>385</v>
      </c>
      <c r="BL72" s="186" t="s">
        <v>6180</v>
      </c>
      <c r="BM72" s="186" t="s">
        <v>60</v>
      </c>
      <c r="BN72" s="186">
        <v>3</v>
      </c>
      <c r="BO72" s="186" t="s">
        <v>6181</v>
      </c>
      <c r="BP72" s="183" t="s">
        <v>773</v>
      </c>
      <c r="BQ72" s="187" t="s">
        <v>6101</v>
      </c>
      <c r="BR72" s="185" t="s">
        <v>289</v>
      </c>
      <c r="BS72" s="179" t="s">
        <v>14</v>
      </c>
      <c r="BT72" s="179">
        <v>0</v>
      </c>
      <c r="BU72" s="179" t="s">
        <v>14</v>
      </c>
      <c r="BV72" s="179" t="s">
        <v>14</v>
      </c>
      <c r="BW72" s="179" t="s">
        <v>274</v>
      </c>
      <c r="BX72" s="179">
        <v>0</v>
      </c>
      <c r="BY72" s="176" t="s">
        <v>276</v>
      </c>
      <c r="BZ72" s="186" t="s">
        <v>290</v>
      </c>
      <c r="CA72" s="186" t="s">
        <v>14</v>
      </c>
      <c r="CB72" s="186">
        <v>0</v>
      </c>
      <c r="CC72" s="186" t="s">
        <v>14</v>
      </c>
      <c r="CD72" s="186" t="s">
        <v>14</v>
      </c>
      <c r="CE72" s="186" t="s">
        <v>274</v>
      </c>
      <c r="CF72" s="186">
        <v>0</v>
      </c>
      <c r="CG72" s="187" t="s">
        <v>276</v>
      </c>
      <c r="CH72" s="185" t="s">
        <v>8354</v>
      </c>
      <c r="CI72" s="186" t="e">
        <v>#N/A</v>
      </c>
      <c r="CJ72" s="186" t="e">
        <v>#N/A</v>
      </c>
      <c r="CK72" s="186" t="e">
        <v>#N/A</v>
      </c>
      <c r="CL72" s="186" t="e">
        <v>#N/A</v>
      </c>
      <c r="CM72" s="186" t="e">
        <v>#N/A</v>
      </c>
      <c r="CN72" s="186" t="e">
        <v>#N/A</v>
      </c>
      <c r="CO72" s="188" t="e">
        <v>#N/A</v>
      </c>
      <c r="CP72" s="186" t="s">
        <v>295</v>
      </c>
      <c r="CQ72" s="179" t="s">
        <v>14</v>
      </c>
      <c r="CR72" s="179">
        <v>0</v>
      </c>
      <c r="CS72" s="179" t="s">
        <v>14</v>
      </c>
      <c r="CT72" s="179" t="s">
        <v>14</v>
      </c>
      <c r="CU72" s="179" t="s">
        <v>274</v>
      </c>
      <c r="CV72" s="179">
        <v>0</v>
      </c>
      <c r="CW72" s="176" t="s">
        <v>276</v>
      </c>
      <c r="CX72" s="186" t="s">
        <v>5083</v>
      </c>
      <c r="CY72" s="183">
        <v>3821000</v>
      </c>
      <c r="CZ72" s="183" t="s">
        <v>5075</v>
      </c>
      <c r="DA72" s="183" t="s">
        <v>22</v>
      </c>
      <c r="DB72" s="183">
        <v>2</v>
      </c>
      <c r="DC72" s="183" t="s">
        <v>5082</v>
      </c>
      <c r="DD72" s="183" t="s">
        <v>5076</v>
      </c>
      <c r="DE72" s="189" t="s">
        <v>5054</v>
      </c>
      <c r="DF72" s="185" t="s">
        <v>5084</v>
      </c>
      <c r="DG72" s="175">
        <v>19918000</v>
      </c>
      <c r="DH72" s="179" t="s">
        <v>5075</v>
      </c>
      <c r="DI72" s="179" t="s">
        <v>22</v>
      </c>
      <c r="DJ72" s="179">
        <v>2</v>
      </c>
      <c r="DK72" s="179" t="s">
        <v>5082</v>
      </c>
      <c r="DL72" s="179" t="s">
        <v>5076</v>
      </c>
      <c r="DM72" s="176" t="s">
        <v>5054</v>
      </c>
      <c r="DN72" s="186" t="s">
        <v>5085</v>
      </c>
      <c r="DO72" s="183">
        <v>60000</v>
      </c>
      <c r="DP72" s="186" t="s">
        <v>5075</v>
      </c>
      <c r="DQ72" s="186" t="s">
        <v>22</v>
      </c>
      <c r="DR72" s="186">
        <v>2</v>
      </c>
      <c r="DS72" s="186" t="s">
        <v>5082</v>
      </c>
      <c r="DT72" s="186" t="s">
        <v>5076</v>
      </c>
      <c r="DU72" s="187" t="s">
        <v>5054</v>
      </c>
      <c r="DV72" s="185" t="s">
        <v>5086</v>
      </c>
      <c r="DW72" s="175">
        <v>3648000</v>
      </c>
      <c r="DX72" s="179" t="s">
        <v>5075</v>
      </c>
      <c r="DY72" s="179" t="s">
        <v>22</v>
      </c>
      <c r="DZ72" s="179">
        <v>2</v>
      </c>
      <c r="EA72" s="179" t="s">
        <v>5082</v>
      </c>
      <c r="EB72" s="179" t="s">
        <v>5076</v>
      </c>
      <c r="EC72" s="176" t="s">
        <v>5054</v>
      </c>
      <c r="ED72" s="186" t="s">
        <v>5087</v>
      </c>
      <c r="EE72" s="183">
        <v>173000</v>
      </c>
      <c r="EF72" s="186" t="s">
        <v>5075</v>
      </c>
      <c r="EG72" s="186" t="s">
        <v>22</v>
      </c>
      <c r="EH72" s="186">
        <v>2</v>
      </c>
      <c r="EI72" s="186" t="s">
        <v>5082</v>
      </c>
      <c r="EJ72" s="186" t="s">
        <v>5076</v>
      </c>
      <c r="EK72" s="187" t="s">
        <v>5054</v>
      </c>
      <c r="EL72" s="185" t="s">
        <v>5088</v>
      </c>
      <c r="EM72" s="175">
        <v>0</v>
      </c>
      <c r="EN72" s="179" t="s">
        <v>5075</v>
      </c>
      <c r="EO72" s="179" t="s">
        <v>22</v>
      </c>
      <c r="EP72" s="179">
        <v>2</v>
      </c>
      <c r="EQ72" s="179" t="s">
        <v>5082</v>
      </c>
      <c r="ER72" s="179" t="s">
        <v>5076</v>
      </c>
      <c r="ES72" s="176" t="s">
        <v>5054</v>
      </c>
      <c r="ET72" s="186" t="s">
        <v>6183</v>
      </c>
      <c r="EU72" s="186">
        <v>385</v>
      </c>
      <c r="EV72" s="186" t="s">
        <v>6180</v>
      </c>
      <c r="EW72" s="186" t="s">
        <v>60</v>
      </c>
      <c r="EX72" s="186">
        <v>3</v>
      </c>
      <c r="EY72" s="186" t="s">
        <v>6181</v>
      </c>
      <c r="EZ72" s="186" t="s">
        <v>773</v>
      </c>
      <c r="FA72" s="187" t="s">
        <v>6101</v>
      </c>
      <c r="FB72" s="185" t="s">
        <v>294</v>
      </c>
      <c r="FC72" s="179">
        <v>5</v>
      </c>
      <c r="FD72" s="179" t="s">
        <v>291</v>
      </c>
      <c r="FE72" s="179" t="s">
        <v>42</v>
      </c>
      <c r="FF72" s="179">
        <v>1</v>
      </c>
      <c r="FG72" s="179" t="s">
        <v>293</v>
      </c>
      <c r="FH72" s="179" t="s">
        <v>292</v>
      </c>
      <c r="FI72" s="176" t="s">
        <v>276</v>
      </c>
      <c r="FJ72" s="185" t="s">
        <v>302</v>
      </c>
      <c r="FK72" s="186" t="s">
        <v>14</v>
      </c>
      <c r="FL72" s="186">
        <v>0</v>
      </c>
      <c r="FM72" s="186" t="s">
        <v>14</v>
      </c>
      <c r="FN72" s="186" t="s">
        <v>14</v>
      </c>
      <c r="FO72" s="186" t="s">
        <v>274</v>
      </c>
      <c r="FP72" s="183">
        <v>0</v>
      </c>
      <c r="FQ72" s="184" t="s">
        <v>276</v>
      </c>
      <c r="FR72" s="185" t="s">
        <v>303</v>
      </c>
      <c r="FS72" s="179" t="s">
        <v>14</v>
      </c>
      <c r="FT72" s="179">
        <v>0</v>
      </c>
      <c r="FU72" s="179" t="s">
        <v>14</v>
      </c>
      <c r="FV72" s="179" t="s">
        <v>14</v>
      </c>
      <c r="FW72" s="179" t="s">
        <v>274</v>
      </c>
      <c r="FX72" s="179">
        <v>0</v>
      </c>
      <c r="FY72" s="176" t="s">
        <v>276</v>
      </c>
      <c r="FZ72" s="186" t="s">
        <v>4229</v>
      </c>
      <c r="GA72" s="186">
        <v>0</v>
      </c>
      <c r="GB72" s="186" t="s">
        <v>3407</v>
      </c>
      <c r="GC72" s="186" t="s">
        <v>22</v>
      </c>
      <c r="GD72" s="186">
        <v>2</v>
      </c>
      <c r="GE72" s="186" t="s">
        <v>3301</v>
      </c>
      <c r="GF72" s="186" t="s">
        <v>3300</v>
      </c>
      <c r="GG72" s="187" t="s">
        <v>4068</v>
      </c>
      <c r="GH72" s="185" t="s">
        <v>4235</v>
      </c>
      <c r="GI72" s="179">
        <v>2</v>
      </c>
      <c r="GJ72" s="179" t="s">
        <v>3407</v>
      </c>
      <c r="GK72" s="179" t="s">
        <v>22</v>
      </c>
      <c r="GL72" s="179">
        <v>2</v>
      </c>
      <c r="GM72" s="179" t="s">
        <v>3301</v>
      </c>
      <c r="GN72" s="179" t="s">
        <v>3300</v>
      </c>
      <c r="GO72" s="176" t="s">
        <v>4068</v>
      </c>
      <c r="GP72" s="186" t="s">
        <v>4230</v>
      </c>
      <c r="GQ72" s="186">
        <v>0</v>
      </c>
      <c r="GR72" s="186" t="s">
        <v>3407</v>
      </c>
      <c r="GS72" s="186" t="s">
        <v>22</v>
      </c>
      <c r="GT72" s="186">
        <v>2</v>
      </c>
      <c r="GU72" s="186" t="s">
        <v>3301</v>
      </c>
      <c r="GV72" s="186" t="s">
        <v>3300</v>
      </c>
      <c r="GW72" s="187" t="s">
        <v>4068</v>
      </c>
      <c r="GX72" s="185" t="s">
        <v>4236</v>
      </c>
      <c r="GY72" s="179">
        <v>2</v>
      </c>
      <c r="GZ72" s="179" t="s">
        <v>3407</v>
      </c>
      <c r="HA72" s="179" t="s">
        <v>22</v>
      </c>
      <c r="HB72" s="179">
        <v>2</v>
      </c>
      <c r="HC72" s="179" t="s">
        <v>3301</v>
      </c>
      <c r="HD72" s="179" t="s">
        <v>3300</v>
      </c>
      <c r="HE72" s="176" t="s">
        <v>4068</v>
      </c>
      <c r="HF72" s="186" t="s">
        <v>4228</v>
      </c>
      <c r="HG72" s="186">
        <v>0</v>
      </c>
      <c r="HH72" s="186" t="s">
        <v>3407</v>
      </c>
      <c r="HI72" s="186" t="s">
        <v>22</v>
      </c>
      <c r="HJ72" s="186">
        <v>2</v>
      </c>
      <c r="HK72" s="186" t="s">
        <v>3301</v>
      </c>
      <c r="HL72" s="186" t="s">
        <v>3300</v>
      </c>
      <c r="HM72" s="187" t="s">
        <v>4068</v>
      </c>
      <c r="HN72" s="185" t="s">
        <v>4234</v>
      </c>
      <c r="HO72" s="179">
        <v>2</v>
      </c>
      <c r="HP72" s="179" t="s">
        <v>3407</v>
      </c>
      <c r="HQ72" s="179" t="s">
        <v>22</v>
      </c>
      <c r="HR72" s="179">
        <v>2</v>
      </c>
      <c r="HS72" s="179" t="s">
        <v>3301</v>
      </c>
      <c r="HT72" s="179" t="s">
        <v>3300</v>
      </c>
      <c r="HU72" s="176" t="s">
        <v>4068</v>
      </c>
      <c r="HV72" s="186" t="s">
        <v>4231</v>
      </c>
      <c r="HW72" s="186">
        <v>3</v>
      </c>
      <c r="HX72" s="186" t="s">
        <v>3407</v>
      </c>
      <c r="HY72" s="186" t="s">
        <v>22</v>
      </c>
      <c r="HZ72" s="186">
        <v>2</v>
      </c>
      <c r="IA72" s="186" t="s">
        <v>3301</v>
      </c>
      <c r="IB72" s="186" t="s">
        <v>3300</v>
      </c>
      <c r="IC72" s="187" t="s">
        <v>4068</v>
      </c>
      <c r="ID72" s="185" t="s">
        <v>4233</v>
      </c>
      <c r="IE72" s="179">
        <v>1</v>
      </c>
      <c r="IF72" s="179" t="s">
        <v>3407</v>
      </c>
      <c r="IG72" s="179" t="s">
        <v>22</v>
      </c>
      <c r="IH72" s="179">
        <v>2</v>
      </c>
      <c r="II72" s="179" t="s">
        <v>3301</v>
      </c>
      <c r="IJ72" s="179" t="s">
        <v>3300</v>
      </c>
      <c r="IK72" s="176" t="s">
        <v>4068</v>
      </c>
      <c r="IL72" s="186" t="s">
        <v>4232</v>
      </c>
      <c r="IM72" s="186">
        <v>3</v>
      </c>
      <c r="IN72" s="186" t="s">
        <v>3407</v>
      </c>
      <c r="IO72" s="186" t="s">
        <v>22</v>
      </c>
      <c r="IP72" s="186">
        <v>2</v>
      </c>
      <c r="IQ72" s="186" t="s">
        <v>3301</v>
      </c>
      <c r="IR72" s="186" t="s">
        <v>3300</v>
      </c>
      <c r="IS72" s="187" t="s">
        <v>4068</v>
      </c>
    </row>
    <row r="73" spans="1:253" s="281" customFormat="1" ht="12.75" customHeight="1" x14ac:dyDescent="0.25">
      <c r="A73" s="281" t="s">
        <v>304</v>
      </c>
      <c r="B73" s="281" t="s">
        <v>7945</v>
      </c>
      <c r="C73" s="281" t="s">
        <v>305</v>
      </c>
      <c r="D73" s="281" t="s">
        <v>288</v>
      </c>
      <c r="E73" s="281" t="s">
        <v>7505</v>
      </c>
      <c r="F73" s="281" t="s">
        <v>5089</v>
      </c>
      <c r="G73" s="174">
        <v>23800000</v>
      </c>
      <c r="H73" s="175" t="s">
        <v>5075</v>
      </c>
      <c r="I73" s="175" t="s">
        <v>22</v>
      </c>
      <c r="J73" s="175">
        <v>2</v>
      </c>
      <c r="K73" s="175" t="s">
        <v>5077</v>
      </c>
      <c r="L73" s="175" t="s">
        <v>5076</v>
      </c>
      <c r="M73" s="176" t="s">
        <v>5054</v>
      </c>
      <c r="N73" s="185" t="s">
        <v>310</v>
      </c>
      <c r="O73" s="177">
        <v>156906</v>
      </c>
      <c r="P73" s="177" t="s">
        <v>298</v>
      </c>
      <c r="Q73" s="177" t="s">
        <v>42</v>
      </c>
      <c r="R73" s="177">
        <v>1</v>
      </c>
      <c r="S73" s="177" t="s">
        <v>309</v>
      </c>
      <c r="T73" s="177" t="s">
        <v>299</v>
      </c>
      <c r="U73" s="178" t="s">
        <v>276</v>
      </c>
      <c r="V73" s="185" t="s">
        <v>5091</v>
      </c>
      <c r="W73" s="175">
        <v>949000</v>
      </c>
      <c r="X73" s="175" t="s">
        <v>5075</v>
      </c>
      <c r="Y73" s="175" t="s">
        <v>22</v>
      </c>
      <c r="Z73" s="175">
        <v>2</v>
      </c>
      <c r="AA73" s="175" t="s">
        <v>5090</v>
      </c>
      <c r="AB73" s="175" t="s">
        <v>5076</v>
      </c>
      <c r="AC73" s="176" t="s">
        <v>5054</v>
      </c>
      <c r="AD73" s="185" t="s">
        <v>5093</v>
      </c>
      <c r="AE73" s="183">
        <v>293000</v>
      </c>
      <c r="AF73" s="183" t="s">
        <v>5075</v>
      </c>
      <c r="AG73" s="183" t="s">
        <v>22</v>
      </c>
      <c r="AH73" s="183">
        <v>2</v>
      </c>
      <c r="AI73" s="183" t="s">
        <v>5092</v>
      </c>
      <c r="AJ73" s="183" t="s">
        <v>5076</v>
      </c>
      <c r="AK73" s="184" t="s">
        <v>5054</v>
      </c>
      <c r="AL73" s="185" t="s">
        <v>6187</v>
      </c>
      <c r="AM73" s="175">
        <v>270000</v>
      </c>
      <c r="AN73" s="175" t="s">
        <v>6184</v>
      </c>
      <c r="AO73" s="175" t="s">
        <v>22</v>
      </c>
      <c r="AP73" s="175">
        <v>2</v>
      </c>
      <c r="AQ73" s="175" t="s">
        <v>6186</v>
      </c>
      <c r="AR73" s="175" t="s">
        <v>6185</v>
      </c>
      <c r="AS73" s="176" t="s">
        <v>6101</v>
      </c>
      <c r="AT73" s="186" t="s">
        <v>2562</v>
      </c>
      <c r="AU73" s="183">
        <v>141012</v>
      </c>
      <c r="AV73" s="183" t="s">
        <v>2559</v>
      </c>
      <c r="AW73" s="183" t="s">
        <v>22</v>
      </c>
      <c r="AX73" s="183">
        <v>2</v>
      </c>
      <c r="AY73" s="183" t="s">
        <v>2561</v>
      </c>
      <c r="AZ73" s="183" t="s">
        <v>2560</v>
      </c>
      <c r="BA73" s="184" t="s">
        <v>2563</v>
      </c>
      <c r="BB73" s="185" t="s">
        <v>308</v>
      </c>
      <c r="BC73" s="175" t="s">
        <v>14</v>
      </c>
      <c r="BD73" s="175">
        <v>0</v>
      </c>
      <c r="BE73" s="175" t="s">
        <v>14</v>
      </c>
      <c r="BF73" s="175" t="s">
        <v>14</v>
      </c>
      <c r="BG73" s="175" t="s">
        <v>274</v>
      </c>
      <c r="BH73" s="175">
        <v>0</v>
      </c>
      <c r="BI73" s="176" t="s">
        <v>276</v>
      </c>
      <c r="BJ73" s="186" t="s">
        <v>6189</v>
      </c>
      <c r="BK73" s="186">
        <v>119</v>
      </c>
      <c r="BL73" s="186" t="s">
        <v>6026</v>
      </c>
      <c r="BM73" s="186" t="s">
        <v>22</v>
      </c>
      <c r="BN73" s="186">
        <v>2</v>
      </c>
      <c r="BO73" s="186" t="s">
        <v>6188</v>
      </c>
      <c r="BP73" s="183" t="s">
        <v>773</v>
      </c>
      <c r="BQ73" s="187" t="s">
        <v>6101</v>
      </c>
      <c r="BR73" s="185" t="s">
        <v>1052</v>
      </c>
      <c r="BS73" s="179" t="s">
        <v>14</v>
      </c>
      <c r="BT73" s="179">
        <v>0</v>
      </c>
      <c r="BU73" s="179" t="s">
        <v>22</v>
      </c>
      <c r="BV73" s="179">
        <v>2</v>
      </c>
      <c r="BW73" s="179" t="s">
        <v>1051</v>
      </c>
      <c r="BX73" s="179" t="s">
        <v>773</v>
      </c>
      <c r="BY73" s="176" t="s">
        <v>1053</v>
      </c>
      <c r="BZ73" s="186" t="s">
        <v>1054</v>
      </c>
      <c r="CA73" s="186" t="s">
        <v>14</v>
      </c>
      <c r="CB73" s="186">
        <v>0</v>
      </c>
      <c r="CC73" s="186" t="s">
        <v>22</v>
      </c>
      <c r="CD73" s="186">
        <v>2</v>
      </c>
      <c r="CE73" s="186" t="s">
        <v>1051</v>
      </c>
      <c r="CF73" s="186" t="s">
        <v>773</v>
      </c>
      <c r="CG73" s="187" t="s">
        <v>1053</v>
      </c>
      <c r="CH73" s="185" t="s">
        <v>8355</v>
      </c>
      <c r="CI73" s="186" t="e">
        <v>#N/A</v>
      </c>
      <c r="CJ73" s="186" t="e">
        <v>#N/A</v>
      </c>
      <c r="CK73" s="186" t="e">
        <v>#N/A</v>
      </c>
      <c r="CL73" s="186" t="e">
        <v>#N/A</v>
      </c>
      <c r="CM73" s="186" t="e">
        <v>#N/A</v>
      </c>
      <c r="CN73" s="186" t="e">
        <v>#N/A</v>
      </c>
      <c r="CO73" s="188" t="e">
        <v>#N/A</v>
      </c>
      <c r="CP73" s="186" t="s">
        <v>307</v>
      </c>
      <c r="CQ73" s="179" t="s">
        <v>14</v>
      </c>
      <c r="CR73" s="179">
        <v>0</v>
      </c>
      <c r="CS73" s="179" t="s">
        <v>14</v>
      </c>
      <c r="CT73" s="179" t="s">
        <v>14</v>
      </c>
      <c r="CU73" s="179" t="s">
        <v>274</v>
      </c>
      <c r="CV73" s="179">
        <v>0</v>
      </c>
      <c r="CW73" s="176" t="s">
        <v>276</v>
      </c>
      <c r="CX73" s="186" t="s">
        <v>5094</v>
      </c>
      <c r="CY73" s="183">
        <v>292000</v>
      </c>
      <c r="CZ73" s="183" t="s">
        <v>5075</v>
      </c>
      <c r="DA73" s="183" t="s">
        <v>60</v>
      </c>
      <c r="DB73" s="183">
        <v>3</v>
      </c>
      <c r="DC73" s="183" t="s">
        <v>5082</v>
      </c>
      <c r="DD73" s="183" t="s">
        <v>5076</v>
      </c>
      <c r="DE73" s="189" t="s">
        <v>5054</v>
      </c>
      <c r="DF73" s="185" t="s">
        <v>5095</v>
      </c>
      <c r="DG73" s="175">
        <v>656000</v>
      </c>
      <c r="DH73" s="179" t="s">
        <v>5075</v>
      </c>
      <c r="DI73" s="179" t="s">
        <v>60</v>
      </c>
      <c r="DJ73" s="179">
        <v>3</v>
      </c>
      <c r="DK73" s="179" t="s">
        <v>5082</v>
      </c>
      <c r="DL73" s="179" t="s">
        <v>5076</v>
      </c>
      <c r="DM73" s="176" t="s">
        <v>5054</v>
      </c>
      <c r="DN73" s="186" t="s">
        <v>5096</v>
      </c>
      <c r="DO73" s="183">
        <v>1000</v>
      </c>
      <c r="DP73" s="186" t="s">
        <v>5075</v>
      </c>
      <c r="DQ73" s="186" t="s">
        <v>60</v>
      </c>
      <c r="DR73" s="186">
        <v>3</v>
      </c>
      <c r="DS73" s="186" t="s">
        <v>5082</v>
      </c>
      <c r="DT73" s="186" t="s">
        <v>5076</v>
      </c>
      <c r="DU73" s="187" t="s">
        <v>5054</v>
      </c>
      <c r="DV73" s="185" t="s">
        <v>5097</v>
      </c>
      <c r="DW73" s="175">
        <v>272000</v>
      </c>
      <c r="DX73" s="179" t="s">
        <v>5075</v>
      </c>
      <c r="DY73" s="179" t="s">
        <v>60</v>
      </c>
      <c r="DZ73" s="179">
        <v>3</v>
      </c>
      <c r="EA73" s="179" t="s">
        <v>5082</v>
      </c>
      <c r="EB73" s="179" t="s">
        <v>5076</v>
      </c>
      <c r="EC73" s="176" t="s">
        <v>5054</v>
      </c>
      <c r="ED73" s="186" t="s">
        <v>5098</v>
      </c>
      <c r="EE73" s="183">
        <v>20000</v>
      </c>
      <c r="EF73" s="186" t="s">
        <v>5075</v>
      </c>
      <c r="EG73" s="186" t="s">
        <v>60</v>
      </c>
      <c r="EH73" s="186">
        <v>3</v>
      </c>
      <c r="EI73" s="186" t="s">
        <v>5082</v>
      </c>
      <c r="EJ73" s="186" t="s">
        <v>5076</v>
      </c>
      <c r="EK73" s="187" t="s">
        <v>5054</v>
      </c>
      <c r="EL73" s="185" t="s">
        <v>5099</v>
      </c>
      <c r="EM73" s="175">
        <v>0</v>
      </c>
      <c r="EN73" s="179" t="s">
        <v>5075</v>
      </c>
      <c r="EO73" s="179" t="s">
        <v>60</v>
      </c>
      <c r="EP73" s="179">
        <v>3</v>
      </c>
      <c r="EQ73" s="179" t="s">
        <v>5082</v>
      </c>
      <c r="ER73" s="179" t="s">
        <v>5076</v>
      </c>
      <c r="ES73" s="176" t="s">
        <v>5054</v>
      </c>
      <c r="ET73" s="186" t="s">
        <v>6190</v>
      </c>
      <c r="EU73" s="186">
        <v>385</v>
      </c>
      <c r="EV73" s="186" t="s">
        <v>6180</v>
      </c>
      <c r="EW73" s="186" t="s">
        <v>60</v>
      </c>
      <c r="EX73" s="186">
        <v>3</v>
      </c>
      <c r="EY73" s="186" t="s">
        <v>6181</v>
      </c>
      <c r="EZ73" s="186" t="s">
        <v>773</v>
      </c>
      <c r="FA73" s="187" t="s">
        <v>6101</v>
      </c>
      <c r="FB73" s="185" t="s">
        <v>306</v>
      </c>
      <c r="FC73" s="179">
        <v>5</v>
      </c>
      <c r="FD73" s="179" t="s">
        <v>291</v>
      </c>
      <c r="FE73" s="179" t="s">
        <v>42</v>
      </c>
      <c r="FF73" s="179">
        <v>1</v>
      </c>
      <c r="FG73" s="179" t="s">
        <v>293</v>
      </c>
      <c r="FH73" s="179" t="s">
        <v>292</v>
      </c>
      <c r="FI73" s="176" t="s">
        <v>276</v>
      </c>
      <c r="FJ73" s="185" t="s">
        <v>311</v>
      </c>
      <c r="FK73" s="186" t="s">
        <v>14</v>
      </c>
      <c r="FL73" s="186">
        <v>0</v>
      </c>
      <c r="FM73" s="186" t="s">
        <v>14</v>
      </c>
      <c r="FN73" s="186" t="s">
        <v>14</v>
      </c>
      <c r="FO73" s="186" t="s">
        <v>274</v>
      </c>
      <c r="FP73" s="183">
        <v>0</v>
      </c>
      <c r="FQ73" s="184" t="s">
        <v>276</v>
      </c>
      <c r="FR73" s="185" t="s">
        <v>312</v>
      </c>
      <c r="FS73" s="179" t="s">
        <v>14</v>
      </c>
      <c r="FT73" s="179">
        <v>0</v>
      </c>
      <c r="FU73" s="179" t="s">
        <v>14</v>
      </c>
      <c r="FV73" s="179" t="s">
        <v>14</v>
      </c>
      <c r="FW73" s="179" t="s">
        <v>274</v>
      </c>
      <c r="FX73" s="179">
        <v>0</v>
      </c>
      <c r="FY73" s="176" t="s">
        <v>276</v>
      </c>
      <c r="FZ73" s="186" t="s">
        <v>4238</v>
      </c>
      <c r="GA73" s="186">
        <v>0</v>
      </c>
      <c r="GB73" s="186" t="s">
        <v>3407</v>
      </c>
      <c r="GC73" s="186" t="s">
        <v>22</v>
      </c>
      <c r="GD73" s="186">
        <v>2</v>
      </c>
      <c r="GE73" s="186" t="s">
        <v>3301</v>
      </c>
      <c r="GF73" s="186" t="s">
        <v>3300</v>
      </c>
      <c r="GG73" s="187" t="s">
        <v>4068</v>
      </c>
      <c r="GH73" s="185" t="s">
        <v>4244</v>
      </c>
      <c r="GI73" s="179">
        <v>2</v>
      </c>
      <c r="GJ73" s="179" t="s">
        <v>3407</v>
      </c>
      <c r="GK73" s="179" t="s">
        <v>22</v>
      </c>
      <c r="GL73" s="179">
        <v>2</v>
      </c>
      <c r="GM73" s="179" t="s">
        <v>3301</v>
      </c>
      <c r="GN73" s="179" t="s">
        <v>3300</v>
      </c>
      <c r="GO73" s="176" t="s">
        <v>4068</v>
      </c>
      <c r="GP73" s="186" t="s">
        <v>4239</v>
      </c>
      <c r="GQ73" s="186">
        <v>0</v>
      </c>
      <c r="GR73" s="186" t="s">
        <v>3407</v>
      </c>
      <c r="GS73" s="186" t="s">
        <v>22</v>
      </c>
      <c r="GT73" s="186">
        <v>2</v>
      </c>
      <c r="GU73" s="186" t="s">
        <v>3301</v>
      </c>
      <c r="GV73" s="186" t="s">
        <v>3300</v>
      </c>
      <c r="GW73" s="187" t="s">
        <v>4068</v>
      </c>
      <c r="GX73" s="185" t="s">
        <v>4245</v>
      </c>
      <c r="GY73" s="179">
        <v>0</v>
      </c>
      <c r="GZ73" s="179" t="s">
        <v>3407</v>
      </c>
      <c r="HA73" s="179" t="s">
        <v>22</v>
      </c>
      <c r="HB73" s="179">
        <v>2</v>
      </c>
      <c r="HC73" s="179" t="s">
        <v>3301</v>
      </c>
      <c r="HD73" s="179" t="s">
        <v>3300</v>
      </c>
      <c r="HE73" s="176" t="s">
        <v>4068</v>
      </c>
      <c r="HF73" s="186" t="s">
        <v>4237</v>
      </c>
      <c r="HG73" s="186">
        <v>0</v>
      </c>
      <c r="HH73" s="186" t="s">
        <v>3407</v>
      </c>
      <c r="HI73" s="186" t="s">
        <v>22</v>
      </c>
      <c r="HJ73" s="186">
        <v>2</v>
      </c>
      <c r="HK73" s="186" t="s">
        <v>3301</v>
      </c>
      <c r="HL73" s="186" t="s">
        <v>3300</v>
      </c>
      <c r="HM73" s="187" t="s">
        <v>4068</v>
      </c>
      <c r="HN73" s="185" t="s">
        <v>4243</v>
      </c>
      <c r="HO73" s="179">
        <v>2</v>
      </c>
      <c r="HP73" s="179" t="s">
        <v>3407</v>
      </c>
      <c r="HQ73" s="179" t="s">
        <v>22</v>
      </c>
      <c r="HR73" s="179">
        <v>2</v>
      </c>
      <c r="HS73" s="179" t="s">
        <v>3301</v>
      </c>
      <c r="HT73" s="179" t="s">
        <v>3300</v>
      </c>
      <c r="HU73" s="176" t="s">
        <v>4068</v>
      </c>
      <c r="HV73" s="186" t="s">
        <v>4240</v>
      </c>
      <c r="HW73" s="186">
        <v>2</v>
      </c>
      <c r="HX73" s="186" t="s">
        <v>3407</v>
      </c>
      <c r="HY73" s="186" t="s">
        <v>22</v>
      </c>
      <c r="HZ73" s="186">
        <v>2</v>
      </c>
      <c r="IA73" s="186" t="s">
        <v>3301</v>
      </c>
      <c r="IB73" s="186" t="s">
        <v>3300</v>
      </c>
      <c r="IC73" s="187" t="s">
        <v>4068</v>
      </c>
      <c r="ID73" s="185" t="s">
        <v>4242</v>
      </c>
      <c r="IE73" s="179">
        <v>1</v>
      </c>
      <c r="IF73" s="179" t="s">
        <v>3407</v>
      </c>
      <c r="IG73" s="179" t="s">
        <v>22</v>
      </c>
      <c r="IH73" s="179">
        <v>2</v>
      </c>
      <c r="II73" s="179" t="s">
        <v>3301</v>
      </c>
      <c r="IJ73" s="179" t="s">
        <v>3300</v>
      </c>
      <c r="IK73" s="176" t="s">
        <v>4068</v>
      </c>
      <c r="IL73" s="186" t="s">
        <v>4241</v>
      </c>
      <c r="IM73" s="186">
        <v>3</v>
      </c>
      <c r="IN73" s="186" t="s">
        <v>3407</v>
      </c>
      <c r="IO73" s="186" t="s">
        <v>22</v>
      </c>
      <c r="IP73" s="186">
        <v>2</v>
      </c>
      <c r="IQ73" s="186" t="s">
        <v>3301</v>
      </c>
      <c r="IR73" s="186" t="s">
        <v>3300</v>
      </c>
      <c r="IS73" s="187" t="s">
        <v>4068</v>
      </c>
    </row>
    <row r="74" spans="1:253" s="281" customFormat="1" ht="12.75" customHeight="1" x14ac:dyDescent="0.25">
      <c r="A74" s="281" t="s">
        <v>313</v>
      </c>
      <c r="B74" s="281" t="s">
        <v>7945</v>
      </c>
      <c r="C74" s="281" t="s">
        <v>314</v>
      </c>
      <c r="D74" s="281" t="s">
        <v>288</v>
      </c>
      <c r="E74" s="281" t="s">
        <v>7505</v>
      </c>
      <c r="F74" s="281" t="s">
        <v>5100</v>
      </c>
      <c r="G74" s="174">
        <v>23800000</v>
      </c>
      <c r="H74" s="175" t="s">
        <v>5075</v>
      </c>
      <c r="I74" s="175" t="s">
        <v>22</v>
      </c>
      <c r="J74" s="175">
        <v>2</v>
      </c>
      <c r="K74" s="175" t="s">
        <v>5077</v>
      </c>
      <c r="L74" s="175" t="s">
        <v>5076</v>
      </c>
      <c r="M74" s="176" t="s">
        <v>5054</v>
      </c>
      <c r="N74" s="185" t="s">
        <v>324</v>
      </c>
      <c r="O74" s="177">
        <v>210600</v>
      </c>
      <c r="P74" s="177" t="s">
        <v>321</v>
      </c>
      <c r="Q74" s="177" t="s">
        <v>22</v>
      </c>
      <c r="R74" s="177">
        <v>2</v>
      </c>
      <c r="S74" s="177" t="s">
        <v>323</v>
      </c>
      <c r="T74" s="177" t="s">
        <v>322</v>
      </c>
      <c r="U74" s="178" t="s">
        <v>276</v>
      </c>
      <c r="V74" s="185" t="s">
        <v>5102</v>
      </c>
      <c r="W74" s="175">
        <v>8400000</v>
      </c>
      <c r="X74" s="175" t="s">
        <v>5075</v>
      </c>
      <c r="Y74" s="175" t="s">
        <v>22</v>
      </c>
      <c r="Z74" s="175">
        <v>2</v>
      </c>
      <c r="AA74" s="175" t="s">
        <v>5101</v>
      </c>
      <c r="AB74" s="175" t="s">
        <v>5076</v>
      </c>
      <c r="AC74" s="176" t="s">
        <v>5054</v>
      </c>
      <c r="AD74" s="185" t="s">
        <v>5103</v>
      </c>
      <c r="AE74" s="183">
        <v>1356000</v>
      </c>
      <c r="AF74" s="183" t="s">
        <v>5075</v>
      </c>
      <c r="AG74" s="183" t="s">
        <v>22</v>
      </c>
      <c r="AH74" s="183">
        <v>2</v>
      </c>
      <c r="AI74" s="183" t="s">
        <v>5092</v>
      </c>
      <c r="AJ74" s="183" t="s">
        <v>5076</v>
      </c>
      <c r="AK74" s="184" t="s">
        <v>5054</v>
      </c>
      <c r="AL74" s="185" t="s">
        <v>6192</v>
      </c>
      <c r="AM74" s="175">
        <v>219000</v>
      </c>
      <c r="AN74" s="175" t="s">
        <v>6176</v>
      </c>
      <c r="AO74" s="175" t="s">
        <v>22</v>
      </c>
      <c r="AP74" s="175">
        <v>2</v>
      </c>
      <c r="AQ74" s="175" t="s">
        <v>6191</v>
      </c>
      <c r="AR74" s="175" t="s">
        <v>6177</v>
      </c>
      <c r="AS74" s="176" t="s">
        <v>6101</v>
      </c>
      <c r="AT74" s="186" t="s">
        <v>320</v>
      </c>
      <c r="AU74" s="183" t="s">
        <v>14</v>
      </c>
      <c r="AV74" s="183">
        <v>0</v>
      </c>
      <c r="AW74" s="183" t="s">
        <v>22</v>
      </c>
      <c r="AX74" s="183">
        <v>2</v>
      </c>
      <c r="AY74" s="183" t="s">
        <v>274</v>
      </c>
      <c r="AZ74" s="183">
        <v>0</v>
      </c>
      <c r="BA74" s="184" t="s">
        <v>276</v>
      </c>
      <c r="BB74" s="185" t="s">
        <v>319</v>
      </c>
      <c r="BC74" s="175" t="s">
        <v>14</v>
      </c>
      <c r="BD74" s="175">
        <v>0</v>
      </c>
      <c r="BE74" s="175" t="s">
        <v>22</v>
      </c>
      <c r="BF74" s="175">
        <v>2</v>
      </c>
      <c r="BG74" s="175" t="s">
        <v>274</v>
      </c>
      <c r="BH74" s="175">
        <v>0</v>
      </c>
      <c r="BI74" s="176" t="s">
        <v>276</v>
      </c>
      <c r="BJ74" s="186" t="s">
        <v>6194</v>
      </c>
      <c r="BK74" s="186">
        <v>229</v>
      </c>
      <c r="BL74" s="186" t="s">
        <v>6136</v>
      </c>
      <c r="BM74" s="186" t="s">
        <v>60</v>
      </c>
      <c r="BN74" s="186">
        <v>3</v>
      </c>
      <c r="BO74" s="186" t="s">
        <v>6193</v>
      </c>
      <c r="BP74" s="183" t="s">
        <v>773</v>
      </c>
      <c r="BQ74" s="187" t="s">
        <v>6101</v>
      </c>
      <c r="BR74" s="185" t="s">
        <v>315</v>
      </c>
      <c r="BS74" s="179" t="s">
        <v>14</v>
      </c>
      <c r="BT74" s="179">
        <v>0</v>
      </c>
      <c r="BU74" s="179" t="s">
        <v>22</v>
      </c>
      <c r="BV74" s="179">
        <v>2</v>
      </c>
      <c r="BW74" s="179" t="s">
        <v>274</v>
      </c>
      <c r="BX74" s="179">
        <v>0</v>
      </c>
      <c r="BY74" s="176" t="s">
        <v>276</v>
      </c>
      <c r="BZ74" s="186" t="s">
        <v>316</v>
      </c>
      <c r="CA74" s="186" t="s">
        <v>14</v>
      </c>
      <c r="CB74" s="186">
        <v>0</v>
      </c>
      <c r="CC74" s="186" t="s">
        <v>14</v>
      </c>
      <c r="CD74" s="186" t="s">
        <v>14</v>
      </c>
      <c r="CE74" s="186" t="s">
        <v>274</v>
      </c>
      <c r="CF74" s="186">
        <v>0</v>
      </c>
      <c r="CG74" s="187" t="s">
        <v>276</v>
      </c>
      <c r="CH74" s="185" t="s">
        <v>8356</v>
      </c>
      <c r="CI74" s="186" t="e">
        <v>#N/A</v>
      </c>
      <c r="CJ74" s="186" t="e">
        <v>#N/A</v>
      </c>
      <c r="CK74" s="186" t="e">
        <v>#N/A</v>
      </c>
      <c r="CL74" s="186" t="e">
        <v>#N/A</v>
      </c>
      <c r="CM74" s="186" t="e">
        <v>#N/A</v>
      </c>
      <c r="CN74" s="186" t="e">
        <v>#N/A</v>
      </c>
      <c r="CO74" s="188" t="e">
        <v>#N/A</v>
      </c>
      <c r="CP74" s="186" t="s">
        <v>318</v>
      </c>
      <c r="CQ74" s="179" t="s">
        <v>14</v>
      </c>
      <c r="CR74" s="179">
        <v>0</v>
      </c>
      <c r="CS74" s="179" t="s">
        <v>22</v>
      </c>
      <c r="CT74" s="179">
        <v>2</v>
      </c>
      <c r="CU74" s="179" t="s">
        <v>274</v>
      </c>
      <c r="CV74" s="179">
        <v>0</v>
      </c>
      <c r="CW74" s="176" t="s">
        <v>276</v>
      </c>
      <c r="CX74" s="186" t="s">
        <v>5104</v>
      </c>
      <c r="CY74" s="183">
        <v>1346000</v>
      </c>
      <c r="CZ74" s="183" t="s">
        <v>5075</v>
      </c>
      <c r="DA74" s="183" t="s">
        <v>60</v>
      </c>
      <c r="DB74" s="183">
        <v>3</v>
      </c>
      <c r="DC74" s="183" t="s">
        <v>5082</v>
      </c>
      <c r="DD74" s="183" t="s">
        <v>5076</v>
      </c>
      <c r="DE74" s="189" t="s">
        <v>5054</v>
      </c>
      <c r="DF74" s="185" t="s">
        <v>5105</v>
      </c>
      <c r="DG74" s="175">
        <v>7044000</v>
      </c>
      <c r="DH74" s="179" t="s">
        <v>5075</v>
      </c>
      <c r="DI74" s="179" t="s">
        <v>60</v>
      </c>
      <c r="DJ74" s="179">
        <v>3</v>
      </c>
      <c r="DK74" s="179" t="s">
        <v>5082</v>
      </c>
      <c r="DL74" s="179" t="s">
        <v>5076</v>
      </c>
      <c r="DM74" s="176" t="s">
        <v>5054</v>
      </c>
      <c r="DN74" s="186" t="s">
        <v>5106</v>
      </c>
      <c r="DO74" s="183">
        <v>9000</v>
      </c>
      <c r="DP74" s="186" t="s">
        <v>5075</v>
      </c>
      <c r="DQ74" s="186" t="s">
        <v>60</v>
      </c>
      <c r="DR74" s="186">
        <v>3</v>
      </c>
      <c r="DS74" s="186" t="s">
        <v>5082</v>
      </c>
      <c r="DT74" s="186" t="s">
        <v>5076</v>
      </c>
      <c r="DU74" s="187" t="s">
        <v>5054</v>
      </c>
      <c r="DV74" s="185" t="s">
        <v>5107</v>
      </c>
      <c r="DW74" s="175">
        <v>1310000</v>
      </c>
      <c r="DX74" s="179" t="s">
        <v>5075</v>
      </c>
      <c r="DY74" s="179" t="s">
        <v>60</v>
      </c>
      <c r="DZ74" s="179">
        <v>3</v>
      </c>
      <c r="EA74" s="179" t="s">
        <v>5082</v>
      </c>
      <c r="EB74" s="179" t="s">
        <v>5076</v>
      </c>
      <c r="EC74" s="176" t="s">
        <v>5054</v>
      </c>
      <c r="ED74" s="186" t="s">
        <v>5108</v>
      </c>
      <c r="EE74" s="183">
        <v>36000</v>
      </c>
      <c r="EF74" s="186" t="s">
        <v>5075</v>
      </c>
      <c r="EG74" s="186" t="s">
        <v>60</v>
      </c>
      <c r="EH74" s="186">
        <v>3</v>
      </c>
      <c r="EI74" s="186" t="s">
        <v>5082</v>
      </c>
      <c r="EJ74" s="186" t="s">
        <v>5076</v>
      </c>
      <c r="EK74" s="187" t="s">
        <v>5054</v>
      </c>
      <c r="EL74" s="185" t="s">
        <v>5109</v>
      </c>
      <c r="EM74" s="175">
        <v>0</v>
      </c>
      <c r="EN74" s="179" t="s">
        <v>5075</v>
      </c>
      <c r="EO74" s="179" t="s">
        <v>60</v>
      </c>
      <c r="EP74" s="179">
        <v>3</v>
      </c>
      <c r="EQ74" s="179" t="s">
        <v>5082</v>
      </c>
      <c r="ER74" s="179" t="s">
        <v>5076</v>
      </c>
      <c r="ES74" s="176" t="s">
        <v>5054</v>
      </c>
      <c r="ET74" s="186" t="s">
        <v>6195</v>
      </c>
      <c r="EU74" s="186">
        <v>385</v>
      </c>
      <c r="EV74" s="186" t="s">
        <v>6180</v>
      </c>
      <c r="EW74" s="186" t="s">
        <v>60</v>
      </c>
      <c r="EX74" s="186">
        <v>3</v>
      </c>
      <c r="EY74" s="186" t="s">
        <v>6181</v>
      </c>
      <c r="EZ74" s="186" t="s">
        <v>773</v>
      </c>
      <c r="FA74" s="187" t="s">
        <v>6101</v>
      </c>
      <c r="FB74" s="185" t="s">
        <v>317</v>
      </c>
      <c r="FC74" s="179">
        <v>5</v>
      </c>
      <c r="FD74" s="179" t="s">
        <v>291</v>
      </c>
      <c r="FE74" s="179" t="s">
        <v>22</v>
      </c>
      <c r="FF74" s="179">
        <v>2</v>
      </c>
      <c r="FG74" s="179" t="s">
        <v>293</v>
      </c>
      <c r="FH74" s="179" t="s">
        <v>292</v>
      </c>
      <c r="FI74" s="176" t="s">
        <v>276</v>
      </c>
      <c r="FJ74" s="185" t="s">
        <v>325</v>
      </c>
      <c r="FK74" s="186" t="s">
        <v>14</v>
      </c>
      <c r="FL74" s="186">
        <v>0</v>
      </c>
      <c r="FM74" s="186" t="s">
        <v>22</v>
      </c>
      <c r="FN74" s="186">
        <v>2</v>
      </c>
      <c r="FO74" s="186" t="s">
        <v>274</v>
      </c>
      <c r="FP74" s="183">
        <v>0</v>
      </c>
      <c r="FQ74" s="184" t="s">
        <v>276</v>
      </c>
      <c r="FR74" s="185" t="s">
        <v>326</v>
      </c>
      <c r="FS74" s="179" t="s">
        <v>14</v>
      </c>
      <c r="FT74" s="179">
        <v>0</v>
      </c>
      <c r="FU74" s="179" t="s">
        <v>22</v>
      </c>
      <c r="FV74" s="179">
        <v>2</v>
      </c>
      <c r="FW74" s="179" t="s">
        <v>274</v>
      </c>
      <c r="FX74" s="179">
        <v>0</v>
      </c>
      <c r="FY74" s="176" t="s">
        <v>276</v>
      </c>
      <c r="FZ74" s="186" t="s">
        <v>4247</v>
      </c>
      <c r="GA74" s="186">
        <v>0</v>
      </c>
      <c r="GB74" s="186" t="s">
        <v>3407</v>
      </c>
      <c r="GC74" s="186" t="s">
        <v>22</v>
      </c>
      <c r="GD74" s="186">
        <v>2</v>
      </c>
      <c r="GE74" s="186" t="s">
        <v>3301</v>
      </c>
      <c r="GF74" s="186" t="s">
        <v>3300</v>
      </c>
      <c r="GG74" s="187" t="s">
        <v>4068</v>
      </c>
      <c r="GH74" s="185" t="s">
        <v>4253</v>
      </c>
      <c r="GI74" s="179">
        <v>2</v>
      </c>
      <c r="GJ74" s="179" t="s">
        <v>3407</v>
      </c>
      <c r="GK74" s="179" t="s">
        <v>22</v>
      </c>
      <c r="GL74" s="179">
        <v>2</v>
      </c>
      <c r="GM74" s="179" t="s">
        <v>3301</v>
      </c>
      <c r="GN74" s="179" t="s">
        <v>3300</v>
      </c>
      <c r="GO74" s="176" t="s">
        <v>4068</v>
      </c>
      <c r="GP74" s="186" t="s">
        <v>4248</v>
      </c>
      <c r="GQ74" s="186">
        <v>0</v>
      </c>
      <c r="GR74" s="186" t="s">
        <v>3407</v>
      </c>
      <c r="GS74" s="186" t="s">
        <v>22</v>
      </c>
      <c r="GT74" s="186">
        <v>2</v>
      </c>
      <c r="GU74" s="186" t="s">
        <v>3301</v>
      </c>
      <c r="GV74" s="186" t="s">
        <v>3300</v>
      </c>
      <c r="GW74" s="187" t="s">
        <v>4068</v>
      </c>
      <c r="GX74" s="185" t="s">
        <v>4254</v>
      </c>
      <c r="GY74" s="179">
        <v>2</v>
      </c>
      <c r="GZ74" s="179" t="s">
        <v>3407</v>
      </c>
      <c r="HA74" s="179" t="s">
        <v>22</v>
      </c>
      <c r="HB74" s="179">
        <v>2</v>
      </c>
      <c r="HC74" s="179" t="s">
        <v>3301</v>
      </c>
      <c r="HD74" s="179" t="s">
        <v>3300</v>
      </c>
      <c r="HE74" s="176" t="s">
        <v>4068</v>
      </c>
      <c r="HF74" s="186" t="s">
        <v>4246</v>
      </c>
      <c r="HG74" s="186">
        <v>0</v>
      </c>
      <c r="HH74" s="186" t="s">
        <v>3407</v>
      </c>
      <c r="HI74" s="186" t="s">
        <v>22</v>
      </c>
      <c r="HJ74" s="186">
        <v>2</v>
      </c>
      <c r="HK74" s="186" t="s">
        <v>3301</v>
      </c>
      <c r="HL74" s="186" t="s">
        <v>3300</v>
      </c>
      <c r="HM74" s="187" t="s">
        <v>4068</v>
      </c>
      <c r="HN74" s="185" t="s">
        <v>4252</v>
      </c>
      <c r="HO74" s="179">
        <v>2</v>
      </c>
      <c r="HP74" s="179" t="s">
        <v>3407</v>
      </c>
      <c r="HQ74" s="179" t="s">
        <v>22</v>
      </c>
      <c r="HR74" s="179">
        <v>2</v>
      </c>
      <c r="HS74" s="179" t="s">
        <v>3301</v>
      </c>
      <c r="HT74" s="179" t="s">
        <v>3300</v>
      </c>
      <c r="HU74" s="176" t="s">
        <v>4068</v>
      </c>
      <c r="HV74" s="186" t="s">
        <v>4249</v>
      </c>
      <c r="HW74" s="186">
        <v>3</v>
      </c>
      <c r="HX74" s="186" t="s">
        <v>3407</v>
      </c>
      <c r="HY74" s="186" t="s">
        <v>22</v>
      </c>
      <c r="HZ74" s="186">
        <v>2</v>
      </c>
      <c r="IA74" s="186" t="s">
        <v>3301</v>
      </c>
      <c r="IB74" s="186" t="s">
        <v>3300</v>
      </c>
      <c r="IC74" s="187" t="s">
        <v>4068</v>
      </c>
      <c r="ID74" s="185" t="s">
        <v>4251</v>
      </c>
      <c r="IE74" s="179">
        <v>1</v>
      </c>
      <c r="IF74" s="179" t="s">
        <v>3407</v>
      </c>
      <c r="IG74" s="179" t="s">
        <v>22</v>
      </c>
      <c r="IH74" s="179">
        <v>2</v>
      </c>
      <c r="II74" s="179" t="s">
        <v>3301</v>
      </c>
      <c r="IJ74" s="179" t="s">
        <v>3300</v>
      </c>
      <c r="IK74" s="176" t="s">
        <v>4068</v>
      </c>
      <c r="IL74" s="186" t="s">
        <v>4250</v>
      </c>
      <c r="IM74" s="186">
        <v>3</v>
      </c>
      <c r="IN74" s="186" t="s">
        <v>3407</v>
      </c>
      <c r="IO74" s="186" t="s">
        <v>22</v>
      </c>
      <c r="IP74" s="186">
        <v>2</v>
      </c>
      <c r="IQ74" s="186" t="s">
        <v>3301</v>
      </c>
      <c r="IR74" s="186" t="s">
        <v>3300</v>
      </c>
      <c r="IS74" s="187" t="s">
        <v>4068</v>
      </c>
    </row>
    <row r="75" spans="1:253" s="281" customFormat="1" ht="12.75" customHeight="1" x14ac:dyDescent="0.25">
      <c r="A75" s="281" t="s">
        <v>2095</v>
      </c>
      <c r="B75" s="281" t="s">
        <v>7953</v>
      </c>
      <c r="C75" s="281" t="s">
        <v>2096</v>
      </c>
      <c r="D75" s="281" t="s">
        <v>288</v>
      </c>
      <c r="E75" s="281" t="s">
        <v>7505</v>
      </c>
      <c r="F75" s="281" t="s">
        <v>5110</v>
      </c>
      <c r="G75" s="174">
        <v>23800000</v>
      </c>
      <c r="H75" s="175" t="s">
        <v>5075</v>
      </c>
      <c r="I75" s="175" t="s">
        <v>22</v>
      </c>
      <c r="J75" s="175">
        <v>2</v>
      </c>
      <c r="K75" s="175" t="s">
        <v>5077</v>
      </c>
      <c r="L75" s="175" t="s">
        <v>5076</v>
      </c>
      <c r="M75" s="176" t="s">
        <v>5054</v>
      </c>
      <c r="N75" s="185" t="s">
        <v>5114</v>
      </c>
      <c r="O75" s="177">
        <v>8616</v>
      </c>
      <c r="P75" s="177" t="s">
        <v>5111</v>
      </c>
      <c r="Q75" s="177" t="s">
        <v>22</v>
      </c>
      <c r="R75" s="177">
        <v>2</v>
      </c>
      <c r="S75" s="177" t="s">
        <v>5113</v>
      </c>
      <c r="T75" s="177" t="s">
        <v>5112</v>
      </c>
      <c r="U75" s="178" t="s">
        <v>5054</v>
      </c>
      <c r="V75" s="185" t="s">
        <v>5118</v>
      </c>
      <c r="W75" s="175">
        <v>1328000</v>
      </c>
      <c r="X75" s="175" t="s">
        <v>5115</v>
      </c>
      <c r="Y75" s="175" t="s">
        <v>60</v>
      </c>
      <c r="Z75" s="175">
        <v>3</v>
      </c>
      <c r="AA75" s="175" t="s">
        <v>5117</v>
      </c>
      <c r="AB75" s="175" t="s">
        <v>5116</v>
      </c>
      <c r="AC75" s="176" t="s">
        <v>5054</v>
      </c>
      <c r="AD75" s="185" t="s">
        <v>5119</v>
      </c>
      <c r="AE75" s="183">
        <v>704000</v>
      </c>
      <c r="AF75" s="183" t="s">
        <v>5075</v>
      </c>
      <c r="AG75" s="183" t="s">
        <v>60</v>
      </c>
      <c r="AH75" s="183">
        <v>3</v>
      </c>
      <c r="AI75" s="183" t="s">
        <v>5092</v>
      </c>
      <c r="AJ75" s="183" t="s">
        <v>5076</v>
      </c>
      <c r="AK75" s="184" t="s">
        <v>5054</v>
      </c>
      <c r="AL75" s="185" t="s">
        <v>6198</v>
      </c>
      <c r="AM75" s="175">
        <v>100000</v>
      </c>
      <c r="AN75" s="175" t="s">
        <v>6184</v>
      </c>
      <c r="AO75" s="175" t="s">
        <v>60</v>
      </c>
      <c r="AP75" s="175">
        <v>3</v>
      </c>
      <c r="AQ75" s="175" t="s">
        <v>6197</v>
      </c>
      <c r="AR75" s="175" t="s">
        <v>6196</v>
      </c>
      <c r="AS75" s="176" t="s">
        <v>6101</v>
      </c>
      <c r="AT75" s="186" t="s">
        <v>2106</v>
      </c>
      <c r="AU75" s="183" t="s">
        <v>14</v>
      </c>
      <c r="AV75" s="183" t="s">
        <v>14</v>
      </c>
      <c r="AW75" s="183" t="s">
        <v>14</v>
      </c>
      <c r="AX75" s="183" t="s">
        <v>14</v>
      </c>
      <c r="AY75" s="183" t="s">
        <v>15</v>
      </c>
      <c r="AZ75" s="183" t="s">
        <v>14</v>
      </c>
      <c r="BA75" s="184" t="s">
        <v>2094</v>
      </c>
      <c r="BB75" s="185" t="s">
        <v>2105</v>
      </c>
      <c r="BC75" s="175" t="s">
        <v>14</v>
      </c>
      <c r="BD75" s="175" t="s">
        <v>14</v>
      </c>
      <c r="BE75" s="175" t="s">
        <v>14</v>
      </c>
      <c r="BF75" s="175" t="s">
        <v>14</v>
      </c>
      <c r="BG75" s="175" t="s">
        <v>15</v>
      </c>
      <c r="BH75" s="175" t="s">
        <v>14</v>
      </c>
      <c r="BI75" s="176" t="s">
        <v>2094</v>
      </c>
      <c r="BJ75" s="186" t="s">
        <v>6200</v>
      </c>
      <c r="BK75" s="186">
        <v>15</v>
      </c>
      <c r="BL75" s="186" t="s">
        <v>6136</v>
      </c>
      <c r="BM75" s="186" t="s">
        <v>60</v>
      </c>
      <c r="BN75" s="186">
        <v>3</v>
      </c>
      <c r="BO75" s="186" t="s">
        <v>6199</v>
      </c>
      <c r="BP75" s="183" t="s">
        <v>773</v>
      </c>
      <c r="BQ75" s="187" t="s">
        <v>6101</v>
      </c>
      <c r="BR75" s="185" t="s">
        <v>2098</v>
      </c>
      <c r="BS75" s="179">
        <v>0</v>
      </c>
      <c r="BT75" s="179" t="s">
        <v>14</v>
      </c>
      <c r="BU75" s="179" t="s">
        <v>42</v>
      </c>
      <c r="BV75" s="179">
        <v>1</v>
      </c>
      <c r="BW75" s="179" t="s">
        <v>2097</v>
      </c>
      <c r="BX75" s="179" t="s">
        <v>14</v>
      </c>
      <c r="BY75" s="176" t="s">
        <v>2094</v>
      </c>
      <c r="BZ75" s="186" t="s">
        <v>2099</v>
      </c>
      <c r="CA75" s="186">
        <v>0</v>
      </c>
      <c r="CB75" s="186" t="s">
        <v>14</v>
      </c>
      <c r="CC75" s="186" t="s">
        <v>42</v>
      </c>
      <c r="CD75" s="186">
        <v>1</v>
      </c>
      <c r="CE75" s="186" t="s">
        <v>2097</v>
      </c>
      <c r="CF75" s="186" t="s">
        <v>14</v>
      </c>
      <c r="CG75" s="187" t="s">
        <v>2094</v>
      </c>
      <c r="CH75" s="185" t="s">
        <v>8357</v>
      </c>
      <c r="CI75" s="186" t="e">
        <v>#N/A</v>
      </c>
      <c r="CJ75" s="186" t="e">
        <v>#N/A</v>
      </c>
      <c r="CK75" s="186" t="e">
        <v>#N/A</v>
      </c>
      <c r="CL75" s="186" t="e">
        <v>#N/A</v>
      </c>
      <c r="CM75" s="186" t="e">
        <v>#N/A</v>
      </c>
      <c r="CN75" s="186" t="e">
        <v>#N/A</v>
      </c>
      <c r="CO75" s="188" t="e">
        <v>#N/A</v>
      </c>
      <c r="CP75" s="186" t="s">
        <v>2104</v>
      </c>
      <c r="CQ75" s="179">
        <v>0</v>
      </c>
      <c r="CR75" s="179" t="s">
        <v>14</v>
      </c>
      <c r="CS75" s="179" t="s">
        <v>42</v>
      </c>
      <c r="CT75" s="179">
        <v>1</v>
      </c>
      <c r="CU75" s="179" t="s">
        <v>2097</v>
      </c>
      <c r="CV75" s="179" t="s">
        <v>14</v>
      </c>
      <c r="CW75" s="176" t="s">
        <v>2094</v>
      </c>
      <c r="CX75" s="186" t="s">
        <v>5120</v>
      </c>
      <c r="CY75" s="183">
        <v>704000</v>
      </c>
      <c r="CZ75" s="183" t="s">
        <v>5075</v>
      </c>
      <c r="DA75" s="183" t="s">
        <v>60</v>
      </c>
      <c r="DB75" s="183">
        <v>3</v>
      </c>
      <c r="DC75" s="183" t="s">
        <v>5082</v>
      </c>
      <c r="DD75" s="183" t="s">
        <v>5076</v>
      </c>
      <c r="DE75" s="189" t="s">
        <v>5054</v>
      </c>
      <c r="DF75" s="185" t="s">
        <v>5121</v>
      </c>
      <c r="DG75" s="175">
        <v>624000</v>
      </c>
      <c r="DH75" s="179" t="s">
        <v>5075</v>
      </c>
      <c r="DI75" s="179" t="s">
        <v>60</v>
      </c>
      <c r="DJ75" s="179">
        <v>3</v>
      </c>
      <c r="DK75" s="179" t="s">
        <v>5082</v>
      </c>
      <c r="DL75" s="179" t="s">
        <v>5076</v>
      </c>
      <c r="DM75" s="176" t="s">
        <v>5054</v>
      </c>
      <c r="DN75" s="186" t="s">
        <v>5122</v>
      </c>
      <c r="DO75" s="183">
        <v>0</v>
      </c>
      <c r="DP75" s="186" t="s">
        <v>5075</v>
      </c>
      <c r="DQ75" s="186" t="s">
        <v>60</v>
      </c>
      <c r="DR75" s="186">
        <v>3</v>
      </c>
      <c r="DS75" s="186" t="s">
        <v>5082</v>
      </c>
      <c r="DT75" s="186" t="s">
        <v>5076</v>
      </c>
      <c r="DU75" s="187" t="s">
        <v>5054</v>
      </c>
      <c r="DV75" s="185" t="s">
        <v>5123</v>
      </c>
      <c r="DW75" s="175">
        <v>662000</v>
      </c>
      <c r="DX75" s="179" t="s">
        <v>5075</v>
      </c>
      <c r="DY75" s="179" t="s">
        <v>60</v>
      </c>
      <c r="DZ75" s="179">
        <v>3</v>
      </c>
      <c r="EA75" s="179" t="s">
        <v>5082</v>
      </c>
      <c r="EB75" s="179" t="s">
        <v>5076</v>
      </c>
      <c r="EC75" s="176" t="s">
        <v>5054</v>
      </c>
      <c r="ED75" s="186" t="s">
        <v>5124</v>
      </c>
      <c r="EE75" s="183">
        <v>42000</v>
      </c>
      <c r="EF75" s="186" t="s">
        <v>5075</v>
      </c>
      <c r="EG75" s="186" t="s">
        <v>60</v>
      </c>
      <c r="EH75" s="186">
        <v>3</v>
      </c>
      <c r="EI75" s="186" t="s">
        <v>5082</v>
      </c>
      <c r="EJ75" s="186" t="s">
        <v>5076</v>
      </c>
      <c r="EK75" s="187" t="s">
        <v>5054</v>
      </c>
      <c r="EL75" s="185" t="s">
        <v>5125</v>
      </c>
      <c r="EM75" s="175">
        <v>0</v>
      </c>
      <c r="EN75" s="179" t="s">
        <v>5075</v>
      </c>
      <c r="EO75" s="179" t="s">
        <v>60</v>
      </c>
      <c r="EP75" s="179">
        <v>3</v>
      </c>
      <c r="EQ75" s="179" t="s">
        <v>5082</v>
      </c>
      <c r="ER75" s="179" t="s">
        <v>5076</v>
      </c>
      <c r="ES75" s="176" t="s">
        <v>5054</v>
      </c>
      <c r="ET75" s="186" t="s">
        <v>6201</v>
      </c>
      <c r="EU75" s="186">
        <v>385</v>
      </c>
      <c r="EV75" s="186" t="s">
        <v>6180</v>
      </c>
      <c r="EW75" s="186" t="s">
        <v>60</v>
      </c>
      <c r="EX75" s="186">
        <v>3</v>
      </c>
      <c r="EY75" s="186" t="s">
        <v>6181</v>
      </c>
      <c r="EZ75" s="186" t="s">
        <v>773</v>
      </c>
      <c r="FA75" s="187" t="s">
        <v>6101</v>
      </c>
      <c r="FB75" s="185" t="s">
        <v>2103</v>
      </c>
      <c r="FC75" s="179">
        <v>2</v>
      </c>
      <c r="FD75" s="179" t="s">
        <v>2100</v>
      </c>
      <c r="FE75" s="179" t="s">
        <v>42</v>
      </c>
      <c r="FF75" s="179">
        <v>1</v>
      </c>
      <c r="FG75" s="179" t="s">
        <v>2102</v>
      </c>
      <c r="FH75" s="179" t="s">
        <v>2101</v>
      </c>
      <c r="FI75" s="176" t="s">
        <v>2094</v>
      </c>
      <c r="FJ75" s="185" t="s">
        <v>2107</v>
      </c>
      <c r="FK75" s="186" t="s">
        <v>14</v>
      </c>
      <c r="FL75" s="186" t="s">
        <v>14</v>
      </c>
      <c r="FM75" s="186" t="s">
        <v>14</v>
      </c>
      <c r="FN75" s="186" t="s">
        <v>14</v>
      </c>
      <c r="FO75" s="186" t="s">
        <v>15</v>
      </c>
      <c r="FP75" s="183" t="s">
        <v>14</v>
      </c>
      <c r="FQ75" s="184" t="s">
        <v>2094</v>
      </c>
      <c r="FR75" s="185" t="s">
        <v>2108</v>
      </c>
      <c r="FS75" s="179" t="s">
        <v>14</v>
      </c>
      <c r="FT75" s="179" t="s">
        <v>14</v>
      </c>
      <c r="FU75" s="179" t="s">
        <v>14</v>
      </c>
      <c r="FV75" s="179" t="s">
        <v>14</v>
      </c>
      <c r="FW75" s="179" t="s">
        <v>15</v>
      </c>
      <c r="FX75" s="179" t="s">
        <v>14</v>
      </c>
      <c r="FY75" s="176" t="s">
        <v>2094</v>
      </c>
      <c r="FZ75" s="186" t="s">
        <v>4256</v>
      </c>
      <c r="GA75" s="186">
        <v>0</v>
      </c>
      <c r="GB75" s="186" t="s">
        <v>3407</v>
      </c>
      <c r="GC75" s="186" t="s">
        <v>22</v>
      </c>
      <c r="GD75" s="186">
        <v>2</v>
      </c>
      <c r="GE75" s="186" t="s">
        <v>3301</v>
      </c>
      <c r="GF75" s="186" t="s">
        <v>3300</v>
      </c>
      <c r="GG75" s="187" t="s">
        <v>4068</v>
      </c>
      <c r="GH75" s="185" t="s">
        <v>4262</v>
      </c>
      <c r="GI75" s="179">
        <v>1</v>
      </c>
      <c r="GJ75" s="179" t="s">
        <v>3407</v>
      </c>
      <c r="GK75" s="179" t="s">
        <v>22</v>
      </c>
      <c r="GL75" s="179">
        <v>2</v>
      </c>
      <c r="GM75" s="179" t="s">
        <v>3301</v>
      </c>
      <c r="GN75" s="179" t="s">
        <v>3300</v>
      </c>
      <c r="GO75" s="176" t="s">
        <v>4068</v>
      </c>
      <c r="GP75" s="186" t="s">
        <v>4257</v>
      </c>
      <c r="GQ75" s="186">
        <v>0</v>
      </c>
      <c r="GR75" s="186" t="s">
        <v>3407</v>
      </c>
      <c r="GS75" s="186" t="s">
        <v>22</v>
      </c>
      <c r="GT75" s="186">
        <v>2</v>
      </c>
      <c r="GU75" s="186" t="s">
        <v>3301</v>
      </c>
      <c r="GV75" s="186" t="s">
        <v>3300</v>
      </c>
      <c r="GW75" s="187" t="s">
        <v>4068</v>
      </c>
      <c r="GX75" s="185" t="s">
        <v>4263</v>
      </c>
      <c r="GY75" s="179">
        <v>0</v>
      </c>
      <c r="GZ75" s="179" t="s">
        <v>3407</v>
      </c>
      <c r="HA75" s="179" t="s">
        <v>22</v>
      </c>
      <c r="HB75" s="179">
        <v>2</v>
      </c>
      <c r="HC75" s="179" t="s">
        <v>3301</v>
      </c>
      <c r="HD75" s="179" t="s">
        <v>3300</v>
      </c>
      <c r="HE75" s="176" t="s">
        <v>4068</v>
      </c>
      <c r="HF75" s="186" t="s">
        <v>4255</v>
      </c>
      <c r="HG75" s="186">
        <v>0</v>
      </c>
      <c r="HH75" s="186" t="s">
        <v>3407</v>
      </c>
      <c r="HI75" s="186" t="s">
        <v>22</v>
      </c>
      <c r="HJ75" s="186">
        <v>2</v>
      </c>
      <c r="HK75" s="186" t="s">
        <v>3301</v>
      </c>
      <c r="HL75" s="186" t="s">
        <v>3300</v>
      </c>
      <c r="HM75" s="187" t="s">
        <v>4068</v>
      </c>
      <c r="HN75" s="185" t="s">
        <v>4261</v>
      </c>
      <c r="HO75" s="179">
        <v>0</v>
      </c>
      <c r="HP75" s="179" t="s">
        <v>3407</v>
      </c>
      <c r="HQ75" s="179" t="s">
        <v>22</v>
      </c>
      <c r="HR75" s="179">
        <v>2</v>
      </c>
      <c r="HS75" s="179" t="s">
        <v>3301</v>
      </c>
      <c r="HT75" s="179" t="s">
        <v>3300</v>
      </c>
      <c r="HU75" s="176" t="s">
        <v>4068</v>
      </c>
      <c r="HV75" s="186" t="s">
        <v>4258</v>
      </c>
      <c r="HW75" s="186">
        <v>2</v>
      </c>
      <c r="HX75" s="186" t="s">
        <v>3407</v>
      </c>
      <c r="HY75" s="186" t="s">
        <v>22</v>
      </c>
      <c r="HZ75" s="186">
        <v>2</v>
      </c>
      <c r="IA75" s="186" t="s">
        <v>3301</v>
      </c>
      <c r="IB75" s="186" t="s">
        <v>3300</v>
      </c>
      <c r="IC75" s="187" t="s">
        <v>4068</v>
      </c>
      <c r="ID75" s="185" t="s">
        <v>4260</v>
      </c>
      <c r="IE75" s="179">
        <v>1</v>
      </c>
      <c r="IF75" s="179" t="s">
        <v>3407</v>
      </c>
      <c r="IG75" s="179" t="s">
        <v>22</v>
      </c>
      <c r="IH75" s="179">
        <v>2</v>
      </c>
      <c r="II75" s="179" t="s">
        <v>3301</v>
      </c>
      <c r="IJ75" s="179" t="s">
        <v>3300</v>
      </c>
      <c r="IK75" s="176" t="s">
        <v>4068</v>
      </c>
      <c r="IL75" s="186" t="s">
        <v>4259</v>
      </c>
      <c r="IM75" s="186">
        <v>3</v>
      </c>
      <c r="IN75" s="186" t="s">
        <v>3407</v>
      </c>
      <c r="IO75" s="186" t="s">
        <v>22</v>
      </c>
      <c r="IP75" s="186">
        <v>2</v>
      </c>
      <c r="IQ75" s="186" t="s">
        <v>3301</v>
      </c>
      <c r="IR75" s="186" t="s">
        <v>3300</v>
      </c>
      <c r="IS75" s="187" t="s">
        <v>4068</v>
      </c>
    </row>
    <row r="76" spans="1:253" s="281" customFormat="1" ht="12.75" customHeight="1" x14ac:dyDescent="0.25">
      <c r="A76" s="281" t="s">
        <v>1418</v>
      </c>
      <c r="B76" s="281" t="s">
        <v>7940</v>
      </c>
      <c r="C76" s="281" t="s">
        <v>1419</v>
      </c>
      <c r="D76" s="281" t="s">
        <v>1384</v>
      </c>
      <c r="E76" s="281" t="s">
        <v>7506</v>
      </c>
      <c r="F76" s="281" t="s">
        <v>4265</v>
      </c>
      <c r="G76" s="174">
        <v>200964000</v>
      </c>
      <c r="H76" s="175" t="s">
        <v>2252</v>
      </c>
      <c r="I76" s="175" t="s">
        <v>22</v>
      </c>
      <c r="J76" s="175">
        <v>2</v>
      </c>
      <c r="K76" s="175" t="s">
        <v>4066</v>
      </c>
      <c r="L76" s="175" t="s">
        <v>4264</v>
      </c>
      <c r="M76" s="176" t="s">
        <v>4068</v>
      </c>
      <c r="N76" s="185" t="s">
        <v>1431</v>
      </c>
      <c r="O76" s="177">
        <v>909890</v>
      </c>
      <c r="P76" s="177" t="s">
        <v>1428</v>
      </c>
      <c r="Q76" s="177" t="s">
        <v>22</v>
      </c>
      <c r="R76" s="177">
        <v>2</v>
      </c>
      <c r="S76" s="177" t="s">
        <v>1430</v>
      </c>
      <c r="T76" s="177" t="s">
        <v>1429</v>
      </c>
      <c r="U76" s="178" t="s">
        <v>1421</v>
      </c>
      <c r="V76" s="185" t="s">
        <v>5614</v>
      </c>
      <c r="W76" s="175">
        <v>72033000</v>
      </c>
      <c r="X76" s="175" t="s">
        <v>5611</v>
      </c>
      <c r="Y76" s="175" t="s">
        <v>60</v>
      </c>
      <c r="Z76" s="175">
        <v>3</v>
      </c>
      <c r="AA76" s="175" t="s">
        <v>5613</v>
      </c>
      <c r="AB76" s="175" t="s">
        <v>5612</v>
      </c>
      <c r="AC76" s="176" t="s">
        <v>5544</v>
      </c>
      <c r="AD76" s="185" t="s">
        <v>5616</v>
      </c>
      <c r="AE76" s="183">
        <v>9677000</v>
      </c>
      <c r="AF76" s="183" t="s">
        <v>5611</v>
      </c>
      <c r="AG76" s="183" t="s">
        <v>60</v>
      </c>
      <c r="AH76" s="183">
        <v>3</v>
      </c>
      <c r="AI76" s="183" t="s">
        <v>5615</v>
      </c>
      <c r="AJ76" s="183" t="s">
        <v>5612</v>
      </c>
      <c r="AK76" s="184" t="s">
        <v>5544</v>
      </c>
      <c r="AL76" s="185" t="s">
        <v>6208</v>
      </c>
      <c r="AM76" s="175">
        <v>4825000</v>
      </c>
      <c r="AN76" s="175" t="s">
        <v>6205</v>
      </c>
      <c r="AO76" s="175" t="s">
        <v>22</v>
      </c>
      <c r="AP76" s="175">
        <v>2</v>
      </c>
      <c r="AQ76" s="175" t="s">
        <v>6207</v>
      </c>
      <c r="AR76" s="175" t="s">
        <v>6206</v>
      </c>
      <c r="AS76" s="176" t="s">
        <v>6101</v>
      </c>
      <c r="AT76" s="186" t="s">
        <v>1460</v>
      </c>
      <c r="AU76" s="183" t="s">
        <v>14</v>
      </c>
      <c r="AV76" s="183" t="s">
        <v>14</v>
      </c>
      <c r="AW76" s="183" t="s">
        <v>14</v>
      </c>
      <c r="AX76" s="183" t="s">
        <v>14</v>
      </c>
      <c r="AY76" s="183" t="s">
        <v>1457</v>
      </c>
      <c r="AZ76" s="183" t="s">
        <v>14</v>
      </c>
      <c r="BA76" s="184" t="s">
        <v>1459</v>
      </c>
      <c r="BB76" s="185" t="s">
        <v>1458</v>
      </c>
      <c r="BC76" s="175" t="s">
        <v>14</v>
      </c>
      <c r="BD76" s="175" t="s">
        <v>14</v>
      </c>
      <c r="BE76" s="175" t="s">
        <v>14</v>
      </c>
      <c r="BF76" s="175" t="s">
        <v>14</v>
      </c>
      <c r="BG76" s="175" t="s">
        <v>1457</v>
      </c>
      <c r="BH76" s="175" t="s">
        <v>14</v>
      </c>
      <c r="BI76" s="176" t="s">
        <v>1459</v>
      </c>
      <c r="BJ76" s="186" t="s">
        <v>6210</v>
      </c>
      <c r="BK76" s="186">
        <v>3053</v>
      </c>
      <c r="BL76" s="186" t="s">
        <v>6209</v>
      </c>
      <c r="BM76" s="186" t="s">
        <v>22</v>
      </c>
      <c r="BN76" s="186">
        <v>2</v>
      </c>
      <c r="BO76" s="186" t="s">
        <v>5271</v>
      </c>
      <c r="BP76" s="183" t="s">
        <v>5270</v>
      </c>
      <c r="BQ76" s="187" t="s">
        <v>6101</v>
      </c>
      <c r="BR76" s="185" t="s">
        <v>1420</v>
      </c>
      <c r="BS76" s="179" t="s">
        <v>14</v>
      </c>
      <c r="BT76" s="179" t="s">
        <v>14</v>
      </c>
      <c r="BU76" s="179" t="s">
        <v>14</v>
      </c>
      <c r="BV76" s="179" t="s">
        <v>14</v>
      </c>
      <c r="BW76" s="179" t="s">
        <v>1385</v>
      </c>
      <c r="BX76" s="179" t="s">
        <v>14</v>
      </c>
      <c r="BY76" s="176" t="s">
        <v>1421</v>
      </c>
      <c r="BZ76" s="186" t="s">
        <v>1423</v>
      </c>
      <c r="CA76" s="186">
        <v>4300</v>
      </c>
      <c r="CB76" s="186" t="s">
        <v>1020</v>
      </c>
      <c r="CC76" s="186" t="s">
        <v>60</v>
      </c>
      <c r="CD76" s="186">
        <v>3</v>
      </c>
      <c r="CE76" s="186" t="s">
        <v>1422</v>
      </c>
      <c r="CF76" s="186" t="s">
        <v>1388</v>
      </c>
      <c r="CG76" s="187" t="s">
        <v>1421</v>
      </c>
      <c r="CH76" s="185" t="s">
        <v>8358</v>
      </c>
      <c r="CI76" s="186" t="e">
        <v>#N/A</v>
      </c>
      <c r="CJ76" s="186" t="e">
        <v>#N/A</v>
      </c>
      <c r="CK76" s="186" t="e">
        <v>#N/A</v>
      </c>
      <c r="CL76" s="186" t="e">
        <v>#N/A</v>
      </c>
      <c r="CM76" s="186" t="e">
        <v>#N/A</v>
      </c>
      <c r="CN76" s="186" t="e">
        <v>#N/A</v>
      </c>
      <c r="CO76" s="188" t="e">
        <v>#N/A</v>
      </c>
      <c r="CP76" s="186" t="s">
        <v>1427</v>
      </c>
      <c r="CQ76" s="179" t="s">
        <v>14</v>
      </c>
      <c r="CR76" s="179" t="s">
        <v>1393</v>
      </c>
      <c r="CS76" s="179" t="s">
        <v>14</v>
      </c>
      <c r="CT76" s="179" t="s">
        <v>14</v>
      </c>
      <c r="CU76" s="179" t="s">
        <v>1426</v>
      </c>
      <c r="CV76" s="179" t="s">
        <v>1394</v>
      </c>
      <c r="CW76" s="176" t="s">
        <v>1421</v>
      </c>
      <c r="CX76" s="186" t="s">
        <v>5618</v>
      </c>
      <c r="CY76" s="183">
        <v>9677000</v>
      </c>
      <c r="CZ76" s="183" t="s">
        <v>5611</v>
      </c>
      <c r="DA76" s="183" t="s">
        <v>60</v>
      </c>
      <c r="DB76" s="183">
        <v>3</v>
      </c>
      <c r="DC76" s="183" t="s">
        <v>5617</v>
      </c>
      <c r="DD76" s="183" t="s">
        <v>5612</v>
      </c>
      <c r="DE76" s="189" t="s">
        <v>5544</v>
      </c>
      <c r="DF76" s="185" t="s">
        <v>5619</v>
      </c>
      <c r="DG76" s="175">
        <v>62356000</v>
      </c>
      <c r="DH76" s="179" t="s">
        <v>5611</v>
      </c>
      <c r="DI76" s="179" t="s">
        <v>60</v>
      </c>
      <c r="DJ76" s="179">
        <v>3</v>
      </c>
      <c r="DK76" s="179" t="s">
        <v>5617</v>
      </c>
      <c r="DL76" s="179" t="s">
        <v>5612</v>
      </c>
      <c r="DM76" s="176" t="s">
        <v>5544</v>
      </c>
      <c r="DN76" s="186" t="s">
        <v>5620</v>
      </c>
      <c r="DO76" s="183">
        <v>0</v>
      </c>
      <c r="DP76" s="186" t="s">
        <v>5611</v>
      </c>
      <c r="DQ76" s="186" t="s">
        <v>60</v>
      </c>
      <c r="DR76" s="186">
        <v>3</v>
      </c>
      <c r="DS76" s="186" t="s">
        <v>5617</v>
      </c>
      <c r="DT76" s="186" t="s">
        <v>5612</v>
      </c>
      <c r="DU76" s="187" t="s">
        <v>5544</v>
      </c>
      <c r="DV76" s="185" t="s">
        <v>5621</v>
      </c>
      <c r="DW76" s="175">
        <v>9677000</v>
      </c>
      <c r="DX76" s="179" t="s">
        <v>5611</v>
      </c>
      <c r="DY76" s="179" t="s">
        <v>60</v>
      </c>
      <c r="DZ76" s="179">
        <v>3</v>
      </c>
      <c r="EA76" s="179" t="s">
        <v>5617</v>
      </c>
      <c r="EB76" s="179" t="s">
        <v>5612</v>
      </c>
      <c r="EC76" s="176" t="s">
        <v>5544</v>
      </c>
      <c r="ED76" s="186" t="s">
        <v>5622</v>
      </c>
      <c r="EE76" s="183">
        <v>0</v>
      </c>
      <c r="EF76" s="186" t="s">
        <v>5611</v>
      </c>
      <c r="EG76" s="186" t="s">
        <v>60</v>
      </c>
      <c r="EH76" s="186">
        <v>3</v>
      </c>
      <c r="EI76" s="186" t="s">
        <v>5617</v>
      </c>
      <c r="EJ76" s="186" t="s">
        <v>5612</v>
      </c>
      <c r="EK76" s="187" t="s">
        <v>5544</v>
      </c>
      <c r="EL76" s="185" t="s">
        <v>5623</v>
      </c>
      <c r="EM76" s="175">
        <v>0</v>
      </c>
      <c r="EN76" s="179" t="s">
        <v>5611</v>
      </c>
      <c r="EO76" s="179" t="s">
        <v>60</v>
      </c>
      <c r="EP76" s="179">
        <v>3</v>
      </c>
      <c r="EQ76" s="179" t="s">
        <v>5617</v>
      </c>
      <c r="ER76" s="179" t="s">
        <v>5612</v>
      </c>
      <c r="ES76" s="176" t="s">
        <v>5544</v>
      </c>
      <c r="ET76" s="186" t="s">
        <v>6211</v>
      </c>
      <c r="EU76" s="186">
        <v>3053</v>
      </c>
      <c r="EV76" s="186" t="s">
        <v>6209</v>
      </c>
      <c r="EW76" s="186" t="s">
        <v>22</v>
      </c>
      <c r="EX76" s="186">
        <v>2</v>
      </c>
      <c r="EY76" s="186" t="s">
        <v>5271</v>
      </c>
      <c r="EZ76" s="186" t="s">
        <v>5270</v>
      </c>
      <c r="FA76" s="187" t="s">
        <v>6101</v>
      </c>
      <c r="FB76" s="185" t="s">
        <v>1425</v>
      </c>
      <c r="FC76" s="179">
        <v>5</v>
      </c>
      <c r="FD76" s="179" t="s">
        <v>14</v>
      </c>
      <c r="FE76" s="179" t="s">
        <v>22</v>
      </c>
      <c r="FF76" s="179">
        <v>2</v>
      </c>
      <c r="FG76" s="179" t="s">
        <v>1424</v>
      </c>
      <c r="FH76" s="179" t="s">
        <v>14</v>
      </c>
      <c r="FI76" s="176" t="s">
        <v>1421</v>
      </c>
      <c r="FJ76" s="185" t="s">
        <v>1432</v>
      </c>
      <c r="FK76" s="186" t="s">
        <v>14</v>
      </c>
      <c r="FL76" s="186" t="s">
        <v>14</v>
      </c>
      <c r="FM76" s="186" t="s">
        <v>14</v>
      </c>
      <c r="FN76" s="186" t="s">
        <v>14</v>
      </c>
      <c r="FO76" s="186" t="s">
        <v>1385</v>
      </c>
      <c r="FP76" s="183" t="s">
        <v>14</v>
      </c>
      <c r="FQ76" s="184" t="s">
        <v>1421</v>
      </c>
      <c r="FR76" s="185" t="s">
        <v>1433</v>
      </c>
      <c r="FS76" s="179">
        <v>800000</v>
      </c>
      <c r="FT76" s="179" t="s">
        <v>1402</v>
      </c>
      <c r="FU76" s="179" t="s">
        <v>22</v>
      </c>
      <c r="FV76" s="179">
        <v>2</v>
      </c>
      <c r="FW76" s="179" t="s">
        <v>1404</v>
      </c>
      <c r="FX76" s="179" t="s">
        <v>1403</v>
      </c>
      <c r="FY76" s="176" t="s">
        <v>1421</v>
      </c>
      <c r="FZ76" s="186" t="s">
        <v>3521</v>
      </c>
      <c r="GA76" s="186">
        <v>1</v>
      </c>
      <c r="GB76" s="186" t="s">
        <v>3407</v>
      </c>
      <c r="GC76" s="186" t="s">
        <v>22</v>
      </c>
      <c r="GD76" s="186">
        <v>2</v>
      </c>
      <c r="GE76" s="186" t="s">
        <v>3301</v>
      </c>
      <c r="GF76" s="186" t="s">
        <v>3300</v>
      </c>
      <c r="GG76" s="187" t="s">
        <v>3409</v>
      </c>
      <c r="GH76" s="185" t="s">
        <v>3527</v>
      </c>
      <c r="GI76" s="179">
        <v>2</v>
      </c>
      <c r="GJ76" s="179" t="s">
        <v>3407</v>
      </c>
      <c r="GK76" s="179" t="s">
        <v>22</v>
      </c>
      <c r="GL76" s="179">
        <v>2</v>
      </c>
      <c r="GM76" s="179" t="s">
        <v>3301</v>
      </c>
      <c r="GN76" s="179" t="s">
        <v>3300</v>
      </c>
      <c r="GO76" s="176" t="s">
        <v>3409</v>
      </c>
      <c r="GP76" s="186" t="s">
        <v>3522</v>
      </c>
      <c r="GQ76" s="186">
        <v>3</v>
      </c>
      <c r="GR76" s="186" t="s">
        <v>3407</v>
      </c>
      <c r="GS76" s="186" t="s">
        <v>22</v>
      </c>
      <c r="GT76" s="186">
        <v>2</v>
      </c>
      <c r="GU76" s="186" t="s">
        <v>3301</v>
      </c>
      <c r="GV76" s="186" t="s">
        <v>3300</v>
      </c>
      <c r="GW76" s="187" t="s">
        <v>3409</v>
      </c>
      <c r="GX76" s="185" t="s">
        <v>3528</v>
      </c>
      <c r="GY76" s="179">
        <v>2</v>
      </c>
      <c r="GZ76" s="179" t="s">
        <v>3407</v>
      </c>
      <c r="HA76" s="179" t="s">
        <v>22</v>
      </c>
      <c r="HB76" s="179">
        <v>2</v>
      </c>
      <c r="HC76" s="179" t="s">
        <v>3301</v>
      </c>
      <c r="HD76" s="179" t="s">
        <v>3300</v>
      </c>
      <c r="HE76" s="176" t="s">
        <v>3409</v>
      </c>
      <c r="HF76" s="186" t="s">
        <v>3520</v>
      </c>
      <c r="HG76" s="186">
        <v>2</v>
      </c>
      <c r="HH76" s="186" t="s">
        <v>3407</v>
      </c>
      <c r="HI76" s="186" t="s">
        <v>22</v>
      </c>
      <c r="HJ76" s="186">
        <v>2</v>
      </c>
      <c r="HK76" s="186" t="s">
        <v>3301</v>
      </c>
      <c r="HL76" s="186" t="s">
        <v>3300</v>
      </c>
      <c r="HM76" s="187" t="s">
        <v>3409</v>
      </c>
      <c r="HN76" s="185" t="s">
        <v>3526</v>
      </c>
      <c r="HO76" s="179">
        <v>2</v>
      </c>
      <c r="HP76" s="179" t="s">
        <v>3407</v>
      </c>
      <c r="HQ76" s="179" t="s">
        <v>22</v>
      </c>
      <c r="HR76" s="179">
        <v>2</v>
      </c>
      <c r="HS76" s="179" t="s">
        <v>3301</v>
      </c>
      <c r="HT76" s="179" t="s">
        <v>3300</v>
      </c>
      <c r="HU76" s="176" t="s">
        <v>3409</v>
      </c>
      <c r="HV76" s="186" t="s">
        <v>3523</v>
      </c>
      <c r="HW76" s="186">
        <v>2</v>
      </c>
      <c r="HX76" s="186" t="s">
        <v>3407</v>
      </c>
      <c r="HY76" s="186" t="s">
        <v>22</v>
      </c>
      <c r="HZ76" s="186">
        <v>2</v>
      </c>
      <c r="IA76" s="186" t="s">
        <v>3301</v>
      </c>
      <c r="IB76" s="186" t="s">
        <v>3300</v>
      </c>
      <c r="IC76" s="187" t="s">
        <v>3409</v>
      </c>
      <c r="ID76" s="185" t="s">
        <v>3525</v>
      </c>
      <c r="IE76" s="179">
        <v>1</v>
      </c>
      <c r="IF76" s="179" t="s">
        <v>3407</v>
      </c>
      <c r="IG76" s="179" t="s">
        <v>22</v>
      </c>
      <c r="IH76" s="179">
        <v>2</v>
      </c>
      <c r="II76" s="179" t="s">
        <v>3301</v>
      </c>
      <c r="IJ76" s="179" t="s">
        <v>3300</v>
      </c>
      <c r="IK76" s="176" t="s">
        <v>3409</v>
      </c>
      <c r="IL76" s="186" t="s">
        <v>3524</v>
      </c>
      <c r="IM76" s="186">
        <v>2</v>
      </c>
      <c r="IN76" s="186" t="s">
        <v>3407</v>
      </c>
      <c r="IO76" s="186" t="s">
        <v>22</v>
      </c>
      <c r="IP76" s="186">
        <v>2</v>
      </c>
      <c r="IQ76" s="186" t="s">
        <v>3301</v>
      </c>
      <c r="IR76" s="186" t="s">
        <v>3300</v>
      </c>
      <c r="IS76" s="187" t="s">
        <v>3409</v>
      </c>
    </row>
    <row r="77" spans="1:253" s="281" customFormat="1" ht="12.75" customHeight="1" x14ac:dyDescent="0.25">
      <c r="A77" s="281" t="s">
        <v>1406</v>
      </c>
      <c r="B77" s="281" t="s">
        <v>7945</v>
      </c>
      <c r="C77" s="281" t="s">
        <v>1407</v>
      </c>
      <c r="D77" s="281" t="s">
        <v>1384</v>
      </c>
      <c r="E77" s="281" t="s">
        <v>7506</v>
      </c>
      <c r="F77" s="281" t="s">
        <v>4269</v>
      </c>
      <c r="G77" s="174">
        <v>200964000</v>
      </c>
      <c r="H77" s="175" t="s">
        <v>2252</v>
      </c>
      <c r="I77" s="175" t="s">
        <v>22</v>
      </c>
      <c r="J77" s="175">
        <v>2</v>
      </c>
      <c r="K77" s="175" t="s">
        <v>4066</v>
      </c>
      <c r="L77" s="175" t="s">
        <v>4264</v>
      </c>
      <c r="M77" s="176" t="s">
        <v>4068</v>
      </c>
      <c r="N77" s="185" t="s">
        <v>4268</v>
      </c>
      <c r="O77" s="177">
        <v>181664</v>
      </c>
      <c r="P77" s="177" t="s">
        <v>4266</v>
      </c>
      <c r="Q77" s="177" t="s">
        <v>42</v>
      </c>
      <c r="R77" s="177">
        <v>1</v>
      </c>
      <c r="S77" s="177" t="s">
        <v>4267</v>
      </c>
      <c r="T77" s="177" t="s">
        <v>2165</v>
      </c>
      <c r="U77" s="178" t="s">
        <v>4068</v>
      </c>
      <c r="V77" s="185" t="s">
        <v>5276</v>
      </c>
      <c r="W77" s="175">
        <v>15100000</v>
      </c>
      <c r="X77" s="175" t="s">
        <v>5273</v>
      </c>
      <c r="Y77" s="175" t="s">
        <v>22</v>
      </c>
      <c r="Z77" s="175">
        <v>2</v>
      </c>
      <c r="AA77" s="175" t="s">
        <v>5275</v>
      </c>
      <c r="AB77" s="175" t="s">
        <v>5274</v>
      </c>
      <c r="AC77" s="176" t="s">
        <v>5054</v>
      </c>
      <c r="AD77" s="185" t="s">
        <v>6227</v>
      </c>
      <c r="AE77" s="183">
        <v>401000</v>
      </c>
      <c r="AF77" s="183" t="s">
        <v>6219</v>
      </c>
      <c r="AG77" s="183" t="s">
        <v>22</v>
      </c>
      <c r="AH77" s="183">
        <v>2</v>
      </c>
      <c r="AI77" s="183" t="s">
        <v>6226</v>
      </c>
      <c r="AJ77" s="183" t="s">
        <v>6220</v>
      </c>
      <c r="AK77" s="184" t="s">
        <v>6101</v>
      </c>
      <c r="AL77" s="185" t="s">
        <v>6222</v>
      </c>
      <c r="AM77" s="175">
        <v>401000</v>
      </c>
      <c r="AN77" s="175" t="s">
        <v>6219</v>
      </c>
      <c r="AO77" s="175" t="s">
        <v>22</v>
      </c>
      <c r="AP77" s="175">
        <v>2</v>
      </c>
      <c r="AQ77" s="175" t="s">
        <v>6221</v>
      </c>
      <c r="AR77" s="175" t="s">
        <v>6220</v>
      </c>
      <c r="AS77" s="176" t="s">
        <v>6101</v>
      </c>
      <c r="AT77" s="186" t="s">
        <v>1462</v>
      </c>
      <c r="AU77" s="183" t="s">
        <v>14</v>
      </c>
      <c r="AV77" s="183" t="s">
        <v>14</v>
      </c>
      <c r="AW77" s="183" t="s">
        <v>14</v>
      </c>
      <c r="AX77" s="183" t="s">
        <v>14</v>
      </c>
      <c r="AY77" s="183" t="s">
        <v>1457</v>
      </c>
      <c r="AZ77" s="183" t="s">
        <v>14</v>
      </c>
      <c r="BA77" s="184" t="s">
        <v>1459</v>
      </c>
      <c r="BB77" s="185" t="s">
        <v>1461</v>
      </c>
      <c r="BC77" s="175" t="s">
        <v>14</v>
      </c>
      <c r="BD77" s="175" t="s">
        <v>14</v>
      </c>
      <c r="BE77" s="175" t="s">
        <v>14</v>
      </c>
      <c r="BF77" s="175" t="s">
        <v>14</v>
      </c>
      <c r="BG77" s="175" t="s">
        <v>1457</v>
      </c>
      <c r="BH77" s="175" t="s">
        <v>14</v>
      </c>
      <c r="BI77" s="176" t="s">
        <v>1459</v>
      </c>
      <c r="BJ77" s="186" t="s">
        <v>6224</v>
      </c>
      <c r="BK77" s="186">
        <v>199</v>
      </c>
      <c r="BL77" s="186" t="s">
        <v>6209</v>
      </c>
      <c r="BM77" s="186" t="s">
        <v>22</v>
      </c>
      <c r="BN77" s="186">
        <v>2</v>
      </c>
      <c r="BO77" s="186" t="s">
        <v>6223</v>
      </c>
      <c r="BP77" s="183" t="s">
        <v>5270</v>
      </c>
      <c r="BQ77" s="187" t="s">
        <v>6101</v>
      </c>
      <c r="BR77" s="185" t="s">
        <v>1408</v>
      </c>
      <c r="BS77" s="179" t="s">
        <v>14</v>
      </c>
      <c r="BT77" s="179" t="s">
        <v>14</v>
      </c>
      <c r="BU77" s="179" t="s">
        <v>14</v>
      </c>
      <c r="BV77" s="179" t="s">
        <v>14</v>
      </c>
      <c r="BW77" s="179" t="s">
        <v>1385</v>
      </c>
      <c r="BX77" s="179" t="s">
        <v>14</v>
      </c>
      <c r="BY77" s="176" t="s">
        <v>1409</v>
      </c>
      <c r="BZ77" s="186" t="s">
        <v>1410</v>
      </c>
      <c r="CA77" s="186" t="s">
        <v>14</v>
      </c>
      <c r="CB77" s="186" t="s">
        <v>14</v>
      </c>
      <c r="CC77" s="186" t="s">
        <v>14</v>
      </c>
      <c r="CD77" s="186" t="s">
        <v>14</v>
      </c>
      <c r="CE77" s="186" t="s">
        <v>1385</v>
      </c>
      <c r="CF77" s="186" t="s">
        <v>14</v>
      </c>
      <c r="CG77" s="187" t="s">
        <v>1409</v>
      </c>
      <c r="CH77" s="185" t="s">
        <v>8359</v>
      </c>
      <c r="CI77" s="186" t="e">
        <v>#N/A</v>
      </c>
      <c r="CJ77" s="186" t="e">
        <v>#N/A</v>
      </c>
      <c r="CK77" s="186" t="e">
        <v>#N/A</v>
      </c>
      <c r="CL77" s="186" t="e">
        <v>#N/A</v>
      </c>
      <c r="CM77" s="186" t="e">
        <v>#N/A</v>
      </c>
      <c r="CN77" s="186" t="e">
        <v>#N/A</v>
      </c>
      <c r="CO77" s="188" t="e">
        <v>#N/A</v>
      </c>
      <c r="CP77" s="186" t="s">
        <v>1413</v>
      </c>
      <c r="CQ77" s="179" t="s">
        <v>14</v>
      </c>
      <c r="CR77" s="179" t="s">
        <v>14</v>
      </c>
      <c r="CS77" s="179" t="s">
        <v>14</v>
      </c>
      <c r="CT77" s="179" t="s">
        <v>14</v>
      </c>
      <c r="CU77" s="179" t="s">
        <v>1385</v>
      </c>
      <c r="CV77" s="179" t="s">
        <v>14</v>
      </c>
      <c r="CW77" s="176" t="s">
        <v>1409</v>
      </c>
      <c r="CX77" s="186" t="s">
        <v>6229</v>
      </c>
      <c r="CY77" s="183">
        <v>401000</v>
      </c>
      <c r="CZ77" s="183" t="s">
        <v>6219</v>
      </c>
      <c r="DA77" s="183" t="s">
        <v>60</v>
      </c>
      <c r="DB77" s="183">
        <v>3</v>
      </c>
      <c r="DC77" s="183" t="s">
        <v>6228</v>
      </c>
      <c r="DD77" s="183" t="s">
        <v>6220</v>
      </c>
      <c r="DE77" s="189" t="s">
        <v>6101</v>
      </c>
      <c r="DF77" s="185" t="s">
        <v>6230</v>
      </c>
      <c r="DG77" s="175">
        <v>14700000</v>
      </c>
      <c r="DH77" s="179" t="s">
        <v>5273</v>
      </c>
      <c r="DI77" s="179" t="s">
        <v>60</v>
      </c>
      <c r="DJ77" s="179">
        <v>3</v>
      </c>
      <c r="DK77" s="179" t="s">
        <v>6228</v>
      </c>
      <c r="DL77" s="179" t="s">
        <v>5274</v>
      </c>
      <c r="DM77" s="176" t="s">
        <v>6101</v>
      </c>
      <c r="DN77" s="186" t="s">
        <v>6232</v>
      </c>
      <c r="DO77" s="183">
        <v>0</v>
      </c>
      <c r="DP77" s="186" t="s">
        <v>6231</v>
      </c>
      <c r="DQ77" s="186" t="s">
        <v>60</v>
      </c>
      <c r="DR77" s="186">
        <v>3</v>
      </c>
      <c r="DS77" s="186" t="s">
        <v>6228</v>
      </c>
      <c r="DT77" s="186" t="s">
        <v>14</v>
      </c>
      <c r="DU77" s="187" t="s">
        <v>6101</v>
      </c>
      <c r="DV77" s="185" t="s">
        <v>6233</v>
      </c>
      <c r="DW77" s="175">
        <v>401000</v>
      </c>
      <c r="DX77" s="179" t="s">
        <v>6219</v>
      </c>
      <c r="DY77" s="179" t="s">
        <v>60</v>
      </c>
      <c r="DZ77" s="179">
        <v>3</v>
      </c>
      <c r="EA77" s="179" t="s">
        <v>6228</v>
      </c>
      <c r="EB77" s="179" t="s">
        <v>6220</v>
      </c>
      <c r="EC77" s="176" t="s">
        <v>6101</v>
      </c>
      <c r="ED77" s="186" t="s">
        <v>6234</v>
      </c>
      <c r="EE77" s="183">
        <v>0</v>
      </c>
      <c r="EF77" s="186" t="s">
        <v>4692</v>
      </c>
      <c r="EG77" s="186" t="s">
        <v>60</v>
      </c>
      <c r="EH77" s="186">
        <v>3</v>
      </c>
      <c r="EI77" s="186" t="s">
        <v>6228</v>
      </c>
      <c r="EJ77" s="186" t="s">
        <v>14</v>
      </c>
      <c r="EK77" s="187" t="s">
        <v>6101</v>
      </c>
      <c r="EL77" s="185" t="s">
        <v>6235</v>
      </c>
      <c r="EM77" s="175">
        <v>0</v>
      </c>
      <c r="EN77" s="179" t="s">
        <v>14</v>
      </c>
      <c r="EO77" s="179" t="s">
        <v>60</v>
      </c>
      <c r="EP77" s="179">
        <v>3</v>
      </c>
      <c r="EQ77" s="179" t="s">
        <v>6228</v>
      </c>
      <c r="ER77" s="179" t="s">
        <v>14</v>
      </c>
      <c r="ES77" s="176" t="s">
        <v>6101</v>
      </c>
      <c r="ET77" s="186" t="s">
        <v>6225</v>
      </c>
      <c r="EU77" s="186">
        <v>3053</v>
      </c>
      <c r="EV77" s="186" t="s">
        <v>6209</v>
      </c>
      <c r="EW77" s="186" t="s">
        <v>22</v>
      </c>
      <c r="EX77" s="186">
        <v>2</v>
      </c>
      <c r="EY77" s="186" t="s">
        <v>5271</v>
      </c>
      <c r="EZ77" s="186" t="s">
        <v>5270</v>
      </c>
      <c r="FA77" s="187" t="s">
        <v>6101</v>
      </c>
      <c r="FB77" s="185" t="s">
        <v>1412</v>
      </c>
      <c r="FC77" s="179">
        <v>5</v>
      </c>
      <c r="FD77" s="179" t="s">
        <v>14</v>
      </c>
      <c r="FE77" s="179" t="s">
        <v>22</v>
      </c>
      <c r="FF77" s="179">
        <v>2</v>
      </c>
      <c r="FG77" s="179" t="s">
        <v>1411</v>
      </c>
      <c r="FH77" s="179" t="s">
        <v>14</v>
      </c>
      <c r="FI77" s="176" t="s">
        <v>1409</v>
      </c>
      <c r="FJ77" s="185" t="s">
        <v>1415</v>
      </c>
      <c r="FK77" s="186" t="s">
        <v>14</v>
      </c>
      <c r="FL77" s="186" t="s">
        <v>14</v>
      </c>
      <c r="FM77" s="186" t="s">
        <v>14</v>
      </c>
      <c r="FN77" s="186" t="s">
        <v>14</v>
      </c>
      <c r="FO77" s="186" t="s">
        <v>1414</v>
      </c>
      <c r="FP77" s="183" t="s">
        <v>14</v>
      </c>
      <c r="FQ77" s="184" t="s">
        <v>1409</v>
      </c>
      <c r="FR77" s="185" t="s">
        <v>1417</v>
      </c>
      <c r="FS77" s="179" t="s">
        <v>14</v>
      </c>
      <c r="FT77" s="179" t="s">
        <v>14</v>
      </c>
      <c r="FU77" s="179" t="s">
        <v>14</v>
      </c>
      <c r="FV77" s="179" t="s">
        <v>14</v>
      </c>
      <c r="FW77" s="179" t="s">
        <v>1416</v>
      </c>
      <c r="FX77" s="179" t="s">
        <v>14</v>
      </c>
      <c r="FY77" s="176" t="s">
        <v>1409</v>
      </c>
      <c r="FZ77" s="186" t="s">
        <v>3530</v>
      </c>
      <c r="GA77" s="186">
        <v>0</v>
      </c>
      <c r="GB77" s="186" t="s">
        <v>3407</v>
      </c>
      <c r="GC77" s="186" t="s">
        <v>22</v>
      </c>
      <c r="GD77" s="186">
        <v>2</v>
      </c>
      <c r="GE77" s="186" t="s">
        <v>3301</v>
      </c>
      <c r="GF77" s="186" t="s">
        <v>3300</v>
      </c>
      <c r="GG77" s="187" t="s">
        <v>3409</v>
      </c>
      <c r="GH77" s="185" t="s">
        <v>3536</v>
      </c>
      <c r="GI77" s="179">
        <v>0</v>
      </c>
      <c r="GJ77" s="179" t="s">
        <v>3407</v>
      </c>
      <c r="GK77" s="179" t="s">
        <v>22</v>
      </c>
      <c r="GL77" s="179">
        <v>2</v>
      </c>
      <c r="GM77" s="179" t="s">
        <v>3301</v>
      </c>
      <c r="GN77" s="179" t="s">
        <v>3300</v>
      </c>
      <c r="GO77" s="176" t="s">
        <v>3409</v>
      </c>
      <c r="GP77" s="186" t="s">
        <v>3531</v>
      </c>
      <c r="GQ77" s="186">
        <v>0</v>
      </c>
      <c r="GR77" s="186" t="s">
        <v>3407</v>
      </c>
      <c r="GS77" s="186" t="s">
        <v>22</v>
      </c>
      <c r="GT77" s="186">
        <v>2</v>
      </c>
      <c r="GU77" s="186" t="s">
        <v>3301</v>
      </c>
      <c r="GV77" s="186" t="s">
        <v>3300</v>
      </c>
      <c r="GW77" s="187" t="s">
        <v>3409</v>
      </c>
      <c r="GX77" s="185" t="s">
        <v>3537</v>
      </c>
      <c r="GY77" s="179">
        <v>0</v>
      </c>
      <c r="GZ77" s="179" t="s">
        <v>3407</v>
      </c>
      <c r="HA77" s="179" t="s">
        <v>22</v>
      </c>
      <c r="HB77" s="179">
        <v>2</v>
      </c>
      <c r="HC77" s="179" t="s">
        <v>3301</v>
      </c>
      <c r="HD77" s="179" t="s">
        <v>3300</v>
      </c>
      <c r="HE77" s="176" t="s">
        <v>3409</v>
      </c>
      <c r="HF77" s="186" t="s">
        <v>3529</v>
      </c>
      <c r="HG77" s="186">
        <v>0</v>
      </c>
      <c r="HH77" s="186" t="s">
        <v>3407</v>
      </c>
      <c r="HI77" s="186" t="s">
        <v>22</v>
      </c>
      <c r="HJ77" s="186">
        <v>2</v>
      </c>
      <c r="HK77" s="186" t="s">
        <v>3301</v>
      </c>
      <c r="HL77" s="186" t="s">
        <v>3300</v>
      </c>
      <c r="HM77" s="187" t="s">
        <v>3409</v>
      </c>
      <c r="HN77" s="185" t="s">
        <v>3535</v>
      </c>
      <c r="HO77" s="179">
        <v>2</v>
      </c>
      <c r="HP77" s="179" t="s">
        <v>3407</v>
      </c>
      <c r="HQ77" s="179" t="s">
        <v>22</v>
      </c>
      <c r="HR77" s="179">
        <v>2</v>
      </c>
      <c r="HS77" s="179" t="s">
        <v>3301</v>
      </c>
      <c r="HT77" s="179" t="s">
        <v>3300</v>
      </c>
      <c r="HU77" s="176" t="s">
        <v>3409</v>
      </c>
      <c r="HV77" s="186" t="s">
        <v>3532</v>
      </c>
      <c r="HW77" s="186">
        <v>0</v>
      </c>
      <c r="HX77" s="186" t="s">
        <v>3407</v>
      </c>
      <c r="HY77" s="186" t="s">
        <v>22</v>
      </c>
      <c r="HZ77" s="186">
        <v>2</v>
      </c>
      <c r="IA77" s="186" t="s">
        <v>3301</v>
      </c>
      <c r="IB77" s="186" t="s">
        <v>3300</v>
      </c>
      <c r="IC77" s="187" t="s">
        <v>3409</v>
      </c>
      <c r="ID77" s="185" t="s">
        <v>3534</v>
      </c>
      <c r="IE77" s="179">
        <v>1</v>
      </c>
      <c r="IF77" s="179" t="s">
        <v>3407</v>
      </c>
      <c r="IG77" s="179" t="s">
        <v>22</v>
      </c>
      <c r="IH77" s="179">
        <v>2</v>
      </c>
      <c r="II77" s="179" t="s">
        <v>3301</v>
      </c>
      <c r="IJ77" s="179" t="s">
        <v>3300</v>
      </c>
      <c r="IK77" s="176" t="s">
        <v>3409</v>
      </c>
      <c r="IL77" s="186" t="s">
        <v>3533</v>
      </c>
      <c r="IM77" s="186">
        <v>0</v>
      </c>
      <c r="IN77" s="186" t="s">
        <v>3407</v>
      </c>
      <c r="IO77" s="186" t="s">
        <v>22</v>
      </c>
      <c r="IP77" s="186">
        <v>2</v>
      </c>
      <c r="IQ77" s="186" t="s">
        <v>3301</v>
      </c>
      <c r="IR77" s="186" t="s">
        <v>3300</v>
      </c>
      <c r="IS77" s="187" t="s">
        <v>3409</v>
      </c>
    </row>
    <row r="78" spans="1:253" s="281" customFormat="1" ht="12.75" customHeight="1" x14ac:dyDescent="0.25">
      <c r="A78" s="281" t="s">
        <v>1382</v>
      </c>
      <c r="B78" s="281" t="s">
        <v>7945</v>
      </c>
      <c r="C78" s="281" t="s">
        <v>1383</v>
      </c>
      <c r="D78" s="281" t="s">
        <v>1384</v>
      </c>
      <c r="E78" s="281" t="s">
        <v>7506</v>
      </c>
      <c r="F78" s="281" t="s">
        <v>4270</v>
      </c>
      <c r="G78" s="174">
        <v>200964000</v>
      </c>
      <c r="H78" s="175" t="s">
        <v>2252</v>
      </c>
      <c r="I78" s="175" t="s">
        <v>22</v>
      </c>
      <c r="J78" s="175">
        <v>2</v>
      </c>
      <c r="K78" s="175" t="s">
        <v>4066</v>
      </c>
      <c r="L78" s="175" t="s">
        <v>4264</v>
      </c>
      <c r="M78" s="176" t="s">
        <v>4068</v>
      </c>
      <c r="N78" s="185" t="s">
        <v>1400</v>
      </c>
      <c r="O78" s="177">
        <v>157918</v>
      </c>
      <c r="P78" s="177" t="s">
        <v>1397</v>
      </c>
      <c r="Q78" s="177" t="s">
        <v>42</v>
      </c>
      <c r="R78" s="177">
        <v>1</v>
      </c>
      <c r="S78" s="177" t="s">
        <v>1399</v>
      </c>
      <c r="T78" s="177" t="s">
        <v>1398</v>
      </c>
      <c r="U78" s="178" t="s">
        <v>1387</v>
      </c>
      <c r="V78" s="185" t="s">
        <v>6255</v>
      </c>
      <c r="W78" s="175">
        <v>13100000</v>
      </c>
      <c r="X78" s="175" t="s">
        <v>6252</v>
      </c>
      <c r="Y78" s="175" t="s">
        <v>60</v>
      </c>
      <c r="Z78" s="175">
        <v>3</v>
      </c>
      <c r="AA78" s="175" t="s">
        <v>6254</v>
      </c>
      <c r="AB78" s="175" t="s">
        <v>6253</v>
      </c>
      <c r="AC78" s="176" t="s">
        <v>6101</v>
      </c>
      <c r="AD78" s="185" t="s">
        <v>6256</v>
      </c>
      <c r="AE78" s="183">
        <v>10220000</v>
      </c>
      <c r="AF78" s="183" t="s">
        <v>6252</v>
      </c>
      <c r="AG78" s="183" t="s">
        <v>60</v>
      </c>
      <c r="AH78" s="183">
        <v>3</v>
      </c>
      <c r="AI78" s="183" t="s">
        <v>6254</v>
      </c>
      <c r="AJ78" s="183" t="s">
        <v>6253</v>
      </c>
      <c r="AK78" s="184" t="s">
        <v>6101</v>
      </c>
      <c r="AL78" s="185" t="s">
        <v>6215</v>
      </c>
      <c r="AM78" s="175">
        <v>3914000</v>
      </c>
      <c r="AN78" s="175" t="s">
        <v>6212</v>
      </c>
      <c r="AO78" s="175" t="s">
        <v>22</v>
      </c>
      <c r="AP78" s="175">
        <v>2</v>
      </c>
      <c r="AQ78" s="175" t="s">
        <v>6214</v>
      </c>
      <c r="AR78" s="175" t="s">
        <v>6213</v>
      </c>
      <c r="AS78" s="176" t="s">
        <v>6101</v>
      </c>
      <c r="AT78" s="186" t="s">
        <v>1464</v>
      </c>
      <c r="AU78" s="183" t="s">
        <v>14</v>
      </c>
      <c r="AV78" s="183" t="s">
        <v>14</v>
      </c>
      <c r="AW78" s="183" t="s">
        <v>14</v>
      </c>
      <c r="AX78" s="183" t="s">
        <v>14</v>
      </c>
      <c r="AY78" s="183" t="s">
        <v>1457</v>
      </c>
      <c r="AZ78" s="183" t="s">
        <v>14</v>
      </c>
      <c r="BA78" s="184" t="s">
        <v>1459</v>
      </c>
      <c r="BB78" s="185" t="s">
        <v>1463</v>
      </c>
      <c r="BC78" s="175" t="s">
        <v>14</v>
      </c>
      <c r="BD78" s="175" t="s">
        <v>14</v>
      </c>
      <c r="BE78" s="175" t="s">
        <v>14</v>
      </c>
      <c r="BF78" s="175" t="s">
        <v>14</v>
      </c>
      <c r="BG78" s="175" t="s">
        <v>1457</v>
      </c>
      <c r="BH78" s="175" t="s">
        <v>14</v>
      </c>
      <c r="BI78" s="176" t="s">
        <v>1459</v>
      </c>
      <c r="BJ78" s="186" t="s">
        <v>6217</v>
      </c>
      <c r="BK78" s="186">
        <v>1399</v>
      </c>
      <c r="BL78" s="186" t="s">
        <v>6209</v>
      </c>
      <c r="BM78" s="186" t="s">
        <v>22</v>
      </c>
      <c r="BN78" s="186">
        <v>2</v>
      </c>
      <c r="BO78" s="186" t="s">
        <v>6216</v>
      </c>
      <c r="BP78" s="183" t="s">
        <v>5270</v>
      </c>
      <c r="BQ78" s="187" t="s">
        <v>6101</v>
      </c>
      <c r="BR78" s="185" t="s">
        <v>1386</v>
      </c>
      <c r="BS78" s="179" t="s">
        <v>14</v>
      </c>
      <c r="BT78" s="179" t="s">
        <v>14</v>
      </c>
      <c r="BU78" s="179" t="s">
        <v>14</v>
      </c>
      <c r="BV78" s="179" t="s">
        <v>14</v>
      </c>
      <c r="BW78" s="179" t="s">
        <v>1385</v>
      </c>
      <c r="BX78" s="179" t="s">
        <v>14</v>
      </c>
      <c r="BY78" s="176" t="s">
        <v>1387</v>
      </c>
      <c r="BZ78" s="186" t="s">
        <v>1390</v>
      </c>
      <c r="CA78" s="186">
        <v>4300</v>
      </c>
      <c r="CB78" s="186" t="s">
        <v>1020</v>
      </c>
      <c r="CC78" s="186" t="s">
        <v>22</v>
      </c>
      <c r="CD78" s="186">
        <v>2</v>
      </c>
      <c r="CE78" s="186" t="s">
        <v>1389</v>
      </c>
      <c r="CF78" s="186" t="s">
        <v>1388</v>
      </c>
      <c r="CG78" s="187" t="s">
        <v>1387</v>
      </c>
      <c r="CH78" s="185" t="s">
        <v>8360</v>
      </c>
      <c r="CI78" s="186" t="e">
        <v>#N/A</v>
      </c>
      <c r="CJ78" s="186" t="e">
        <v>#N/A</v>
      </c>
      <c r="CK78" s="186" t="e">
        <v>#N/A</v>
      </c>
      <c r="CL78" s="186" t="e">
        <v>#N/A</v>
      </c>
      <c r="CM78" s="186" t="e">
        <v>#N/A</v>
      </c>
      <c r="CN78" s="186" t="e">
        <v>#N/A</v>
      </c>
      <c r="CO78" s="188" t="e">
        <v>#N/A</v>
      </c>
      <c r="CP78" s="186" t="s">
        <v>1396</v>
      </c>
      <c r="CQ78" s="179" t="s">
        <v>14</v>
      </c>
      <c r="CR78" s="179" t="s">
        <v>1393</v>
      </c>
      <c r="CS78" s="179" t="s">
        <v>14</v>
      </c>
      <c r="CT78" s="179" t="s">
        <v>14</v>
      </c>
      <c r="CU78" s="179" t="s">
        <v>1395</v>
      </c>
      <c r="CV78" s="179" t="s">
        <v>1394</v>
      </c>
      <c r="CW78" s="176" t="s">
        <v>1387</v>
      </c>
      <c r="CX78" s="186" t="s">
        <v>6258</v>
      </c>
      <c r="CY78" s="183">
        <v>7670000</v>
      </c>
      <c r="CZ78" s="183" t="s">
        <v>6252</v>
      </c>
      <c r="DA78" s="183" t="s">
        <v>60</v>
      </c>
      <c r="DB78" s="183">
        <v>3</v>
      </c>
      <c r="DC78" s="183" t="s">
        <v>6257</v>
      </c>
      <c r="DD78" s="183" t="s">
        <v>6253</v>
      </c>
      <c r="DE78" s="189" t="s">
        <v>6101</v>
      </c>
      <c r="DF78" s="185" t="s">
        <v>6259</v>
      </c>
      <c r="DG78" s="175">
        <v>2880000</v>
      </c>
      <c r="DH78" s="179" t="s">
        <v>6252</v>
      </c>
      <c r="DI78" s="179" t="s">
        <v>60</v>
      </c>
      <c r="DJ78" s="179">
        <v>3</v>
      </c>
      <c r="DK78" s="179" t="s">
        <v>6257</v>
      </c>
      <c r="DL78" s="179" t="s">
        <v>6253</v>
      </c>
      <c r="DM78" s="176" t="s">
        <v>6101</v>
      </c>
      <c r="DN78" s="186" t="s">
        <v>6260</v>
      </c>
      <c r="DO78" s="183">
        <v>2550000</v>
      </c>
      <c r="DP78" s="186" t="s">
        <v>6252</v>
      </c>
      <c r="DQ78" s="186" t="s">
        <v>60</v>
      </c>
      <c r="DR78" s="186">
        <v>3</v>
      </c>
      <c r="DS78" s="186" t="s">
        <v>6257</v>
      </c>
      <c r="DT78" s="186" t="s">
        <v>6253</v>
      </c>
      <c r="DU78" s="187" t="s">
        <v>6101</v>
      </c>
      <c r="DV78" s="185" t="s">
        <v>6261</v>
      </c>
      <c r="DW78" s="175">
        <v>3650000</v>
      </c>
      <c r="DX78" s="179" t="s">
        <v>6252</v>
      </c>
      <c r="DY78" s="179" t="s">
        <v>60</v>
      </c>
      <c r="DZ78" s="179">
        <v>3</v>
      </c>
      <c r="EA78" s="179" t="s">
        <v>6257</v>
      </c>
      <c r="EB78" s="179" t="s">
        <v>6253</v>
      </c>
      <c r="EC78" s="176" t="s">
        <v>6101</v>
      </c>
      <c r="ED78" s="186" t="s">
        <v>6262</v>
      </c>
      <c r="EE78" s="183">
        <v>4020000</v>
      </c>
      <c r="EF78" s="186" t="s">
        <v>6252</v>
      </c>
      <c r="EG78" s="186" t="s">
        <v>60</v>
      </c>
      <c r="EH78" s="186">
        <v>3</v>
      </c>
      <c r="EI78" s="186" t="s">
        <v>6257</v>
      </c>
      <c r="EJ78" s="186" t="s">
        <v>6253</v>
      </c>
      <c r="EK78" s="187" t="s">
        <v>6101</v>
      </c>
      <c r="EL78" s="185" t="s">
        <v>6263</v>
      </c>
      <c r="EM78" s="175">
        <v>0</v>
      </c>
      <c r="EN78" s="179" t="s">
        <v>6252</v>
      </c>
      <c r="EO78" s="179" t="s">
        <v>60</v>
      </c>
      <c r="EP78" s="179">
        <v>3</v>
      </c>
      <c r="EQ78" s="179" t="s">
        <v>6257</v>
      </c>
      <c r="ER78" s="179" t="s">
        <v>6253</v>
      </c>
      <c r="ES78" s="176" t="s">
        <v>6101</v>
      </c>
      <c r="ET78" s="186" t="s">
        <v>6218</v>
      </c>
      <c r="EU78" s="186">
        <v>3053</v>
      </c>
      <c r="EV78" s="186" t="s">
        <v>6209</v>
      </c>
      <c r="EW78" s="186" t="s">
        <v>22</v>
      </c>
      <c r="EX78" s="186">
        <v>2</v>
      </c>
      <c r="EY78" s="186" t="s">
        <v>5271</v>
      </c>
      <c r="EZ78" s="186" t="s">
        <v>5270</v>
      </c>
      <c r="FA78" s="187" t="s">
        <v>6101</v>
      </c>
      <c r="FB78" s="185" t="s">
        <v>1392</v>
      </c>
      <c r="FC78" s="179">
        <v>4</v>
      </c>
      <c r="FD78" s="179" t="s">
        <v>14</v>
      </c>
      <c r="FE78" s="179" t="s">
        <v>14</v>
      </c>
      <c r="FF78" s="179" t="s">
        <v>14</v>
      </c>
      <c r="FG78" s="179" t="s">
        <v>1391</v>
      </c>
      <c r="FH78" s="179" t="s">
        <v>14</v>
      </c>
      <c r="FI78" s="176" t="s">
        <v>1387</v>
      </c>
      <c r="FJ78" s="185" t="s">
        <v>1401</v>
      </c>
      <c r="FK78" s="186" t="s">
        <v>14</v>
      </c>
      <c r="FL78" s="186" t="s">
        <v>14</v>
      </c>
      <c r="FM78" s="186" t="s">
        <v>14</v>
      </c>
      <c r="FN78" s="186" t="s">
        <v>14</v>
      </c>
      <c r="FO78" s="186" t="s">
        <v>1385</v>
      </c>
      <c r="FP78" s="183" t="s">
        <v>14</v>
      </c>
      <c r="FQ78" s="184" t="s">
        <v>1387</v>
      </c>
      <c r="FR78" s="185" t="s">
        <v>1405</v>
      </c>
      <c r="FS78" s="179">
        <v>800000</v>
      </c>
      <c r="FT78" s="179" t="s">
        <v>1402</v>
      </c>
      <c r="FU78" s="179" t="s">
        <v>22</v>
      </c>
      <c r="FV78" s="179">
        <v>2</v>
      </c>
      <c r="FW78" s="179" t="s">
        <v>1404</v>
      </c>
      <c r="FX78" s="179" t="s">
        <v>1403</v>
      </c>
      <c r="FY78" s="176" t="s">
        <v>1387</v>
      </c>
      <c r="FZ78" s="186" t="s">
        <v>3539</v>
      </c>
      <c r="GA78" s="186">
        <v>1</v>
      </c>
      <c r="GB78" s="186" t="s">
        <v>3407</v>
      </c>
      <c r="GC78" s="186" t="s">
        <v>22</v>
      </c>
      <c r="GD78" s="186">
        <v>2</v>
      </c>
      <c r="GE78" s="186" t="s">
        <v>3301</v>
      </c>
      <c r="GF78" s="186" t="s">
        <v>3300</v>
      </c>
      <c r="GG78" s="187" t="s">
        <v>3409</v>
      </c>
      <c r="GH78" s="185" t="s">
        <v>3545</v>
      </c>
      <c r="GI78" s="179">
        <v>2</v>
      </c>
      <c r="GJ78" s="179" t="s">
        <v>3407</v>
      </c>
      <c r="GK78" s="179" t="s">
        <v>22</v>
      </c>
      <c r="GL78" s="179">
        <v>2</v>
      </c>
      <c r="GM78" s="179" t="s">
        <v>3301</v>
      </c>
      <c r="GN78" s="179" t="s">
        <v>3300</v>
      </c>
      <c r="GO78" s="176" t="s">
        <v>3409</v>
      </c>
      <c r="GP78" s="186" t="s">
        <v>3540</v>
      </c>
      <c r="GQ78" s="186">
        <v>3</v>
      </c>
      <c r="GR78" s="186" t="s">
        <v>3407</v>
      </c>
      <c r="GS78" s="186" t="s">
        <v>22</v>
      </c>
      <c r="GT78" s="186">
        <v>2</v>
      </c>
      <c r="GU78" s="186" t="s">
        <v>3301</v>
      </c>
      <c r="GV78" s="186" t="s">
        <v>3300</v>
      </c>
      <c r="GW78" s="187" t="s">
        <v>3409</v>
      </c>
      <c r="GX78" s="185" t="s">
        <v>3546</v>
      </c>
      <c r="GY78" s="179">
        <v>2</v>
      </c>
      <c r="GZ78" s="179" t="s">
        <v>3407</v>
      </c>
      <c r="HA78" s="179" t="s">
        <v>22</v>
      </c>
      <c r="HB78" s="179">
        <v>2</v>
      </c>
      <c r="HC78" s="179" t="s">
        <v>3301</v>
      </c>
      <c r="HD78" s="179" t="s">
        <v>3300</v>
      </c>
      <c r="HE78" s="176" t="s">
        <v>3409</v>
      </c>
      <c r="HF78" s="186" t="s">
        <v>3538</v>
      </c>
      <c r="HG78" s="186">
        <v>2</v>
      </c>
      <c r="HH78" s="186" t="s">
        <v>3407</v>
      </c>
      <c r="HI78" s="186" t="s">
        <v>22</v>
      </c>
      <c r="HJ78" s="186">
        <v>2</v>
      </c>
      <c r="HK78" s="186" t="s">
        <v>3301</v>
      </c>
      <c r="HL78" s="186" t="s">
        <v>3300</v>
      </c>
      <c r="HM78" s="187" t="s">
        <v>3409</v>
      </c>
      <c r="HN78" s="185" t="s">
        <v>3544</v>
      </c>
      <c r="HO78" s="179">
        <v>2</v>
      </c>
      <c r="HP78" s="179" t="s">
        <v>3407</v>
      </c>
      <c r="HQ78" s="179" t="s">
        <v>22</v>
      </c>
      <c r="HR78" s="179">
        <v>2</v>
      </c>
      <c r="HS78" s="179" t="s">
        <v>3301</v>
      </c>
      <c r="HT78" s="179" t="s">
        <v>3300</v>
      </c>
      <c r="HU78" s="176" t="s">
        <v>3409</v>
      </c>
      <c r="HV78" s="186" t="s">
        <v>3541</v>
      </c>
      <c r="HW78" s="186">
        <v>2</v>
      </c>
      <c r="HX78" s="186" t="s">
        <v>3407</v>
      </c>
      <c r="HY78" s="186" t="s">
        <v>22</v>
      </c>
      <c r="HZ78" s="186">
        <v>2</v>
      </c>
      <c r="IA78" s="186" t="s">
        <v>3301</v>
      </c>
      <c r="IB78" s="186" t="s">
        <v>3300</v>
      </c>
      <c r="IC78" s="187" t="s">
        <v>3409</v>
      </c>
      <c r="ID78" s="185" t="s">
        <v>3543</v>
      </c>
      <c r="IE78" s="179">
        <v>1</v>
      </c>
      <c r="IF78" s="179" t="s">
        <v>3407</v>
      </c>
      <c r="IG78" s="179" t="s">
        <v>22</v>
      </c>
      <c r="IH78" s="179">
        <v>2</v>
      </c>
      <c r="II78" s="179" t="s">
        <v>3301</v>
      </c>
      <c r="IJ78" s="179" t="s">
        <v>3300</v>
      </c>
      <c r="IK78" s="176" t="s">
        <v>3409</v>
      </c>
      <c r="IL78" s="186" t="s">
        <v>3542</v>
      </c>
      <c r="IM78" s="186">
        <v>2</v>
      </c>
      <c r="IN78" s="186" t="s">
        <v>3407</v>
      </c>
      <c r="IO78" s="186" t="s">
        <v>22</v>
      </c>
      <c r="IP78" s="186">
        <v>2</v>
      </c>
      <c r="IQ78" s="186" t="s">
        <v>3301</v>
      </c>
      <c r="IR78" s="186" t="s">
        <v>3300</v>
      </c>
      <c r="IS78" s="187" t="s">
        <v>3409</v>
      </c>
    </row>
    <row r="79" spans="1:253" s="281" customFormat="1" ht="12.75" customHeight="1" x14ac:dyDescent="0.25">
      <c r="A79" s="281" t="s">
        <v>2109</v>
      </c>
      <c r="B79" s="281" t="s">
        <v>8039</v>
      </c>
      <c r="C79" s="281" t="s">
        <v>2110</v>
      </c>
      <c r="D79" s="281" t="s">
        <v>1384</v>
      </c>
      <c r="E79" s="281" t="s">
        <v>7506</v>
      </c>
      <c r="F79" s="281" t="s">
        <v>4271</v>
      </c>
      <c r="G79" s="174">
        <v>200964000</v>
      </c>
      <c r="H79" s="175" t="s">
        <v>2252</v>
      </c>
      <c r="I79" s="175" t="s">
        <v>22</v>
      </c>
      <c r="J79" s="175">
        <v>2</v>
      </c>
      <c r="K79" s="175" t="s">
        <v>4066</v>
      </c>
      <c r="L79" s="175" t="s">
        <v>4264</v>
      </c>
      <c r="M79" s="176" t="s">
        <v>4068</v>
      </c>
      <c r="N79" s="185" t="s">
        <v>2487</v>
      </c>
      <c r="O79" s="177">
        <v>237708</v>
      </c>
      <c r="P79" s="177" t="s">
        <v>2484</v>
      </c>
      <c r="Q79" s="177" t="s">
        <v>22</v>
      </c>
      <c r="R79" s="177">
        <v>2</v>
      </c>
      <c r="S79" s="177" t="s">
        <v>2486</v>
      </c>
      <c r="T79" s="177" t="s">
        <v>2485</v>
      </c>
      <c r="U79" s="178" t="s">
        <v>2488</v>
      </c>
      <c r="V79" s="185" t="s">
        <v>5279</v>
      </c>
      <c r="W79" s="175">
        <v>30376000</v>
      </c>
      <c r="X79" s="175" t="s">
        <v>5277</v>
      </c>
      <c r="Y79" s="175" t="s">
        <v>22</v>
      </c>
      <c r="Z79" s="175">
        <v>2</v>
      </c>
      <c r="AA79" s="175" t="s">
        <v>5259</v>
      </c>
      <c r="AB79" s="175" t="s">
        <v>5278</v>
      </c>
      <c r="AC79" s="176" t="s">
        <v>5054</v>
      </c>
      <c r="AD79" s="185" t="s">
        <v>6241</v>
      </c>
      <c r="AE79" s="183">
        <v>446000</v>
      </c>
      <c r="AF79" s="183" t="s">
        <v>6212</v>
      </c>
      <c r="AG79" s="183" t="s">
        <v>22</v>
      </c>
      <c r="AH79" s="183">
        <v>2</v>
      </c>
      <c r="AI79" s="183" t="s">
        <v>4280</v>
      </c>
      <c r="AJ79" s="183" t="s">
        <v>6213</v>
      </c>
      <c r="AK79" s="184" t="s">
        <v>6101</v>
      </c>
      <c r="AL79" s="185" t="s">
        <v>6237</v>
      </c>
      <c r="AM79" s="175">
        <v>446000</v>
      </c>
      <c r="AN79" s="175" t="s">
        <v>6212</v>
      </c>
      <c r="AO79" s="175" t="s">
        <v>22</v>
      </c>
      <c r="AP79" s="175">
        <v>2</v>
      </c>
      <c r="AQ79" s="175" t="s">
        <v>6236</v>
      </c>
      <c r="AR79" s="175" t="s">
        <v>6213</v>
      </c>
      <c r="AS79" s="176" t="s">
        <v>6101</v>
      </c>
      <c r="AT79" s="186" t="s">
        <v>2124</v>
      </c>
      <c r="AU79" s="183" t="s">
        <v>14</v>
      </c>
      <c r="AV79" s="183" t="s">
        <v>14</v>
      </c>
      <c r="AW79" s="183" t="s">
        <v>14</v>
      </c>
      <c r="AX79" s="183" t="s">
        <v>14</v>
      </c>
      <c r="AY79" s="183" t="s">
        <v>1457</v>
      </c>
      <c r="AZ79" s="183" t="s">
        <v>14</v>
      </c>
      <c r="BA79" s="184" t="s">
        <v>2094</v>
      </c>
      <c r="BB79" s="185" t="s">
        <v>2123</v>
      </c>
      <c r="BC79" s="175" t="s">
        <v>14</v>
      </c>
      <c r="BD79" s="175" t="s">
        <v>14</v>
      </c>
      <c r="BE79" s="175" t="s">
        <v>14</v>
      </c>
      <c r="BF79" s="175" t="s">
        <v>14</v>
      </c>
      <c r="BG79" s="175" t="s">
        <v>1457</v>
      </c>
      <c r="BH79" s="175" t="s">
        <v>14</v>
      </c>
      <c r="BI79" s="176" t="s">
        <v>2094</v>
      </c>
      <c r="BJ79" s="186" t="s">
        <v>6239</v>
      </c>
      <c r="BK79" s="186">
        <v>1455</v>
      </c>
      <c r="BL79" s="186" t="s">
        <v>6209</v>
      </c>
      <c r="BM79" s="186" t="s">
        <v>22</v>
      </c>
      <c r="BN79" s="186">
        <v>2</v>
      </c>
      <c r="BO79" s="186" t="s">
        <v>6238</v>
      </c>
      <c r="BP79" s="183" t="s">
        <v>5270</v>
      </c>
      <c r="BQ79" s="187" t="s">
        <v>6101</v>
      </c>
      <c r="BR79" s="185" t="s">
        <v>2114</v>
      </c>
      <c r="BS79" s="179">
        <v>500</v>
      </c>
      <c r="BT79" s="179" t="s">
        <v>2111</v>
      </c>
      <c r="BU79" s="179" t="s">
        <v>60</v>
      </c>
      <c r="BV79" s="179">
        <v>3</v>
      </c>
      <c r="BW79" s="179" t="s">
        <v>2113</v>
      </c>
      <c r="BX79" s="179" t="s">
        <v>2112</v>
      </c>
      <c r="BY79" s="176" t="s">
        <v>2094</v>
      </c>
      <c r="BZ79" s="186" t="s">
        <v>2116</v>
      </c>
      <c r="CA79" s="186">
        <v>10500</v>
      </c>
      <c r="CB79" s="186" t="s">
        <v>2115</v>
      </c>
      <c r="CC79" s="186" t="s">
        <v>60</v>
      </c>
      <c r="CD79" s="186">
        <v>3</v>
      </c>
      <c r="CE79" s="186" t="s">
        <v>2113</v>
      </c>
      <c r="CF79" s="186" t="s">
        <v>2112</v>
      </c>
      <c r="CG79" s="187" t="s">
        <v>2094</v>
      </c>
      <c r="CH79" s="185" t="s">
        <v>8361</v>
      </c>
      <c r="CI79" s="186" t="e">
        <v>#N/A</v>
      </c>
      <c r="CJ79" s="186" t="e">
        <v>#N/A</v>
      </c>
      <c r="CK79" s="186" t="e">
        <v>#N/A</v>
      </c>
      <c r="CL79" s="186" t="e">
        <v>#N/A</v>
      </c>
      <c r="CM79" s="186" t="e">
        <v>#N/A</v>
      </c>
      <c r="CN79" s="186" t="e">
        <v>#N/A</v>
      </c>
      <c r="CO79" s="188" t="e">
        <v>#N/A</v>
      </c>
      <c r="CP79" s="186" t="s">
        <v>2122</v>
      </c>
      <c r="CQ79" s="179">
        <v>49</v>
      </c>
      <c r="CR79" s="179" t="s">
        <v>2119</v>
      </c>
      <c r="CS79" s="179" t="s">
        <v>60</v>
      </c>
      <c r="CT79" s="179">
        <v>3</v>
      </c>
      <c r="CU79" s="179" t="s">
        <v>2121</v>
      </c>
      <c r="CV79" s="179" t="s">
        <v>2120</v>
      </c>
      <c r="CW79" s="176" t="s">
        <v>2094</v>
      </c>
      <c r="CX79" s="186" t="s">
        <v>6243</v>
      </c>
      <c r="CY79" s="183">
        <v>446000</v>
      </c>
      <c r="CZ79" s="183" t="s">
        <v>6212</v>
      </c>
      <c r="DA79" s="183" t="s">
        <v>60</v>
      </c>
      <c r="DB79" s="183">
        <v>3</v>
      </c>
      <c r="DC79" s="183" t="s">
        <v>6242</v>
      </c>
      <c r="DD79" s="183" t="s">
        <v>6213</v>
      </c>
      <c r="DE79" s="189" t="s">
        <v>6101</v>
      </c>
      <c r="DF79" s="185" t="s">
        <v>6244</v>
      </c>
      <c r="DG79" s="175">
        <v>30058000</v>
      </c>
      <c r="DH79" s="179" t="s">
        <v>6212</v>
      </c>
      <c r="DI79" s="179" t="s">
        <v>60</v>
      </c>
      <c r="DJ79" s="179">
        <v>3</v>
      </c>
      <c r="DK79" s="179" t="s">
        <v>6242</v>
      </c>
      <c r="DL79" s="179" t="s">
        <v>6213</v>
      </c>
      <c r="DM79" s="176" t="s">
        <v>6101</v>
      </c>
      <c r="DN79" s="186" t="s">
        <v>6245</v>
      </c>
      <c r="DO79" s="183">
        <v>0</v>
      </c>
      <c r="DP79" s="186" t="s">
        <v>6212</v>
      </c>
      <c r="DQ79" s="186" t="s">
        <v>60</v>
      </c>
      <c r="DR79" s="186">
        <v>3</v>
      </c>
      <c r="DS79" s="186" t="s">
        <v>6242</v>
      </c>
      <c r="DT79" s="186" t="s">
        <v>6213</v>
      </c>
      <c r="DU79" s="187" t="s">
        <v>6101</v>
      </c>
      <c r="DV79" s="185" t="s">
        <v>6246</v>
      </c>
      <c r="DW79" s="175">
        <v>446000</v>
      </c>
      <c r="DX79" s="179" t="s">
        <v>6212</v>
      </c>
      <c r="DY79" s="179" t="s">
        <v>60</v>
      </c>
      <c r="DZ79" s="179">
        <v>3</v>
      </c>
      <c r="EA79" s="179" t="s">
        <v>6242</v>
      </c>
      <c r="EB79" s="179" t="s">
        <v>6213</v>
      </c>
      <c r="EC79" s="176" t="s">
        <v>6101</v>
      </c>
      <c r="ED79" s="186" t="s">
        <v>6247</v>
      </c>
      <c r="EE79" s="183">
        <v>0</v>
      </c>
      <c r="EF79" s="186" t="s">
        <v>6212</v>
      </c>
      <c r="EG79" s="186" t="s">
        <v>60</v>
      </c>
      <c r="EH79" s="186">
        <v>3</v>
      </c>
      <c r="EI79" s="186" t="s">
        <v>6242</v>
      </c>
      <c r="EJ79" s="186" t="s">
        <v>6213</v>
      </c>
      <c r="EK79" s="187" t="s">
        <v>6101</v>
      </c>
      <c r="EL79" s="185" t="s">
        <v>6248</v>
      </c>
      <c r="EM79" s="175">
        <v>0</v>
      </c>
      <c r="EN79" s="179" t="s">
        <v>6212</v>
      </c>
      <c r="EO79" s="179" t="s">
        <v>60</v>
      </c>
      <c r="EP79" s="179">
        <v>3</v>
      </c>
      <c r="EQ79" s="179" t="s">
        <v>6242</v>
      </c>
      <c r="ER79" s="179" t="s">
        <v>6213</v>
      </c>
      <c r="ES79" s="176" t="s">
        <v>6101</v>
      </c>
      <c r="ET79" s="186" t="s">
        <v>6240</v>
      </c>
      <c r="EU79" s="186">
        <v>3053</v>
      </c>
      <c r="EV79" s="186" t="s">
        <v>6209</v>
      </c>
      <c r="EW79" s="186" t="s">
        <v>22</v>
      </c>
      <c r="EX79" s="186">
        <v>2</v>
      </c>
      <c r="EY79" s="186" t="s">
        <v>5271</v>
      </c>
      <c r="EZ79" s="186" t="s">
        <v>5270</v>
      </c>
      <c r="FA79" s="187" t="s">
        <v>6101</v>
      </c>
      <c r="FB79" s="185" t="s">
        <v>2118</v>
      </c>
      <c r="FC79" s="179">
        <v>5</v>
      </c>
      <c r="FD79" s="179" t="s">
        <v>14</v>
      </c>
      <c r="FE79" s="179" t="s">
        <v>42</v>
      </c>
      <c r="FF79" s="179">
        <v>1</v>
      </c>
      <c r="FG79" s="179" t="s">
        <v>2117</v>
      </c>
      <c r="FH79" s="179" t="s">
        <v>14</v>
      </c>
      <c r="FI79" s="176" t="s">
        <v>2094</v>
      </c>
      <c r="FJ79" s="185" t="s">
        <v>2149</v>
      </c>
      <c r="FK79" s="186" t="s">
        <v>14</v>
      </c>
      <c r="FL79" s="186" t="s">
        <v>14</v>
      </c>
      <c r="FM79" s="186" t="s">
        <v>14</v>
      </c>
      <c r="FN79" s="186" t="s">
        <v>14</v>
      </c>
      <c r="FO79" s="186" t="s">
        <v>14</v>
      </c>
      <c r="FP79" s="183" t="s">
        <v>14</v>
      </c>
      <c r="FQ79" s="184" t="s">
        <v>2150</v>
      </c>
      <c r="FR79" s="185" t="s">
        <v>2151</v>
      </c>
      <c r="FS79" s="179" t="s">
        <v>14</v>
      </c>
      <c r="FT79" s="179" t="s">
        <v>14</v>
      </c>
      <c r="FU79" s="179" t="s">
        <v>14</v>
      </c>
      <c r="FV79" s="179" t="s">
        <v>14</v>
      </c>
      <c r="FW79" s="179" t="s">
        <v>14</v>
      </c>
      <c r="FX79" s="179" t="s">
        <v>14</v>
      </c>
      <c r="FY79" s="176" t="s">
        <v>2150</v>
      </c>
      <c r="FZ79" s="186" t="s">
        <v>3548</v>
      </c>
      <c r="GA79" s="186">
        <v>0</v>
      </c>
      <c r="GB79" s="186" t="s">
        <v>3407</v>
      </c>
      <c r="GC79" s="186" t="s">
        <v>22</v>
      </c>
      <c r="GD79" s="186">
        <v>2</v>
      </c>
      <c r="GE79" s="186" t="s">
        <v>3301</v>
      </c>
      <c r="GF79" s="186" t="s">
        <v>3300</v>
      </c>
      <c r="GG79" s="187" t="s">
        <v>3409</v>
      </c>
      <c r="GH79" s="185" t="s">
        <v>3554</v>
      </c>
      <c r="GI79" s="179">
        <v>0</v>
      </c>
      <c r="GJ79" s="179" t="s">
        <v>3407</v>
      </c>
      <c r="GK79" s="179" t="s">
        <v>22</v>
      </c>
      <c r="GL79" s="179">
        <v>2</v>
      </c>
      <c r="GM79" s="179" t="s">
        <v>3301</v>
      </c>
      <c r="GN79" s="179" t="s">
        <v>3300</v>
      </c>
      <c r="GO79" s="176" t="s">
        <v>3409</v>
      </c>
      <c r="GP79" s="186" t="s">
        <v>3549</v>
      </c>
      <c r="GQ79" s="186">
        <v>1</v>
      </c>
      <c r="GR79" s="186" t="s">
        <v>3407</v>
      </c>
      <c r="GS79" s="186" t="s">
        <v>22</v>
      </c>
      <c r="GT79" s="186">
        <v>2</v>
      </c>
      <c r="GU79" s="186" t="s">
        <v>3301</v>
      </c>
      <c r="GV79" s="186" t="s">
        <v>3300</v>
      </c>
      <c r="GW79" s="187" t="s">
        <v>3409</v>
      </c>
      <c r="GX79" s="185" t="s">
        <v>3555</v>
      </c>
      <c r="GY79" s="179">
        <v>0</v>
      </c>
      <c r="GZ79" s="179" t="s">
        <v>3407</v>
      </c>
      <c r="HA79" s="179" t="s">
        <v>22</v>
      </c>
      <c r="HB79" s="179">
        <v>2</v>
      </c>
      <c r="HC79" s="179" t="s">
        <v>3301</v>
      </c>
      <c r="HD79" s="179" t="s">
        <v>3300</v>
      </c>
      <c r="HE79" s="176" t="s">
        <v>3409</v>
      </c>
      <c r="HF79" s="186" t="s">
        <v>3547</v>
      </c>
      <c r="HG79" s="186">
        <v>0</v>
      </c>
      <c r="HH79" s="186" t="s">
        <v>3407</v>
      </c>
      <c r="HI79" s="186" t="s">
        <v>22</v>
      </c>
      <c r="HJ79" s="186">
        <v>2</v>
      </c>
      <c r="HK79" s="186" t="s">
        <v>3301</v>
      </c>
      <c r="HL79" s="186" t="s">
        <v>3300</v>
      </c>
      <c r="HM79" s="187" t="s">
        <v>3409</v>
      </c>
      <c r="HN79" s="185" t="s">
        <v>3553</v>
      </c>
      <c r="HO79" s="179">
        <v>2</v>
      </c>
      <c r="HP79" s="179" t="s">
        <v>3407</v>
      </c>
      <c r="HQ79" s="179" t="s">
        <v>22</v>
      </c>
      <c r="HR79" s="179">
        <v>2</v>
      </c>
      <c r="HS79" s="179" t="s">
        <v>3301</v>
      </c>
      <c r="HT79" s="179" t="s">
        <v>3300</v>
      </c>
      <c r="HU79" s="176" t="s">
        <v>3409</v>
      </c>
      <c r="HV79" s="186" t="s">
        <v>3550</v>
      </c>
      <c r="HW79" s="186">
        <v>1</v>
      </c>
      <c r="HX79" s="186" t="s">
        <v>3407</v>
      </c>
      <c r="HY79" s="186" t="s">
        <v>22</v>
      </c>
      <c r="HZ79" s="186">
        <v>2</v>
      </c>
      <c r="IA79" s="186" t="s">
        <v>3301</v>
      </c>
      <c r="IB79" s="186" t="s">
        <v>3300</v>
      </c>
      <c r="IC79" s="187" t="s">
        <v>3409</v>
      </c>
      <c r="ID79" s="185" t="s">
        <v>3552</v>
      </c>
      <c r="IE79" s="179">
        <v>1</v>
      </c>
      <c r="IF79" s="179" t="s">
        <v>3407</v>
      </c>
      <c r="IG79" s="179" t="s">
        <v>22</v>
      </c>
      <c r="IH79" s="179">
        <v>2</v>
      </c>
      <c r="II79" s="179" t="s">
        <v>3301</v>
      </c>
      <c r="IJ79" s="179" t="s">
        <v>3300</v>
      </c>
      <c r="IK79" s="176" t="s">
        <v>3409</v>
      </c>
      <c r="IL79" s="186" t="s">
        <v>3551</v>
      </c>
      <c r="IM79" s="186">
        <v>0</v>
      </c>
      <c r="IN79" s="186" t="s">
        <v>3407</v>
      </c>
      <c r="IO79" s="186" t="s">
        <v>22</v>
      </c>
      <c r="IP79" s="186">
        <v>2</v>
      </c>
      <c r="IQ79" s="186" t="s">
        <v>3301</v>
      </c>
      <c r="IR79" s="186" t="s">
        <v>3300</v>
      </c>
      <c r="IS79" s="187" t="s">
        <v>3409</v>
      </c>
    </row>
    <row r="80" spans="1:253" s="281" customFormat="1" ht="12.75" customHeight="1" x14ac:dyDescent="0.25">
      <c r="A80" s="281" t="s">
        <v>2156</v>
      </c>
      <c r="B80" s="281" t="s">
        <v>7953</v>
      </c>
      <c r="C80" s="281" t="s">
        <v>2157</v>
      </c>
      <c r="D80" s="281" t="s">
        <v>1384</v>
      </c>
      <c r="E80" s="281" t="s">
        <v>7506</v>
      </c>
      <c r="F80" s="281" t="s">
        <v>4289</v>
      </c>
      <c r="G80" s="174">
        <v>200964000</v>
      </c>
      <c r="H80" s="175" t="s">
        <v>2252</v>
      </c>
      <c r="I80" s="175" t="s">
        <v>22</v>
      </c>
      <c r="J80" s="175">
        <v>2</v>
      </c>
      <c r="K80" s="175" t="s">
        <v>4066</v>
      </c>
      <c r="L80" s="175" t="s">
        <v>4264</v>
      </c>
      <c r="M80" s="176" t="s">
        <v>4068</v>
      </c>
      <c r="N80" s="185" t="s">
        <v>2167</v>
      </c>
      <c r="O80" s="177">
        <v>115769</v>
      </c>
      <c r="P80" s="177" t="s">
        <v>2164</v>
      </c>
      <c r="Q80" s="177" t="s">
        <v>42</v>
      </c>
      <c r="R80" s="177">
        <v>1</v>
      </c>
      <c r="S80" s="177" t="s">
        <v>2166</v>
      </c>
      <c r="T80" s="177" t="s">
        <v>2165</v>
      </c>
      <c r="U80" s="178" t="s">
        <v>2159</v>
      </c>
      <c r="V80" s="185" t="s">
        <v>4285</v>
      </c>
      <c r="W80" s="175">
        <v>17657000</v>
      </c>
      <c r="X80" s="175" t="s">
        <v>4275</v>
      </c>
      <c r="Y80" s="175" t="s">
        <v>22</v>
      </c>
      <c r="Z80" s="175">
        <v>2</v>
      </c>
      <c r="AA80" s="175" t="s">
        <v>4284</v>
      </c>
      <c r="AB80" s="175" t="s">
        <v>4276</v>
      </c>
      <c r="AC80" s="176" t="s">
        <v>4068</v>
      </c>
      <c r="AD80" s="185" t="s">
        <v>4281</v>
      </c>
      <c r="AE80" s="183">
        <v>62000</v>
      </c>
      <c r="AF80" s="183" t="s">
        <v>4050</v>
      </c>
      <c r="AG80" s="183" t="s">
        <v>22</v>
      </c>
      <c r="AH80" s="183">
        <v>2</v>
      </c>
      <c r="AI80" s="183" t="s">
        <v>4280</v>
      </c>
      <c r="AJ80" s="183" t="s">
        <v>4278</v>
      </c>
      <c r="AK80" s="184" t="s">
        <v>4068</v>
      </c>
      <c r="AL80" s="185" t="s">
        <v>4283</v>
      </c>
      <c r="AM80" s="175">
        <v>62000</v>
      </c>
      <c r="AN80" s="175" t="s">
        <v>4050</v>
      </c>
      <c r="AO80" s="175" t="s">
        <v>22</v>
      </c>
      <c r="AP80" s="175">
        <v>2</v>
      </c>
      <c r="AQ80" s="175" t="s">
        <v>4282</v>
      </c>
      <c r="AR80" s="175" t="s">
        <v>4278</v>
      </c>
      <c r="AS80" s="176" t="s">
        <v>4068</v>
      </c>
      <c r="AT80" s="186" t="s">
        <v>2163</v>
      </c>
      <c r="AU80" s="183" t="s">
        <v>14</v>
      </c>
      <c r="AV80" s="183" t="s">
        <v>14</v>
      </c>
      <c r="AW80" s="183" t="s">
        <v>14</v>
      </c>
      <c r="AX80" s="183" t="s">
        <v>14</v>
      </c>
      <c r="AY80" s="183" t="s">
        <v>14</v>
      </c>
      <c r="AZ80" s="183" t="s">
        <v>14</v>
      </c>
      <c r="BA80" s="184" t="s">
        <v>2159</v>
      </c>
      <c r="BB80" s="185" t="s">
        <v>2162</v>
      </c>
      <c r="BC80" s="175" t="s">
        <v>14</v>
      </c>
      <c r="BD80" s="175" t="s">
        <v>14</v>
      </c>
      <c r="BE80" s="175" t="s">
        <v>14</v>
      </c>
      <c r="BF80" s="175" t="s">
        <v>14</v>
      </c>
      <c r="BG80" s="175" t="s">
        <v>14</v>
      </c>
      <c r="BH80" s="175" t="s">
        <v>14</v>
      </c>
      <c r="BI80" s="176" t="s">
        <v>2159</v>
      </c>
      <c r="BJ80" s="186" t="s">
        <v>4274</v>
      </c>
      <c r="BK80" s="186" t="s">
        <v>14</v>
      </c>
      <c r="BL80" s="186" t="s">
        <v>14</v>
      </c>
      <c r="BM80" s="186" t="s">
        <v>14</v>
      </c>
      <c r="BN80" s="186" t="s">
        <v>14</v>
      </c>
      <c r="BO80" s="186" t="s">
        <v>910</v>
      </c>
      <c r="BP80" s="183" t="s">
        <v>14</v>
      </c>
      <c r="BQ80" s="187" t="s">
        <v>4068</v>
      </c>
      <c r="BR80" s="185" t="s">
        <v>2158</v>
      </c>
      <c r="BS80" s="179" t="s">
        <v>14</v>
      </c>
      <c r="BT80" s="179" t="s">
        <v>14</v>
      </c>
      <c r="BU80" s="179" t="s">
        <v>14</v>
      </c>
      <c r="BV80" s="179" t="s">
        <v>14</v>
      </c>
      <c r="BW80" s="179" t="s">
        <v>14</v>
      </c>
      <c r="BX80" s="179" t="s">
        <v>1526</v>
      </c>
      <c r="BY80" s="176" t="s">
        <v>2159</v>
      </c>
      <c r="BZ80" s="186" t="s">
        <v>2160</v>
      </c>
      <c r="CA80" s="186" t="s">
        <v>14</v>
      </c>
      <c r="CB80" s="186" t="s">
        <v>14</v>
      </c>
      <c r="CC80" s="186" t="s">
        <v>14</v>
      </c>
      <c r="CD80" s="186" t="s">
        <v>14</v>
      </c>
      <c r="CE80" s="186" t="s">
        <v>14</v>
      </c>
      <c r="CF80" s="186" t="s">
        <v>1526</v>
      </c>
      <c r="CG80" s="187" t="s">
        <v>2159</v>
      </c>
      <c r="CH80" s="185" t="s">
        <v>8362</v>
      </c>
      <c r="CI80" s="186" t="e">
        <v>#N/A</v>
      </c>
      <c r="CJ80" s="186" t="e">
        <v>#N/A</v>
      </c>
      <c r="CK80" s="186" t="e">
        <v>#N/A</v>
      </c>
      <c r="CL80" s="186" t="e">
        <v>#N/A</v>
      </c>
      <c r="CM80" s="186" t="e">
        <v>#N/A</v>
      </c>
      <c r="CN80" s="186" t="e">
        <v>#N/A</v>
      </c>
      <c r="CO80" s="188" t="e">
        <v>#N/A</v>
      </c>
      <c r="CP80" s="186" t="s">
        <v>2161</v>
      </c>
      <c r="CQ80" s="179" t="s">
        <v>14</v>
      </c>
      <c r="CR80" s="179" t="s">
        <v>14</v>
      </c>
      <c r="CS80" s="179" t="s">
        <v>14</v>
      </c>
      <c r="CT80" s="179" t="s">
        <v>14</v>
      </c>
      <c r="CU80" s="179" t="s">
        <v>14</v>
      </c>
      <c r="CV80" s="179" t="s">
        <v>1526</v>
      </c>
      <c r="CW80" s="176" t="s">
        <v>2159</v>
      </c>
      <c r="CX80" s="186" t="s">
        <v>4286</v>
      </c>
      <c r="CY80" s="183">
        <v>62000</v>
      </c>
      <c r="CZ80" s="183" t="s">
        <v>4050</v>
      </c>
      <c r="DA80" s="183" t="s">
        <v>22</v>
      </c>
      <c r="DB80" s="183">
        <v>2</v>
      </c>
      <c r="DC80" s="183" t="s">
        <v>4272</v>
      </c>
      <c r="DD80" s="183" t="s">
        <v>4278</v>
      </c>
      <c r="DE80" s="189" t="s">
        <v>4068</v>
      </c>
      <c r="DF80" s="185" t="s">
        <v>4277</v>
      </c>
      <c r="DG80" s="175">
        <v>17595000</v>
      </c>
      <c r="DH80" s="179" t="s">
        <v>4275</v>
      </c>
      <c r="DI80" s="179" t="s">
        <v>22</v>
      </c>
      <c r="DJ80" s="179">
        <v>2</v>
      </c>
      <c r="DK80" s="179" t="s">
        <v>4272</v>
      </c>
      <c r="DL80" s="179" t="s">
        <v>4276</v>
      </c>
      <c r="DM80" s="176" t="s">
        <v>4068</v>
      </c>
      <c r="DN80" s="186" t="s">
        <v>4288</v>
      </c>
      <c r="DO80" s="183">
        <v>0</v>
      </c>
      <c r="DP80" s="186" t="s">
        <v>14</v>
      </c>
      <c r="DQ80" s="186" t="s">
        <v>14</v>
      </c>
      <c r="DR80" s="186" t="s">
        <v>14</v>
      </c>
      <c r="DS80" s="186" t="s">
        <v>4272</v>
      </c>
      <c r="DT80" s="186" t="s">
        <v>14</v>
      </c>
      <c r="DU80" s="187" t="s">
        <v>4068</v>
      </c>
      <c r="DV80" s="185" t="s">
        <v>4279</v>
      </c>
      <c r="DW80" s="175">
        <v>62000</v>
      </c>
      <c r="DX80" s="179" t="s">
        <v>4050</v>
      </c>
      <c r="DY80" s="179" t="s">
        <v>22</v>
      </c>
      <c r="DZ80" s="179">
        <v>2</v>
      </c>
      <c r="EA80" s="179" t="s">
        <v>4272</v>
      </c>
      <c r="EB80" s="179" t="s">
        <v>4278</v>
      </c>
      <c r="EC80" s="176" t="s">
        <v>4068</v>
      </c>
      <c r="ED80" s="186" t="s">
        <v>4287</v>
      </c>
      <c r="EE80" s="183">
        <v>0</v>
      </c>
      <c r="EF80" s="186" t="s">
        <v>14</v>
      </c>
      <c r="EG80" s="186" t="s">
        <v>14</v>
      </c>
      <c r="EH80" s="186" t="s">
        <v>14</v>
      </c>
      <c r="EI80" s="186" t="s">
        <v>4272</v>
      </c>
      <c r="EJ80" s="186" t="s">
        <v>14</v>
      </c>
      <c r="EK80" s="187" t="s">
        <v>4068</v>
      </c>
      <c r="EL80" s="185" t="s">
        <v>4273</v>
      </c>
      <c r="EM80" s="175">
        <v>0</v>
      </c>
      <c r="EN80" s="179" t="s">
        <v>14</v>
      </c>
      <c r="EO80" s="179" t="s">
        <v>14</v>
      </c>
      <c r="EP80" s="179" t="s">
        <v>14</v>
      </c>
      <c r="EQ80" s="179" t="s">
        <v>4272</v>
      </c>
      <c r="ER80" s="179" t="s">
        <v>14</v>
      </c>
      <c r="ES80" s="176" t="s">
        <v>4068</v>
      </c>
      <c r="ET80" s="186" t="s">
        <v>5272</v>
      </c>
      <c r="EU80" s="186">
        <v>4458</v>
      </c>
      <c r="EV80" s="186" t="s">
        <v>5269</v>
      </c>
      <c r="EW80" s="186" t="s">
        <v>22</v>
      </c>
      <c r="EX80" s="186">
        <v>2</v>
      </c>
      <c r="EY80" s="186" t="s">
        <v>5271</v>
      </c>
      <c r="EZ80" s="186" t="s">
        <v>5270</v>
      </c>
      <c r="FA80" s="187" t="s">
        <v>5054</v>
      </c>
      <c r="FB80" s="185" t="s">
        <v>2196</v>
      </c>
      <c r="FC80" s="179">
        <v>2139</v>
      </c>
      <c r="FD80" s="179" t="s">
        <v>2193</v>
      </c>
      <c r="FE80" s="179" t="s">
        <v>22</v>
      </c>
      <c r="FF80" s="179">
        <v>2</v>
      </c>
      <c r="FG80" s="179" t="s">
        <v>2195</v>
      </c>
      <c r="FH80" s="179" t="s">
        <v>2194</v>
      </c>
      <c r="FI80" s="176" t="s">
        <v>2172</v>
      </c>
      <c r="FJ80" s="185" t="s">
        <v>2168</v>
      </c>
      <c r="FK80" s="186" t="s">
        <v>14</v>
      </c>
      <c r="FL80" s="186" t="s">
        <v>14</v>
      </c>
      <c r="FM80" s="186" t="s">
        <v>14</v>
      </c>
      <c r="FN80" s="186" t="s">
        <v>14</v>
      </c>
      <c r="FO80" s="186" t="s">
        <v>14</v>
      </c>
      <c r="FP80" s="183" t="s">
        <v>14</v>
      </c>
      <c r="FQ80" s="184" t="s">
        <v>2159</v>
      </c>
      <c r="FR80" s="185" t="s">
        <v>2169</v>
      </c>
      <c r="FS80" s="179" t="s">
        <v>14</v>
      </c>
      <c r="FT80" s="179" t="s">
        <v>14</v>
      </c>
      <c r="FU80" s="179" t="s">
        <v>14</v>
      </c>
      <c r="FV80" s="179" t="s">
        <v>14</v>
      </c>
      <c r="FW80" s="179" t="s">
        <v>14</v>
      </c>
      <c r="FX80" s="179" t="s">
        <v>14</v>
      </c>
      <c r="FY80" s="176" t="s">
        <v>2159</v>
      </c>
      <c r="FZ80" s="186" t="s">
        <v>3557</v>
      </c>
      <c r="GA80" s="186">
        <v>0</v>
      </c>
      <c r="GB80" s="186" t="s">
        <v>3407</v>
      </c>
      <c r="GC80" s="186" t="s">
        <v>22</v>
      </c>
      <c r="GD80" s="186">
        <v>2</v>
      </c>
      <c r="GE80" s="186" t="s">
        <v>3301</v>
      </c>
      <c r="GF80" s="186" t="s">
        <v>3300</v>
      </c>
      <c r="GG80" s="187" t="s">
        <v>3409</v>
      </c>
      <c r="GH80" s="185" t="s">
        <v>3563</v>
      </c>
      <c r="GI80" s="179">
        <v>0</v>
      </c>
      <c r="GJ80" s="179" t="s">
        <v>3407</v>
      </c>
      <c r="GK80" s="179" t="s">
        <v>22</v>
      </c>
      <c r="GL80" s="179">
        <v>2</v>
      </c>
      <c r="GM80" s="179" t="s">
        <v>3301</v>
      </c>
      <c r="GN80" s="179" t="s">
        <v>3300</v>
      </c>
      <c r="GO80" s="176" t="s">
        <v>3409</v>
      </c>
      <c r="GP80" s="186" t="s">
        <v>3558</v>
      </c>
      <c r="GQ80" s="186">
        <v>0</v>
      </c>
      <c r="GR80" s="186" t="s">
        <v>3407</v>
      </c>
      <c r="GS80" s="186" t="s">
        <v>22</v>
      </c>
      <c r="GT80" s="186">
        <v>2</v>
      </c>
      <c r="GU80" s="186" t="s">
        <v>3301</v>
      </c>
      <c r="GV80" s="186" t="s">
        <v>3300</v>
      </c>
      <c r="GW80" s="187" t="s">
        <v>3409</v>
      </c>
      <c r="GX80" s="185" t="s">
        <v>3564</v>
      </c>
      <c r="GY80" s="179">
        <v>0</v>
      </c>
      <c r="GZ80" s="179" t="s">
        <v>3407</v>
      </c>
      <c r="HA80" s="179" t="s">
        <v>22</v>
      </c>
      <c r="HB80" s="179">
        <v>2</v>
      </c>
      <c r="HC80" s="179" t="s">
        <v>3301</v>
      </c>
      <c r="HD80" s="179" t="s">
        <v>3300</v>
      </c>
      <c r="HE80" s="176" t="s">
        <v>3409</v>
      </c>
      <c r="HF80" s="186" t="s">
        <v>3556</v>
      </c>
      <c r="HG80" s="186">
        <v>0</v>
      </c>
      <c r="HH80" s="186" t="s">
        <v>3407</v>
      </c>
      <c r="HI80" s="186" t="s">
        <v>22</v>
      </c>
      <c r="HJ80" s="186">
        <v>2</v>
      </c>
      <c r="HK80" s="186" t="s">
        <v>3301</v>
      </c>
      <c r="HL80" s="186" t="s">
        <v>3300</v>
      </c>
      <c r="HM80" s="187" t="s">
        <v>3409</v>
      </c>
      <c r="HN80" s="185" t="s">
        <v>3562</v>
      </c>
      <c r="HO80" s="179">
        <v>2</v>
      </c>
      <c r="HP80" s="179" t="s">
        <v>3407</v>
      </c>
      <c r="HQ80" s="179" t="s">
        <v>22</v>
      </c>
      <c r="HR80" s="179">
        <v>2</v>
      </c>
      <c r="HS80" s="179" t="s">
        <v>3301</v>
      </c>
      <c r="HT80" s="179" t="s">
        <v>3300</v>
      </c>
      <c r="HU80" s="176" t="s">
        <v>3409</v>
      </c>
      <c r="HV80" s="186" t="s">
        <v>3559</v>
      </c>
      <c r="HW80" s="186">
        <v>0</v>
      </c>
      <c r="HX80" s="186" t="s">
        <v>3407</v>
      </c>
      <c r="HY80" s="186" t="s">
        <v>22</v>
      </c>
      <c r="HZ80" s="186">
        <v>2</v>
      </c>
      <c r="IA80" s="186" t="s">
        <v>3301</v>
      </c>
      <c r="IB80" s="186" t="s">
        <v>3300</v>
      </c>
      <c r="IC80" s="187" t="s">
        <v>3409</v>
      </c>
      <c r="ID80" s="185" t="s">
        <v>3561</v>
      </c>
      <c r="IE80" s="179">
        <v>1</v>
      </c>
      <c r="IF80" s="179" t="s">
        <v>3407</v>
      </c>
      <c r="IG80" s="179" t="s">
        <v>22</v>
      </c>
      <c r="IH80" s="179">
        <v>2</v>
      </c>
      <c r="II80" s="179" t="s">
        <v>3301</v>
      </c>
      <c r="IJ80" s="179" t="s">
        <v>3300</v>
      </c>
      <c r="IK80" s="176" t="s">
        <v>3409</v>
      </c>
      <c r="IL80" s="186" t="s">
        <v>3560</v>
      </c>
      <c r="IM80" s="186">
        <v>0</v>
      </c>
      <c r="IN80" s="186" t="s">
        <v>3407</v>
      </c>
      <c r="IO80" s="186" t="s">
        <v>22</v>
      </c>
      <c r="IP80" s="186">
        <v>2</v>
      </c>
      <c r="IQ80" s="186" t="s">
        <v>3301</v>
      </c>
      <c r="IR80" s="186" t="s">
        <v>3300</v>
      </c>
      <c r="IS80" s="187" t="s">
        <v>3409</v>
      </c>
    </row>
    <row r="81" spans="1:253" s="281" customFormat="1" ht="12.75" customHeight="1" x14ac:dyDescent="0.25">
      <c r="A81" s="281" t="s">
        <v>31</v>
      </c>
      <c r="B81" s="281" t="s">
        <v>8028</v>
      </c>
      <c r="C81" s="281" t="s">
        <v>32</v>
      </c>
      <c r="D81" s="281" t="s">
        <v>33</v>
      </c>
      <c r="E81" s="281" t="s">
        <v>7504</v>
      </c>
      <c r="F81" s="281" t="s">
        <v>3068</v>
      </c>
      <c r="G81" s="174">
        <v>6444000</v>
      </c>
      <c r="H81" s="175" t="s">
        <v>3064</v>
      </c>
      <c r="I81" s="175" t="s">
        <v>22</v>
      </c>
      <c r="J81" s="175">
        <v>2</v>
      </c>
      <c r="K81" s="175" t="s">
        <v>3066</v>
      </c>
      <c r="L81" s="175" t="s">
        <v>3065</v>
      </c>
      <c r="M81" s="176" t="s">
        <v>2990</v>
      </c>
      <c r="N81" s="185" t="s">
        <v>2243</v>
      </c>
      <c r="O81" s="177">
        <v>120339.54</v>
      </c>
      <c r="P81" s="177" t="s">
        <v>2240</v>
      </c>
      <c r="Q81" s="177" t="s">
        <v>42</v>
      </c>
      <c r="R81" s="177">
        <v>1</v>
      </c>
      <c r="S81" s="177" t="s">
        <v>2242</v>
      </c>
      <c r="T81" s="177" t="s">
        <v>2241</v>
      </c>
      <c r="U81" s="178" t="s">
        <v>2210</v>
      </c>
      <c r="V81" s="185" t="s">
        <v>3067</v>
      </c>
      <c r="W81" s="175">
        <v>6444000</v>
      </c>
      <c r="X81" s="175" t="s">
        <v>3064</v>
      </c>
      <c r="Y81" s="175" t="s">
        <v>22</v>
      </c>
      <c r="Z81" s="175">
        <v>2</v>
      </c>
      <c r="AA81" s="175" t="s">
        <v>3066</v>
      </c>
      <c r="AB81" s="175" t="s">
        <v>3065</v>
      </c>
      <c r="AC81" s="176" t="s">
        <v>2990</v>
      </c>
      <c r="AD81" s="185" t="s">
        <v>48</v>
      </c>
      <c r="AE81" s="183">
        <v>417000</v>
      </c>
      <c r="AF81" s="183" t="s">
        <v>45</v>
      </c>
      <c r="AG81" s="183" t="s">
        <v>22</v>
      </c>
      <c r="AH81" s="183">
        <v>2</v>
      </c>
      <c r="AI81" s="183" t="s">
        <v>47</v>
      </c>
      <c r="AJ81" s="183" t="s">
        <v>46</v>
      </c>
      <c r="AK81" s="184" t="s">
        <v>17</v>
      </c>
      <c r="AL81" s="185" t="s">
        <v>3063</v>
      </c>
      <c r="AM81" s="175">
        <v>102000</v>
      </c>
      <c r="AN81" s="175" t="s">
        <v>3060</v>
      </c>
      <c r="AO81" s="175" t="s">
        <v>22</v>
      </c>
      <c r="AP81" s="175">
        <v>2</v>
      </c>
      <c r="AQ81" s="175" t="s">
        <v>3062</v>
      </c>
      <c r="AR81" s="175" t="s">
        <v>3061</v>
      </c>
      <c r="AS81" s="176" t="s">
        <v>2990</v>
      </c>
      <c r="AT81" s="186" t="s">
        <v>3059</v>
      </c>
      <c r="AU81" s="183" t="s">
        <v>14</v>
      </c>
      <c r="AV81" s="183" t="s">
        <v>3057</v>
      </c>
      <c r="AW81" s="183" t="s">
        <v>60</v>
      </c>
      <c r="AX81" s="183">
        <v>3</v>
      </c>
      <c r="AY81" s="183" t="s">
        <v>3058</v>
      </c>
      <c r="AZ81" s="183" t="s">
        <v>2949</v>
      </c>
      <c r="BA81" s="184" t="s">
        <v>2990</v>
      </c>
      <c r="BB81" s="185" t="s">
        <v>3056</v>
      </c>
      <c r="BC81" s="175">
        <v>17631</v>
      </c>
      <c r="BD81" s="175" t="s">
        <v>3053</v>
      </c>
      <c r="BE81" s="175" t="s">
        <v>22</v>
      </c>
      <c r="BF81" s="175">
        <v>2</v>
      </c>
      <c r="BG81" s="175" t="s">
        <v>3055</v>
      </c>
      <c r="BH81" s="175" t="s">
        <v>3054</v>
      </c>
      <c r="BI81" s="176" t="s">
        <v>2990</v>
      </c>
      <c r="BJ81" s="186" t="s">
        <v>4822</v>
      </c>
      <c r="BK81" s="186">
        <v>3</v>
      </c>
      <c r="BL81" s="186" t="s">
        <v>4820</v>
      </c>
      <c r="BM81" s="186" t="s">
        <v>60</v>
      </c>
      <c r="BN81" s="186">
        <v>3</v>
      </c>
      <c r="BO81" s="186" t="s">
        <v>4821</v>
      </c>
      <c r="BP81" s="183" t="s">
        <v>2949</v>
      </c>
      <c r="BQ81" s="187" t="s">
        <v>4736</v>
      </c>
      <c r="BR81" s="185" t="s">
        <v>34</v>
      </c>
      <c r="BS81" s="179">
        <v>0</v>
      </c>
      <c r="BT81" s="179">
        <v>0</v>
      </c>
      <c r="BU81" s="179" t="s">
        <v>22</v>
      </c>
      <c r="BV81" s="179">
        <v>2</v>
      </c>
      <c r="BW81" s="179">
        <v>0</v>
      </c>
      <c r="BX81" s="179">
        <v>0</v>
      </c>
      <c r="BY81" s="176" t="s">
        <v>17</v>
      </c>
      <c r="BZ81" s="186" t="s">
        <v>35</v>
      </c>
      <c r="CA81" s="186">
        <v>0</v>
      </c>
      <c r="CB81" s="186">
        <v>0</v>
      </c>
      <c r="CC81" s="186" t="s">
        <v>22</v>
      </c>
      <c r="CD81" s="186">
        <v>2</v>
      </c>
      <c r="CE81" s="186">
        <v>0</v>
      </c>
      <c r="CF81" s="186">
        <v>0</v>
      </c>
      <c r="CG81" s="187" t="s">
        <v>17</v>
      </c>
      <c r="CH81" s="185" t="s">
        <v>8363</v>
      </c>
      <c r="CI81" s="186" t="e">
        <v>#N/A</v>
      </c>
      <c r="CJ81" s="186" t="e">
        <v>#N/A</v>
      </c>
      <c r="CK81" s="186" t="e">
        <v>#N/A</v>
      </c>
      <c r="CL81" s="186" t="e">
        <v>#N/A</v>
      </c>
      <c r="CM81" s="186" t="e">
        <v>#N/A</v>
      </c>
      <c r="CN81" s="186" t="e">
        <v>#N/A</v>
      </c>
      <c r="CO81" s="188" t="e">
        <v>#N/A</v>
      </c>
      <c r="CP81" s="186" t="s">
        <v>40</v>
      </c>
      <c r="CQ81" s="179">
        <v>1214</v>
      </c>
      <c r="CR81" s="179" t="s">
        <v>37</v>
      </c>
      <c r="CS81" s="179" t="s">
        <v>22</v>
      </c>
      <c r="CT81" s="179">
        <v>2</v>
      </c>
      <c r="CU81" s="179" t="s">
        <v>39</v>
      </c>
      <c r="CV81" s="179" t="s">
        <v>38</v>
      </c>
      <c r="CW81" s="176" t="s">
        <v>17</v>
      </c>
      <c r="CX81" s="186" t="s">
        <v>1690</v>
      </c>
      <c r="CY81" s="183" t="s">
        <v>14</v>
      </c>
      <c r="CZ81" s="183" t="s">
        <v>14</v>
      </c>
      <c r="DA81" s="183" t="s">
        <v>14</v>
      </c>
      <c r="DB81" s="183" t="s">
        <v>14</v>
      </c>
      <c r="DC81" s="183" t="s">
        <v>1687</v>
      </c>
      <c r="DD81" s="183">
        <v>0</v>
      </c>
      <c r="DE81" s="189" t="s">
        <v>1655</v>
      </c>
      <c r="DF81" s="185" t="s">
        <v>1686</v>
      </c>
      <c r="DG81" s="175" t="s">
        <v>14</v>
      </c>
      <c r="DH81" s="179" t="s">
        <v>14</v>
      </c>
      <c r="DI81" s="179" t="s">
        <v>14</v>
      </c>
      <c r="DJ81" s="179" t="s">
        <v>14</v>
      </c>
      <c r="DK81" s="179" t="s">
        <v>1685</v>
      </c>
      <c r="DL81" s="179">
        <v>0</v>
      </c>
      <c r="DM81" s="176" t="s">
        <v>1655</v>
      </c>
      <c r="DN81" s="186" t="s">
        <v>1695</v>
      </c>
      <c r="DO81" s="183" t="s">
        <v>14</v>
      </c>
      <c r="DP81" s="186" t="s">
        <v>14</v>
      </c>
      <c r="DQ81" s="186" t="s">
        <v>14</v>
      </c>
      <c r="DR81" s="186" t="s">
        <v>14</v>
      </c>
      <c r="DS81" s="186" t="s">
        <v>1687</v>
      </c>
      <c r="DT81" s="186">
        <v>0</v>
      </c>
      <c r="DU81" s="187" t="s">
        <v>1655</v>
      </c>
      <c r="DV81" s="185" t="s">
        <v>1688</v>
      </c>
      <c r="DW81" s="175" t="s">
        <v>14</v>
      </c>
      <c r="DX81" s="179" t="s">
        <v>14</v>
      </c>
      <c r="DY81" s="179" t="s">
        <v>14</v>
      </c>
      <c r="DZ81" s="179" t="s">
        <v>14</v>
      </c>
      <c r="EA81" s="179" t="s">
        <v>1687</v>
      </c>
      <c r="EB81" s="179">
        <v>0</v>
      </c>
      <c r="EC81" s="176" t="s">
        <v>1655</v>
      </c>
      <c r="ED81" s="186" t="s">
        <v>52</v>
      </c>
      <c r="EE81" s="183">
        <v>0</v>
      </c>
      <c r="EF81" s="186">
        <v>0</v>
      </c>
      <c r="EG81" s="186" t="s">
        <v>42</v>
      </c>
      <c r="EH81" s="186">
        <v>1</v>
      </c>
      <c r="EI81" s="186">
        <v>0</v>
      </c>
      <c r="EJ81" s="186">
        <v>0</v>
      </c>
      <c r="EK81" s="187" t="s">
        <v>17</v>
      </c>
      <c r="EL81" s="185" t="s">
        <v>43</v>
      </c>
      <c r="EM81" s="175">
        <v>0</v>
      </c>
      <c r="EN81" s="179">
        <v>0</v>
      </c>
      <c r="EO81" s="179" t="s">
        <v>42</v>
      </c>
      <c r="EP81" s="179">
        <v>1</v>
      </c>
      <c r="EQ81" s="179">
        <v>0</v>
      </c>
      <c r="ER81" s="179">
        <v>0</v>
      </c>
      <c r="ES81" s="176" t="s">
        <v>17</v>
      </c>
      <c r="ET81" s="186" t="s">
        <v>4826</v>
      </c>
      <c r="EU81" s="186">
        <v>26</v>
      </c>
      <c r="EV81" s="186" t="s">
        <v>4823</v>
      </c>
      <c r="EW81" s="186" t="s">
        <v>60</v>
      </c>
      <c r="EX81" s="186">
        <v>3</v>
      </c>
      <c r="EY81" s="186" t="s">
        <v>4825</v>
      </c>
      <c r="EZ81" s="186" t="s">
        <v>4824</v>
      </c>
      <c r="FA81" s="187" t="s">
        <v>4736</v>
      </c>
      <c r="FB81" s="185" t="s">
        <v>36</v>
      </c>
      <c r="FC81" s="179">
        <v>1</v>
      </c>
      <c r="FD81" s="179">
        <v>0</v>
      </c>
      <c r="FE81" s="179" t="s">
        <v>22</v>
      </c>
      <c r="FF81" s="179">
        <v>2</v>
      </c>
      <c r="FG81" s="179">
        <v>0</v>
      </c>
      <c r="FH81" s="179">
        <v>0</v>
      </c>
      <c r="FI81" s="176" t="s">
        <v>17</v>
      </c>
      <c r="FJ81" s="185" t="s">
        <v>49</v>
      </c>
      <c r="FK81" s="186">
        <v>0</v>
      </c>
      <c r="FL81" s="186">
        <v>0</v>
      </c>
      <c r="FM81" s="186">
        <v>0</v>
      </c>
      <c r="FN81" s="186">
        <v>0</v>
      </c>
      <c r="FO81" s="186">
        <v>0</v>
      </c>
      <c r="FP81" s="183">
        <v>0</v>
      </c>
      <c r="FQ81" s="184" t="s">
        <v>17</v>
      </c>
      <c r="FR81" s="185" t="s">
        <v>50</v>
      </c>
      <c r="FS81" s="179">
        <v>0</v>
      </c>
      <c r="FT81" s="179">
        <v>0</v>
      </c>
      <c r="FU81" s="179">
        <v>0</v>
      </c>
      <c r="FV81" s="179">
        <v>0</v>
      </c>
      <c r="FW81" s="179">
        <v>0</v>
      </c>
      <c r="FX81" s="179">
        <v>0</v>
      </c>
      <c r="FY81" s="176" t="s">
        <v>17</v>
      </c>
      <c r="FZ81" s="186" t="s">
        <v>1683</v>
      </c>
      <c r="GA81" s="186" t="s">
        <v>14</v>
      </c>
      <c r="GB81" s="186" t="s">
        <v>1623</v>
      </c>
      <c r="GC81" s="186" t="s">
        <v>14</v>
      </c>
      <c r="GD81" s="186" t="s">
        <v>14</v>
      </c>
      <c r="GE81" s="186" t="s">
        <v>1625</v>
      </c>
      <c r="GF81" s="186" t="s">
        <v>1624</v>
      </c>
      <c r="GG81" s="187" t="s">
        <v>1655</v>
      </c>
      <c r="GH81" s="185" t="s">
        <v>1694</v>
      </c>
      <c r="GI81" s="179" t="s">
        <v>14</v>
      </c>
      <c r="GJ81" s="179" t="s">
        <v>1623</v>
      </c>
      <c r="GK81" s="179" t="s">
        <v>14</v>
      </c>
      <c r="GL81" s="179" t="s">
        <v>14</v>
      </c>
      <c r="GM81" s="179" t="s">
        <v>1625</v>
      </c>
      <c r="GN81" s="179" t="s">
        <v>1624</v>
      </c>
      <c r="GO81" s="176" t="s">
        <v>1655</v>
      </c>
      <c r="GP81" s="186" t="s">
        <v>1684</v>
      </c>
      <c r="GQ81" s="186">
        <v>1</v>
      </c>
      <c r="GR81" s="186" t="s">
        <v>1623</v>
      </c>
      <c r="GS81" s="186" t="s">
        <v>42</v>
      </c>
      <c r="GT81" s="186">
        <v>1</v>
      </c>
      <c r="GU81" s="186" t="s">
        <v>1625</v>
      </c>
      <c r="GV81" s="186" t="s">
        <v>1624</v>
      </c>
      <c r="GW81" s="187" t="s">
        <v>1655</v>
      </c>
      <c r="GX81" s="185" t="s">
        <v>1696</v>
      </c>
      <c r="GY81" s="179">
        <v>0</v>
      </c>
      <c r="GZ81" s="179" t="s">
        <v>1623</v>
      </c>
      <c r="HA81" s="179" t="s">
        <v>42</v>
      </c>
      <c r="HB81" s="179">
        <v>1</v>
      </c>
      <c r="HC81" s="179" t="s">
        <v>1625</v>
      </c>
      <c r="HD81" s="179" t="s">
        <v>1624</v>
      </c>
      <c r="HE81" s="176" t="s">
        <v>1655</v>
      </c>
      <c r="HF81" s="186" t="s">
        <v>1682</v>
      </c>
      <c r="HG81" s="186">
        <v>1</v>
      </c>
      <c r="HH81" s="186" t="s">
        <v>1623</v>
      </c>
      <c r="HI81" s="186" t="s">
        <v>42</v>
      </c>
      <c r="HJ81" s="186">
        <v>1</v>
      </c>
      <c r="HK81" s="186" t="s">
        <v>1625</v>
      </c>
      <c r="HL81" s="186" t="s">
        <v>1624</v>
      </c>
      <c r="HM81" s="187" t="s">
        <v>1655</v>
      </c>
      <c r="HN81" s="185" t="s">
        <v>1693</v>
      </c>
      <c r="HO81" s="179">
        <v>1</v>
      </c>
      <c r="HP81" s="179" t="s">
        <v>1623</v>
      </c>
      <c r="HQ81" s="179" t="s">
        <v>42</v>
      </c>
      <c r="HR81" s="179">
        <v>1</v>
      </c>
      <c r="HS81" s="179" t="s">
        <v>1625</v>
      </c>
      <c r="HT81" s="179" t="s">
        <v>1624</v>
      </c>
      <c r="HU81" s="176" t="s">
        <v>1655</v>
      </c>
      <c r="HV81" s="186" t="s">
        <v>1689</v>
      </c>
      <c r="HW81" s="186">
        <v>0</v>
      </c>
      <c r="HX81" s="186" t="s">
        <v>1623</v>
      </c>
      <c r="HY81" s="186" t="s">
        <v>42</v>
      </c>
      <c r="HZ81" s="186">
        <v>1</v>
      </c>
      <c r="IA81" s="186" t="s">
        <v>1625</v>
      </c>
      <c r="IB81" s="186" t="s">
        <v>1624</v>
      </c>
      <c r="IC81" s="187" t="s">
        <v>1655</v>
      </c>
      <c r="ID81" s="185" t="s">
        <v>1692</v>
      </c>
      <c r="IE81" s="179">
        <v>0</v>
      </c>
      <c r="IF81" s="179" t="s">
        <v>1623</v>
      </c>
      <c r="IG81" s="179" t="s">
        <v>42</v>
      </c>
      <c r="IH81" s="179">
        <v>1</v>
      </c>
      <c r="II81" s="179" t="s">
        <v>1625</v>
      </c>
      <c r="IJ81" s="179" t="s">
        <v>1624</v>
      </c>
      <c r="IK81" s="176" t="s">
        <v>1655</v>
      </c>
      <c r="IL81" s="186" t="s">
        <v>1691</v>
      </c>
      <c r="IM81" s="186">
        <v>2</v>
      </c>
      <c r="IN81" s="186" t="s">
        <v>1623</v>
      </c>
      <c r="IO81" s="186" t="s">
        <v>42</v>
      </c>
      <c r="IP81" s="186">
        <v>1</v>
      </c>
      <c r="IQ81" s="186" t="s">
        <v>1625</v>
      </c>
      <c r="IR81" s="186" t="s">
        <v>1624</v>
      </c>
      <c r="IS81" s="187" t="s">
        <v>1655</v>
      </c>
    </row>
    <row r="82" spans="1:253" s="281" customFormat="1" ht="12.75" customHeight="1" x14ac:dyDescent="0.25">
      <c r="A82" s="281" t="s">
        <v>4290</v>
      </c>
      <c r="B82" s="281" t="s">
        <v>8004</v>
      </c>
      <c r="C82" s="281" t="s">
        <v>4291</v>
      </c>
      <c r="D82" s="281" t="s">
        <v>33</v>
      </c>
      <c r="E82" s="281" t="s">
        <v>7504</v>
      </c>
      <c r="F82" s="281" t="s">
        <v>4332</v>
      </c>
      <c r="G82" s="174">
        <v>6444000</v>
      </c>
      <c r="H82" s="175" t="s">
        <v>3064</v>
      </c>
      <c r="I82" s="175" t="s">
        <v>22</v>
      </c>
      <c r="J82" s="175">
        <v>2</v>
      </c>
      <c r="K82" s="175" t="s">
        <v>3066</v>
      </c>
      <c r="L82" s="175" t="s">
        <v>3065</v>
      </c>
      <c r="M82" s="176" t="s">
        <v>4068</v>
      </c>
      <c r="N82" s="185" t="s">
        <v>4319</v>
      </c>
      <c r="O82" s="177">
        <v>92703</v>
      </c>
      <c r="P82" s="177" t="s">
        <v>4316</v>
      </c>
      <c r="Q82" s="177" t="s">
        <v>22</v>
      </c>
      <c r="R82" s="177">
        <v>2</v>
      </c>
      <c r="S82" s="177" t="s">
        <v>4318</v>
      </c>
      <c r="T82" s="177" t="s">
        <v>4317</v>
      </c>
      <c r="U82" s="178" t="s">
        <v>4068</v>
      </c>
      <c r="V82" s="185" t="s">
        <v>4325</v>
      </c>
      <c r="W82" s="175">
        <v>2661000</v>
      </c>
      <c r="X82" s="175" t="s">
        <v>4316</v>
      </c>
      <c r="Y82" s="175" t="s">
        <v>22</v>
      </c>
      <c r="Z82" s="175">
        <v>2</v>
      </c>
      <c r="AA82" s="175" t="s">
        <v>4324</v>
      </c>
      <c r="AB82" s="175" t="s">
        <v>4317</v>
      </c>
      <c r="AC82" s="176" t="s">
        <v>4068</v>
      </c>
      <c r="AD82" s="185" t="s">
        <v>4832</v>
      </c>
      <c r="AE82" s="183">
        <v>1800000</v>
      </c>
      <c r="AF82" s="183" t="s">
        <v>4829</v>
      </c>
      <c r="AG82" s="183" t="s">
        <v>22</v>
      </c>
      <c r="AH82" s="183">
        <v>2</v>
      </c>
      <c r="AI82" s="183" t="s">
        <v>4831</v>
      </c>
      <c r="AJ82" s="183" t="s">
        <v>4830</v>
      </c>
      <c r="AK82" s="184" t="s">
        <v>4736</v>
      </c>
      <c r="AL82" s="185" t="s">
        <v>4323</v>
      </c>
      <c r="AM82" s="175">
        <v>73000</v>
      </c>
      <c r="AN82" s="175" t="s">
        <v>4316</v>
      </c>
      <c r="AO82" s="175" t="s">
        <v>22</v>
      </c>
      <c r="AP82" s="175">
        <v>2</v>
      </c>
      <c r="AQ82" s="175" t="s">
        <v>4322</v>
      </c>
      <c r="AR82" s="175" t="s">
        <v>4293</v>
      </c>
      <c r="AS82" s="176" t="s">
        <v>4068</v>
      </c>
      <c r="AT82" s="186" t="s">
        <v>4314</v>
      </c>
      <c r="AU82" s="183" t="s">
        <v>14</v>
      </c>
      <c r="AV82" s="183" t="s">
        <v>14</v>
      </c>
      <c r="AW82" s="183" t="s">
        <v>14</v>
      </c>
      <c r="AX82" s="183" t="s">
        <v>14</v>
      </c>
      <c r="AY82" s="183" t="s">
        <v>14</v>
      </c>
      <c r="AZ82" s="183" t="s">
        <v>14</v>
      </c>
      <c r="BA82" s="184" t="s">
        <v>4068</v>
      </c>
      <c r="BB82" s="185" t="s">
        <v>4312</v>
      </c>
      <c r="BC82" s="175" t="s">
        <v>14</v>
      </c>
      <c r="BD82" s="175" t="s">
        <v>14</v>
      </c>
      <c r="BE82" s="175" t="s">
        <v>14</v>
      </c>
      <c r="BF82" s="175" t="s">
        <v>14</v>
      </c>
      <c r="BG82" s="175" t="s">
        <v>14</v>
      </c>
      <c r="BH82" s="175" t="s">
        <v>14</v>
      </c>
      <c r="BI82" s="176" t="s">
        <v>4068</v>
      </c>
      <c r="BJ82" s="186" t="s">
        <v>4311</v>
      </c>
      <c r="BK82" s="186">
        <v>23</v>
      </c>
      <c r="BL82" s="186" t="s">
        <v>4308</v>
      </c>
      <c r="BM82" s="186" t="s">
        <v>22</v>
      </c>
      <c r="BN82" s="186">
        <v>2</v>
      </c>
      <c r="BO82" s="186" t="s">
        <v>4310</v>
      </c>
      <c r="BP82" s="183" t="s">
        <v>4309</v>
      </c>
      <c r="BQ82" s="187" t="s">
        <v>4068</v>
      </c>
      <c r="BR82" s="185" t="s">
        <v>4295</v>
      </c>
      <c r="BS82" s="179">
        <v>8000</v>
      </c>
      <c r="BT82" s="179" t="s">
        <v>4292</v>
      </c>
      <c r="BU82" s="179" t="s">
        <v>22</v>
      </c>
      <c r="BV82" s="179">
        <v>2</v>
      </c>
      <c r="BW82" s="179" t="s">
        <v>4294</v>
      </c>
      <c r="BX82" s="179" t="s">
        <v>4293</v>
      </c>
      <c r="BY82" s="176" t="s">
        <v>4068</v>
      </c>
      <c r="BZ82" s="186" t="s">
        <v>4299</v>
      </c>
      <c r="CA82" s="186">
        <v>5890</v>
      </c>
      <c r="CB82" s="186" t="s">
        <v>4296</v>
      </c>
      <c r="CC82" s="186" t="s">
        <v>22</v>
      </c>
      <c r="CD82" s="186">
        <v>2</v>
      </c>
      <c r="CE82" s="186" t="s">
        <v>4298</v>
      </c>
      <c r="CF82" s="186" t="s">
        <v>4297</v>
      </c>
      <c r="CG82" s="187" t="s">
        <v>4068</v>
      </c>
      <c r="CH82" s="185" t="s">
        <v>8364</v>
      </c>
      <c r="CI82" s="186" t="e">
        <v>#N/A</v>
      </c>
      <c r="CJ82" s="186" t="e">
        <v>#N/A</v>
      </c>
      <c r="CK82" s="186" t="e">
        <v>#N/A</v>
      </c>
      <c r="CL82" s="186" t="e">
        <v>#N/A</v>
      </c>
      <c r="CM82" s="186" t="e">
        <v>#N/A</v>
      </c>
      <c r="CN82" s="186" t="e">
        <v>#N/A</v>
      </c>
      <c r="CO82" s="188" t="e">
        <v>#N/A</v>
      </c>
      <c r="CP82" s="186" t="s">
        <v>4304</v>
      </c>
      <c r="CQ82" s="179" t="s">
        <v>14</v>
      </c>
      <c r="CR82" s="179" t="s">
        <v>14</v>
      </c>
      <c r="CS82" s="179" t="s">
        <v>14</v>
      </c>
      <c r="CT82" s="179" t="s">
        <v>14</v>
      </c>
      <c r="CU82" s="179" t="s">
        <v>14</v>
      </c>
      <c r="CV82" s="179" t="s">
        <v>14</v>
      </c>
      <c r="CW82" s="176" t="s">
        <v>4068</v>
      </c>
      <c r="CX82" s="186" t="s">
        <v>4326</v>
      </c>
      <c r="CY82" s="183">
        <v>73000</v>
      </c>
      <c r="CZ82" s="183" t="s">
        <v>4305</v>
      </c>
      <c r="DA82" s="183" t="s">
        <v>22</v>
      </c>
      <c r="DB82" s="183">
        <v>2</v>
      </c>
      <c r="DC82" s="183" t="s">
        <v>4154</v>
      </c>
      <c r="DD82" s="183" t="s">
        <v>4306</v>
      </c>
      <c r="DE82" s="189" t="s">
        <v>4068</v>
      </c>
      <c r="DF82" s="185" t="s">
        <v>4835</v>
      </c>
      <c r="DG82" s="175">
        <v>861000</v>
      </c>
      <c r="DH82" s="179" t="s">
        <v>4833</v>
      </c>
      <c r="DI82" s="179" t="s">
        <v>22</v>
      </c>
      <c r="DJ82" s="179">
        <v>2</v>
      </c>
      <c r="DK82" s="179" t="s">
        <v>4154</v>
      </c>
      <c r="DL82" s="179" t="s">
        <v>4834</v>
      </c>
      <c r="DM82" s="176" t="s">
        <v>4736</v>
      </c>
      <c r="DN82" s="186" t="s">
        <v>4836</v>
      </c>
      <c r="DO82" s="183">
        <v>1727000</v>
      </c>
      <c r="DP82" s="186" t="s">
        <v>4833</v>
      </c>
      <c r="DQ82" s="186" t="s">
        <v>22</v>
      </c>
      <c r="DR82" s="186">
        <v>2</v>
      </c>
      <c r="DS82" s="186" t="s">
        <v>4154</v>
      </c>
      <c r="DT82" s="186" t="s">
        <v>4834</v>
      </c>
      <c r="DU82" s="187" t="s">
        <v>4736</v>
      </c>
      <c r="DV82" s="185" t="s">
        <v>4320</v>
      </c>
      <c r="DW82" s="175">
        <v>73000</v>
      </c>
      <c r="DX82" s="179" t="s">
        <v>4305</v>
      </c>
      <c r="DY82" s="179" t="s">
        <v>22</v>
      </c>
      <c r="DZ82" s="179">
        <v>2</v>
      </c>
      <c r="EA82" s="179" t="s">
        <v>4154</v>
      </c>
      <c r="EB82" s="179" t="s">
        <v>4306</v>
      </c>
      <c r="EC82" s="176" t="s">
        <v>4068</v>
      </c>
      <c r="ED82" s="186" t="s">
        <v>4331</v>
      </c>
      <c r="EE82" s="183">
        <v>0</v>
      </c>
      <c r="EF82" s="186" t="s">
        <v>4305</v>
      </c>
      <c r="EG82" s="186" t="s">
        <v>22</v>
      </c>
      <c r="EH82" s="186">
        <v>2</v>
      </c>
      <c r="EI82" s="186" t="s">
        <v>4154</v>
      </c>
      <c r="EJ82" s="186" t="s">
        <v>4306</v>
      </c>
      <c r="EK82" s="187" t="s">
        <v>4068</v>
      </c>
      <c r="EL82" s="185" t="s">
        <v>4307</v>
      </c>
      <c r="EM82" s="175">
        <v>0</v>
      </c>
      <c r="EN82" s="179" t="s">
        <v>4305</v>
      </c>
      <c r="EO82" s="179" t="s">
        <v>22</v>
      </c>
      <c r="EP82" s="179">
        <v>2</v>
      </c>
      <c r="EQ82" s="179" t="s">
        <v>4154</v>
      </c>
      <c r="ER82" s="179" t="s">
        <v>4306</v>
      </c>
      <c r="ES82" s="176" t="s">
        <v>4068</v>
      </c>
      <c r="ET82" s="186" t="s">
        <v>4828</v>
      </c>
      <c r="EU82" s="186">
        <v>26</v>
      </c>
      <c r="EV82" s="186" t="s">
        <v>4823</v>
      </c>
      <c r="EW82" s="186" t="s">
        <v>60</v>
      </c>
      <c r="EX82" s="186">
        <v>3</v>
      </c>
      <c r="EY82" s="186" t="s">
        <v>4825</v>
      </c>
      <c r="EZ82" s="186" t="s">
        <v>4827</v>
      </c>
      <c r="FA82" s="187" t="s">
        <v>4736</v>
      </c>
      <c r="FB82" s="185" t="s">
        <v>4302</v>
      </c>
      <c r="FC82" s="179">
        <v>3</v>
      </c>
      <c r="FD82" s="179">
        <v>0</v>
      </c>
      <c r="FE82" s="179" t="s">
        <v>22</v>
      </c>
      <c r="FF82" s="179">
        <v>2</v>
      </c>
      <c r="FG82" s="179" t="s">
        <v>4301</v>
      </c>
      <c r="FH82" s="179" t="s">
        <v>4300</v>
      </c>
      <c r="FI82" s="176" t="s">
        <v>4068</v>
      </c>
      <c r="FJ82" s="185" t="s">
        <v>8365</v>
      </c>
      <c r="FK82" s="186" t="e">
        <v>#N/A</v>
      </c>
      <c r="FL82" s="186" t="e">
        <v>#N/A</v>
      </c>
      <c r="FM82" s="186" t="e">
        <v>#N/A</v>
      </c>
      <c r="FN82" s="186" t="e">
        <v>#N/A</v>
      </c>
      <c r="FO82" s="186" t="e">
        <v>#N/A</v>
      </c>
      <c r="FP82" s="183" t="e">
        <v>#N/A</v>
      </c>
      <c r="FQ82" s="184" t="e">
        <v>#N/A</v>
      </c>
      <c r="FR82" s="185" t="s">
        <v>8366</v>
      </c>
      <c r="FS82" s="179" t="e">
        <v>#N/A</v>
      </c>
      <c r="FT82" s="179" t="e">
        <v>#N/A</v>
      </c>
      <c r="FU82" s="179" t="e">
        <v>#N/A</v>
      </c>
      <c r="FV82" s="179" t="e">
        <v>#N/A</v>
      </c>
      <c r="FW82" s="179" t="e">
        <v>#N/A</v>
      </c>
      <c r="FX82" s="179" t="e">
        <v>#N/A</v>
      </c>
      <c r="FY82" s="176" t="e">
        <v>#N/A</v>
      </c>
      <c r="FZ82" s="186" t="s">
        <v>4313</v>
      </c>
      <c r="GA82" s="186">
        <v>1</v>
      </c>
      <c r="GB82" s="186" t="s">
        <v>4091</v>
      </c>
      <c r="GC82" s="186" t="s">
        <v>22</v>
      </c>
      <c r="GD82" s="186">
        <v>2</v>
      </c>
      <c r="GE82" s="186" t="s">
        <v>2814</v>
      </c>
      <c r="GF82" s="186" t="s">
        <v>4123</v>
      </c>
      <c r="GG82" s="187" t="s">
        <v>4068</v>
      </c>
      <c r="GH82" s="185" t="s">
        <v>4330</v>
      </c>
      <c r="GI82" s="179">
        <v>2</v>
      </c>
      <c r="GJ82" s="179" t="s">
        <v>4091</v>
      </c>
      <c r="GK82" s="179" t="s">
        <v>22</v>
      </c>
      <c r="GL82" s="179">
        <v>2</v>
      </c>
      <c r="GM82" s="179" t="s">
        <v>2814</v>
      </c>
      <c r="GN82" s="179" t="s">
        <v>4123</v>
      </c>
      <c r="GO82" s="176" t="s">
        <v>4068</v>
      </c>
      <c r="GP82" s="186" t="s">
        <v>4315</v>
      </c>
      <c r="GQ82" s="186">
        <v>2</v>
      </c>
      <c r="GR82" s="186" t="s">
        <v>4091</v>
      </c>
      <c r="GS82" s="186" t="s">
        <v>22</v>
      </c>
      <c r="GT82" s="186">
        <v>2</v>
      </c>
      <c r="GU82" s="186" t="s">
        <v>2814</v>
      </c>
      <c r="GV82" s="186" t="s">
        <v>4123</v>
      </c>
      <c r="GW82" s="187" t="s">
        <v>4068</v>
      </c>
      <c r="GX82" s="185" t="s">
        <v>4333</v>
      </c>
      <c r="GY82" s="179">
        <v>0</v>
      </c>
      <c r="GZ82" s="179" t="s">
        <v>4091</v>
      </c>
      <c r="HA82" s="179" t="s">
        <v>22</v>
      </c>
      <c r="HB82" s="179">
        <v>2</v>
      </c>
      <c r="HC82" s="179" t="s">
        <v>2814</v>
      </c>
      <c r="HD82" s="179" t="s">
        <v>4123</v>
      </c>
      <c r="HE82" s="176" t="s">
        <v>4068</v>
      </c>
      <c r="HF82" s="186" t="s">
        <v>4303</v>
      </c>
      <c r="HG82" s="186">
        <v>2</v>
      </c>
      <c r="HH82" s="186" t="s">
        <v>4091</v>
      </c>
      <c r="HI82" s="186" t="s">
        <v>22</v>
      </c>
      <c r="HJ82" s="186">
        <v>2</v>
      </c>
      <c r="HK82" s="186" t="s">
        <v>2814</v>
      </c>
      <c r="HL82" s="186" t="s">
        <v>4123</v>
      </c>
      <c r="HM82" s="187" t="s">
        <v>4068</v>
      </c>
      <c r="HN82" s="185" t="s">
        <v>4329</v>
      </c>
      <c r="HO82" s="179">
        <v>0</v>
      </c>
      <c r="HP82" s="179" t="s">
        <v>4091</v>
      </c>
      <c r="HQ82" s="179" t="s">
        <v>22</v>
      </c>
      <c r="HR82" s="179">
        <v>2</v>
      </c>
      <c r="HS82" s="179" t="s">
        <v>2814</v>
      </c>
      <c r="HT82" s="179" t="s">
        <v>4123</v>
      </c>
      <c r="HU82" s="176" t="s">
        <v>4068</v>
      </c>
      <c r="HV82" s="186" t="s">
        <v>4321</v>
      </c>
      <c r="HW82" s="186">
        <v>0</v>
      </c>
      <c r="HX82" s="186" t="s">
        <v>4091</v>
      </c>
      <c r="HY82" s="186" t="s">
        <v>22</v>
      </c>
      <c r="HZ82" s="186">
        <v>2</v>
      </c>
      <c r="IA82" s="186" t="s">
        <v>2814</v>
      </c>
      <c r="IB82" s="186" t="s">
        <v>4123</v>
      </c>
      <c r="IC82" s="187" t="s">
        <v>4068</v>
      </c>
      <c r="ID82" s="185" t="s">
        <v>4328</v>
      </c>
      <c r="IE82" s="179">
        <v>0</v>
      </c>
      <c r="IF82" s="179" t="s">
        <v>4091</v>
      </c>
      <c r="IG82" s="179" t="s">
        <v>22</v>
      </c>
      <c r="IH82" s="179">
        <v>2</v>
      </c>
      <c r="II82" s="179" t="s">
        <v>2814</v>
      </c>
      <c r="IJ82" s="179" t="s">
        <v>4123</v>
      </c>
      <c r="IK82" s="176" t="s">
        <v>4068</v>
      </c>
      <c r="IL82" s="186" t="s">
        <v>4327</v>
      </c>
      <c r="IM82" s="186">
        <v>3</v>
      </c>
      <c r="IN82" s="186" t="s">
        <v>4091</v>
      </c>
      <c r="IO82" s="186" t="s">
        <v>22</v>
      </c>
      <c r="IP82" s="186">
        <v>2</v>
      </c>
      <c r="IQ82" s="186" t="s">
        <v>2814</v>
      </c>
      <c r="IR82" s="186" t="s">
        <v>4123</v>
      </c>
      <c r="IS82" s="187" t="s">
        <v>4068</v>
      </c>
    </row>
    <row r="83" spans="1:253" s="281" customFormat="1" ht="12.75" customHeight="1" x14ac:dyDescent="0.25">
      <c r="A83" s="281" t="s">
        <v>235</v>
      </c>
      <c r="B83" s="281" t="s">
        <v>7940</v>
      </c>
      <c r="C83" s="281" t="s">
        <v>236</v>
      </c>
      <c r="D83" s="281" t="s">
        <v>237</v>
      </c>
      <c r="E83" s="281" t="s">
        <v>7511</v>
      </c>
      <c r="F83" s="281" t="s">
        <v>6859</v>
      </c>
      <c r="G83" s="174">
        <v>225200000</v>
      </c>
      <c r="H83" s="175" t="s">
        <v>2221</v>
      </c>
      <c r="I83" s="175" t="s">
        <v>22</v>
      </c>
      <c r="J83" s="175">
        <v>2</v>
      </c>
      <c r="K83" s="175" t="s">
        <v>6858</v>
      </c>
      <c r="L83" s="175" t="s">
        <v>6857</v>
      </c>
      <c r="M83" s="176" t="s">
        <v>6860</v>
      </c>
      <c r="N83" s="185" t="s">
        <v>6863</v>
      </c>
      <c r="O83" s="177">
        <v>796100</v>
      </c>
      <c r="P83" s="177" t="s">
        <v>2252</v>
      </c>
      <c r="Q83" s="177" t="s">
        <v>42</v>
      </c>
      <c r="R83" s="177">
        <v>1</v>
      </c>
      <c r="S83" s="177" t="s">
        <v>6862</v>
      </c>
      <c r="T83" s="177" t="s">
        <v>6861</v>
      </c>
      <c r="U83" s="178" t="s">
        <v>6860</v>
      </c>
      <c r="V83" s="185" t="s">
        <v>6866</v>
      </c>
      <c r="W83" s="175">
        <v>225200000</v>
      </c>
      <c r="X83" s="175" t="s">
        <v>6864</v>
      </c>
      <c r="Y83" s="175" t="s">
        <v>22</v>
      </c>
      <c r="Z83" s="175">
        <v>2</v>
      </c>
      <c r="AA83" s="175" t="s">
        <v>6865</v>
      </c>
      <c r="AB83" s="175" t="s">
        <v>6857</v>
      </c>
      <c r="AC83" s="176" t="s">
        <v>6860</v>
      </c>
      <c r="AD83" s="185" t="s">
        <v>7081</v>
      </c>
      <c r="AE83" s="183">
        <v>144769000</v>
      </c>
      <c r="AF83" s="183" t="s">
        <v>7078</v>
      </c>
      <c r="AG83" s="183" t="s">
        <v>60</v>
      </c>
      <c r="AH83" s="183">
        <v>3</v>
      </c>
      <c r="AI83" s="183" t="s">
        <v>7080</v>
      </c>
      <c r="AJ83" s="183" t="s">
        <v>7079</v>
      </c>
      <c r="AK83" s="184" t="s">
        <v>7069</v>
      </c>
      <c r="AL83" s="185" t="s">
        <v>6870</v>
      </c>
      <c r="AM83" s="175">
        <v>21037000</v>
      </c>
      <c r="AN83" s="175" t="s">
        <v>6867</v>
      </c>
      <c r="AO83" s="175" t="s">
        <v>60</v>
      </c>
      <c r="AP83" s="175">
        <v>3</v>
      </c>
      <c r="AQ83" s="175" t="s">
        <v>6869</v>
      </c>
      <c r="AR83" s="175" t="s">
        <v>6868</v>
      </c>
      <c r="AS83" s="176" t="s">
        <v>6860</v>
      </c>
      <c r="AT83" s="186" t="s">
        <v>1602</v>
      </c>
      <c r="AU83" s="183" t="s">
        <v>14</v>
      </c>
      <c r="AV83" s="183" t="s">
        <v>14</v>
      </c>
      <c r="AW83" s="183" t="s">
        <v>14</v>
      </c>
      <c r="AX83" s="183" t="s">
        <v>14</v>
      </c>
      <c r="AY83" s="183" t="s">
        <v>1601</v>
      </c>
      <c r="AZ83" s="183" t="s">
        <v>14</v>
      </c>
      <c r="BA83" s="184" t="s">
        <v>1594</v>
      </c>
      <c r="BB83" s="185" t="s">
        <v>1600</v>
      </c>
      <c r="BC83" s="175" t="s">
        <v>14</v>
      </c>
      <c r="BD83" s="175" t="s">
        <v>14</v>
      </c>
      <c r="BE83" s="175" t="s">
        <v>14</v>
      </c>
      <c r="BF83" s="175" t="s">
        <v>14</v>
      </c>
      <c r="BG83" s="175" t="s">
        <v>1599</v>
      </c>
      <c r="BH83" s="175" t="s">
        <v>14</v>
      </c>
      <c r="BI83" s="176" t="s">
        <v>1594</v>
      </c>
      <c r="BJ83" s="186" t="s">
        <v>6873</v>
      </c>
      <c r="BK83" s="186">
        <v>429</v>
      </c>
      <c r="BL83" s="186" t="s">
        <v>6871</v>
      </c>
      <c r="BM83" s="186" t="s">
        <v>60</v>
      </c>
      <c r="BN83" s="186">
        <v>3</v>
      </c>
      <c r="BO83" s="186" t="s">
        <v>6872</v>
      </c>
      <c r="BP83" s="183" t="s">
        <v>773</v>
      </c>
      <c r="BQ83" s="187" t="s">
        <v>6860</v>
      </c>
      <c r="BR83" s="185" t="s">
        <v>239</v>
      </c>
      <c r="BS83" s="179" t="s">
        <v>14</v>
      </c>
      <c r="BT83" s="179" t="s">
        <v>14</v>
      </c>
      <c r="BU83" s="179" t="s">
        <v>14</v>
      </c>
      <c r="BV83" s="179" t="s">
        <v>14</v>
      </c>
      <c r="BW83" s="179" t="s">
        <v>238</v>
      </c>
      <c r="BX83" s="179" t="s">
        <v>14</v>
      </c>
      <c r="BY83" s="176" t="s">
        <v>212</v>
      </c>
      <c r="BZ83" s="186" t="s">
        <v>240</v>
      </c>
      <c r="CA83" s="186" t="s">
        <v>14</v>
      </c>
      <c r="CB83" s="186" t="s">
        <v>14</v>
      </c>
      <c r="CC83" s="186" t="s">
        <v>14</v>
      </c>
      <c r="CD83" s="186" t="s">
        <v>14</v>
      </c>
      <c r="CE83" s="186" t="s">
        <v>238</v>
      </c>
      <c r="CF83" s="186" t="s">
        <v>14</v>
      </c>
      <c r="CG83" s="187" t="s">
        <v>212</v>
      </c>
      <c r="CH83" s="185" t="s">
        <v>8367</v>
      </c>
      <c r="CI83" s="186" t="e">
        <v>#N/A</v>
      </c>
      <c r="CJ83" s="186" t="e">
        <v>#N/A</v>
      </c>
      <c r="CK83" s="186" t="e">
        <v>#N/A</v>
      </c>
      <c r="CL83" s="186" t="e">
        <v>#N/A</v>
      </c>
      <c r="CM83" s="186" t="e">
        <v>#N/A</v>
      </c>
      <c r="CN83" s="186" t="e">
        <v>#N/A</v>
      </c>
      <c r="CO83" s="188" t="e">
        <v>#N/A</v>
      </c>
      <c r="CP83" s="186" t="s">
        <v>247</v>
      </c>
      <c r="CQ83" s="179" t="s">
        <v>14</v>
      </c>
      <c r="CR83" s="179" t="s">
        <v>244</v>
      </c>
      <c r="CS83" s="179" t="s">
        <v>14</v>
      </c>
      <c r="CT83" s="179" t="s">
        <v>14</v>
      </c>
      <c r="CU83" s="179" t="s">
        <v>246</v>
      </c>
      <c r="CV83" s="179" t="s">
        <v>245</v>
      </c>
      <c r="CW83" s="176" t="s">
        <v>212</v>
      </c>
      <c r="CX83" s="186" t="s">
        <v>7082</v>
      </c>
      <c r="CY83" s="183">
        <v>11000000</v>
      </c>
      <c r="CZ83" s="183" t="s">
        <v>7083</v>
      </c>
      <c r="DA83" s="183" t="s">
        <v>60</v>
      </c>
      <c r="DB83" s="183">
        <v>3</v>
      </c>
      <c r="DC83" s="183" t="s">
        <v>7085</v>
      </c>
      <c r="DD83" s="183" t="s">
        <v>7084</v>
      </c>
      <c r="DE83" s="189" t="s">
        <v>7069</v>
      </c>
      <c r="DF83" s="185" t="s">
        <v>7086</v>
      </c>
      <c r="DG83" s="175">
        <v>80431000</v>
      </c>
      <c r="DH83" s="179" t="s">
        <v>7083</v>
      </c>
      <c r="DI83" s="179" t="s">
        <v>60</v>
      </c>
      <c r="DJ83" s="179">
        <v>3</v>
      </c>
      <c r="DK83" s="179" t="s">
        <v>7085</v>
      </c>
      <c r="DL83" s="179" t="s">
        <v>7084</v>
      </c>
      <c r="DM83" s="176" t="s">
        <v>7069</v>
      </c>
      <c r="DN83" s="186" t="s">
        <v>7087</v>
      </c>
      <c r="DO83" s="183">
        <v>133769000</v>
      </c>
      <c r="DP83" s="186" t="s">
        <v>7083</v>
      </c>
      <c r="DQ83" s="186" t="s">
        <v>60</v>
      </c>
      <c r="DR83" s="186">
        <v>3</v>
      </c>
      <c r="DS83" s="186" t="s">
        <v>7085</v>
      </c>
      <c r="DT83" s="186" t="s">
        <v>7084</v>
      </c>
      <c r="DU83" s="187" t="s">
        <v>7069</v>
      </c>
      <c r="DV83" s="185" t="s">
        <v>7088</v>
      </c>
      <c r="DW83" s="175">
        <v>10443000</v>
      </c>
      <c r="DX83" s="179" t="s">
        <v>7083</v>
      </c>
      <c r="DY83" s="179" t="s">
        <v>60</v>
      </c>
      <c r="DZ83" s="179">
        <v>3</v>
      </c>
      <c r="EA83" s="179" t="s">
        <v>7085</v>
      </c>
      <c r="EB83" s="179" t="s">
        <v>7084</v>
      </c>
      <c r="EC83" s="176" t="s">
        <v>7069</v>
      </c>
      <c r="ED83" s="186" t="s">
        <v>7089</v>
      </c>
      <c r="EE83" s="183">
        <v>557000</v>
      </c>
      <c r="EF83" s="186" t="s">
        <v>7083</v>
      </c>
      <c r="EG83" s="186" t="s">
        <v>60</v>
      </c>
      <c r="EH83" s="186">
        <v>3</v>
      </c>
      <c r="EI83" s="186" t="s">
        <v>7085</v>
      </c>
      <c r="EJ83" s="186" t="s">
        <v>7084</v>
      </c>
      <c r="EK83" s="187" t="s">
        <v>7069</v>
      </c>
      <c r="EL83" s="185" t="s">
        <v>7090</v>
      </c>
      <c r="EM83" s="175">
        <v>0</v>
      </c>
      <c r="EN83" s="179" t="s">
        <v>7083</v>
      </c>
      <c r="EO83" s="179" t="s">
        <v>60</v>
      </c>
      <c r="EP83" s="179">
        <v>3</v>
      </c>
      <c r="EQ83" s="179" t="s">
        <v>7085</v>
      </c>
      <c r="ER83" s="179" t="s">
        <v>7084</v>
      </c>
      <c r="ES83" s="176" t="s">
        <v>7069</v>
      </c>
      <c r="ET83" s="186" t="s">
        <v>6875</v>
      </c>
      <c r="EU83" s="186">
        <v>449</v>
      </c>
      <c r="EV83" s="186" t="s">
        <v>6871</v>
      </c>
      <c r="EW83" s="186" t="s">
        <v>60</v>
      </c>
      <c r="EX83" s="186">
        <v>3</v>
      </c>
      <c r="EY83" s="186" t="s">
        <v>6874</v>
      </c>
      <c r="EZ83" s="186" t="s">
        <v>773</v>
      </c>
      <c r="FA83" s="187" t="s">
        <v>6860</v>
      </c>
      <c r="FB83" s="185" t="s">
        <v>243</v>
      </c>
      <c r="FC83" s="179">
        <v>5</v>
      </c>
      <c r="FD83" s="179" t="s">
        <v>241</v>
      </c>
      <c r="FE83" s="179" t="s">
        <v>42</v>
      </c>
      <c r="FF83" s="179">
        <v>1</v>
      </c>
      <c r="FG83" s="179" t="s">
        <v>242</v>
      </c>
      <c r="FH83" s="179">
        <v>0</v>
      </c>
      <c r="FI83" s="176" t="s">
        <v>212</v>
      </c>
      <c r="FJ83" s="185" t="s">
        <v>1146</v>
      </c>
      <c r="FK83" s="186" t="s">
        <v>14</v>
      </c>
      <c r="FL83" s="186" t="s">
        <v>1140</v>
      </c>
      <c r="FM83" s="186" t="s">
        <v>14</v>
      </c>
      <c r="FN83" s="186" t="s">
        <v>14</v>
      </c>
      <c r="FO83" s="186" t="s">
        <v>1145</v>
      </c>
      <c r="FP83" s="183" t="s">
        <v>1141</v>
      </c>
      <c r="FQ83" s="184" t="s">
        <v>1143</v>
      </c>
      <c r="FR83" s="185" t="s">
        <v>1147</v>
      </c>
      <c r="FS83" s="179" t="s">
        <v>14</v>
      </c>
      <c r="FT83" s="179" t="s">
        <v>1140</v>
      </c>
      <c r="FU83" s="179" t="s">
        <v>14</v>
      </c>
      <c r="FV83" s="179" t="s">
        <v>14</v>
      </c>
      <c r="FW83" s="179" t="s">
        <v>1145</v>
      </c>
      <c r="FX83" s="179" t="s">
        <v>1141</v>
      </c>
      <c r="FY83" s="176" t="s">
        <v>1143</v>
      </c>
      <c r="FZ83" s="186" t="s">
        <v>4335</v>
      </c>
      <c r="GA83" s="186">
        <v>2</v>
      </c>
      <c r="GB83" s="186" t="s">
        <v>3407</v>
      </c>
      <c r="GC83" s="186" t="s">
        <v>22</v>
      </c>
      <c r="GD83" s="186">
        <v>2</v>
      </c>
      <c r="GE83" s="186" t="s">
        <v>3301</v>
      </c>
      <c r="GF83" s="186" t="s">
        <v>3300</v>
      </c>
      <c r="GG83" s="187" t="s">
        <v>4068</v>
      </c>
      <c r="GH83" s="185" t="s">
        <v>4341</v>
      </c>
      <c r="GI83" s="179">
        <v>0</v>
      </c>
      <c r="GJ83" s="179" t="s">
        <v>3407</v>
      </c>
      <c r="GK83" s="179" t="s">
        <v>22</v>
      </c>
      <c r="GL83" s="179">
        <v>2</v>
      </c>
      <c r="GM83" s="179" t="s">
        <v>3301</v>
      </c>
      <c r="GN83" s="179" t="s">
        <v>3300</v>
      </c>
      <c r="GO83" s="176" t="s">
        <v>4068</v>
      </c>
      <c r="GP83" s="186" t="s">
        <v>4336</v>
      </c>
      <c r="GQ83" s="186">
        <v>2</v>
      </c>
      <c r="GR83" s="186" t="s">
        <v>3407</v>
      </c>
      <c r="GS83" s="186" t="s">
        <v>22</v>
      </c>
      <c r="GT83" s="186">
        <v>2</v>
      </c>
      <c r="GU83" s="186" t="s">
        <v>3301</v>
      </c>
      <c r="GV83" s="186" t="s">
        <v>3300</v>
      </c>
      <c r="GW83" s="187" t="s">
        <v>4068</v>
      </c>
      <c r="GX83" s="185" t="s">
        <v>4342</v>
      </c>
      <c r="GY83" s="179">
        <v>0</v>
      </c>
      <c r="GZ83" s="179" t="s">
        <v>3407</v>
      </c>
      <c r="HA83" s="179" t="s">
        <v>22</v>
      </c>
      <c r="HB83" s="179">
        <v>2</v>
      </c>
      <c r="HC83" s="179" t="s">
        <v>3301</v>
      </c>
      <c r="HD83" s="179" t="s">
        <v>3300</v>
      </c>
      <c r="HE83" s="176" t="s">
        <v>4068</v>
      </c>
      <c r="HF83" s="186" t="s">
        <v>4334</v>
      </c>
      <c r="HG83" s="186">
        <v>0</v>
      </c>
      <c r="HH83" s="186" t="s">
        <v>3407</v>
      </c>
      <c r="HI83" s="186" t="s">
        <v>22</v>
      </c>
      <c r="HJ83" s="186">
        <v>2</v>
      </c>
      <c r="HK83" s="186" t="s">
        <v>3301</v>
      </c>
      <c r="HL83" s="186" t="s">
        <v>3300</v>
      </c>
      <c r="HM83" s="187" t="s">
        <v>4068</v>
      </c>
      <c r="HN83" s="185" t="s">
        <v>4340</v>
      </c>
      <c r="HO83" s="179">
        <v>2</v>
      </c>
      <c r="HP83" s="179" t="s">
        <v>3407</v>
      </c>
      <c r="HQ83" s="179" t="s">
        <v>22</v>
      </c>
      <c r="HR83" s="179">
        <v>2</v>
      </c>
      <c r="HS83" s="179" t="s">
        <v>3301</v>
      </c>
      <c r="HT83" s="179" t="s">
        <v>3300</v>
      </c>
      <c r="HU83" s="176" t="s">
        <v>4068</v>
      </c>
      <c r="HV83" s="186" t="s">
        <v>4337</v>
      </c>
      <c r="HW83" s="186">
        <v>1</v>
      </c>
      <c r="HX83" s="186" t="s">
        <v>3407</v>
      </c>
      <c r="HY83" s="186" t="s">
        <v>22</v>
      </c>
      <c r="HZ83" s="186">
        <v>2</v>
      </c>
      <c r="IA83" s="186" t="s">
        <v>3301</v>
      </c>
      <c r="IB83" s="186" t="s">
        <v>3300</v>
      </c>
      <c r="IC83" s="187" t="s">
        <v>4068</v>
      </c>
      <c r="ID83" s="185" t="s">
        <v>4339</v>
      </c>
      <c r="IE83" s="179">
        <v>1</v>
      </c>
      <c r="IF83" s="179" t="s">
        <v>3407</v>
      </c>
      <c r="IG83" s="179" t="s">
        <v>22</v>
      </c>
      <c r="IH83" s="179">
        <v>2</v>
      </c>
      <c r="II83" s="179" t="s">
        <v>3301</v>
      </c>
      <c r="IJ83" s="179" t="s">
        <v>3300</v>
      </c>
      <c r="IK83" s="176" t="s">
        <v>4068</v>
      </c>
      <c r="IL83" s="186" t="s">
        <v>4338</v>
      </c>
      <c r="IM83" s="186">
        <v>3</v>
      </c>
      <c r="IN83" s="186" t="s">
        <v>3407</v>
      </c>
      <c r="IO83" s="186" t="s">
        <v>22</v>
      </c>
      <c r="IP83" s="186">
        <v>2</v>
      </c>
      <c r="IQ83" s="186" t="s">
        <v>3301</v>
      </c>
      <c r="IR83" s="186" t="s">
        <v>3300</v>
      </c>
      <c r="IS83" s="187" t="s">
        <v>4068</v>
      </c>
    </row>
    <row r="84" spans="1:253" s="281" customFormat="1" ht="12.75" customHeight="1" x14ac:dyDescent="0.25">
      <c r="A84" s="281" t="s">
        <v>964</v>
      </c>
      <c r="B84" s="281" t="s">
        <v>7945</v>
      </c>
      <c r="C84" s="281" t="s">
        <v>965</v>
      </c>
      <c r="D84" s="281" t="s">
        <v>237</v>
      </c>
      <c r="E84" s="281" t="s">
        <v>7511</v>
      </c>
      <c r="F84" s="281" t="s">
        <v>6876</v>
      </c>
      <c r="G84" s="174">
        <v>225200000</v>
      </c>
      <c r="H84" s="175" t="s">
        <v>2221</v>
      </c>
      <c r="I84" s="175" t="s">
        <v>22</v>
      </c>
      <c r="J84" s="175">
        <v>2</v>
      </c>
      <c r="K84" s="175" t="s">
        <v>6858</v>
      </c>
      <c r="L84" s="175" t="s">
        <v>6857</v>
      </c>
      <c r="M84" s="176" t="s">
        <v>6860</v>
      </c>
      <c r="N84" s="185" t="s">
        <v>1311</v>
      </c>
      <c r="O84" s="177">
        <v>13297</v>
      </c>
      <c r="P84" s="177" t="s">
        <v>1308</v>
      </c>
      <c r="Q84" s="177" t="s">
        <v>42</v>
      </c>
      <c r="R84" s="177">
        <v>1</v>
      </c>
      <c r="S84" s="177" t="s">
        <v>1310</v>
      </c>
      <c r="T84" s="177" t="s">
        <v>1309</v>
      </c>
      <c r="U84" s="178" t="s">
        <v>1312</v>
      </c>
      <c r="V84" s="185" t="s">
        <v>1314</v>
      </c>
      <c r="W84" s="175">
        <v>4450000</v>
      </c>
      <c r="X84" s="175" t="s">
        <v>1308</v>
      </c>
      <c r="Y84" s="175" t="s">
        <v>22</v>
      </c>
      <c r="Z84" s="175">
        <v>2</v>
      </c>
      <c r="AA84" s="175" t="s">
        <v>1313</v>
      </c>
      <c r="AB84" s="175" t="s">
        <v>1309</v>
      </c>
      <c r="AC84" s="176" t="s">
        <v>1312</v>
      </c>
      <c r="AD84" s="185" t="s">
        <v>984</v>
      </c>
      <c r="AE84" s="183" t="s">
        <v>14</v>
      </c>
      <c r="AF84" s="183" t="s">
        <v>14</v>
      </c>
      <c r="AG84" s="183" t="s">
        <v>22</v>
      </c>
      <c r="AH84" s="183">
        <v>2</v>
      </c>
      <c r="AI84" s="183" t="s">
        <v>983</v>
      </c>
      <c r="AJ84" s="183" t="s">
        <v>14</v>
      </c>
      <c r="AK84" s="184" t="s">
        <v>950</v>
      </c>
      <c r="AL84" s="185" t="s">
        <v>2198</v>
      </c>
      <c r="AM84" s="175" t="s">
        <v>14</v>
      </c>
      <c r="AN84" s="175" t="s">
        <v>14</v>
      </c>
      <c r="AO84" s="175" t="s">
        <v>14</v>
      </c>
      <c r="AP84" s="175" t="s">
        <v>14</v>
      </c>
      <c r="AQ84" s="175" t="s">
        <v>2197</v>
      </c>
      <c r="AR84" s="175" t="s">
        <v>14</v>
      </c>
      <c r="AS84" s="176" t="s">
        <v>2172</v>
      </c>
      <c r="AT84" s="186" t="s">
        <v>981</v>
      </c>
      <c r="AU84" s="183" t="s">
        <v>14</v>
      </c>
      <c r="AV84" s="183" t="s">
        <v>14</v>
      </c>
      <c r="AW84" s="183" t="s">
        <v>22</v>
      </c>
      <c r="AX84" s="183">
        <v>2</v>
      </c>
      <c r="AY84" s="183" t="s">
        <v>980</v>
      </c>
      <c r="AZ84" s="183" t="s">
        <v>14</v>
      </c>
      <c r="BA84" s="184" t="s">
        <v>950</v>
      </c>
      <c r="BB84" s="185" t="s">
        <v>979</v>
      </c>
      <c r="BC84" s="175" t="s">
        <v>14</v>
      </c>
      <c r="BD84" s="175" t="s">
        <v>14</v>
      </c>
      <c r="BE84" s="175" t="s">
        <v>22</v>
      </c>
      <c r="BF84" s="175">
        <v>2</v>
      </c>
      <c r="BG84" s="175" t="s">
        <v>978</v>
      </c>
      <c r="BH84" s="175" t="s">
        <v>14</v>
      </c>
      <c r="BI84" s="176" t="s">
        <v>950</v>
      </c>
      <c r="BJ84" s="186" t="s">
        <v>6878</v>
      </c>
      <c r="BK84" s="186">
        <v>20</v>
      </c>
      <c r="BL84" s="186" t="s">
        <v>6871</v>
      </c>
      <c r="BM84" s="186" t="s">
        <v>60</v>
      </c>
      <c r="BN84" s="186">
        <v>3</v>
      </c>
      <c r="BO84" s="186" t="s">
        <v>6877</v>
      </c>
      <c r="BP84" s="183" t="s">
        <v>6003</v>
      </c>
      <c r="BQ84" s="187" t="s">
        <v>6860</v>
      </c>
      <c r="BR84" s="185" t="s">
        <v>967</v>
      </c>
      <c r="BS84" s="179" t="s">
        <v>14</v>
      </c>
      <c r="BT84" s="179" t="s">
        <v>14</v>
      </c>
      <c r="BU84" s="179" t="s">
        <v>22</v>
      </c>
      <c r="BV84" s="179">
        <v>2</v>
      </c>
      <c r="BW84" s="179" t="s">
        <v>966</v>
      </c>
      <c r="BX84" s="179" t="s">
        <v>14</v>
      </c>
      <c r="BY84" s="176" t="s">
        <v>950</v>
      </c>
      <c r="BZ84" s="186" t="s">
        <v>969</v>
      </c>
      <c r="CA84" s="186" t="s">
        <v>14</v>
      </c>
      <c r="CB84" s="186" t="s">
        <v>14</v>
      </c>
      <c r="CC84" s="186" t="s">
        <v>14</v>
      </c>
      <c r="CD84" s="186" t="s">
        <v>14</v>
      </c>
      <c r="CE84" s="186" t="s">
        <v>968</v>
      </c>
      <c r="CF84" s="186" t="s">
        <v>14</v>
      </c>
      <c r="CG84" s="187" t="s">
        <v>950</v>
      </c>
      <c r="CH84" s="185" t="s">
        <v>8368</v>
      </c>
      <c r="CI84" s="186" t="e">
        <v>#N/A</v>
      </c>
      <c r="CJ84" s="186" t="e">
        <v>#N/A</v>
      </c>
      <c r="CK84" s="186" t="e">
        <v>#N/A</v>
      </c>
      <c r="CL84" s="186" t="e">
        <v>#N/A</v>
      </c>
      <c r="CM84" s="186" t="e">
        <v>#N/A</v>
      </c>
      <c r="CN84" s="186" t="e">
        <v>#N/A</v>
      </c>
      <c r="CO84" s="188" t="e">
        <v>#N/A</v>
      </c>
      <c r="CP84" s="186" t="s">
        <v>975</v>
      </c>
      <c r="CQ84" s="179" t="s">
        <v>14</v>
      </c>
      <c r="CR84" s="179" t="s">
        <v>14</v>
      </c>
      <c r="CS84" s="179" t="s">
        <v>22</v>
      </c>
      <c r="CT84" s="179">
        <v>2</v>
      </c>
      <c r="CU84" s="179" t="s">
        <v>974</v>
      </c>
      <c r="CV84" s="179" t="s">
        <v>14</v>
      </c>
      <c r="CW84" s="176" t="s">
        <v>950</v>
      </c>
      <c r="CX84" s="186" t="s">
        <v>985</v>
      </c>
      <c r="CY84" s="183" t="s">
        <v>14</v>
      </c>
      <c r="CZ84" s="183" t="s">
        <v>14</v>
      </c>
      <c r="DA84" s="183" t="s">
        <v>60</v>
      </c>
      <c r="DB84" s="183">
        <v>3</v>
      </c>
      <c r="DC84" s="183" t="s">
        <v>976</v>
      </c>
      <c r="DD84" s="183" t="s">
        <v>14</v>
      </c>
      <c r="DE84" s="189" t="s">
        <v>950</v>
      </c>
      <c r="DF84" s="185" t="s">
        <v>1828</v>
      </c>
      <c r="DG84" s="175" t="s">
        <v>14</v>
      </c>
      <c r="DH84" s="179" t="s">
        <v>14</v>
      </c>
      <c r="DI84" s="179" t="s">
        <v>60</v>
      </c>
      <c r="DJ84" s="179">
        <v>3</v>
      </c>
      <c r="DK84" s="179" t="s">
        <v>14</v>
      </c>
      <c r="DL84" s="179" t="s">
        <v>14</v>
      </c>
      <c r="DM84" s="176" t="s">
        <v>1827</v>
      </c>
      <c r="DN84" s="186" t="s">
        <v>987</v>
      </c>
      <c r="DO84" s="183" t="s">
        <v>14</v>
      </c>
      <c r="DP84" s="186" t="s">
        <v>14</v>
      </c>
      <c r="DQ84" s="186" t="s">
        <v>60</v>
      </c>
      <c r="DR84" s="186">
        <v>3</v>
      </c>
      <c r="DS84" s="186" t="s">
        <v>976</v>
      </c>
      <c r="DT84" s="186" t="s">
        <v>14</v>
      </c>
      <c r="DU84" s="187" t="s">
        <v>950</v>
      </c>
      <c r="DV84" s="185" t="s">
        <v>982</v>
      </c>
      <c r="DW84" s="175" t="s">
        <v>14</v>
      </c>
      <c r="DX84" s="179" t="s">
        <v>14</v>
      </c>
      <c r="DY84" s="179" t="s">
        <v>60</v>
      </c>
      <c r="DZ84" s="179">
        <v>3</v>
      </c>
      <c r="EA84" s="179" t="s">
        <v>976</v>
      </c>
      <c r="EB84" s="179" t="s">
        <v>14</v>
      </c>
      <c r="EC84" s="176" t="s">
        <v>950</v>
      </c>
      <c r="ED84" s="186" t="s">
        <v>986</v>
      </c>
      <c r="EE84" s="183" t="s">
        <v>14</v>
      </c>
      <c r="EF84" s="186" t="s">
        <v>14</v>
      </c>
      <c r="EG84" s="186" t="s">
        <v>60</v>
      </c>
      <c r="EH84" s="186">
        <v>3</v>
      </c>
      <c r="EI84" s="186" t="s">
        <v>976</v>
      </c>
      <c r="EJ84" s="186" t="s">
        <v>14</v>
      </c>
      <c r="EK84" s="187" t="s">
        <v>950</v>
      </c>
      <c r="EL84" s="185" t="s">
        <v>977</v>
      </c>
      <c r="EM84" s="175" t="s">
        <v>14</v>
      </c>
      <c r="EN84" s="179" t="s">
        <v>14</v>
      </c>
      <c r="EO84" s="179" t="s">
        <v>60</v>
      </c>
      <c r="EP84" s="179">
        <v>3</v>
      </c>
      <c r="EQ84" s="179" t="s">
        <v>976</v>
      </c>
      <c r="ER84" s="179" t="s">
        <v>14</v>
      </c>
      <c r="ES84" s="176" t="s">
        <v>950</v>
      </c>
      <c r="ET84" s="186" t="s">
        <v>5530</v>
      </c>
      <c r="EU84" s="186">
        <v>260</v>
      </c>
      <c r="EV84" s="186" t="s">
        <v>5528</v>
      </c>
      <c r="EW84" s="186" t="s">
        <v>60</v>
      </c>
      <c r="EX84" s="186">
        <v>3</v>
      </c>
      <c r="EY84" s="186" t="s">
        <v>5529</v>
      </c>
      <c r="EZ84" s="186" t="s">
        <v>773</v>
      </c>
      <c r="FA84" s="187" t="s">
        <v>5531</v>
      </c>
      <c r="FB84" s="185" t="s">
        <v>973</v>
      </c>
      <c r="FC84" s="179">
        <v>3</v>
      </c>
      <c r="FD84" s="179" t="s">
        <v>970</v>
      </c>
      <c r="FE84" s="179" t="s">
        <v>22</v>
      </c>
      <c r="FF84" s="179">
        <v>2</v>
      </c>
      <c r="FG84" s="179" t="s">
        <v>972</v>
      </c>
      <c r="FH84" s="179" t="s">
        <v>971</v>
      </c>
      <c r="FI84" s="176" t="s">
        <v>950</v>
      </c>
      <c r="FJ84" s="185" t="s">
        <v>1148</v>
      </c>
      <c r="FK84" s="186" t="s">
        <v>14</v>
      </c>
      <c r="FL84" s="186" t="s">
        <v>1140</v>
      </c>
      <c r="FM84" s="186" t="s">
        <v>14</v>
      </c>
      <c r="FN84" s="186" t="s">
        <v>14</v>
      </c>
      <c r="FO84" s="186" t="s">
        <v>1145</v>
      </c>
      <c r="FP84" s="183" t="s">
        <v>1141</v>
      </c>
      <c r="FQ84" s="184" t="s">
        <v>1143</v>
      </c>
      <c r="FR84" s="185" t="s">
        <v>1149</v>
      </c>
      <c r="FS84" s="179" t="s">
        <v>14</v>
      </c>
      <c r="FT84" s="179" t="s">
        <v>1140</v>
      </c>
      <c r="FU84" s="179" t="s">
        <v>14</v>
      </c>
      <c r="FV84" s="179" t="s">
        <v>14</v>
      </c>
      <c r="FW84" s="179" t="s">
        <v>1145</v>
      </c>
      <c r="FX84" s="179" t="s">
        <v>1141</v>
      </c>
      <c r="FY84" s="176" t="s">
        <v>1143</v>
      </c>
      <c r="FZ84" s="186" t="s">
        <v>4344</v>
      </c>
      <c r="GA84" s="186">
        <v>2</v>
      </c>
      <c r="GB84" s="186" t="s">
        <v>3407</v>
      </c>
      <c r="GC84" s="186" t="s">
        <v>22</v>
      </c>
      <c r="GD84" s="186">
        <v>2</v>
      </c>
      <c r="GE84" s="186" t="s">
        <v>3301</v>
      </c>
      <c r="GF84" s="186" t="s">
        <v>3300</v>
      </c>
      <c r="GG84" s="187" t="s">
        <v>4068</v>
      </c>
      <c r="GH84" s="185" t="s">
        <v>4350</v>
      </c>
      <c r="GI84" s="179">
        <v>0</v>
      </c>
      <c r="GJ84" s="179" t="s">
        <v>3407</v>
      </c>
      <c r="GK84" s="179" t="s">
        <v>22</v>
      </c>
      <c r="GL84" s="179">
        <v>2</v>
      </c>
      <c r="GM84" s="179" t="s">
        <v>3301</v>
      </c>
      <c r="GN84" s="179" t="s">
        <v>3300</v>
      </c>
      <c r="GO84" s="176" t="s">
        <v>4068</v>
      </c>
      <c r="GP84" s="186" t="s">
        <v>4345</v>
      </c>
      <c r="GQ84" s="186">
        <v>2</v>
      </c>
      <c r="GR84" s="186" t="s">
        <v>3407</v>
      </c>
      <c r="GS84" s="186" t="s">
        <v>22</v>
      </c>
      <c r="GT84" s="186">
        <v>2</v>
      </c>
      <c r="GU84" s="186" t="s">
        <v>3301</v>
      </c>
      <c r="GV84" s="186" t="s">
        <v>3300</v>
      </c>
      <c r="GW84" s="187" t="s">
        <v>4068</v>
      </c>
      <c r="GX84" s="185" t="s">
        <v>4351</v>
      </c>
      <c r="GY84" s="179">
        <v>0</v>
      </c>
      <c r="GZ84" s="179" t="s">
        <v>3407</v>
      </c>
      <c r="HA84" s="179" t="s">
        <v>22</v>
      </c>
      <c r="HB84" s="179">
        <v>2</v>
      </c>
      <c r="HC84" s="179" t="s">
        <v>3301</v>
      </c>
      <c r="HD84" s="179" t="s">
        <v>3300</v>
      </c>
      <c r="HE84" s="176" t="s">
        <v>4068</v>
      </c>
      <c r="HF84" s="186" t="s">
        <v>4343</v>
      </c>
      <c r="HG84" s="186">
        <v>0</v>
      </c>
      <c r="HH84" s="186" t="s">
        <v>3407</v>
      </c>
      <c r="HI84" s="186" t="s">
        <v>22</v>
      </c>
      <c r="HJ84" s="186">
        <v>2</v>
      </c>
      <c r="HK84" s="186" t="s">
        <v>3301</v>
      </c>
      <c r="HL84" s="186" t="s">
        <v>3300</v>
      </c>
      <c r="HM84" s="187" t="s">
        <v>4068</v>
      </c>
      <c r="HN84" s="185" t="s">
        <v>4349</v>
      </c>
      <c r="HO84" s="179">
        <v>2</v>
      </c>
      <c r="HP84" s="179" t="s">
        <v>3407</v>
      </c>
      <c r="HQ84" s="179" t="s">
        <v>22</v>
      </c>
      <c r="HR84" s="179">
        <v>2</v>
      </c>
      <c r="HS84" s="179" t="s">
        <v>3301</v>
      </c>
      <c r="HT84" s="179" t="s">
        <v>3300</v>
      </c>
      <c r="HU84" s="176" t="s">
        <v>4068</v>
      </c>
      <c r="HV84" s="186" t="s">
        <v>4346</v>
      </c>
      <c r="HW84" s="186">
        <v>1</v>
      </c>
      <c r="HX84" s="186" t="s">
        <v>3407</v>
      </c>
      <c r="HY84" s="186" t="s">
        <v>22</v>
      </c>
      <c r="HZ84" s="186">
        <v>2</v>
      </c>
      <c r="IA84" s="186" t="s">
        <v>3301</v>
      </c>
      <c r="IB84" s="186" t="s">
        <v>3300</v>
      </c>
      <c r="IC84" s="187" t="s">
        <v>4068</v>
      </c>
      <c r="ID84" s="185" t="s">
        <v>4348</v>
      </c>
      <c r="IE84" s="179">
        <v>1</v>
      </c>
      <c r="IF84" s="179" t="s">
        <v>3407</v>
      </c>
      <c r="IG84" s="179" t="s">
        <v>22</v>
      </c>
      <c r="IH84" s="179">
        <v>2</v>
      </c>
      <c r="II84" s="179" t="s">
        <v>3301</v>
      </c>
      <c r="IJ84" s="179" t="s">
        <v>3300</v>
      </c>
      <c r="IK84" s="176" t="s">
        <v>4068</v>
      </c>
      <c r="IL84" s="186" t="s">
        <v>4347</v>
      </c>
      <c r="IM84" s="186">
        <v>3</v>
      </c>
      <c r="IN84" s="186" t="s">
        <v>3407</v>
      </c>
      <c r="IO84" s="186" t="s">
        <v>22</v>
      </c>
      <c r="IP84" s="186">
        <v>2</v>
      </c>
      <c r="IQ84" s="186" t="s">
        <v>3301</v>
      </c>
      <c r="IR84" s="186" t="s">
        <v>3300</v>
      </c>
      <c r="IS84" s="187" t="s">
        <v>4068</v>
      </c>
    </row>
    <row r="85" spans="1:253" s="281" customFormat="1" ht="12.75" customHeight="1" x14ac:dyDescent="0.25">
      <c r="A85" s="281" t="s">
        <v>706</v>
      </c>
      <c r="B85" s="281" t="s">
        <v>7953</v>
      </c>
      <c r="C85" s="281" t="s">
        <v>707</v>
      </c>
      <c r="D85" s="281" t="s">
        <v>708</v>
      </c>
      <c r="E85" s="281" t="s">
        <v>7521</v>
      </c>
      <c r="F85" s="281" t="s">
        <v>2255</v>
      </c>
      <c r="G85" s="174">
        <v>31989000</v>
      </c>
      <c r="H85" s="175" t="s">
        <v>2252</v>
      </c>
      <c r="I85" s="175" t="s">
        <v>22</v>
      </c>
      <c r="J85" s="175">
        <v>2</v>
      </c>
      <c r="K85" s="175" t="s">
        <v>2254</v>
      </c>
      <c r="L85" s="175" t="s">
        <v>2253</v>
      </c>
      <c r="M85" s="176" t="s">
        <v>2210</v>
      </c>
      <c r="N85" s="185" t="s">
        <v>2247</v>
      </c>
      <c r="O85" s="177">
        <v>178440</v>
      </c>
      <c r="P85" s="177" t="s">
        <v>2244</v>
      </c>
      <c r="Q85" s="177" t="s">
        <v>22</v>
      </c>
      <c r="R85" s="177">
        <v>2</v>
      </c>
      <c r="S85" s="177" t="s">
        <v>2246</v>
      </c>
      <c r="T85" s="177" t="s">
        <v>2245</v>
      </c>
      <c r="U85" s="178" t="s">
        <v>2210</v>
      </c>
      <c r="V85" s="185" t="s">
        <v>2251</v>
      </c>
      <c r="W85" s="175">
        <v>16328000</v>
      </c>
      <c r="X85" s="175" t="s">
        <v>2248</v>
      </c>
      <c r="Y85" s="175" t="s">
        <v>22</v>
      </c>
      <c r="Z85" s="175">
        <v>2</v>
      </c>
      <c r="AA85" s="175" t="s">
        <v>2250</v>
      </c>
      <c r="AB85" s="175" t="s">
        <v>2249</v>
      </c>
      <c r="AC85" s="176" t="s">
        <v>2210</v>
      </c>
      <c r="AD85" s="185" t="s">
        <v>5040</v>
      </c>
      <c r="AE85" s="183">
        <v>1368000</v>
      </c>
      <c r="AF85" s="183" t="s">
        <v>5037</v>
      </c>
      <c r="AG85" s="183" t="s">
        <v>60</v>
      </c>
      <c r="AH85" s="183">
        <v>3</v>
      </c>
      <c r="AI85" s="183" t="s">
        <v>5039</v>
      </c>
      <c r="AJ85" s="183" t="s">
        <v>5038</v>
      </c>
      <c r="AK85" s="184" t="s">
        <v>4736</v>
      </c>
      <c r="AL85" s="185" t="s">
        <v>5044</v>
      </c>
      <c r="AM85" s="175">
        <v>1100000</v>
      </c>
      <c r="AN85" s="175" t="s">
        <v>5041</v>
      </c>
      <c r="AO85" s="175" t="s">
        <v>22</v>
      </c>
      <c r="AP85" s="175">
        <v>2</v>
      </c>
      <c r="AQ85" s="175" t="s">
        <v>5043</v>
      </c>
      <c r="AR85" s="175" t="s">
        <v>5042</v>
      </c>
      <c r="AS85" s="176" t="s">
        <v>4736</v>
      </c>
      <c r="AT85" s="186" t="s">
        <v>719</v>
      </c>
      <c r="AU85" s="183" t="s">
        <v>14</v>
      </c>
      <c r="AV85" s="183">
        <v>0</v>
      </c>
      <c r="AW85" s="183" t="s">
        <v>22</v>
      </c>
      <c r="AX85" s="183">
        <v>2</v>
      </c>
      <c r="AY85" s="183" t="s">
        <v>718</v>
      </c>
      <c r="AZ85" s="183">
        <v>0</v>
      </c>
      <c r="BA85" s="184" t="s">
        <v>588</v>
      </c>
      <c r="BB85" s="185" t="s">
        <v>717</v>
      </c>
      <c r="BC85" s="175" t="s">
        <v>14</v>
      </c>
      <c r="BD85" s="175" t="s">
        <v>714</v>
      </c>
      <c r="BE85" s="175" t="s">
        <v>22</v>
      </c>
      <c r="BF85" s="175">
        <v>2</v>
      </c>
      <c r="BG85" s="175" t="s">
        <v>716</v>
      </c>
      <c r="BH85" s="175" t="s">
        <v>715</v>
      </c>
      <c r="BI85" s="176" t="s">
        <v>588</v>
      </c>
      <c r="BJ85" s="186" t="s">
        <v>3072</v>
      </c>
      <c r="BK85" s="186">
        <v>3</v>
      </c>
      <c r="BL85" s="186" t="s">
        <v>3069</v>
      </c>
      <c r="BM85" s="186" t="s">
        <v>60</v>
      </c>
      <c r="BN85" s="186">
        <v>3</v>
      </c>
      <c r="BO85" s="186" t="s">
        <v>3070</v>
      </c>
      <c r="BP85" s="183" t="s">
        <v>2742</v>
      </c>
      <c r="BQ85" s="187" t="s">
        <v>2990</v>
      </c>
      <c r="BR85" s="185" t="s">
        <v>709</v>
      </c>
      <c r="BS85" s="179">
        <v>0</v>
      </c>
      <c r="BT85" s="179">
        <v>0</v>
      </c>
      <c r="BU85" s="179" t="s">
        <v>22</v>
      </c>
      <c r="BV85" s="179">
        <v>2</v>
      </c>
      <c r="BW85" s="179">
        <v>0</v>
      </c>
      <c r="BX85" s="179">
        <v>0</v>
      </c>
      <c r="BY85" s="176" t="s">
        <v>588</v>
      </c>
      <c r="BZ85" s="186" t="s">
        <v>710</v>
      </c>
      <c r="CA85" s="186">
        <v>0</v>
      </c>
      <c r="CB85" s="186">
        <v>0</v>
      </c>
      <c r="CC85" s="186" t="s">
        <v>22</v>
      </c>
      <c r="CD85" s="186">
        <v>2</v>
      </c>
      <c r="CE85" s="186">
        <v>0</v>
      </c>
      <c r="CF85" s="186">
        <v>0</v>
      </c>
      <c r="CG85" s="187" t="s">
        <v>588</v>
      </c>
      <c r="CH85" s="185" t="s">
        <v>8369</v>
      </c>
      <c r="CI85" s="186" t="e">
        <v>#N/A</v>
      </c>
      <c r="CJ85" s="186" t="e">
        <v>#N/A</v>
      </c>
      <c r="CK85" s="186" t="e">
        <v>#N/A</v>
      </c>
      <c r="CL85" s="186" t="e">
        <v>#N/A</v>
      </c>
      <c r="CM85" s="186" t="e">
        <v>#N/A</v>
      </c>
      <c r="CN85" s="186" t="e">
        <v>#N/A</v>
      </c>
      <c r="CO85" s="188" t="e">
        <v>#N/A</v>
      </c>
      <c r="CP85" s="186" t="s">
        <v>713</v>
      </c>
      <c r="CQ85" s="179" t="s">
        <v>14</v>
      </c>
      <c r="CR85" s="179">
        <v>0</v>
      </c>
      <c r="CS85" s="179" t="s">
        <v>22</v>
      </c>
      <c r="CT85" s="179">
        <v>2</v>
      </c>
      <c r="CU85" s="179" t="s">
        <v>712</v>
      </c>
      <c r="CV85" s="179">
        <v>0</v>
      </c>
      <c r="CW85" s="176" t="s">
        <v>588</v>
      </c>
      <c r="CX85" s="186" t="s">
        <v>5046</v>
      </c>
      <c r="CY85" s="183">
        <v>1310000</v>
      </c>
      <c r="CZ85" s="183" t="s">
        <v>5047</v>
      </c>
      <c r="DA85" s="183" t="s">
        <v>60</v>
      </c>
      <c r="DB85" s="183">
        <v>3</v>
      </c>
      <c r="DC85" s="183" t="s">
        <v>5055</v>
      </c>
      <c r="DD85" s="183" t="s">
        <v>5045</v>
      </c>
      <c r="DE85" s="189" t="s">
        <v>5054</v>
      </c>
      <c r="DF85" s="185" t="s">
        <v>5050</v>
      </c>
      <c r="DG85" s="175">
        <v>13650000</v>
      </c>
      <c r="DH85" s="179" t="s">
        <v>5047</v>
      </c>
      <c r="DI85" s="179" t="s">
        <v>60</v>
      </c>
      <c r="DJ85" s="179">
        <v>3</v>
      </c>
      <c r="DK85" s="179" t="s">
        <v>5049</v>
      </c>
      <c r="DL85" s="179" t="s">
        <v>5048</v>
      </c>
      <c r="DM85" s="176" t="s">
        <v>4736</v>
      </c>
      <c r="DN85" s="186" t="s">
        <v>5053</v>
      </c>
      <c r="DO85" s="183">
        <v>58000</v>
      </c>
      <c r="DP85" s="186" t="s">
        <v>5051</v>
      </c>
      <c r="DQ85" s="186" t="s">
        <v>60</v>
      </c>
      <c r="DR85" s="186">
        <v>3</v>
      </c>
      <c r="DS85" s="186" t="s">
        <v>5052</v>
      </c>
      <c r="DT85" s="186" t="s">
        <v>5048</v>
      </c>
      <c r="DU85" s="187" t="s">
        <v>5054</v>
      </c>
      <c r="DV85" s="185" t="s">
        <v>5056</v>
      </c>
      <c r="DW85" s="175">
        <v>1310000</v>
      </c>
      <c r="DX85" s="179" t="s">
        <v>5047</v>
      </c>
      <c r="DY85" s="179" t="s">
        <v>60</v>
      </c>
      <c r="DZ85" s="179">
        <v>3</v>
      </c>
      <c r="EA85" s="179" t="s">
        <v>5055</v>
      </c>
      <c r="EB85" s="179" t="s">
        <v>5045</v>
      </c>
      <c r="EC85" s="176" t="s">
        <v>5054</v>
      </c>
      <c r="ED85" s="186" t="s">
        <v>5057</v>
      </c>
      <c r="EE85" s="183">
        <v>0</v>
      </c>
      <c r="EF85" s="186" t="s">
        <v>5047</v>
      </c>
      <c r="EG85" s="186" t="s">
        <v>60</v>
      </c>
      <c r="EH85" s="186">
        <v>3</v>
      </c>
      <c r="EI85" s="186" t="s">
        <v>5052</v>
      </c>
      <c r="EJ85" s="186" t="s">
        <v>5045</v>
      </c>
      <c r="EK85" s="187" t="s">
        <v>5054</v>
      </c>
      <c r="EL85" s="185" t="s">
        <v>5058</v>
      </c>
      <c r="EM85" s="175">
        <v>0</v>
      </c>
      <c r="EN85" s="179" t="s">
        <v>5047</v>
      </c>
      <c r="EO85" s="179" t="s">
        <v>60</v>
      </c>
      <c r="EP85" s="179">
        <v>3</v>
      </c>
      <c r="EQ85" s="179" t="s">
        <v>5052</v>
      </c>
      <c r="ER85" s="179" t="s">
        <v>5045</v>
      </c>
      <c r="ES85" s="176" t="s">
        <v>5054</v>
      </c>
      <c r="ET85" s="186" t="s">
        <v>3071</v>
      </c>
      <c r="EU85" s="186">
        <v>3</v>
      </c>
      <c r="EV85" s="186" t="s">
        <v>3069</v>
      </c>
      <c r="EW85" s="186" t="s">
        <v>60</v>
      </c>
      <c r="EX85" s="186">
        <v>3</v>
      </c>
      <c r="EY85" s="186" t="s">
        <v>3070</v>
      </c>
      <c r="EZ85" s="186" t="s">
        <v>2742</v>
      </c>
      <c r="FA85" s="187" t="s">
        <v>2990</v>
      </c>
      <c r="FB85" s="185" t="s">
        <v>711</v>
      </c>
      <c r="FC85" s="179">
        <v>2</v>
      </c>
      <c r="FD85" s="179">
        <v>0</v>
      </c>
      <c r="FE85" s="179" t="s">
        <v>22</v>
      </c>
      <c r="FF85" s="179">
        <v>2</v>
      </c>
      <c r="FG85" s="179">
        <v>0</v>
      </c>
      <c r="FH85" s="179">
        <v>0</v>
      </c>
      <c r="FI85" s="176" t="s">
        <v>588</v>
      </c>
      <c r="FJ85" s="185" t="s">
        <v>4354</v>
      </c>
      <c r="FK85" s="186">
        <v>1</v>
      </c>
      <c r="FL85" s="186" t="s">
        <v>575</v>
      </c>
      <c r="FM85" s="186" t="s">
        <v>60</v>
      </c>
      <c r="FN85" s="186">
        <v>3</v>
      </c>
      <c r="FO85" s="186" t="s">
        <v>4353</v>
      </c>
      <c r="FP85" s="183" t="s">
        <v>4352</v>
      </c>
      <c r="FQ85" s="184" t="s">
        <v>4068</v>
      </c>
      <c r="FR85" s="185" t="s">
        <v>721</v>
      </c>
      <c r="FS85" s="179">
        <v>0</v>
      </c>
      <c r="FT85" s="179">
        <v>0</v>
      </c>
      <c r="FU85" s="179" t="s">
        <v>22</v>
      </c>
      <c r="FV85" s="179">
        <v>2</v>
      </c>
      <c r="FW85" s="179" t="s">
        <v>720</v>
      </c>
      <c r="FX85" s="179">
        <v>0</v>
      </c>
      <c r="FY85" s="176" t="s">
        <v>588</v>
      </c>
      <c r="FZ85" s="186" t="s">
        <v>1769</v>
      </c>
      <c r="GA85" s="186">
        <v>0</v>
      </c>
      <c r="GB85" s="186" t="s">
        <v>1623</v>
      </c>
      <c r="GC85" s="186" t="s">
        <v>22</v>
      </c>
      <c r="GD85" s="186">
        <v>2</v>
      </c>
      <c r="GE85" s="186" t="s">
        <v>1625</v>
      </c>
      <c r="GF85" s="186" t="s">
        <v>1624</v>
      </c>
      <c r="GG85" s="187" t="s">
        <v>1720</v>
      </c>
      <c r="GH85" s="185" t="s">
        <v>4362</v>
      </c>
      <c r="GI85" s="179">
        <v>1</v>
      </c>
      <c r="GJ85" s="179" t="s">
        <v>4359</v>
      </c>
      <c r="GK85" s="179" t="s">
        <v>60</v>
      </c>
      <c r="GL85" s="179">
        <v>3</v>
      </c>
      <c r="GM85" s="179" t="s">
        <v>4361</v>
      </c>
      <c r="GN85" s="179" t="s">
        <v>4360</v>
      </c>
      <c r="GO85" s="176" t="s">
        <v>4068</v>
      </c>
      <c r="GP85" s="186" t="s">
        <v>1770</v>
      </c>
      <c r="GQ85" s="186">
        <v>0</v>
      </c>
      <c r="GR85" s="186" t="s">
        <v>1623</v>
      </c>
      <c r="GS85" s="186" t="s">
        <v>22</v>
      </c>
      <c r="GT85" s="186">
        <v>2</v>
      </c>
      <c r="GU85" s="186" t="s">
        <v>1625</v>
      </c>
      <c r="GV85" s="186" t="s">
        <v>1624</v>
      </c>
      <c r="GW85" s="187" t="s">
        <v>1720</v>
      </c>
      <c r="GX85" s="185" t="s">
        <v>1774</v>
      </c>
      <c r="GY85" s="179">
        <v>0</v>
      </c>
      <c r="GZ85" s="179" t="s">
        <v>1623</v>
      </c>
      <c r="HA85" s="179" t="s">
        <v>22</v>
      </c>
      <c r="HB85" s="179">
        <v>2</v>
      </c>
      <c r="HC85" s="179" t="s">
        <v>1625</v>
      </c>
      <c r="HD85" s="179" t="s">
        <v>1624</v>
      </c>
      <c r="HE85" s="176" t="s">
        <v>1720</v>
      </c>
      <c r="HF85" s="186" t="s">
        <v>1768</v>
      </c>
      <c r="HG85" s="186">
        <v>0</v>
      </c>
      <c r="HH85" s="186" t="s">
        <v>1623</v>
      </c>
      <c r="HI85" s="186" t="s">
        <v>22</v>
      </c>
      <c r="HJ85" s="186">
        <v>2</v>
      </c>
      <c r="HK85" s="186" t="s">
        <v>1625</v>
      </c>
      <c r="HL85" s="186" t="s">
        <v>1624</v>
      </c>
      <c r="HM85" s="187" t="s">
        <v>1720</v>
      </c>
      <c r="HN85" s="185" t="s">
        <v>4358</v>
      </c>
      <c r="HO85" s="179">
        <v>1</v>
      </c>
      <c r="HP85" s="179" t="s">
        <v>4355</v>
      </c>
      <c r="HQ85" s="179" t="s">
        <v>60</v>
      </c>
      <c r="HR85" s="179">
        <v>3</v>
      </c>
      <c r="HS85" s="179" t="s">
        <v>4357</v>
      </c>
      <c r="HT85" s="179" t="s">
        <v>4356</v>
      </c>
      <c r="HU85" s="176" t="s">
        <v>4068</v>
      </c>
      <c r="HV85" s="186" t="s">
        <v>1771</v>
      </c>
      <c r="HW85" s="186">
        <v>0</v>
      </c>
      <c r="HX85" s="186" t="s">
        <v>1623</v>
      </c>
      <c r="HY85" s="186" t="s">
        <v>22</v>
      </c>
      <c r="HZ85" s="186">
        <v>2</v>
      </c>
      <c r="IA85" s="186" t="s">
        <v>1625</v>
      </c>
      <c r="IB85" s="186" t="s">
        <v>1624</v>
      </c>
      <c r="IC85" s="187" t="s">
        <v>1720</v>
      </c>
      <c r="ID85" s="185" t="s">
        <v>1773</v>
      </c>
      <c r="IE85" s="179">
        <v>0</v>
      </c>
      <c r="IF85" s="179" t="s">
        <v>1623</v>
      </c>
      <c r="IG85" s="179" t="s">
        <v>22</v>
      </c>
      <c r="IH85" s="179">
        <v>2</v>
      </c>
      <c r="II85" s="179" t="s">
        <v>1625</v>
      </c>
      <c r="IJ85" s="179" t="s">
        <v>1624</v>
      </c>
      <c r="IK85" s="176" t="s">
        <v>1720</v>
      </c>
      <c r="IL85" s="186" t="s">
        <v>1772</v>
      </c>
      <c r="IM85" s="186">
        <v>2</v>
      </c>
      <c r="IN85" s="186" t="s">
        <v>1623</v>
      </c>
      <c r="IO85" s="186" t="s">
        <v>22</v>
      </c>
      <c r="IP85" s="186">
        <v>2</v>
      </c>
      <c r="IQ85" s="186" t="s">
        <v>1625</v>
      </c>
      <c r="IR85" s="186" t="s">
        <v>1624</v>
      </c>
      <c r="IS85" s="187" t="s">
        <v>1720</v>
      </c>
    </row>
    <row r="86" spans="1:253" s="281" customFormat="1" ht="12.75" customHeight="1" x14ac:dyDescent="0.25">
      <c r="A86" s="281" t="s">
        <v>1150</v>
      </c>
      <c r="B86" s="281" t="s">
        <v>7945</v>
      </c>
      <c r="C86" s="281" t="s">
        <v>1151</v>
      </c>
      <c r="D86" s="281" t="s">
        <v>1152</v>
      </c>
      <c r="E86" s="281" t="s">
        <v>7522</v>
      </c>
      <c r="F86" s="281" t="s">
        <v>1373</v>
      </c>
      <c r="G86" s="174">
        <v>100979000</v>
      </c>
      <c r="H86" s="175" t="s">
        <v>1370</v>
      </c>
      <c r="I86" s="175" t="s">
        <v>22</v>
      </c>
      <c r="J86" s="175">
        <v>2</v>
      </c>
      <c r="K86" s="175" t="s">
        <v>1372</v>
      </c>
      <c r="L86" s="175" t="s">
        <v>1371</v>
      </c>
      <c r="M86" s="176" t="s">
        <v>1359</v>
      </c>
      <c r="N86" s="185" t="s">
        <v>2020</v>
      </c>
      <c r="O86" s="177">
        <v>138354</v>
      </c>
      <c r="P86" s="177" t="s">
        <v>2017</v>
      </c>
      <c r="Q86" s="177" t="s">
        <v>22</v>
      </c>
      <c r="R86" s="177">
        <v>2</v>
      </c>
      <c r="S86" s="177" t="s">
        <v>2019</v>
      </c>
      <c r="T86" s="177" t="s">
        <v>2018</v>
      </c>
      <c r="U86" s="178" t="s">
        <v>1833</v>
      </c>
      <c r="V86" s="185" t="s">
        <v>2023</v>
      </c>
      <c r="W86" s="175">
        <v>24136000</v>
      </c>
      <c r="X86" s="175" t="s">
        <v>81</v>
      </c>
      <c r="Y86" s="175" t="s">
        <v>22</v>
      </c>
      <c r="Z86" s="175">
        <v>2</v>
      </c>
      <c r="AA86" s="175" t="s">
        <v>2022</v>
      </c>
      <c r="AB86" s="175" t="s">
        <v>2021</v>
      </c>
      <c r="AC86" s="176" t="s">
        <v>1833</v>
      </c>
      <c r="AD86" s="185" t="s">
        <v>7068</v>
      </c>
      <c r="AE86" s="183">
        <v>301000</v>
      </c>
      <c r="AF86" s="183" t="s">
        <v>7065</v>
      </c>
      <c r="AG86" s="183" t="s">
        <v>60</v>
      </c>
      <c r="AH86" s="183">
        <v>3</v>
      </c>
      <c r="AI86" s="183" t="s">
        <v>7067</v>
      </c>
      <c r="AJ86" s="183" t="s">
        <v>7066</v>
      </c>
      <c r="AK86" s="184" t="s">
        <v>7069</v>
      </c>
      <c r="AL86" s="185" t="s">
        <v>7071</v>
      </c>
      <c r="AM86" s="175">
        <v>301000</v>
      </c>
      <c r="AN86" s="175" t="s">
        <v>7065</v>
      </c>
      <c r="AO86" s="175" t="s">
        <v>22</v>
      </c>
      <c r="AP86" s="175">
        <v>2</v>
      </c>
      <c r="AQ86" s="175" t="s">
        <v>7070</v>
      </c>
      <c r="AR86" s="175" t="s">
        <v>7066</v>
      </c>
      <c r="AS86" s="176" t="s">
        <v>7069</v>
      </c>
      <c r="AT86" s="186" t="s">
        <v>2016</v>
      </c>
      <c r="AU86" s="183" t="s">
        <v>14</v>
      </c>
      <c r="AV86" s="183" t="s">
        <v>14</v>
      </c>
      <c r="AW86" s="183" t="s">
        <v>14</v>
      </c>
      <c r="AX86" s="183" t="s">
        <v>14</v>
      </c>
      <c r="AY86" s="183" t="s">
        <v>14</v>
      </c>
      <c r="AZ86" s="183" t="s">
        <v>14</v>
      </c>
      <c r="BA86" s="184" t="s">
        <v>1833</v>
      </c>
      <c r="BB86" s="185" t="s">
        <v>2155</v>
      </c>
      <c r="BC86" s="175" t="s">
        <v>14</v>
      </c>
      <c r="BD86" s="175" t="s">
        <v>14</v>
      </c>
      <c r="BE86" s="175" t="s">
        <v>14</v>
      </c>
      <c r="BF86" s="175" t="s">
        <v>14</v>
      </c>
      <c r="BG86" s="175" t="s">
        <v>2152</v>
      </c>
      <c r="BH86" s="175" t="s">
        <v>14</v>
      </c>
      <c r="BI86" s="176" t="s">
        <v>2154</v>
      </c>
      <c r="BJ86" s="186" t="s">
        <v>6002</v>
      </c>
      <c r="BK86" s="186">
        <v>259</v>
      </c>
      <c r="BL86" s="186" t="s">
        <v>5985</v>
      </c>
      <c r="BM86" s="186" t="s">
        <v>22</v>
      </c>
      <c r="BN86" s="186">
        <v>2</v>
      </c>
      <c r="BO86" s="186" t="s">
        <v>6001</v>
      </c>
      <c r="BP86" s="183" t="s">
        <v>2949</v>
      </c>
      <c r="BQ86" s="187" t="s">
        <v>5962</v>
      </c>
      <c r="BR86" s="185" t="s">
        <v>2011</v>
      </c>
      <c r="BS86" s="179" t="s">
        <v>14</v>
      </c>
      <c r="BT86" s="179" t="s">
        <v>14</v>
      </c>
      <c r="BU86" s="179" t="s">
        <v>14</v>
      </c>
      <c r="BV86" s="179" t="s">
        <v>14</v>
      </c>
      <c r="BW86" s="179" t="s">
        <v>14</v>
      </c>
      <c r="BX86" s="179" t="s">
        <v>14</v>
      </c>
      <c r="BY86" s="176" t="s">
        <v>1833</v>
      </c>
      <c r="BZ86" s="186" t="s">
        <v>2012</v>
      </c>
      <c r="CA86" s="186" t="s">
        <v>14</v>
      </c>
      <c r="CB86" s="186" t="s">
        <v>14</v>
      </c>
      <c r="CC86" s="186" t="s">
        <v>14</v>
      </c>
      <c r="CD86" s="186" t="s">
        <v>14</v>
      </c>
      <c r="CE86" s="186" t="s">
        <v>14</v>
      </c>
      <c r="CF86" s="186" t="s">
        <v>14</v>
      </c>
      <c r="CG86" s="187" t="s">
        <v>1833</v>
      </c>
      <c r="CH86" s="185" t="s">
        <v>8370</v>
      </c>
      <c r="CI86" s="186" t="e">
        <v>#N/A</v>
      </c>
      <c r="CJ86" s="186" t="e">
        <v>#N/A</v>
      </c>
      <c r="CK86" s="186" t="e">
        <v>#N/A</v>
      </c>
      <c r="CL86" s="186" t="e">
        <v>#N/A</v>
      </c>
      <c r="CM86" s="186" t="e">
        <v>#N/A</v>
      </c>
      <c r="CN86" s="186" t="e">
        <v>#N/A</v>
      </c>
      <c r="CO86" s="188" t="e">
        <v>#N/A</v>
      </c>
      <c r="CP86" s="186" t="s">
        <v>2015</v>
      </c>
      <c r="CQ86" s="179" t="s">
        <v>14</v>
      </c>
      <c r="CR86" s="179" t="s">
        <v>14</v>
      </c>
      <c r="CS86" s="179" t="s">
        <v>14</v>
      </c>
      <c r="CT86" s="179" t="s">
        <v>14</v>
      </c>
      <c r="CU86" s="179" t="s">
        <v>14</v>
      </c>
      <c r="CV86" s="179" t="s">
        <v>14</v>
      </c>
      <c r="CW86" s="176" t="s">
        <v>1833</v>
      </c>
      <c r="CX86" s="186" t="s">
        <v>7075</v>
      </c>
      <c r="CY86" s="183">
        <v>301000</v>
      </c>
      <c r="CZ86" s="183" t="s">
        <v>7065</v>
      </c>
      <c r="DA86" s="183" t="s">
        <v>60</v>
      </c>
      <c r="DB86" s="183">
        <v>3</v>
      </c>
      <c r="DC86" s="183" t="s">
        <v>7076</v>
      </c>
      <c r="DD86" s="183" t="s">
        <v>7066</v>
      </c>
      <c r="DE86" s="189" t="s">
        <v>7069</v>
      </c>
      <c r="DF86" s="185" t="s">
        <v>5801</v>
      </c>
      <c r="DG86" s="175">
        <v>23905000</v>
      </c>
      <c r="DH86" s="179" t="s">
        <v>5798</v>
      </c>
      <c r="DI86" s="179" t="s">
        <v>22</v>
      </c>
      <c r="DJ86" s="179">
        <v>2</v>
      </c>
      <c r="DK86" s="179" t="s">
        <v>5800</v>
      </c>
      <c r="DL86" s="179" t="s">
        <v>5799</v>
      </c>
      <c r="DM86" s="176" t="s">
        <v>5802</v>
      </c>
      <c r="DN86" s="186" t="s">
        <v>5803</v>
      </c>
      <c r="DO86" s="183">
        <v>0</v>
      </c>
      <c r="DP86" s="186" t="s">
        <v>5798</v>
      </c>
      <c r="DQ86" s="186" t="s">
        <v>22</v>
      </c>
      <c r="DR86" s="186">
        <v>2</v>
      </c>
      <c r="DS86" s="186" t="s">
        <v>5800</v>
      </c>
      <c r="DT86" s="186" t="s">
        <v>5799</v>
      </c>
      <c r="DU86" s="187" t="s">
        <v>5802</v>
      </c>
      <c r="DV86" s="185" t="s">
        <v>7077</v>
      </c>
      <c r="DW86" s="175">
        <v>301000</v>
      </c>
      <c r="DX86" s="179" t="s">
        <v>7065</v>
      </c>
      <c r="DY86" s="179" t="s">
        <v>60</v>
      </c>
      <c r="DZ86" s="179">
        <v>3</v>
      </c>
      <c r="EA86" s="179" t="s">
        <v>7076</v>
      </c>
      <c r="EB86" s="179" t="s">
        <v>7066</v>
      </c>
      <c r="EC86" s="176" t="s">
        <v>7069</v>
      </c>
      <c r="ED86" s="186" t="s">
        <v>5804</v>
      </c>
      <c r="EE86" s="183">
        <v>0</v>
      </c>
      <c r="EF86" s="186" t="s">
        <v>5798</v>
      </c>
      <c r="EG86" s="186" t="s">
        <v>22</v>
      </c>
      <c r="EH86" s="186">
        <v>2</v>
      </c>
      <c r="EI86" s="186" t="s">
        <v>5800</v>
      </c>
      <c r="EJ86" s="186" t="s">
        <v>5799</v>
      </c>
      <c r="EK86" s="187" t="s">
        <v>5802</v>
      </c>
      <c r="EL86" s="185" t="s">
        <v>5805</v>
      </c>
      <c r="EM86" s="175">
        <v>0</v>
      </c>
      <c r="EN86" s="179" t="s">
        <v>5798</v>
      </c>
      <c r="EO86" s="179" t="s">
        <v>22</v>
      </c>
      <c r="EP86" s="179">
        <v>2</v>
      </c>
      <c r="EQ86" s="179" t="s">
        <v>5800</v>
      </c>
      <c r="ER86" s="179" t="s">
        <v>5799</v>
      </c>
      <c r="ES86" s="176" t="s">
        <v>5802</v>
      </c>
      <c r="ET86" s="186" t="s">
        <v>7074</v>
      </c>
      <c r="EU86" s="186">
        <v>509</v>
      </c>
      <c r="EV86" s="186" t="s">
        <v>7072</v>
      </c>
      <c r="EW86" s="186" t="s">
        <v>22</v>
      </c>
      <c r="EX86" s="186">
        <v>2</v>
      </c>
      <c r="EY86" s="186" t="s">
        <v>7073</v>
      </c>
      <c r="EZ86" s="186" t="s">
        <v>6137</v>
      </c>
      <c r="FA86" s="187" t="s">
        <v>7069</v>
      </c>
      <c r="FB86" s="185" t="s">
        <v>2014</v>
      </c>
      <c r="FC86" s="179">
        <v>4</v>
      </c>
      <c r="FD86" s="179">
        <v>0</v>
      </c>
      <c r="FE86" s="179" t="s">
        <v>22</v>
      </c>
      <c r="FF86" s="179">
        <v>2</v>
      </c>
      <c r="FG86" s="179" t="s">
        <v>2013</v>
      </c>
      <c r="FH86" s="179">
        <v>0</v>
      </c>
      <c r="FI86" s="176" t="s">
        <v>1833</v>
      </c>
      <c r="FJ86" s="185" t="s">
        <v>1153</v>
      </c>
      <c r="FK86" s="186" t="s">
        <v>14</v>
      </c>
      <c r="FL86" s="186" t="s">
        <v>1140</v>
      </c>
      <c r="FM86" s="186" t="s">
        <v>14</v>
      </c>
      <c r="FN86" s="186" t="s">
        <v>14</v>
      </c>
      <c r="FO86" s="186">
        <v>0</v>
      </c>
      <c r="FP86" s="183">
        <v>0</v>
      </c>
      <c r="FQ86" s="184" t="s">
        <v>1143</v>
      </c>
      <c r="FR86" s="185" t="s">
        <v>1154</v>
      </c>
      <c r="FS86" s="179" t="s">
        <v>14</v>
      </c>
      <c r="FT86" s="179" t="s">
        <v>1140</v>
      </c>
      <c r="FU86" s="179" t="s">
        <v>14</v>
      </c>
      <c r="FV86" s="179" t="s">
        <v>14</v>
      </c>
      <c r="FW86" s="179">
        <v>0</v>
      </c>
      <c r="FX86" s="179">
        <v>0</v>
      </c>
      <c r="FY86" s="176" t="s">
        <v>1143</v>
      </c>
      <c r="FZ86" s="186" t="s">
        <v>4364</v>
      </c>
      <c r="GA86" s="186">
        <v>0</v>
      </c>
      <c r="GB86" s="186" t="s">
        <v>3407</v>
      </c>
      <c r="GC86" s="186" t="s">
        <v>22</v>
      </c>
      <c r="GD86" s="186">
        <v>2</v>
      </c>
      <c r="GE86" s="186" t="s">
        <v>3301</v>
      </c>
      <c r="GF86" s="186" t="s">
        <v>3300</v>
      </c>
      <c r="GG86" s="187" t="s">
        <v>4068</v>
      </c>
      <c r="GH86" s="185" t="s">
        <v>4370</v>
      </c>
      <c r="GI86" s="179">
        <v>1</v>
      </c>
      <c r="GJ86" s="179" t="s">
        <v>3407</v>
      </c>
      <c r="GK86" s="179" t="s">
        <v>22</v>
      </c>
      <c r="GL86" s="179">
        <v>2</v>
      </c>
      <c r="GM86" s="179" t="s">
        <v>3301</v>
      </c>
      <c r="GN86" s="179" t="s">
        <v>3300</v>
      </c>
      <c r="GO86" s="176" t="s">
        <v>4068</v>
      </c>
      <c r="GP86" s="186" t="s">
        <v>4365</v>
      </c>
      <c r="GQ86" s="186">
        <v>0</v>
      </c>
      <c r="GR86" s="186" t="s">
        <v>3407</v>
      </c>
      <c r="GS86" s="186" t="s">
        <v>22</v>
      </c>
      <c r="GT86" s="186">
        <v>2</v>
      </c>
      <c r="GU86" s="186" t="s">
        <v>3301</v>
      </c>
      <c r="GV86" s="186" t="s">
        <v>3300</v>
      </c>
      <c r="GW86" s="187" t="s">
        <v>4068</v>
      </c>
      <c r="GX86" s="185" t="s">
        <v>4371</v>
      </c>
      <c r="GY86" s="179">
        <v>0</v>
      </c>
      <c r="GZ86" s="179" t="s">
        <v>3407</v>
      </c>
      <c r="HA86" s="179" t="s">
        <v>22</v>
      </c>
      <c r="HB86" s="179">
        <v>2</v>
      </c>
      <c r="HC86" s="179" t="s">
        <v>3301</v>
      </c>
      <c r="HD86" s="179" t="s">
        <v>3300</v>
      </c>
      <c r="HE86" s="176" t="s">
        <v>4068</v>
      </c>
      <c r="HF86" s="186" t="s">
        <v>4363</v>
      </c>
      <c r="HG86" s="186">
        <v>0</v>
      </c>
      <c r="HH86" s="186" t="s">
        <v>3407</v>
      </c>
      <c r="HI86" s="186" t="s">
        <v>22</v>
      </c>
      <c r="HJ86" s="186">
        <v>2</v>
      </c>
      <c r="HK86" s="186" t="s">
        <v>3301</v>
      </c>
      <c r="HL86" s="186" t="s">
        <v>3300</v>
      </c>
      <c r="HM86" s="187" t="s">
        <v>4068</v>
      </c>
      <c r="HN86" s="185" t="s">
        <v>4369</v>
      </c>
      <c r="HO86" s="179">
        <v>2</v>
      </c>
      <c r="HP86" s="179" t="s">
        <v>3407</v>
      </c>
      <c r="HQ86" s="179" t="s">
        <v>22</v>
      </c>
      <c r="HR86" s="179">
        <v>2</v>
      </c>
      <c r="HS86" s="179" t="s">
        <v>3301</v>
      </c>
      <c r="HT86" s="179" t="s">
        <v>3300</v>
      </c>
      <c r="HU86" s="176" t="s">
        <v>4068</v>
      </c>
      <c r="HV86" s="186" t="s">
        <v>4366</v>
      </c>
      <c r="HW86" s="186">
        <v>1</v>
      </c>
      <c r="HX86" s="186" t="s">
        <v>3407</v>
      </c>
      <c r="HY86" s="186" t="s">
        <v>22</v>
      </c>
      <c r="HZ86" s="186">
        <v>2</v>
      </c>
      <c r="IA86" s="186" t="s">
        <v>3301</v>
      </c>
      <c r="IB86" s="186" t="s">
        <v>3300</v>
      </c>
      <c r="IC86" s="187" t="s">
        <v>4068</v>
      </c>
      <c r="ID86" s="185" t="s">
        <v>4368</v>
      </c>
      <c r="IE86" s="179">
        <v>1</v>
      </c>
      <c r="IF86" s="179" t="s">
        <v>3407</v>
      </c>
      <c r="IG86" s="179" t="s">
        <v>22</v>
      </c>
      <c r="IH86" s="179">
        <v>2</v>
      </c>
      <c r="II86" s="179" t="s">
        <v>3301</v>
      </c>
      <c r="IJ86" s="179" t="s">
        <v>3300</v>
      </c>
      <c r="IK86" s="176" t="s">
        <v>4068</v>
      </c>
      <c r="IL86" s="186" t="s">
        <v>4367</v>
      </c>
      <c r="IM86" s="186">
        <v>3</v>
      </c>
      <c r="IN86" s="186" t="s">
        <v>3407</v>
      </c>
      <c r="IO86" s="186" t="s">
        <v>22</v>
      </c>
      <c r="IP86" s="186">
        <v>2</v>
      </c>
      <c r="IQ86" s="186" t="s">
        <v>3301</v>
      </c>
      <c r="IR86" s="186" t="s">
        <v>3300</v>
      </c>
      <c r="IS86" s="187" t="s">
        <v>4068</v>
      </c>
    </row>
    <row r="87" spans="1:253" s="281" customFormat="1" ht="12.75" customHeight="1" x14ac:dyDescent="0.25">
      <c r="A87" s="281" t="s">
        <v>85</v>
      </c>
      <c r="B87" s="281" t="s">
        <v>7940</v>
      </c>
      <c r="C87" s="281" t="s">
        <v>86</v>
      </c>
      <c r="D87" s="281" t="s">
        <v>87</v>
      </c>
      <c r="E87" s="281" t="s">
        <v>7377</v>
      </c>
      <c r="F87" s="281" t="s">
        <v>5961</v>
      </c>
      <c r="G87" s="174">
        <v>25666000</v>
      </c>
      <c r="H87" s="175" t="s">
        <v>2252</v>
      </c>
      <c r="I87" s="175" t="s">
        <v>22</v>
      </c>
      <c r="J87" s="175">
        <v>2</v>
      </c>
      <c r="K87" s="175" t="s">
        <v>5960</v>
      </c>
      <c r="L87" s="175" t="s">
        <v>5959</v>
      </c>
      <c r="M87" s="176" t="s">
        <v>5962</v>
      </c>
      <c r="N87" s="185" t="s">
        <v>5966</v>
      </c>
      <c r="O87" s="177">
        <v>120410</v>
      </c>
      <c r="P87" s="177" t="s">
        <v>5963</v>
      </c>
      <c r="Q87" s="177" t="s">
        <v>22</v>
      </c>
      <c r="R87" s="177">
        <v>2</v>
      </c>
      <c r="S87" s="177" t="s">
        <v>5965</v>
      </c>
      <c r="T87" s="177" t="s">
        <v>5964</v>
      </c>
      <c r="U87" s="178" t="s">
        <v>5962</v>
      </c>
      <c r="V87" s="185" t="s">
        <v>5968</v>
      </c>
      <c r="W87" s="175">
        <v>25666000</v>
      </c>
      <c r="X87" s="175" t="s">
        <v>2252</v>
      </c>
      <c r="Y87" s="175" t="s">
        <v>22</v>
      </c>
      <c r="Z87" s="175">
        <v>2</v>
      </c>
      <c r="AA87" s="175" t="s">
        <v>5967</v>
      </c>
      <c r="AB87" s="175" t="s">
        <v>5959</v>
      </c>
      <c r="AC87" s="176" t="s">
        <v>5962</v>
      </c>
      <c r="AD87" s="185" t="s">
        <v>5970</v>
      </c>
      <c r="AE87" s="183">
        <v>25666000</v>
      </c>
      <c r="AF87" s="183" t="s">
        <v>2252</v>
      </c>
      <c r="AG87" s="183" t="s">
        <v>22</v>
      </c>
      <c r="AH87" s="183">
        <v>2</v>
      </c>
      <c r="AI87" s="183" t="s">
        <v>5969</v>
      </c>
      <c r="AJ87" s="183" t="s">
        <v>5959</v>
      </c>
      <c r="AK87" s="184" t="s">
        <v>5962</v>
      </c>
      <c r="AL87" s="185" t="s">
        <v>5972</v>
      </c>
      <c r="AM87" s="175" t="s">
        <v>14</v>
      </c>
      <c r="AN87" s="175" t="s">
        <v>14</v>
      </c>
      <c r="AO87" s="175" t="s">
        <v>14</v>
      </c>
      <c r="AP87" s="175" t="s">
        <v>14</v>
      </c>
      <c r="AQ87" s="175" t="s">
        <v>5971</v>
      </c>
      <c r="AR87" s="175" t="s">
        <v>14</v>
      </c>
      <c r="AS87" s="176" t="s">
        <v>5962</v>
      </c>
      <c r="AT87" s="186" t="s">
        <v>94</v>
      </c>
      <c r="AU87" s="183" t="s">
        <v>14</v>
      </c>
      <c r="AV87" s="183">
        <v>0</v>
      </c>
      <c r="AW87" s="183" t="s">
        <v>14</v>
      </c>
      <c r="AX87" s="183" t="s">
        <v>14</v>
      </c>
      <c r="AY87" s="183">
        <v>0</v>
      </c>
      <c r="AZ87" s="183">
        <v>0</v>
      </c>
      <c r="BA87" s="184" t="s">
        <v>75</v>
      </c>
      <c r="BB87" s="185" t="s">
        <v>93</v>
      </c>
      <c r="BC87" s="175" t="s">
        <v>14</v>
      </c>
      <c r="BD87" s="175">
        <v>0</v>
      </c>
      <c r="BE87" s="175" t="s">
        <v>14</v>
      </c>
      <c r="BF87" s="175" t="s">
        <v>14</v>
      </c>
      <c r="BG87" s="175">
        <v>0</v>
      </c>
      <c r="BH87" s="175">
        <v>0</v>
      </c>
      <c r="BI87" s="176" t="s">
        <v>75</v>
      </c>
      <c r="BJ87" s="186" t="s">
        <v>5975</v>
      </c>
      <c r="BK87" s="186">
        <v>10</v>
      </c>
      <c r="BL87" s="186" t="s">
        <v>5973</v>
      </c>
      <c r="BM87" s="186" t="s">
        <v>60</v>
      </c>
      <c r="BN87" s="186">
        <v>3</v>
      </c>
      <c r="BO87" s="186" t="s">
        <v>5974</v>
      </c>
      <c r="BP87" s="183" t="s">
        <v>2949</v>
      </c>
      <c r="BQ87" s="187" t="s">
        <v>5962</v>
      </c>
      <c r="BR87" s="185" t="s">
        <v>88</v>
      </c>
      <c r="BS87" s="179" t="s">
        <v>14</v>
      </c>
      <c r="BT87" s="179">
        <v>0</v>
      </c>
      <c r="BU87" s="179" t="s">
        <v>14</v>
      </c>
      <c r="BV87" s="179" t="s">
        <v>14</v>
      </c>
      <c r="BW87" s="179">
        <v>0</v>
      </c>
      <c r="BX87" s="179">
        <v>0</v>
      </c>
      <c r="BY87" s="176" t="s">
        <v>75</v>
      </c>
      <c r="BZ87" s="186" t="s">
        <v>89</v>
      </c>
      <c r="CA87" s="186" t="s">
        <v>14</v>
      </c>
      <c r="CB87" s="186">
        <v>0</v>
      </c>
      <c r="CC87" s="186" t="s">
        <v>14</v>
      </c>
      <c r="CD87" s="186" t="s">
        <v>14</v>
      </c>
      <c r="CE87" s="186">
        <v>0</v>
      </c>
      <c r="CF87" s="186">
        <v>0</v>
      </c>
      <c r="CG87" s="187" t="s">
        <v>75</v>
      </c>
      <c r="CH87" s="185" t="s">
        <v>8371</v>
      </c>
      <c r="CI87" s="186" t="e">
        <v>#N/A</v>
      </c>
      <c r="CJ87" s="186" t="e">
        <v>#N/A</v>
      </c>
      <c r="CK87" s="186" t="e">
        <v>#N/A</v>
      </c>
      <c r="CL87" s="186" t="e">
        <v>#N/A</v>
      </c>
      <c r="CM87" s="186" t="e">
        <v>#N/A</v>
      </c>
      <c r="CN87" s="186" t="e">
        <v>#N/A</v>
      </c>
      <c r="CO87" s="188" t="e">
        <v>#N/A</v>
      </c>
      <c r="CP87" s="186" t="s">
        <v>92</v>
      </c>
      <c r="CQ87" s="179" t="s">
        <v>14</v>
      </c>
      <c r="CR87" s="179">
        <v>0</v>
      </c>
      <c r="CS87" s="179" t="s">
        <v>14</v>
      </c>
      <c r="CT87" s="179" t="s">
        <v>14</v>
      </c>
      <c r="CU87" s="179">
        <v>0</v>
      </c>
      <c r="CV87" s="179">
        <v>0</v>
      </c>
      <c r="CW87" s="176" t="s">
        <v>75</v>
      </c>
      <c r="CX87" s="186" t="s">
        <v>1158</v>
      </c>
      <c r="CY87" s="183">
        <v>10429000</v>
      </c>
      <c r="CZ87" s="183" t="s">
        <v>2458</v>
      </c>
      <c r="DA87" s="183" t="s">
        <v>22</v>
      </c>
      <c r="DB87" s="183">
        <v>2</v>
      </c>
      <c r="DC87" s="183" t="s">
        <v>2460</v>
      </c>
      <c r="DD87" s="183" t="s">
        <v>2459</v>
      </c>
      <c r="DE87" s="189" t="s">
        <v>2423</v>
      </c>
      <c r="DF87" s="185" t="s">
        <v>2462</v>
      </c>
      <c r="DG87" s="175">
        <v>0</v>
      </c>
      <c r="DH87" s="179" t="s">
        <v>2458</v>
      </c>
      <c r="DI87" s="179" t="s">
        <v>22</v>
      </c>
      <c r="DJ87" s="179">
        <v>2</v>
      </c>
      <c r="DK87" s="179" t="s">
        <v>2460</v>
      </c>
      <c r="DL87" s="179" t="s">
        <v>2459</v>
      </c>
      <c r="DM87" s="176" t="s">
        <v>2423</v>
      </c>
      <c r="DN87" s="186" t="s">
        <v>2465</v>
      </c>
      <c r="DO87" s="183">
        <v>15120000</v>
      </c>
      <c r="DP87" s="186" t="s">
        <v>2458</v>
      </c>
      <c r="DQ87" s="186" t="s">
        <v>22</v>
      </c>
      <c r="DR87" s="186">
        <v>2</v>
      </c>
      <c r="DS87" s="186" t="s">
        <v>2460</v>
      </c>
      <c r="DT87" s="186" t="s">
        <v>2459</v>
      </c>
      <c r="DU87" s="187" t="s">
        <v>2423</v>
      </c>
      <c r="DV87" s="185" t="s">
        <v>2463</v>
      </c>
      <c r="DW87" s="175">
        <v>4970000</v>
      </c>
      <c r="DX87" s="179" t="s">
        <v>2458</v>
      </c>
      <c r="DY87" s="179" t="s">
        <v>22</v>
      </c>
      <c r="DZ87" s="179">
        <v>2</v>
      </c>
      <c r="EA87" s="179" t="s">
        <v>2460</v>
      </c>
      <c r="EB87" s="179" t="s">
        <v>2459</v>
      </c>
      <c r="EC87" s="176" t="s">
        <v>2423</v>
      </c>
      <c r="ED87" s="186" t="s">
        <v>2464</v>
      </c>
      <c r="EE87" s="183">
        <v>5459000</v>
      </c>
      <c r="EF87" s="186" t="s">
        <v>2458</v>
      </c>
      <c r="EG87" s="186" t="s">
        <v>22</v>
      </c>
      <c r="EH87" s="186">
        <v>2</v>
      </c>
      <c r="EI87" s="186" t="s">
        <v>2460</v>
      </c>
      <c r="EJ87" s="186" t="s">
        <v>2459</v>
      </c>
      <c r="EK87" s="187" t="s">
        <v>2423</v>
      </c>
      <c r="EL87" s="185" t="s">
        <v>2461</v>
      </c>
      <c r="EM87" s="175">
        <v>0</v>
      </c>
      <c r="EN87" s="179" t="s">
        <v>2458</v>
      </c>
      <c r="EO87" s="179" t="s">
        <v>22</v>
      </c>
      <c r="EP87" s="179">
        <v>2</v>
      </c>
      <c r="EQ87" s="179" t="s">
        <v>2460</v>
      </c>
      <c r="ER87" s="179" t="s">
        <v>2459</v>
      </c>
      <c r="ES87" s="176" t="s">
        <v>2423</v>
      </c>
      <c r="ET87" s="186" t="s">
        <v>5976</v>
      </c>
      <c r="EU87" s="186">
        <v>10</v>
      </c>
      <c r="EV87" s="186" t="s">
        <v>5973</v>
      </c>
      <c r="EW87" s="186" t="s">
        <v>60</v>
      </c>
      <c r="EX87" s="186">
        <v>3</v>
      </c>
      <c r="EY87" s="186" t="s">
        <v>5974</v>
      </c>
      <c r="EZ87" s="186" t="s">
        <v>2949</v>
      </c>
      <c r="FA87" s="187" t="s">
        <v>5962</v>
      </c>
      <c r="FB87" s="185" t="s">
        <v>91</v>
      </c>
      <c r="FC87" s="179">
        <v>1</v>
      </c>
      <c r="FD87" s="179">
        <v>0</v>
      </c>
      <c r="FE87" s="179" t="s">
        <v>22</v>
      </c>
      <c r="FF87" s="179">
        <v>2</v>
      </c>
      <c r="FG87" s="179" t="s">
        <v>90</v>
      </c>
      <c r="FH87" s="179">
        <v>0</v>
      </c>
      <c r="FI87" s="176" t="s">
        <v>75</v>
      </c>
      <c r="FJ87" s="185" t="s">
        <v>95</v>
      </c>
      <c r="FK87" s="186" t="s">
        <v>14</v>
      </c>
      <c r="FL87" s="186">
        <v>0</v>
      </c>
      <c r="FM87" s="186" t="s">
        <v>14</v>
      </c>
      <c r="FN87" s="186" t="s">
        <v>14</v>
      </c>
      <c r="FO87" s="186">
        <v>0</v>
      </c>
      <c r="FP87" s="183">
        <v>0</v>
      </c>
      <c r="FQ87" s="184" t="s">
        <v>75</v>
      </c>
      <c r="FR87" s="185" t="s">
        <v>96</v>
      </c>
      <c r="FS87" s="179" t="s">
        <v>14</v>
      </c>
      <c r="FT87" s="179">
        <v>0</v>
      </c>
      <c r="FU87" s="179" t="s">
        <v>14</v>
      </c>
      <c r="FV87" s="179" t="s">
        <v>14</v>
      </c>
      <c r="FW87" s="179">
        <v>0</v>
      </c>
      <c r="FX87" s="179">
        <v>0</v>
      </c>
      <c r="FY87" s="176" t="s">
        <v>75</v>
      </c>
      <c r="FZ87" s="186" t="s">
        <v>3883</v>
      </c>
      <c r="GA87" s="186">
        <v>1</v>
      </c>
      <c r="GB87" s="186" t="s">
        <v>3407</v>
      </c>
      <c r="GC87" s="186" t="s">
        <v>22</v>
      </c>
      <c r="GD87" s="186">
        <v>2</v>
      </c>
      <c r="GE87" s="186" t="s">
        <v>3301</v>
      </c>
      <c r="GF87" s="186" t="s">
        <v>3300</v>
      </c>
      <c r="GG87" s="187" t="s">
        <v>3716</v>
      </c>
      <c r="GH87" s="185" t="s">
        <v>3889</v>
      </c>
      <c r="GI87" s="179">
        <v>2</v>
      </c>
      <c r="GJ87" s="179" t="s">
        <v>3407</v>
      </c>
      <c r="GK87" s="179" t="s">
        <v>22</v>
      </c>
      <c r="GL87" s="179">
        <v>2</v>
      </c>
      <c r="GM87" s="179" t="s">
        <v>3301</v>
      </c>
      <c r="GN87" s="179" t="s">
        <v>3300</v>
      </c>
      <c r="GO87" s="176" t="s">
        <v>3716</v>
      </c>
      <c r="GP87" s="186" t="s">
        <v>3884</v>
      </c>
      <c r="GQ87" s="186">
        <v>2</v>
      </c>
      <c r="GR87" s="186" t="s">
        <v>3407</v>
      </c>
      <c r="GS87" s="186" t="s">
        <v>22</v>
      </c>
      <c r="GT87" s="186">
        <v>2</v>
      </c>
      <c r="GU87" s="186" t="s">
        <v>3301</v>
      </c>
      <c r="GV87" s="186" t="s">
        <v>3300</v>
      </c>
      <c r="GW87" s="187" t="s">
        <v>3716</v>
      </c>
      <c r="GX87" s="185" t="s">
        <v>3890</v>
      </c>
      <c r="GY87" s="179">
        <v>0</v>
      </c>
      <c r="GZ87" s="179" t="s">
        <v>3407</v>
      </c>
      <c r="HA87" s="179" t="s">
        <v>22</v>
      </c>
      <c r="HB87" s="179">
        <v>2</v>
      </c>
      <c r="HC87" s="179" t="s">
        <v>3301</v>
      </c>
      <c r="HD87" s="179" t="s">
        <v>3300</v>
      </c>
      <c r="HE87" s="176" t="s">
        <v>3716</v>
      </c>
      <c r="HF87" s="186" t="s">
        <v>3882</v>
      </c>
      <c r="HG87" s="186">
        <v>3</v>
      </c>
      <c r="HH87" s="186" t="s">
        <v>3407</v>
      </c>
      <c r="HI87" s="186" t="s">
        <v>22</v>
      </c>
      <c r="HJ87" s="186">
        <v>2</v>
      </c>
      <c r="HK87" s="186" t="s">
        <v>3301</v>
      </c>
      <c r="HL87" s="186" t="s">
        <v>3300</v>
      </c>
      <c r="HM87" s="187" t="s">
        <v>3716</v>
      </c>
      <c r="HN87" s="185" t="s">
        <v>3888</v>
      </c>
      <c r="HO87" s="179">
        <v>3</v>
      </c>
      <c r="HP87" s="179" t="s">
        <v>3407</v>
      </c>
      <c r="HQ87" s="179" t="s">
        <v>22</v>
      </c>
      <c r="HR87" s="179">
        <v>2</v>
      </c>
      <c r="HS87" s="179" t="s">
        <v>3301</v>
      </c>
      <c r="HT87" s="179" t="s">
        <v>3300</v>
      </c>
      <c r="HU87" s="176" t="s">
        <v>3716</v>
      </c>
      <c r="HV87" s="186" t="s">
        <v>3885</v>
      </c>
      <c r="HW87" s="186">
        <v>0</v>
      </c>
      <c r="HX87" s="186" t="s">
        <v>3407</v>
      </c>
      <c r="HY87" s="186" t="s">
        <v>22</v>
      </c>
      <c r="HZ87" s="186">
        <v>2</v>
      </c>
      <c r="IA87" s="186" t="s">
        <v>3301</v>
      </c>
      <c r="IB87" s="186" t="s">
        <v>3300</v>
      </c>
      <c r="IC87" s="187" t="s">
        <v>3716</v>
      </c>
      <c r="ID87" s="185" t="s">
        <v>3887</v>
      </c>
      <c r="IE87" s="179">
        <v>0</v>
      </c>
      <c r="IF87" s="179" t="s">
        <v>3407</v>
      </c>
      <c r="IG87" s="179" t="s">
        <v>22</v>
      </c>
      <c r="IH87" s="179">
        <v>2</v>
      </c>
      <c r="II87" s="179" t="s">
        <v>3301</v>
      </c>
      <c r="IJ87" s="179" t="s">
        <v>3300</v>
      </c>
      <c r="IK87" s="176" t="s">
        <v>3716</v>
      </c>
      <c r="IL87" s="186" t="s">
        <v>3886</v>
      </c>
      <c r="IM87" s="186">
        <v>3</v>
      </c>
      <c r="IN87" s="186" t="s">
        <v>3407</v>
      </c>
      <c r="IO87" s="186" t="s">
        <v>22</v>
      </c>
      <c r="IP87" s="186">
        <v>2</v>
      </c>
      <c r="IQ87" s="186" t="s">
        <v>3301</v>
      </c>
      <c r="IR87" s="186" t="s">
        <v>3300</v>
      </c>
      <c r="IS87" s="187" t="s">
        <v>3716</v>
      </c>
    </row>
    <row r="88" spans="1:253" s="281" customFormat="1" ht="12.75" customHeight="1" x14ac:dyDescent="0.25">
      <c r="A88" s="281" t="s">
        <v>248</v>
      </c>
      <c r="B88" s="281" t="s">
        <v>7945</v>
      </c>
      <c r="C88" s="281" t="s">
        <v>249</v>
      </c>
      <c r="D88" s="281" t="s">
        <v>250</v>
      </c>
      <c r="E88" s="281" t="s">
        <v>7514</v>
      </c>
      <c r="F88" s="281" t="s">
        <v>5745</v>
      </c>
      <c r="G88" s="182">
        <v>5200000</v>
      </c>
      <c r="H88" s="183" t="s">
        <v>5742</v>
      </c>
      <c r="I88" s="183" t="s">
        <v>42</v>
      </c>
      <c r="J88" s="183">
        <v>1</v>
      </c>
      <c r="K88" s="183" t="s">
        <v>5744</v>
      </c>
      <c r="L88" s="183" t="s">
        <v>5743</v>
      </c>
      <c r="M88" s="184" t="s">
        <v>5736</v>
      </c>
      <c r="N88" s="185" t="s">
        <v>5749</v>
      </c>
      <c r="O88" s="183">
        <v>6020</v>
      </c>
      <c r="P88" s="183" t="s">
        <v>5746</v>
      </c>
      <c r="Q88" s="183" t="s">
        <v>60</v>
      </c>
      <c r="R88" s="183">
        <v>3</v>
      </c>
      <c r="S88" s="183" t="s">
        <v>5748</v>
      </c>
      <c r="T88" s="183" t="s">
        <v>5747</v>
      </c>
      <c r="U88" s="184" t="s">
        <v>5736</v>
      </c>
      <c r="V88" s="185" t="s">
        <v>5751</v>
      </c>
      <c r="W88" s="183">
        <v>5200000</v>
      </c>
      <c r="X88" s="183" t="s">
        <v>5742</v>
      </c>
      <c r="Y88" s="183" t="s">
        <v>42</v>
      </c>
      <c r="Z88" s="183">
        <v>1</v>
      </c>
      <c r="AA88" s="183" t="s">
        <v>5750</v>
      </c>
      <c r="AB88" s="183" t="s">
        <v>5743</v>
      </c>
      <c r="AC88" s="184" t="s">
        <v>5736</v>
      </c>
      <c r="AD88" s="185" t="s">
        <v>5753</v>
      </c>
      <c r="AE88" s="183">
        <v>5200000</v>
      </c>
      <c r="AF88" s="183" t="s">
        <v>5742</v>
      </c>
      <c r="AG88" s="183" t="s">
        <v>42</v>
      </c>
      <c r="AH88" s="183">
        <v>1</v>
      </c>
      <c r="AI88" s="183" t="s">
        <v>5752</v>
      </c>
      <c r="AJ88" s="183" t="s">
        <v>5743</v>
      </c>
      <c r="AK88" s="184" t="s">
        <v>5736</v>
      </c>
      <c r="AL88" s="185" t="s">
        <v>5757</v>
      </c>
      <c r="AM88" s="183">
        <v>6389000</v>
      </c>
      <c r="AN88" s="183" t="s">
        <v>5754</v>
      </c>
      <c r="AO88" s="183" t="s">
        <v>42</v>
      </c>
      <c r="AP88" s="183">
        <v>1</v>
      </c>
      <c r="AQ88" s="183" t="s">
        <v>5756</v>
      </c>
      <c r="AR88" s="183" t="s">
        <v>5755</v>
      </c>
      <c r="AS88" s="184" t="s">
        <v>5736</v>
      </c>
      <c r="AT88" s="186" t="s">
        <v>6717</v>
      </c>
      <c r="AU88" s="183">
        <v>1012</v>
      </c>
      <c r="AV88" s="183" t="s">
        <v>6714</v>
      </c>
      <c r="AW88" s="183" t="s">
        <v>22</v>
      </c>
      <c r="AX88" s="183">
        <v>2</v>
      </c>
      <c r="AY88" s="183" t="s">
        <v>6716</v>
      </c>
      <c r="AZ88" s="183" t="s">
        <v>6715</v>
      </c>
      <c r="BA88" s="184" t="s">
        <v>6557</v>
      </c>
      <c r="BB88" s="185" t="s">
        <v>261</v>
      </c>
      <c r="BC88" s="183" t="s">
        <v>14</v>
      </c>
      <c r="BD88" s="183">
        <v>0</v>
      </c>
      <c r="BE88" s="183" t="s">
        <v>14</v>
      </c>
      <c r="BF88" s="183" t="s">
        <v>14</v>
      </c>
      <c r="BG88" s="183" t="s">
        <v>260</v>
      </c>
      <c r="BH88" s="183">
        <v>0</v>
      </c>
      <c r="BI88" s="184" t="s">
        <v>212</v>
      </c>
      <c r="BJ88" s="186" t="s">
        <v>6719</v>
      </c>
      <c r="BK88" s="186">
        <v>11</v>
      </c>
      <c r="BL88" s="186" t="s">
        <v>6714</v>
      </c>
      <c r="BM88" s="186" t="s">
        <v>22</v>
      </c>
      <c r="BN88" s="186">
        <v>2</v>
      </c>
      <c r="BO88" s="186" t="s">
        <v>6718</v>
      </c>
      <c r="BP88" s="183" t="s">
        <v>6715</v>
      </c>
      <c r="BQ88" s="187" t="s">
        <v>6557</v>
      </c>
      <c r="BR88" s="185" t="s">
        <v>254</v>
      </c>
      <c r="BS88" s="186">
        <v>160000</v>
      </c>
      <c r="BT88" s="186" t="s">
        <v>251</v>
      </c>
      <c r="BU88" s="186" t="s">
        <v>22</v>
      </c>
      <c r="BV88" s="186">
        <v>2</v>
      </c>
      <c r="BW88" s="186" t="s">
        <v>253</v>
      </c>
      <c r="BX88" s="186" t="s">
        <v>252</v>
      </c>
      <c r="BY88" s="184" t="s">
        <v>212</v>
      </c>
      <c r="BZ88" s="186" t="s">
        <v>257</v>
      </c>
      <c r="CA88" s="186">
        <v>11422</v>
      </c>
      <c r="CB88" s="186" t="s">
        <v>251</v>
      </c>
      <c r="CC88" s="186" t="s">
        <v>22</v>
      </c>
      <c r="CD88" s="186">
        <v>2</v>
      </c>
      <c r="CE88" s="186" t="s">
        <v>256</v>
      </c>
      <c r="CF88" s="186" t="s">
        <v>255</v>
      </c>
      <c r="CG88" s="187" t="s">
        <v>212</v>
      </c>
      <c r="CH88" s="185" t="s">
        <v>8372</v>
      </c>
      <c r="CI88" s="186" t="e">
        <v>#N/A</v>
      </c>
      <c r="CJ88" s="186" t="e">
        <v>#N/A</v>
      </c>
      <c r="CK88" s="186" t="e">
        <v>#N/A</v>
      </c>
      <c r="CL88" s="186" t="e">
        <v>#N/A</v>
      </c>
      <c r="CM88" s="186" t="e">
        <v>#N/A</v>
      </c>
      <c r="CN88" s="186" t="e">
        <v>#N/A</v>
      </c>
      <c r="CO88" s="188" t="e">
        <v>#N/A</v>
      </c>
      <c r="CP88" s="186" t="s">
        <v>2148</v>
      </c>
      <c r="CQ88" s="186" t="s">
        <v>14</v>
      </c>
      <c r="CR88" s="186" t="s">
        <v>2145</v>
      </c>
      <c r="CS88" s="186" t="s">
        <v>14</v>
      </c>
      <c r="CT88" s="186" t="s">
        <v>14</v>
      </c>
      <c r="CU88" s="186" t="s">
        <v>2147</v>
      </c>
      <c r="CV88" s="186" t="s">
        <v>2146</v>
      </c>
      <c r="CW88" s="184" t="s">
        <v>2132</v>
      </c>
      <c r="CX88" s="186" t="s">
        <v>5760</v>
      </c>
      <c r="CY88" s="183">
        <v>2450000</v>
      </c>
      <c r="CZ88" s="183" t="s">
        <v>5758</v>
      </c>
      <c r="DA88" s="183" t="s">
        <v>42</v>
      </c>
      <c r="DB88" s="183">
        <v>1</v>
      </c>
      <c r="DC88" s="183" t="s">
        <v>5761</v>
      </c>
      <c r="DD88" s="183" t="s">
        <v>5759</v>
      </c>
      <c r="DE88" s="189" t="s">
        <v>5736</v>
      </c>
      <c r="DF88" s="185" t="s">
        <v>5762</v>
      </c>
      <c r="DG88" s="183">
        <v>0</v>
      </c>
      <c r="DH88" s="186" t="s">
        <v>5758</v>
      </c>
      <c r="DI88" s="186" t="s">
        <v>42</v>
      </c>
      <c r="DJ88" s="186">
        <v>1</v>
      </c>
      <c r="DK88" s="186" t="s">
        <v>5761</v>
      </c>
      <c r="DL88" s="186" t="s">
        <v>5759</v>
      </c>
      <c r="DM88" s="184" t="s">
        <v>5736</v>
      </c>
      <c r="DN88" s="186" t="s">
        <v>5763</v>
      </c>
      <c r="DO88" s="183">
        <v>2750000</v>
      </c>
      <c r="DP88" s="186" t="s">
        <v>5758</v>
      </c>
      <c r="DQ88" s="186" t="s">
        <v>42</v>
      </c>
      <c r="DR88" s="186">
        <v>1</v>
      </c>
      <c r="DS88" s="186" t="s">
        <v>5761</v>
      </c>
      <c r="DT88" s="186" t="s">
        <v>5759</v>
      </c>
      <c r="DU88" s="187" t="s">
        <v>5736</v>
      </c>
      <c r="DV88" s="185" t="s">
        <v>5764</v>
      </c>
      <c r="DW88" s="183">
        <v>0</v>
      </c>
      <c r="DX88" s="186" t="s">
        <v>5758</v>
      </c>
      <c r="DY88" s="186" t="s">
        <v>42</v>
      </c>
      <c r="DZ88" s="186">
        <v>1</v>
      </c>
      <c r="EA88" s="186" t="s">
        <v>5761</v>
      </c>
      <c r="EB88" s="186" t="s">
        <v>5759</v>
      </c>
      <c r="EC88" s="184" t="s">
        <v>5736</v>
      </c>
      <c r="ED88" s="186" t="s">
        <v>5765</v>
      </c>
      <c r="EE88" s="183">
        <v>980000</v>
      </c>
      <c r="EF88" s="186" t="s">
        <v>5758</v>
      </c>
      <c r="EG88" s="186" t="s">
        <v>42</v>
      </c>
      <c r="EH88" s="186">
        <v>1</v>
      </c>
      <c r="EI88" s="186" t="s">
        <v>5761</v>
      </c>
      <c r="EJ88" s="186" t="s">
        <v>5759</v>
      </c>
      <c r="EK88" s="187" t="s">
        <v>5736</v>
      </c>
      <c r="EL88" s="185" t="s">
        <v>5766</v>
      </c>
      <c r="EM88" s="183">
        <v>1470000</v>
      </c>
      <c r="EN88" s="186" t="s">
        <v>5758</v>
      </c>
      <c r="EO88" s="186" t="s">
        <v>42</v>
      </c>
      <c r="EP88" s="186">
        <v>1</v>
      </c>
      <c r="EQ88" s="186" t="s">
        <v>5761</v>
      </c>
      <c r="ER88" s="186" t="s">
        <v>5759</v>
      </c>
      <c r="ES88" s="184" t="s">
        <v>5736</v>
      </c>
      <c r="ET88" s="186" t="s">
        <v>3342</v>
      </c>
      <c r="EU88" s="186">
        <v>9</v>
      </c>
      <c r="EV88" s="186" t="s">
        <v>3339</v>
      </c>
      <c r="EW88" s="186" t="s">
        <v>60</v>
      </c>
      <c r="EX88" s="186">
        <v>3</v>
      </c>
      <c r="EY88" s="186" t="s">
        <v>3341</v>
      </c>
      <c r="EZ88" s="186" t="s">
        <v>3340</v>
      </c>
      <c r="FA88" s="187" t="s">
        <v>3328</v>
      </c>
      <c r="FB88" s="185" t="s">
        <v>259</v>
      </c>
      <c r="FC88" s="186">
        <v>4</v>
      </c>
      <c r="FD88" s="186">
        <v>0</v>
      </c>
      <c r="FE88" s="186" t="s">
        <v>22</v>
      </c>
      <c r="FF88" s="186">
        <v>2</v>
      </c>
      <c r="FG88" s="186" t="s">
        <v>258</v>
      </c>
      <c r="FH88" s="186">
        <v>0</v>
      </c>
      <c r="FI88" s="184" t="s">
        <v>212</v>
      </c>
      <c r="FJ88" s="185" t="s">
        <v>262</v>
      </c>
      <c r="FK88" s="186" t="s">
        <v>14</v>
      </c>
      <c r="FL88" s="186">
        <v>0</v>
      </c>
      <c r="FM88" s="186" t="s">
        <v>14</v>
      </c>
      <c r="FN88" s="186" t="s">
        <v>14</v>
      </c>
      <c r="FO88" s="186">
        <v>0</v>
      </c>
      <c r="FP88" s="183">
        <v>0</v>
      </c>
      <c r="FQ88" s="184" t="s">
        <v>212</v>
      </c>
      <c r="FR88" s="185" t="s">
        <v>1257</v>
      </c>
      <c r="FS88" s="186">
        <v>4950000</v>
      </c>
      <c r="FT88" s="186" t="s">
        <v>1254</v>
      </c>
      <c r="FU88" s="186" t="s">
        <v>22</v>
      </c>
      <c r="FV88" s="186">
        <v>2</v>
      </c>
      <c r="FW88" s="186" t="s">
        <v>1256</v>
      </c>
      <c r="FX88" s="186" t="s">
        <v>1255</v>
      </c>
      <c r="FY88" s="184" t="s">
        <v>1245</v>
      </c>
      <c r="FZ88" s="186" t="s">
        <v>3892</v>
      </c>
      <c r="GA88" s="186">
        <v>2</v>
      </c>
      <c r="GB88" s="186" t="s">
        <v>3407</v>
      </c>
      <c r="GC88" s="186" t="s">
        <v>22</v>
      </c>
      <c r="GD88" s="186">
        <v>2</v>
      </c>
      <c r="GE88" s="186" t="s">
        <v>3301</v>
      </c>
      <c r="GF88" s="186" t="s">
        <v>3300</v>
      </c>
      <c r="GG88" s="187" t="s">
        <v>3716</v>
      </c>
      <c r="GH88" s="185" t="s">
        <v>3898</v>
      </c>
      <c r="GI88" s="186">
        <v>3</v>
      </c>
      <c r="GJ88" s="186" t="s">
        <v>3407</v>
      </c>
      <c r="GK88" s="186" t="s">
        <v>22</v>
      </c>
      <c r="GL88" s="186">
        <v>2</v>
      </c>
      <c r="GM88" s="186" t="s">
        <v>3301</v>
      </c>
      <c r="GN88" s="186" t="s">
        <v>3300</v>
      </c>
      <c r="GO88" s="184" t="s">
        <v>3716</v>
      </c>
      <c r="GP88" s="186" t="s">
        <v>3893</v>
      </c>
      <c r="GQ88" s="186">
        <v>3</v>
      </c>
      <c r="GR88" s="186" t="s">
        <v>3407</v>
      </c>
      <c r="GS88" s="186" t="s">
        <v>22</v>
      </c>
      <c r="GT88" s="186">
        <v>2</v>
      </c>
      <c r="GU88" s="186" t="s">
        <v>3301</v>
      </c>
      <c r="GV88" s="186" t="s">
        <v>3300</v>
      </c>
      <c r="GW88" s="187" t="s">
        <v>3716</v>
      </c>
      <c r="GX88" s="185" t="s">
        <v>3899</v>
      </c>
      <c r="GY88" s="186">
        <v>0</v>
      </c>
      <c r="GZ88" s="186" t="s">
        <v>3407</v>
      </c>
      <c r="HA88" s="186" t="s">
        <v>22</v>
      </c>
      <c r="HB88" s="186">
        <v>2</v>
      </c>
      <c r="HC88" s="186" t="s">
        <v>3301</v>
      </c>
      <c r="HD88" s="186" t="s">
        <v>3300</v>
      </c>
      <c r="HE88" s="184" t="s">
        <v>3716</v>
      </c>
      <c r="HF88" s="186" t="s">
        <v>3891</v>
      </c>
      <c r="HG88" s="186">
        <v>3</v>
      </c>
      <c r="HH88" s="186" t="s">
        <v>3407</v>
      </c>
      <c r="HI88" s="186" t="s">
        <v>22</v>
      </c>
      <c r="HJ88" s="186">
        <v>2</v>
      </c>
      <c r="HK88" s="186" t="s">
        <v>3301</v>
      </c>
      <c r="HL88" s="186" t="s">
        <v>3300</v>
      </c>
      <c r="HM88" s="187" t="s">
        <v>3716</v>
      </c>
      <c r="HN88" s="185" t="s">
        <v>3897</v>
      </c>
      <c r="HO88" s="186">
        <v>3</v>
      </c>
      <c r="HP88" s="186" t="s">
        <v>3407</v>
      </c>
      <c r="HQ88" s="186" t="s">
        <v>22</v>
      </c>
      <c r="HR88" s="186">
        <v>2</v>
      </c>
      <c r="HS88" s="186" t="s">
        <v>3301</v>
      </c>
      <c r="HT88" s="186" t="s">
        <v>3300</v>
      </c>
      <c r="HU88" s="184" t="s">
        <v>3716</v>
      </c>
      <c r="HV88" s="186" t="s">
        <v>3894</v>
      </c>
      <c r="HW88" s="186">
        <v>2</v>
      </c>
      <c r="HX88" s="186" t="s">
        <v>3407</v>
      </c>
      <c r="HY88" s="186" t="s">
        <v>22</v>
      </c>
      <c r="HZ88" s="186">
        <v>2</v>
      </c>
      <c r="IA88" s="186" t="s">
        <v>3301</v>
      </c>
      <c r="IB88" s="186" t="s">
        <v>3300</v>
      </c>
      <c r="IC88" s="187" t="s">
        <v>3716</v>
      </c>
      <c r="ID88" s="185" t="s">
        <v>3896</v>
      </c>
      <c r="IE88" s="186">
        <v>2</v>
      </c>
      <c r="IF88" s="186" t="s">
        <v>3407</v>
      </c>
      <c r="IG88" s="186" t="s">
        <v>22</v>
      </c>
      <c r="IH88" s="186">
        <v>2</v>
      </c>
      <c r="II88" s="186" t="s">
        <v>3301</v>
      </c>
      <c r="IJ88" s="186" t="s">
        <v>3300</v>
      </c>
      <c r="IK88" s="184" t="s">
        <v>3716</v>
      </c>
      <c r="IL88" s="186" t="s">
        <v>3895</v>
      </c>
      <c r="IM88" s="186">
        <v>2</v>
      </c>
      <c r="IN88" s="186" t="s">
        <v>3407</v>
      </c>
      <c r="IO88" s="186" t="s">
        <v>22</v>
      </c>
      <c r="IP88" s="186">
        <v>2</v>
      </c>
      <c r="IQ88" s="186" t="s">
        <v>3301</v>
      </c>
      <c r="IR88" s="186" t="s">
        <v>3300</v>
      </c>
      <c r="IS88" s="187" t="s">
        <v>3716</v>
      </c>
    </row>
    <row r="89" spans="1:253" s="281" customFormat="1" ht="12.75" customHeight="1" x14ac:dyDescent="0.25">
      <c r="A89" s="281" t="s">
        <v>1015</v>
      </c>
      <c r="B89" s="281" t="s">
        <v>8095</v>
      </c>
      <c r="C89" s="281" t="s">
        <v>1016</v>
      </c>
      <c r="D89" s="281" t="s">
        <v>7889</v>
      </c>
      <c r="E89" s="281" t="s">
        <v>8093</v>
      </c>
      <c r="F89" s="281" t="s">
        <v>6265</v>
      </c>
      <c r="G89" s="174">
        <v>267437000</v>
      </c>
      <c r="H89" s="175" t="s">
        <v>4381</v>
      </c>
      <c r="I89" s="175" t="s">
        <v>42</v>
      </c>
      <c r="J89" s="175">
        <v>1</v>
      </c>
      <c r="K89" s="175" t="s">
        <v>6264</v>
      </c>
      <c r="L89" s="175" t="s">
        <v>4381</v>
      </c>
      <c r="M89" s="176" t="s">
        <v>6101</v>
      </c>
      <c r="N89" s="185" t="s">
        <v>2580</v>
      </c>
      <c r="O89" s="177">
        <v>369002</v>
      </c>
      <c r="P89" s="177" t="s">
        <v>2577</v>
      </c>
      <c r="Q89" s="177" t="s">
        <v>22</v>
      </c>
      <c r="R89" s="177">
        <v>2</v>
      </c>
      <c r="S89" s="177" t="s">
        <v>2579</v>
      </c>
      <c r="T89" s="177" t="s">
        <v>2578</v>
      </c>
      <c r="U89" s="178" t="s">
        <v>2581</v>
      </c>
      <c r="V89" s="185" t="s">
        <v>6267</v>
      </c>
      <c r="W89" s="175">
        <v>19217000</v>
      </c>
      <c r="X89" s="175" t="s">
        <v>4381</v>
      </c>
      <c r="Y89" s="175" t="s">
        <v>42</v>
      </c>
      <c r="Z89" s="175">
        <v>1</v>
      </c>
      <c r="AA89" s="175" t="s">
        <v>6266</v>
      </c>
      <c r="AB89" s="175" t="s">
        <v>4381</v>
      </c>
      <c r="AC89" s="176" t="s">
        <v>6101</v>
      </c>
      <c r="AD89" s="185" t="s">
        <v>6269</v>
      </c>
      <c r="AE89" s="183">
        <v>13183000</v>
      </c>
      <c r="AF89" s="183" t="s">
        <v>4381</v>
      </c>
      <c r="AG89" s="183" t="s">
        <v>22</v>
      </c>
      <c r="AH89" s="183">
        <v>2</v>
      </c>
      <c r="AI89" s="183" t="s">
        <v>6268</v>
      </c>
      <c r="AJ89" s="183" t="s">
        <v>4381</v>
      </c>
      <c r="AK89" s="184" t="s">
        <v>6101</v>
      </c>
      <c r="AL89" s="185" t="s">
        <v>6271</v>
      </c>
      <c r="AM89" s="175">
        <v>5158000</v>
      </c>
      <c r="AN89" s="175" t="s">
        <v>4381</v>
      </c>
      <c r="AO89" s="175" t="s">
        <v>22</v>
      </c>
      <c r="AP89" s="175">
        <v>2</v>
      </c>
      <c r="AQ89" s="175" t="s">
        <v>6270</v>
      </c>
      <c r="AR89" s="175" t="s">
        <v>4381</v>
      </c>
      <c r="AS89" s="176" t="s">
        <v>6101</v>
      </c>
      <c r="AT89" s="186" t="s">
        <v>1698</v>
      </c>
      <c r="AU89" s="183" t="s">
        <v>14</v>
      </c>
      <c r="AV89" s="183">
        <v>0</v>
      </c>
      <c r="AW89" s="183" t="s">
        <v>14</v>
      </c>
      <c r="AX89" s="183" t="s">
        <v>14</v>
      </c>
      <c r="AY89" s="183">
        <v>0</v>
      </c>
      <c r="AZ89" s="183">
        <v>0</v>
      </c>
      <c r="BA89" s="184" t="s">
        <v>1655</v>
      </c>
      <c r="BB89" s="185" t="s">
        <v>1697</v>
      </c>
      <c r="BC89" s="175" t="s">
        <v>14</v>
      </c>
      <c r="BD89" s="175">
        <v>0</v>
      </c>
      <c r="BE89" s="175" t="s">
        <v>14</v>
      </c>
      <c r="BF89" s="175" t="s">
        <v>14</v>
      </c>
      <c r="BG89" s="175">
        <v>0</v>
      </c>
      <c r="BH89" s="175">
        <v>0</v>
      </c>
      <c r="BI89" s="176" t="s">
        <v>1655</v>
      </c>
      <c r="BJ89" s="186" t="s">
        <v>6273</v>
      </c>
      <c r="BK89" s="186">
        <v>1833</v>
      </c>
      <c r="BL89" s="186" t="s">
        <v>4381</v>
      </c>
      <c r="BM89" s="186" t="s">
        <v>22</v>
      </c>
      <c r="BN89" s="186">
        <v>2</v>
      </c>
      <c r="BO89" s="186" t="s">
        <v>6272</v>
      </c>
      <c r="BP89" s="183" t="s">
        <v>4381</v>
      </c>
      <c r="BQ89" s="187" t="s">
        <v>6101</v>
      </c>
      <c r="BR89" s="185" t="s">
        <v>1018</v>
      </c>
      <c r="BS89" s="179">
        <v>0</v>
      </c>
      <c r="BT89" s="179">
        <v>0</v>
      </c>
      <c r="BU89" s="179" t="s">
        <v>22</v>
      </c>
      <c r="BV89" s="179">
        <v>2</v>
      </c>
      <c r="BW89" s="179">
        <v>0</v>
      </c>
      <c r="BX89" s="179">
        <v>0</v>
      </c>
      <c r="BY89" s="176" t="s">
        <v>1019</v>
      </c>
      <c r="BZ89" s="186" t="s">
        <v>1022</v>
      </c>
      <c r="CA89" s="186">
        <v>4300</v>
      </c>
      <c r="CB89" s="186" t="s">
        <v>1020</v>
      </c>
      <c r="CC89" s="186" t="s">
        <v>22</v>
      </c>
      <c r="CD89" s="186">
        <v>2</v>
      </c>
      <c r="CE89" s="186" t="s">
        <v>1021</v>
      </c>
      <c r="CF89" s="186">
        <v>0</v>
      </c>
      <c r="CG89" s="187" t="s">
        <v>1019</v>
      </c>
      <c r="CH89" s="185" t="s">
        <v>8373</v>
      </c>
      <c r="CI89" s="186" t="e">
        <v>#N/A</v>
      </c>
      <c r="CJ89" s="186" t="e">
        <v>#N/A</v>
      </c>
      <c r="CK89" s="186" t="e">
        <v>#N/A</v>
      </c>
      <c r="CL89" s="186" t="e">
        <v>#N/A</v>
      </c>
      <c r="CM89" s="186" t="e">
        <v>#N/A</v>
      </c>
      <c r="CN89" s="186" t="e">
        <v>#N/A</v>
      </c>
      <c r="CO89" s="188" t="e">
        <v>#N/A</v>
      </c>
      <c r="CP89" s="186" t="s">
        <v>1025</v>
      </c>
      <c r="CQ89" s="179">
        <v>5200000</v>
      </c>
      <c r="CR89" s="179" t="s">
        <v>1023</v>
      </c>
      <c r="CS89" s="179" t="s">
        <v>22</v>
      </c>
      <c r="CT89" s="179">
        <v>2</v>
      </c>
      <c r="CU89" s="179" t="s">
        <v>1024</v>
      </c>
      <c r="CV89" s="179">
        <v>0</v>
      </c>
      <c r="CW89" s="176" t="s">
        <v>1019</v>
      </c>
      <c r="CX89" s="186" t="s">
        <v>6277</v>
      </c>
      <c r="CY89" s="183">
        <v>8959000</v>
      </c>
      <c r="CZ89" s="183" t="s">
        <v>4381</v>
      </c>
      <c r="DA89" s="183" t="s">
        <v>22</v>
      </c>
      <c r="DB89" s="183">
        <v>2</v>
      </c>
      <c r="DC89" s="183" t="s">
        <v>6276</v>
      </c>
      <c r="DD89" s="183" t="s">
        <v>4381</v>
      </c>
      <c r="DE89" s="189" t="s">
        <v>6101</v>
      </c>
      <c r="DF89" s="185" t="s">
        <v>6278</v>
      </c>
      <c r="DG89" s="175">
        <v>6035000</v>
      </c>
      <c r="DH89" s="179" t="s">
        <v>4381</v>
      </c>
      <c r="DI89" s="179" t="s">
        <v>22</v>
      </c>
      <c r="DJ89" s="179">
        <v>2</v>
      </c>
      <c r="DK89" s="179" t="s">
        <v>6276</v>
      </c>
      <c r="DL89" s="179" t="s">
        <v>4381</v>
      </c>
      <c r="DM89" s="176" t="s">
        <v>6101</v>
      </c>
      <c r="DN89" s="186" t="s">
        <v>6279</v>
      </c>
      <c r="DO89" s="183">
        <v>4223000</v>
      </c>
      <c r="DP89" s="186" t="s">
        <v>4381</v>
      </c>
      <c r="DQ89" s="186" t="s">
        <v>22</v>
      </c>
      <c r="DR89" s="186">
        <v>2</v>
      </c>
      <c r="DS89" s="186" t="s">
        <v>6276</v>
      </c>
      <c r="DT89" s="186" t="s">
        <v>4381</v>
      </c>
      <c r="DU89" s="187" t="s">
        <v>6101</v>
      </c>
      <c r="DV89" s="185" t="s">
        <v>6280</v>
      </c>
      <c r="DW89" s="175">
        <v>4636000</v>
      </c>
      <c r="DX89" s="179" t="s">
        <v>4381</v>
      </c>
      <c r="DY89" s="179" t="s">
        <v>22</v>
      </c>
      <c r="DZ89" s="179">
        <v>2</v>
      </c>
      <c r="EA89" s="179" t="s">
        <v>6276</v>
      </c>
      <c r="EB89" s="179" t="s">
        <v>4381</v>
      </c>
      <c r="EC89" s="176" t="s">
        <v>6101</v>
      </c>
      <c r="ED89" s="186" t="s">
        <v>6281</v>
      </c>
      <c r="EE89" s="183">
        <v>4201000</v>
      </c>
      <c r="EF89" s="186" t="s">
        <v>4381</v>
      </c>
      <c r="EG89" s="186" t="s">
        <v>22</v>
      </c>
      <c r="EH89" s="186">
        <v>2</v>
      </c>
      <c r="EI89" s="186" t="s">
        <v>6276</v>
      </c>
      <c r="EJ89" s="186" t="s">
        <v>4381</v>
      </c>
      <c r="EK89" s="187" t="s">
        <v>6101</v>
      </c>
      <c r="EL89" s="185" t="s">
        <v>6282</v>
      </c>
      <c r="EM89" s="175">
        <v>122000</v>
      </c>
      <c r="EN89" s="179" t="s">
        <v>4381</v>
      </c>
      <c r="EO89" s="179" t="s">
        <v>22</v>
      </c>
      <c r="EP89" s="179">
        <v>2</v>
      </c>
      <c r="EQ89" s="179" t="s">
        <v>6276</v>
      </c>
      <c r="ER89" s="179" t="s">
        <v>4381</v>
      </c>
      <c r="ES89" s="176" t="s">
        <v>6101</v>
      </c>
      <c r="ET89" s="186" t="s">
        <v>6275</v>
      </c>
      <c r="EU89" s="186">
        <v>4189</v>
      </c>
      <c r="EV89" s="186" t="s">
        <v>4381</v>
      </c>
      <c r="EW89" s="186" t="s">
        <v>22</v>
      </c>
      <c r="EX89" s="186">
        <v>2</v>
      </c>
      <c r="EY89" s="186" t="s">
        <v>6274</v>
      </c>
      <c r="EZ89" s="186" t="s">
        <v>4381</v>
      </c>
      <c r="FA89" s="187" t="s">
        <v>6101</v>
      </c>
      <c r="FB89" s="185" t="s">
        <v>1278</v>
      </c>
      <c r="FC89" s="179">
        <v>5</v>
      </c>
      <c r="FD89" s="179" t="s">
        <v>14</v>
      </c>
      <c r="FE89" s="179" t="s">
        <v>22</v>
      </c>
      <c r="FF89" s="179">
        <v>2</v>
      </c>
      <c r="FG89" s="179" t="s">
        <v>14</v>
      </c>
      <c r="FH89" s="179" t="s">
        <v>14</v>
      </c>
      <c r="FI89" s="176" t="s">
        <v>1279</v>
      </c>
      <c r="FJ89" s="185" t="s">
        <v>1281</v>
      </c>
      <c r="FK89" s="186" t="s">
        <v>14</v>
      </c>
      <c r="FL89" s="186" t="s">
        <v>1280</v>
      </c>
      <c r="FM89" s="186" t="s">
        <v>22</v>
      </c>
      <c r="FN89" s="186">
        <v>2</v>
      </c>
      <c r="FO89" s="186" t="s">
        <v>14</v>
      </c>
      <c r="FP89" s="183" t="s">
        <v>14</v>
      </c>
      <c r="FQ89" s="184" t="s">
        <v>1279</v>
      </c>
      <c r="FR89" s="185" t="s">
        <v>1284</v>
      </c>
      <c r="FS89" s="179">
        <v>800000</v>
      </c>
      <c r="FT89" s="179" t="s">
        <v>1280</v>
      </c>
      <c r="FU89" s="179" t="s">
        <v>22</v>
      </c>
      <c r="FV89" s="179">
        <v>2</v>
      </c>
      <c r="FW89" s="179" t="s">
        <v>1283</v>
      </c>
      <c r="FX89" s="179" t="s">
        <v>1282</v>
      </c>
      <c r="FY89" s="176" t="s">
        <v>1279</v>
      </c>
      <c r="FZ89" s="186" t="s">
        <v>3566</v>
      </c>
      <c r="GA89" s="186">
        <v>1</v>
      </c>
      <c r="GB89" s="186" t="s">
        <v>3407</v>
      </c>
      <c r="GC89" s="186" t="s">
        <v>22</v>
      </c>
      <c r="GD89" s="186">
        <v>2</v>
      </c>
      <c r="GE89" s="186" t="s">
        <v>3301</v>
      </c>
      <c r="GF89" s="186" t="s">
        <v>3300</v>
      </c>
      <c r="GG89" s="187" t="s">
        <v>3409</v>
      </c>
      <c r="GH89" s="185" t="s">
        <v>3572</v>
      </c>
      <c r="GI89" s="179">
        <v>1</v>
      </c>
      <c r="GJ89" s="179" t="s">
        <v>3407</v>
      </c>
      <c r="GK89" s="179" t="s">
        <v>22</v>
      </c>
      <c r="GL89" s="179">
        <v>2</v>
      </c>
      <c r="GM89" s="179" t="s">
        <v>3301</v>
      </c>
      <c r="GN89" s="179" t="s">
        <v>3300</v>
      </c>
      <c r="GO89" s="176" t="s">
        <v>3409</v>
      </c>
      <c r="GP89" s="186" t="s">
        <v>3567</v>
      </c>
      <c r="GQ89" s="186">
        <v>2</v>
      </c>
      <c r="GR89" s="186" t="s">
        <v>3407</v>
      </c>
      <c r="GS89" s="186" t="s">
        <v>22</v>
      </c>
      <c r="GT89" s="186">
        <v>2</v>
      </c>
      <c r="GU89" s="186" t="s">
        <v>3301</v>
      </c>
      <c r="GV89" s="186" t="s">
        <v>3300</v>
      </c>
      <c r="GW89" s="187" t="s">
        <v>3409</v>
      </c>
      <c r="GX89" s="185" t="s">
        <v>3573</v>
      </c>
      <c r="GY89" s="179">
        <v>2</v>
      </c>
      <c r="GZ89" s="179" t="s">
        <v>3407</v>
      </c>
      <c r="HA89" s="179" t="s">
        <v>22</v>
      </c>
      <c r="HB89" s="179">
        <v>2</v>
      </c>
      <c r="HC89" s="179" t="s">
        <v>3301</v>
      </c>
      <c r="HD89" s="179" t="s">
        <v>3300</v>
      </c>
      <c r="HE89" s="176" t="s">
        <v>3409</v>
      </c>
      <c r="HF89" s="186" t="s">
        <v>3565</v>
      </c>
      <c r="HG89" s="186">
        <v>0</v>
      </c>
      <c r="HH89" s="186" t="s">
        <v>3407</v>
      </c>
      <c r="HI89" s="186" t="s">
        <v>22</v>
      </c>
      <c r="HJ89" s="186">
        <v>2</v>
      </c>
      <c r="HK89" s="186" t="s">
        <v>3301</v>
      </c>
      <c r="HL89" s="186" t="s">
        <v>3300</v>
      </c>
      <c r="HM89" s="187" t="s">
        <v>3409</v>
      </c>
      <c r="HN89" s="185" t="s">
        <v>3571</v>
      </c>
      <c r="HO89" s="179">
        <v>2</v>
      </c>
      <c r="HP89" s="179" t="s">
        <v>3407</v>
      </c>
      <c r="HQ89" s="179" t="s">
        <v>22</v>
      </c>
      <c r="HR89" s="179">
        <v>2</v>
      </c>
      <c r="HS89" s="179" t="s">
        <v>3301</v>
      </c>
      <c r="HT89" s="179" t="s">
        <v>3300</v>
      </c>
      <c r="HU89" s="176" t="s">
        <v>3409</v>
      </c>
      <c r="HV89" s="186" t="s">
        <v>3568</v>
      </c>
      <c r="HW89" s="186">
        <v>2</v>
      </c>
      <c r="HX89" s="186" t="s">
        <v>3407</v>
      </c>
      <c r="HY89" s="186" t="s">
        <v>22</v>
      </c>
      <c r="HZ89" s="186">
        <v>2</v>
      </c>
      <c r="IA89" s="186" t="s">
        <v>3301</v>
      </c>
      <c r="IB89" s="186" t="s">
        <v>3300</v>
      </c>
      <c r="IC89" s="187" t="s">
        <v>3409</v>
      </c>
      <c r="ID89" s="185" t="s">
        <v>3570</v>
      </c>
      <c r="IE89" s="179">
        <v>2</v>
      </c>
      <c r="IF89" s="179" t="s">
        <v>3407</v>
      </c>
      <c r="IG89" s="179" t="s">
        <v>22</v>
      </c>
      <c r="IH89" s="179">
        <v>2</v>
      </c>
      <c r="II89" s="179" t="s">
        <v>3301</v>
      </c>
      <c r="IJ89" s="179" t="s">
        <v>3300</v>
      </c>
      <c r="IK89" s="176" t="s">
        <v>3409</v>
      </c>
      <c r="IL89" s="186" t="s">
        <v>3569</v>
      </c>
      <c r="IM89" s="186">
        <v>3</v>
      </c>
      <c r="IN89" s="186" t="s">
        <v>3407</v>
      </c>
      <c r="IO89" s="186" t="s">
        <v>22</v>
      </c>
      <c r="IP89" s="186">
        <v>2</v>
      </c>
      <c r="IQ89" s="186" t="s">
        <v>3301</v>
      </c>
      <c r="IR89" s="186" t="s">
        <v>3300</v>
      </c>
      <c r="IS89" s="187" t="s">
        <v>3409</v>
      </c>
    </row>
    <row r="90" spans="1:253" s="281" customFormat="1" ht="12.75" customHeight="1" x14ac:dyDescent="0.25">
      <c r="A90" s="281" t="s">
        <v>1258</v>
      </c>
      <c r="B90" s="281" t="s">
        <v>8095</v>
      </c>
      <c r="C90" s="281" t="s">
        <v>1259</v>
      </c>
      <c r="D90" s="281" t="s">
        <v>7890</v>
      </c>
      <c r="E90" s="281" t="s">
        <v>8098</v>
      </c>
      <c r="F90" s="281" t="s">
        <v>4980</v>
      </c>
      <c r="G90" s="174">
        <v>338382000</v>
      </c>
      <c r="H90" s="175" t="s">
        <v>4977</v>
      </c>
      <c r="I90" s="175" t="s">
        <v>22</v>
      </c>
      <c r="J90" s="175">
        <v>2</v>
      </c>
      <c r="K90" s="175" t="s">
        <v>4979</v>
      </c>
      <c r="L90" s="175" t="s">
        <v>4978</v>
      </c>
      <c r="M90" s="176" t="s">
        <v>4736</v>
      </c>
      <c r="N90" s="185" t="s">
        <v>2259</v>
      </c>
      <c r="O90" s="177">
        <v>1458646</v>
      </c>
      <c r="P90" s="177" t="s">
        <v>2256</v>
      </c>
      <c r="Q90" s="177" t="s">
        <v>22</v>
      </c>
      <c r="R90" s="177">
        <v>2</v>
      </c>
      <c r="S90" s="177" t="s">
        <v>2258</v>
      </c>
      <c r="T90" s="177" t="s">
        <v>2257</v>
      </c>
      <c r="U90" s="178" t="s">
        <v>2210</v>
      </c>
      <c r="V90" s="185" t="s">
        <v>4984</v>
      </c>
      <c r="W90" s="175">
        <v>73069000</v>
      </c>
      <c r="X90" s="175" t="s">
        <v>4981</v>
      </c>
      <c r="Y90" s="175" t="s">
        <v>22</v>
      </c>
      <c r="Z90" s="175">
        <v>2</v>
      </c>
      <c r="AA90" s="175" t="s">
        <v>4983</v>
      </c>
      <c r="AB90" s="175" t="s">
        <v>4982</v>
      </c>
      <c r="AC90" s="176" t="s">
        <v>4736</v>
      </c>
      <c r="AD90" s="185" t="s">
        <v>4988</v>
      </c>
      <c r="AE90" s="183">
        <v>35266000</v>
      </c>
      <c r="AF90" s="183" t="s">
        <v>4985</v>
      </c>
      <c r="AG90" s="183" t="s">
        <v>22</v>
      </c>
      <c r="AH90" s="183">
        <v>2</v>
      </c>
      <c r="AI90" s="183" t="s">
        <v>4987</v>
      </c>
      <c r="AJ90" s="183" t="s">
        <v>4986</v>
      </c>
      <c r="AK90" s="184" t="s">
        <v>4736</v>
      </c>
      <c r="AL90" s="185" t="s">
        <v>4992</v>
      </c>
      <c r="AM90" s="175">
        <v>5443000</v>
      </c>
      <c r="AN90" s="175" t="s">
        <v>4989</v>
      </c>
      <c r="AO90" s="175" t="s">
        <v>22</v>
      </c>
      <c r="AP90" s="175">
        <v>2</v>
      </c>
      <c r="AQ90" s="175" t="s">
        <v>4991</v>
      </c>
      <c r="AR90" s="175" t="s">
        <v>4990</v>
      </c>
      <c r="AS90" s="176" t="s">
        <v>4736</v>
      </c>
      <c r="AT90" s="186" t="s">
        <v>2028</v>
      </c>
      <c r="AU90" s="183" t="s">
        <v>14</v>
      </c>
      <c r="AV90" s="183" t="s">
        <v>14</v>
      </c>
      <c r="AW90" s="183" t="s">
        <v>14</v>
      </c>
      <c r="AX90" s="183" t="s">
        <v>14</v>
      </c>
      <c r="AY90" s="183" t="s">
        <v>1838</v>
      </c>
      <c r="AZ90" s="183" t="s">
        <v>14</v>
      </c>
      <c r="BA90" s="184" t="s">
        <v>1833</v>
      </c>
      <c r="BB90" s="185" t="s">
        <v>2027</v>
      </c>
      <c r="BC90" s="175" t="s">
        <v>14</v>
      </c>
      <c r="BD90" s="175" t="s">
        <v>14</v>
      </c>
      <c r="BE90" s="175" t="s">
        <v>14</v>
      </c>
      <c r="BF90" s="175" t="s">
        <v>14</v>
      </c>
      <c r="BG90" s="175" t="s">
        <v>1838</v>
      </c>
      <c r="BH90" s="175" t="s">
        <v>14</v>
      </c>
      <c r="BI90" s="176" t="s">
        <v>1833</v>
      </c>
      <c r="BJ90" s="186" t="s">
        <v>2026</v>
      </c>
      <c r="BK90" s="186" t="s">
        <v>14</v>
      </c>
      <c r="BL90" s="186" t="s">
        <v>14</v>
      </c>
      <c r="BM90" s="186" t="s">
        <v>14</v>
      </c>
      <c r="BN90" s="186" t="s">
        <v>14</v>
      </c>
      <c r="BO90" s="186" t="s">
        <v>1838</v>
      </c>
      <c r="BP90" s="183" t="s">
        <v>14</v>
      </c>
      <c r="BQ90" s="187" t="s">
        <v>1833</v>
      </c>
      <c r="BR90" s="185" t="s">
        <v>1261</v>
      </c>
      <c r="BS90" s="179">
        <v>0</v>
      </c>
      <c r="BT90" s="179">
        <v>0</v>
      </c>
      <c r="BU90" s="179" t="s">
        <v>60</v>
      </c>
      <c r="BV90" s="179">
        <v>3</v>
      </c>
      <c r="BW90" s="179">
        <v>0</v>
      </c>
      <c r="BX90" s="179">
        <v>0</v>
      </c>
      <c r="BY90" s="176" t="s">
        <v>1245</v>
      </c>
      <c r="BZ90" s="186" t="s">
        <v>1262</v>
      </c>
      <c r="CA90" s="186">
        <v>0</v>
      </c>
      <c r="CB90" s="186" t="s">
        <v>14</v>
      </c>
      <c r="CC90" s="186" t="s">
        <v>60</v>
      </c>
      <c r="CD90" s="186">
        <v>3</v>
      </c>
      <c r="CE90" s="186" t="s">
        <v>14</v>
      </c>
      <c r="CF90" s="186" t="s">
        <v>14</v>
      </c>
      <c r="CG90" s="187" t="s">
        <v>1245</v>
      </c>
      <c r="CH90" s="185" t="s">
        <v>8374</v>
      </c>
      <c r="CI90" s="186" t="e">
        <v>#N/A</v>
      </c>
      <c r="CJ90" s="186" t="e">
        <v>#N/A</v>
      </c>
      <c r="CK90" s="186" t="e">
        <v>#N/A</v>
      </c>
      <c r="CL90" s="186" t="e">
        <v>#N/A</v>
      </c>
      <c r="CM90" s="186" t="e">
        <v>#N/A</v>
      </c>
      <c r="CN90" s="186" t="e">
        <v>#N/A</v>
      </c>
      <c r="CO90" s="188" t="e">
        <v>#N/A</v>
      </c>
      <c r="CP90" s="186" t="s">
        <v>2024</v>
      </c>
      <c r="CQ90" s="179" t="s">
        <v>14</v>
      </c>
      <c r="CR90" s="179" t="s">
        <v>14</v>
      </c>
      <c r="CS90" s="179" t="s">
        <v>14</v>
      </c>
      <c r="CT90" s="179" t="s">
        <v>14</v>
      </c>
      <c r="CU90" s="179" t="s">
        <v>1838</v>
      </c>
      <c r="CV90" s="179" t="s">
        <v>14</v>
      </c>
      <c r="CW90" s="176" t="s">
        <v>1833</v>
      </c>
      <c r="CX90" s="186" t="s">
        <v>4996</v>
      </c>
      <c r="CY90" s="183">
        <v>20554000</v>
      </c>
      <c r="CZ90" s="183" t="s">
        <v>4993</v>
      </c>
      <c r="DA90" s="183" t="s">
        <v>60</v>
      </c>
      <c r="DB90" s="183">
        <v>3</v>
      </c>
      <c r="DC90" s="183" t="s">
        <v>4995</v>
      </c>
      <c r="DD90" s="183" t="s">
        <v>4994</v>
      </c>
      <c r="DE90" s="189" t="s">
        <v>4736</v>
      </c>
      <c r="DF90" s="185" t="s">
        <v>4997</v>
      </c>
      <c r="DG90" s="175">
        <v>39506000</v>
      </c>
      <c r="DH90" s="179" t="s">
        <v>4993</v>
      </c>
      <c r="DI90" s="179" t="s">
        <v>60</v>
      </c>
      <c r="DJ90" s="179">
        <v>3</v>
      </c>
      <c r="DK90" s="179" t="s">
        <v>4995</v>
      </c>
      <c r="DL90" s="179" t="s">
        <v>4994</v>
      </c>
      <c r="DM90" s="176" t="s">
        <v>4736</v>
      </c>
      <c r="DN90" s="186" t="s">
        <v>4998</v>
      </c>
      <c r="DO90" s="183">
        <v>13009000</v>
      </c>
      <c r="DP90" s="186" t="s">
        <v>4993</v>
      </c>
      <c r="DQ90" s="186" t="s">
        <v>60</v>
      </c>
      <c r="DR90" s="186">
        <v>3</v>
      </c>
      <c r="DS90" s="186" t="s">
        <v>4995</v>
      </c>
      <c r="DT90" s="186" t="s">
        <v>4994</v>
      </c>
      <c r="DU90" s="187" t="s">
        <v>4736</v>
      </c>
      <c r="DV90" s="185" t="s">
        <v>4999</v>
      </c>
      <c r="DW90" s="175">
        <v>20392000</v>
      </c>
      <c r="DX90" s="179" t="s">
        <v>4993</v>
      </c>
      <c r="DY90" s="179" t="s">
        <v>60</v>
      </c>
      <c r="DZ90" s="179">
        <v>3</v>
      </c>
      <c r="EA90" s="179" t="s">
        <v>4995</v>
      </c>
      <c r="EB90" s="179" t="s">
        <v>4994</v>
      </c>
      <c r="EC90" s="176" t="s">
        <v>4736</v>
      </c>
      <c r="ED90" s="186" t="s">
        <v>5000</v>
      </c>
      <c r="EE90" s="183">
        <v>162000</v>
      </c>
      <c r="EF90" s="186" t="s">
        <v>4993</v>
      </c>
      <c r="EG90" s="186" t="s">
        <v>60</v>
      </c>
      <c r="EH90" s="186">
        <v>3</v>
      </c>
      <c r="EI90" s="186" t="s">
        <v>4995</v>
      </c>
      <c r="EJ90" s="186" t="s">
        <v>4994</v>
      </c>
      <c r="EK90" s="187" t="s">
        <v>4736</v>
      </c>
      <c r="EL90" s="185" t="s">
        <v>5001</v>
      </c>
      <c r="EM90" s="175">
        <v>0</v>
      </c>
      <c r="EN90" s="179" t="s">
        <v>4993</v>
      </c>
      <c r="EO90" s="179" t="s">
        <v>60</v>
      </c>
      <c r="EP90" s="179">
        <v>3</v>
      </c>
      <c r="EQ90" s="179" t="s">
        <v>4995</v>
      </c>
      <c r="ER90" s="179" t="s">
        <v>4994</v>
      </c>
      <c r="ES90" s="176" t="s">
        <v>4736</v>
      </c>
      <c r="ET90" s="186" t="s">
        <v>2025</v>
      </c>
      <c r="EU90" s="186" t="s">
        <v>14</v>
      </c>
      <c r="EV90" s="186" t="s">
        <v>14</v>
      </c>
      <c r="EW90" s="186" t="s">
        <v>14</v>
      </c>
      <c r="EX90" s="186" t="s">
        <v>14</v>
      </c>
      <c r="EY90" s="186" t="s">
        <v>1838</v>
      </c>
      <c r="EZ90" s="186" t="s">
        <v>14</v>
      </c>
      <c r="FA90" s="187" t="s">
        <v>1833</v>
      </c>
      <c r="FB90" s="185" t="s">
        <v>1264</v>
      </c>
      <c r="FC90" s="179">
        <v>4</v>
      </c>
      <c r="FD90" s="179">
        <v>0</v>
      </c>
      <c r="FE90" s="179" t="s">
        <v>22</v>
      </c>
      <c r="FF90" s="179">
        <v>2</v>
      </c>
      <c r="FG90" s="179" t="s">
        <v>1263</v>
      </c>
      <c r="FH90" s="179">
        <v>0</v>
      </c>
      <c r="FI90" s="176" t="s">
        <v>1245</v>
      </c>
      <c r="FJ90" s="185" t="s">
        <v>1266</v>
      </c>
      <c r="FK90" s="186" t="s">
        <v>14</v>
      </c>
      <c r="FL90" s="186">
        <v>0</v>
      </c>
      <c r="FM90" s="186" t="s">
        <v>14</v>
      </c>
      <c r="FN90" s="186" t="s">
        <v>14</v>
      </c>
      <c r="FO90" s="186" t="s">
        <v>1265</v>
      </c>
      <c r="FP90" s="183">
        <v>0</v>
      </c>
      <c r="FQ90" s="184" t="s">
        <v>1245</v>
      </c>
      <c r="FR90" s="185" t="s">
        <v>1267</v>
      </c>
      <c r="FS90" s="179" t="s">
        <v>14</v>
      </c>
      <c r="FT90" s="179">
        <v>0</v>
      </c>
      <c r="FU90" s="179" t="s">
        <v>14</v>
      </c>
      <c r="FV90" s="179" t="s">
        <v>14</v>
      </c>
      <c r="FW90" s="179">
        <v>0</v>
      </c>
      <c r="FX90" s="179">
        <v>0</v>
      </c>
      <c r="FY90" s="176" t="s">
        <v>1245</v>
      </c>
      <c r="FZ90" s="186" t="s">
        <v>1776</v>
      </c>
      <c r="GA90" s="186">
        <v>0</v>
      </c>
      <c r="GB90" s="186" t="s">
        <v>1623</v>
      </c>
      <c r="GC90" s="186" t="s">
        <v>22</v>
      </c>
      <c r="GD90" s="186">
        <v>2</v>
      </c>
      <c r="GE90" s="186" t="s">
        <v>1625</v>
      </c>
      <c r="GF90" s="186" t="s">
        <v>1624</v>
      </c>
      <c r="GG90" s="187" t="s">
        <v>1720</v>
      </c>
      <c r="GH90" s="185" t="s">
        <v>1782</v>
      </c>
      <c r="GI90" s="179">
        <v>0</v>
      </c>
      <c r="GJ90" s="179" t="s">
        <v>1623</v>
      </c>
      <c r="GK90" s="179" t="s">
        <v>22</v>
      </c>
      <c r="GL90" s="179">
        <v>2</v>
      </c>
      <c r="GM90" s="179" t="s">
        <v>1625</v>
      </c>
      <c r="GN90" s="179" t="s">
        <v>1624</v>
      </c>
      <c r="GO90" s="176" t="s">
        <v>1720</v>
      </c>
      <c r="GP90" s="186" t="s">
        <v>1777</v>
      </c>
      <c r="GQ90" s="186">
        <v>0</v>
      </c>
      <c r="GR90" s="186" t="s">
        <v>1623</v>
      </c>
      <c r="GS90" s="186" t="s">
        <v>22</v>
      </c>
      <c r="GT90" s="186">
        <v>2</v>
      </c>
      <c r="GU90" s="186" t="s">
        <v>1625</v>
      </c>
      <c r="GV90" s="186" t="s">
        <v>1624</v>
      </c>
      <c r="GW90" s="187" t="s">
        <v>1720</v>
      </c>
      <c r="GX90" s="185" t="s">
        <v>1783</v>
      </c>
      <c r="GY90" s="179">
        <v>2</v>
      </c>
      <c r="GZ90" s="179" t="s">
        <v>1623</v>
      </c>
      <c r="HA90" s="179" t="s">
        <v>22</v>
      </c>
      <c r="HB90" s="179">
        <v>2</v>
      </c>
      <c r="HC90" s="179" t="s">
        <v>1625</v>
      </c>
      <c r="HD90" s="179" t="s">
        <v>1624</v>
      </c>
      <c r="HE90" s="176" t="s">
        <v>1720</v>
      </c>
      <c r="HF90" s="186" t="s">
        <v>1775</v>
      </c>
      <c r="HG90" s="186">
        <v>0</v>
      </c>
      <c r="HH90" s="186" t="s">
        <v>1623</v>
      </c>
      <c r="HI90" s="186" t="s">
        <v>22</v>
      </c>
      <c r="HJ90" s="186">
        <v>2</v>
      </c>
      <c r="HK90" s="186" t="s">
        <v>1625</v>
      </c>
      <c r="HL90" s="186" t="s">
        <v>1624</v>
      </c>
      <c r="HM90" s="187" t="s">
        <v>1720</v>
      </c>
      <c r="HN90" s="185" t="s">
        <v>1781</v>
      </c>
      <c r="HO90" s="179">
        <v>0</v>
      </c>
      <c r="HP90" s="179" t="s">
        <v>1623</v>
      </c>
      <c r="HQ90" s="179" t="s">
        <v>22</v>
      </c>
      <c r="HR90" s="179">
        <v>2</v>
      </c>
      <c r="HS90" s="179" t="s">
        <v>1625</v>
      </c>
      <c r="HT90" s="179" t="s">
        <v>1624</v>
      </c>
      <c r="HU90" s="176" t="s">
        <v>1720</v>
      </c>
      <c r="HV90" s="186" t="s">
        <v>1778</v>
      </c>
      <c r="HW90" s="186">
        <v>0</v>
      </c>
      <c r="HX90" s="186" t="s">
        <v>1623</v>
      </c>
      <c r="HY90" s="186" t="s">
        <v>22</v>
      </c>
      <c r="HZ90" s="186">
        <v>2</v>
      </c>
      <c r="IA90" s="186" t="s">
        <v>1625</v>
      </c>
      <c r="IB90" s="186" t="s">
        <v>1624</v>
      </c>
      <c r="IC90" s="187" t="s">
        <v>1720</v>
      </c>
      <c r="ID90" s="185" t="s">
        <v>1780</v>
      </c>
      <c r="IE90" s="179" t="s">
        <v>14</v>
      </c>
      <c r="IF90" s="179" t="s">
        <v>1623</v>
      </c>
      <c r="IG90" s="179" t="s">
        <v>14</v>
      </c>
      <c r="IH90" s="179" t="s">
        <v>14</v>
      </c>
      <c r="II90" s="179" t="s">
        <v>1625</v>
      </c>
      <c r="IJ90" s="179" t="s">
        <v>1624</v>
      </c>
      <c r="IK90" s="176" t="s">
        <v>1720</v>
      </c>
      <c r="IL90" s="186" t="s">
        <v>1779</v>
      </c>
      <c r="IM90" s="186">
        <v>0</v>
      </c>
      <c r="IN90" s="186" t="s">
        <v>1623</v>
      </c>
      <c r="IO90" s="186" t="s">
        <v>22</v>
      </c>
      <c r="IP90" s="186">
        <v>2</v>
      </c>
      <c r="IQ90" s="186" t="s">
        <v>1625</v>
      </c>
      <c r="IR90" s="186" t="s">
        <v>1624</v>
      </c>
      <c r="IS90" s="187" t="s">
        <v>1720</v>
      </c>
    </row>
    <row r="91" spans="1:253" s="281" customFormat="1" ht="12.75" customHeight="1" x14ac:dyDescent="0.25">
      <c r="A91" s="281" t="s">
        <v>1162</v>
      </c>
      <c r="B91" s="281" t="s">
        <v>8095</v>
      </c>
      <c r="C91" s="281" t="s">
        <v>1163</v>
      </c>
      <c r="D91" s="281" t="s">
        <v>7891</v>
      </c>
      <c r="E91" s="281" t="s">
        <v>8101</v>
      </c>
      <c r="F91" s="281" t="s">
        <v>1183</v>
      </c>
      <c r="G91" s="174">
        <v>1561970000</v>
      </c>
      <c r="H91" s="175" t="s">
        <v>1180</v>
      </c>
      <c r="I91" s="175" t="s">
        <v>22</v>
      </c>
      <c r="J91" s="175">
        <v>2</v>
      </c>
      <c r="K91" s="175" t="s">
        <v>1182</v>
      </c>
      <c r="L91" s="175" t="s">
        <v>1181</v>
      </c>
      <c r="M91" s="176" t="s">
        <v>1166</v>
      </c>
      <c r="N91" s="185" t="s">
        <v>1802</v>
      </c>
      <c r="O91" s="177">
        <v>235533</v>
      </c>
      <c r="P91" s="177" t="s">
        <v>1799</v>
      </c>
      <c r="Q91" s="177" t="s">
        <v>22</v>
      </c>
      <c r="R91" s="177">
        <v>2</v>
      </c>
      <c r="S91" s="177" t="s">
        <v>1801</v>
      </c>
      <c r="T91" s="177" t="s">
        <v>1800</v>
      </c>
      <c r="U91" s="178" t="s">
        <v>1803</v>
      </c>
      <c r="V91" s="185" t="s">
        <v>1808</v>
      </c>
      <c r="W91" s="175">
        <v>16991000</v>
      </c>
      <c r="X91" s="175" t="s">
        <v>1799</v>
      </c>
      <c r="Y91" s="175" t="s">
        <v>22</v>
      </c>
      <c r="Z91" s="175">
        <v>2</v>
      </c>
      <c r="AA91" s="175" t="s">
        <v>1807</v>
      </c>
      <c r="AB91" s="175" t="s">
        <v>1800</v>
      </c>
      <c r="AC91" s="176" t="s">
        <v>1803</v>
      </c>
      <c r="AD91" s="185" t="s">
        <v>3073</v>
      </c>
      <c r="AE91" s="183">
        <v>16991000</v>
      </c>
      <c r="AF91" s="183" t="s">
        <v>1799</v>
      </c>
      <c r="AG91" s="183" t="s">
        <v>22</v>
      </c>
      <c r="AH91" s="183">
        <v>2</v>
      </c>
      <c r="AI91" s="183" t="s">
        <v>1807</v>
      </c>
      <c r="AJ91" s="183" t="s">
        <v>1800</v>
      </c>
      <c r="AK91" s="184" t="s">
        <v>2990</v>
      </c>
      <c r="AL91" s="185" t="s">
        <v>1806</v>
      </c>
      <c r="AM91" s="175" t="s">
        <v>14</v>
      </c>
      <c r="AN91" s="175" t="s">
        <v>14</v>
      </c>
      <c r="AO91" s="175" t="s">
        <v>14</v>
      </c>
      <c r="AP91" s="175" t="s">
        <v>14</v>
      </c>
      <c r="AQ91" s="175" t="s">
        <v>1805</v>
      </c>
      <c r="AR91" s="175" t="s">
        <v>14</v>
      </c>
      <c r="AS91" s="176" t="s">
        <v>1803</v>
      </c>
      <c r="AT91" s="186" t="s">
        <v>1173</v>
      </c>
      <c r="AU91" s="183" t="s">
        <v>14</v>
      </c>
      <c r="AV91" s="183" t="s">
        <v>14</v>
      </c>
      <c r="AW91" s="183" t="s">
        <v>14</v>
      </c>
      <c r="AX91" s="183" t="s">
        <v>14</v>
      </c>
      <c r="AY91" s="183" t="s">
        <v>910</v>
      </c>
      <c r="AZ91" s="183" t="s">
        <v>14</v>
      </c>
      <c r="BA91" s="184" t="s">
        <v>1166</v>
      </c>
      <c r="BB91" s="185" t="s">
        <v>1172</v>
      </c>
      <c r="BC91" s="175" t="s">
        <v>14</v>
      </c>
      <c r="BD91" s="175" t="s">
        <v>14</v>
      </c>
      <c r="BE91" s="175" t="s">
        <v>14</v>
      </c>
      <c r="BF91" s="175" t="s">
        <v>14</v>
      </c>
      <c r="BG91" s="175" t="s">
        <v>910</v>
      </c>
      <c r="BH91" s="175" t="s">
        <v>14</v>
      </c>
      <c r="BI91" s="176" t="s">
        <v>1166</v>
      </c>
      <c r="BJ91" s="186" t="s">
        <v>6007</v>
      </c>
      <c r="BK91" s="186">
        <v>533</v>
      </c>
      <c r="BL91" s="186" t="s">
        <v>5985</v>
      </c>
      <c r="BM91" s="186" t="s">
        <v>22</v>
      </c>
      <c r="BN91" s="186">
        <v>2</v>
      </c>
      <c r="BO91" s="186" t="s">
        <v>6006</v>
      </c>
      <c r="BP91" s="183" t="s">
        <v>6003</v>
      </c>
      <c r="BQ91" s="187" t="s">
        <v>5962</v>
      </c>
      <c r="BR91" s="185" t="s">
        <v>1165</v>
      </c>
      <c r="BS91" s="179" t="s">
        <v>14</v>
      </c>
      <c r="BT91" s="179" t="s">
        <v>14</v>
      </c>
      <c r="BU91" s="179" t="s">
        <v>14</v>
      </c>
      <c r="BV91" s="179" t="s">
        <v>14</v>
      </c>
      <c r="BW91" s="179" t="s">
        <v>910</v>
      </c>
      <c r="BX91" s="179" t="s">
        <v>14</v>
      </c>
      <c r="BY91" s="176" t="s">
        <v>1166</v>
      </c>
      <c r="BZ91" s="186" t="s">
        <v>1167</v>
      </c>
      <c r="CA91" s="186" t="s">
        <v>14</v>
      </c>
      <c r="CB91" s="186" t="s">
        <v>14</v>
      </c>
      <c r="CC91" s="186" t="s">
        <v>14</v>
      </c>
      <c r="CD91" s="186" t="s">
        <v>14</v>
      </c>
      <c r="CE91" s="186" t="s">
        <v>910</v>
      </c>
      <c r="CF91" s="186" t="s">
        <v>14</v>
      </c>
      <c r="CG91" s="187" t="s">
        <v>1166</v>
      </c>
      <c r="CH91" s="185" t="s">
        <v>8375</v>
      </c>
      <c r="CI91" s="186" t="e">
        <v>#N/A</v>
      </c>
      <c r="CJ91" s="186" t="e">
        <v>#N/A</v>
      </c>
      <c r="CK91" s="186" t="e">
        <v>#N/A</v>
      </c>
      <c r="CL91" s="186" t="e">
        <v>#N/A</v>
      </c>
      <c r="CM91" s="186" t="e">
        <v>#N/A</v>
      </c>
      <c r="CN91" s="186" t="e">
        <v>#N/A</v>
      </c>
      <c r="CO91" s="188" t="e">
        <v>#N/A</v>
      </c>
      <c r="CP91" s="186" t="s">
        <v>1170</v>
      </c>
      <c r="CQ91" s="179" t="s">
        <v>14</v>
      </c>
      <c r="CR91" s="179" t="s">
        <v>14</v>
      </c>
      <c r="CS91" s="179" t="s">
        <v>14</v>
      </c>
      <c r="CT91" s="179" t="s">
        <v>14</v>
      </c>
      <c r="CU91" s="179" t="s">
        <v>910</v>
      </c>
      <c r="CV91" s="179" t="s">
        <v>14</v>
      </c>
      <c r="CW91" s="176" t="s">
        <v>1166</v>
      </c>
      <c r="CX91" s="186" t="s">
        <v>1177</v>
      </c>
      <c r="CY91" s="183" t="s">
        <v>14</v>
      </c>
      <c r="CZ91" s="183" t="s">
        <v>14</v>
      </c>
      <c r="DA91" s="183" t="s">
        <v>60</v>
      </c>
      <c r="DB91" s="183">
        <v>3</v>
      </c>
      <c r="DC91" s="183" t="s">
        <v>910</v>
      </c>
      <c r="DD91" s="183" t="s">
        <v>14</v>
      </c>
      <c r="DE91" s="189" t="s">
        <v>1166</v>
      </c>
      <c r="DF91" s="185" t="s">
        <v>1804</v>
      </c>
      <c r="DG91" s="175" t="s">
        <v>14</v>
      </c>
      <c r="DH91" s="179" t="s">
        <v>14</v>
      </c>
      <c r="DI91" s="179" t="s">
        <v>14</v>
      </c>
      <c r="DJ91" s="179" t="s">
        <v>14</v>
      </c>
      <c r="DK91" s="179" t="s">
        <v>14</v>
      </c>
      <c r="DL91" s="179" t="s">
        <v>14</v>
      </c>
      <c r="DM91" s="176" t="s">
        <v>1803</v>
      </c>
      <c r="DN91" s="186" t="s">
        <v>1179</v>
      </c>
      <c r="DO91" s="183" t="s">
        <v>14</v>
      </c>
      <c r="DP91" s="186" t="s">
        <v>14</v>
      </c>
      <c r="DQ91" s="186" t="s">
        <v>60</v>
      </c>
      <c r="DR91" s="186">
        <v>3</v>
      </c>
      <c r="DS91" s="186" t="s">
        <v>910</v>
      </c>
      <c r="DT91" s="186" t="s">
        <v>14</v>
      </c>
      <c r="DU91" s="187" t="s">
        <v>1166</v>
      </c>
      <c r="DV91" s="185" t="s">
        <v>1174</v>
      </c>
      <c r="DW91" s="175" t="s">
        <v>14</v>
      </c>
      <c r="DX91" s="179" t="s">
        <v>14</v>
      </c>
      <c r="DY91" s="179" t="s">
        <v>60</v>
      </c>
      <c r="DZ91" s="179">
        <v>3</v>
      </c>
      <c r="EA91" s="179" t="s">
        <v>910</v>
      </c>
      <c r="EB91" s="179" t="s">
        <v>14</v>
      </c>
      <c r="EC91" s="176" t="s">
        <v>1166</v>
      </c>
      <c r="ED91" s="186" t="s">
        <v>1178</v>
      </c>
      <c r="EE91" s="183" t="s">
        <v>14</v>
      </c>
      <c r="EF91" s="186" t="s">
        <v>14</v>
      </c>
      <c r="EG91" s="186" t="s">
        <v>60</v>
      </c>
      <c r="EH91" s="186">
        <v>3</v>
      </c>
      <c r="EI91" s="186" t="s">
        <v>910</v>
      </c>
      <c r="EJ91" s="186" t="s">
        <v>14</v>
      </c>
      <c r="EK91" s="187" t="s">
        <v>1166</v>
      </c>
      <c r="EL91" s="185" t="s">
        <v>1171</v>
      </c>
      <c r="EM91" s="175" t="s">
        <v>14</v>
      </c>
      <c r="EN91" s="179" t="s">
        <v>14</v>
      </c>
      <c r="EO91" s="179" t="s">
        <v>60</v>
      </c>
      <c r="EP91" s="179">
        <v>3</v>
      </c>
      <c r="EQ91" s="179" t="s">
        <v>910</v>
      </c>
      <c r="ER91" s="179" t="s">
        <v>14</v>
      </c>
      <c r="ES91" s="176" t="s">
        <v>1166</v>
      </c>
      <c r="ET91" s="186" t="s">
        <v>6005</v>
      </c>
      <c r="EU91" s="186">
        <v>134</v>
      </c>
      <c r="EV91" s="186" t="s">
        <v>5985</v>
      </c>
      <c r="EW91" s="186" t="s">
        <v>22</v>
      </c>
      <c r="EX91" s="186">
        <v>2</v>
      </c>
      <c r="EY91" s="186" t="s">
        <v>6004</v>
      </c>
      <c r="EZ91" s="186" t="s">
        <v>6003</v>
      </c>
      <c r="FA91" s="187" t="s">
        <v>5962</v>
      </c>
      <c r="FB91" s="185" t="s">
        <v>1169</v>
      </c>
      <c r="FC91" s="179">
        <v>3</v>
      </c>
      <c r="FD91" s="179" t="s">
        <v>970</v>
      </c>
      <c r="FE91" s="179" t="s">
        <v>22</v>
      </c>
      <c r="FF91" s="179">
        <v>2</v>
      </c>
      <c r="FG91" s="179" t="s">
        <v>1168</v>
      </c>
      <c r="FH91" s="179" t="s">
        <v>971</v>
      </c>
      <c r="FI91" s="176" t="s">
        <v>1166</v>
      </c>
      <c r="FJ91" s="185" t="s">
        <v>1175</v>
      </c>
      <c r="FK91" s="186" t="s">
        <v>14</v>
      </c>
      <c r="FL91" s="186" t="s">
        <v>14</v>
      </c>
      <c r="FM91" s="186" t="s">
        <v>14</v>
      </c>
      <c r="FN91" s="186" t="s">
        <v>14</v>
      </c>
      <c r="FO91" s="186" t="s">
        <v>14</v>
      </c>
      <c r="FP91" s="183" t="s">
        <v>14</v>
      </c>
      <c r="FQ91" s="184" t="s">
        <v>1166</v>
      </c>
      <c r="FR91" s="185" t="s">
        <v>1176</v>
      </c>
      <c r="FS91" s="179" t="s">
        <v>14</v>
      </c>
      <c r="FT91" s="179" t="s">
        <v>14</v>
      </c>
      <c r="FU91" s="179" t="s">
        <v>14</v>
      </c>
      <c r="FV91" s="179" t="s">
        <v>14</v>
      </c>
      <c r="FW91" s="179" t="s">
        <v>14</v>
      </c>
      <c r="FX91" s="179" t="s">
        <v>14</v>
      </c>
      <c r="FY91" s="176" t="s">
        <v>1166</v>
      </c>
      <c r="FZ91" s="186" t="s">
        <v>4373</v>
      </c>
      <c r="GA91" s="186">
        <v>2</v>
      </c>
      <c r="GB91" s="186" t="s">
        <v>3407</v>
      </c>
      <c r="GC91" s="186" t="s">
        <v>22</v>
      </c>
      <c r="GD91" s="186">
        <v>2</v>
      </c>
      <c r="GE91" s="186" t="s">
        <v>3301</v>
      </c>
      <c r="GF91" s="186" t="s">
        <v>3300</v>
      </c>
      <c r="GG91" s="187" t="s">
        <v>4068</v>
      </c>
      <c r="GH91" s="185" t="s">
        <v>4379</v>
      </c>
      <c r="GI91" s="179">
        <v>1</v>
      </c>
      <c r="GJ91" s="179" t="s">
        <v>3407</v>
      </c>
      <c r="GK91" s="179" t="s">
        <v>22</v>
      </c>
      <c r="GL91" s="179">
        <v>2</v>
      </c>
      <c r="GM91" s="179" t="s">
        <v>3301</v>
      </c>
      <c r="GN91" s="179" t="s">
        <v>3300</v>
      </c>
      <c r="GO91" s="176" t="s">
        <v>4068</v>
      </c>
      <c r="GP91" s="186" t="s">
        <v>4374</v>
      </c>
      <c r="GQ91" s="186">
        <v>2</v>
      </c>
      <c r="GR91" s="186" t="s">
        <v>3407</v>
      </c>
      <c r="GS91" s="186" t="s">
        <v>22</v>
      </c>
      <c r="GT91" s="186">
        <v>2</v>
      </c>
      <c r="GU91" s="186" t="s">
        <v>3301</v>
      </c>
      <c r="GV91" s="186" t="s">
        <v>3300</v>
      </c>
      <c r="GW91" s="187" t="s">
        <v>4068</v>
      </c>
      <c r="GX91" s="185" t="s">
        <v>4380</v>
      </c>
      <c r="GY91" s="179">
        <v>0</v>
      </c>
      <c r="GZ91" s="179" t="s">
        <v>3407</v>
      </c>
      <c r="HA91" s="179" t="s">
        <v>22</v>
      </c>
      <c r="HB91" s="179">
        <v>2</v>
      </c>
      <c r="HC91" s="179" t="s">
        <v>3301</v>
      </c>
      <c r="HD91" s="179" t="s">
        <v>3300</v>
      </c>
      <c r="HE91" s="176" t="s">
        <v>4068</v>
      </c>
      <c r="HF91" s="186" t="s">
        <v>4372</v>
      </c>
      <c r="HG91" s="186">
        <v>1</v>
      </c>
      <c r="HH91" s="186" t="s">
        <v>3407</v>
      </c>
      <c r="HI91" s="186" t="s">
        <v>22</v>
      </c>
      <c r="HJ91" s="186">
        <v>2</v>
      </c>
      <c r="HK91" s="186" t="s">
        <v>3301</v>
      </c>
      <c r="HL91" s="186" t="s">
        <v>3300</v>
      </c>
      <c r="HM91" s="187" t="s">
        <v>4068</v>
      </c>
      <c r="HN91" s="185" t="s">
        <v>4378</v>
      </c>
      <c r="HO91" s="179">
        <v>2</v>
      </c>
      <c r="HP91" s="179" t="s">
        <v>3407</v>
      </c>
      <c r="HQ91" s="179" t="s">
        <v>22</v>
      </c>
      <c r="HR91" s="179">
        <v>2</v>
      </c>
      <c r="HS91" s="179" t="s">
        <v>3301</v>
      </c>
      <c r="HT91" s="179" t="s">
        <v>3300</v>
      </c>
      <c r="HU91" s="176" t="s">
        <v>4068</v>
      </c>
      <c r="HV91" s="186" t="s">
        <v>4375</v>
      </c>
      <c r="HW91" s="186">
        <v>1</v>
      </c>
      <c r="HX91" s="186" t="s">
        <v>3407</v>
      </c>
      <c r="HY91" s="186" t="s">
        <v>22</v>
      </c>
      <c r="HZ91" s="186">
        <v>2</v>
      </c>
      <c r="IA91" s="186" t="s">
        <v>3301</v>
      </c>
      <c r="IB91" s="186" t="s">
        <v>3300</v>
      </c>
      <c r="IC91" s="187" t="s">
        <v>4068</v>
      </c>
      <c r="ID91" s="185" t="s">
        <v>4377</v>
      </c>
      <c r="IE91" s="179">
        <v>1</v>
      </c>
      <c r="IF91" s="179" t="s">
        <v>3407</v>
      </c>
      <c r="IG91" s="179" t="s">
        <v>22</v>
      </c>
      <c r="IH91" s="179">
        <v>2</v>
      </c>
      <c r="II91" s="179" t="s">
        <v>3301</v>
      </c>
      <c r="IJ91" s="179" t="s">
        <v>3300</v>
      </c>
      <c r="IK91" s="176" t="s">
        <v>4068</v>
      </c>
      <c r="IL91" s="186" t="s">
        <v>4376</v>
      </c>
      <c r="IM91" s="186">
        <v>3</v>
      </c>
      <c r="IN91" s="186" t="s">
        <v>3407</v>
      </c>
      <c r="IO91" s="186" t="s">
        <v>22</v>
      </c>
      <c r="IP91" s="186">
        <v>2</v>
      </c>
      <c r="IQ91" s="186" t="s">
        <v>3301</v>
      </c>
      <c r="IR91" s="186" t="s">
        <v>3300</v>
      </c>
      <c r="IS91" s="187" t="s">
        <v>4068</v>
      </c>
    </row>
    <row r="92" spans="1:253" s="281" customFormat="1" ht="12.75" customHeight="1" x14ac:dyDescent="0.25">
      <c r="A92" s="281" t="s">
        <v>1315</v>
      </c>
      <c r="B92" s="281" t="s">
        <v>8095</v>
      </c>
      <c r="C92" s="281" t="s">
        <v>1316</v>
      </c>
      <c r="D92" s="281" t="s">
        <v>7892</v>
      </c>
      <c r="E92" s="281" t="s">
        <v>8104</v>
      </c>
      <c r="F92" s="281" t="s">
        <v>5794</v>
      </c>
      <c r="G92" s="174">
        <v>258289000</v>
      </c>
      <c r="H92" s="175" t="s">
        <v>5791</v>
      </c>
      <c r="I92" s="175" t="s">
        <v>22</v>
      </c>
      <c r="J92" s="175">
        <v>2</v>
      </c>
      <c r="K92" s="175" t="s">
        <v>5793</v>
      </c>
      <c r="L92" s="175" t="s">
        <v>5792</v>
      </c>
      <c r="M92" s="176" t="s">
        <v>5795</v>
      </c>
      <c r="N92" s="185" t="s">
        <v>5797</v>
      </c>
      <c r="O92" s="177">
        <v>499587</v>
      </c>
      <c r="P92" s="177" t="s">
        <v>5791</v>
      </c>
      <c r="Q92" s="177" t="s">
        <v>22</v>
      </c>
      <c r="R92" s="177">
        <v>2</v>
      </c>
      <c r="S92" s="177" t="s">
        <v>5796</v>
      </c>
      <c r="T92" s="177" t="s">
        <v>5792</v>
      </c>
      <c r="U92" s="178" t="s">
        <v>5795</v>
      </c>
      <c r="V92" s="185" t="s">
        <v>6757</v>
      </c>
      <c r="W92" s="175">
        <v>97659000</v>
      </c>
      <c r="X92" s="175" t="s">
        <v>5791</v>
      </c>
      <c r="Y92" s="175" t="s">
        <v>22</v>
      </c>
      <c r="Z92" s="175">
        <v>2</v>
      </c>
      <c r="AA92" s="175" t="s">
        <v>6756</v>
      </c>
      <c r="AB92" s="175" t="s">
        <v>5791</v>
      </c>
      <c r="AC92" s="176" t="s">
        <v>6557</v>
      </c>
      <c r="AD92" s="185" t="s">
        <v>6759</v>
      </c>
      <c r="AE92" s="183">
        <v>30302000</v>
      </c>
      <c r="AF92" s="183" t="s">
        <v>5791</v>
      </c>
      <c r="AG92" s="183" t="s">
        <v>60</v>
      </c>
      <c r="AH92" s="183">
        <v>3</v>
      </c>
      <c r="AI92" s="183" t="s">
        <v>6758</v>
      </c>
      <c r="AJ92" s="183" t="s">
        <v>5791</v>
      </c>
      <c r="AK92" s="184" t="s">
        <v>6557</v>
      </c>
      <c r="AL92" s="185" t="s">
        <v>6761</v>
      </c>
      <c r="AM92" s="175">
        <v>22852000</v>
      </c>
      <c r="AN92" s="175" t="s">
        <v>5791</v>
      </c>
      <c r="AO92" s="175" t="s">
        <v>60</v>
      </c>
      <c r="AP92" s="175">
        <v>3</v>
      </c>
      <c r="AQ92" s="175" t="s">
        <v>6760</v>
      </c>
      <c r="AR92" s="175" t="s">
        <v>5791</v>
      </c>
      <c r="AS92" s="176" t="s">
        <v>6557</v>
      </c>
      <c r="AT92" s="186" t="s">
        <v>2128</v>
      </c>
      <c r="AU92" s="183" t="s">
        <v>14</v>
      </c>
      <c r="AV92" s="183" t="s">
        <v>1318</v>
      </c>
      <c r="AW92" s="183" t="s">
        <v>22</v>
      </c>
      <c r="AX92" s="183">
        <v>2</v>
      </c>
      <c r="AY92" s="183" t="s">
        <v>2127</v>
      </c>
      <c r="AZ92" s="183" t="s">
        <v>1318</v>
      </c>
      <c r="BA92" s="184" t="s">
        <v>2094</v>
      </c>
      <c r="BB92" s="185" t="s">
        <v>2126</v>
      </c>
      <c r="BC92" s="175" t="s">
        <v>14</v>
      </c>
      <c r="BD92" s="175" t="s">
        <v>1318</v>
      </c>
      <c r="BE92" s="175" t="s">
        <v>22</v>
      </c>
      <c r="BF92" s="175">
        <v>2</v>
      </c>
      <c r="BG92" s="175" t="s">
        <v>2125</v>
      </c>
      <c r="BH92" s="175" t="s">
        <v>1318</v>
      </c>
      <c r="BI92" s="176" t="s">
        <v>2094</v>
      </c>
      <c r="BJ92" s="186" t="s">
        <v>4384</v>
      </c>
      <c r="BK92" s="186">
        <v>3043</v>
      </c>
      <c r="BL92" s="186" t="s">
        <v>4381</v>
      </c>
      <c r="BM92" s="186" t="s">
        <v>60</v>
      </c>
      <c r="BN92" s="186">
        <v>3</v>
      </c>
      <c r="BO92" s="186" t="s">
        <v>4382</v>
      </c>
      <c r="BP92" s="183" t="s">
        <v>4381</v>
      </c>
      <c r="BQ92" s="187" t="s">
        <v>4068</v>
      </c>
      <c r="BR92" s="185" t="s">
        <v>1320</v>
      </c>
      <c r="BS92" s="179" t="s">
        <v>14</v>
      </c>
      <c r="BT92" s="179" t="s">
        <v>1318</v>
      </c>
      <c r="BU92" s="179" t="s">
        <v>22</v>
      </c>
      <c r="BV92" s="179">
        <v>2</v>
      </c>
      <c r="BW92" s="179" t="s">
        <v>1319</v>
      </c>
      <c r="BX92" s="179" t="s">
        <v>1318</v>
      </c>
      <c r="BY92" s="176" t="s">
        <v>1321</v>
      </c>
      <c r="BZ92" s="186" t="s">
        <v>1322</v>
      </c>
      <c r="CA92" s="186" t="s">
        <v>14</v>
      </c>
      <c r="CB92" s="186" t="s">
        <v>1318</v>
      </c>
      <c r="CC92" s="186" t="s">
        <v>22</v>
      </c>
      <c r="CD92" s="186">
        <v>2</v>
      </c>
      <c r="CE92" s="186" t="s">
        <v>1319</v>
      </c>
      <c r="CF92" s="186" t="s">
        <v>1318</v>
      </c>
      <c r="CG92" s="187" t="s">
        <v>1321</v>
      </c>
      <c r="CH92" s="185" t="s">
        <v>8376</v>
      </c>
      <c r="CI92" s="186" t="e">
        <v>#N/A</v>
      </c>
      <c r="CJ92" s="186" t="e">
        <v>#N/A</v>
      </c>
      <c r="CK92" s="186" t="e">
        <v>#N/A</v>
      </c>
      <c r="CL92" s="186" t="e">
        <v>#N/A</v>
      </c>
      <c r="CM92" s="186" t="e">
        <v>#N/A</v>
      </c>
      <c r="CN92" s="186" t="e">
        <v>#N/A</v>
      </c>
      <c r="CO92" s="188" t="e">
        <v>#N/A</v>
      </c>
      <c r="CP92" s="186" t="s">
        <v>1325</v>
      </c>
      <c r="CQ92" s="179" t="s">
        <v>14</v>
      </c>
      <c r="CR92" s="179" t="s">
        <v>1318</v>
      </c>
      <c r="CS92" s="179" t="s">
        <v>22</v>
      </c>
      <c r="CT92" s="179">
        <v>2</v>
      </c>
      <c r="CU92" s="179" t="s">
        <v>1319</v>
      </c>
      <c r="CV92" s="179" t="s">
        <v>1318</v>
      </c>
      <c r="CW92" s="176" t="s">
        <v>1321</v>
      </c>
      <c r="CX92" s="186" t="s">
        <v>6762</v>
      </c>
      <c r="CY92" s="183">
        <v>20805000</v>
      </c>
      <c r="CZ92" s="183" t="s">
        <v>5791</v>
      </c>
      <c r="DA92" s="183" t="s">
        <v>60</v>
      </c>
      <c r="DB92" s="183">
        <v>3</v>
      </c>
      <c r="DC92" s="183" t="s">
        <v>6763</v>
      </c>
      <c r="DD92" s="183" t="s">
        <v>5791</v>
      </c>
      <c r="DE92" s="189" t="s">
        <v>6557</v>
      </c>
      <c r="DF92" s="185" t="s">
        <v>6764</v>
      </c>
      <c r="DG92" s="175">
        <v>67356000</v>
      </c>
      <c r="DH92" s="179" t="s">
        <v>5791</v>
      </c>
      <c r="DI92" s="179" t="s">
        <v>60</v>
      </c>
      <c r="DJ92" s="179">
        <v>3</v>
      </c>
      <c r="DK92" s="179" t="s">
        <v>6763</v>
      </c>
      <c r="DL92" s="179" t="s">
        <v>5791</v>
      </c>
      <c r="DM92" s="176" t="s">
        <v>6557</v>
      </c>
      <c r="DN92" s="186" t="s">
        <v>6765</v>
      </c>
      <c r="DO92" s="183">
        <v>9499000</v>
      </c>
      <c r="DP92" s="186" t="s">
        <v>5791</v>
      </c>
      <c r="DQ92" s="186" t="s">
        <v>60</v>
      </c>
      <c r="DR92" s="186">
        <v>3</v>
      </c>
      <c r="DS92" s="186" t="s">
        <v>6763</v>
      </c>
      <c r="DT92" s="186" t="s">
        <v>5791</v>
      </c>
      <c r="DU92" s="187" t="s">
        <v>6557</v>
      </c>
      <c r="DV92" s="185" t="s">
        <v>6766</v>
      </c>
      <c r="DW92" s="175">
        <v>4517000</v>
      </c>
      <c r="DX92" s="179" t="s">
        <v>5791</v>
      </c>
      <c r="DY92" s="179" t="s">
        <v>60</v>
      </c>
      <c r="DZ92" s="179">
        <v>3</v>
      </c>
      <c r="EA92" s="179" t="s">
        <v>6763</v>
      </c>
      <c r="EB92" s="179" t="s">
        <v>5791</v>
      </c>
      <c r="EC92" s="176" t="s">
        <v>6557</v>
      </c>
      <c r="ED92" s="186" t="s">
        <v>6767</v>
      </c>
      <c r="EE92" s="183">
        <v>10218000</v>
      </c>
      <c r="EF92" s="186" t="s">
        <v>5791</v>
      </c>
      <c r="EG92" s="186" t="s">
        <v>60</v>
      </c>
      <c r="EH92" s="186">
        <v>3</v>
      </c>
      <c r="EI92" s="186" t="s">
        <v>6763</v>
      </c>
      <c r="EJ92" s="186" t="s">
        <v>5791</v>
      </c>
      <c r="EK92" s="187" t="s">
        <v>6557</v>
      </c>
      <c r="EL92" s="185" t="s">
        <v>6768</v>
      </c>
      <c r="EM92" s="175">
        <v>6070000</v>
      </c>
      <c r="EN92" s="179" t="s">
        <v>5791</v>
      </c>
      <c r="EO92" s="179" t="s">
        <v>60</v>
      </c>
      <c r="EP92" s="179">
        <v>3</v>
      </c>
      <c r="EQ92" s="179" t="s">
        <v>6763</v>
      </c>
      <c r="ER92" s="179" t="s">
        <v>5791</v>
      </c>
      <c r="ES92" s="176" t="s">
        <v>6557</v>
      </c>
      <c r="ET92" s="186" t="s">
        <v>4383</v>
      </c>
      <c r="EU92" s="186">
        <v>3043</v>
      </c>
      <c r="EV92" s="186" t="s">
        <v>4381</v>
      </c>
      <c r="EW92" s="186" t="s">
        <v>60</v>
      </c>
      <c r="EX92" s="186">
        <v>3</v>
      </c>
      <c r="EY92" s="186" t="s">
        <v>4382</v>
      </c>
      <c r="EZ92" s="186" t="s">
        <v>4381</v>
      </c>
      <c r="FA92" s="187" t="s">
        <v>4068</v>
      </c>
      <c r="FB92" s="185" t="s">
        <v>1324</v>
      </c>
      <c r="FC92" s="179">
        <v>5</v>
      </c>
      <c r="FD92" s="179" t="s">
        <v>1318</v>
      </c>
      <c r="FE92" s="179" t="s">
        <v>22</v>
      </c>
      <c r="FF92" s="179">
        <v>2</v>
      </c>
      <c r="FG92" s="179" t="s">
        <v>1323</v>
      </c>
      <c r="FH92" s="179" t="s">
        <v>1318</v>
      </c>
      <c r="FI92" s="176" t="s">
        <v>1321</v>
      </c>
      <c r="FJ92" s="185" t="s">
        <v>8377</v>
      </c>
      <c r="FK92" s="186" t="e">
        <v>#N/A</v>
      </c>
      <c r="FL92" s="186" t="e">
        <v>#N/A</v>
      </c>
      <c r="FM92" s="186" t="e">
        <v>#N/A</v>
      </c>
      <c r="FN92" s="186" t="e">
        <v>#N/A</v>
      </c>
      <c r="FO92" s="186" t="e">
        <v>#N/A</v>
      </c>
      <c r="FP92" s="183" t="e">
        <v>#N/A</v>
      </c>
      <c r="FQ92" s="184" t="e">
        <v>#N/A</v>
      </c>
      <c r="FR92" s="185" t="s">
        <v>2813</v>
      </c>
      <c r="FS92" s="179" t="s">
        <v>14</v>
      </c>
      <c r="FT92" s="179" t="s">
        <v>14</v>
      </c>
      <c r="FU92" s="179" t="s">
        <v>14</v>
      </c>
      <c r="FV92" s="179" t="s">
        <v>14</v>
      </c>
      <c r="FW92" s="179" t="s">
        <v>14</v>
      </c>
      <c r="FX92" s="179" t="s">
        <v>14</v>
      </c>
      <c r="FY92" s="176" t="s">
        <v>2779</v>
      </c>
      <c r="FZ92" s="186" t="s">
        <v>3901</v>
      </c>
      <c r="GA92" s="186">
        <v>1</v>
      </c>
      <c r="GB92" s="186" t="s">
        <v>3407</v>
      </c>
      <c r="GC92" s="186" t="s">
        <v>22</v>
      </c>
      <c r="GD92" s="186">
        <v>2</v>
      </c>
      <c r="GE92" s="186" t="s">
        <v>3301</v>
      </c>
      <c r="GF92" s="186" t="s">
        <v>3300</v>
      </c>
      <c r="GG92" s="187" t="s">
        <v>3716</v>
      </c>
      <c r="GH92" s="185" t="s">
        <v>3907</v>
      </c>
      <c r="GI92" s="179">
        <v>2</v>
      </c>
      <c r="GJ92" s="179" t="s">
        <v>3407</v>
      </c>
      <c r="GK92" s="179" t="s">
        <v>22</v>
      </c>
      <c r="GL92" s="179">
        <v>2</v>
      </c>
      <c r="GM92" s="179" t="s">
        <v>3301</v>
      </c>
      <c r="GN92" s="179" t="s">
        <v>3300</v>
      </c>
      <c r="GO92" s="176" t="s">
        <v>3716</v>
      </c>
      <c r="GP92" s="186" t="s">
        <v>3902</v>
      </c>
      <c r="GQ92" s="186">
        <v>2</v>
      </c>
      <c r="GR92" s="186" t="s">
        <v>3407</v>
      </c>
      <c r="GS92" s="186" t="s">
        <v>22</v>
      </c>
      <c r="GT92" s="186">
        <v>2</v>
      </c>
      <c r="GU92" s="186" t="s">
        <v>3301</v>
      </c>
      <c r="GV92" s="186" t="s">
        <v>3300</v>
      </c>
      <c r="GW92" s="187" t="s">
        <v>3716</v>
      </c>
      <c r="GX92" s="185" t="s">
        <v>3908</v>
      </c>
      <c r="GY92" s="179">
        <v>0</v>
      </c>
      <c r="GZ92" s="179" t="s">
        <v>3407</v>
      </c>
      <c r="HA92" s="179" t="s">
        <v>22</v>
      </c>
      <c r="HB92" s="179">
        <v>2</v>
      </c>
      <c r="HC92" s="179" t="s">
        <v>3301</v>
      </c>
      <c r="HD92" s="179" t="s">
        <v>3300</v>
      </c>
      <c r="HE92" s="176" t="s">
        <v>3716</v>
      </c>
      <c r="HF92" s="186" t="s">
        <v>3900</v>
      </c>
      <c r="HG92" s="186">
        <v>2</v>
      </c>
      <c r="HH92" s="186" t="s">
        <v>3407</v>
      </c>
      <c r="HI92" s="186" t="s">
        <v>22</v>
      </c>
      <c r="HJ92" s="186">
        <v>2</v>
      </c>
      <c r="HK92" s="186" t="s">
        <v>3301</v>
      </c>
      <c r="HL92" s="186" t="s">
        <v>3300</v>
      </c>
      <c r="HM92" s="187" t="s">
        <v>3716</v>
      </c>
      <c r="HN92" s="185" t="s">
        <v>3906</v>
      </c>
      <c r="HO92" s="179">
        <v>3</v>
      </c>
      <c r="HP92" s="179" t="s">
        <v>3407</v>
      </c>
      <c r="HQ92" s="179" t="s">
        <v>22</v>
      </c>
      <c r="HR92" s="179">
        <v>2</v>
      </c>
      <c r="HS92" s="179" t="s">
        <v>3301</v>
      </c>
      <c r="HT92" s="179" t="s">
        <v>3300</v>
      </c>
      <c r="HU92" s="176" t="s">
        <v>3716</v>
      </c>
      <c r="HV92" s="186" t="s">
        <v>3903</v>
      </c>
      <c r="HW92" s="186">
        <v>0</v>
      </c>
      <c r="HX92" s="186" t="s">
        <v>3407</v>
      </c>
      <c r="HY92" s="186" t="s">
        <v>22</v>
      </c>
      <c r="HZ92" s="186">
        <v>2</v>
      </c>
      <c r="IA92" s="186" t="s">
        <v>3301</v>
      </c>
      <c r="IB92" s="186" t="s">
        <v>3300</v>
      </c>
      <c r="IC92" s="187" t="s">
        <v>3716</v>
      </c>
      <c r="ID92" s="185" t="s">
        <v>3905</v>
      </c>
      <c r="IE92" s="179">
        <v>3</v>
      </c>
      <c r="IF92" s="179" t="s">
        <v>3407</v>
      </c>
      <c r="IG92" s="179" t="s">
        <v>22</v>
      </c>
      <c r="IH92" s="179">
        <v>2</v>
      </c>
      <c r="II92" s="179" t="s">
        <v>3301</v>
      </c>
      <c r="IJ92" s="179" t="s">
        <v>3300</v>
      </c>
      <c r="IK92" s="176" t="s">
        <v>3716</v>
      </c>
      <c r="IL92" s="186" t="s">
        <v>3904</v>
      </c>
      <c r="IM92" s="186">
        <v>3</v>
      </c>
      <c r="IN92" s="186" t="s">
        <v>3407</v>
      </c>
      <c r="IO92" s="186" t="s">
        <v>22</v>
      </c>
      <c r="IP92" s="186">
        <v>2</v>
      </c>
      <c r="IQ92" s="186" t="s">
        <v>3301</v>
      </c>
      <c r="IR92" s="186" t="s">
        <v>3300</v>
      </c>
      <c r="IS92" s="187" t="s">
        <v>3716</v>
      </c>
    </row>
    <row r="93" spans="1:253" s="281" customFormat="1" ht="12.75" customHeight="1" x14ac:dyDescent="0.25">
      <c r="A93" s="281" t="s">
        <v>1285</v>
      </c>
      <c r="B93" s="281" t="s">
        <v>8095</v>
      </c>
      <c r="C93" s="281" t="s">
        <v>1286</v>
      </c>
      <c r="D93" s="281" t="s">
        <v>7893</v>
      </c>
      <c r="E93" s="281" t="s">
        <v>8108</v>
      </c>
      <c r="F93" s="281" t="s">
        <v>6750</v>
      </c>
      <c r="G93" s="174">
        <v>94146000</v>
      </c>
      <c r="H93" s="175" t="s">
        <v>6747</v>
      </c>
      <c r="I93" s="175" t="s">
        <v>22</v>
      </c>
      <c r="J93" s="175">
        <v>2</v>
      </c>
      <c r="K93" s="175" t="s">
        <v>6749</v>
      </c>
      <c r="L93" s="175" t="s">
        <v>6748</v>
      </c>
      <c r="M93" s="176" t="s">
        <v>6557</v>
      </c>
      <c r="N93" s="185" t="s">
        <v>1297</v>
      </c>
      <c r="O93" s="177" t="s">
        <v>14</v>
      </c>
      <c r="P93" s="177" t="s">
        <v>14</v>
      </c>
      <c r="Q93" s="177" t="s">
        <v>14</v>
      </c>
      <c r="R93" s="177" t="s">
        <v>14</v>
      </c>
      <c r="S93" s="177" t="s">
        <v>14</v>
      </c>
      <c r="T93" s="177" t="s">
        <v>14</v>
      </c>
      <c r="U93" s="178" t="s">
        <v>1289</v>
      </c>
      <c r="V93" s="185" t="s">
        <v>1302</v>
      </c>
      <c r="W93" s="175" t="s">
        <v>14</v>
      </c>
      <c r="X93" s="175" t="s">
        <v>14</v>
      </c>
      <c r="Y93" s="175" t="s">
        <v>14</v>
      </c>
      <c r="Z93" s="175" t="s">
        <v>14</v>
      </c>
      <c r="AA93" s="175" t="s">
        <v>14</v>
      </c>
      <c r="AB93" s="175" t="s">
        <v>14</v>
      </c>
      <c r="AC93" s="176" t="s">
        <v>1289</v>
      </c>
      <c r="AD93" s="185" t="s">
        <v>1300</v>
      </c>
      <c r="AE93" s="183" t="s">
        <v>14</v>
      </c>
      <c r="AF93" s="183" t="s">
        <v>14</v>
      </c>
      <c r="AG93" s="183" t="s">
        <v>14</v>
      </c>
      <c r="AH93" s="183" t="s">
        <v>14</v>
      </c>
      <c r="AI93" s="183" t="s">
        <v>14</v>
      </c>
      <c r="AJ93" s="183" t="s">
        <v>14</v>
      </c>
      <c r="AK93" s="184" t="s">
        <v>1289</v>
      </c>
      <c r="AL93" s="185" t="s">
        <v>1301</v>
      </c>
      <c r="AM93" s="175" t="s">
        <v>14</v>
      </c>
      <c r="AN93" s="175" t="s">
        <v>14</v>
      </c>
      <c r="AO93" s="175" t="s">
        <v>14</v>
      </c>
      <c r="AP93" s="175" t="s">
        <v>14</v>
      </c>
      <c r="AQ93" s="175" t="s">
        <v>14</v>
      </c>
      <c r="AR93" s="175" t="s">
        <v>14</v>
      </c>
      <c r="AS93" s="176" t="s">
        <v>1289</v>
      </c>
      <c r="AT93" s="186" t="s">
        <v>1296</v>
      </c>
      <c r="AU93" s="183" t="s">
        <v>14</v>
      </c>
      <c r="AV93" s="183" t="s">
        <v>14</v>
      </c>
      <c r="AW93" s="183" t="s">
        <v>14</v>
      </c>
      <c r="AX93" s="183" t="s">
        <v>14</v>
      </c>
      <c r="AY93" s="183" t="s">
        <v>14</v>
      </c>
      <c r="AZ93" s="183" t="s">
        <v>14</v>
      </c>
      <c r="BA93" s="184" t="s">
        <v>1289</v>
      </c>
      <c r="BB93" s="185" t="s">
        <v>1295</v>
      </c>
      <c r="BC93" s="175" t="s">
        <v>14</v>
      </c>
      <c r="BD93" s="175" t="s">
        <v>14</v>
      </c>
      <c r="BE93" s="175" t="s">
        <v>14</v>
      </c>
      <c r="BF93" s="175" t="s">
        <v>14</v>
      </c>
      <c r="BG93" s="175" t="s">
        <v>14</v>
      </c>
      <c r="BH93" s="175" t="s">
        <v>14</v>
      </c>
      <c r="BI93" s="176" t="s">
        <v>1289</v>
      </c>
      <c r="BJ93" s="186" t="s">
        <v>6752</v>
      </c>
      <c r="BK93" s="186">
        <v>47</v>
      </c>
      <c r="BL93" s="186" t="s">
        <v>6669</v>
      </c>
      <c r="BM93" s="186" t="s">
        <v>60</v>
      </c>
      <c r="BN93" s="186">
        <v>3</v>
      </c>
      <c r="BO93" s="186" t="s">
        <v>6751</v>
      </c>
      <c r="BP93" s="183" t="s">
        <v>4477</v>
      </c>
      <c r="BQ93" s="187" t="s">
        <v>6557</v>
      </c>
      <c r="BR93" s="185" t="s">
        <v>1288</v>
      </c>
      <c r="BS93" s="179" t="s">
        <v>14</v>
      </c>
      <c r="BT93" s="179" t="s">
        <v>14</v>
      </c>
      <c r="BU93" s="179" t="s">
        <v>14</v>
      </c>
      <c r="BV93" s="179" t="s">
        <v>14</v>
      </c>
      <c r="BW93" s="179" t="s">
        <v>14</v>
      </c>
      <c r="BX93" s="179" t="s">
        <v>14</v>
      </c>
      <c r="BY93" s="176" t="s">
        <v>1289</v>
      </c>
      <c r="BZ93" s="186" t="s">
        <v>1290</v>
      </c>
      <c r="CA93" s="186" t="s">
        <v>14</v>
      </c>
      <c r="CB93" s="186" t="s">
        <v>14</v>
      </c>
      <c r="CC93" s="186" t="s">
        <v>14</v>
      </c>
      <c r="CD93" s="186" t="s">
        <v>14</v>
      </c>
      <c r="CE93" s="186" t="s">
        <v>14</v>
      </c>
      <c r="CF93" s="186" t="s">
        <v>14</v>
      </c>
      <c r="CG93" s="187" t="s">
        <v>1289</v>
      </c>
      <c r="CH93" s="185" t="s">
        <v>8378</v>
      </c>
      <c r="CI93" s="186" t="e">
        <v>#N/A</v>
      </c>
      <c r="CJ93" s="186" t="e">
        <v>#N/A</v>
      </c>
      <c r="CK93" s="186" t="e">
        <v>#N/A</v>
      </c>
      <c r="CL93" s="186" t="e">
        <v>#N/A</v>
      </c>
      <c r="CM93" s="186" t="e">
        <v>#N/A</v>
      </c>
      <c r="CN93" s="186" t="e">
        <v>#N/A</v>
      </c>
      <c r="CO93" s="188" t="e">
        <v>#N/A</v>
      </c>
      <c r="CP93" s="186" t="s">
        <v>1293</v>
      </c>
      <c r="CQ93" s="179" t="s">
        <v>14</v>
      </c>
      <c r="CR93" s="179" t="s">
        <v>14</v>
      </c>
      <c r="CS93" s="179" t="s">
        <v>14</v>
      </c>
      <c r="CT93" s="179" t="s">
        <v>14</v>
      </c>
      <c r="CU93" s="179" t="s">
        <v>14</v>
      </c>
      <c r="CV93" s="179" t="s">
        <v>14</v>
      </c>
      <c r="CW93" s="176" t="s">
        <v>1289</v>
      </c>
      <c r="CX93" s="186" t="s">
        <v>1305</v>
      </c>
      <c r="CY93" s="183" t="s">
        <v>14</v>
      </c>
      <c r="CZ93" s="183" t="s">
        <v>14</v>
      </c>
      <c r="DA93" s="183" t="s">
        <v>14</v>
      </c>
      <c r="DB93" s="183" t="s">
        <v>14</v>
      </c>
      <c r="DC93" s="183" t="s">
        <v>14</v>
      </c>
      <c r="DD93" s="183" t="s">
        <v>14</v>
      </c>
      <c r="DE93" s="189" t="s">
        <v>1289</v>
      </c>
      <c r="DF93" s="185" t="s">
        <v>1298</v>
      </c>
      <c r="DG93" s="175" t="s">
        <v>14</v>
      </c>
      <c r="DH93" s="179" t="s">
        <v>14</v>
      </c>
      <c r="DI93" s="179" t="s">
        <v>14</v>
      </c>
      <c r="DJ93" s="179" t="s">
        <v>14</v>
      </c>
      <c r="DK93" s="179" t="s">
        <v>14</v>
      </c>
      <c r="DL93" s="179" t="s">
        <v>14</v>
      </c>
      <c r="DM93" s="176" t="s">
        <v>1289</v>
      </c>
      <c r="DN93" s="186" t="s">
        <v>1307</v>
      </c>
      <c r="DO93" s="183" t="s">
        <v>14</v>
      </c>
      <c r="DP93" s="186" t="s">
        <v>14</v>
      </c>
      <c r="DQ93" s="186" t="s">
        <v>14</v>
      </c>
      <c r="DR93" s="186" t="s">
        <v>14</v>
      </c>
      <c r="DS93" s="186" t="s">
        <v>14</v>
      </c>
      <c r="DT93" s="186" t="s">
        <v>14</v>
      </c>
      <c r="DU93" s="187" t="s">
        <v>1289</v>
      </c>
      <c r="DV93" s="185" t="s">
        <v>1299</v>
      </c>
      <c r="DW93" s="175" t="s">
        <v>14</v>
      </c>
      <c r="DX93" s="179" t="s">
        <v>14</v>
      </c>
      <c r="DY93" s="179" t="s">
        <v>14</v>
      </c>
      <c r="DZ93" s="179" t="s">
        <v>14</v>
      </c>
      <c r="EA93" s="179" t="s">
        <v>14</v>
      </c>
      <c r="EB93" s="179" t="s">
        <v>14</v>
      </c>
      <c r="EC93" s="176" t="s">
        <v>1289</v>
      </c>
      <c r="ED93" s="186" t="s">
        <v>1306</v>
      </c>
      <c r="EE93" s="183" t="s">
        <v>14</v>
      </c>
      <c r="EF93" s="186" t="s">
        <v>14</v>
      </c>
      <c r="EG93" s="186" t="s">
        <v>14</v>
      </c>
      <c r="EH93" s="186" t="s">
        <v>14</v>
      </c>
      <c r="EI93" s="186" t="s">
        <v>14</v>
      </c>
      <c r="EJ93" s="186" t="s">
        <v>14</v>
      </c>
      <c r="EK93" s="187" t="s">
        <v>1289</v>
      </c>
      <c r="EL93" s="185" t="s">
        <v>1294</v>
      </c>
      <c r="EM93" s="175" t="s">
        <v>14</v>
      </c>
      <c r="EN93" s="179" t="s">
        <v>14</v>
      </c>
      <c r="EO93" s="179" t="s">
        <v>14</v>
      </c>
      <c r="EP93" s="179" t="s">
        <v>14</v>
      </c>
      <c r="EQ93" s="179" t="s">
        <v>14</v>
      </c>
      <c r="ER93" s="179" t="s">
        <v>14</v>
      </c>
      <c r="ES93" s="176" t="s">
        <v>1289</v>
      </c>
      <c r="ET93" s="186" t="s">
        <v>4479</v>
      </c>
      <c r="EU93" s="186">
        <v>26</v>
      </c>
      <c r="EV93" s="186" t="s">
        <v>4476</v>
      </c>
      <c r="EW93" s="186" t="s">
        <v>60</v>
      </c>
      <c r="EX93" s="186">
        <v>3</v>
      </c>
      <c r="EY93" s="186" t="s">
        <v>4478</v>
      </c>
      <c r="EZ93" s="186" t="s">
        <v>4477</v>
      </c>
      <c r="FA93" s="187" t="s">
        <v>4473</v>
      </c>
      <c r="FB93" s="185" t="s">
        <v>1292</v>
      </c>
      <c r="FC93" s="179">
        <v>2</v>
      </c>
      <c r="FD93" s="179" t="s">
        <v>14</v>
      </c>
      <c r="FE93" s="179" t="s">
        <v>14</v>
      </c>
      <c r="FF93" s="179" t="s">
        <v>14</v>
      </c>
      <c r="FG93" s="179" t="s">
        <v>1291</v>
      </c>
      <c r="FH93" s="179" t="s">
        <v>14</v>
      </c>
      <c r="FI93" s="176" t="s">
        <v>1289</v>
      </c>
      <c r="FJ93" s="185" t="s">
        <v>1303</v>
      </c>
      <c r="FK93" s="186" t="s">
        <v>14</v>
      </c>
      <c r="FL93" s="186" t="s">
        <v>14</v>
      </c>
      <c r="FM93" s="186" t="s">
        <v>14</v>
      </c>
      <c r="FN93" s="186" t="s">
        <v>14</v>
      </c>
      <c r="FO93" s="186" t="s">
        <v>14</v>
      </c>
      <c r="FP93" s="183" t="s">
        <v>14</v>
      </c>
      <c r="FQ93" s="184" t="s">
        <v>1289</v>
      </c>
      <c r="FR93" s="185" t="s">
        <v>1304</v>
      </c>
      <c r="FS93" s="179" t="s">
        <v>14</v>
      </c>
      <c r="FT93" s="179" t="s">
        <v>14</v>
      </c>
      <c r="FU93" s="179" t="s">
        <v>14</v>
      </c>
      <c r="FV93" s="179" t="s">
        <v>14</v>
      </c>
      <c r="FW93" s="179" t="s">
        <v>14</v>
      </c>
      <c r="FX93" s="179" t="s">
        <v>14</v>
      </c>
      <c r="FY93" s="176" t="s">
        <v>1289</v>
      </c>
      <c r="FZ93" s="186" t="s">
        <v>4387</v>
      </c>
      <c r="GA93" s="186">
        <v>0</v>
      </c>
      <c r="GB93" s="186" t="s">
        <v>3407</v>
      </c>
      <c r="GC93" s="186" t="s">
        <v>22</v>
      </c>
      <c r="GD93" s="186">
        <v>2</v>
      </c>
      <c r="GE93" s="186" t="s">
        <v>4385</v>
      </c>
      <c r="GF93" s="186" t="s">
        <v>3300</v>
      </c>
      <c r="GG93" s="187" t="s">
        <v>4068</v>
      </c>
      <c r="GH93" s="185" t="s">
        <v>4393</v>
      </c>
      <c r="GI93" s="179">
        <v>0</v>
      </c>
      <c r="GJ93" s="179" t="s">
        <v>3407</v>
      </c>
      <c r="GK93" s="179" t="s">
        <v>22</v>
      </c>
      <c r="GL93" s="179">
        <v>2</v>
      </c>
      <c r="GM93" s="179" t="s">
        <v>4385</v>
      </c>
      <c r="GN93" s="179" t="s">
        <v>3300</v>
      </c>
      <c r="GO93" s="176" t="s">
        <v>4068</v>
      </c>
      <c r="GP93" s="186" t="s">
        <v>4388</v>
      </c>
      <c r="GQ93" s="186">
        <v>3</v>
      </c>
      <c r="GR93" s="186" t="s">
        <v>3407</v>
      </c>
      <c r="GS93" s="186" t="s">
        <v>22</v>
      </c>
      <c r="GT93" s="186">
        <v>2</v>
      </c>
      <c r="GU93" s="186" t="s">
        <v>4385</v>
      </c>
      <c r="GV93" s="186" t="s">
        <v>3300</v>
      </c>
      <c r="GW93" s="187" t="s">
        <v>4068</v>
      </c>
      <c r="GX93" s="185" t="s">
        <v>4394</v>
      </c>
      <c r="GY93" s="179">
        <v>0</v>
      </c>
      <c r="GZ93" s="179" t="s">
        <v>3407</v>
      </c>
      <c r="HA93" s="179" t="s">
        <v>22</v>
      </c>
      <c r="HB93" s="179">
        <v>2</v>
      </c>
      <c r="HC93" s="179" t="s">
        <v>4385</v>
      </c>
      <c r="HD93" s="179" t="s">
        <v>3300</v>
      </c>
      <c r="HE93" s="176" t="s">
        <v>4068</v>
      </c>
      <c r="HF93" s="186" t="s">
        <v>4386</v>
      </c>
      <c r="HG93" s="186">
        <v>2</v>
      </c>
      <c r="HH93" s="186" t="s">
        <v>3407</v>
      </c>
      <c r="HI93" s="186" t="s">
        <v>22</v>
      </c>
      <c r="HJ93" s="186">
        <v>2</v>
      </c>
      <c r="HK93" s="186" t="s">
        <v>4385</v>
      </c>
      <c r="HL93" s="186" t="s">
        <v>3300</v>
      </c>
      <c r="HM93" s="187" t="s">
        <v>4068</v>
      </c>
      <c r="HN93" s="185" t="s">
        <v>4392</v>
      </c>
      <c r="HO93" s="179">
        <v>3</v>
      </c>
      <c r="HP93" s="179" t="s">
        <v>3407</v>
      </c>
      <c r="HQ93" s="179" t="s">
        <v>22</v>
      </c>
      <c r="HR93" s="179">
        <v>2</v>
      </c>
      <c r="HS93" s="179" t="s">
        <v>4385</v>
      </c>
      <c r="HT93" s="179" t="s">
        <v>3300</v>
      </c>
      <c r="HU93" s="176" t="s">
        <v>4068</v>
      </c>
      <c r="HV93" s="186" t="s">
        <v>4389</v>
      </c>
      <c r="HW93" s="186">
        <v>1</v>
      </c>
      <c r="HX93" s="186" t="s">
        <v>3407</v>
      </c>
      <c r="HY93" s="186" t="s">
        <v>22</v>
      </c>
      <c r="HZ93" s="186">
        <v>2</v>
      </c>
      <c r="IA93" s="186" t="s">
        <v>4385</v>
      </c>
      <c r="IB93" s="186" t="s">
        <v>3300</v>
      </c>
      <c r="IC93" s="187" t="s">
        <v>4068</v>
      </c>
      <c r="ID93" s="185" t="s">
        <v>4391</v>
      </c>
      <c r="IE93" s="179">
        <v>0</v>
      </c>
      <c r="IF93" s="179" t="s">
        <v>3407</v>
      </c>
      <c r="IG93" s="179" t="s">
        <v>22</v>
      </c>
      <c r="IH93" s="179">
        <v>2</v>
      </c>
      <c r="II93" s="179" t="s">
        <v>4385</v>
      </c>
      <c r="IJ93" s="179" t="s">
        <v>3300</v>
      </c>
      <c r="IK93" s="176" t="s">
        <v>4068</v>
      </c>
      <c r="IL93" s="186" t="s">
        <v>4390</v>
      </c>
      <c r="IM93" s="186">
        <v>2</v>
      </c>
      <c r="IN93" s="186" t="s">
        <v>3407</v>
      </c>
      <c r="IO93" s="186" t="s">
        <v>22</v>
      </c>
      <c r="IP93" s="186">
        <v>2</v>
      </c>
      <c r="IQ93" s="186" t="s">
        <v>4385</v>
      </c>
      <c r="IR93" s="186" t="s">
        <v>3300</v>
      </c>
      <c r="IS93" s="187" t="s">
        <v>4068</v>
      </c>
    </row>
    <row r="94" spans="1:253" s="281" customFormat="1" ht="12.75" customHeight="1" x14ac:dyDescent="0.25">
      <c r="A94" s="281" t="s">
        <v>1186</v>
      </c>
      <c r="B94" s="281" t="s">
        <v>8095</v>
      </c>
      <c r="C94" s="281" t="s">
        <v>1187</v>
      </c>
      <c r="D94" s="281" t="s">
        <v>7894</v>
      </c>
      <c r="E94" s="281" t="s">
        <v>8111</v>
      </c>
      <c r="F94" s="281" t="s">
        <v>2558</v>
      </c>
      <c r="G94" s="174">
        <v>121936000</v>
      </c>
      <c r="H94" s="175" t="s">
        <v>2555</v>
      </c>
      <c r="I94" s="175" t="s">
        <v>42</v>
      </c>
      <c r="J94" s="175">
        <v>1</v>
      </c>
      <c r="K94" s="175" t="s">
        <v>2557</v>
      </c>
      <c r="L94" s="175" t="s">
        <v>2556</v>
      </c>
      <c r="M94" s="176" t="s">
        <v>2490</v>
      </c>
      <c r="N94" s="185" t="s">
        <v>1197</v>
      </c>
      <c r="O94" s="177" t="s">
        <v>14</v>
      </c>
      <c r="P94" s="177" t="s">
        <v>14</v>
      </c>
      <c r="Q94" s="177" t="s">
        <v>14</v>
      </c>
      <c r="R94" s="177" t="s">
        <v>14</v>
      </c>
      <c r="S94" s="177" t="s">
        <v>14</v>
      </c>
      <c r="T94" s="177" t="s">
        <v>14</v>
      </c>
      <c r="U94" s="178" t="s">
        <v>1190</v>
      </c>
      <c r="V94" s="185" t="s">
        <v>1202</v>
      </c>
      <c r="W94" s="175" t="s">
        <v>14</v>
      </c>
      <c r="X94" s="175" t="s">
        <v>14</v>
      </c>
      <c r="Y94" s="175" t="s">
        <v>14</v>
      </c>
      <c r="Z94" s="175" t="s">
        <v>14</v>
      </c>
      <c r="AA94" s="175" t="s">
        <v>14</v>
      </c>
      <c r="AB94" s="175" t="s">
        <v>14</v>
      </c>
      <c r="AC94" s="176" t="s">
        <v>1190</v>
      </c>
      <c r="AD94" s="185" t="s">
        <v>1200</v>
      </c>
      <c r="AE94" s="183" t="s">
        <v>14</v>
      </c>
      <c r="AF94" s="183" t="s">
        <v>14</v>
      </c>
      <c r="AG94" s="183" t="s">
        <v>14</v>
      </c>
      <c r="AH94" s="183" t="s">
        <v>14</v>
      </c>
      <c r="AI94" s="183" t="s">
        <v>14</v>
      </c>
      <c r="AJ94" s="183" t="s">
        <v>14</v>
      </c>
      <c r="AK94" s="184" t="s">
        <v>1190</v>
      </c>
      <c r="AL94" s="185" t="s">
        <v>1201</v>
      </c>
      <c r="AM94" s="175" t="s">
        <v>14</v>
      </c>
      <c r="AN94" s="175" t="s">
        <v>14</v>
      </c>
      <c r="AO94" s="175" t="s">
        <v>14</v>
      </c>
      <c r="AP94" s="175" t="s">
        <v>14</v>
      </c>
      <c r="AQ94" s="175" t="s">
        <v>14</v>
      </c>
      <c r="AR94" s="175" t="s">
        <v>14</v>
      </c>
      <c r="AS94" s="176" t="s">
        <v>1190</v>
      </c>
      <c r="AT94" s="186" t="s">
        <v>1196</v>
      </c>
      <c r="AU94" s="183" t="s">
        <v>14</v>
      </c>
      <c r="AV94" s="183" t="s">
        <v>14</v>
      </c>
      <c r="AW94" s="183" t="s">
        <v>14</v>
      </c>
      <c r="AX94" s="183" t="s">
        <v>14</v>
      </c>
      <c r="AY94" s="183" t="s">
        <v>14</v>
      </c>
      <c r="AZ94" s="183" t="s">
        <v>14</v>
      </c>
      <c r="BA94" s="184" t="s">
        <v>1190</v>
      </c>
      <c r="BB94" s="185" t="s">
        <v>1195</v>
      </c>
      <c r="BC94" s="175" t="s">
        <v>14</v>
      </c>
      <c r="BD94" s="175" t="s">
        <v>14</v>
      </c>
      <c r="BE94" s="175" t="s">
        <v>14</v>
      </c>
      <c r="BF94" s="175" t="s">
        <v>14</v>
      </c>
      <c r="BG94" s="175" t="s">
        <v>14</v>
      </c>
      <c r="BH94" s="175" t="s">
        <v>14</v>
      </c>
      <c r="BI94" s="176" t="s">
        <v>1190</v>
      </c>
      <c r="BJ94" s="186" t="s">
        <v>6449</v>
      </c>
      <c r="BK94" s="186">
        <v>604</v>
      </c>
      <c r="BL94" s="186" t="s">
        <v>6436</v>
      </c>
      <c r="BM94" s="186" t="s">
        <v>22</v>
      </c>
      <c r="BN94" s="186">
        <v>2</v>
      </c>
      <c r="BO94" s="186" t="s">
        <v>6414</v>
      </c>
      <c r="BP94" s="183" t="s">
        <v>6413</v>
      </c>
      <c r="BQ94" s="187" t="s">
        <v>6418</v>
      </c>
      <c r="BR94" s="185" t="s">
        <v>1189</v>
      </c>
      <c r="BS94" s="179" t="s">
        <v>14</v>
      </c>
      <c r="BT94" s="179" t="s">
        <v>14</v>
      </c>
      <c r="BU94" s="179" t="s">
        <v>14</v>
      </c>
      <c r="BV94" s="179" t="s">
        <v>14</v>
      </c>
      <c r="BW94" s="179" t="s">
        <v>14</v>
      </c>
      <c r="BX94" s="179" t="s">
        <v>14</v>
      </c>
      <c r="BY94" s="176" t="s">
        <v>1190</v>
      </c>
      <c r="BZ94" s="186" t="s">
        <v>1191</v>
      </c>
      <c r="CA94" s="186" t="s">
        <v>14</v>
      </c>
      <c r="CB94" s="186" t="s">
        <v>14</v>
      </c>
      <c r="CC94" s="186" t="s">
        <v>14</v>
      </c>
      <c r="CD94" s="186" t="s">
        <v>14</v>
      </c>
      <c r="CE94" s="186" t="s">
        <v>14</v>
      </c>
      <c r="CF94" s="186" t="s">
        <v>14</v>
      </c>
      <c r="CG94" s="187" t="s">
        <v>1190</v>
      </c>
      <c r="CH94" s="185" t="s">
        <v>8379</v>
      </c>
      <c r="CI94" s="186" t="e">
        <v>#N/A</v>
      </c>
      <c r="CJ94" s="186" t="e">
        <v>#N/A</v>
      </c>
      <c r="CK94" s="186" t="e">
        <v>#N/A</v>
      </c>
      <c r="CL94" s="186" t="e">
        <v>#N/A</v>
      </c>
      <c r="CM94" s="186" t="e">
        <v>#N/A</v>
      </c>
      <c r="CN94" s="186" t="e">
        <v>#N/A</v>
      </c>
      <c r="CO94" s="188" t="e">
        <v>#N/A</v>
      </c>
      <c r="CP94" s="186" t="s">
        <v>1193</v>
      </c>
      <c r="CQ94" s="179" t="s">
        <v>14</v>
      </c>
      <c r="CR94" s="179" t="s">
        <v>14</v>
      </c>
      <c r="CS94" s="179" t="s">
        <v>14</v>
      </c>
      <c r="CT94" s="179" t="s">
        <v>14</v>
      </c>
      <c r="CU94" s="179" t="s">
        <v>14</v>
      </c>
      <c r="CV94" s="179" t="s">
        <v>14</v>
      </c>
      <c r="CW94" s="176" t="s">
        <v>1190</v>
      </c>
      <c r="CX94" s="186" t="s">
        <v>1205</v>
      </c>
      <c r="CY94" s="183" t="s">
        <v>14</v>
      </c>
      <c r="CZ94" s="183" t="s">
        <v>14</v>
      </c>
      <c r="DA94" s="183" t="s">
        <v>14</v>
      </c>
      <c r="DB94" s="183" t="s">
        <v>14</v>
      </c>
      <c r="DC94" s="183" t="s">
        <v>14</v>
      </c>
      <c r="DD94" s="183" t="s">
        <v>14</v>
      </c>
      <c r="DE94" s="189" t="s">
        <v>1190</v>
      </c>
      <c r="DF94" s="185" t="s">
        <v>1198</v>
      </c>
      <c r="DG94" s="175" t="s">
        <v>14</v>
      </c>
      <c r="DH94" s="179" t="s">
        <v>14</v>
      </c>
      <c r="DI94" s="179" t="s">
        <v>14</v>
      </c>
      <c r="DJ94" s="179" t="s">
        <v>14</v>
      </c>
      <c r="DK94" s="179" t="s">
        <v>14</v>
      </c>
      <c r="DL94" s="179" t="s">
        <v>14</v>
      </c>
      <c r="DM94" s="176" t="s">
        <v>1190</v>
      </c>
      <c r="DN94" s="186" t="s">
        <v>1207</v>
      </c>
      <c r="DO94" s="183" t="s">
        <v>14</v>
      </c>
      <c r="DP94" s="186" t="s">
        <v>14</v>
      </c>
      <c r="DQ94" s="186" t="s">
        <v>14</v>
      </c>
      <c r="DR94" s="186" t="s">
        <v>14</v>
      </c>
      <c r="DS94" s="186" t="s">
        <v>14</v>
      </c>
      <c r="DT94" s="186" t="s">
        <v>14</v>
      </c>
      <c r="DU94" s="187" t="s">
        <v>1190</v>
      </c>
      <c r="DV94" s="185" t="s">
        <v>1199</v>
      </c>
      <c r="DW94" s="175" t="s">
        <v>14</v>
      </c>
      <c r="DX94" s="179" t="s">
        <v>14</v>
      </c>
      <c r="DY94" s="179" t="s">
        <v>14</v>
      </c>
      <c r="DZ94" s="179" t="s">
        <v>14</v>
      </c>
      <c r="EA94" s="179" t="s">
        <v>14</v>
      </c>
      <c r="EB94" s="179" t="s">
        <v>14</v>
      </c>
      <c r="EC94" s="176" t="s">
        <v>1190</v>
      </c>
      <c r="ED94" s="186" t="s">
        <v>1206</v>
      </c>
      <c r="EE94" s="183" t="s">
        <v>14</v>
      </c>
      <c r="EF94" s="186" t="s">
        <v>14</v>
      </c>
      <c r="EG94" s="186" t="s">
        <v>14</v>
      </c>
      <c r="EH94" s="186" t="s">
        <v>14</v>
      </c>
      <c r="EI94" s="186" t="s">
        <v>14</v>
      </c>
      <c r="EJ94" s="186" t="s">
        <v>14</v>
      </c>
      <c r="EK94" s="187" t="s">
        <v>1190</v>
      </c>
      <c r="EL94" s="185" t="s">
        <v>1194</v>
      </c>
      <c r="EM94" s="175" t="s">
        <v>14</v>
      </c>
      <c r="EN94" s="179" t="s">
        <v>14</v>
      </c>
      <c r="EO94" s="179" t="s">
        <v>14</v>
      </c>
      <c r="EP94" s="179" t="s">
        <v>14</v>
      </c>
      <c r="EQ94" s="179" t="s">
        <v>14</v>
      </c>
      <c r="ER94" s="179" t="s">
        <v>14</v>
      </c>
      <c r="ES94" s="176" t="s">
        <v>1190</v>
      </c>
      <c r="ET94" s="186" t="s">
        <v>6450</v>
      </c>
      <c r="EU94" s="186">
        <v>604</v>
      </c>
      <c r="EV94" s="186" t="s">
        <v>6436</v>
      </c>
      <c r="EW94" s="186" t="s">
        <v>22</v>
      </c>
      <c r="EX94" s="186">
        <v>2</v>
      </c>
      <c r="EY94" s="186" t="s">
        <v>6414</v>
      </c>
      <c r="EZ94" s="186" t="s">
        <v>6413</v>
      </c>
      <c r="FA94" s="187" t="s">
        <v>6418</v>
      </c>
      <c r="FB94" s="185" t="s">
        <v>1192</v>
      </c>
      <c r="FC94" s="179">
        <v>2</v>
      </c>
      <c r="FD94" s="179" t="s">
        <v>14</v>
      </c>
      <c r="FE94" s="179" t="s">
        <v>42</v>
      </c>
      <c r="FF94" s="179">
        <v>1</v>
      </c>
      <c r="FG94" s="179" t="s">
        <v>1089</v>
      </c>
      <c r="FH94" s="179" t="s">
        <v>14</v>
      </c>
      <c r="FI94" s="176" t="s">
        <v>1190</v>
      </c>
      <c r="FJ94" s="185" t="s">
        <v>1203</v>
      </c>
      <c r="FK94" s="186" t="s">
        <v>14</v>
      </c>
      <c r="FL94" s="186" t="s">
        <v>14</v>
      </c>
      <c r="FM94" s="186" t="s">
        <v>14</v>
      </c>
      <c r="FN94" s="186" t="s">
        <v>14</v>
      </c>
      <c r="FO94" s="186" t="s">
        <v>14</v>
      </c>
      <c r="FP94" s="183" t="s">
        <v>14</v>
      </c>
      <c r="FQ94" s="184" t="s">
        <v>1190</v>
      </c>
      <c r="FR94" s="185" t="s">
        <v>1204</v>
      </c>
      <c r="FS94" s="179" t="s">
        <v>14</v>
      </c>
      <c r="FT94" s="179" t="s">
        <v>14</v>
      </c>
      <c r="FU94" s="179" t="s">
        <v>14</v>
      </c>
      <c r="FV94" s="179" t="s">
        <v>14</v>
      </c>
      <c r="FW94" s="179" t="s">
        <v>14</v>
      </c>
      <c r="FX94" s="179" t="s">
        <v>14</v>
      </c>
      <c r="FY94" s="176" t="s">
        <v>1190</v>
      </c>
      <c r="FZ94" s="186" t="s">
        <v>4397</v>
      </c>
      <c r="GA94" s="186">
        <v>2</v>
      </c>
      <c r="GB94" s="186" t="s">
        <v>3407</v>
      </c>
      <c r="GC94" s="186" t="s">
        <v>22</v>
      </c>
      <c r="GD94" s="186">
        <v>2</v>
      </c>
      <c r="GE94" s="186" t="s">
        <v>4395</v>
      </c>
      <c r="GF94" s="186" t="s">
        <v>3300</v>
      </c>
      <c r="GG94" s="187" t="s">
        <v>4068</v>
      </c>
      <c r="GH94" s="185" t="s">
        <v>4403</v>
      </c>
      <c r="GI94" s="179">
        <v>3</v>
      </c>
      <c r="GJ94" s="179" t="s">
        <v>3407</v>
      </c>
      <c r="GK94" s="179" t="s">
        <v>22</v>
      </c>
      <c r="GL94" s="179">
        <v>2</v>
      </c>
      <c r="GM94" s="179" t="s">
        <v>4395</v>
      </c>
      <c r="GN94" s="179" t="s">
        <v>3300</v>
      </c>
      <c r="GO94" s="176" t="s">
        <v>4068</v>
      </c>
      <c r="GP94" s="186" t="s">
        <v>4398</v>
      </c>
      <c r="GQ94" s="186">
        <v>3</v>
      </c>
      <c r="GR94" s="186" t="s">
        <v>3407</v>
      </c>
      <c r="GS94" s="186" t="s">
        <v>22</v>
      </c>
      <c r="GT94" s="186">
        <v>2</v>
      </c>
      <c r="GU94" s="186" t="s">
        <v>4395</v>
      </c>
      <c r="GV94" s="186" t="s">
        <v>3300</v>
      </c>
      <c r="GW94" s="187" t="s">
        <v>4068</v>
      </c>
      <c r="GX94" s="185" t="s">
        <v>4404</v>
      </c>
      <c r="GY94" s="179">
        <v>0</v>
      </c>
      <c r="GZ94" s="179" t="s">
        <v>3407</v>
      </c>
      <c r="HA94" s="179" t="s">
        <v>22</v>
      </c>
      <c r="HB94" s="179">
        <v>2</v>
      </c>
      <c r="HC94" s="179" t="s">
        <v>4395</v>
      </c>
      <c r="HD94" s="179" t="s">
        <v>3300</v>
      </c>
      <c r="HE94" s="176" t="s">
        <v>4068</v>
      </c>
      <c r="HF94" s="186" t="s">
        <v>4396</v>
      </c>
      <c r="HG94" s="186">
        <v>2</v>
      </c>
      <c r="HH94" s="186" t="s">
        <v>3407</v>
      </c>
      <c r="HI94" s="186" t="s">
        <v>22</v>
      </c>
      <c r="HJ94" s="186">
        <v>2</v>
      </c>
      <c r="HK94" s="186" t="s">
        <v>4395</v>
      </c>
      <c r="HL94" s="186" t="s">
        <v>3300</v>
      </c>
      <c r="HM94" s="187" t="s">
        <v>4068</v>
      </c>
      <c r="HN94" s="185" t="s">
        <v>4402</v>
      </c>
      <c r="HO94" s="179">
        <v>3</v>
      </c>
      <c r="HP94" s="179" t="s">
        <v>3407</v>
      </c>
      <c r="HQ94" s="179" t="s">
        <v>22</v>
      </c>
      <c r="HR94" s="179">
        <v>2</v>
      </c>
      <c r="HS94" s="179" t="s">
        <v>4395</v>
      </c>
      <c r="HT94" s="179" t="s">
        <v>3300</v>
      </c>
      <c r="HU94" s="176" t="s">
        <v>4068</v>
      </c>
      <c r="HV94" s="186" t="s">
        <v>4399</v>
      </c>
      <c r="HW94" s="186">
        <v>3</v>
      </c>
      <c r="HX94" s="186" t="s">
        <v>3407</v>
      </c>
      <c r="HY94" s="186" t="s">
        <v>22</v>
      </c>
      <c r="HZ94" s="186">
        <v>2</v>
      </c>
      <c r="IA94" s="186" t="s">
        <v>4395</v>
      </c>
      <c r="IB94" s="186" t="s">
        <v>3300</v>
      </c>
      <c r="IC94" s="187" t="s">
        <v>4068</v>
      </c>
      <c r="ID94" s="185" t="s">
        <v>4401</v>
      </c>
      <c r="IE94" s="179">
        <v>1</v>
      </c>
      <c r="IF94" s="179" t="s">
        <v>3407</v>
      </c>
      <c r="IG94" s="179" t="s">
        <v>22</v>
      </c>
      <c r="IH94" s="179">
        <v>2</v>
      </c>
      <c r="II94" s="179" t="s">
        <v>4395</v>
      </c>
      <c r="IJ94" s="179" t="s">
        <v>3300</v>
      </c>
      <c r="IK94" s="176" t="s">
        <v>4068</v>
      </c>
      <c r="IL94" s="186" t="s">
        <v>4400</v>
      </c>
      <c r="IM94" s="186">
        <v>3</v>
      </c>
      <c r="IN94" s="186" t="s">
        <v>3407</v>
      </c>
      <c r="IO94" s="186" t="s">
        <v>22</v>
      </c>
      <c r="IP94" s="186">
        <v>2</v>
      </c>
      <c r="IQ94" s="186" t="s">
        <v>4395</v>
      </c>
      <c r="IR94" s="186" t="s">
        <v>3300</v>
      </c>
      <c r="IS94" s="187" t="s">
        <v>4068</v>
      </c>
    </row>
    <row r="95" spans="1:253" s="281" customFormat="1" ht="12.75" customHeight="1" x14ac:dyDescent="0.25">
      <c r="A95" s="281" t="s">
        <v>1208</v>
      </c>
      <c r="B95" s="281" t="s">
        <v>8095</v>
      </c>
      <c r="C95" s="281" t="s">
        <v>1209</v>
      </c>
      <c r="D95" s="281" t="s">
        <v>7895</v>
      </c>
      <c r="E95" s="281" t="s">
        <v>8114</v>
      </c>
      <c r="F95" s="281" t="s">
        <v>2263</v>
      </c>
      <c r="G95" s="174">
        <v>125787000</v>
      </c>
      <c r="H95" s="175" t="s">
        <v>2260</v>
      </c>
      <c r="I95" s="175" t="s">
        <v>42</v>
      </c>
      <c r="J95" s="175">
        <v>1</v>
      </c>
      <c r="K95" s="175" t="s">
        <v>2262</v>
      </c>
      <c r="L95" s="175" t="s">
        <v>2261</v>
      </c>
      <c r="M95" s="176" t="s">
        <v>2210</v>
      </c>
      <c r="N95" s="185" t="s">
        <v>1218</v>
      </c>
      <c r="O95" s="177" t="s">
        <v>14</v>
      </c>
      <c r="P95" s="177" t="s">
        <v>14</v>
      </c>
      <c r="Q95" s="177" t="s">
        <v>14</v>
      </c>
      <c r="R95" s="177" t="s">
        <v>14</v>
      </c>
      <c r="S95" s="177" t="s">
        <v>14</v>
      </c>
      <c r="T95" s="177" t="s">
        <v>14</v>
      </c>
      <c r="U95" s="178" t="s">
        <v>1190</v>
      </c>
      <c r="V95" s="185" t="s">
        <v>1223</v>
      </c>
      <c r="W95" s="175" t="s">
        <v>14</v>
      </c>
      <c r="X95" s="175" t="s">
        <v>14</v>
      </c>
      <c r="Y95" s="175" t="s">
        <v>14</v>
      </c>
      <c r="Z95" s="175" t="s">
        <v>14</v>
      </c>
      <c r="AA95" s="175" t="s">
        <v>14</v>
      </c>
      <c r="AB95" s="175" t="s">
        <v>14</v>
      </c>
      <c r="AC95" s="176" t="s">
        <v>1190</v>
      </c>
      <c r="AD95" s="185" t="s">
        <v>1221</v>
      </c>
      <c r="AE95" s="183" t="s">
        <v>14</v>
      </c>
      <c r="AF95" s="183" t="s">
        <v>14</v>
      </c>
      <c r="AG95" s="183" t="s">
        <v>14</v>
      </c>
      <c r="AH95" s="183" t="s">
        <v>14</v>
      </c>
      <c r="AI95" s="183" t="s">
        <v>14</v>
      </c>
      <c r="AJ95" s="183" t="s">
        <v>14</v>
      </c>
      <c r="AK95" s="184" t="s">
        <v>1190</v>
      </c>
      <c r="AL95" s="185" t="s">
        <v>1222</v>
      </c>
      <c r="AM95" s="175" t="s">
        <v>14</v>
      </c>
      <c r="AN95" s="175" t="s">
        <v>14</v>
      </c>
      <c r="AO95" s="175" t="s">
        <v>14</v>
      </c>
      <c r="AP95" s="175" t="s">
        <v>14</v>
      </c>
      <c r="AQ95" s="175" t="s">
        <v>14</v>
      </c>
      <c r="AR95" s="175" t="s">
        <v>14</v>
      </c>
      <c r="AS95" s="176" t="s">
        <v>1190</v>
      </c>
      <c r="AT95" s="186" t="s">
        <v>1217</v>
      </c>
      <c r="AU95" s="183" t="s">
        <v>14</v>
      </c>
      <c r="AV95" s="183" t="s">
        <v>14</v>
      </c>
      <c r="AW95" s="183" t="s">
        <v>14</v>
      </c>
      <c r="AX95" s="183" t="s">
        <v>14</v>
      </c>
      <c r="AY95" s="183" t="s">
        <v>14</v>
      </c>
      <c r="AZ95" s="183" t="s">
        <v>14</v>
      </c>
      <c r="BA95" s="184" t="s">
        <v>1190</v>
      </c>
      <c r="BB95" s="185" t="s">
        <v>1216</v>
      </c>
      <c r="BC95" s="175" t="s">
        <v>14</v>
      </c>
      <c r="BD95" s="175" t="s">
        <v>14</v>
      </c>
      <c r="BE95" s="175" t="s">
        <v>14</v>
      </c>
      <c r="BF95" s="175" t="s">
        <v>14</v>
      </c>
      <c r="BG95" s="175" t="s">
        <v>14</v>
      </c>
      <c r="BH95" s="175" t="s">
        <v>14</v>
      </c>
      <c r="BI95" s="176" t="s">
        <v>1190</v>
      </c>
      <c r="BJ95" s="186" t="s">
        <v>6451</v>
      </c>
      <c r="BK95" s="186">
        <v>161</v>
      </c>
      <c r="BL95" s="186" t="s">
        <v>6436</v>
      </c>
      <c r="BM95" s="186" t="s">
        <v>22</v>
      </c>
      <c r="BN95" s="186">
        <v>2</v>
      </c>
      <c r="BO95" s="186" t="s">
        <v>6438</v>
      </c>
      <c r="BP95" s="183" t="s">
        <v>6437</v>
      </c>
      <c r="BQ95" s="187" t="s">
        <v>6418</v>
      </c>
      <c r="BR95" s="185" t="s">
        <v>1211</v>
      </c>
      <c r="BS95" s="179" t="s">
        <v>14</v>
      </c>
      <c r="BT95" s="179" t="s">
        <v>14</v>
      </c>
      <c r="BU95" s="179" t="s">
        <v>14</v>
      </c>
      <c r="BV95" s="179" t="s">
        <v>14</v>
      </c>
      <c r="BW95" s="179" t="s">
        <v>14</v>
      </c>
      <c r="BX95" s="179" t="s">
        <v>14</v>
      </c>
      <c r="BY95" s="176" t="s">
        <v>1190</v>
      </c>
      <c r="BZ95" s="186" t="s">
        <v>1212</v>
      </c>
      <c r="CA95" s="186" t="s">
        <v>14</v>
      </c>
      <c r="CB95" s="186" t="s">
        <v>14</v>
      </c>
      <c r="CC95" s="186" t="s">
        <v>14</v>
      </c>
      <c r="CD95" s="186" t="s">
        <v>14</v>
      </c>
      <c r="CE95" s="186" t="s">
        <v>14</v>
      </c>
      <c r="CF95" s="186" t="s">
        <v>14</v>
      </c>
      <c r="CG95" s="187" t="s">
        <v>1190</v>
      </c>
      <c r="CH95" s="185" t="s">
        <v>8380</v>
      </c>
      <c r="CI95" s="186" t="e">
        <v>#N/A</v>
      </c>
      <c r="CJ95" s="186" t="e">
        <v>#N/A</v>
      </c>
      <c r="CK95" s="186" t="e">
        <v>#N/A</v>
      </c>
      <c r="CL95" s="186" t="e">
        <v>#N/A</v>
      </c>
      <c r="CM95" s="186" t="e">
        <v>#N/A</v>
      </c>
      <c r="CN95" s="186" t="e">
        <v>#N/A</v>
      </c>
      <c r="CO95" s="188" t="e">
        <v>#N/A</v>
      </c>
      <c r="CP95" s="186" t="s">
        <v>1214</v>
      </c>
      <c r="CQ95" s="179" t="s">
        <v>14</v>
      </c>
      <c r="CR95" s="179" t="s">
        <v>14</v>
      </c>
      <c r="CS95" s="179" t="s">
        <v>14</v>
      </c>
      <c r="CT95" s="179" t="s">
        <v>14</v>
      </c>
      <c r="CU95" s="179" t="s">
        <v>14</v>
      </c>
      <c r="CV95" s="179" t="s">
        <v>14</v>
      </c>
      <c r="CW95" s="176" t="s">
        <v>1190</v>
      </c>
      <c r="CX95" s="186" t="s">
        <v>1226</v>
      </c>
      <c r="CY95" s="183" t="s">
        <v>14</v>
      </c>
      <c r="CZ95" s="183" t="s">
        <v>14</v>
      </c>
      <c r="DA95" s="183" t="s">
        <v>14</v>
      </c>
      <c r="DB95" s="183" t="s">
        <v>14</v>
      </c>
      <c r="DC95" s="183" t="s">
        <v>14</v>
      </c>
      <c r="DD95" s="183" t="s">
        <v>14</v>
      </c>
      <c r="DE95" s="189" t="s">
        <v>1190</v>
      </c>
      <c r="DF95" s="185" t="s">
        <v>1219</v>
      </c>
      <c r="DG95" s="175" t="s">
        <v>14</v>
      </c>
      <c r="DH95" s="179" t="s">
        <v>14</v>
      </c>
      <c r="DI95" s="179" t="s">
        <v>14</v>
      </c>
      <c r="DJ95" s="179" t="s">
        <v>14</v>
      </c>
      <c r="DK95" s="179" t="s">
        <v>14</v>
      </c>
      <c r="DL95" s="179" t="s">
        <v>14</v>
      </c>
      <c r="DM95" s="176" t="s">
        <v>1190</v>
      </c>
      <c r="DN95" s="186" t="s">
        <v>1228</v>
      </c>
      <c r="DO95" s="183" t="s">
        <v>14</v>
      </c>
      <c r="DP95" s="186" t="s">
        <v>14</v>
      </c>
      <c r="DQ95" s="186" t="s">
        <v>14</v>
      </c>
      <c r="DR95" s="186" t="s">
        <v>14</v>
      </c>
      <c r="DS95" s="186" t="s">
        <v>14</v>
      </c>
      <c r="DT95" s="186" t="s">
        <v>14</v>
      </c>
      <c r="DU95" s="187" t="s">
        <v>1190</v>
      </c>
      <c r="DV95" s="185" t="s">
        <v>1220</v>
      </c>
      <c r="DW95" s="175" t="s">
        <v>14</v>
      </c>
      <c r="DX95" s="179" t="s">
        <v>14</v>
      </c>
      <c r="DY95" s="179" t="s">
        <v>14</v>
      </c>
      <c r="DZ95" s="179" t="s">
        <v>14</v>
      </c>
      <c r="EA95" s="179" t="s">
        <v>14</v>
      </c>
      <c r="EB95" s="179" t="s">
        <v>14</v>
      </c>
      <c r="EC95" s="176" t="s">
        <v>1190</v>
      </c>
      <c r="ED95" s="186" t="s">
        <v>1227</v>
      </c>
      <c r="EE95" s="183" t="s">
        <v>14</v>
      </c>
      <c r="EF95" s="186" t="s">
        <v>14</v>
      </c>
      <c r="EG95" s="186" t="s">
        <v>14</v>
      </c>
      <c r="EH95" s="186" t="s">
        <v>14</v>
      </c>
      <c r="EI95" s="186" t="s">
        <v>14</v>
      </c>
      <c r="EJ95" s="186" t="s">
        <v>14</v>
      </c>
      <c r="EK95" s="187" t="s">
        <v>1190</v>
      </c>
      <c r="EL95" s="185" t="s">
        <v>1215</v>
      </c>
      <c r="EM95" s="175" t="s">
        <v>14</v>
      </c>
      <c r="EN95" s="179" t="s">
        <v>14</v>
      </c>
      <c r="EO95" s="179" t="s">
        <v>14</v>
      </c>
      <c r="EP95" s="179" t="s">
        <v>14</v>
      </c>
      <c r="EQ95" s="179" t="s">
        <v>14</v>
      </c>
      <c r="ER95" s="179" t="s">
        <v>14</v>
      </c>
      <c r="ES95" s="176" t="s">
        <v>1190</v>
      </c>
      <c r="ET95" s="186" t="s">
        <v>4481</v>
      </c>
      <c r="EU95" s="186">
        <v>173</v>
      </c>
      <c r="EV95" s="186" t="s">
        <v>4476</v>
      </c>
      <c r="EW95" s="186" t="s">
        <v>60</v>
      </c>
      <c r="EX95" s="186">
        <v>3</v>
      </c>
      <c r="EY95" s="186" t="s">
        <v>4480</v>
      </c>
      <c r="EZ95" s="186" t="s">
        <v>4477</v>
      </c>
      <c r="FA95" s="187" t="s">
        <v>4473</v>
      </c>
      <c r="FB95" s="185" t="s">
        <v>1213</v>
      </c>
      <c r="FC95" s="179">
        <v>2</v>
      </c>
      <c r="FD95" s="179" t="s">
        <v>14</v>
      </c>
      <c r="FE95" s="179" t="s">
        <v>42</v>
      </c>
      <c r="FF95" s="179">
        <v>1</v>
      </c>
      <c r="FG95" s="179" t="s">
        <v>1089</v>
      </c>
      <c r="FH95" s="179" t="s">
        <v>14</v>
      </c>
      <c r="FI95" s="176" t="s">
        <v>1190</v>
      </c>
      <c r="FJ95" s="185" t="s">
        <v>1224</v>
      </c>
      <c r="FK95" s="186" t="s">
        <v>14</v>
      </c>
      <c r="FL95" s="186" t="s">
        <v>14</v>
      </c>
      <c r="FM95" s="186" t="s">
        <v>14</v>
      </c>
      <c r="FN95" s="186" t="s">
        <v>14</v>
      </c>
      <c r="FO95" s="186" t="s">
        <v>14</v>
      </c>
      <c r="FP95" s="183" t="s">
        <v>14</v>
      </c>
      <c r="FQ95" s="184" t="s">
        <v>1190</v>
      </c>
      <c r="FR95" s="185" t="s">
        <v>1225</v>
      </c>
      <c r="FS95" s="179" t="s">
        <v>14</v>
      </c>
      <c r="FT95" s="179" t="s">
        <v>14</v>
      </c>
      <c r="FU95" s="179" t="s">
        <v>14</v>
      </c>
      <c r="FV95" s="179" t="s">
        <v>14</v>
      </c>
      <c r="FW95" s="179" t="s">
        <v>14</v>
      </c>
      <c r="FX95" s="179" t="s">
        <v>14</v>
      </c>
      <c r="FY95" s="176" t="s">
        <v>1190</v>
      </c>
      <c r="FZ95" s="186" t="s">
        <v>4407</v>
      </c>
      <c r="GA95" s="186">
        <v>1</v>
      </c>
      <c r="GB95" s="186" t="s">
        <v>3407</v>
      </c>
      <c r="GC95" s="186" t="s">
        <v>22</v>
      </c>
      <c r="GD95" s="186">
        <v>2</v>
      </c>
      <c r="GE95" s="186" t="s">
        <v>4405</v>
      </c>
      <c r="GF95" s="186" t="s">
        <v>3300</v>
      </c>
      <c r="GG95" s="187" t="s">
        <v>4068</v>
      </c>
      <c r="GH95" s="185" t="s">
        <v>4413</v>
      </c>
      <c r="GI95" s="179">
        <v>0</v>
      </c>
      <c r="GJ95" s="179" t="s">
        <v>3407</v>
      </c>
      <c r="GK95" s="179" t="s">
        <v>22</v>
      </c>
      <c r="GL95" s="179">
        <v>2</v>
      </c>
      <c r="GM95" s="179" t="s">
        <v>4405</v>
      </c>
      <c r="GN95" s="179" t="s">
        <v>3300</v>
      </c>
      <c r="GO95" s="176" t="s">
        <v>4068</v>
      </c>
      <c r="GP95" s="186" t="s">
        <v>4408</v>
      </c>
      <c r="GQ95" s="186">
        <v>2</v>
      </c>
      <c r="GR95" s="186" t="s">
        <v>3407</v>
      </c>
      <c r="GS95" s="186" t="s">
        <v>22</v>
      </c>
      <c r="GT95" s="186">
        <v>2</v>
      </c>
      <c r="GU95" s="186" t="s">
        <v>4405</v>
      </c>
      <c r="GV95" s="186" t="s">
        <v>3300</v>
      </c>
      <c r="GW95" s="187" t="s">
        <v>4068</v>
      </c>
      <c r="GX95" s="185" t="s">
        <v>4414</v>
      </c>
      <c r="GY95" s="179">
        <v>0</v>
      </c>
      <c r="GZ95" s="179" t="s">
        <v>3407</v>
      </c>
      <c r="HA95" s="179" t="s">
        <v>22</v>
      </c>
      <c r="HB95" s="179">
        <v>2</v>
      </c>
      <c r="HC95" s="179" t="s">
        <v>4405</v>
      </c>
      <c r="HD95" s="179" t="s">
        <v>3300</v>
      </c>
      <c r="HE95" s="176" t="s">
        <v>4068</v>
      </c>
      <c r="HF95" s="186" t="s">
        <v>4406</v>
      </c>
      <c r="HG95" s="186">
        <v>0</v>
      </c>
      <c r="HH95" s="186" t="s">
        <v>3407</v>
      </c>
      <c r="HI95" s="186" t="s">
        <v>22</v>
      </c>
      <c r="HJ95" s="186">
        <v>2</v>
      </c>
      <c r="HK95" s="186" t="s">
        <v>4405</v>
      </c>
      <c r="HL95" s="186" t="s">
        <v>3300</v>
      </c>
      <c r="HM95" s="187" t="s">
        <v>4068</v>
      </c>
      <c r="HN95" s="185" t="s">
        <v>4412</v>
      </c>
      <c r="HO95" s="179">
        <v>2</v>
      </c>
      <c r="HP95" s="179" t="s">
        <v>3407</v>
      </c>
      <c r="HQ95" s="179" t="s">
        <v>22</v>
      </c>
      <c r="HR95" s="179">
        <v>2</v>
      </c>
      <c r="HS95" s="179" t="s">
        <v>4405</v>
      </c>
      <c r="HT95" s="179" t="s">
        <v>3300</v>
      </c>
      <c r="HU95" s="176" t="s">
        <v>4068</v>
      </c>
      <c r="HV95" s="186" t="s">
        <v>4409</v>
      </c>
      <c r="HW95" s="186">
        <v>0</v>
      </c>
      <c r="HX95" s="186" t="s">
        <v>3407</v>
      </c>
      <c r="HY95" s="186" t="s">
        <v>22</v>
      </c>
      <c r="HZ95" s="186">
        <v>2</v>
      </c>
      <c r="IA95" s="186" t="s">
        <v>4405</v>
      </c>
      <c r="IB95" s="186" t="s">
        <v>3300</v>
      </c>
      <c r="IC95" s="187" t="s">
        <v>4068</v>
      </c>
      <c r="ID95" s="185" t="s">
        <v>4411</v>
      </c>
      <c r="IE95" s="179">
        <v>1</v>
      </c>
      <c r="IF95" s="179" t="s">
        <v>3407</v>
      </c>
      <c r="IG95" s="179" t="s">
        <v>22</v>
      </c>
      <c r="IH95" s="179">
        <v>2</v>
      </c>
      <c r="II95" s="179" t="s">
        <v>4405</v>
      </c>
      <c r="IJ95" s="179" t="s">
        <v>3300</v>
      </c>
      <c r="IK95" s="176" t="s">
        <v>4068</v>
      </c>
      <c r="IL95" s="186" t="s">
        <v>4410</v>
      </c>
      <c r="IM95" s="186">
        <v>0</v>
      </c>
      <c r="IN95" s="186" t="s">
        <v>3407</v>
      </c>
      <c r="IO95" s="186" t="s">
        <v>22</v>
      </c>
      <c r="IP95" s="186">
        <v>2</v>
      </c>
      <c r="IQ95" s="186" t="s">
        <v>4405</v>
      </c>
      <c r="IR95" s="186" t="s">
        <v>3300</v>
      </c>
      <c r="IS95" s="187" t="s">
        <v>4068</v>
      </c>
    </row>
    <row r="96" spans="1:253" s="281" customFormat="1" ht="12.75" customHeight="1" x14ac:dyDescent="0.25">
      <c r="A96" s="281" t="s">
        <v>1268</v>
      </c>
      <c r="B96" s="281" t="s">
        <v>8095</v>
      </c>
      <c r="C96" s="281" t="s">
        <v>1269</v>
      </c>
      <c r="D96" s="281" t="s">
        <v>7896</v>
      </c>
      <c r="E96" s="281" t="s">
        <v>8117</v>
      </c>
      <c r="F96" s="281" t="s">
        <v>5903</v>
      </c>
      <c r="G96" s="174">
        <v>194566000</v>
      </c>
      <c r="H96" s="175" t="s">
        <v>5900</v>
      </c>
      <c r="I96" s="175" t="s">
        <v>22</v>
      </c>
      <c r="J96" s="175">
        <v>2</v>
      </c>
      <c r="K96" s="175" t="s">
        <v>5902</v>
      </c>
      <c r="L96" s="175" t="s">
        <v>5901</v>
      </c>
      <c r="M96" s="176" t="s">
        <v>5864</v>
      </c>
      <c r="N96" s="185" t="s">
        <v>5907</v>
      </c>
      <c r="O96" s="177">
        <v>45507</v>
      </c>
      <c r="P96" s="177" t="s">
        <v>5904</v>
      </c>
      <c r="Q96" s="177" t="s">
        <v>22</v>
      </c>
      <c r="R96" s="177">
        <v>2</v>
      </c>
      <c r="S96" s="177" t="s">
        <v>5906</v>
      </c>
      <c r="T96" s="177" t="s">
        <v>5905</v>
      </c>
      <c r="U96" s="178" t="s">
        <v>5864</v>
      </c>
      <c r="V96" s="185" t="s">
        <v>5911</v>
      </c>
      <c r="W96" s="175">
        <v>5231000</v>
      </c>
      <c r="X96" s="175" t="s">
        <v>5908</v>
      </c>
      <c r="Y96" s="175" t="s">
        <v>22</v>
      </c>
      <c r="Z96" s="175">
        <v>2</v>
      </c>
      <c r="AA96" s="175" t="s">
        <v>5910</v>
      </c>
      <c r="AB96" s="175" t="s">
        <v>5909</v>
      </c>
      <c r="AC96" s="176" t="s">
        <v>5864</v>
      </c>
      <c r="AD96" s="185" t="s">
        <v>5913</v>
      </c>
      <c r="AE96" s="183">
        <v>2913000</v>
      </c>
      <c r="AF96" s="183" t="s">
        <v>5908</v>
      </c>
      <c r="AG96" s="183" t="s">
        <v>22</v>
      </c>
      <c r="AH96" s="183">
        <v>2</v>
      </c>
      <c r="AI96" s="183" t="s">
        <v>5912</v>
      </c>
      <c r="AJ96" s="183" t="s">
        <v>5909</v>
      </c>
      <c r="AK96" s="184" t="s">
        <v>5864</v>
      </c>
      <c r="AL96" s="185" t="s">
        <v>5917</v>
      </c>
      <c r="AM96" s="175">
        <v>1216000</v>
      </c>
      <c r="AN96" s="175" t="s">
        <v>5914</v>
      </c>
      <c r="AO96" s="175" t="s">
        <v>22</v>
      </c>
      <c r="AP96" s="175">
        <v>2</v>
      </c>
      <c r="AQ96" s="175" t="s">
        <v>5916</v>
      </c>
      <c r="AR96" s="175" t="s">
        <v>5915</v>
      </c>
      <c r="AS96" s="176" t="s">
        <v>5864</v>
      </c>
      <c r="AT96" s="186" t="s">
        <v>2030</v>
      </c>
      <c r="AU96" s="183" t="s">
        <v>14</v>
      </c>
      <c r="AV96" s="183" t="s">
        <v>14</v>
      </c>
      <c r="AW96" s="183" t="s">
        <v>14</v>
      </c>
      <c r="AX96" s="183" t="s">
        <v>14</v>
      </c>
      <c r="AY96" s="183" t="s">
        <v>14</v>
      </c>
      <c r="AZ96" s="183" t="s">
        <v>14</v>
      </c>
      <c r="BA96" s="184" t="s">
        <v>1833</v>
      </c>
      <c r="BB96" s="185" t="s">
        <v>2029</v>
      </c>
      <c r="BC96" s="175" t="s">
        <v>14</v>
      </c>
      <c r="BD96" s="175" t="s">
        <v>14</v>
      </c>
      <c r="BE96" s="175" t="s">
        <v>14</v>
      </c>
      <c r="BF96" s="175" t="s">
        <v>14</v>
      </c>
      <c r="BG96" s="175" t="s">
        <v>14</v>
      </c>
      <c r="BH96" s="175" t="s">
        <v>14</v>
      </c>
      <c r="BI96" s="176" t="s">
        <v>1833</v>
      </c>
      <c r="BJ96" s="186" t="s">
        <v>6011</v>
      </c>
      <c r="BK96" s="186">
        <v>210</v>
      </c>
      <c r="BL96" s="186" t="s">
        <v>5985</v>
      </c>
      <c r="BM96" s="186" t="s">
        <v>22</v>
      </c>
      <c r="BN96" s="186">
        <v>2</v>
      </c>
      <c r="BO96" s="186" t="s">
        <v>6010</v>
      </c>
      <c r="BP96" s="183" t="s">
        <v>6003</v>
      </c>
      <c r="BQ96" s="187" t="s">
        <v>5962</v>
      </c>
      <c r="BR96" s="185" t="s">
        <v>1271</v>
      </c>
      <c r="BS96" s="179" t="s">
        <v>14</v>
      </c>
      <c r="BT96" s="179">
        <v>0</v>
      </c>
      <c r="BU96" s="179" t="s">
        <v>14</v>
      </c>
      <c r="BV96" s="179" t="s">
        <v>14</v>
      </c>
      <c r="BW96" s="179" t="s">
        <v>14</v>
      </c>
      <c r="BX96" s="179">
        <v>0</v>
      </c>
      <c r="BY96" s="176" t="s">
        <v>1245</v>
      </c>
      <c r="BZ96" s="186" t="s">
        <v>1272</v>
      </c>
      <c r="CA96" s="186" t="s">
        <v>14</v>
      </c>
      <c r="CB96" s="186" t="s">
        <v>14</v>
      </c>
      <c r="CC96" s="186" t="s">
        <v>14</v>
      </c>
      <c r="CD96" s="186" t="s">
        <v>14</v>
      </c>
      <c r="CE96" s="186" t="s">
        <v>14</v>
      </c>
      <c r="CF96" s="186" t="s">
        <v>14</v>
      </c>
      <c r="CG96" s="187" t="s">
        <v>1245</v>
      </c>
      <c r="CH96" s="185" t="s">
        <v>8381</v>
      </c>
      <c r="CI96" s="186" t="e">
        <v>#N/A</v>
      </c>
      <c r="CJ96" s="186" t="e">
        <v>#N/A</v>
      </c>
      <c r="CK96" s="186" t="e">
        <v>#N/A</v>
      </c>
      <c r="CL96" s="186" t="e">
        <v>#N/A</v>
      </c>
      <c r="CM96" s="186" t="e">
        <v>#N/A</v>
      </c>
      <c r="CN96" s="186" t="e">
        <v>#N/A</v>
      </c>
      <c r="CO96" s="188" t="e">
        <v>#N/A</v>
      </c>
      <c r="CP96" s="186" t="s">
        <v>1273</v>
      </c>
      <c r="CQ96" s="179" t="s">
        <v>14</v>
      </c>
      <c r="CR96" s="179">
        <v>0</v>
      </c>
      <c r="CS96" s="179" t="s">
        <v>14</v>
      </c>
      <c r="CT96" s="179" t="s">
        <v>14</v>
      </c>
      <c r="CU96" s="179" t="s">
        <v>14</v>
      </c>
      <c r="CV96" s="179">
        <v>0</v>
      </c>
      <c r="CW96" s="176" t="s">
        <v>1245</v>
      </c>
      <c r="CX96" s="186" t="s">
        <v>5921</v>
      </c>
      <c r="CY96" s="183">
        <v>1711000</v>
      </c>
      <c r="CZ96" s="183" t="s">
        <v>5918</v>
      </c>
      <c r="DA96" s="183" t="s">
        <v>22</v>
      </c>
      <c r="DB96" s="183">
        <v>2</v>
      </c>
      <c r="DC96" s="183" t="s">
        <v>5920</v>
      </c>
      <c r="DD96" s="183" t="s">
        <v>5919</v>
      </c>
      <c r="DE96" s="189" t="s">
        <v>5864</v>
      </c>
      <c r="DF96" s="185" t="s">
        <v>5922</v>
      </c>
      <c r="DG96" s="175">
        <v>2318000</v>
      </c>
      <c r="DH96" s="179" t="s">
        <v>5918</v>
      </c>
      <c r="DI96" s="179" t="s">
        <v>22</v>
      </c>
      <c r="DJ96" s="179">
        <v>2</v>
      </c>
      <c r="DK96" s="179" t="s">
        <v>5920</v>
      </c>
      <c r="DL96" s="179" t="s">
        <v>5919</v>
      </c>
      <c r="DM96" s="176" t="s">
        <v>5864</v>
      </c>
      <c r="DN96" s="186" t="s">
        <v>5923</v>
      </c>
      <c r="DO96" s="183">
        <v>1201000</v>
      </c>
      <c r="DP96" s="186" t="s">
        <v>5918</v>
      </c>
      <c r="DQ96" s="186" t="s">
        <v>22</v>
      </c>
      <c r="DR96" s="186">
        <v>2</v>
      </c>
      <c r="DS96" s="186" t="s">
        <v>5920</v>
      </c>
      <c r="DT96" s="186" t="s">
        <v>5919</v>
      </c>
      <c r="DU96" s="187" t="s">
        <v>5864</v>
      </c>
      <c r="DV96" s="185" t="s">
        <v>5924</v>
      </c>
      <c r="DW96" s="175">
        <v>917000</v>
      </c>
      <c r="DX96" s="179" t="s">
        <v>5918</v>
      </c>
      <c r="DY96" s="179" t="s">
        <v>22</v>
      </c>
      <c r="DZ96" s="179">
        <v>2</v>
      </c>
      <c r="EA96" s="179" t="s">
        <v>5920</v>
      </c>
      <c r="EB96" s="179" t="s">
        <v>5919</v>
      </c>
      <c r="EC96" s="176" t="s">
        <v>5864</v>
      </c>
      <c r="ED96" s="186" t="s">
        <v>5925</v>
      </c>
      <c r="EE96" s="183">
        <v>644000</v>
      </c>
      <c r="EF96" s="186" t="s">
        <v>5918</v>
      </c>
      <c r="EG96" s="186" t="s">
        <v>22</v>
      </c>
      <c r="EH96" s="186">
        <v>2</v>
      </c>
      <c r="EI96" s="186" t="s">
        <v>5920</v>
      </c>
      <c r="EJ96" s="186" t="s">
        <v>5919</v>
      </c>
      <c r="EK96" s="187" t="s">
        <v>5864</v>
      </c>
      <c r="EL96" s="185" t="s">
        <v>5926</v>
      </c>
      <c r="EM96" s="175">
        <v>150000</v>
      </c>
      <c r="EN96" s="179" t="s">
        <v>5918</v>
      </c>
      <c r="EO96" s="179" t="s">
        <v>22</v>
      </c>
      <c r="EP96" s="179">
        <v>2</v>
      </c>
      <c r="EQ96" s="179" t="s">
        <v>5920</v>
      </c>
      <c r="ER96" s="179" t="s">
        <v>5919</v>
      </c>
      <c r="ES96" s="176" t="s">
        <v>5864</v>
      </c>
      <c r="ET96" s="186" t="s">
        <v>6009</v>
      </c>
      <c r="EU96" s="186">
        <v>126</v>
      </c>
      <c r="EV96" s="186" t="s">
        <v>5985</v>
      </c>
      <c r="EW96" s="186" t="s">
        <v>22</v>
      </c>
      <c r="EX96" s="186">
        <v>2</v>
      </c>
      <c r="EY96" s="186" t="s">
        <v>6008</v>
      </c>
      <c r="EZ96" s="186" t="s">
        <v>6003</v>
      </c>
      <c r="FA96" s="187" t="s">
        <v>5962</v>
      </c>
      <c r="FB96" s="185" t="s">
        <v>5927</v>
      </c>
      <c r="FC96" s="179">
        <v>4</v>
      </c>
      <c r="FD96" s="179" t="s">
        <v>5918</v>
      </c>
      <c r="FE96" s="179" t="s">
        <v>22</v>
      </c>
      <c r="FF96" s="179">
        <v>2</v>
      </c>
      <c r="FG96" s="179" t="s">
        <v>5920</v>
      </c>
      <c r="FH96" s="179" t="s">
        <v>5919</v>
      </c>
      <c r="FI96" s="176" t="s">
        <v>5864</v>
      </c>
      <c r="FJ96" s="185" t="s">
        <v>1274</v>
      </c>
      <c r="FK96" s="186" t="s">
        <v>14</v>
      </c>
      <c r="FL96" s="186">
        <v>0</v>
      </c>
      <c r="FM96" s="186" t="s">
        <v>14</v>
      </c>
      <c r="FN96" s="186" t="s">
        <v>14</v>
      </c>
      <c r="FO96" s="186" t="s">
        <v>14</v>
      </c>
      <c r="FP96" s="183">
        <v>0</v>
      </c>
      <c r="FQ96" s="184" t="s">
        <v>1245</v>
      </c>
      <c r="FR96" s="185" t="s">
        <v>1275</v>
      </c>
      <c r="FS96" s="179" t="s">
        <v>14</v>
      </c>
      <c r="FT96" s="179">
        <v>0</v>
      </c>
      <c r="FU96" s="179" t="s">
        <v>14</v>
      </c>
      <c r="FV96" s="179" t="s">
        <v>14</v>
      </c>
      <c r="FW96" s="179" t="s">
        <v>14</v>
      </c>
      <c r="FX96" s="179">
        <v>0</v>
      </c>
      <c r="FY96" s="176" t="s">
        <v>1245</v>
      </c>
      <c r="FZ96" s="186" t="s">
        <v>4416</v>
      </c>
      <c r="GA96" s="186">
        <v>2</v>
      </c>
      <c r="GB96" s="186" t="s">
        <v>3407</v>
      </c>
      <c r="GC96" s="186" t="s">
        <v>22</v>
      </c>
      <c r="GD96" s="186">
        <v>2</v>
      </c>
      <c r="GE96" s="186" t="s">
        <v>3301</v>
      </c>
      <c r="GF96" s="186" t="s">
        <v>3300</v>
      </c>
      <c r="GG96" s="187" t="s">
        <v>4068</v>
      </c>
      <c r="GH96" s="185" t="s">
        <v>4422</v>
      </c>
      <c r="GI96" s="179">
        <v>3</v>
      </c>
      <c r="GJ96" s="179" t="s">
        <v>3407</v>
      </c>
      <c r="GK96" s="179" t="s">
        <v>22</v>
      </c>
      <c r="GL96" s="179">
        <v>2</v>
      </c>
      <c r="GM96" s="179" t="s">
        <v>3301</v>
      </c>
      <c r="GN96" s="179" t="s">
        <v>3300</v>
      </c>
      <c r="GO96" s="176" t="s">
        <v>4068</v>
      </c>
      <c r="GP96" s="186" t="s">
        <v>4417</v>
      </c>
      <c r="GQ96" s="186">
        <v>2</v>
      </c>
      <c r="GR96" s="186" t="s">
        <v>3407</v>
      </c>
      <c r="GS96" s="186" t="s">
        <v>22</v>
      </c>
      <c r="GT96" s="186">
        <v>2</v>
      </c>
      <c r="GU96" s="186" t="s">
        <v>3301</v>
      </c>
      <c r="GV96" s="186" t="s">
        <v>3300</v>
      </c>
      <c r="GW96" s="187" t="s">
        <v>4068</v>
      </c>
      <c r="GX96" s="185" t="s">
        <v>4423</v>
      </c>
      <c r="GY96" s="179">
        <v>0</v>
      </c>
      <c r="GZ96" s="179" t="s">
        <v>3407</v>
      </c>
      <c r="HA96" s="179" t="s">
        <v>22</v>
      </c>
      <c r="HB96" s="179">
        <v>2</v>
      </c>
      <c r="HC96" s="179" t="s">
        <v>3301</v>
      </c>
      <c r="HD96" s="179" t="s">
        <v>3300</v>
      </c>
      <c r="HE96" s="176" t="s">
        <v>4068</v>
      </c>
      <c r="HF96" s="186" t="s">
        <v>4415</v>
      </c>
      <c r="HG96" s="186">
        <v>3</v>
      </c>
      <c r="HH96" s="186" t="s">
        <v>3407</v>
      </c>
      <c r="HI96" s="186" t="s">
        <v>22</v>
      </c>
      <c r="HJ96" s="186">
        <v>2</v>
      </c>
      <c r="HK96" s="186" t="s">
        <v>3301</v>
      </c>
      <c r="HL96" s="186" t="s">
        <v>3300</v>
      </c>
      <c r="HM96" s="187" t="s">
        <v>4068</v>
      </c>
      <c r="HN96" s="185" t="s">
        <v>4421</v>
      </c>
      <c r="HO96" s="179">
        <v>3</v>
      </c>
      <c r="HP96" s="179" t="s">
        <v>3407</v>
      </c>
      <c r="HQ96" s="179" t="s">
        <v>22</v>
      </c>
      <c r="HR96" s="179">
        <v>2</v>
      </c>
      <c r="HS96" s="179" t="s">
        <v>3301</v>
      </c>
      <c r="HT96" s="179" t="s">
        <v>3300</v>
      </c>
      <c r="HU96" s="176" t="s">
        <v>4068</v>
      </c>
      <c r="HV96" s="186" t="s">
        <v>4418</v>
      </c>
      <c r="HW96" s="186">
        <v>3</v>
      </c>
      <c r="HX96" s="186" t="s">
        <v>3407</v>
      </c>
      <c r="HY96" s="186" t="s">
        <v>22</v>
      </c>
      <c r="HZ96" s="186">
        <v>2</v>
      </c>
      <c r="IA96" s="186" t="s">
        <v>3301</v>
      </c>
      <c r="IB96" s="186" t="s">
        <v>3300</v>
      </c>
      <c r="IC96" s="187" t="s">
        <v>4068</v>
      </c>
      <c r="ID96" s="185" t="s">
        <v>4420</v>
      </c>
      <c r="IE96" s="179">
        <v>1</v>
      </c>
      <c r="IF96" s="179" t="s">
        <v>3407</v>
      </c>
      <c r="IG96" s="179" t="s">
        <v>22</v>
      </c>
      <c r="IH96" s="179">
        <v>2</v>
      </c>
      <c r="II96" s="179" t="s">
        <v>3301</v>
      </c>
      <c r="IJ96" s="179" t="s">
        <v>3300</v>
      </c>
      <c r="IK96" s="176" t="s">
        <v>4068</v>
      </c>
      <c r="IL96" s="186" t="s">
        <v>4419</v>
      </c>
      <c r="IM96" s="186">
        <v>3</v>
      </c>
      <c r="IN96" s="186" t="s">
        <v>3407</v>
      </c>
      <c r="IO96" s="186" t="s">
        <v>22</v>
      </c>
      <c r="IP96" s="186">
        <v>2</v>
      </c>
      <c r="IQ96" s="186" t="s">
        <v>3301</v>
      </c>
      <c r="IR96" s="186" t="s">
        <v>3300</v>
      </c>
      <c r="IS96" s="187" t="s">
        <v>4068</v>
      </c>
    </row>
    <row r="97" spans="1:253" s="281" customFormat="1" ht="12.75" customHeight="1" x14ac:dyDescent="0.25">
      <c r="A97" s="281" t="s">
        <v>2366</v>
      </c>
      <c r="B97" s="281" t="s">
        <v>8095</v>
      </c>
      <c r="C97" s="281" t="s">
        <v>2367</v>
      </c>
      <c r="D97" s="281" t="s">
        <v>7897</v>
      </c>
      <c r="E97" s="281" t="s">
        <v>8119</v>
      </c>
      <c r="F97" s="281" t="s">
        <v>6284</v>
      </c>
      <c r="G97" s="174">
        <v>113413000</v>
      </c>
      <c r="H97" s="175" t="s">
        <v>4381</v>
      </c>
      <c r="I97" s="175" t="s">
        <v>22</v>
      </c>
      <c r="J97" s="175">
        <v>2</v>
      </c>
      <c r="K97" s="175" t="s">
        <v>6283</v>
      </c>
      <c r="L97" s="175" t="s">
        <v>4381</v>
      </c>
      <c r="M97" s="176" t="s">
        <v>6101</v>
      </c>
      <c r="N97" s="185" t="s">
        <v>6286</v>
      </c>
      <c r="O97" s="177">
        <v>1842269</v>
      </c>
      <c r="P97" s="177" t="s">
        <v>4381</v>
      </c>
      <c r="Q97" s="177" t="s">
        <v>22</v>
      </c>
      <c r="R97" s="177">
        <v>2</v>
      </c>
      <c r="S97" s="177" t="s">
        <v>6285</v>
      </c>
      <c r="T97" s="177" t="s">
        <v>4381</v>
      </c>
      <c r="U97" s="178" t="s">
        <v>6101</v>
      </c>
      <c r="V97" s="185" t="s">
        <v>6288</v>
      </c>
      <c r="W97" s="175">
        <v>61177000</v>
      </c>
      <c r="X97" s="175" t="s">
        <v>4381</v>
      </c>
      <c r="Y97" s="175" t="s">
        <v>22</v>
      </c>
      <c r="Z97" s="175">
        <v>2</v>
      </c>
      <c r="AA97" s="175" t="s">
        <v>6287</v>
      </c>
      <c r="AB97" s="175" t="s">
        <v>4381</v>
      </c>
      <c r="AC97" s="176" t="s">
        <v>6101</v>
      </c>
      <c r="AD97" s="185" t="s">
        <v>6290</v>
      </c>
      <c r="AE97" s="183">
        <v>36978000</v>
      </c>
      <c r="AF97" s="183" t="s">
        <v>4381</v>
      </c>
      <c r="AG97" s="183" t="s">
        <v>22</v>
      </c>
      <c r="AH97" s="183">
        <v>2</v>
      </c>
      <c r="AI97" s="183" t="s">
        <v>6289</v>
      </c>
      <c r="AJ97" s="183" t="s">
        <v>4381</v>
      </c>
      <c r="AK97" s="184" t="s">
        <v>6101</v>
      </c>
      <c r="AL97" s="185" t="s">
        <v>6292</v>
      </c>
      <c r="AM97" s="175">
        <v>94000</v>
      </c>
      <c r="AN97" s="175" t="s">
        <v>4381</v>
      </c>
      <c r="AO97" s="175" t="s">
        <v>60</v>
      </c>
      <c r="AP97" s="175">
        <v>3</v>
      </c>
      <c r="AQ97" s="175" t="s">
        <v>6291</v>
      </c>
      <c r="AR97" s="175" t="s">
        <v>4381</v>
      </c>
      <c r="AS97" s="176" t="s">
        <v>6101</v>
      </c>
      <c r="AT97" s="186" t="s">
        <v>2374</v>
      </c>
      <c r="AU97" s="183">
        <v>0</v>
      </c>
      <c r="AV97" s="183" t="s">
        <v>14</v>
      </c>
      <c r="AW97" s="183" t="s">
        <v>14</v>
      </c>
      <c r="AX97" s="183" t="s">
        <v>14</v>
      </c>
      <c r="AY97" s="183" t="s">
        <v>14</v>
      </c>
      <c r="AZ97" s="183" t="s">
        <v>14</v>
      </c>
      <c r="BA97" s="184" t="s">
        <v>2362</v>
      </c>
      <c r="BB97" s="185" t="s">
        <v>2373</v>
      </c>
      <c r="BC97" s="175">
        <v>0</v>
      </c>
      <c r="BD97" s="175" t="s">
        <v>14</v>
      </c>
      <c r="BE97" s="175" t="s">
        <v>14</v>
      </c>
      <c r="BF97" s="175" t="s">
        <v>14</v>
      </c>
      <c r="BG97" s="175" t="s">
        <v>14</v>
      </c>
      <c r="BH97" s="175" t="s">
        <v>14</v>
      </c>
      <c r="BI97" s="176" t="s">
        <v>2362</v>
      </c>
      <c r="BJ97" s="186" t="s">
        <v>6294</v>
      </c>
      <c r="BK97" s="186">
        <v>41</v>
      </c>
      <c r="BL97" s="186" t="s">
        <v>4381</v>
      </c>
      <c r="BM97" s="186" t="s">
        <v>22</v>
      </c>
      <c r="BN97" s="186">
        <v>2</v>
      </c>
      <c r="BO97" s="186" t="s">
        <v>6293</v>
      </c>
      <c r="BP97" s="183" t="s">
        <v>4381</v>
      </c>
      <c r="BQ97" s="187" t="s">
        <v>6101</v>
      </c>
      <c r="BR97" s="185" t="s">
        <v>2378</v>
      </c>
      <c r="BS97" s="179">
        <v>0</v>
      </c>
      <c r="BT97" s="179" t="s">
        <v>14</v>
      </c>
      <c r="BU97" s="179" t="s">
        <v>14</v>
      </c>
      <c r="BV97" s="179" t="s">
        <v>14</v>
      </c>
      <c r="BW97" s="179" t="s">
        <v>14</v>
      </c>
      <c r="BX97" s="179" t="s">
        <v>14</v>
      </c>
      <c r="BY97" s="176" t="s">
        <v>2379</v>
      </c>
      <c r="BZ97" s="186" t="s">
        <v>2369</v>
      </c>
      <c r="CA97" s="186">
        <v>0</v>
      </c>
      <c r="CB97" s="186" t="s">
        <v>14</v>
      </c>
      <c r="CC97" s="186" t="s">
        <v>14</v>
      </c>
      <c r="CD97" s="186" t="s">
        <v>14</v>
      </c>
      <c r="CE97" s="186" t="s">
        <v>14</v>
      </c>
      <c r="CF97" s="186" t="s">
        <v>14</v>
      </c>
      <c r="CG97" s="187" t="s">
        <v>2362</v>
      </c>
      <c r="CH97" s="185" t="s">
        <v>8382</v>
      </c>
      <c r="CI97" s="186" t="e">
        <v>#N/A</v>
      </c>
      <c r="CJ97" s="186" t="e">
        <v>#N/A</v>
      </c>
      <c r="CK97" s="186" t="e">
        <v>#N/A</v>
      </c>
      <c r="CL97" s="186" t="e">
        <v>#N/A</v>
      </c>
      <c r="CM97" s="186" t="e">
        <v>#N/A</v>
      </c>
      <c r="CN97" s="186" t="e">
        <v>#N/A</v>
      </c>
      <c r="CO97" s="188" t="e">
        <v>#N/A</v>
      </c>
      <c r="CP97" s="186" t="s">
        <v>2372</v>
      </c>
      <c r="CQ97" s="179">
        <v>0</v>
      </c>
      <c r="CR97" s="179" t="s">
        <v>14</v>
      </c>
      <c r="CS97" s="179" t="s">
        <v>14</v>
      </c>
      <c r="CT97" s="179" t="s">
        <v>14</v>
      </c>
      <c r="CU97" s="179" t="s">
        <v>14</v>
      </c>
      <c r="CV97" s="179" t="s">
        <v>14</v>
      </c>
      <c r="CW97" s="176" t="s">
        <v>2362</v>
      </c>
      <c r="CX97" s="186" t="s">
        <v>6298</v>
      </c>
      <c r="CY97" s="183">
        <v>13632000</v>
      </c>
      <c r="CZ97" s="183" t="s">
        <v>4381</v>
      </c>
      <c r="DA97" s="183" t="s">
        <v>22</v>
      </c>
      <c r="DB97" s="183">
        <v>2</v>
      </c>
      <c r="DC97" s="183" t="s">
        <v>6297</v>
      </c>
      <c r="DD97" s="183" t="s">
        <v>4381</v>
      </c>
      <c r="DE97" s="189" t="s">
        <v>6101</v>
      </c>
      <c r="DF97" s="185" t="s">
        <v>6299</v>
      </c>
      <c r="DG97" s="175">
        <v>24199000</v>
      </c>
      <c r="DH97" s="179" t="s">
        <v>4381</v>
      </c>
      <c r="DI97" s="179" t="s">
        <v>22</v>
      </c>
      <c r="DJ97" s="179">
        <v>2</v>
      </c>
      <c r="DK97" s="179" t="s">
        <v>6297</v>
      </c>
      <c r="DL97" s="179" t="s">
        <v>4381</v>
      </c>
      <c r="DM97" s="176" t="s">
        <v>6101</v>
      </c>
      <c r="DN97" s="186" t="s">
        <v>6300</v>
      </c>
      <c r="DO97" s="183">
        <v>23347000</v>
      </c>
      <c r="DP97" s="186" t="s">
        <v>4381</v>
      </c>
      <c r="DQ97" s="186" t="s">
        <v>22</v>
      </c>
      <c r="DR97" s="186">
        <v>2</v>
      </c>
      <c r="DS97" s="186" t="s">
        <v>6297</v>
      </c>
      <c r="DT97" s="186" t="s">
        <v>4381</v>
      </c>
      <c r="DU97" s="187" t="s">
        <v>6101</v>
      </c>
      <c r="DV97" s="185" t="s">
        <v>6301</v>
      </c>
      <c r="DW97" s="175">
        <v>11684000</v>
      </c>
      <c r="DX97" s="179" t="s">
        <v>4381</v>
      </c>
      <c r="DY97" s="179" t="s">
        <v>22</v>
      </c>
      <c r="DZ97" s="179">
        <v>2</v>
      </c>
      <c r="EA97" s="179" t="s">
        <v>6297</v>
      </c>
      <c r="EB97" s="179" t="s">
        <v>4381</v>
      </c>
      <c r="EC97" s="176" t="s">
        <v>6101</v>
      </c>
      <c r="ED97" s="186" t="s">
        <v>6302</v>
      </c>
      <c r="EE97" s="183">
        <v>1948000</v>
      </c>
      <c r="EF97" s="186" t="s">
        <v>4381</v>
      </c>
      <c r="EG97" s="186" t="s">
        <v>22</v>
      </c>
      <c r="EH97" s="186">
        <v>2</v>
      </c>
      <c r="EI97" s="186" t="s">
        <v>6297</v>
      </c>
      <c r="EJ97" s="186" t="s">
        <v>4381</v>
      </c>
      <c r="EK97" s="187" t="s">
        <v>6101</v>
      </c>
      <c r="EL97" s="185" t="s">
        <v>6303</v>
      </c>
      <c r="EM97" s="175">
        <v>0</v>
      </c>
      <c r="EN97" s="179" t="s">
        <v>4381</v>
      </c>
      <c r="EO97" s="179" t="s">
        <v>22</v>
      </c>
      <c r="EP97" s="179">
        <v>2</v>
      </c>
      <c r="EQ97" s="179" t="s">
        <v>6297</v>
      </c>
      <c r="ER97" s="179" t="s">
        <v>4381</v>
      </c>
      <c r="ES97" s="176" t="s">
        <v>6101</v>
      </c>
      <c r="ET97" s="186" t="s">
        <v>6296</v>
      </c>
      <c r="EU97" s="186">
        <v>689</v>
      </c>
      <c r="EV97" s="186" t="s">
        <v>4381</v>
      </c>
      <c r="EW97" s="186" t="s">
        <v>22</v>
      </c>
      <c r="EX97" s="186">
        <v>2</v>
      </c>
      <c r="EY97" s="186" t="s">
        <v>6295</v>
      </c>
      <c r="EZ97" s="186" t="s">
        <v>4381</v>
      </c>
      <c r="FA97" s="187" t="s">
        <v>6101</v>
      </c>
      <c r="FB97" s="185" t="s">
        <v>2371</v>
      </c>
      <c r="FC97" s="179">
        <v>5</v>
      </c>
      <c r="FD97" s="179">
        <v>0</v>
      </c>
      <c r="FE97" s="179" t="s">
        <v>42</v>
      </c>
      <c r="FF97" s="179">
        <v>1</v>
      </c>
      <c r="FG97" s="179" t="s">
        <v>2370</v>
      </c>
      <c r="FH97" s="179" t="s">
        <v>14</v>
      </c>
      <c r="FI97" s="176" t="s">
        <v>2362</v>
      </c>
      <c r="FJ97" s="185" t="s">
        <v>8383</v>
      </c>
      <c r="FK97" s="186" t="e">
        <v>#N/A</v>
      </c>
      <c r="FL97" s="186" t="e">
        <v>#N/A</v>
      </c>
      <c r="FM97" s="186" t="e">
        <v>#N/A</v>
      </c>
      <c r="FN97" s="186" t="e">
        <v>#N/A</v>
      </c>
      <c r="FO97" s="186" t="e">
        <v>#N/A</v>
      </c>
      <c r="FP97" s="183" t="e">
        <v>#N/A</v>
      </c>
      <c r="FQ97" s="184" t="e">
        <v>#N/A</v>
      </c>
      <c r="FR97" s="185" t="s">
        <v>8384</v>
      </c>
      <c r="FS97" s="179" t="e">
        <v>#N/A</v>
      </c>
      <c r="FT97" s="179" t="e">
        <v>#N/A</v>
      </c>
      <c r="FU97" s="179" t="e">
        <v>#N/A</v>
      </c>
      <c r="FV97" s="179" t="e">
        <v>#N/A</v>
      </c>
      <c r="FW97" s="179" t="e">
        <v>#N/A</v>
      </c>
      <c r="FX97" s="179" t="e">
        <v>#N/A</v>
      </c>
      <c r="FY97" s="176" t="e">
        <v>#N/A</v>
      </c>
      <c r="FZ97" s="186" t="s">
        <v>3575</v>
      </c>
      <c r="GA97" s="186">
        <v>1</v>
      </c>
      <c r="GB97" s="186" t="s">
        <v>3407</v>
      </c>
      <c r="GC97" s="186" t="s">
        <v>22</v>
      </c>
      <c r="GD97" s="186">
        <v>2</v>
      </c>
      <c r="GE97" s="186" t="s">
        <v>3301</v>
      </c>
      <c r="GF97" s="186" t="s">
        <v>3300</v>
      </c>
      <c r="GG97" s="187" t="s">
        <v>3409</v>
      </c>
      <c r="GH97" s="185" t="s">
        <v>3581</v>
      </c>
      <c r="GI97" s="179">
        <v>0</v>
      </c>
      <c r="GJ97" s="179" t="s">
        <v>3407</v>
      </c>
      <c r="GK97" s="179" t="s">
        <v>22</v>
      </c>
      <c r="GL97" s="179">
        <v>2</v>
      </c>
      <c r="GM97" s="179" t="s">
        <v>3301</v>
      </c>
      <c r="GN97" s="179" t="s">
        <v>3300</v>
      </c>
      <c r="GO97" s="176" t="s">
        <v>3409</v>
      </c>
      <c r="GP97" s="186" t="s">
        <v>3576</v>
      </c>
      <c r="GQ97" s="186">
        <v>0</v>
      </c>
      <c r="GR97" s="186" t="s">
        <v>3407</v>
      </c>
      <c r="GS97" s="186" t="s">
        <v>22</v>
      </c>
      <c r="GT97" s="186">
        <v>2</v>
      </c>
      <c r="GU97" s="186" t="s">
        <v>3301</v>
      </c>
      <c r="GV97" s="186" t="s">
        <v>3300</v>
      </c>
      <c r="GW97" s="187" t="s">
        <v>3409</v>
      </c>
      <c r="GX97" s="185" t="s">
        <v>3582</v>
      </c>
      <c r="GY97" s="179">
        <v>0</v>
      </c>
      <c r="GZ97" s="179" t="s">
        <v>3407</v>
      </c>
      <c r="HA97" s="179" t="s">
        <v>22</v>
      </c>
      <c r="HB97" s="179">
        <v>2</v>
      </c>
      <c r="HC97" s="179" t="s">
        <v>3301</v>
      </c>
      <c r="HD97" s="179" t="s">
        <v>3300</v>
      </c>
      <c r="HE97" s="176" t="s">
        <v>3409</v>
      </c>
      <c r="HF97" s="186" t="s">
        <v>3574</v>
      </c>
      <c r="HG97" s="186">
        <v>0</v>
      </c>
      <c r="HH97" s="186" t="s">
        <v>3407</v>
      </c>
      <c r="HI97" s="186" t="s">
        <v>22</v>
      </c>
      <c r="HJ97" s="186">
        <v>2</v>
      </c>
      <c r="HK97" s="186" t="s">
        <v>3301</v>
      </c>
      <c r="HL97" s="186" t="s">
        <v>3300</v>
      </c>
      <c r="HM97" s="187" t="s">
        <v>3409</v>
      </c>
      <c r="HN97" s="185" t="s">
        <v>3580</v>
      </c>
      <c r="HO97" s="179">
        <v>2</v>
      </c>
      <c r="HP97" s="179" t="s">
        <v>3407</v>
      </c>
      <c r="HQ97" s="179" t="s">
        <v>22</v>
      </c>
      <c r="HR97" s="179">
        <v>2</v>
      </c>
      <c r="HS97" s="179" t="s">
        <v>3301</v>
      </c>
      <c r="HT97" s="179" t="s">
        <v>3300</v>
      </c>
      <c r="HU97" s="176" t="s">
        <v>3409</v>
      </c>
      <c r="HV97" s="186" t="s">
        <v>3577</v>
      </c>
      <c r="HW97" s="186">
        <v>0</v>
      </c>
      <c r="HX97" s="186" t="s">
        <v>3407</v>
      </c>
      <c r="HY97" s="186" t="s">
        <v>22</v>
      </c>
      <c r="HZ97" s="186">
        <v>2</v>
      </c>
      <c r="IA97" s="186" t="s">
        <v>3301</v>
      </c>
      <c r="IB97" s="186" t="s">
        <v>3300</v>
      </c>
      <c r="IC97" s="187" t="s">
        <v>3409</v>
      </c>
      <c r="ID97" s="185" t="s">
        <v>3579</v>
      </c>
      <c r="IE97" s="179">
        <v>2</v>
      </c>
      <c r="IF97" s="179" t="s">
        <v>3407</v>
      </c>
      <c r="IG97" s="179" t="s">
        <v>22</v>
      </c>
      <c r="IH97" s="179">
        <v>2</v>
      </c>
      <c r="II97" s="179" t="s">
        <v>3301</v>
      </c>
      <c r="IJ97" s="179" t="s">
        <v>3300</v>
      </c>
      <c r="IK97" s="176" t="s">
        <v>3409</v>
      </c>
      <c r="IL97" s="186" t="s">
        <v>3578</v>
      </c>
      <c r="IM97" s="186">
        <v>0</v>
      </c>
      <c r="IN97" s="186" t="s">
        <v>3407</v>
      </c>
      <c r="IO97" s="186" t="s">
        <v>22</v>
      </c>
      <c r="IP97" s="186">
        <v>2</v>
      </c>
      <c r="IQ97" s="186" t="s">
        <v>3301</v>
      </c>
      <c r="IR97" s="186" t="s">
        <v>3300</v>
      </c>
      <c r="IS97" s="187" t="s">
        <v>3409</v>
      </c>
    </row>
    <row r="98" spans="1:253" s="281" customFormat="1" ht="12.75" customHeight="1" x14ac:dyDescent="0.25">
      <c r="A98" s="281" t="s">
        <v>3278</v>
      </c>
      <c r="B98" s="281" t="s">
        <v>8095</v>
      </c>
      <c r="C98" s="281" t="s">
        <v>3279</v>
      </c>
      <c r="D98" s="281" t="s">
        <v>7898</v>
      </c>
      <c r="E98" s="281" t="s">
        <v>8123</v>
      </c>
      <c r="F98" s="281" t="s">
        <v>4521</v>
      </c>
      <c r="G98" s="174">
        <v>13025000</v>
      </c>
      <c r="H98" s="175" t="s">
        <v>4518</v>
      </c>
      <c r="I98" s="175" t="s">
        <v>42</v>
      </c>
      <c r="J98" s="175">
        <v>1</v>
      </c>
      <c r="K98" s="175" t="s">
        <v>4520</v>
      </c>
      <c r="L98" s="175" t="s">
        <v>4519</v>
      </c>
      <c r="M98" s="176" t="s">
        <v>4512</v>
      </c>
      <c r="N98" s="185" t="s">
        <v>3400</v>
      </c>
      <c r="O98" s="177">
        <v>59763</v>
      </c>
      <c r="P98" s="177" t="s">
        <v>3397</v>
      </c>
      <c r="Q98" s="177" t="s">
        <v>42</v>
      </c>
      <c r="R98" s="177">
        <v>1</v>
      </c>
      <c r="S98" s="177" t="s">
        <v>3399</v>
      </c>
      <c r="T98" s="177" t="s">
        <v>3398</v>
      </c>
      <c r="U98" s="178" t="s">
        <v>3350</v>
      </c>
      <c r="V98" s="185" t="s">
        <v>4708</v>
      </c>
      <c r="W98" s="175">
        <v>5877000</v>
      </c>
      <c r="X98" s="175" t="s">
        <v>4706</v>
      </c>
      <c r="Y98" s="175" t="s">
        <v>22</v>
      </c>
      <c r="Z98" s="175">
        <v>2</v>
      </c>
      <c r="AA98" s="175" t="s">
        <v>4474</v>
      </c>
      <c r="AB98" s="175" t="s">
        <v>4707</v>
      </c>
      <c r="AC98" s="176" t="s">
        <v>4658</v>
      </c>
      <c r="AD98" s="185" t="s">
        <v>4712</v>
      </c>
      <c r="AE98" s="183">
        <v>2937000</v>
      </c>
      <c r="AF98" s="183" t="s">
        <v>4709</v>
      </c>
      <c r="AG98" s="183" t="s">
        <v>60</v>
      </c>
      <c r="AH98" s="183">
        <v>3</v>
      </c>
      <c r="AI98" s="183" t="s">
        <v>4711</v>
      </c>
      <c r="AJ98" s="183" t="s">
        <v>4710</v>
      </c>
      <c r="AK98" s="184" t="s">
        <v>4658</v>
      </c>
      <c r="AL98" s="185" t="s">
        <v>4716</v>
      </c>
      <c r="AM98" s="175">
        <v>93000</v>
      </c>
      <c r="AN98" s="175" t="s">
        <v>4713</v>
      </c>
      <c r="AO98" s="175" t="s">
        <v>22</v>
      </c>
      <c r="AP98" s="175">
        <v>2</v>
      </c>
      <c r="AQ98" s="175" t="s">
        <v>4715</v>
      </c>
      <c r="AR98" s="175" t="s">
        <v>4714</v>
      </c>
      <c r="AS98" s="176" t="s">
        <v>4658</v>
      </c>
      <c r="AT98" s="186" t="s">
        <v>3292</v>
      </c>
      <c r="AU98" s="183" t="s">
        <v>14</v>
      </c>
      <c r="AV98" s="183" t="s">
        <v>14</v>
      </c>
      <c r="AW98" s="183" t="s">
        <v>14</v>
      </c>
      <c r="AX98" s="183" t="s">
        <v>14</v>
      </c>
      <c r="AY98" s="183" t="s">
        <v>14</v>
      </c>
      <c r="AZ98" s="183" t="s">
        <v>14</v>
      </c>
      <c r="BA98" s="184" t="s">
        <v>3248</v>
      </c>
      <c r="BB98" s="185" t="s">
        <v>3291</v>
      </c>
      <c r="BC98" s="175" t="s">
        <v>14</v>
      </c>
      <c r="BD98" s="175" t="s">
        <v>14</v>
      </c>
      <c r="BE98" s="175" t="s">
        <v>14</v>
      </c>
      <c r="BF98" s="175" t="s">
        <v>14</v>
      </c>
      <c r="BG98" s="175" t="s">
        <v>14</v>
      </c>
      <c r="BH98" s="175" t="s">
        <v>14</v>
      </c>
      <c r="BI98" s="176" t="s">
        <v>3248</v>
      </c>
      <c r="BJ98" s="186" t="s">
        <v>3290</v>
      </c>
      <c r="BK98" s="186">
        <v>138</v>
      </c>
      <c r="BL98" s="186" t="s">
        <v>3286</v>
      </c>
      <c r="BM98" s="186" t="s">
        <v>60</v>
      </c>
      <c r="BN98" s="186">
        <v>3</v>
      </c>
      <c r="BO98" s="186" t="s">
        <v>3288</v>
      </c>
      <c r="BP98" s="183" t="s">
        <v>3287</v>
      </c>
      <c r="BQ98" s="187" t="s">
        <v>3248</v>
      </c>
      <c r="BR98" s="185" t="s">
        <v>3281</v>
      </c>
      <c r="BS98" s="179" t="s">
        <v>14</v>
      </c>
      <c r="BT98" s="179" t="s">
        <v>14</v>
      </c>
      <c r="BU98" s="179" t="s">
        <v>14</v>
      </c>
      <c r="BV98" s="179" t="s">
        <v>14</v>
      </c>
      <c r="BW98" s="179" t="s">
        <v>14</v>
      </c>
      <c r="BX98" s="179" t="s">
        <v>14</v>
      </c>
      <c r="BY98" s="176" t="s">
        <v>3248</v>
      </c>
      <c r="BZ98" s="186" t="s">
        <v>3282</v>
      </c>
      <c r="CA98" s="186" t="s">
        <v>14</v>
      </c>
      <c r="CB98" s="186" t="s">
        <v>14</v>
      </c>
      <c r="CC98" s="186" t="s">
        <v>14</v>
      </c>
      <c r="CD98" s="186" t="s">
        <v>14</v>
      </c>
      <c r="CE98" s="186" t="s">
        <v>14</v>
      </c>
      <c r="CF98" s="186" t="s">
        <v>14</v>
      </c>
      <c r="CG98" s="187" t="s">
        <v>3248</v>
      </c>
      <c r="CH98" s="185" t="s">
        <v>8385</v>
      </c>
      <c r="CI98" s="186" t="e">
        <v>#N/A</v>
      </c>
      <c r="CJ98" s="186" t="e">
        <v>#N/A</v>
      </c>
      <c r="CK98" s="186" t="e">
        <v>#N/A</v>
      </c>
      <c r="CL98" s="186" t="e">
        <v>#N/A</v>
      </c>
      <c r="CM98" s="186" t="e">
        <v>#N/A</v>
      </c>
      <c r="CN98" s="186" t="e">
        <v>#N/A</v>
      </c>
      <c r="CO98" s="188" t="e">
        <v>#N/A</v>
      </c>
      <c r="CP98" s="186" t="s">
        <v>3284</v>
      </c>
      <c r="CQ98" s="179" t="s">
        <v>14</v>
      </c>
      <c r="CR98" s="179" t="s">
        <v>14</v>
      </c>
      <c r="CS98" s="179" t="s">
        <v>14</v>
      </c>
      <c r="CT98" s="179" t="s">
        <v>14</v>
      </c>
      <c r="CU98" s="179" t="s">
        <v>14</v>
      </c>
      <c r="CV98" s="179" t="s">
        <v>14</v>
      </c>
      <c r="CW98" s="176" t="s">
        <v>3248</v>
      </c>
      <c r="CX98" s="186" t="s">
        <v>3297</v>
      </c>
      <c r="CY98" s="183" t="s">
        <v>14</v>
      </c>
      <c r="CZ98" s="183" t="s">
        <v>14</v>
      </c>
      <c r="DA98" s="183" t="s">
        <v>14</v>
      </c>
      <c r="DB98" s="183" t="s">
        <v>14</v>
      </c>
      <c r="DC98" s="183" t="s">
        <v>3263</v>
      </c>
      <c r="DD98" s="183" t="s">
        <v>14</v>
      </c>
      <c r="DE98" s="189" t="s">
        <v>3248</v>
      </c>
      <c r="DF98" s="185" t="s">
        <v>3293</v>
      </c>
      <c r="DG98" s="175" t="s">
        <v>14</v>
      </c>
      <c r="DH98" s="179" t="s">
        <v>14</v>
      </c>
      <c r="DI98" s="179" t="s">
        <v>14</v>
      </c>
      <c r="DJ98" s="179" t="s">
        <v>14</v>
      </c>
      <c r="DK98" s="179" t="s">
        <v>3263</v>
      </c>
      <c r="DL98" s="179" t="s">
        <v>14</v>
      </c>
      <c r="DM98" s="176" t="s">
        <v>3248</v>
      </c>
      <c r="DN98" s="186" t="s">
        <v>3299</v>
      </c>
      <c r="DO98" s="183" t="s">
        <v>14</v>
      </c>
      <c r="DP98" s="186" t="s">
        <v>14</v>
      </c>
      <c r="DQ98" s="186" t="s">
        <v>14</v>
      </c>
      <c r="DR98" s="186" t="s">
        <v>14</v>
      </c>
      <c r="DS98" s="186" t="s">
        <v>3263</v>
      </c>
      <c r="DT98" s="186" t="s">
        <v>14</v>
      </c>
      <c r="DU98" s="187" t="s">
        <v>3248</v>
      </c>
      <c r="DV98" s="185" t="s">
        <v>3294</v>
      </c>
      <c r="DW98" s="175" t="s">
        <v>14</v>
      </c>
      <c r="DX98" s="179" t="s">
        <v>14</v>
      </c>
      <c r="DY98" s="179" t="s">
        <v>14</v>
      </c>
      <c r="DZ98" s="179" t="s">
        <v>14</v>
      </c>
      <c r="EA98" s="179" t="s">
        <v>3263</v>
      </c>
      <c r="EB98" s="179" t="s">
        <v>14</v>
      </c>
      <c r="EC98" s="176" t="s">
        <v>3248</v>
      </c>
      <c r="ED98" s="186" t="s">
        <v>3298</v>
      </c>
      <c r="EE98" s="183" t="s">
        <v>14</v>
      </c>
      <c r="EF98" s="186" t="s">
        <v>14</v>
      </c>
      <c r="EG98" s="186" t="s">
        <v>14</v>
      </c>
      <c r="EH98" s="186" t="s">
        <v>14</v>
      </c>
      <c r="EI98" s="186" t="s">
        <v>3263</v>
      </c>
      <c r="EJ98" s="186" t="s">
        <v>14</v>
      </c>
      <c r="EK98" s="187" t="s">
        <v>3248</v>
      </c>
      <c r="EL98" s="185" t="s">
        <v>3285</v>
      </c>
      <c r="EM98" s="175" t="s">
        <v>14</v>
      </c>
      <c r="EN98" s="179" t="s">
        <v>14</v>
      </c>
      <c r="EO98" s="179" t="s">
        <v>14</v>
      </c>
      <c r="EP98" s="179" t="s">
        <v>14</v>
      </c>
      <c r="EQ98" s="179" t="s">
        <v>3263</v>
      </c>
      <c r="ER98" s="179" t="s">
        <v>14</v>
      </c>
      <c r="ES98" s="176" t="s">
        <v>3248</v>
      </c>
      <c r="ET98" s="186" t="s">
        <v>3289</v>
      </c>
      <c r="EU98" s="186">
        <v>138</v>
      </c>
      <c r="EV98" s="186" t="s">
        <v>3286</v>
      </c>
      <c r="EW98" s="186" t="s">
        <v>60</v>
      </c>
      <c r="EX98" s="186">
        <v>3</v>
      </c>
      <c r="EY98" s="186" t="s">
        <v>3288</v>
      </c>
      <c r="EZ98" s="186" t="s">
        <v>3287</v>
      </c>
      <c r="FA98" s="187" t="s">
        <v>3248</v>
      </c>
      <c r="FB98" s="185" t="s">
        <v>3283</v>
      </c>
      <c r="FC98" s="179">
        <v>3</v>
      </c>
      <c r="FD98" s="179" t="s">
        <v>14</v>
      </c>
      <c r="FE98" s="179" t="s">
        <v>14</v>
      </c>
      <c r="FF98" s="179" t="s">
        <v>14</v>
      </c>
      <c r="FG98" s="179" t="s">
        <v>3260</v>
      </c>
      <c r="FH98" s="179" t="s">
        <v>14</v>
      </c>
      <c r="FI98" s="176" t="s">
        <v>3248</v>
      </c>
      <c r="FJ98" s="185" t="s">
        <v>3295</v>
      </c>
      <c r="FK98" s="186" t="s">
        <v>14</v>
      </c>
      <c r="FL98" s="186" t="s">
        <v>14</v>
      </c>
      <c r="FM98" s="186" t="s">
        <v>14</v>
      </c>
      <c r="FN98" s="186" t="s">
        <v>14</v>
      </c>
      <c r="FO98" s="186" t="s">
        <v>14</v>
      </c>
      <c r="FP98" s="183" t="s">
        <v>14</v>
      </c>
      <c r="FQ98" s="184" t="s">
        <v>3248</v>
      </c>
      <c r="FR98" s="185" t="s">
        <v>3296</v>
      </c>
      <c r="FS98" s="179" t="s">
        <v>14</v>
      </c>
      <c r="FT98" s="179" t="s">
        <v>14</v>
      </c>
      <c r="FU98" s="179" t="s">
        <v>14</v>
      </c>
      <c r="FV98" s="179" t="s">
        <v>14</v>
      </c>
      <c r="FW98" s="179" t="s">
        <v>14</v>
      </c>
      <c r="FX98" s="179" t="s">
        <v>14</v>
      </c>
      <c r="FY98" s="176" t="s">
        <v>3248</v>
      </c>
      <c r="FZ98" s="186" t="s">
        <v>3395</v>
      </c>
      <c r="GA98" s="186">
        <v>2</v>
      </c>
      <c r="GB98" s="186" t="s">
        <v>2814</v>
      </c>
      <c r="GC98" s="186" t="s">
        <v>22</v>
      </c>
      <c r="GD98" s="186">
        <v>2</v>
      </c>
      <c r="GE98" s="186" t="s">
        <v>3301</v>
      </c>
      <c r="GF98" s="186" t="s">
        <v>3300</v>
      </c>
      <c r="GG98" s="187" t="s">
        <v>3350</v>
      </c>
      <c r="GH98" s="185" t="s">
        <v>3405</v>
      </c>
      <c r="GI98" s="179">
        <v>2</v>
      </c>
      <c r="GJ98" s="179" t="s">
        <v>2814</v>
      </c>
      <c r="GK98" s="179" t="s">
        <v>22</v>
      </c>
      <c r="GL98" s="179">
        <v>2</v>
      </c>
      <c r="GM98" s="179" t="s">
        <v>3301</v>
      </c>
      <c r="GN98" s="179" t="s">
        <v>3300</v>
      </c>
      <c r="GO98" s="176" t="s">
        <v>3350</v>
      </c>
      <c r="GP98" s="186" t="s">
        <v>3396</v>
      </c>
      <c r="GQ98" s="186">
        <v>0</v>
      </c>
      <c r="GR98" s="186" t="s">
        <v>2814</v>
      </c>
      <c r="GS98" s="186" t="s">
        <v>22</v>
      </c>
      <c r="GT98" s="186">
        <v>2</v>
      </c>
      <c r="GU98" s="186" t="s">
        <v>3301</v>
      </c>
      <c r="GV98" s="186" t="s">
        <v>3300</v>
      </c>
      <c r="GW98" s="187" t="s">
        <v>3350</v>
      </c>
      <c r="GX98" s="185" t="s">
        <v>3406</v>
      </c>
      <c r="GY98" s="179">
        <v>0</v>
      </c>
      <c r="GZ98" s="179" t="s">
        <v>2814</v>
      </c>
      <c r="HA98" s="179" t="s">
        <v>22</v>
      </c>
      <c r="HB98" s="179">
        <v>2</v>
      </c>
      <c r="HC98" s="179" t="s">
        <v>3301</v>
      </c>
      <c r="HD98" s="179" t="s">
        <v>3300</v>
      </c>
      <c r="HE98" s="176" t="s">
        <v>3350</v>
      </c>
      <c r="HF98" s="186" t="s">
        <v>3394</v>
      </c>
      <c r="HG98" s="186">
        <v>0</v>
      </c>
      <c r="HH98" s="186" t="s">
        <v>2814</v>
      </c>
      <c r="HI98" s="186" t="s">
        <v>22</v>
      </c>
      <c r="HJ98" s="186">
        <v>2</v>
      </c>
      <c r="HK98" s="186" t="s">
        <v>3301</v>
      </c>
      <c r="HL98" s="186" t="s">
        <v>3300</v>
      </c>
      <c r="HM98" s="187" t="s">
        <v>3350</v>
      </c>
      <c r="HN98" s="185" t="s">
        <v>3404</v>
      </c>
      <c r="HO98" s="179">
        <v>2</v>
      </c>
      <c r="HP98" s="179" t="s">
        <v>2814</v>
      </c>
      <c r="HQ98" s="179" t="s">
        <v>22</v>
      </c>
      <c r="HR98" s="179">
        <v>2</v>
      </c>
      <c r="HS98" s="179" t="s">
        <v>3301</v>
      </c>
      <c r="HT98" s="179" t="s">
        <v>3300</v>
      </c>
      <c r="HU98" s="176" t="s">
        <v>3350</v>
      </c>
      <c r="HV98" s="186" t="s">
        <v>3401</v>
      </c>
      <c r="HW98" s="186">
        <v>3</v>
      </c>
      <c r="HX98" s="186" t="s">
        <v>2814</v>
      </c>
      <c r="HY98" s="186" t="s">
        <v>22</v>
      </c>
      <c r="HZ98" s="186">
        <v>2</v>
      </c>
      <c r="IA98" s="186" t="s">
        <v>3301</v>
      </c>
      <c r="IB98" s="186" t="s">
        <v>3300</v>
      </c>
      <c r="IC98" s="187" t="s">
        <v>3350</v>
      </c>
      <c r="ID98" s="185" t="s">
        <v>3403</v>
      </c>
      <c r="IE98" s="179">
        <v>3</v>
      </c>
      <c r="IF98" s="179" t="s">
        <v>2814</v>
      </c>
      <c r="IG98" s="179" t="s">
        <v>22</v>
      </c>
      <c r="IH98" s="179">
        <v>2</v>
      </c>
      <c r="II98" s="179" t="s">
        <v>3301</v>
      </c>
      <c r="IJ98" s="179" t="s">
        <v>3300</v>
      </c>
      <c r="IK98" s="176" t="s">
        <v>3350</v>
      </c>
      <c r="IL98" s="186" t="s">
        <v>3402</v>
      </c>
      <c r="IM98" s="186">
        <v>0</v>
      </c>
      <c r="IN98" s="186" t="s">
        <v>2814</v>
      </c>
      <c r="IO98" s="186" t="s">
        <v>22</v>
      </c>
      <c r="IP98" s="186">
        <v>2</v>
      </c>
      <c r="IQ98" s="186" t="s">
        <v>3301</v>
      </c>
      <c r="IR98" s="186" t="s">
        <v>3300</v>
      </c>
      <c r="IS98" s="187" t="s">
        <v>3350</v>
      </c>
    </row>
    <row r="99" spans="1:253" s="281" customFormat="1" ht="12.75" customHeight="1" x14ac:dyDescent="0.25">
      <c r="A99" s="281" t="s">
        <v>722</v>
      </c>
      <c r="B99" s="281" t="s">
        <v>7953</v>
      </c>
      <c r="C99" s="281" t="s">
        <v>723</v>
      </c>
      <c r="D99" s="281" t="s">
        <v>724</v>
      </c>
      <c r="E99" s="281" t="s">
        <v>7533</v>
      </c>
      <c r="F99" s="281" t="s">
        <v>748</v>
      </c>
      <c r="G99" s="174">
        <v>9661000</v>
      </c>
      <c r="H99" s="175" t="s">
        <v>745</v>
      </c>
      <c r="I99" s="175" t="s">
        <v>22</v>
      </c>
      <c r="J99" s="175">
        <v>2</v>
      </c>
      <c r="K99" s="175" t="s">
        <v>747</v>
      </c>
      <c r="L99" s="175" t="s">
        <v>746</v>
      </c>
      <c r="M99" s="176" t="s">
        <v>588</v>
      </c>
      <c r="N99" s="185" t="s">
        <v>740</v>
      </c>
      <c r="O99" s="177">
        <v>10646</v>
      </c>
      <c r="P99" s="177" t="s">
        <v>737</v>
      </c>
      <c r="Q99" s="177" t="s">
        <v>22</v>
      </c>
      <c r="R99" s="177">
        <v>2</v>
      </c>
      <c r="S99" s="177" t="s">
        <v>739</v>
      </c>
      <c r="T99" s="177" t="s">
        <v>738</v>
      </c>
      <c r="U99" s="178" t="s">
        <v>588</v>
      </c>
      <c r="V99" s="185" t="s">
        <v>5132</v>
      </c>
      <c r="W99" s="175">
        <v>4576000</v>
      </c>
      <c r="X99" s="175" t="s">
        <v>5129</v>
      </c>
      <c r="Y99" s="175" t="s">
        <v>22</v>
      </c>
      <c r="Z99" s="175">
        <v>2</v>
      </c>
      <c r="AA99" s="175" t="s">
        <v>5131</v>
      </c>
      <c r="AB99" s="175" t="s">
        <v>5130</v>
      </c>
      <c r="AC99" s="176" t="s">
        <v>5054</v>
      </c>
      <c r="AD99" s="185" t="s">
        <v>5136</v>
      </c>
      <c r="AE99" s="183">
        <v>140000</v>
      </c>
      <c r="AF99" s="183" t="s">
        <v>5133</v>
      </c>
      <c r="AG99" s="183" t="s">
        <v>22</v>
      </c>
      <c r="AH99" s="183">
        <v>2</v>
      </c>
      <c r="AI99" s="183" t="s">
        <v>5135</v>
      </c>
      <c r="AJ99" s="183" t="s">
        <v>5134</v>
      </c>
      <c r="AK99" s="184" t="s">
        <v>5054</v>
      </c>
      <c r="AL99" s="185" t="s">
        <v>5138</v>
      </c>
      <c r="AM99" s="175">
        <v>140000</v>
      </c>
      <c r="AN99" s="175" t="s">
        <v>5133</v>
      </c>
      <c r="AO99" s="175" t="s">
        <v>42</v>
      </c>
      <c r="AP99" s="175">
        <v>1</v>
      </c>
      <c r="AQ99" s="175" t="s">
        <v>5137</v>
      </c>
      <c r="AR99" s="175" t="s">
        <v>5134</v>
      </c>
      <c r="AS99" s="176" t="s">
        <v>5054</v>
      </c>
      <c r="AT99" s="186" t="s">
        <v>736</v>
      </c>
      <c r="AU99" s="183" t="s">
        <v>14</v>
      </c>
      <c r="AV99" s="183" t="s">
        <v>731</v>
      </c>
      <c r="AW99" s="183" t="s">
        <v>22</v>
      </c>
      <c r="AX99" s="183">
        <v>2</v>
      </c>
      <c r="AY99" s="183" t="s">
        <v>735</v>
      </c>
      <c r="AZ99" s="183" t="s">
        <v>732</v>
      </c>
      <c r="BA99" s="184" t="s">
        <v>588</v>
      </c>
      <c r="BB99" s="185" t="s">
        <v>734</v>
      </c>
      <c r="BC99" s="175" t="s">
        <v>14</v>
      </c>
      <c r="BD99" s="175" t="s">
        <v>731</v>
      </c>
      <c r="BE99" s="175" t="s">
        <v>22</v>
      </c>
      <c r="BF99" s="175">
        <v>2</v>
      </c>
      <c r="BG99" s="175" t="s">
        <v>733</v>
      </c>
      <c r="BH99" s="175" t="s">
        <v>732</v>
      </c>
      <c r="BI99" s="176" t="s">
        <v>588</v>
      </c>
      <c r="BJ99" s="186" t="s">
        <v>3236</v>
      </c>
      <c r="BK99" s="186" t="s">
        <v>14</v>
      </c>
      <c r="BL99" s="186" t="s">
        <v>14</v>
      </c>
      <c r="BM99" s="186" t="s">
        <v>14</v>
      </c>
      <c r="BN99" s="186" t="s">
        <v>14</v>
      </c>
      <c r="BO99" s="186" t="s">
        <v>3234</v>
      </c>
      <c r="BP99" s="183" t="s">
        <v>14</v>
      </c>
      <c r="BQ99" s="187" t="s">
        <v>3209</v>
      </c>
      <c r="BR99" s="185" t="s">
        <v>726</v>
      </c>
      <c r="BS99" s="179">
        <v>0</v>
      </c>
      <c r="BT99" s="179">
        <v>0</v>
      </c>
      <c r="BU99" s="179" t="s">
        <v>22</v>
      </c>
      <c r="BV99" s="179">
        <v>2</v>
      </c>
      <c r="BW99" s="179" t="s">
        <v>725</v>
      </c>
      <c r="BX99" s="179">
        <v>0</v>
      </c>
      <c r="BY99" s="176" t="s">
        <v>588</v>
      </c>
      <c r="BZ99" s="186" t="s">
        <v>727</v>
      </c>
      <c r="CA99" s="186">
        <v>0</v>
      </c>
      <c r="CB99" s="186">
        <v>0</v>
      </c>
      <c r="CC99" s="186" t="s">
        <v>22</v>
      </c>
      <c r="CD99" s="186">
        <v>2</v>
      </c>
      <c r="CE99" s="186" t="s">
        <v>725</v>
      </c>
      <c r="CF99" s="186">
        <v>0</v>
      </c>
      <c r="CG99" s="187" t="s">
        <v>588</v>
      </c>
      <c r="CH99" s="185" t="s">
        <v>8386</v>
      </c>
      <c r="CI99" s="186" t="e">
        <v>#N/A</v>
      </c>
      <c r="CJ99" s="186" t="e">
        <v>#N/A</v>
      </c>
      <c r="CK99" s="186" t="e">
        <v>#N/A</v>
      </c>
      <c r="CL99" s="186" t="e">
        <v>#N/A</v>
      </c>
      <c r="CM99" s="186" t="e">
        <v>#N/A</v>
      </c>
      <c r="CN99" s="186" t="e">
        <v>#N/A</v>
      </c>
      <c r="CO99" s="188" t="e">
        <v>#N/A</v>
      </c>
      <c r="CP99" s="186" t="s">
        <v>730</v>
      </c>
      <c r="CQ99" s="179">
        <v>0</v>
      </c>
      <c r="CR99" s="179">
        <v>0</v>
      </c>
      <c r="CS99" s="179" t="s">
        <v>22</v>
      </c>
      <c r="CT99" s="179">
        <v>2</v>
      </c>
      <c r="CU99" s="179" t="s">
        <v>729</v>
      </c>
      <c r="CV99" s="179">
        <v>0</v>
      </c>
      <c r="CW99" s="176" t="s">
        <v>588</v>
      </c>
      <c r="CX99" s="186" t="s">
        <v>5139</v>
      </c>
      <c r="CY99" s="183">
        <v>140000</v>
      </c>
      <c r="CZ99" s="183" t="s">
        <v>5133</v>
      </c>
      <c r="DA99" s="183" t="s">
        <v>22</v>
      </c>
      <c r="DB99" s="183">
        <v>2</v>
      </c>
      <c r="DC99" s="183" t="s">
        <v>5137</v>
      </c>
      <c r="DD99" s="183" t="s">
        <v>5134</v>
      </c>
      <c r="DE99" s="189" t="s">
        <v>5054</v>
      </c>
      <c r="DF99" s="185" t="s">
        <v>5140</v>
      </c>
      <c r="DG99" s="175">
        <v>4436000</v>
      </c>
      <c r="DH99" s="179" t="s">
        <v>5129</v>
      </c>
      <c r="DI99" s="179" t="s">
        <v>22</v>
      </c>
      <c r="DJ99" s="179">
        <v>2</v>
      </c>
      <c r="DK99" s="179" t="s">
        <v>5137</v>
      </c>
      <c r="DL99" s="179" t="s">
        <v>5130</v>
      </c>
      <c r="DM99" s="176" t="s">
        <v>5054</v>
      </c>
      <c r="DN99" s="186" t="s">
        <v>5141</v>
      </c>
      <c r="DO99" s="183">
        <v>0</v>
      </c>
      <c r="DP99" s="186" t="s">
        <v>5133</v>
      </c>
      <c r="DQ99" s="186" t="s">
        <v>22</v>
      </c>
      <c r="DR99" s="186">
        <v>2</v>
      </c>
      <c r="DS99" s="186" t="s">
        <v>5137</v>
      </c>
      <c r="DT99" s="186" t="s">
        <v>5134</v>
      </c>
      <c r="DU99" s="187" t="s">
        <v>5054</v>
      </c>
      <c r="DV99" s="185" t="s">
        <v>5142</v>
      </c>
      <c r="DW99" s="175">
        <v>140000</v>
      </c>
      <c r="DX99" s="179" t="s">
        <v>5133</v>
      </c>
      <c r="DY99" s="179" t="s">
        <v>22</v>
      </c>
      <c r="DZ99" s="179">
        <v>2</v>
      </c>
      <c r="EA99" s="179" t="s">
        <v>5137</v>
      </c>
      <c r="EB99" s="179" t="s">
        <v>5134</v>
      </c>
      <c r="EC99" s="176" t="s">
        <v>5054</v>
      </c>
      <c r="ED99" s="186" t="s">
        <v>5143</v>
      </c>
      <c r="EE99" s="183">
        <v>0</v>
      </c>
      <c r="EF99" s="186" t="s">
        <v>5133</v>
      </c>
      <c r="EG99" s="186" t="s">
        <v>22</v>
      </c>
      <c r="EH99" s="186">
        <v>2</v>
      </c>
      <c r="EI99" s="186" t="s">
        <v>5137</v>
      </c>
      <c r="EJ99" s="186" t="s">
        <v>5134</v>
      </c>
      <c r="EK99" s="187" t="s">
        <v>5054</v>
      </c>
      <c r="EL99" s="185" t="s">
        <v>5144</v>
      </c>
      <c r="EM99" s="175">
        <v>0</v>
      </c>
      <c r="EN99" s="179" t="s">
        <v>5133</v>
      </c>
      <c r="EO99" s="179" t="s">
        <v>22</v>
      </c>
      <c r="EP99" s="179">
        <v>2</v>
      </c>
      <c r="EQ99" s="179" t="s">
        <v>5137</v>
      </c>
      <c r="ER99" s="179" t="s">
        <v>5134</v>
      </c>
      <c r="ES99" s="176" t="s">
        <v>5054</v>
      </c>
      <c r="ET99" s="186" t="s">
        <v>3235</v>
      </c>
      <c r="EU99" s="186" t="s">
        <v>14</v>
      </c>
      <c r="EV99" s="186" t="s">
        <v>14</v>
      </c>
      <c r="EW99" s="186" t="s">
        <v>14</v>
      </c>
      <c r="EX99" s="186" t="s">
        <v>14</v>
      </c>
      <c r="EY99" s="186" t="s">
        <v>3234</v>
      </c>
      <c r="EZ99" s="186" t="s">
        <v>14</v>
      </c>
      <c r="FA99" s="187" t="s">
        <v>3209</v>
      </c>
      <c r="FB99" s="185" t="s">
        <v>728</v>
      </c>
      <c r="FC99" s="179">
        <v>2</v>
      </c>
      <c r="FD99" s="179">
        <v>0</v>
      </c>
      <c r="FE99" s="179" t="s">
        <v>22</v>
      </c>
      <c r="FF99" s="179">
        <v>2</v>
      </c>
      <c r="FG99" s="179">
        <v>0</v>
      </c>
      <c r="FH99" s="179">
        <v>0</v>
      </c>
      <c r="FI99" s="176" t="s">
        <v>588</v>
      </c>
      <c r="FJ99" s="185" t="s">
        <v>742</v>
      </c>
      <c r="FK99" s="186">
        <v>0</v>
      </c>
      <c r="FL99" s="186">
        <v>0</v>
      </c>
      <c r="FM99" s="186" t="s">
        <v>22</v>
      </c>
      <c r="FN99" s="186">
        <v>2</v>
      </c>
      <c r="FO99" s="186" t="s">
        <v>741</v>
      </c>
      <c r="FP99" s="183">
        <v>0</v>
      </c>
      <c r="FQ99" s="184" t="s">
        <v>588</v>
      </c>
      <c r="FR99" s="185" t="s">
        <v>743</v>
      </c>
      <c r="FS99" s="179">
        <v>0</v>
      </c>
      <c r="FT99" s="179">
        <v>0</v>
      </c>
      <c r="FU99" s="179" t="s">
        <v>22</v>
      </c>
      <c r="FV99" s="179">
        <v>2</v>
      </c>
      <c r="FW99" s="179">
        <v>0</v>
      </c>
      <c r="FX99" s="179">
        <v>0</v>
      </c>
      <c r="FY99" s="176" t="s">
        <v>588</v>
      </c>
      <c r="FZ99" s="186" t="s">
        <v>3584</v>
      </c>
      <c r="GA99" s="186">
        <v>1</v>
      </c>
      <c r="GB99" s="186" t="s">
        <v>3407</v>
      </c>
      <c r="GC99" s="186" t="s">
        <v>22</v>
      </c>
      <c r="GD99" s="186">
        <v>2</v>
      </c>
      <c r="GE99" s="186" t="s">
        <v>3301</v>
      </c>
      <c r="GF99" s="186" t="s">
        <v>3300</v>
      </c>
      <c r="GG99" s="187" t="s">
        <v>3409</v>
      </c>
      <c r="GH99" s="185" t="s">
        <v>3590</v>
      </c>
      <c r="GI99" s="179">
        <v>0</v>
      </c>
      <c r="GJ99" s="179" t="s">
        <v>3407</v>
      </c>
      <c r="GK99" s="179" t="s">
        <v>22</v>
      </c>
      <c r="GL99" s="179">
        <v>2</v>
      </c>
      <c r="GM99" s="179" t="s">
        <v>3301</v>
      </c>
      <c r="GN99" s="179" t="s">
        <v>3300</v>
      </c>
      <c r="GO99" s="176" t="s">
        <v>3409</v>
      </c>
      <c r="GP99" s="186" t="s">
        <v>3585</v>
      </c>
      <c r="GQ99" s="186">
        <v>0</v>
      </c>
      <c r="GR99" s="186" t="s">
        <v>3407</v>
      </c>
      <c r="GS99" s="186" t="s">
        <v>22</v>
      </c>
      <c r="GT99" s="186">
        <v>2</v>
      </c>
      <c r="GU99" s="186" t="s">
        <v>3301</v>
      </c>
      <c r="GV99" s="186" t="s">
        <v>3300</v>
      </c>
      <c r="GW99" s="187" t="s">
        <v>3409</v>
      </c>
      <c r="GX99" s="185" t="s">
        <v>3591</v>
      </c>
      <c r="GY99" s="179">
        <v>0</v>
      </c>
      <c r="GZ99" s="179" t="s">
        <v>3407</v>
      </c>
      <c r="HA99" s="179" t="s">
        <v>22</v>
      </c>
      <c r="HB99" s="179">
        <v>2</v>
      </c>
      <c r="HC99" s="179" t="s">
        <v>3301</v>
      </c>
      <c r="HD99" s="179" t="s">
        <v>3300</v>
      </c>
      <c r="HE99" s="176" t="s">
        <v>3409</v>
      </c>
      <c r="HF99" s="186" t="s">
        <v>3583</v>
      </c>
      <c r="HG99" s="186">
        <v>0</v>
      </c>
      <c r="HH99" s="186" t="s">
        <v>3407</v>
      </c>
      <c r="HI99" s="186" t="s">
        <v>22</v>
      </c>
      <c r="HJ99" s="186">
        <v>2</v>
      </c>
      <c r="HK99" s="186" t="s">
        <v>3301</v>
      </c>
      <c r="HL99" s="186" t="s">
        <v>3300</v>
      </c>
      <c r="HM99" s="187" t="s">
        <v>3409</v>
      </c>
      <c r="HN99" s="185" t="s">
        <v>3589</v>
      </c>
      <c r="HO99" s="179">
        <v>2</v>
      </c>
      <c r="HP99" s="179" t="s">
        <v>3407</v>
      </c>
      <c r="HQ99" s="179" t="s">
        <v>22</v>
      </c>
      <c r="HR99" s="179">
        <v>2</v>
      </c>
      <c r="HS99" s="179" t="s">
        <v>3301</v>
      </c>
      <c r="HT99" s="179" t="s">
        <v>3300</v>
      </c>
      <c r="HU99" s="176" t="s">
        <v>3409</v>
      </c>
      <c r="HV99" s="186" t="s">
        <v>3586</v>
      </c>
      <c r="HW99" s="186">
        <v>0</v>
      </c>
      <c r="HX99" s="186" t="s">
        <v>3407</v>
      </c>
      <c r="HY99" s="186" t="s">
        <v>22</v>
      </c>
      <c r="HZ99" s="186">
        <v>2</v>
      </c>
      <c r="IA99" s="186" t="s">
        <v>3301</v>
      </c>
      <c r="IB99" s="186" t="s">
        <v>3300</v>
      </c>
      <c r="IC99" s="187" t="s">
        <v>3409</v>
      </c>
      <c r="ID99" s="185" t="s">
        <v>3588</v>
      </c>
      <c r="IE99" s="179">
        <v>0</v>
      </c>
      <c r="IF99" s="179" t="s">
        <v>3407</v>
      </c>
      <c r="IG99" s="179" t="s">
        <v>22</v>
      </c>
      <c r="IH99" s="179">
        <v>2</v>
      </c>
      <c r="II99" s="179" t="s">
        <v>3301</v>
      </c>
      <c r="IJ99" s="179" t="s">
        <v>3300</v>
      </c>
      <c r="IK99" s="176" t="s">
        <v>3409</v>
      </c>
      <c r="IL99" s="186" t="s">
        <v>3587</v>
      </c>
      <c r="IM99" s="186">
        <v>1</v>
      </c>
      <c r="IN99" s="186" t="s">
        <v>3407</v>
      </c>
      <c r="IO99" s="186" t="s">
        <v>22</v>
      </c>
      <c r="IP99" s="186">
        <v>2</v>
      </c>
      <c r="IQ99" s="186" t="s">
        <v>3301</v>
      </c>
      <c r="IR99" s="186" t="s">
        <v>3300</v>
      </c>
      <c r="IS99" s="187" t="s">
        <v>3409</v>
      </c>
    </row>
    <row r="100" spans="1:253" s="281" customFormat="1" ht="12.75" customHeight="1" x14ac:dyDescent="0.25">
      <c r="A100" s="281" t="s">
        <v>749</v>
      </c>
      <c r="B100" s="281" t="s">
        <v>7960</v>
      </c>
      <c r="C100" s="281" t="s">
        <v>750</v>
      </c>
      <c r="D100" s="281" t="s">
        <v>751</v>
      </c>
      <c r="E100" s="281" t="s">
        <v>7567</v>
      </c>
      <c r="F100" s="281" t="s">
        <v>2332</v>
      </c>
      <c r="G100" s="174">
        <v>43000000</v>
      </c>
      <c r="H100" s="175" t="s">
        <v>2320</v>
      </c>
      <c r="I100" s="175" t="s">
        <v>42</v>
      </c>
      <c r="J100" s="175">
        <v>1</v>
      </c>
      <c r="K100" s="175" t="s">
        <v>2331</v>
      </c>
      <c r="L100" s="175" t="s">
        <v>2321</v>
      </c>
      <c r="M100" s="176" t="s">
        <v>2291</v>
      </c>
      <c r="N100" s="185" t="s">
        <v>2330</v>
      </c>
      <c r="O100" s="177">
        <v>1840687</v>
      </c>
      <c r="P100" s="177" t="s">
        <v>2327</v>
      </c>
      <c r="Q100" s="177" t="s">
        <v>42</v>
      </c>
      <c r="R100" s="177">
        <v>1</v>
      </c>
      <c r="S100" s="177" t="s">
        <v>2329</v>
      </c>
      <c r="T100" s="177" t="s">
        <v>2328</v>
      </c>
      <c r="U100" s="178" t="s">
        <v>2291</v>
      </c>
      <c r="V100" s="185" t="s">
        <v>5557</v>
      </c>
      <c r="W100" s="175">
        <v>46800000</v>
      </c>
      <c r="X100" s="175" t="s">
        <v>5554</v>
      </c>
      <c r="Y100" s="175" t="s">
        <v>22</v>
      </c>
      <c r="Z100" s="175">
        <v>2</v>
      </c>
      <c r="AA100" s="175" t="s">
        <v>5556</v>
      </c>
      <c r="AB100" s="175" t="s">
        <v>5555</v>
      </c>
      <c r="AC100" s="176" t="s">
        <v>5544</v>
      </c>
      <c r="AD100" s="185" t="s">
        <v>5558</v>
      </c>
      <c r="AE100" s="183">
        <v>30800000</v>
      </c>
      <c r="AF100" s="183" t="s">
        <v>5554</v>
      </c>
      <c r="AG100" s="183" t="s">
        <v>22</v>
      </c>
      <c r="AH100" s="183">
        <v>2</v>
      </c>
      <c r="AI100" s="183" t="s">
        <v>5556</v>
      </c>
      <c r="AJ100" s="183" t="s">
        <v>5555</v>
      </c>
      <c r="AK100" s="184" t="s">
        <v>5544</v>
      </c>
      <c r="AL100" s="185" t="s">
        <v>5562</v>
      </c>
      <c r="AM100" s="175">
        <v>4014000</v>
      </c>
      <c r="AN100" s="175" t="s">
        <v>5559</v>
      </c>
      <c r="AO100" s="175" t="s">
        <v>22</v>
      </c>
      <c r="AP100" s="175">
        <v>2</v>
      </c>
      <c r="AQ100" s="175" t="s">
        <v>5561</v>
      </c>
      <c r="AR100" s="175" t="s">
        <v>5560</v>
      </c>
      <c r="AS100" s="176" t="s">
        <v>5544</v>
      </c>
      <c r="AT100" s="186" t="s">
        <v>2326</v>
      </c>
      <c r="AU100" s="183" t="s">
        <v>14</v>
      </c>
      <c r="AV100" s="183" t="s">
        <v>14</v>
      </c>
      <c r="AW100" s="183" t="s">
        <v>14</v>
      </c>
      <c r="AX100" s="183" t="s">
        <v>14</v>
      </c>
      <c r="AY100" s="183" t="s">
        <v>1457</v>
      </c>
      <c r="AZ100" s="183" t="s">
        <v>14</v>
      </c>
      <c r="BA100" s="184" t="s">
        <v>2291</v>
      </c>
      <c r="BB100" s="185" t="s">
        <v>2325</v>
      </c>
      <c r="BC100" s="175" t="s">
        <v>14</v>
      </c>
      <c r="BD100" s="175" t="s">
        <v>14</v>
      </c>
      <c r="BE100" s="175" t="s">
        <v>14</v>
      </c>
      <c r="BF100" s="175" t="s">
        <v>14</v>
      </c>
      <c r="BG100" s="175" t="s">
        <v>1457</v>
      </c>
      <c r="BH100" s="175" t="s">
        <v>14</v>
      </c>
      <c r="BI100" s="176" t="s">
        <v>2291</v>
      </c>
      <c r="BJ100" s="186" t="s">
        <v>6783</v>
      </c>
      <c r="BK100" s="186">
        <v>0</v>
      </c>
      <c r="BL100" s="186" t="s">
        <v>14</v>
      </c>
      <c r="BM100" s="186" t="s">
        <v>14</v>
      </c>
      <c r="BN100" s="186" t="s">
        <v>14</v>
      </c>
      <c r="BO100" s="186" t="s">
        <v>14</v>
      </c>
      <c r="BP100" s="183" t="s">
        <v>14</v>
      </c>
      <c r="BQ100" s="187" t="s">
        <v>6784</v>
      </c>
      <c r="BR100" s="185" t="s">
        <v>2318</v>
      </c>
      <c r="BS100" s="179" t="s">
        <v>14</v>
      </c>
      <c r="BT100" s="179" t="s">
        <v>14</v>
      </c>
      <c r="BU100" s="179" t="s">
        <v>14</v>
      </c>
      <c r="BV100" s="179" t="s">
        <v>14</v>
      </c>
      <c r="BW100" s="179" t="s">
        <v>1457</v>
      </c>
      <c r="BX100" s="179" t="s">
        <v>14</v>
      </c>
      <c r="BY100" s="176" t="s">
        <v>2291</v>
      </c>
      <c r="BZ100" s="186" t="s">
        <v>2319</v>
      </c>
      <c r="CA100" s="186" t="s">
        <v>14</v>
      </c>
      <c r="CB100" s="186" t="s">
        <v>14</v>
      </c>
      <c r="CC100" s="186" t="s">
        <v>14</v>
      </c>
      <c r="CD100" s="186" t="s">
        <v>14</v>
      </c>
      <c r="CE100" s="186" t="s">
        <v>1457</v>
      </c>
      <c r="CF100" s="186" t="s">
        <v>14</v>
      </c>
      <c r="CG100" s="187" t="s">
        <v>2291</v>
      </c>
      <c r="CH100" s="185" t="s">
        <v>8387</v>
      </c>
      <c r="CI100" s="186" t="e">
        <v>#N/A</v>
      </c>
      <c r="CJ100" s="186" t="e">
        <v>#N/A</v>
      </c>
      <c r="CK100" s="186" t="e">
        <v>#N/A</v>
      </c>
      <c r="CL100" s="186" t="e">
        <v>#N/A</v>
      </c>
      <c r="CM100" s="186" t="e">
        <v>#N/A</v>
      </c>
      <c r="CN100" s="186" t="e">
        <v>#N/A</v>
      </c>
      <c r="CO100" s="188" t="e">
        <v>#N/A</v>
      </c>
      <c r="CP100" s="186" t="s">
        <v>2324</v>
      </c>
      <c r="CQ100" s="179" t="s">
        <v>14</v>
      </c>
      <c r="CR100" s="179" t="s">
        <v>14</v>
      </c>
      <c r="CS100" s="179" t="s">
        <v>14</v>
      </c>
      <c r="CT100" s="179" t="s">
        <v>14</v>
      </c>
      <c r="CU100" s="179" t="s">
        <v>1457</v>
      </c>
      <c r="CV100" s="179" t="s">
        <v>14</v>
      </c>
      <c r="CW100" s="176" t="s">
        <v>2291</v>
      </c>
      <c r="CX100" s="186" t="s">
        <v>5584</v>
      </c>
      <c r="CY100" s="183">
        <v>13400000</v>
      </c>
      <c r="CZ100" s="183" t="s">
        <v>5554</v>
      </c>
      <c r="DA100" s="183" t="s">
        <v>22</v>
      </c>
      <c r="DB100" s="183">
        <v>2</v>
      </c>
      <c r="DC100" s="183" t="s">
        <v>5589</v>
      </c>
      <c r="DD100" s="183" t="s">
        <v>5555</v>
      </c>
      <c r="DE100" s="189" t="s">
        <v>5544</v>
      </c>
      <c r="DF100" s="185" t="s">
        <v>5586</v>
      </c>
      <c r="DG100" s="175">
        <v>16000000</v>
      </c>
      <c r="DH100" s="179" t="s">
        <v>5554</v>
      </c>
      <c r="DI100" s="179" t="s">
        <v>22</v>
      </c>
      <c r="DJ100" s="179">
        <v>2</v>
      </c>
      <c r="DK100" s="179" t="s">
        <v>5585</v>
      </c>
      <c r="DL100" s="179" t="s">
        <v>5555</v>
      </c>
      <c r="DM100" s="176" t="s">
        <v>5544</v>
      </c>
      <c r="DN100" s="186" t="s">
        <v>5588</v>
      </c>
      <c r="DO100" s="183">
        <v>17400000</v>
      </c>
      <c r="DP100" s="186" t="s">
        <v>5554</v>
      </c>
      <c r="DQ100" s="186" t="s">
        <v>22</v>
      </c>
      <c r="DR100" s="186">
        <v>2</v>
      </c>
      <c r="DS100" s="186" t="s">
        <v>5587</v>
      </c>
      <c r="DT100" s="186" t="s">
        <v>5555</v>
      </c>
      <c r="DU100" s="187" t="s">
        <v>5544</v>
      </c>
      <c r="DV100" s="185" t="s">
        <v>5590</v>
      </c>
      <c r="DW100" s="175">
        <v>6100000</v>
      </c>
      <c r="DX100" s="179" t="s">
        <v>5554</v>
      </c>
      <c r="DY100" s="179" t="s">
        <v>22</v>
      </c>
      <c r="DZ100" s="179">
        <v>2</v>
      </c>
      <c r="EA100" s="179" t="s">
        <v>5589</v>
      </c>
      <c r="EB100" s="179" t="s">
        <v>5555</v>
      </c>
      <c r="EC100" s="176" t="s">
        <v>5544</v>
      </c>
      <c r="ED100" s="186" t="s">
        <v>5592</v>
      </c>
      <c r="EE100" s="183">
        <v>6700000</v>
      </c>
      <c r="EF100" s="186" t="s">
        <v>5554</v>
      </c>
      <c r="EG100" s="186" t="s">
        <v>22</v>
      </c>
      <c r="EH100" s="186">
        <v>2</v>
      </c>
      <c r="EI100" s="186" t="s">
        <v>5591</v>
      </c>
      <c r="EJ100" s="186" t="s">
        <v>5555</v>
      </c>
      <c r="EK100" s="187" t="s">
        <v>5544</v>
      </c>
      <c r="EL100" s="185" t="s">
        <v>5593</v>
      </c>
      <c r="EM100" s="175">
        <v>600000</v>
      </c>
      <c r="EN100" s="179" t="s">
        <v>5554</v>
      </c>
      <c r="EO100" s="179" t="s">
        <v>22</v>
      </c>
      <c r="EP100" s="179">
        <v>2</v>
      </c>
      <c r="EQ100" s="179" t="s">
        <v>5591</v>
      </c>
      <c r="ER100" s="179" t="s">
        <v>5555</v>
      </c>
      <c r="ES100" s="176" t="s">
        <v>5544</v>
      </c>
      <c r="ET100" s="186" t="s">
        <v>6785</v>
      </c>
      <c r="EU100" s="186">
        <v>0</v>
      </c>
      <c r="EV100" s="186" t="s">
        <v>14</v>
      </c>
      <c r="EW100" s="186" t="s">
        <v>14</v>
      </c>
      <c r="EX100" s="186" t="s">
        <v>14</v>
      </c>
      <c r="EY100" s="186" t="s">
        <v>14</v>
      </c>
      <c r="EZ100" s="186" t="s">
        <v>14</v>
      </c>
      <c r="FA100" s="187" t="s">
        <v>6784</v>
      </c>
      <c r="FB100" s="185" t="s">
        <v>2323</v>
      </c>
      <c r="FC100" s="179">
        <v>5</v>
      </c>
      <c r="FD100" s="179" t="s">
        <v>2320</v>
      </c>
      <c r="FE100" s="179" t="s">
        <v>42</v>
      </c>
      <c r="FF100" s="179">
        <v>1</v>
      </c>
      <c r="FG100" s="179" t="s">
        <v>2322</v>
      </c>
      <c r="FH100" s="179" t="s">
        <v>2321</v>
      </c>
      <c r="FI100" s="176" t="s">
        <v>2291</v>
      </c>
      <c r="FJ100" s="185" t="s">
        <v>752</v>
      </c>
      <c r="FK100" s="186" t="s">
        <v>14</v>
      </c>
      <c r="FL100" s="186">
        <v>0</v>
      </c>
      <c r="FM100" s="186" t="s">
        <v>22</v>
      </c>
      <c r="FN100" s="186">
        <v>2</v>
      </c>
      <c r="FO100" s="186" t="s">
        <v>15</v>
      </c>
      <c r="FP100" s="183">
        <v>0</v>
      </c>
      <c r="FQ100" s="184" t="s">
        <v>588</v>
      </c>
      <c r="FR100" s="185" t="s">
        <v>753</v>
      </c>
      <c r="FS100" s="179" t="s">
        <v>14</v>
      </c>
      <c r="FT100" s="179">
        <v>0</v>
      </c>
      <c r="FU100" s="179" t="s">
        <v>22</v>
      </c>
      <c r="FV100" s="179">
        <v>2</v>
      </c>
      <c r="FW100" s="179" t="s">
        <v>15</v>
      </c>
      <c r="FX100" s="179">
        <v>0</v>
      </c>
      <c r="FY100" s="176" t="s">
        <v>588</v>
      </c>
      <c r="FZ100" s="186" t="s">
        <v>3990</v>
      </c>
      <c r="GA100" s="186">
        <v>1</v>
      </c>
      <c r="GB100" s="186" t="s">
        <v>3407</v>
      </c>
      <c r="GC100" s="186" t="s">
        <v>22</v>
      </c>
      <c r="GD100" s="186">
        <v>2</v>
      </c>
      <c r="GE100" s="186" t="s">
        <v>3301</v>
      </c>
      <c r="GF100" s="186" t="s">
        <v>3300</v>
      </c>
      <c r="GG100" s="187" t="s">
        <v>3928</v>
      </c>
      <c r="GH100" s="185" t="s">
        <v>3996</v>
      </c>
      <c r="GI100" s="179">
        <v>1</v>
      </c>
      <c r="GJ100" s="179" t="s">
        <v>3407</v>
      </c>
      <c r="GK100" s="179" t="s">
        <v>22</v>
      </c>
      <c r="GL100" s="179">
        <v>2</v>
      </c>
      <c r="GM100" s="179" t="s">
        <v>3301</v>
      </c>
      <c r="GN100" s="179" t="s">
        <v>3300</v>
      </c>
      <c r="GO100" s="176" t="s">
        <v>3928</v>
      </c>
      <c r="GP100" s="186" t="s">
        <v>3991</v>
      </c>
      <c r="GQ100" s="186">
        <v>2</v>
      </c>
      <c r="GR100" s="186" t="s">
        <v>3407</v>
      </c>
      <c r="GS100" s="186" t="s">
        <v>22</v>
      </c>
      <c r="GT100" s="186">
        <v>2</v>
      </c>
      <c r="GU100" s="186" t="s">
        <v>3301</v>
      </c>
      <c r="GV100" s="186" t="s">
        <v>3300</v>
      </c>
      <c r="GW100" s="187" t="s">
        <v>3928</v>
      </c>
      <c r="GX100" s="185" t="s">
        <v>3997</v>
      </c>
      <c r="GY100" s="179">
        <v>0</v>
      </c>
      <c r="GZ100" s="179" t="s">
        <v>3407</v>
      </c>
      <c r="HA100" s="179" t="s">
        <v>22</v>
      </c>
      <c r="HB100" s="179">
        <v>2</v>
      </c>
      <c r="HC100" s="179" t="s">
        <v>3301</v>
      </c>
      <c r="HD100" s="179" t="s">
        <v>3300</v>
      </c>
      <c r="HE100" s="176" t="s">
        <v>3928</v>
      </c>
      <c r="HF100" s="186" t="s">
        <v>3989</v>
      </c>
      <c r="HG100" s="186">
        <v>2</v>
      </c>
      <c r="HH100" s="186" t="s">
        <v>3407</v>
      </c>
      <c r="HI100" s="186" t="s">
        <v>22</v>
      </c>
      <c r="HJ100" s="186">
        <v>2</v>
      </c>
      <c r="HK100" s="186" t="s">
        <v>3301</v>
      </c>
      <c r="HL100" s="186" t="s">
        <v>3300</v>
      </c>
      <c r="HM100" s="187" t="s">
        <v>3928</v>
      </c>
      <c r="HN100" s="185" t="s">
        <v>3995</v>
      </c>
      <c r="HO100" s="179">
        <v>2</v>
      </c>
      <c r="HP100" s="179" t="s">
        <v>3407</v>
      </c>
      <c r="HQ100" s="179" t="s">
        <v>22</v>
      </c>
      <c r="HR100" s="179">
        <v>2</v>
      </c>
      <c r="HS100" s="179" t="s">
        <v>3301</v>
      </c>
      <c r="HT100" s="179" t="s">
        <v>3300</v>
      </c>
      <c r="HU100" s="176" t="s">
        <v>3928</v>
      </c>
      <c r="HV100" s="186" t="s">
        <v>3992</v>
      </c>
      <c r="HW100" s="186">
        <v>1</v>
      </c>
      <c r="HX100" s="186" t="s">
        <v>3407</v>
      </c>
      <c r="HY100" s="186" t="s">
        <v>22</v>
      </c>
      <c r="HZ100" s="186">
        <v>2</v>
      </c>
      <c r="IA100" s="186" t="s">
        <v>3301</v>
      </c>
      <c r="IB100" s="186" t="s">
        <v>3300</v>
      </c>
      <c r="IC100" s="187" t="s">
        <v>3928</v>
      </c>
      <c r="ID100" s="185" t="s">
        <v>3994</v>
      </c>
      <c r="IE100" s="179">
        <v>1</v>
      </c>
      <c r="IF100" s="179" t="s">
        <v>3407</v>
      </c>
      <c r="IG100" s="179" t="s">
        <v>22</v>
      </c>
      <c r="IH100" s="179">
        <v>2</v>
      </c>
      <c r="II100" s="179" t="s">
        <v>3301</v>
      </c>
      <c r="IJ100" s="179" t="s">
        <v>3300</v>
      </c>
      <c r="IK100" s="176" t="s">
        <v>3928</v>
      </c>
      <c r="IL100" s="186" t="s">
        <v>3993</v>
      </c>
      <c r="IM100" s="186">
        <v>3</v>
      </c>
      <c r="IN100" s="186" t="s">
        <v>3407</v>
      </c>
      <c r="IO100" s="186" t="s">
        <v>22</v>
      </c>
      <c r="IP100" s="186">
        <v>2</v>
      </c>
      <c r="IQ100" s="186" t="s">
        <v>3301</v>
      </c>
      <c r="IR100" s="186" t="s">
        <v>3300</v>
      </c>
      <c r="IS100" s="187" t="s">
        <v>3928</v>
      </c>
    </row>
    <row r="101" spans="1:253" s="281" customFormat="1" ht="12.75" customHeight="1" x14ac:dyDescent="0.25">
      <c r="A101" s="281" t="s">
        <v>2333</v>
      </c>
      <c r="B101" s="281" t="s">
        <v>7953</v>
      </c>
      <c r="C101" s="281" t="s">
        <v>2334</v>
      </c>
      <c r="D101" s="281" t="s">
        <v>751</v>
      </c>
      <c r="E101" s="281" t="s">
        <v>7567</v>
      </c>
      <c r="F101" s="281" t="s">
        <v>2352</v>
      </c>
      <c r="G101" s="174">
        <v>43000000</v>
      </c>
      <c r="H101" s="175" t="s">
        <v>2320</v>
      </c>
      <c r="I101" s="175" t="s">
        <v>42</v>
      </c>
      <c r="J101" s="175">
        <v>1</v>
      </c>
      <c r="K101" s="175" t="s">
        <v>2331</v>
      </c>
      <c r="L101" s="175" t="s">
        <v>2321</v>
      </c>
      <c r="M101" s="176" t="s">
        <v>2291</v>
      </c>
      <c r="N101" s="185" t="s">
        <v>2346</v>
      </c>
      <c r="O101" s="177">
        <v>15000</v>
      </c>
      <c r="P101" s="177" t="s">
        <v>2327</v>
      </c>
      <c r="Q101" s="177" t="s">
        <v>42</v>
      </c>
      <c r="R101" s="177">
        <v>1</v>
      </c>
      <c r="S101" s="177" t="s">
        <v>2345</v>
      </c>
      <c r="T101" s="177" t="s">
        <v>2328</v>
      </c>
      <c r="U101" s="178" t="s">
        <v>2291</v>
      </c>
      <c r="V101" s="185" t="s">
        <v>5597</v>
      </c>
      <c r="W101" s="175">
        <v>11554000</v>
      </c>
      <c r="X101" s="175" t="s">
        <v>5594</v>
      </c>
      <c r="Y101" s="175" t="s">
        <v>22</v>
      </c>
      <c r="Z101" s="175">
        <v>2</v>
      </c>
      <c r="AA101" s="175" t="s">
        <v>5596</v>
      </c>
      <c r="AB101" s="175" t="s">
        <v>5595</v>
      </c>
      <c r="AC101" s="176" t="s">
        <v>5544</v>
      </c>
      <c r="AD101" s="185" t="s">
        <v>5600</v>
      </c>
      <c r="AE101" s="183">
        <v>11554000</v>
      </c>
      <c r="AF101" s="183" t="s">
        <v>5594</v>
      </c>
      <c r="AG101" s="183" t="s">
        <v>22</v>
      </c>
      <c r="AH101" s="183">
        <v>2</v>
      </c>
      <c r="AI101" s="183" t="s">
        <v>5599</v>
      </c>
      <c r="AJ101" s="183" t="s">
        <v>5598</v>
      </c>
      <c r="AK101" s="184" t="s">
        <v>5544</v>
      </c>
      <c r="AL101" s="185" t="s">
        <v>6789</v>
      </c>
      <c r="AM101" s="175">
        <v>3682000</v>
      </c>
      <c r="AN101" s="175" t="s">
        <v>6786</v>
      </c>
      <c r="AO101" s="175" t="s">
        <v>22</v>
      </c>
      <c r="AP101" s="175">
        <v>2</v>
      </c>
      <c r="AQ101" s="175" t="s">
        <v>6788</v>
      </c>
      <c r="AR101" s="175" t="s">
        <v>6787</v>
      </c>
      <c r="AS101" s="176" t="s">
        <v>6784</v>
      </c>
      <c r="AT101" s="186" t="s">
        <v>2343</v>
      </c>
      <c r="AU101" s="183" t="s">
        <v>14</v>
      </c>
      <c r="AV101" s="183" t="s">
        <v>14</v>
      </c>
      <c r="AW101" s="183" t="s">
        <v>14</v>
      </c>
      <c r="AX101" s="183" t="s">
        <v>14</v>
      </c>
      <c r="AY101" s="183" t="s">
        <v>14</v>
      </c>
      <c r="AZ101" s="183" t="s">
        <v>14</v>
      </c>
      <c r="BA101" s="184" t="s">
        <v>2291</v>
      </c>
      <c r="BB101" s="185" t="s">
        <v>2341</v>
      </c>
      <c r="BC101" s="175" t="s">
        <v>14</v>
      </c>
      <c r="BD101" s="175" t="s">
        <v>14</v>
      </c>
      <c r="BE101" s="175" t="s">
        <v>14</v>
      </c>
      <c r="BF101" s="175" t="s">
        <v>14</v>
      </c>
      <c r="BG101" s="175" t="s">
        <v>14</v>
      </c>
      <c r="BH101" s="175" t="s">
        <v>14</v>
      </c>
      <c r="BI101" s="176" t="s">
        <v>2291</v>
      </c>
      <c r="BJ101" s="186" t="s">
        <v>2340</v>
      </c>
      <c r="BK101" s="186" t="s">
        <v>14</v>
      </c>
      <c r="BL101" s="186" t="s">
        <v>14</v>
      </c>
      <c r="BM101" s="186" t="s">
        <v>14</v>
      </c>
      <c r="BN101" s="186" t="s">
        <v>14</v>
      </c>
      <c r="BO101" s="186" t="s">
        <v>2339</v>
      </c>
      <c r="BP101" s="183" t="s">
        <v>14</v>
      </c>
      <c r="BQ101" s="187" t="s">
        <v>2291</v>
      </c>
      <c r="BR101" s="185" t="s">
        <v>2335</v>
      </c>
      <c r="BS101" s="179" t="s">
        <v>14</v>
      </c>
      <c r="BT101" s="179" t="s">
        <v>14</v>
      </c>
      <c r="BU101" s="179" t="s">
        <v>14</v>
      </c>
      <c r="BV101" s="179" t="s">
        <v>14</v>
      </c>
      <c r="BW101" s="179" t="s">
        <v>14</v>
      </c>
      <c r="BX101" s="179" t="s">
        <v>14</v>
      </c>
      <c r="BY101" s="176" t="s">
        <v>2291</v>
      </c>
      <c r="BZ101" s="186" t="s">
        <v>2336</v>
      </c>
      <c r="CA101" s="186" t="s">
        <v>14</v>
      </c>
      <c r="CB101" s="186" t="s">
        <v>14</v>
      </c>
      <c r="CC101" s="186" t="s">
        <v>14</v>
      </c>
      <c r="CD101" s="186" t="s">
        <v>14</v>
      </c>
      <c r="CE101" s="186" t="s">
        <v>14</v>
      </c>
      <c r="CF101" s="186" t="s">
        <v>14</v>
      </c>
      <c r="CG101" s="187" t="s">
        <v>2291</v>
      </c>
      <c r="CH101" s="185" t="s">
        <v>8388</v>
      </c>
      <c r="CI101" s="186" t="e">
        <v>#N/A</v>
      </c>
      <c r="CJ101" s="186" t="e">
        <v>#N/A</v>
      </c>
      <c r="CK101" s="186" t="e">
        <v>#N/A</v>
      </c>
      <c r="CL101" s="186" t="e">
        <v>#N/A</v>
      </c>
      <c r="CM101" s="186" t="e">
        <v>#N/A</v>
      </c>
      <c r="CN101" s="186" t="e">
        <v>#N/A</v>
      </c>
      <c r="CO101" s="188" t="e">
        <v>#N/A</v>
      </c>
      <c r="CP101" s="186" t="s">
        <v>2338</v>
      </c>
      <c r="CQ101" s="179" t="s">
        <v>14</v>
      </c>
      <c r="CR101" s="179" t="s">
        <v>14</v>
      </c>
      <c r="CS101" s="179" t="s">
        <v>14</v>
      </c>
      <c r="CT101" s="179" t="s">
        <v>14</v>
      </c>
      <c r="CU101" s="179" t="s">
        <v>14</v>
      </c>
      <c r="CV101" s="179" t="s">
        <v>14</v>
      </c>
      <c r="CW101" s="176" t="s">
        <v>2291</v>
      </c>
      <c r="CX101" s="186" t="s">
        <v>5604</v>
      </c>
      <c r="CY101" s="183">
        <v>1100000</v>
      </c>
      <c r="CZ101" s="183" t="s">
        <v>5601</v>
      </c>
      <c r="DA101" s="183" t="s">
        <v>22</v>
      </c>
      <c r="DB101" s="183">
        <v>2</v>
      </c>
      <c r="DC101" s="183" t="s">
        <v>5603</v>
      </c>
      <c r="DD101" s="183" t="s">
        <v>5602</v>
      </c>
      <c r="DE101" s="189" t="s">
        <v>5544</v>
      </c>
      <c r="DF101" s="185" t="s">
        <v>5605</v>
      </c>
      <c r="DG101" s="175">
        <v>0</v>
      </c>
      <c r="DH101" s="179" t="s">
        <v>5601</v>
      </c>
      <c r="DI101" s="179" t="s">
        <v>22</v>
      </c>
      <c r="DJ101" s="179">
        <v>2</v>
      </c>
      <c r="DK101" s="179" t="s">
        <v>5603</v>
      </c>
      <c r="DL101" s="179" t="s">
        <v>5602</v>
      </c>
      <c r="DM101" s="176" t="s">
        <v>5544</v>
      </c>
      <c r="DN101" s="186" t="s">
        <v>5607</v>
      </c>
      <c r="DO101" s="183">
        <v>10454000</v>
      </c>
      <c r="DP101" s="186" t="s">
        <v>5559</v>
      </c>
      <c r="DQ101" s="186" t="s">
        <v>22</v>
      </c>
      <c r="DR101" s="186">
        <v>2</v>
      </c>
      <c r="DS101" s="186" t="s">
        <v>5606</v>
      </c>
      <c r="DT101" s="186" t="s">
        <v>5602</v>
      </c>
      <c r="DU101" s="187" t="s">
        <v>5544</v>
      </c>
      <c r="DV101" s="185" t="s">
        <v>5608</v>
      </c>
      <c r="DW101" s="175">
        <v>400000</v>
      </c>
      <c r="DX101" s="179" t="s">
        <v>5601</v>
      </c>
      <c r="DY101" s="179" t="s">
        <v>22</v>
      </c>
      <c r="DZ101" s="179">
        <v>2</v>
      </c>
      <c r="EA101" s="179" t="s">
        <v>5603</v>
      </c>
      <c r="EB101" s="179" t="s">
        <v>5602</v>
      </c>
      <c r="EC101" s="176" t="s">
        <v>5544</v>
      </c>
      <c r="ED101" s="186" t="s">
        <v>5609</v>
      </c>
      <c r="EE101" s="183">
        <v>500000</v>
      </c>
      <c r="EF101" s="186" t="s">
        <v>5559</v>
      </c>
      <c r="EG101" s="186" t="s">
        <v>22</v>
      </c>
      <c r="EH101" s="186">
        <v>2</v>
      </c>
      <c r="EI101" s="186" t="s">
        <v>5606</v>
      </c>
      <c r="EJ101" s="186" t="s">
        <v>5602</v>
      </c>
      <c r="EK101" s="187" t="s">
        <v>5544</v>
      </c>
      <c r="EL101" s="185" t="s">
        <v>5610</v>
      </c>
      <c r="EM101" s="175">
        <v>200000</v>
      </c>
      <c r="EN101" s="179" t="s">
        <v>5559</v>
      </c>
      <c r="EO101" s="179" t="s">
        <v>22</v>
      </c>
      <c r="EP101" s="179">
        <v>2</v>
      </c>
      <c r="EQ101" s="179" t="s">
        <v>5606</v>
      </c>
      <c r="ER101" s="179" t="s">
        <v>5602</v>
      </c>
      <c r="ES101" s="176" t="s">
        <v>5544</v>
      </c>
      <c r="ET101" s="186" t="s">
        <v>2886</v>
      </c>
      <c r="EU101" s="186">
        <v>588</v>
      </c>
      <c r="EV101" s="186" t="s">
        <v>2883</v>
      </c>
      <c r="EW101" s="186" t="s">
        <v>60</v>
      </c>
      <c r="EX101" s="186">
        <v>3</v>
      </c>
      <c r="EY101" s="186" t="s">
        <v>2885</v>
      </c>
      <c r="EZ101" s="186" t="s">
        <v>2884</v>
      </c>
      <c r="FA101" s="187" t="s">
        <v>2860</v>
      </c>
      <c r="FB101" s="185" t="s">
        <v>4001</v>
      </c>
      <c r="FC101" s="179">
        <v>3876000</v>
      </c>
      <c r="FD101" s="179" t="s">
        <v>3998</v>
      </c>
      <c r="FE101" s="179" t="s">
        <v>22</v>
      </c>
      <c r="FF101" s="179">
        <v>2</v>
      </c>
      <c r="FG101" s="179" t="s">
        <v>4000</v>
      </c>
      <c r="FH101" s="179" t="s">
        <v>3999</v>
      </c>
      <c r="FI101" s="176" t="s">
        <v>3928</v>
      </c>
      <c r="FJ101" s="185" t="s">
        <v>8389</v>
      </c>
      <c r="FK101" s="186" t="e">
        <v>#N/A</v>
      </c>
      <c r="FL101" s="186" t="e">
        <v>#N/A</v>
      </c>
      <c r="FM101" s="186" t="e">
        <v>#N/A</v>
      </c>
      <c r="FN101" s="186" t="e">
        <v>#N/A</v>
      </c>
      <c r="FO101" s="186" t="e">
        <v>#N/A</v>
      </c>
      <c r="FP101" s="183" t="e">
        <v>#N/A</v>
      </c>
      <c r="FQ101" s="184" t="e">
        <v>#N/A</v>
      </c>
      <c r="FR101" s="185" t="s">
        <v>8390</v>
      </c>
      <c r="FS101" s="179" t="e">
        <v>#N/A</v>
      </c>
      <c r="FT101" s="179" t="e">
        <v>#N/A</v>
      </c>
      <c r="FU101" s="179" t="e">
        <v>#N/A</v>
      </c>
      <c r="FV101" s="179" t="e">
        <v>#N/A</v>
      </c>
      <c r="FW101" s="179" t="e">
        <v>#N/A</v>
      </c>
      <c r="FX101" s="179" t="e">
        <v>#N/A</v>
      </c>
      <c r="FY101" s="176" t="e">
        <v>#N/A</v>
      </c>
      <c r="FZ101" s="186" t="s">
        <v>2342</v>
      </c>
      <c r="GA101" s="186">
        <v>2</v>
      </c>
      <c r="GB101" s="186" t="s">
        <v>1623</v>
      </c>
      <c r="GC101" s="186" t="s">
        <v>42</v>
      </c>
      <c r="GD101" s="186">
        <v>1</v>
      </c>
      <c r="GE101" s="186" t="s">
        <v>14</v>
      </c>
      <c r="GF101" s="186" t="s">
        <v>2044</v>
      </c>
      <c r="GG101" s="187" t="s">
        <v>2291</v>
      </c>
      <c r="GH101" s="185" t="s">
        <v>2351</v>
      </c>
      <c r="GI101" s="179">
        <v>3</v>
      </c>
      <c r="GJ101" s="179" t="s">
        <v>1623</v>
      </c>
      <c r="GK101" s="179" t="s">
        <v>42</v>
      </c>
      <c r="GL101" s="179">
        <v>1</v>
      </c>
      <c r="GM101" s="179" t="s">
        <v>14</v>
      </c>
      <c r="GN101" s="179" t="s">
        <v>2044</v>
      </c>
      <c r="GO101" s="176" t="s">
        <v>2291</v>
      </c>
      <c r="GP101" s="186" t="s">
        <v>2344</v>
      </c>
      <c r="GQ101" s="186">
        <v>2</v>
      </c>
      <c r="GR101" s="186" t="s">
        <v>1623</v>
      </c>
      <c r="GS101" s="186" t="s">
        <v>42</v>
      </c>
      <c r="GT101" s="186">
        <v>1</v>
      </c>
      <c r="GU101" s="186" t="s">
        <v>14</v>
      </c>
      <c r="GV101" s="186" t="s">
        <v>2044</v>
      </c>
      <c r="GW101" s="187" t="s">
        <v>2291</v>
      </c>
      <c r="GX101" s="185" t="s">
        <v>2353</v>
      </c>
      <c r="GY101" s="179">
        <v>2</v>
      </c>
      <c r="GZ101" s="179" t="s">
        <v>1623</v>
      </c>
      <c r="HA101" s="179" t="s">
        <v>42</v>
      </c>
      <c r="HB101" s="179">
        <v>1</v>
      </c>
      <c r="HC101" s="179" t="s">
        <v>14</v>
      </c>
      <c r="HD101" s="179" t="s">
        <v>2044</v>
      </c>
      <c r="HE101" s="176" t="s">
        <v>2291</v>
      </c>
      <c r="HF101" s="186" t="s">
        <v>2337</v>
      </c>
      <c r="HG101" s="186">
        <v>0</v>
      </c>
      <c r="HH101" s="186" t="s">
        <v>1623</v>
      </c>
      <c r="HI101" s="186" t="s">
        <v>42</v>
      </c>
      <c r="HJ101" s="186">
        <v>1</v>
      </c>
      <c r="HK101" s="186" t="s">
        <v>14</v>
      </c>
      <c r="HL101" s="186" t="s">
        <v>2044</v>
      </c>
      <c r="HM101" s="187" t="s">
        <v>2291</v>
      </c>
      <c r="HN101" s="185" t="s">
        <v>2350</v>
      </c>
      <c r="HO101" s="179" t="s">
        <v>14</v>
      </c>
      <c r="HP101" s="179" t="s">
        <v>1623</v>
      </c>
      <c r="HQ101" s="179" t="s">
        <v>14</v>
      </c>
      <c r="HR101" s="179" t="s">
        <v>14</v>
      </c>
      <c r="HS101" s="179" t="s">
        <v>14</v>
      </c>
      <c r="HT101" s="179" t="s">
        <v>2044</v>
      </c>
      <c r="HU101" s="176" t="s">
        <v>2291</v>
      </c>
      <c r="HV101" s="186" t="s">
        <v>2347</v>
      </c>
      <c r="HW101" s="186">
        <v>2</v>
      </c>
      <c r="HX101" s="186" t="s">
        <v>1623</v>
      </c>
      <c r="HY101" s="186" t="s">
        <v>42</v>
      </c>
      <c r="HZ101" s="186">
        <v>1</v>
      </c>
      <c r="IA101" s="186" t="s">
        <v>14</v>
      </c>
      <c r="IB101" s="186" t="s">
        <v>2044</v>
      </c>
      <c r="IC101" s="187" t="s">
        <v>2291</v>
      </c>
      <c r="ID101" s="185" t="s">
        <v>2349</v>
      </c>
      <c r="IE101" s="179">
        <v>2</v>
      </c>
      <c r="IF101" s="179" t="s">
        <v>1623</v>
      </c>
      <c r="IG101" s="179" t="s">
        <v>42</v>
      </c>
      <c r="IH101" s="179">
        <v>1</v>
      </c>
      <c r="II101" s="179" t="s">
        <v>14</v>
      </c>
      <c r="IJ101" s="179" t="s">
        <v>2044</v>
      </c>
      <c r="IK101" s="176" t="s">
        <v>2291</v>
      </c>
      <c r="IL101" s="186" t="s">
        <v>2348</v>
      </c>
      <c r="IM101" s="186">
        <v>3</v>
      </c>
      <c r="IN101" s="186" t="s">
        <v>1623</v>
      </c>
      <c r="IO101" s="186" t="s">
        <v>42</v>
      </c>
      <c r="IP101" s="186">
        <v>1</v>
      </c>
      <c r="IQ101" s="186" t="s">
        <v>14</v>
      </c>
      <c r="IR101" s="186" t="s">
        <v>2044</v>
      </c>
      <c r="IS101" s="187" t="s">
        <v>2291</v>
      </c>
    </row>
    <row r="102" spans="1:253" s="281" customFormat="1" ht="12.75" customHeight="1" x14ac:dyDescent="0.25">
      <c r="A102" s="281" t="s">
        <v>2887</v>
      </c>
      <c r="B102" s="281" t="s">
        <v>7995</v>
      </c>
      <c r="C102" s="281" t="s">
        <v>2888</v>
      </c>
      <c r="D102" s="281" t="s">
        <v>751</v>
      </c>
      <c r="E102" s="281" t="s">
        <v>7567</v>
      </c>
      <c r="F102" s="281" t="s">
        <v>2907</v>
      </c>
      <c r="G102" s="174">
        <v>43000000</v>
      </c>
      <c r="H102" s="175" t="s">
        <v>2320</v>
      </c>
      <c r="I102" s="175" t="s">
        <v>22</v>
      </c>
      <c r="J102" s="175">
        <v>2</v>
      </c>
      <c r="K102" s="175" t="s">
        <v>2331</v>
      </c>
      <c r="L102" s="175" t="s">
        <v>2321</v>
      </c>
      <c r="M102" s="176" t="s">
        <v>2860</v>
      </c>
      <c r="N102" s="185" t="s">
        <v>3078</v>
      </c>
      <c r="O102" s="177">
        <v>1840687</v>
      </c>
      <c r="P102" s="177" t="s">
        <v>2327</v>
      </c>
      <c r="Q102" s="177" t="s">
        <v>22</v>
      </c>
      <c r="R102" s="177">
        <v>2</v>
      </c>
      <c r="S102" s="177" t="s">
        <v>3051</v>
      </c>
      <c r="T102" s="177" t="s">
        <v>2328</v>
      </c>
      <c r="U102" s="178" t="s">
        <v>2990</v>
      </c>
      <c r="V102" s="185" t="s">
        <v>3172</v>
      </c>
      <c r="W102" s="175">
        <v>43000000</v>
      </c>
      <c r="X102" s="175" t="s">
        <v>2320</v>
      </c>
      <c r="Y102" s="175" t="s">
        <v>22</v>
      </c>
      <c r="Z102" s="175">
        <v>2</v>
      </c>
      <c r="AA102" s="175" t="s">
        <v>3171</v>
      </c>
      <c r="AB102" s="175" t="s">
        <v>2321</v>
      </c>
      <c r="AC102" s="176" t="s">
        <v>3168</v>
      </c>
      <c r="AD102" s="185" t="s">
        <v>5005</v>
      </c>
      <c r="AE102" s="183">
        <v>885000</v>
      </c>
      <c r="AF102" s="183" t="s">
        <v>5002</v>
      </c>
      <c r="AG102" s="183" t="s">
        <v>60</v>
      </c>
      <c r="AH102" s="183">
        <v>3</v>
      </c>
      <c r="AI102" s="183" t="s">
        <v>5004</v>
      </c>
      <c r="AJ102" s="183" t="s">
        <v>5003</v>
      </c>
      <c r="AK102" s="184" t="s">
        <v>4736</v>
      </c>
      <c r="AL102" s="185" t="s">
        <v>3082</v>
      </c>
      <c r="AM102" s="175">
        <v>480000</v>
      </c>
      <c r="AN102" s="175" t="s">
        <v>3079</v>
      </c>
      <c r="AO102" s="175" t="s">
        <v>22</v>
      </c>
      <c r="AP102" s="175">
        <v>2</v>
      </c>
      <c r="AQ102" s="175" t="s">
        <v>3081</v>
      </c>
      <c r="AR102" s="175" t="s">
        <v>3080</v>
      </c>
      <c r="AS102" s="176" t="s">
        <v>2990</v>
      </c>
      <c r="AT102" s="186" t="s">
        <v>3077</v>
      </c>
      <c r="AU102" s="183">
        <v>54</v>
      </c>
      <c r="AV102" s="183" t="s">
        <v>3074</v>
      </c>
      <c r="AW102" s="183" t="s">
        <v>60</v>
      </c>
      <c r="AX102" s="183">
        <v>3</v>
      </c>
      <c r="AY102" s="183" t="s">
        <v>3076</v>
      </c>
      <c r="AZ102" s="183" t="s">
        <v>3075</v>
      </c>
      <c r="BA102" s="184" t="s">
        <v>2990</v>
      </c>
      <c r="BB102" s="185" t="s">
        <v>2894</v>
      </c>
      <c r="BC102" s="175" t="s">
        <v>14</v>
      </c>
      <c r="BD102" s="175" t="s">
        <v>14</v>
      </c>
      <c r="BE102" s="175" t="s">
        <v>14</v>
      </c>
      <c r="BF102" s="175" t="s">
        <v>14</v>
      </c>
      <c r="BG102" s="175" t="s">
        <v>1457</v>
      </c>
      <c r="BH102" s="175" t="s">
        <v>14</v>
      </c>
      <c r="BI102" s="176" t="s">
        <v>2860</v>
      </c>
      <c r="BJ102" s="186" t="s">
        <v>3315</v>
      </c>
      <c r="BK102" s="186">
        <v>155</v>
      </c>
      <c r="BL102" s="186" t="s">
        <v>3312</v>
      </c>
      <c r="BM102" s="186" t="s">
        <v>22</v>
      </c>
      <c r="BN102" s="186">
        <v>2</v>
      </c>
      <c r="BO102" s="186" t="s">
        <v>3314</v>
      </c>
      <c r="BP102" s="183" t="s">
        <v>3313</v>
      </c>
      <c r="BQ102" s="187" t="s">
        <v>3303</v>
      </c>
      <c r="BR102" s="185" t="s">
        <v>5008</v>
      </c>
      <c r="BS102" s="179">
        <v>83000</v>
      </c>
      <c r="BT102" s="179" t="s">
        <v>5006</v>
      </c>
      <c r="BU102" s="179" t="s">
        <v>60</v>
      </c>
      <c r="BV102" s="179">
        <v>3</v>
      </c>
      <c r="BW102" s="179" t="s">
        <v>5007</v>
      </c>
      <c r="BX102" s="179" t="s">
        <v>5003</v>
      </c>
      <c r="BY102" s="176" t="s">
        <v>4736</v>
      </c>
      <c r="BZ102" s="186" t="s">
        <v>5010</v>
      </c>
      <c r="CA102" s="186">
        <v>93000</v>
      </c>
      <c r="CB102" s="186" t="s">
        <v>5002</v>
      </c>
      <c r="CC102" s="186" t="s">
        <v>60</v>
      </c>
      <c r="CD102" s="186">
        <v>3</v>
      </c>
      <c r="CE102" s="186" t="s">
        <v>5009</v>
      </c>
      <c r="CF102" s="186" t="s">
        <v>5003</v>
      </c>
      <c r="CG102" s="187" t="s">
        <v>4736</v>
      </c>
      <c r="CH102" s="185" t="s">
        <v>8391</v>
      </c>
      <c r="CI102" s="186" t="e">
        <v>#N/A</v>
      </c>
      <c r="CJ102" s="186" t="e">
        <v>#N/A</v>
      </c>
      <c r="CK102" s="186" t="e">
        <v>#N/A</v>
      </c>
      <c r="CL102" s="186" t="e">
        <v>#N/A</v>
      </c>
      <c r="CM102" s="186" t="e">
        <v>#N/A</v>
      </c>
      <c r="CN102" s="186" t="e">
        <v>#N/A</v>
      </c>
      <c r="CO102" s="188" t="e">
        <v>#N/A</v>
      </c>
      <c r="CP102" s="186" t="s">
        <v>2892</v>
      </c>
      <c r="CQ102" s="179" t="s">
        <v>14</v>
      </c>
      <c r="CR102" s="179" t="s">
        <v>14</v>
      </c>
      <c r="CS102" s="179" t="s">
        <v>14</v>
      </c>
      <c r="CT102" s="179" t="s">
        <v>14</v>
      </c>
      <c r="CU102" s="179" t="s">
        <v>1457</v>
      </c>
      <c r="CV102" s="179" t="s">
        <v>14</v>
      </c>
      <c r="CW102" s="176" t="s">
        <v>2860</v>
      </c>
      <c r="CX102" s="186" t="s">
        <v>2902</v>
      </c>
      <c r="CY102" s="183">
        <v>50000</v>
      </c>
      <c r="CZ102" s="183" t="s">
        <v>3166</v>
      </c>
      <c r="DA102" s="183" t="s">
        <v>60</v>
      </c>
      <c r="DB102" s="183">
        <v>3</v>
      </c>
      <c r="DC102" s="183" t="s">
        <v>2901</v>
      </c>
      <c r="DD102" s="183" t="s">
        <v>2900</v>
      </c>
      <c r="DE102" s="189" t="s">
        <v>3168</v>
      </c>
      <c r="DF102" s="185" t="s">
        <v>3169</v>
      </c>
      <c r="DG102" s="175">
        <v>42140000</v>
      </c>
      <c r="DH102" s="179" t="s">
        <v>3166</v>
      </c>
      <c r="DI102" s="179" t="s">
        <v>60</v>
      </c>
      <c r="DJ102" s="179">
        <v>3</v>
      </c>
      <c r="DK102" s="179" t="s">
        <v>2901</v>
      </c>
      <c r="DL102" s="179" t="s">
        <v>2900</v>
      </c>
      <c r="DM102" s="176" t="s">
        <v>3168</v>
      </c>
      <c r="DN102" s="186" t="s">
        <v>3174</v>
      </c>
      <c r="DO102" s="183">
        <v>810000</v>
      </c>
      <c r="DP102" s="186" t="s">
        <v>3166</v>
      </c>
      <c r="DQ102" s="186" t="s">
        <v>60</v>
      </c>
      <c r="DR102" s="186">
        <v>3</v>
      </c>
      <c r="DS102" s="186" t="s">
        <v>2901</v>
      </c>
      <c r="DT102" s="186" t="s">
        <v>2900</v>
      </c>
      <c r="DU102" s="187" t="s">
        <v>3168</v>
      </c>
      <c r="DV102" s="185" t="s">
        <v>3170</v>
      </c>
      <c r="DW102" s="175">
        <v>50000</v>
      </c>
      <c r="DX102" s="179" t="s">
        <v>3166</v>
      </c>
      <c r="DY102" s="179" t="s">
        <v>60</v>
      </c>
      <c r="DZ102" s="179">
        <v>3</v>
      </c>
      <c r="EA102" s="179" t="s">
        <v>2901</v>
      </c>
      <c r="EB102" s="179" t="s">
        <v>2900</v>
      </c>
      <c r="EC102" s="176" t="s">
        <v>3168</v>
      </c>
      <c r="ED102" s="186" t="s">
        <v>3173</v>
      </c>
      <c r="EE102" s="183">
        <v>0</v>
      </c>
      <c r="EF102" s="186" t="s">
        <v>3166</v>
      </c>
      <c r="EG102" s="186" t="s">
        <v>60</v>
      </c>
      <c r="EH102" s="186">
        <v>3</v>
      </c>
      <c r="EI102" s="186" t="s">
        <v>2901</v>
      </c>
      <c r="EJ102" s="186" t="s">
        <v>2900</v>
      </c>
      <c r="EK102" s="187" t="s">
        <v>3168</v>
      </c>
      <c r="EL102" s="185" t="s">
        <v>3167</v>
      </c>
      <c r="EM102" s="175">
        <v>0</v>
      </c>
      <c r="EN102" s="179" t="s">
        <v>3166</v>
      </c>
      <c r="EO102" s="179" t="s">
        <v>60</v>
      </c>
      <c r="EP102" s="179">
        <v>3</v>
      </c>
      <c r="EQ102" s="179" t="s">
        <v>2901</v>
      </c>
      <c r="ER102" s="179" t="s">
        <v>2900</v>
      </c>
      <c r="ES102" s="176" t="s">
        <v>3168</v>
      </c>
      <c r="ET102" s="186" t="s">
        <v>2893</v>
      </c>
      <c r="EU102" s="186">
        <v>588</v>
      </c>
      <c r="EV102" s="186" t="s">
        <v>2883</v>
      </c>
      <c r="EW102" s="186" t="s">
        <v>60</v>
      </c>
      <c r="EX102" s="186">
        <v>3</v>
      </c>
      <c r="EY102" s="186" t="s">
        <v>2885</v>
      </c>
      <c r="EZ102" s="186" t="s">
        <v>2884</v>
      </c>
      <c r="FA102" s="187" t="s">
        <v>2860</v>
      </c>
      <c r="FB102" s="185" t="s">
        <v>2890</v>
      </c>
      <c r="FC102" s="179">
        <v>3</v>
      </c>
      <c r="FD102" s="179" t="s">
        <v>14</v>
      </c>
      <c r="FE102" s="179" t="s">
        <v>14</v>
      </c>
      <c r="FF102" s="179" t="s">
        <v>14</v>
      </c>
      <c r="FG102" s="179" t="s">
        <v>2889</v>
      </c>
      <c r="FH102" s="179" t="s">
        <v>14</v>
      </c>
      <c r="FI102" s="176" t="s">
        <v>2860</v>
      </c>
      <c r="FJ102" s="185" t="s">
        <v>2898</v>
      </c>
      <c r="FK102" s="186" t="s">
        <v>14</v>
      </c>
      <c r="FL102" s="186" t="s">
        <v>14</v>
      </c>
      <c r="FM102" s="186" t="s">
        <v>14</v>
      </c>
      <c r="FN102" s="186" t="s">
        <v>14</v>
      </c>
      <c r="FO102" s="186" t="s">
        <v>1457</v>
      </c>
      <c r="FP102" s="183" t="s">
        <v>14</v>
      </c>
      <c r="FQ102" s="184" t="s">
        <v>2860</v>
      </c>
      <c r="FR102" s="185" t="s">
        <v>2899</v>
      </c>
      <c r="FS102" s="179" t="s">
        <v>14</v>
      </c>
      <c r="FT102" s="179" t="s">
        <v>14</v>
      </c>
      <c r="FU102" s="179" t="s">
        <v>14</v>
      </c>
      <c r="FV102" s="179" t="s">
        <v>14</v>
      </c>
      <c r="FW102" s="179" t="s">
        <v>1457</v>
      </c>
      <c r="FX102" s="179" t="s">
        <v>14</v>
      </c>
      <c r="FY102" s="176" t="s">
        <v>2860</v>
      </c>
      <c r="FZ102" s="186" t="s">
        <v>2895</v>
      </c>
      <c r="GA102" s="186">
        <v>2</v>
      </c>
      <c r="GB102" s="186" t="s">
        <v>2814</v>
      </c>
      <c r="GC102" s="186" t="s">
        <v>22</v>
      </c>
      <c r="GD102" s="186">
        <v>2</v>
      </c>
      <c r="GE102" s="186" t="s">
        <v>2814</v>
      </c>
      <c r="GF102" s="186" t="s">
        <v>1141</v>
      </c>
      <c r="GG102" s="187" t="s">
        <v>2860</v>
      </c>
      <c r="GH102" s="185" t="s">
        <v>2906</v>
      </c>
      <c r="GI102" s="179">
        <v>2</v>
      </c>
      <c r="GJ102" s="179" t="s">
        <v>2814</v>
      </c>
      <c r="GK102" s="179" t="s">
        <v>22</v>
      </c>
      <c r="GL102" s="179">
        <v>2</v>
      </c>
      <c r="GM102" s="179" t="s">
        <v>2814</v>
      </c>
      <c r="GN102" s="179" t="s">
        <v>1141</v>
      </c>
      <c r="GO102" s="176" t="s">
        <v>2860</v>
      </c>
      <c r="GP102" s="186" t="s">
        <v>2896</v>
      </c>
      <c r="GQ102" s="186">
        <v>0</v>
      </c>
      <c r="GR102" s="186" t="s">
        <v>2814</v>
      </c>
      <c r="GS102" s="186" t="s">
        <v>22</v>
      </c>
      <c r="GT102" s="186">
        <v>2</v>
      </c>
      <c r="GU102" s="186" t="s">
        <v>2814</v>
      </c>
      <c r="GV102" s="186" t="s">
        <v>1141</v>
      </c>
      <c r="GW102" s="187" t="s">
        <v>2860</v>
      </c>
      <c r="GX102" s="185" t="s">
        <v>2908</v>
      </c>
      <c r="GY102" s="179">
        <v>0</v>
      </c>
      <c r="GZ102" s="179" t="s">
        <v>2814</v>
      </c>
      <c r="HA102" s="179" t="s">
        <v>22</v>
      </c>
      <c r="HB102" s="179">
        <v>2</v>
      </c>
      <c r="HC102" s="179" t="s">
        <v>2814</v>
      </c>
      <c r="HD102" s="179" t="s">
        <v>1141</v>
      </c>
      <c r="HE102" s="176" t="s">
        <v>2860</v>
      </c>
      <c r="HF102" s="186" t="s">
        <v>2891</v>
      </c>
      <c r="HG102" s="186">
        <v>0</v>
      </c>
      <c r="HH102" s="186" t="s">
        <v>2814</v>
      </c>
      <c r="HI102" s="186" t="s">
        <v>22</v>
      </c>
      <c r="HJ102" s="186">
        <v>2</v>
      </c>
      <c r="HK102" s="186" t="s">
        <v>2814</v>
      </c>
      <c r="HL102" s="186" t="s">
        <v>1141</v>
      </c>
      <c r="HM102" s="187" t="s">
        <v>2860</v>
      </c>
      <c r="HN102" s="185" t="s">
        <v>2905</v>
      </c>
      <c r="HO102" s="179">
        <v>3</v>
      </c>
      <c r="HP102" s="179" t="s">
        <v>2814</v>
      </c>
      <c r="HQ102" s="179" t="s">
        <v>22</v>
      </c>
      <c r="HR102" s="179">
        <v>2</v>
      </c>
      <c r="HS102" s="179" t="s">
        <v>2814</v>
      </c>
      <c r="HT102" s="179" t="s">
        <v>1141</v>
      </c>
      <c r="HU102" s="176" t="s">
        <v>2860</v>
      </c>
      <c r="HV102" s="186" t="s">
        <v>2897</v>
      </c>
      <c r="HW102" s="186">
        <v>1</v>
      </c>
      <c r="HX102" s="186" t="s">
        <v>2814</v>
      </c>
      <c r="HY102" s="186" t="s">
        <v>22</v>
      </c>
      <c r="HZ102" s="186">
        <v>2</v>
      </c>
      <c r="IA102" s="186" t="s">
        <v>2814</v>
      </c>
      <c r="IB102" s="186" t="s">
        <v>1141</v>
      </c>
      <c r="IC102" s="187" t="s">
        <v>2860</v>
      </c>
      <c r="ID102" s="185" t="s">
        <v>2904</v>
      </c>
      <c r="IE102" s="179">
        <v>1</v>
      </c>
      <c r="IF102" s="179" t="s">
        <v>2814</v>
      </c>
      <c r="IG102" s="179" t="s">
        <v>22</v>
      </c>
      <c r="IH102" s="179">
        <v>2</v>
      </c>
      <c r="II102" s="179" t="s">
        <v>2814</v>
      </c>
      <c r="IJ102" s="179" t="s">
        <v>1141</v>
      </c>
      <c r="IK102" s="176" t="s">
        <v>2860</v>
      </c>
      <c r="IL102" s="186" t="s">
        <v>2903</v>
      </c>
      <c r="IM102" s="186">
        <v>3</v>
      </c>
      <c r="IN102" s="186" t="s">
        <v>2814</v>
      </c>
      <c r="IO102" s="186" t="s">
        <v>22</v>
      </c>
      <c r="IP102" s="186">
        <v>2</v>
      </c>
      <c r="IQ102" s="186" t="s">
        <v>2814</v>
      </c>
      <c r="IR102" s="186" t="s">
        <v>1141</v>
      </c>
      <c r="IS102" s="187" t="s">
        <v>2860</v>
      </c>
    </row>
    <row r="103" spans="1:253" s="281" customFormat="1" ht="12.75" customHeight="1" x14ac:dyDescent="0.25">
      <c r="A103" s="281" t="s">
        <v>4522</v>
      </c>
      <c r="B103" s="281" t="s">
        <v>7953</v>
      </c>
      <c r="C103" s="281" t="s">
        <v>4523</v>
      </c>
      <c r="D103" s="281" t="s">
        <v>751</v>
      </c>
      <c r="E103" s="281" t="s">
        <v>7567</v>
      </c>
      <c r="F103" s="281" t="s">
        <v>4557</v>
      </c>
      <c r="G103" s="174">
        <v>43800000</v>
      </c>
      <c r="H103" s="175" t="s">
        <v>4554</v>
      </c>
      <c r="I103" s="175" t="s">
        <v>22</v>
      </c>
      <c r="J103" s="175">
        <v>2</v>
      </c>
      <c r="K103" s="175" t="s">
        <v>4556</v>
      </c>
      <c r="L103" s="175" t="s">
        <v>4555</v>
      </c>
      <c r="M103" s="176" t="s">
        <v>4512</v>
      </c>
      <c r="N103" s="185" t="s">
        <v>6831</v>
      </c>
      <c r="O103" s="177">
        <v>1119730</v>
      </c>
      <c r="P103" s="177" t="s">
        <v>6795</v>
      </c>
      <c r="Q103" s="177" t="s">
        <v>42</v>
      </c>
      <c r="R103" s="177">
        <v>1</v>
      </c>
      <c r="S103" s="177" t="s">
        <v>6830</v>
      </c>
      <c r="T103" s="177" t="s">
        <v>6796</v>
      </c>
      <c r="U103" s="178" t="s">
        <v>6784</v>
      </c>
      <c r="V103" s="185" t="s">
        <v>6834</v>
      </c>
      <c r="W103" s="175">
        <v>5092000</v>
      </c>
      <c r="X103" s="175" t="s">
        <v>6799</v>
      </c>
      <c r="Y103" s="175" t="s">
        <v>22</v>
      </c>
      <c r="Z103" s="175">
        <v>2</v>
      </c>
      <c r="AA103" s="175" t="s">
        <v>6833</v>
      </c>
      <c r="AB103" s="175" t="s">
        <v>6832</v>
      </c>
      <c r="AC103" s="176" t="s">
        <v>6784</v>
      </c>
      <c r="AD103" s="185" t="s">
        <v>6836</v>
      </c>
      <c r="AE103" s="183">
        <v>5092000</v>
      </c>
      <c r="AF103" s="183" t="s">
        <v>6799</v>
      </c>
      <c r="AG103" s="183" t="s">
        <v>22</v>
      </c>
      <c r="AH103" s="183">
        <v>2</v>
      </c>
      <c r="AI103" s="183" t="s">
        <v>6835</v>
      </c>
      <c r="AJ103" s="183" t="s">
        <v>6832</v>
      </c>
      <c r="AK103" s="184" t="s">
        <v>6784</v>
      </c>
      <c r="AL103" s="185" t="s">
        <v>6840</v>
      </c>
      <c r="AM103" s="175">
        <v>63000</v>
      </c>
      <c r="AN103" s="175" t="s">
        <v>6837</v>
      </c>
      <c r="AO103" s="175" t="s">
        <v>22</v>
      </c>
      <c r="AP103" s="175">
        <v>2</v>
      </c>
      <c r="AQ103" s="175" t="s">
        <v>6839</v>
      </c>
      <c r="AR103" s="175" t="s">
        <v>6838</v>
      </c>
      <c r="AS103" s="176" t="s">
        <v>6784</v>
      </c>
      <c r="AT103" s="186" t="s">
        <v>4543</v>
      </c>
      <c r="AU103" s="183" t="s">
        <v>14</v>
      </c>
      <c r="AV103" s="183" t="s">
        <v>14</v>
      </c>
      <c r="AW103" s="183" t="s">
        <v>60</v>
      </c>
      <c r="AX103" s="183">
        <v>3</v>
      </c>
      <c r="AY103" s="183" t="s">
        <v>4542</v>
      </c>
      <c r="AZ103" s="183" t="s">
        <v>14</v>
      </c>
      <c r="BA103" s="184" t="s">
        <v>4512</v>
      </c>
      <c r="BB103" s="185" t="s">
        <v>4540</v>
      </c>
      <c r="BC103" s="175" t="s">
        <v>14</v>
      </c>
      <c r="BD103" s="175" t="s">
        <v>14</v>
      </c>
      <c r="BE103" s="175" t="s">
        <v>60</v>
      </c>
      <c r="BF103" s="175">
        <v>3</v>
      </c>
      <c r="BG103" s="175" t="s">
        <v>4539</v>
      </c>
      <c r="BH103" s="175" t="s">
        <v>14</v>
      </c>
      <c r="BI103" s="176" t="s">
        <v>4512</v>
      </c>
      <c r="BJ103" s="186" t="s">
        <v>4538</v>
      </c>
      <c r="BK103" s="186" t="s">
        <v>14</v>
      </c>
      <c r="BL103" s="186" t="s">
        <v>14</v>
      </c>
      <c r="BM103" s="186" t="s">
        <v>22</v>
      </c>
      <c r="BN103" s="186">
        <v>2</v>
      </c>
      <c r="BO103" s="186" t="s">
        <v>4537</v>
      </c>
      <c r="BP103" s="183" t="s">
        <v>14</v>
      </c>
      <c r="BQ103" s="187" t="s">
        <v>4512</v>
      </c>
      <c r="BR103" s="185" t="s">
        <v>4525</v>
      </c>
      <c r="BS103" s="179" t="s">
        <v>14</v>
      </c>
      <c r="BT103" s="179" t="s">
        <v>14</v>
      </c>
      <c r="BU103" s="179" t="s">
        <v>42</v>
      </c>
      <c r="BV103" s="179">
        <v>1</v>
      </c>
      <c r="BW103" s="179" t="s">
        <v>4524</v>
      </c>
      <c r="BX103" s="179" t="s">
        <v>14</v>
      </c>
      <c r="BY103" s="176" t="s">
        <v>4512</v>
      </c>
      <c r="BZ103" s="186" t="s">
        <v>4527</v>
      </c>
      <c r="CA103" s="186" t="s">
        <v>14</v>
      </c>
      <c r="CB103" s="186" t="s">
        <v>14</v>
      </c>
      <c r="CC103" s="186" t="s">
        <v>42</v>
      </c>
      <c r="CD103" s="186">
        <v>1</v>
      </c>
      <c r="CE103" s="186" t="s">
        <v>4526</v>
      </c>
      <c r="CF103" s="186" t="s">
        <v>14</v>
      </c>
      <c r="CG103" s="187" t="s">
        <v>4512</v>
      </c>
      <c r="CH103" s="185" t="s">
        <v>8392</v>
      </c>
      <c r="CI103" s="186" t="e">
        <v>#N/A</v>
      </c>
      <c r="CJ103" s="186" t="e">
        <v>#N/A</v>
      </c>
      <c r="CK103" s="186" t="e">
        <v>#N/A</v>
      </c>
      <c r="CL103" s="186" t="e">
        <v>#N/A</v>
      </c>
      <c r="CM103" s="186" t="e">
        <v>#N/A</v>
      </c>
      <c r="CN103" s="186" t="e">
        <v>#N/A</v>
      </c>
      <c r="CO103" s="188" t="e">
        <v>#N/A</v>
      </c>
      <c r="CP103" s="186" t="s">
        <v>4534</v>
      </c>
      <c r="CQ103" s="179" t="s">
        <v>14</v>
      </c>
      <c r="CR103" s="179" t="s">
        <v>14</v>
      </c>
      <c r="CS103" s="179" t="s">
        <v>42</v>
      </c>
      <c r="CT103" s="179">
        <v>1</v>
      </c>
      <c r="CU103" s="179" t="s">
        <v>4533</v>
      </c>
      <c r="CV103" s="179" t="s">
        <v>14</v>
      </c>
      <c r="CW103" s="176" t="s">
        <v>4512</v>
      </c>
      <c r="CX103" s="186" t="s">
        <v>6842</v>
      </c>
      <c r="CY103" s="183">
        <v>63000</v>
      </c>
      <c r="CZ103" s="183" t="s">
        <v>6837</v>
      </c>
      <c r="DA103" s="183" t="s">
        <v>22</v>
      </c>
      <c r="DB103" s="183">
        <v>2</v>
      </c>
      <c r="DC103" s="183" t="s">
        <v>6841</v>
      </c>
      <c r="DD103" s="183" t="s">
        <v>6838</v>
      </c>
      <c r="DE103" s="189" t="s">
        <v>6784</v>
      </c>
      <c r="DF103" s="185" t="s">
        <v>6843</v>
      </c>
      <c r="DG103" s="175">
        <v>0</v>
      </c>
      <c r="DH103" s="179" t="s">
        <v>6837</v>
      </c>
      <c r="DI103" s="179" t="s">
        <v>22</v>
      </c>
      <c r="DJ103" s="179">
        <v>2</v>
      </c>
      <c r="DK103" s="179" t="s">
        <v>6841</v>
      </c>
      <c r="DL103" s="179" t="s">
        <v>6838</v>
      </c>
      <c r="DM103" s="176" t="s">
        <v>6784</v>
      </c>
      <c r="DN103" s="186" t="s">
        <v>6844</v>
      </c>
      <c r="DO103" s="183">
        <v>5029000</v>
      </c>
      <c r="DP103" s="186" t="s">
        <v>6837</v>
      </c>
      <c r="DQ103" s="186" t="s">
        <v>22</v>
      </c>
      <c r="DR103" s="186">
        <v>2</v>
      </c>
      <c r="DS103" s="186" t="s">
        <v>6841</v>
      </c>
      <c r="DT103" s="186" t="s">
        <v>6838</v>
      </c>
      <c r="DU103" s="187" t="s">
        <v>6784</v>
      </c>
      <c r="DV103" s="185" t="s">
        <v>6845</v>
      </c>
      <c r="DW103" s="175">
        <v>63000</v>
      </c>
      <c r="DX103" s="179" t="s">
        <v>6837</v>
      </c>
      <c r="DY103" s="179" t="s">
        <v>22</v>
      </c>
      <c r="DZ103" s="179">
        <v>2</v>
      </c>
      <c r="EA103" s="179" t="s">
        <v>6841</v>
      </c>
      <c r="EB103" s="179" t="s">
        <v>6838</v>
      </c>
      <c r="EC103" s="176" t="s">
        <v>6784</v>
      </c>
      <c r="ED103" s="186" t="s">
        <v>6846</v>
      </c>
      <c r="EE103" s="183">
        <v>0</v>
      </c>
      <c r="EF103" s="186" t="s">
        <v>6837</v>
      </c>
      <c r="EG103" s="186" t="s">
        <v>22</v>
      </c>
      <c r="EH103" s="186">
        <v>2</v>
      </c>
      <c r="EI103" s="186" t="s">
        <v>6841</v>
      </c>
      <c r="EJ103" s="186" t="s">
        <v>6838</v>
      </c>
      <c r="EK103" s="187" t="s">
        <v>6784</v>
      </c>
      <c r="EL103" s="185" t="s">
        <v>6847</v>
      </c>
      <c r="EM103" s="175">
        <v>0</v>
      </c>
      <c r="EN103" s="179" t="s">
        <v>6837</v>
      </c>
      <c r="EO103" s="179" t="s">
        <v>22</v>
      </c>
      <c r="EP103" s="179">
        <v>2</v>
      </c>
      <c r="EQ103" s="179" t="s">
        <v>6841</v>
      </c>
      <c r="ER103" s="179" t="s">
        <v>6838</v>
      </c>
      <c r="ES103" s="176" t="s">
        <v>6784</v>
      </c>
      <c r="ET103" s="186" t="s">
        <v>4536</v>
      </c>
      <c r="EU103" s="186" t="s">
        <v>14</v>
      </c>
      <c r="EV103" s="186" t="s">
        <v>14</v>
      </c>
      <c r="EW103" s="186" t="s">
        <v>14</v>
      </c>
      <c r="EX103" s="186" t="s">
        <v>14</v>
      </c>
      <c r="EY103" s="186" t="s">
        <v>4535</v>
      </c>
      <c r="EZ103" s="186" t="s">
        <v>14</v>
      </c>
      <c r="FA103" s="187" t="s">
        <v>4512</v>
      </c>
      <c r="FB103" s="185" t="s">
        <v>4529</v>
      </c>
      <c r="FC103" s="179">
        <v>2</v>
      </c>
      <c r="FD103" s="179" t="s">
        <v>14</v>
      </c>
      <c r="FE103" s="179" t="s">
        <v>22</v>
      </c>
      <c r="FF103" s="179">
        <v>2</v>
      </c>
      <c r="FG103" s="179" t="s">
        <v>4528</v>
      </c>
      <c r="FH103" s="179" t="s">
        <v>14</v>
      </c>
      <c r="FI103" s="176" t="s">
        <v>4512</v>
      </c>
      <c r="FJ103" s="185" t="s">
        <v>4547</v>
      </c>
      <c r="FK103" s="186" t="s">
        <v>14</v>
      </c>
      <c r="FL103" s="186" t="s">
        <v>14</v>
      </c>
      <c r="FM103" s="186" t="s">
        <v>60</v>
      </c>
      <c r="FN103" s="186">
        <v>3</v>
      </c>
      <c r="FO103" s="186" t="s">
        <v>4546</v>
      </c>
      <c r="FP103" s="183" t="s">
        <v>14</v>
      </c>
      <c r="FQ103" s="184" t="s">
        <v>4512</v>
      </c>
      <c r="FR103" s="185" t="s">
        <v>4548</v>
      </c>
      <c r="FS103" s="179" t="s">
        <v>14</v>
      </c>
      <c r="FT103" s="179" t="s">
        <v>14</v>
      </c>
      <c r="FU103" s="179" t="s">
        <v>60</v>
      </c>
      <c r="FV103" s="179">
        <v>3</v>
      </c>
      <c r="FW103" s="179" t="s">
        <v>4546</v>
      </c>
      <c r="FX103" s="179" t="s">
        <v>14</v>
      </c>
      <c r="FY103" s="176" t="s">
        <v>4512</v>
      </c>
      <c r="FZ103" s="186" t="s">
        <v>4541</v>
      </c>
      <c r="GA103" s="186">
        <v>1</v>
      </c>
      <c r="GB103" s="186" t="s">
        <v>3407</v>
      </c>
      <c r="GC103" s="186" t="s">
        <v>22</v>
      </c>
      <c r="GD103" s="186">
        <v>2</v>
      </c>
      <c r="GE103" s="186" t="s">
        <v>4531</v>
      </c>
      <c r="GF103" s="186" t="s">
        <v>4530</v>
      </c>
      <c r="GG103" s="187" t="s">
        <v>4512</v>
      </c>
      <c r="GH103" s="185" t="s">
        <v>4553</v>
      </c>
      <c r="GI103" s="179">
        <v>1</v>
      </c>
      <c r="GJ103" s="179" t="s">
        <v>3407</v>
      </c>
      <c r="GK103" s="179" t="s">
        <v>22</v>
      </c>
      <c r="GL103" s="179">
        <v>2</v>
      </c>
      <c r="GM103" s="179" t="s">
        <v>4531</v>
      </c>
      <c r="GN103" s="179" t="s">
        <v>4530</v>
      </c>
      <c r="GO103" s="176" t="s">
        <v>4512</v>
      </c>
      <c r="GP103" s="186" t="s">
        <v>4544</v>
      </c>
      <c r="GQ103" s="186">
        <v>2</v>
      </c>
      <c r="GR103" s="186" t="s">
        <v>3407</v>
      </c>
      <c r="GS103" s="186" t="s">
        <v>22</v>
      </c>
      <c r="GT103" s="186">
        <v>2</v>
      </c>
      <c r="GU103" s="186" t="s">
        <v>4531</v>
      </c>
      <c r="GV103" s="186" t="s">
        <v>4530</v>
      </c>
      <c r="GW103" s="187" t="s">
        <v>4512</v>
      </c>
      <c r="GX103" s="185" t="s">
        <v>4558</v>
      </c>
      <c r="GY103" s="179">
        <v>0</v>
      </c>
      <c r="GZ103" s="179" t="s">
        <v>3407</v>
      </c>
      <c r="HA103" s="179" t="s">
        <v>22</v>
      </c>
      <c r="HB103" s="179">
        <v>2</v>
      </c>
      <c r="HC103" s="179" t="s">
        <v>4531</v>
      </c>
      <c r="HD103" s="179" t="s">
        <v>4530</v>
      </c>
      <c r="HE103" s="176" t="s">
        <v>4512</v>
      </c>
      <c r="HF103" s="186" t="s">
        <v>4532</v>
      </c>
      <c r="HG103" s="186">
        <v>2</v>
      </c>
      <c r="HH103" s="186" t="s">
        <v>3407</v>
      </c>
      <c r="HI103" s="186" t="s">
        <v>22</v>
      </c>
      <c r="HJ103" s="186">
        <v>2</v>
      </c>
      <c r="HK103" s="186" t="s">
        <v>4531</v>
      </c>
      <c r="HL103" s="186" t="s">
        <v>4530</v>
      </c>
      <c r="HM103" s="187" t="s">
        <v>4512</v>
      </c>
      <c r="HN103" s="185" t="s">
        <v>4552</v>
      </c>
      <c r="HO103" s="179">
        <v>2</v>
      </c>
      <c r="HP103" s="179" t="s">
        <v>3407</v>
      </c>
      <c r="HQ103" s="179" t="s">
        <v>22</v>
      </c>
      <c r="HR103" s="179">
        <v>2</v>
      </c>
      <c r="HS103" s="179" t="s">
        <v>4531</v>
      </c>
      <c r="HT103" s="179" t="s">
        <v>4530</v>
      </c>
      <c r="HU103" s="176" t="s">
        <v>4512</v>
      </c>
      <c r="HV103" s="186" t="s">
        <v>4545</v>
      </c>
      <c r="HW103" s="186">
        <v>1</v>
      </c>
      <c r="HX103" s="186" t="s">
        <v>3407</v>
      </c>
      <c r="HY103" s="186" t="s">
        <v>22</v>
      </c>
      <c r="HZ103" s="186">
        <v>2</v>
      </c>
      <c r="IA103" s="186" t="s">
        <v>4531</v>
      </c>
      <c r="IB103" s="186" t="s">
        <v>4530</v>
      </c>
      <c r="IC103" s="187" t="s">
        <v>4512</v>
      </c>
      <c r="ID103" s="185" t="s">
        <v>4551</v>
      </c>
      <c r="IE103" s="179">
        <v>1</v>
      </c>
      <c r="IF103" s="179" t="s">
        <v>3407</v>
      </c>
      <c r="IG103" s="179" t="s">
        <v>22</v>
      </c>
      <c r="IH103" s="179">
        <v>2</v>
      </c>
      <c r="II103" s="179" t="s">
        <v>4531</v>
      </c>
      <c r="IJ103" s="179" t="s">
        <v>4530</v>
      </c>
      <c r="IK103" s="176" t="s">
        <v>4512</v>
      </c>
      <c r="IL103" s="186" t="s">
        <v>4550</v>
      </c>
      <c r="IM103" s="186">
        <v>3</v>
      </c>
      <c r="IN103" s="186" t="s">
        <v>3407</v>
      </c>
      <c r="IO103" s="186" t="s">
        <v>22</v>
      </c>
      <c r="IP103" s="186">
        <v>2</v>
      </c>
      <c r="IQ103" s="186" t="s">
        <v>4549</v>
      </c>
      <c r="IR103" s="186" t="s">
        <v>4530</v>
      </c>
      <c r="IS103" s="187" t="s">
        <v>4512</v>
      </c>
    </row>
    <row r="104" spans="1:253" s="281" customFormat="1" ht="12.75" customHeight="1" x14ac:dyDescent="0.25">
      <c r="A104" s="281" t="s">
        <v>6790</v>
      </c>
      <c r="B104" s="281" t="s">
        <v>8039</v>
      </c>
      <c r="C104" s="281" t="s">
        <v>6791</v>
      </c>
      <c r="D104" s="281" t="s">
        <v>751</v>
      </c>
      <c r="E104" s="281" t="s">
        <v>7567</v>
      </c>
      <c r="F104" s="281" t="s">
        <v>6794</v>
      </c>
      <c r="G104" s="174">
        <v>43800000</v>
      </c>
      <c r="H104" s="175" t="s">
        <v>6792</v>
      </c>
      <c r="I104" s="175" t="s">
        <v>22</v>
      </c>
      <c r="J104" s="175">
        <v>2</v>
      </c>
      <c r="K104" s="175" t="s">
        <v>6793</v>
      </c>
      <c r="L104" s="175" t="s">
        <v>4555</v>
      </c>
      <c r="M104" s="176" t="s">
        <v>6784</v>
      </c>
      <c r="N104" s="185" t="s">
        <v>6798</v>
      </c>
      <c r="O104" s="177">
        <v>79460</v>
      </c>
      <c r="P104" s="177" t="s">
        <v>6795</v>
      </c>
      <c r="Q104" s="177" t="s">
        <v>42</v>
      </c>
      <c r="R104" s="177">
        <v>1</v>
      </c>
      <c r="S104" s="177" t="s">
        <v>6797</v>
      </c>
      <c r="T104" s="177" t="s">
        <v>6796</v>
      </c>
      <c r="U104" s="178" t="s">
        <v>6784</v>
      </c>
      <c r="V104" s="185" t="s">
        <v>6801</v>
      </c>
      <c r="W104" s="175">
        <v>1839000</v>
      </c>
      <c r="X104" s="175" t="s">
        <v>6799</v>
      </c>
      <c r="Y104" s="175" t="s">
        <v>22</v>
      </c>
      <c r="Z104" s="175">
        <v>2</v>
      </c>
      <c r="AA104" s="175" t="s">
        <v>6800</v>
      </c>
      <c r="AB104" s="175" t="s">
        <v>6799</v>
      </c>
      <c r="AC104" s="176" t="s">
        <v>6784</v>
      </c>
      <c r="AD104" s="185" t="s">
        <v>6802</v>
      </c>
      <c r="AE104" s="183">
        <v>1839000</v>
      </c>
      <c r="AF104" s="183" t="s">
        <v>6799</v>
      </c>
      <c r="AG104" s="183" t="s">
        <v>22</v>
      </c>
      <c r="AH104" s="183">
        <v>2</v>
      </c>
      <c r="AI104" s="183" t="s">
        <v>6800</v>
      </c>
      <c r="AJ104" s="183" t="s">
        <v>6799</v>
      </c>
      <c r="AK104" s="184" t="s">
        <v>6784</v>
      </c>
      <c r="AL104" s="185" t="s">
        <v>6806</v>
      </c>
      <c r="AM104" s="175">
        <v>169000</v>
      </c>
      <c r="AN104" s="175" t="s">
        <v>6803</v>
      </c>
      <c r="AO104" s="175" t="s">
        <v>60</v>
      </c>
      <c r="AP104" s="175">
        <v>3</v>
      </c>
      <c r="AQ104" s="175" t="s">
        <v>6805</v>
      </c>
      <c r="AR104" s="175" t="s">
        <v>6804</v>
      </c>
      <c r="AS104" s="176" t="s">
        <v>6784</v>
      </c>
      <c r="AT104" s="186" t="s">
        <v>6807</v>
      </c>
      <c r="AU104" s="183">
        <v>0</v>
      </c>
      <c r="AV104" s="183" t="s">
        <v>14</v>
      </c>
      <c r="AW104" s="183" t="s">
        <v>14</v>
      </c>
      <c r="AX104" s="183" t="s">
        <v>14</v>
      </c>
      <c r="AY104" s="183" t="s">
        <v>14</v>
      </c>
      <c r="AZ104" s="183" t="s">
        <v>14</v>
      </c>
      <c r="BA104" s="184" t="s">
        <v>6784</v>
      </c>
      <c r="BB104" s="185" t="s">
        <v>6808</v>
      </c>
      <c r="BC104" s="175">
        <v>0</v>
      </c>
      <c r="BD104" s="175" t="s">
        <v>14</v>
      </c>
      <c r="BE104" s="175" t="s">
        <v>14</v>
      </c>
      <c r="BF104" s="175" t="s">
        <v>14</v>
      </c>
      <c r="BG104" s="175" t="s">
        <v>14</v>
      </c>
      <c r="BH104" s="175" t="s">
        <v>14</v>
      </c>
      <c r="BI104" s="176" t="s">
        <v>6784</v>
      </c>
      <c r="BJ104" s="186" t="s">
        <v>6811</v>
      </c>
      <c r="BK104" s="186">
        <v>702</v>
      </c>
      <c r="BL104" s="186" t="s">
        <v>6809</v>
      </c>
      <c r="BM104" s="186" t="s">
        <v>60</v>
      </c>
      <c r="BN104" s="186">
        <v>3</v>
      </c>
      <c r="BO104" s="186" t="s">
        <v>6810</v>
      </c>
      <c r="BP104" s="183" t="s">
        <v>2949</v>
      </c>
      <c r="BQ104" s="187" t="s">
        <v>6784</v>
      </c>
      <c r="BR104" s="185" t="s">
        <v>6816</v>
      </c>
      <c r="BS104" s="179">
        <v>55</v>
      </c>
      <c r="BT104" s="179" t="s">
        <v>6813</v>
      </c>
      <c r="BU104" s="179" t="s">
        <v>60</v>
      </c>
      <c r="BV104" s="179">
        <v>3</v>
      </c>
      <c r="BW104" s="179" t="s">
        <v>6815</v>
      </c>
      <c r="BX104" s="179" t="s">
        <v>6814</v>
      </c>
      <c r="BY104" s="176" t="s">
        <v>6784</v>
      </c>
      <c r="BZ104" s="186" t="s">
        <v>6817</v>
      </c>
      <c r="CA104" s="186">
        <v>0</v>
      </c>
      <c r="CB104" s="186" t="s">
        <v>14</v>
      </c>
      <c r="CC104" s="186" t="s">
        <v>14</v>
      </c>
      <c r="CD104" s="186" t="s">
        <v>14</v>
      </c>
      <c r="CE104" s="186" t="s">
        <v>14</v>
      </c>
      <c r="CF104" s="186" t="s">
        <v>14</v>
      </c>
      <c r="CG104" s="187" t="s">
        <v>6784</v>
      </c>
      <c r="CH104" s="185" t="s">
        <v>8393</v>
      </c>
      <c r="CI104" s="186" t="e">
        <v>#N/A</v>
      </c>
      <c r="CJ104" s="186" t="e">
        <v>#N/A</v>
      </c>
      <c r="CK104" s="186" t="e">
        <v>#N/A</v>
      </c>
      <c r="CL104" s="186" t="e">
        <v>#N/A</v>
      </c>
      <c r="CM104" s="186" t="e">
        <v>#N/A</v>
      </c>
      <c r="CN104" s="186" t="e">
        <v>#N/A</v>
      </c>
      <c r="CO104" s="188" t="e">
        <v>#N/A</v>
      </c>
      <c r="CP104" s="186" t="s">
        <v>6818</v>
      </c>
      <c r="CQ104" s="179">
        <v>0</v>
      </c>
      <c r="CR104" s="179" t="s">
        <v>14</v>
      </c>
      <c r="CS104" s="179" t="s">
        <v>14</v>
      </c>
      <c r="CT104" s="179" t="s">
        <v>14</v>
      </c>
      <c r="CU104" s="179" t="s">
        <v>14</v>
      </c>
      <c r="CV104" s="179" t="s">
        <v>14</v>
      </c>
      <c r="CW104" s="176" t="s">
        <v>6784</v>
      </c>
      <c r="CX104" s="186" t="s">
        <v>6820</v>
      </c>
      <c r="CY104" s="183">
        <v>169000</v>
      </c>
      <c r="CZ104" s="183" t="s">
        <v>6803</v>
      </c>
      <c r="DA104" s="183" t="s">
        <v>22</v>
      </c>
      <c r="DB104" s="183">
        <v>2</v>
      </c>
      <c r="DC104" s="183" t="s">
        <v>6819</v>
      </c>
      <c r="DD104" s="183" t="s">
        <v>6804</v>
      </c>
      <c r="DE104" s="189" t="s">
        <v>6784</v>
      </c>
      <c r="DF104" s="185" t="s">
        <v>6821</v>
      </c>
      <c r="DG104" s="175">
        <v>0</v>
      </c>
      <c r="DH104" s="179" t="s">
        <v>6803</v>
      </c>
      <c r="DI104" s="179" t="s">
        <v>22</v>
      </c>
      <c r="DJ104" s="179">
        <v>2</v>
      </c>
      <c r="DK104" s="179" t="s">
        <v>6819</v>
      </c>
      <c r="DL104" s="179" t="s">
        <v>6804</v>
      </c>
      <c r="DM104" s="176" t="s">
        <v>6784</v>
      </c>
      <c r="DN104" s="186" t="s">
        <v>6822</v>
      </c>
      <c r="DO104" s="183">
        <v>1670000</v>
      </c>
      <c r="DP104" s="186" t="s">
        <v>6803</v>
      </c>
      <c r="DQ104" s="186" t="s">
        <v>22</v>
      </c>
      <c r="DR104" s="186">
        <v>2</v>
      </c>
      <c r="DS104" s="186" t="s">
        <v>6819</v>
      </c>
      <c r="DT104" s="186" t="s">
        <v>6804</v>
      </c>
      <c r="DU104" s="187" t="s">
        <v>6784</v>
      </c>
      <c r="DV104" s="185" t="s">
        <v>6823</v>
      </c>
      <c r="DW104" s="175">
        <v>169000</v>
      </c>
      <c r="DX104" s="179" t="s">
        <v>6803</v>
      </c>
      <c r="DY104" s="179" t="s">
        <v>22</v>
      </c>
      <c r="DZ104" s="179">
        <v>2</v>
      </c>
      <c r="EA104" s="179" t="s">
        <v>6819</v>
      </c>
      <c r="EB104" s="179" t="s">
        <v>6804</v>
      </c>
      <c r="EC104" s="176" t="s">
        <v>6784</v>
      </c>
      <c r="ED104" s="186" t="s">
        <v>6824</v>
      </c>
      <c r="EE104" s="183">
        <v>0</v>
      </c>
      <c r="EF104" s="186" t="s">
        <v>6803</v>
      </c>
      <c r="EG104" s="186" t="s">
        <v>22</v>
      </c>
      <c r="EH104" s="186">
        <v>2</v>
      </c>
      <c r="EI104" s="186" t="s">
        <v>6819</v>
      </c>
      <c r="EJ104" s="186" t="s">
        <v>6804</v>
      </c>
      <c r="EK104" s="187" t="s">
        <v>6784</v>
      </c>
      <c r="EL104" s="185" t="s">
        <v>6825</v>
      </c>
      <c r="EM104" s="175">
        <v>0</v>
      </c>
      <c r="EN104" s="179" t="s">
        <v>6803</v>
      </c>
      <c r="EO104" s="179" t="s">
        <v>22</v>
      </c>
      <c r="EP104" s="179">
        <v>2</v>
      </c>
      <c r="EQ104" s="179" t="s">
        <v>6819</v>
      </c>
      <c r="ER104" s="179" t="s">
        <v>6804</v>
      </c>
      <c r="ES104" s="176" t="s">
        <v>6784</v>
      </c>
      <c r="ET104" s="186" t="s">
        <v>6812</v>
      </c>
      <c r="EU104" s="186">
        <v>0</v>
      </c>
      <c r="EV104" s="186" t="s">
        <v>14</v>
      </c>
      <c r="EW104" s="186" t="s">
        <v>14</v>
      </c>
      <c r="EX104" s="186" t="s">
        <v>14</v>
      </c>
      <c r="EY104" s="186" t="s">
        <v>14</v>
      </c>
      <c r="EZ104" s="186" t="s">
        <v>14</v>
      </c>
      <c r="FA104" s="187" t="s">
        <v>6784</v>
      </c>
      <c r="FB104" s="185" t="s">
        <v>6827</v>
      </c>
      <c r="FC104" s="179">
        <v>2</v>
      </c>
      <c r="FD104" s="179" t="s">
        <v>6803</v>
      </c>
      <c r="FE104" s="179" t="s">
        <v>22</v>
      </c>
      <c r="FF104" s="179">
        <v>2</v>
      </c>
      <c r="FG104" s="179" t="s">
        <v>6826</v>
      </c>
      <c r="FH104" s="179" t="s">
        <v>6804</v>
      </c>
      <c r="FI104" s="176" t="s">
        <v>6784</v>
      </c>
      <c r="FJ104" s="185" t="s">
        <v>6828</v>
      </c>
      <c r="FK104" s="186">
        <v>0</v>
      </c>
      <c r="FL104" s="186" t="s">
        <v>14</v>
      </c>
      <c r="FM104" s="186" t="s">
        <v>14</v>
      </c>
      <c r="FN104" s="186" t="s">
        <v>14</v>
      </c>
      <c r="FO104" s="186" t="s">
        <v>14</v>
      </c>
      <c r="FP104" s="183" t="s">
        <v>14</v>
      </c>
      <c r="FQ104" s="184" t="s">
        <v>6784</v>
      </c>
      <c r="FR104" s="185" t="s">
        <v>6829</v>
      </c>
      <c r="FS104" s="179">
        <v>0</v>
      </c>
      <c r="FT104" s="179" t="s">
        <v>14</v>
      </c>
      <c r="FU104" s="179" t="s">
        <v>14</v>
      </c>
      <c r="FV104" s="179" t="s">
        <v>14</v>
      </c>
      <c r="FW104" s="179" t="s">
        <v>14</v>
      </c>
      <c r="FX104" s="179" t="s">
        <v>14</v>
      </c>
      <c r="FY104" s="176" t="s">
        <v>6784</v>
      </c>
      <c r="FZ104" s="186" t="s">
        <v>6850</v>
      </c>
      <c r="GA104" s="186">
        <v>2</v>
      </c>
      <c r="GB104" s="186" t="s">
        <v>6565</v>
      </c>
      <c r="GC104" s="186" t="s">
        <v>42</v>
      </c>
      <c r="GD104" s="186">
        <v>1</v>
      </c>
      <c r="GE104" s="186" t="s">
        <v>6566</v>
      </c>
      <c r="GF104" s="186" t="s">
        <v>3300</v>
      </c>
      <c r="GG104" s="187" t="s">
        <v>6784</v>
      </c>
      <c r="GH104" s="185" t="s">
        <v>6851</v>
      </c>
      <c r="GI104" s="179">
        <v>3</v>
      </c>
      <c r="GJ104" s="179" t="s">
        <v>6565</v>
      </c>
      <c r="GK104" s="179" t="s">
        <v>42</v>
      </c>
      <c r="GL104" s="179">
        <v>1</v>
      </c>
      <c r="GM104" s="179" t="s">
        <v>6566</v>
      </c>
      <c r="GN104" s="179" t="s">
        <v>3300</v>
      </c>
      <c r="GO104" s="176" t="s">
        <v>6784</v>
      </c>
      <c r="GP104" s="186" t="s">
        <v>6856</v>
      </c>
      <c r="GQ104" s="186">
        <v>0</v>
      </c>
      <c r="GR104" s="186" t="s">
        <v>6565</v>
      </c>
      <c r="GS104" s="186" t="s">
        <v>42</v>
      </c>
      <c r="GT104" s="186">
        <v>1</v>
      </c>
      <c r="GU104" s="186" t="s">
        <v>6566</v>
      </c>
      <c r="GV104" s="186" t="s">
        <v>3300</v>
      </c>
      <c r="GW104" s="187" t="s">
        <v>6784</v>
      </c>
      <c r="GX104" s="185" t="s">
        <v>6852</v>
      </c>
      <c r="GY104" s="179">
        <v>0</v>
      </c>
      <c r="GZ104" s="179" t="s">
        <v>6565</v>
      </c>
      <c r="HA104" s="179" t="s">
        <v>42</v>
      </c>
      <c r="HB104" s="179">
        <v>1</v>
      </c>
      <c r="HC104" s="179" t="s">
        <v>6566</v>
      </c>
      <c r="HD104" s="179" t="s">
        <v>3300</v>
      </c>
      <c r="HE104" s="176" t="s">
        <v>6784</v>
      </c>
      <c r="HF104" s="186" t="s">
        <v>6848</v>
      </c>
      <c r="HG104" s="186">
        <v>0</v>
      </c>
      <c r="HH104" s="186" t="s">
        <v>6565</v>
      </c>
      <c r="HI104" s="186" t="s">
        <v>42</v>
      </c>
      <c r="HJ104" s="186">
        <v>1</v>
      </c>
      <c r="HK104" s="186" t="s">
        <v>6566</v>
      </c>
      <c r="HL104" s="186" t="s">
        <v>3300</v>
      </c>
      <c r="HM104" s="187" t="s">
        <v>6784</v>
      </c>
      <c r="HN104" s="185" t="s">
        <v>6849</v>
      </c>
      <c r="HO104" s="179">
        <v>2</v>
      </c>
      <c r="HP104" s="179" t="s">
        <v>6565</v>
      </c>
      <c r="HQ104" s="179" t="s">
        <v>42</v>
      </c>
      <c r="HR104" s="179">
        <v>1</v>
      </c>
      <c r="HS104" s="179" t="s">
        <v>6566</v>
      </c>
      <c r="HT104" s="179" t="s">
        <v>3300</v>
      </c>
      <c r="HU104" s="176" t="s">
        <v>6784</v>
      </c>
      <c r="HV104" s="186" t="s">
        <v>6853</v>
      </c>
      <c r="HW104" s="186">
        <v>2</v>
      </c>
      <c r="HX104" s="186" t="s">
        <v>6565</v>
      </c>
      <c r="HY104" s="186" t="s">
        <v>42</v>
      </c>
      <c r="HZ104" s="186">
        <v>1</v>
      </c>
      <c r="IA104" s="186" t="s">
        <v>6566</v>
      </c>
      <c r="IB104" s="186" t="s">
        <v>3300</v>
      </c>
      <c r="IC104" s="187" t="s">
        <v>6784</v>
      </c>
      <c r="ID104" s="185" t="s">
        <v>6854</v>
      </c>
      <c r="IE104" s="179">
        <v>0</v>
      </c>
      <c r="IF104" s="179" t="s">
        <v>6565</v>
      </c>
      <c r="IG104" s="179" t="s">
        <v>42</v>
      </c>
      <c r="IH104" s="179">
        <v>1</v>
      </c>
      <c r="II104" s="179" t="s">
        <v>6566</v>
      </c>
      <c r="IJ104" s="179" t="s">
        <v>3300</v>
      </c>
      <c r="IK104" s="176" t="s">
        <v>6784</v>
      </c>
      <c r="IL104" s="186" t="s">
        <v>6855</v>
      </c>
      <c r="IM104" s="186">
        <v>2</v>
      </c>
      <c r="IN104" s="186" t="s">
        <v>6565</v>
      </c>
      <c r="IO104" s="186" t="s">
        <v>42</v>
      </c>
      <c r="IP104" s="186">
        <v>1</v>
      </c>
      <c r="IQ104" s="186" t="s">
        <v>6566</v>
      </c>
      <c r="IR104" s="186" t="s">
        <v>3300</v>
      </c>
      <c r="IS104" s="187" t="s">
        <v>6784</v>
      </c>
    </row>
    <row r="105" spans="1:253" s="281" customFormat="1" ht="12.75" customHeight="1" x14ac:dyDescent="0.25">
      <c r="A105" s="281" t="s">
        <v>53</v>
      </c>
      <c r="B105" s="281" t="s">
        <v>7981</v>
      </c>
      <c r="C105" s="281" t="s">
        <v>54</v>
      </c>
      <c r="D105" s="281" t="s">
        <v>55</v>
      </c>
      <c r="E105" s="281" t="s">
        <v>7542</v>
      </c>
      <c r="F105" s="281" t="s">
        <v>5062</v>
      </c>
      <c r="G105" s="174">
        <v>16709000</v>
      </c>
      <c r="H105" s="175" t="s">
        <v>5059</v>
      </c>
      <c r="I105" s="175" t="s">
        <v>22</v>
      </c>
      <c r="J105" s="175">
        <v>2</v>
      </c>
      <c r="K105" s="175" t="s">
        <v>5061</v>
      </c>
      <c r="L105" s="175" t="s">
        <v>5060</v>
      </c>
      <c r="M105" s="176" t="s">
        <v>5054</v>
      </c>
      <c r="N105" s="185" t="s">
        <v>2985</v>
      </c>
      <c r="O105" s="177">
        <v>192530</v>
      </c>
      <c r="P105" s="177" t="s">
        <v>2975</v>
      </c>
      <c r="Q105" s="177" t="s">
        <v>42</v>
      </c>
      <c r="R105" s="177">
        <v>1</v>
      </c>
      <c r="S105" s="177" t="s">
        <v>2984</v>
      </c>
      <c r="T105" s="177" t="s">
        <v>2983</v>
      </c>
      <c r="U105" s="178" t="s">
        <v>2979</v>
      </c>
      <c r="V105" s="185" t="s">
        <v>5063</v>
      </c>
      <c r="W105" s="175">
        <v>16709000</v>
      </c>
      <c r="X105" s="175" t="s">
        <v>5059</v>
      </c>
      <c r="Y105" s="175" t="s">
        <v>22</v>
      </c>
      <c r="Z105" s="175">
        <v>2</v>
      </c>
      <c r="AA105" s="175" t="s">
        <v>5061</v>
      </c>
      <c r="AB105" s="175" t="s">
        <v>5060</v>
      </c>
      <c r="AC105" s="176" t="s">
        <v>5054</v>
      </c>
      <c r="AD105" s="185" t="s">
        <v>5067</v>
      </c>
      <c r="AE105" s="183">
        <v>3188000</v>
      </c>
      <c r="AF105" s="183" t="s">
        <v>5064</v>
      </c>
      <c r="AG105" s="183" t="s">
        <v>22</v>
      </c>
      <c r="AH105" s="183">
        <v>2</v>
      </c>
      <c r="AI105" s="183" t="s">
        <v>5066</v>
      </c>
      <c r="AJ105" s="183" t="s">
        <v>5065</v>
      </c>
      <c r="AK105" s="184" t="s">
        <v>5054</v>
      </c>
      <c r="AL105" s="185" t="s">
        <v>2092</v>
      </c>
      <c r="AM105" s="175" t="s">
        <v>14</v>
      </c>
      <c r="AN105" s="175" t="s">
        <v>14</v>
      </c>
      <c r="AO105" s="175" t="s">
        <v>14</v>
      </c>
      <c r="AP105" s="175" t="s">
        <v>14</v>
      </c>
      <c r="AQ105" s="175" t="s">
        <v>2091</v>
      </c>
      <c r="AR105" s="175" t="s">
        <v>14</v>
      </c>
      <c r="AS105" s="176" t="s">
        <v>2066</v>
      </c>
      <c r="AT105" s="186" t="s">
        <v>70</v>
      </c>
      <c r="AU105" s="183">
        <v>0</v>
      </c>
      <c r="AV105" s="183">
        <v>0</v>
      </c>
      <c r="AW105" s="183" t="s">
        <v>22</v>
      </c>
      <c r="AX105" s="183">
        <v>2</v>
      </c>
      <c r="AY105" s="183">
        <v>0</v>
      </c>
      <c r="AZ105" s="183">
        <v>0</v>
      </c>
      <c r="BA105" s="184" t="s">
        <v>17</v>
      </c>
      <c r="BB105" s="185" t="s">
        <v>68</v>
      </c>
      <c r="BC105" s="175">
        <v>0</v>
      </c>
      <c r="BD105" s="175">
        <v>0</v>
      </c>
      <c r="BE105" s="175" t="s">
        <v>22</v>
      </c>
      <c r="BF105" s="175">
        <v>2</v>
      </c>
      <c r="BG105" s="175">
        <v>0</v>
      </c>
      <c r="BH105" s="175">
        <v>0</v>
      </c>
      <c r="BI105" s="176" t="s">
        <v>17</v>
      </c>
      <c r="BJ105" s="186" t="s">
        <v>66</v>
      </c>
      <c r="BK105" s="186">
        <v>0</v>
      </c>
      <c r="BL105" s="186">
        <v>0</v>
      </c>
      <c r="BM105" s="186" t="s">
        <v>22</v>
      </c>
      <c r="BN105" s="186">
        <v>2</v>
      </c>
      <c r="BO105" s="186">
        <v>0</v>
      </c>
      <c r="BP105" s="183">
        <v>0</v>
      </c>
      <c r="BQ105" s="187" t="s">
        <v>17</v>
      </c>
      <c r="BR105" s="185" t="s">
        <v>56</v>
      </c>
      <c r="BS105" s="179">
        <v>0</v>
      </c>
      <c r="BT105" s="179">
        <v>0</v>
      </c>
      <c r="BU105" s="179" t="s">
        <v>22</v>
      </c>
      <c r="BV105" s="179">
        <v>2</v>
      </c>
      <c r="BW105" s="179">
        <v>0</v>
      </c>
      <c r="BX105" s="179">
        <v>0</v>
      </c>
      <c r="BY105" s="176" t="s">
        <v>17</v>
      </c>
      <c r="BZ105" s="186" t="s">
        <v>57</v>
      </c>
      <c r="CA105" s="186">
        <v>0</v>
      </c>
      <c r="CB105" s="186">
        <v>0</v>
      </c>
      <c r="CC105" s="186" t="s">
        <v>22</v>
      </c>
      <c r="CD105" s="186">
        <v>2</v>
      </c>
      <c r="CE105" s="186">
        <v>0</v>
      </c>
      <c r="CF105" s="186">
        <v>0</v>
      </c>
      <c r="CG105" s="187" t="s">
        <v>17</v>
      </c>
      <c r="CH105" s="185" t="s">
        <v>8394</v>
      </c>
      <c r="CI105" s="186" t="e">
        <v>#N/A</v>
      </c>
      <c r="CJ105" s="186" t="e">
        <v>#N/A</v>
      </c>
      <c r="CK105" s="186" t="e">
        <v>#N/A</v>
      </c>
      <c r="CL105" s="186" t="e">
        <v>#N/A</v>
      </c>
      <c r="CM105" s="186" t="e">
        <v>#N/A</v>
      </c>
      <c r="CN105" s="186" t="e">
        <v>#N/A</v>
      </c>
      <c r="CO105" s="188" t="e">
        <v>#N/A</v>
      </c>
      <c r="CP105" s="186" t="s">
        <v>62</v>
      </c>
      <c r="CQ105" s="179" t="s">
        <v>14</v>
      </c>
      <c r="CR105" s="179">
        <v>0</v>
      </c>
      <c r="CS105" s="179" t="s">
        <v>60</v>
      </c>
      <c r="CT105" s="179">
        <v>3</v>
      </c>
      <c r="CU105" s="179" t="s">
        <v>61</v>
      </c>
      <c r="CV105" s="179">
        <v>0</v>
      </c>
      <c r="CW105" s="176" t="s">
        <v>17</v>
      </c>
      <c r="CX105" s="186" t="s">
        <v>5069</v>
      </c>
      <c r="CY105" s="183">
        <v>511000</v>
      </c>
      <c r="CZ105" s="183" t="s">
        <v>5064</v>
      </c>
      <c r="DA105" s="183" t="s">
        <v>22</v>
      </c>
      <c r="DB105" s="183">
        <v>2</v>
      </c>
      <c r="DC105" s="183" t="s">
        <v>5068</v>
      </c>
      <c r="DD105" s="183" t="s">
        <v>5065</v>
      </c>
      <c r="DE105" s="189" t="s">
        <v>5054</v>
      </c>
      <c r="DF105" s="185" t="s">
        <v>5070</v>
      </c>
      <c r="DG105" s="175">
        <v>13521000</v>
      </c>
      <c r="DH105" s="179" t="s">
        <v>5064</v>
      </c>
      <c r="DI105" s="179" t="s">
        <v>22</v>
      </c>
      <c r="DJ105" s="179">
        <v>2</v>
      </c>
      <c r="DK105" s="179" t="s">
        <v>5068</v>
      </c>
      <c r="DL105" s="179" t="s">
        <v>5065</v>
      </c>
      <c r="DM105" s="176" t="s">
        <v>5054</v>
      </c>
      <c r="DN105" s="186" t="s">
        <v>5071</v>
      </c>
      <c r="DO105" s="183">
        <v>2676000</v>
      </c>
      <c r="DP105" s="186" t="s">
        <v>5064</v>
      </c>
      <c r="DQ105" s="186" t="s">
        <v>22</v>
      </c>
      <c r="DR105" s="186">
        <v>2</v>
      </c>
      <c r="DS105" s="186" t="s">
        <v>5068</v>
      </c>
      <c r="DT105" s="186" t="s">
        <v>5065</v>
      </c>
      <c r="DU105" s="187" t="s">
        <v>5054</v>
      </c>
      <c r="DV105" s="185" t="s">
        <v>5072</v>
      </c>
      <c r="DW105" s="175">
        <v>498000</v>
      </c>
      <c r="DX105" s="179" t="s">
        <v>5064</v>
      </c>
      <c r="DY105" s="179" t="s">
        <v>22</v>
      </c>
      <c r="DZ105" s="179">
        <v>2</v>
      </c>
      <c r="EA105" s="179" t="s">
        <v>5068</v>
      </c>
      <c r="EB105" s="179" t="s">
        <v>5065</v>
      </c>
      <c r="EC105" s="176" t="s">
        <v>5054</v>
      </c>
      <c r="ED105" s="186" t="s">
        <v>5073</v>
      </c>
      <c r="EE105" s="183">
        <v>13000</v>
      </c>
      <c r="EF105" s="186" t="s">
        <v>5064</v>
      </c>
      <c r="EG105" s="186" t="s">
        <v>22</v>
      </c>
      <c r="EH105" s="186">
        <v>2</v>
      </c>
      <c r="EI105" s="186" t="s">
        <v>5068</v>
      </c>
      <c r="EJ105" s="186" t="s">
        <v>5065</v>
      </c>
      <c r="EK105" s="187" t="s">
        <v>5054</v>
      </c>
      <c r="EL105" s="185" t="s">
        <v>5074</v>
      </c>
      <c r="EM105" s="175">
        <v>0</v>
      </c>
      <c r="EN105" s="179" t="s">
        <v>5064</v>
      </c>
      <c r="EO105" s="179" t="s">
        <v>22</v>
      </c>
      <c r="EP105" s="179">
        <v>2</v>
      </c>
      <c r="EQ105" s="179" t="s">
        <v>5068</v>
      </c>
      <c r="ER105" s="179" t="s">
        <v>5065</v>
      </c>
      <c r="ES105" s="176" t="s">
        <v>5054</v>
      </c>
      <c r="ET105" s="186" t="s">
        <v>64</v>
      </c>
      <c r="EU105" s="186">
        <v>0</v>
      </c>
      <c r="EV105" s="186">
        <v>0</v>
      </c>
      <c r="EW105" s="186" t="s">
        <v>22</v>
      </c>
      <c r="EX105" s="186">
        <v>2</v>
      </c>
      <c r="EY105" s="186">
        <v>0</v>
      </c>
      <c r="EZ105" s="186">
        <v>0</v>
      </c>
      <c r="FA105" s="187" t="s">
        <v>17</v>
      </c>
      <c r="FB105" s="185" t="s">
        <v>59</v>
      </c>
      <c r="FC105" s="179">
        <v>4</v>
      </c>
      <c r="FD105" s="179">
        <v>0</v>
      </c>
      <c r="FE105" s="179" t="s">
        <v>42</v>
      </c>
      <c r="FF105" s="179">
        <v>1</v>
      </c>
      <c r="FG105" s="179" t="s">
        <v>58</v>
      </c>
      <c r="FH105" s="179">
        <v>0</v>
      </c>
      <c r="FI105" s="176" t="s">
        <v>17</v>
      </c>
      <c r="FJ105" s="185" t="s">
        <v>1184</v>
      </c>
      <c r="FK105" s="186">
        <v>0</v>
      </c>
      <c r="FL105" s="186">
        <v>0</v>
      </c>
      <c r="FM105" s="186" t="s">
        <v>22</v>
      </c>
      <c r="FN105" s="186">
        <v>2</v>
      </c>
      <c r="FO105" s="186">
        <v>0</v>
      </c>
      <c r="FP105" s="183">
        <v>0</v>
      </c>
      <c r="FQ105" s="184" t="s">
        <v>1166</v>
      </c>
      <c r="FR105" s="185" t="s">
        <v>1185</v>
      </c>
      <c r="FS105" s="179">
        <v>0</v>
      </c>
      <c r="FT105" s="179">
        <v>0</v>
      </c>
      <c r="FU105" s="179" t="s">
        <v>22</v>
      </c>
      <c r="FV105" s="179">
        <v>2</v>
      </c>
      <c r="FW105" s="179">
        <v>0</v>
      </c>
      <c r="FX105" s="179">
        <v>0</v>
      </c>
      <c r="FY105" s="176" t="s">
        <v>1166</v>
      </c>
      <c r="FZ105" s="186" t="s">
        <v>4425</v>
      </c>
      <c r="GA105" s="186">
        <v>1</v>
      </c>
      <c r="GB105" s="186" t="s">
        <v>3407</v>
      </c>
      <c r="GC105" s="186" t="s">
        <v>22</v>
      </c>
      <c r="GD105" s="186">
        <v>2</v>
      </c>
      <c r="GE105" s="186" t="s">
        <v>3301</v>
      </c>
      <c r="GF105" s="186" t="s">
        <v>3300</v>
      </c>
      <c r="GG105" s="187" t="s">
        <v>4068</v>
      </c>
      <c r="GH105" s="185" t="s">
        <v>4431</v>
      </c>
      <c r="GI105" s="179">
        <v>0</v>
      </c>
      <c r="GJ105" s="179" t="s">
        <v>3407</v>
      </c>
      <c r="GK105" s="179" t="s">
        <v>22</v>
      </c>
      <c r="GL105" s="179">
        <v>2</v>
      </c>
      <c r="GM105" s="179" t="s">
        <v>3301</v>
      </c>
      <c r="GN105" s="179" t="s">
        <v>3300</v>
      </c>
      <c r="GO105" s="176" t="s">
        <v>4068</v>
      </c>
      <c r="GP105" s="186" t="s">
        <v>4426</v>
      </c>
      <c r="GQ105" s="186">
        <v>0</v>
      </c>
      <c r="GR105" s="186" t="s">
        <v>3407</v>
      </c>
      <c r="GS105" s="186" t="s">
        <v>22</v>
      </c>
      <c r="GT105" s="186">
        <v>2</v>
      </c>
      <c r="GU105" s="186" t="s">
        <v>3301</v>
      </c>
      <c r="GV105" s="186" t="s">
        <v>3300</v>
      </c>
      <c r="GW105" s="187" t="s">
        <v>4068</v>
      </c>
      <c r="GX105" s="185" t="s">
        <v>4432</v>
      </c>
      <c r="GY105" s="179">
        <v>0</v>
      </c>
      <c r="GZ105" s="179" t="s">
        <v>3407</v>
      </c>
      <c r="HA105" s="179" t="s">
        <v>22</v>
      </c>
      <c r="HB105" s="179">
        <v>2</v>
      </c>
      <c r="HC105" s="179" t="s">
        <v>3301</v>
      </c>
      <c r="HD105" s="179" t="s">
        <v>3300</v>
      </c>
      <c r="HE105" s="176" t="s">
        <v>4068</v>
      </c>
      <c r="HF105" s="186" t="s">
        <v>4424</v>
      </c>
      <c r="HG105" s="186">
        <v>0</v>
      </c>
      <c r="HH105" s="186" t="s">
        <v>3407</v>
      </c>
      <c r="HI105" s="186" t="s">
        <v>22</v>
      </c>
      <c r="HJ105" s="186">
        <v>2</v>
      </c>
      <c r="HK105" s="186" t="s">
        <v>3301</v>
      </c>
      <c r="HL105" s="186" t="s">
        <v>3300</v>
      </c>
      <c r="HM105" s="187" t="s">
        <v>4068</v>
      </c>
      <c r="HN105" s="185" t="s">
        <v>4430</v>
      </c>
      <c r="HO105" s="179">
        <v>0</v>
      </c>
      <c r="HP105" s="179" t="s">
        <v>3407</v>
      </c>
      <c r="HQ105" s="179" t="s">
        <v>22</v>
      </c>
      <c r="HR105" s="179">
        <v>2</v>
      </c>
      <c r="HS105" s="179" t="s">
        <v>3301</v>
      </c>
      <c r="HT105" s="179" t="s">
        <v>3300</v>
      </c>
      <c r="HU105" s="176" t="s">
        <v>4068</v>
      </c>
      <c r="HV105" s="186" t="s">
        <v>4427</v>
      </c>
      <c r="HW105" s="186">
        <v>0</v>
      </c>
      <c r="HX105" s="186" t="s">
        <v>3407</v>
      </c>
      <c r="HY105" s="186" t="s">
        <v>22</v>
      </c>
      <c r="HZ105" s="186">
        <v>2</v>
      </c>
      <c r="IA105" s="186" t="s">
        <v>3301</v>
      </c>
      <c r="IB105" s="186" t="s">
        <v>3300</v>
      </c>
      <c r="IC105" s="187" t="s">
        <v>4068</v>
      </c>
      <c r="ID105" s="185" t="s">
        <v>4429</v>
      </c>
      <c r="IE105" s="179">
        <v>1</v>
      </c>
      <c r="IF105" s="179" t="s">
        <v>3407</v>
      </c>
      <c r="IG105" s="179" t="s">
        <v>22</v>
      </c>
      <c r="IH105" s="179">
        <v>2</v>
      </c>
      <c r="II105" s="179" t="s">
        <v>3301</v>
      </c>
      <c r="IJ105" s="179" t="s">
        <v>3300</v>
      </c>
      <c r="IK105" s="176" t="s">
        <v>4068</v>
      </c>
      <c r="IL105" s="186" t="s">
        <v>4428</v>
      </c>
      <c r="IM105" s="186">
        <v>0</v>
      </c>
      <c r="IN105" s="186" t="s">
        <v>3407</v>
      </c>
      <c r="IO105" s="186" t="s">
        <v>22</v>
      </c>
      <c r="IP105" s="186">
        <v>2</v>
      </c>
      <c r="IQ105" s="186" t="s">
        <v>3301</v>
      </c>
      <c r="IR105" s="186" t="s">
        <v>3300</v>
      </c>
      <c r="IS105" s="187" t="s">
        <v>4068</v>
      </c>
    </row>
    <row r="106" spans="1:253" s="281" customFormat="1" ht="12.75" customHeight="1" x14ac:dyDescent="0.25">
      <c r="A106" s="281" t="s">
        <v>401</v>
      </c>
      <c r="B106" s="281" t="s">
        <v>7940</v>
      </c>
      <c r="C106" s="281" t="s">
        <v>402</v>
      </c>
      <c r="D106" s="281" t="s">
        <v>403</v>
      </c>
      <c r="E106" s="281" t="s">
        <v>7388</v>
      </c>
      <c r="F106" s="281" t="s">
        <v>3103</v>
      </c>
      <c r="G106" s="174">
        <v>6700000</v>
      </c>
      <c r="H106" s="175" t="s">
        <v>3008</v>
      </c>
      <c r="I106" s="175" t="s">
        <v>42</v>
      </c>
      <c r="J106" s="175">
        <v>1</v>
      </c>
      <c r="K106" s="175" t="s">
        <v>3102</v>
      </c>
      <c r="L106" s="175" t="s">
        <v>3009</v>
      </c>
      <c r="M106" s="176" t="s">
        <v>2990</v>
      </c>
      <c r="N106" s="185" t="s">
        <v>3144</v>
      </c>
      <c r="O106" s="177">
        <v>20720</v>
      </c>
      <c r="P106" s="177" t="s">
        <v>3142</v>
      </c>
      <c r="Q106" s="177" t="s">
        <v>42</v>
      </c>
      <c r="R106" s="177">
        <v>1</v>
      </c>
      <c r="S106" s="177" t="s">
        <v>3119</v>
      </c>
      <c r="T106" s="177" t="s">
        <v>3143</v>
      </c>
      <c r="U106" s="178" t="s">
        <v>3121</v>
      </c>
      <c r="V106" s="185" t="s">
        <v>3100</v>
      </c>
      <c r="W106" s="175">
        <v>6700000</v>
      </c>
      <c r="X106" s="175" t="s">
        <v>3008</v>
      </c>
      <c r="Y106" s="175" t="s">
        <v>42</v>
      </c>
      <c r="Z106" s="175">
        <v>1</v>
      </c>
      <c r="AA106" s="175" t="s">
        <v>3099</v>
      </c>
      <c r="AB106" s="175" t="s">
        <v>3009</v>
      </c>
      <c r="AC106" s="176" t="s">
        <v>2990</v>
      </c>
      <c r="AD106" s="185" t="s">
        <v>3095</v>
      </c>
      <c r="AE106" s="183">
        <v>1400000</v>
      </c>
      <c r="AF106" s="183" t="s">
        <v>3008</v>
      </c>
      <c r="AG106" s="183" t="s">
        <v>22</v>
      </c>
      <c r="AH106" s="183">
        <v>2</v>
      </c>
      <c r="AI106" s="183" t="s">
        <v>3094</v>
      </c>
      <c r="AJ106" s="183" t="s">
        <v>3009</v>
      </c>
      <c r="AK106" s="184" t="s">
        <v>2990</v>
      </c>
      <c r="AL106" s="185" t="s">
        <v>3098</v>
      </c>
      <c r="AM106" s="175">
        <v>454000</v>
      </c>
      <c r="AN106" s="175" t="s">
        <v>3018</v>
      </c>
      <c r="AO106" s="175" t="s">
        <v>22</v>
      </c>
      <c r="AP106" s="175">
        <v>2</v>
      </c>
      <c r="AQ106" s="175" t="s">
        <v>3097</v>
      </c>
      <c r="AR106" s="175" t="s">
        <v>3096</v>
      </c>
      <c r="AS106" s="176" t="s">
        <v>2990</v>
      </c>
      <c r="AT106" s="186" t="s">
        <v>407</v>
      </c>
      <c r="AU106" s="183" t="s">
        <v>14</v>
      </c>
      <c r="AV106" s="183">
        <v>0</v>
      </c>
      <c r="AW106" s="183" t="s">
        <v>22</v>
      </c>
      <c r="AX106" s="183">
        <v>2</v>
      </c>
      <c r="AY106" s="183">
        <v>0</v>
      </c>
      <c r="AZ106" s="183">
        <v>0</v>
      </c>
      <c r="BA106" s="184" t="s">
        <v>332</v>
      </c>
      <c r="BB106" s="185" t="s">
        <v>3093</v>
      </c>
      <c r="BC106" s="175">
        <v>2304</v>
      </c>
      <c r="BD106" s="175" t="s">
        <v>3091</v>
      </c>
      <c r="BE106" s="175" t="s">
        <v>22</v>
      </c>
      <c r="BF106" s="175">
        <v>2</v>
      </c>
      <c r="BG106" s="175" t="s">
        <v>3092</v>
      </c>
      <c r="BH106" s="175" t="s">
        <v>3013</v>
      </c>
      <c r="BI106" s="176" t="s">
        <v>2990</v>
      </c>
      <c r="BJ106" s="186" t="s">
        <v>4739</v>
      </c>
      <c r="BK106" s="186">
        <v>736</v>
      </c>
      <c r="BL106" s="186" t="s">
        <v>4737</v>
      </c>
      <c r="BM106" s="186" t="s">
        <v>60</v>
      </c>
      <c r="BN106" s="186">
        <v>3</v>
      </c>
      <c r="BO106" s="186" t="s">
        <v>4738</v>
      </c>
      <c r="BP106" s="183" t="s">
        <v>3088</v>
      </c>
      <c r="BQ106" s="187" t="s">
        <v>4736</v>
      </c>
      <c r="BR106" s="185" t="s">
        <v>404</v>
      </c>
      <c r="BS106" s="179" t="s">
        <v>14</v>
      </c>
      <c r="BT106" s="179">
        <v>0</v>
      </c>
      <c r="BU106" s="179" t="s">
        <v>22</v>
      </c>
      <c r="BV106" s="179">
        <v>2</v>
      </c>
      <c r="BW106" s="179">
        <v>0</v>
      </c>
      <c r="BX106" s="179">
        <v>0</v>
      </c>
      <c r="BY106" s="176" t="s">
        <v>332</v>
      </c>
      <c r="BZ106" s="186" t="s">
        <v>405</v>
      </c>
      <c r="CA106" s="186" t="s">
        <v>14</v>
      </c>
      <c r="CB106" s="186">
        <v>0</v>
      </c>
      <c r="CC106" s="186" t="s">
        <v>14</v>
      </c>
      <c r="CD106" s="186" t="s">
        <v>14</v>
      </c>
      <c r="CE106" s="186">
        <v>0</v>
      </c>
      <c r="CF106" s="186">
        <v>0</v>
      </c>
      <c r="CG106" s="187" t="s">
        <v>332</v>
      </c>
      <c r="CH106" s="185" t="s">
        <v>8395</v>
      </c>
      <c r="CI106" s="186" t="e">
        <v>#N/A</v>
      </c>
      <c r="CJ106" s="186" t="e">
        <v>#N/A</v>
      </c>
      <c r="CK106" s="186" t="e">
        <v>#N/A</v>
      </c>
      <c r="CL106" s="186" t="e">
        <v>#N/A</v>
      </c>
      <c r="CM106" s="186" t="e">
        <v>#N/A</v>
      </c>
      <c r="CN106" s="186" t="e">
        <v>#N/A</v>
      </c>
      <c r="CO106" s="188" t="e">
        <v>#N/A</v>
      </c>
      <c r="CP106" s="186" t="s">
        <v>1581</v>
      </c>
      <c r="CQ106" s="179" t="s">
        <v>14</v>
      </c>
      <c r="CR106" s="179" t="s">
        <v>14</v>
      </c>
      <c r="CS106" s="179" t="s">
        <v>14</v>
      </c>
      <c r="CT106" s="179" t="s">
        <v>14</v>
      </c>
      <c r="CU106" s="179" t="s">
        <v>1580</v>
      </c>
      <c r="CV106" s="179" t="s">
        <v>1579</v>
      </c>
      <c r="CW106" s="176" t="s">
        <v>1578</v>
      </c>
      <c r="CX106" s="186" t="s">
        <v>3101</v>
      </c>
      <c r="CY106" s="183">
        <v>643000</v>
      </c>
      <c r="CZ106" s="183" t="s">
        <v>4740</v>
      </c>
      <c r="DA106" s="183" t="s">
        <v>22</v>
      </c>
      <c r="DB106" s="183">
        <v>2</v>
      </c>
      <c r="DC106" s="183" t="s">
        <v>4742</v>
      </c>
      <c r="DD106" s="183" t="s">
        <v>4741</v>
      </c>
      <c r="DE106" s="189" t="s">
        <v>4736</v>
      </c>
      <c r="DF106" s="185" t="s">
        <v>4743</v>
      </c>
      <c r="DG106" s="175">
        <v>5300000</v>
      </c>
      <c r="DH106" s="179" t="s">
        <v>4740</v>
      </c>
      <c r="DI106" s="179" t="s">
        <v>22</v>
      </c>
      <c r="DJ106" s="179">
        <v>2</v>
      </c>
      <c r="DK106" s="179" t="s">
        <v>4742</v>
      </c>
      <c r="DL106" s="179" t="s">
        <v>4741</v>
      </c>
      <c r="DM106" s="176" t="s">
        <v>4736</v>
      </c>
      <c r="DN106" s="186" t="s">
        <v>4744</v>
      </c>
      <c r="DO106" s="183">
        <v>757000</v>
      </c>
      <c r="DP106" s="186" t="s">
        <v>4740</v>
      </c>
      <c r="DQ106" s="186" t="s">
        <v>22</v>
      </c>
      <c r="DR106" s="186">
        <v>2</v>
      </c>
      <c r="DS106" s="186" t="s">
        <v>4742</v>
      </c>
      <c r="DT106" s="186" t="s">
        <v>4741</v>
      </c>
      <c r="DU106" s="187" t="s">
        <v>4736</v>
      </c>
      <c r="DV106" s="185" t="s">
        <v>4745</v>
      </c>
      <c r="DW106" s="175">
        <v>548000</v>
      </c>
      <c r="DX106" s="179" t="s">
        <v>4740</v>
      </c>
      <c r="DY106" s="179" t="s">
        <v>22</v>
      </c>
      <c r="DZ106" s="179">
        <v>2</v>
      </c>
      <c r="EA106" s="179" t="s">
        <v>4742</v>
      </c>
      <c r="EB106" s="179" t="s">
        <v>4741</v>
      </c>
      <c r="EC106" s="176" t="s">
        <v>4736</v>
      </c>
      <c r="ED106" s="186" t="s">
        <v>4746</v>
      </c>
      <c r="EE106" s="183">
        <v>95000</v>
      </c>
      <c r="EF106" s="186" t="s">
        <v>4740</v>
      </c>
      <c r="EG106" s="186" t="s">
        <v>22</v>
      </c>
      <c r="EH106" s="186">
        <v>2</v>
      </c>
      <c r="EI106" s="186" t="s">
        <v>4742</v>
      </c>
      <c r="EJ106" s="186" t="s">
        <v>4741</v>
      </c>
      <c r="EK106" s="187" t="s">
        <v>4736</v>
      </c>
      <c r="EL106" s="185" t="s">
        <v>3086</v>
      </c>
      <c r="EM106" s="175">
        <v>0</v>
      </c>
      <c r="EN106" s="179" t="s">
        <v>3083</v>
      </c>
      <c r="EO106" s="179" t="s">
        <v>22</v>
      </c>
      <c r="EP106" s="179">
        <v>2</v>
      </c>
      <c r="EQ106" s="179" t="s">
        <v>3085</v>
      </c>
      <c r="ER106" s="179" t="s">
        <v>3084</v>
      </c>
      <c r="ES106" s="176" t="s">
        <v>2990</v>
      </c>
      <c r="ET106" s="186" t="s">
        <v>3090</v>
      </c>
      <c r="EU106" s="186">
        <v>399</v>
      </c>
      <c r="EV106" s="186" t="s">
        <v>3087</v>
      </c>
      <c r="EW106" s="186" t="s">
        <v>60</v>
      </c>
      <c r="EX106" s="186">
        <v>3</v>
      </c>
      <c r="EY106" s="186" t="s">
        <v>3089</v>
      </c>
      <c r="EZ106" s="186" t="s">
        <v>3088</v>
      </c>
      <c r="FA106" s="187" t="s">
        <v>2990</v>
      </c>
      <c r="FB106" s="185" t="s">
        <v>406</v>
      </c>
      <c r="FC106" s="179">
        <v>3</v>
      </c>
      <c r="FD106" s="179">
        <v>0</v>
      </c>
      <c r="FE106" s="179" t="s">
        <v>22</v>
      </c>
      <c r="FF106" s="179">
        <v>2</v>
      </c>
      <c r="FG106" s="179" t="s">
        <v>393</v>
      </c>
      <c r="FH106" s="179">
        <v>0</v>
      </c>
      <c r="FI106" s="176" t="s">
        <v>332</v>
      </c>
      <c r="FJ106" s="185" t="s">
        <v>408</v>
      </c>
      <c r="FK106" s="186" t="s">
        <v>14</v>
      </c>
      <c r="FL106" s="186">
        <v>0</v>
      </c>
      <c r="FM106" s="186" t="s">
        <v>22</v>
      </c>
      <c r="FN106" s="186">
        <v>2</v>
      </c>
      <c r="FO106" s="186">
        <v>0</v>
      </c>
      <c r="FP106" s="183">
        <v>0</v>
      </c>
      <c r="FQ106" s="184" t="s">
        <v>332</v>
      </c>
      <c r="FR106" s="185" t="s">
        <v>409</v>
      </c>
      <c r="FS106" s="179" t="s">
        <v>14</v>
      </c>
      <c r="FT106" s="179">
        <v>0</v>
      </c>
      <c r="FU106" s="179" t="s">
        <v>22</v>
      </c>
      <c r="FV106" s="179">
        <v>2</v>
      </c>
      <c r="FW106" s="179">
        <v>0</v>
      </c>
      <c r="FX106" s="179">
        <v>0</v>
      </c>
      <c r="FY106" s="176" t="s">
        <v>332</v>
      </c>
      <c r="FZ106" s="186" t="s">
        <v>1700</v>
      </c>
      <c r="GA106" s="186">
        <v>0</v>
      </c>
      <c r="GB106" s="186" t="s">
        <v>1623</v>
      </c>
      <c r="GC106" s="186" t="s">
        <v>42</v>
      </c>
      <c r="GD106" s="186">
        <v>1</v>
      </c>
      <c r="GE106" s="186" t="s">
        <v>1625</v>
      </c>
      <c r="GF106" s="186" t="s">
        <v>1624</v>
      </c>
      <c r="GG106" s="187" t="s">
        <v>1655</v>
      </c>
      <c r="GH106" s="185" t="s">
        <v>1706</v>
      </c>
      <c r="GI106" s="179">
        <v>2</v>
      </c>
      <c r="GJ106" s="179" t="s">
        <v>1623</v>
      </c>
      <c r="GK106" s="179" t="s">
        <v>42</v>
      </c>
      <c r="GL106" s="179">
        <v>1</v>
      </c>
      <c r="GM106" s="179" t="s">
        <v>1625</v>
      </c>
      <c r="GN106" s="179" t="s">
        <v>1624</v>
      </c>
      <c r="GO106" s="176" t="s">
        <v>1655</v>
      </c>
      <c r="GP106" s="186" t="s">
        <v>1701</v>
      </c>
      <c r="GQ106" s="186">
        <v>1</v>
      </c>
      <c r="GR106" s="186" t="s">
        <v>1623</v>
      </c>
      <c r="GS106" s="186" t="s">
        <v>42</v>
      </c>
      <c r="GT106" s="186">
        <v>1</v>
      </c>
      <c r="GU106" s="186" t="s">
        <v>1625</v>
      </c>
      <c r="GV106" s="186" t="s">
        <v>1624</v>
      </c>
      <c r="GW106" s="187" t="s">
        <v>1655</v>
      </c>
      <c r="GX106" s="185" t="s">
        <v>1707</v>
      </c>
      <c r="GY106" s="179">
        <v>0</v>
      </c>
      <c r="GZ106" s="179" t="s">
        <v>1623</v>
      </c>
      <c r="HA106" s="179" t="s">
        <v>42</v>
      </c>
      <c r="HB106" s="179">
        <v>1</v>
      </c>
      <c r="HC106" s="179" t="s">
        <v>1625</v>
      </c>
      <c r="HD106" s="179" t="s">
        <v>1624</v>
      </c>
      <c r="HE106" s="176" t="s">
        <v>1655</v>
      </c>
      <c r="HF106" s="186" t="s">
        <v>1699</v>
      </c>
      <c r="HG106" s="186">
        <v>0</v>
      </c>
      <c r="HH106" s="186" t="s">
        <v>1623</v>
      </c>
      <c r="HI106" s="186" t="s">
        <v>42</v>
      </c>
      <c r="HJ106" s="186">
        <v>1</v>
      </c>
      <c r="HK106" s="186" t="s">
        <v>1625</v>
      </c>
      <c r="HL106" s="186" t="s">
        <v>1624</v>
      </c>
      <c r="HM106" s="187" t="s">
        <v>1655</v>
      </c>
      <c r="HN106" s="185" t="s">
        <v>1705</v>
      </c>
      <c r="HO106" s="179">
        <v>2</v>
      </c>
      <c r="HP106" s="179" t="s">
        <v>1623</v>
      </c>
      <c r="HQ106" s="179" t="s">
        <v>42</v>
      </c>
      <c r="HR106" s="179">
        <v>1</v>
      </c>
      <c r="HS106" s="179" t="s">
        <v>1625</v>
      </c>
      <c r="HT106" s="179" t="s">
        <v>1624</v>
      </c>
      <c r="HU106" s="176" t="s">
        <v>1655</v>
      </c>
      <c r="HV106" s="186" t="s">
        <v>1702</v>
      </c>
      <c r="HW106" s="186">
        <v>1</v>
      </c>
      <c r="HX106" s="186" t="s">
        <v>1623</v>
      </c>
      <c r="HY106" s="186" t="s">
        <v>42</v>
      </c>
      <c r="HZ106" s="186">
        <v>1</v>
      </c>
      <c r="IA106" s="186" t="s">
        <v>1625</v>
      </c>
      <c r="IB106" s="186" t="s">
        <v>1624</v>
      </c>
      <c r="IC106" s="187" t="s">
        <v>1655</v>
      </c>
      <c r="ID106" s="185" t="s">
        <v>1704</v>
      </c>
      <c r="IE106" s="179">
        <v>0</v>
      </c>
      <c r="IF106" s="179" t="s">
        <v>1623</v>
      </c>
      <c r="IG106" s="179" t="s">
        <v>42</v>
      </c>
      <c r="IH106" s="179">
        <v>1</v>
      </c>
      <c r="II106" s="179" t="s">
        <v>1625</v>
      </c>
      <c r="IJ106" s="179" t="s">
        <v>1624</v>
      </c>
      <c r="IK106" s="176" t="s">
        <v>1655</v>
      </c>
      <c r="IL106" s="186" t="s">
        <v>1703</v>
      </c>
      <c r="IM106" s="186">
        <v>2</v>
      </c>
      <c r="IN106" s="186" t="s">
        <v>1623</v>
      </c>
      <c r="IO106" s="186" t="s">
        <v>42</v>
      </c>
      <c r="IP106" s="186">
        <v>1</v>
      </c>
      <c r="IQ106" s="186" t="s">
        <v>1625</v>
      </c>
      <c r="IR106" s="186" t="s">
        <v>1624</v>
      </c>
      <c r="IS106" s="187" t="s">
        <v>1655</v>
      </c>
    </row>
    <row r="107" spans="1:253" s="281" customFormat="1" ht="12.75" customHeight="1" x14ac:dyDescent="0.25">
      <c r="A107" s="281" t="s">
        <v>179</v>
      </c>
      <c r="B107" s="281" t="s">
        <v>7940</v>
      </c>
      <c r="C107" s="281" t="s">
        <v>180</v>
      </c>
      <c r="D107" s="281" t="s">
        <v>181</v>
      </c>
      <c r="E107" s="281" t="s">
        <v>7557</v>
      </c>
      <c r="F107" s="281" t="s">
        <v>6058</v>
      </c>
      <c r="G107" s="174">
        <v>12300000</v>
      </c>
      <c r="H107" s="175" t="s">
        <v>6055</v>
      </c>
      <c r="I107" s="175" t="s">
        <v>22</v>
      </c>
      <c r="J107" s="175">
        <v>2</v>
      </c>
      <c r="K107" s="175" t="s">
        <v>6057</v>
      </c>
      <c r="L107" s="175" t="s">
        <v>6056</v>
      </c>
      <c r="M107" s="176" t="s">
        <v>6035</v>
      </c>
      <c r="N107" s="185" t="s">
        <v>1614</v>
      </c>
      <c r="O107" s="177">
        <v>627340</v>
      </c>
      <c r="P107" s="177" t="s">
        <v>1611</v>
      </c>
      <c r="Q107" s="177" t="s">
        <v>42</v>
      </c>
      <c r="R107" s="177">
        <v>1</v>
      </c>
      <c r="S107" s="177" t="s">
        <v>1613</v>
      </c>
      <c r="T107" s="177" t="s">
        <v>1612</v>
      </c>
      <c r="U107" s="178" t="s">
        <v>1608</v>
      </c>
      <c r="V107" s="185" t="s">
        <v>6060</v>
      </c>
      <c r="W107" s="175">
        <v>12300000</v>
      </c>
      <c r="X107" s="175" t="s">
        <v>6055</v>
      </c>
      <c r="Y107" s="175" t="s">
        <v>22</v>
      </c>
      <c r="Z107" s="175">
        <v>2</v>
      </c>
      <c r="AA107" s="175" t="s">
        <v>6059</v>
      </c>
      <c r="AB107" s="175" t="s">
        <v>6056</v>
      </c>
      <c r="AC107" s="176" t="s">
        <v>6035</v>
      </c>
      <c r="AD107" s="185" t="s">
        <v>6062</v>
      </c>
      <c r="AE107" s="183">
        <v>12300000</v>
      </c>
      <c r="AF107" s="183" t="s">
        <v>6055</v>
      </c>
      <c r="AG107" s="183" t="s">
        <v>22</v>
      </c>
      <c r="AH107" s="183">
        <v>2</v>
      </c>
      <c r="AI107" s="183" t="s">
        <v>6061</v>
      </c>
      <c r="AJ107" s="183" t="s">
        <v>6056</v>
      </c>
      <c r="AK107" s="184" t="s">
        <v>6035</v>
      </c>
      <c r="AL107" s="185" t="s">
        <v>6066</v>
      </c>
      <c r="AM107" s="175">
        <v>4277000</v>
      </c>
      <c r="AN107" s="175" t="s">
        <v>6063</v>
      </c>
      <c r="AO107" s="175" t="s">
        <v>60</v>
      </c>
      <c r="AP107" s="175">
        <v>3</v>
      </c>
      <c r="AQ107" s="175" t="s">
        <v>6065</v>
      </c>
      <c r="AR107" s="175" t="s">
        <v>6064</v>
      </c>
      <c r="AS107" s="176" t="s">
        <v>6035</v>
      </c>
      <c r="AT107" s="186" t="s">
        <v>1341</v>
      </c>
      <c r="AU107" s="183" t="s">
        <v>14</v>
      </c>
      <c r="AV107" s="183" t="s">
        <v>1338</v>
      </c>
      <c r="AW107" s="183" t="s">
        <v>14</v>
      </c>
      <c r="AX107" s="183" t="s">
        <v>14</v>
      </c>
      <c r="AY107" s="183" t="s">
        <v>1340</v>
      </c>
      <c r="AZ107" s="183" t="s">
        <v>1339</v>
      </c>
      <c r="BA107" s="184" t="s">
        <v>1333</v>
      </c>
      <c r="BB107" s="185" t="s">
        <v>1610</v>
      </c>
      <c r="BC107" s="175" t="s">
        <v>14</v>
      </c>
      <c r="BD107" s="175" t="s">
        <v>14</v>
      </c>
      <c r="BE107" s="175" t="s">
        <v>14</v>
      </c>
      <c r="BF107" s="175" t="s">
        <v>14</v>
      </c>
      <c r="BG107" s="175" t="s">
        <v>14</v>
      </c>
      <c r="BH107" s="175" t="s">
        <v>14</v>
      </c>
      <c r="BI107" s="176" t="s">
        <v>1608</v>
      </c>
      <c r="BJ107" s="186" t="s">
        <v>6069</v>
      </c>
      <c r="BK107" s="186">
        <v>1491</v>
      </c>
      <c r="BL107" s="186" t="s">
        <v>6067</v>
      </c>
      <c r="BM107" s="186" t="s">
        <v>60</v>
      </c>
      <c r="BN107" s="186">
        <v>3</v>
      </c>
      <c r="BO107" s="186" t="s">
        <v>6068</v>
      </c>
      <c r="BP107" s="183" t="s">
        <v>773</v>
      </c>
      <c r="BQ107" s="187" t="s">
        <v>6035</v>
      </c>
      <c r="BR107" s="185" t="s">
        <v>182</v>
      </c>
      <c r="BS107" s="179" t="s">
        <v>14</v>
      </c>
      <c r="BT107" s="179">
        <v>0</v>
      </c>
      <c r="BU107" s="179" t="s">
        <v>14</v>
      </c>
      <c r="BV107" s="179" t="s">
        <v>14</v>
      </c>
      <c r="BW107" s="179">
        <v>0</v>
      </c>
      <c r="BX107" s="179">
        <v>0</v>
      </c>
      <c r="BY107" s="176" t="s">
        <v>183</v>
      </c>
      <c r="BZ107" s="186" t="s">
        <v>184</v>
      </c>
      <c r="CA107" s="186" t="s">
        <v>14</v>
      </c>
      <c r="CB107" s="186">
        <v>0</v>
      </c>
      <c r="CC107" s="186" t="s">
        <v>14</v>
      </c>
      <c r="CD107" s="186" t="s">
        <v>14</v>
      </c>
      <c r="CE107" s="186">
        <v>0</v>
      </c>
      <c r="CF107" s="186">
        <v>0</v>
      </c>
      <c r="CG107" s="187" t="s">
        <v>183</v>
      </c>
      <c r="CH107" s="185" t="s">
        <v>8396</v>
      </c>
      <c r="CI107" s="186" t="e">
        <v>#N/A</v>
      </c>
      <c r="CJ107" s="186" t="e">
        <v>#N/A</v>
      </c>
      <c r="CK107" s="186" t="e">
        <v>#N/A</v>
      </c>
      <c r="CL107" s="186" t="e">
        <v>#N/A</v>
      </c>
      <c r="CM107" s="186" t="e">
        <v>#N/A</v>
      </c>
      <c r="CN107" s="186" t="e">
        <v>#N/A</v>
      </c>
      <c r="CO107" s="188" t="e">
        <v>#N/A</v>
      </c>
      <c r="CP107" s="186" t="s">
        <v>1609</v>
      </c>
      <c r="CQ107" s="179" t="s">
        <v>14</v>
      </c>
      <c r="CR107" s="179" t="s">
        <v>14</v>
      </c>
      <c r="CS107" s="179" t="s">
        <v>14</v>
      </c>
      <c r="CT107" s="179" t="s">
        <v>14</v>
      </c>
      <c r="CU107" s="179" t="s">
        <v>14</v>
      </c>
      <c r="CV107" s="179" t="s">
        <v>14</v>
      </c>
      <c r="CW107" s="176" t="s">
        <v>1608</v>
      </c>
      <c r="CX107" s="186" t="s">
        <v>6070</v>
      </c>
      <c r="CY107" s="183">
        <v>5900000</v>
      </c>
      <c r="CZ107" s="183" t="s">
        <v>6055</v>
      </c>
      <c r="DA107" s="183" t="s">
        <v>22</v>
      </c>
      <c r="DB107" s="183">
        <v>2</v>
      </c>
      <c r="DC107" s="183" t="s">
        <v>6071</v>
      </c>
      <c r="DD107" s="183" t="s">
        <v>6056</v>
      </c>
      <c r="DE107" s="189" t="s">
        <v>6035</v>
      </c>
      <c r="DF107" s="185" t="s">
        <v>6072</v>
      </c>
      <c r="DG107" s="175">
        <v>0</v>
      </c>
      <c r="DH107" s="179" t="s">
        <v>6055</v>
      </c>
      <c r="DI107" s="179" t="s">
        <v>22</v>
      </c>
      <c r="DJ107" s="179">
        <v>2</v>
      </c>
      <c r="DK107" s="179" t="s">
        <v>6071</v>
      </c>
      <c r="DL107" s="179" t="s">
        <v>6056</v>
      </c>
      <c r="DM107" s="176" t="s">
        <v>6035</v>
      </c>
      <c r="DN107" s="186" t="s">
        <v>6073</v>
      </c>
      <c r="DO107" s="183">
        <v>6400000</v>
      </c>
      <c r="DP107" s="186" t="s">
        <v>6055</v>
      </c>
      <c r="DQ107" s="186" t="s">
        <v>22</v>
      </c>
      <c r="DR107" s="186">
        <v>2</v>
      </c>
      <c r="DS107" s="186" t="s">
        <v>6071</v>
      </c>
      <c r="DT107" s="186" t="s">
        <v>6056</v>
      </c>
      <c r="DU107" s="187" t="s">
        <v>6035</v>
      </c>
      <c r="DV107" s="185" t="s">
        <v>6074</v>
      </c>
      <c r="DW107" s="175">
        <v>0</v>
      </c>
      <c r="DX107" s="179" t="s">
        <v>6055</v>
      </c>
      <c r="DY107" s="179" t="s">
        <v>22</v>
      </c>
      <c r="DZ107" s="179">
        <v>2</v>
      </c>
      <c r="EA107" s="179" t="s">
        <v>6071</v>
      </c>
      <c r="EB107" s="179" t="s">
        <v>6056</v>
      </c>
      <c r="EC107" s="176" t="s">
        <v>6035</v>
      </c>
      <c r="ED107" s="186" t="s">
        <v>6075</v>
      </c>
      <c r="EE107" s="183">
        <v>5782000</v>
      </c>
      <c r="EF107" s="186" t="s">
        <v>6055</v>
      </c>
      <c r="EG107" s="186" t="s">
        <v>22</v>
      </c>
      <c r="EH107" s="186">
        <v>2</v>
      </c>
      <c r="EI107" s="186" t="s">
        <v>6071</v>
      </c>
      <c r="EJ107" s="186" t="s">
        <v>6056</v>
      </c>
      <c r="EK107" s="187" t="s">
        <v>6035</v>
      </c>
      <c r="EL107" s="185" t="s">
        <v>6076</v>
      </c>
      <c r="EM107" s="175">
        <v>118000</v>
      </c>
      <c r="EN107" s="179" t="s">
        <v>6055</v>
      </c>
      <c r="EO107" s="179" t="s">
        <v>22</v>
      </c>
      <c r="EP107" s="179">
        <v>2</v>
      </c>
      <c r="EQ107" s="179" t="s">
        <v>6071</v>
      </c>
      <c r="ER107" s="179" t="s">
        <v>6056</v>
      </c>
      <c r="ES107" s="176" t="s">
        <v>6035</v>
      </c>
      <c r="ET107" s="186" t="s">
        <v>4006</v>
      </c>
      <c r="EU107" s="186">
        <v>1479</v>
      </c>
      <c r="EV107" s="186" t="s">
        <v>4003</v>
      </c>
      <c r="EW107" s="186" t="s">
        <v>22</v>
      </c>
      <c r="EX107" s="186">
        <v>2</v>
      </c>
      <c r="EY107" s="186" t="s">
        <v>4005</v>
      </c>
      <c r="EZ107" s="186" t="s">
        <v>4004</v>
      </c>
      <c r="FA107" s="187" t="s">
        <v>3928</v>
      </c>
      <c r="FB107" s="185" t="s">
        <v>185</v>
      </c>
      <c r="FC107" s="179">
        <v>5</v>
      </c>
      <c r="FD107" s="179">
        <v>0</v>
      </c>
      <c r="FE107" s="179" t="s">
        <v>42</v>
      </c>
      <c r="FF107" s="179">
        <v>1</v>
      </c>
      <c r="FG107" s="179">
        <v>0</v>
      </c>
      <c r="FH107" s="179">
        <v>0</v>
      </c>
      <c r="FI107" s="176" t="s">
        <v>183</v>
      </c>
      <c r="FJ107" s="185" t="s">
        <v>186</v>
      </c>
      <c r="FK107" s="186" t="s">
        <v>14</v>
      </c>
      <c r="FL107" s="186">
        <v>0</v>
      </c>
      <c r="FM107" s="186" t="s">
        <v>14</v>
      </c>
      <c r="FN107" s="186" t="s">
        <v>14</v>
      </c>
      <c r="FO107" s="186">
        <v>0</v>
      </c>
      <c r="FP107" s="183">
        <v>0</v>
      </c>
      <c r="FQ107" s="184" t="s">
        <v>183</v>
      </c>
      <c r="FR107" s="185" t="s">
        <v>187</v>
      </c>
      <c r="FS107" s="179" t="s">
        <v>14</v>
      </c>
      <c r="FT107" s="179">
        <v>0</v>
      </c>
      <c r="FU107" s="179" t="s">
        <v>14</v>
      </c>
      <c r="FV107" s="179" t="s">
        <v>14</v>
      </c>
      <c r="FW107" s="179">
        <v>0</v>
      </c>
      <c r="FX107" s="179">
        <v>0</v>
      </c>
      <c r="FY107" s="176" t="s">
        <v>183</v>
      </c>
      <c r="FZ107" s="186" t="s">
        <v>4007</v>
      </c>
      <c r="GA107" s="186">
        <v>1</v>
      </c>
      <c r="GB107" s="186" t="s">
        <v>3407</v>
      </c>
      <c r="GC107" s="186" t="s">
        <v>22</v>
      </c>
      <c r="GD107" s="186">
        <v>2</v>
      </c>
      <c r="GE107" s="186" t="s">
        <v>3301</v>
      </c>
      <c r="GF107" s="186" t="s">
        <v>3300</v>
      </c>
      <c r="GG107" s="187" t="s">
        <v>3928</v>
      </c>
      <c r="GH107" s="185" t="s">
        <v>4013</v>
      </c>
      <c r="GI107" s="179">
        <v>1</v>
      </c>
      <c r="GJ107" s="179" t="s">
        <v>3407</v>
      </c>
      <c r="GK107" s="179" t="s">
        <v>22</v>
      </c>
      <c r="GL107" s="179">
        <v>2</v>
      </c>
      <c r="GM107" s="179" t="s">
        <v>3301</v>
      </c>
      <c r="GN107" s="179" t="s">
        <v>3300</v>
      </c>
      <c r="GO107" s="176" t="s">
        <v>3928</v>
      </c>
      <c r="GP107" s="186" t="s">
        <v>4008</v>
      </c>
      <c r="GQ107" s="186">
        <v>2</v>
      </c>
      <c r="GR107" s="186" t="s">
        <v>3407</v>
      </c>
      <c r="GS107" s="186" t="s">
        <v>22</v>
      </c>
      <c r="GT107" s="186">
        <v>2</v>
      </c>
      <c r="GU107" s="186" t="s">
        <v>3301</v>
      </c>
      <c r="GV107" s="186" t="s">
        <v>3300</v>
      </c>
      <c r="GW107" s="187" t="s">
        <v>3928</v>
      </c>
      <c r="GX107" s="185" t="s">
        <v>4014</v>
      </c>
      <c r="GY107" s="179">
        <v>3</v>
      </c>
      <c r="GZ107" s="179" t="s">
        <v>3407</v>
      </c>
      <c r="HA107" s="179" t="s">
        <v>22</v>
      </c>
      <c r="HB107" s="179">
        <v>2</v>
      </c>
      <c r="HC107" s="179" t="s">
        <v>3301</v>
      </c>
      <c r="HD107" s="179" t="s">
        <v>3300</v>
      </c>
      <c r="HE107" s="176" t="s">
        <v>3928</v>
      </c>
      <c r="HF107" s="186" t="s">
        <v>4002</v>
      </c>
      <c r="HG107" s="186">
        <v>1</v>
      </c>
      <c r="HH107" s="186" t="s">
        <v>3407</v>
      </c>
      <c r="HI107" s="186" t="s">
        <v>22</v>
      </c>
      <c r="HJ107" s="186">
        <v>2</v>
      </c>
      <c r="HK107" s="186" t="s">
        <v>3301</v>
      </c>
      <c r="HL107" s="186" t="s">
        <v>3300</v>
      </c>
      <c r="HM107" s="187" t="s">
        <v>3928</v>
      </c>
      <c r="HN107" s="185" t="s">
        <v>4012</v>
      </c>
      <c r="HO107" s="179">
        <v>2</v>
      </c>
      <c r="HP107" s="179" t="s">
        <v>3407</v>
      </c>
      <c r="HQ107" s="179" t="s">
        <v>22</v>
      </c>
      <c r="HR107" s="179">
        <v>2</v>
      </c>
      <c r="HS107" s="179" t="s">
        <v>3301</v>
      </c>
      <c r="HT107" s="179" t="s">
        <v>3300</v>
      </c>
      <c r="HU107" s="176" t="s">
        <v>3928</v>
      </c>
      <c r="HV107" s="186" t="s">
        <v>4009</v>
      </c>
      <c r="HW107" s="186">
        <v>3</v>
      </c>
      <c r="HX107" s="186" t="s">
        <v>3407</v>
      </c>
      <c r="HY107" s="186" t="s">
        <v>22</v>
      </c>
      <c r="HZ107" s="186">
        <v>2</v>
      </c>
      <c r="IA107" s="186" t="s">
        <v>3301</v>
      </c>
      <c r="IB107" s="186" t="s">
        <v>3300</v>
      </c>
      <c r="IC107" s="187" t="s">
        <v>3928</v>
      </c>
      <c r="ID107" s="185" t="s">
        <v>4011</v>
      </c>
      <c r="IE107" s="179">
        <v>2</v>
      </c>
      <c r="IF107" s="179" t="s">
        <v>3407</v>
      </c>
      <c r="IG107" s="179" t="s">
        <v>22</v>
      </c>
      <c r="IH107" s="179">
        <v>2</v>
      </c>
      <c r="II107" s="179" t="s">
        <v>3301</v>
      </c>
      <c r="IJ107" s="179" t="s">
        <v>3300</v>
      </c>
      <c r="IK107" s="176" t="s">
        <v>3928</v>
      </c>
      <c r="IL107" s="186" t="s">
        <v>4010</v>
      </c>
      <c r="IM107" s="186">
        <v>2</v>
      </c>
      <c r="IN107" s="186" t="s">
        <v>3407</v>
      </c>
      <c r="IO107" s="186" t="s">
        <v>22</v>
      </c>
      <c r="IP107" s="186">
        <v>2</v>
      </c>
      <c r="IQ107" s="186" t="s">
        <v>3301</v>
      </c>
      <c r="IR107" s="186" t="s">
        <v>3300</v>
      </c>
      <c r="IS107" s="187" t="s">
        <v>3928</v>
      </c>
    </row>
    <row r="108" spans="1:253" s="281" customFormat="1" ht="12.75" customHeight="1" x14ac:dyDescent="0.25">
      <c r="A108" s="281" t="s">
        <v>1235</v>
      </c>
      <c r="B108" s="281" t="s">
        <v>7953</v>
      </c>
      <c r="C108" s="281" t="s">
        <v>1236</v>
      </c>
      <c r="D108" s="281" t="s">
        <v>181</v>
      </c>
      <c r="E108" s="281" t="s">
        <v>7557</v>
      </c>
      <c r="F108" s="281" t="s">
        <v>7017</v>
      </c>
      <c r="G108" s="174">
        <v>12300000</v>
      </c>
      <c r="H108" s="175" t="s">
        <v>6964</v>
      </c>
      <c r="I108" s="175" t="s">
        <v>42</v>
      </c>
      <c r="J108" s="175">
        <v>1</v>
      </c>
      <c r="K108" s="175" t="s">
        <v>6965</v>
      </c>
      <c r="L108" s="175" t="s">
        <v>6056</v>
      </c>
      <c r="M108" s="176" t="s">
        <v>7018</v>
      </c>
      <c r="N108" s="185" t="s">
        <v>7022</v>
      </c>
      <c r="O108" s="177">
        <v>28836</v>
      </c>
      <c r="P108" s="177" t="s">
        <v>7019</v>
      </c>
      <c r="Q108" s="177" t="s">
        <v>22</v>
      </c>
      <c r="R108" s="177">
        <v>2</v>
      </c>
      <c r="S108" s="177" t="s">
        <v>7021</v>
      </c>
      <c r="T108" s="177" t="s">
        <v>7020</v>
      </c>
      <c r="U108" s="178" t="s">
        <v>7018</v>
      </c>
      <c r="V108" s="185" t="s">
        <v>7026</v>
      </c>
      <c r="W108" s="175">
        <v>1322000</v>
      </c>
      <c r="X108" s="175" t="s">
        <v>7023</v>
      </c>
      <c r="Y108" s="175" t="s">
        <v>60</v>
      </c>
      <c r="Z108" s="175">
        <v>3</v>
      </c>
      <c r="AA108" s="175" t="s">
        <v>7025</v>
      </c>
      <c r="AB108" s="175" t="s">
        <v>7024</v>
      </c>
      <c r="AC108" s="176" t="s">
        <v>7018</v>
      </c>
      <c r="AD108" s="185" t="s">
        <v>7030</v>
      </c>
      <c r="AE108" s="183">
        <v>25000</v>
      </c>
      <c r="AF108" s="183" t="s">
        <v>7027</v>
      </c>
      <c r="AG108" s="183" t="s">
        <v>42</v>
      </c>
      <c r="AH108" s="183">
        <v>1</v>
      </c>
      <c r="AI108" s="183" t="s">
        <v>7029</v>
      </c>
      <c r="AJ108" s="183" t="s">
        <v>7028</v>
      </c>
      <c r="AK108" s="184" t="s">
        <v>7018</v>
      </c>
      <c r="AL108" s="185" t="s">
        <v>7031</v>
      </c>
      <c r="AM108" s="175">
        <v>25000</v>
      </c>
      <c r="AN108" s="175" t="s">
        <v>7027</v>
      </c>
      <c r="AO108" s="175" t="s">
        <v>42</v>
      </c>
      <c r="AP108" s="175">
        <v>1</v>
      </c>
      <c r="AQ108" s="175" t="s">
        <v>7029</v>
      </c>
      <c r="AR108" s="175" t="s">
        <v>7028</v>
      </c>
      <c r="AS108" s="176" t="s">
        <v>7018</v>
      </c>
      <c r="AT108" s="186" t="s">
        <v>1241</v>
      </c>
      <c r="AU108" s="183" t="s">
        <v>14</v>
      </c>
      <c r="AV108" s="183" t="s">
        <v>14</v>
      </c>
      <c r="AW108" s="183" t="s">
        <v>14</v>
      </c>
      <c r="AX108" s="183" t="s">
        <v>14</v>
      </c>
      <c r="AY108" s="183" t="s">
        <v>379</v>
      </c>
      <c r="AZ108" s="183" t="s">
        <v>14</v>
      </c>
      <c r="BA108" s="184" t="s">
        <v>1232</v>
      </c>
      <c r="BB108" s="185" t="s">
        <v>1240</v>
      </c>
      <c r="BC108" s="175" t="s">
        <v>14</v>
      </c>
      <c r="BD108" s="175" t="s">
        <v>14</v>
      </c>
      <c r="BE108" s="175" t="s">
        <v>14</v>
      </c>
      <c r="BF108" s="175" t="s">
        <v>14</v>
      </c>
      <c r="BG108" s="175" t="s">
        <v>379</v>
      </c>
      <c r="BH108" s="175" t="s">
        <v>14</v>
      </c>
      <c r="BI108" s="176" t="s">
        <v>1232</v>
      </c>
      <c r="BJ108" s="186" t="s">
        <v>7034</v>
      </c>
      <c r="BK108" s="186">
        <v>91</v>
      </c>
      <c r="BL108" s="186" t="s">
        <v>7032</v>
      </c>
      <c r="BM108" s="186" t="s">
        <v>22</v>
      </c>
      <c r="BN108" s="186">
        <v>2</v>
      </c>
      <c r="BO108" s="186" t="s">
        <v>7033</v>
      </c>
      <c r="BP108" s="183" t="s">
        <v>6960</v>
      </c>
      <c r="BQ108" s="187" t="s">
        <v>7018</v>
      </c>
      <c r="BR108" s="185" t="s">
        <v>1237</v>
      </c>
      <c r="BS108" s="179">
        <v>0</v>
      </c>
      <c r="BT108" s="179" t="s">
        <v>14</v>
      </c>
      <c r="BU108" s="179" t="s">
        <v>42</v>
      </c>
      <c r="BV108" s="179">
        <v>1</v>
      </c>
      <c r="BW108" s="179" t="s">
        <v>14</v>
      </c>
      <c r="BX108" s="179" t="s">
        <v>14</v>
      </c>
      <c r="BY108" s="176" t="s">
        <v>1232</v>
      </c>
      <c r="BZ108" s="186" t="s">
        <v>1238</v>
      </c>
      <c r="CA108" s="186">
        <v>0</v>
      </c>
      <c r="CB108" s="186" t="s">
        <v>14</v>
      </c>
      <c r="CC108" s="186" t="s">
        <v>42</v>
      </c>
      <c r="CD108" s="186">
        <v>1</v>
      </c>
      <c r="CE108" s="186" t="s">
        <v>14</v>
      </c>
      <c r="CF108" s="186" t="s">
        <v>14</v>
      </c>
      <c r="CG108" s="187" t="s">
        <v>1232</v>
      </c>
      <c r="CH108" s="185" t="s">
        <v>8397</v>
      </c>
      <c r="CI108" s="186" t="e">
        <v>#N/A</v>
      </c>
      <c r="CJ108" s="186" t="e">
        <v>#N/A</v>
      </c>
      <c r="CK108" s="186" t="e">
        <v>#N/A</v>
      </c>
      <c r="CL108" s="186" t="e">
        <v>#N/A</v>
      </c>
      <c r="CM108" s="186" t="e">
        <v>#N/A</v>
      </c>
      <c r="CN108" s="186" t="e">
        <v>#N/A</v>
      </c>
      <c r="CO108" s="188" t="e">
        <v>#N/A</v>
      </c>
      <c r="CP108" s="186" t="s">
        <v>1239</v>
      </c>
      <c r="CQ108" s="179">
        <v>0</v>
      </c>
      <c r="CR108" s="179" t="s">
        <v>14</v>
      </c>
      <c r="CS108" s="179" t="s">
        <v>42</v>
      </c>
      <c r="CT108" s="179">
        <v>1</v>
      </c>
      <c r="CU108" s="179" t="s">
        <v>14</v>
      </c>
      <c r="CV108" s="179" t="s">
        <v>14</v>
      </c>
      <c r="CW108" s="176" t="s">
        <v>1232</v>
      </c>
      <c r="CX108" s="186" t="s">
        <v>7035</v>
      </c>
      <c r="CY108" s="183">
        <v>25000</v>
      </c>
      <c r="CZ108" s="183" t="s">
        <v>7027</v>
      </c>
      <c r="DA108" s="183" t="s">
        <v>22</v>
      </c>
      <c r="DB108" s="183">
        <v>2</v>
      </c>
      <c r="DC108" s="183" t="s">
        <v>7040</v>
      </c>
      <c r="DD108" s="183" t="s">
        <v>7028</v>
      </c>
      <c r="DE108" s="189" t="s">
        <v>7018</v>
      </c>
      <c r="DF108" s="185" t="s">
        <v>7037</v>
      </c>
      <c r="DG108" s="175">
        <v>1296000</v>
      </c>
      <c r="DH108" s="179" t="s">
        <v>7027</v>
      </c>
      <c r="DI108" s="179" t="s">
        <v>22</v>
      </c>
      <c r="DJ108" s="179">
        <v>2</v>
      </c>
      <c r="DK108" s="179" t="s">
        <v>7036</v>
      </c>
      <c r="DL108" s="179" t="s">
        <v>7028</v>
      </c>
      <c r="DM108" s="176" t="s">
        <v>7018</v>
      </c>
      <c r="DN108" s="186" t="s">
        <v>7039</v>
      </c>
      <c r="DO108" s="183">
        <v>0</v>
      </c>
      <c r="DP108" s="186" t="s">
        <v>7027</v>
      </c>
      <c r="DQ108" s="186" t="s">
        <v>22</v>
      </c>
      <c r="DR108" s="186">
        <v>2</v>
      </c>
      <c r="DS108" s="186" t="s">
        <v>7038</v>
      </c>
      <c r="DT108" s="186" t="s">
        <v>7028</v>
      </c>
      <c r="DU108" s="187" t="s">
        <v>7018</v>
      </c>
      <c r="DV108" s="185" t="s">
        <v>7041</v>
      </c>
      <c r="DW108" s="175">
        <v>0</v>
      </c>
      <c r="DX108" s="179" t="s">
        <v>7027</v>
      </c>
      <c r="DY108" s="179" t="s">
        <v>22</v>
      </c>
      <c r="DZ108" s="179">
        <v>2</v>
      </c>
      <c r="EA108" s="179" t="s">
        <v>7040</v>
      </c>
      <c r="EB108" s="179" t="s">
        <v>7028</v>
      </c>
      <c r="EC108" s="176" t="s">
        <v>7018</v>
      </c>
      <c r="ED108" s="186" t="s">
        <v>7042</v>
      </c>
      <c r="EE108" s="183">
        <v>25000</v>
      </c>
      <c r="EF108" s="186" t="s">
        <v>7027</v>
      </c>
      <c r="EG108" s="186" t="s">
        <v>22</v>
      </c>
      <c r="EH108" s="186">
        <v>2</v>
      </c>
      <c r="EI108" s="186" t="s">
        <v>7040</v>
      </c>
      <c r="EJ108" s="186" t="s">
        <v>7028</v>
      </c>
      <c r="EK108" s="187" t="s">
        <v>7018</v>
      </c>
      <c r="EL108" s="185" t="s">
        <v>7044</v>
      </c>
      <c r="EM108" s="175">
        <v>0</v>
      </c>
      <c r="EN108" s="179" t="s">
        <v>14</v>
      </c>
      <c r="EO108" s="179" t="s">
        <v>14</v>
      </c>
      <c r="EP108" s="179" t="s">
        <v>14</v>
      </c>
      <c r="EQ108" s="179" t="s">
        <v>7043</v>
      </c>
      <c r="ER108" s="179" t="s">
        <v>14</v>
      </c>
      <c r="ES108" s="176" t="s">
        <v>7018</v>
      </c>
      <c r="ET108" s="186" t="s">
        <v>7047</v>
      </c>
      <c r="EU108" s="186">
        <v>1631</v>
      </c>
      <c r="EV108" s="186" t="s">
        <v>7045</v>
      </c>
      <c r="EW108" s="186" t="s">
        <v>22</v>
      </c>
      <c r="EX108" s="186">
        <v>2</v>
      </c>
      <c r="EY108" s="186" t="s">
        <v>7046</v>
      </c>
      <c r="EZ108" s="186" t="s">
        <v>7012</v>
      </c>
      <c r="FA108" s="187" t="s">
        <v>7018</v>
      </c>
      <c r="FB108" s="185" t="s">
        <v>7049</v>
      </c>
      <c r="FC108" s="179">
        <v>1</v>
      </c>
      <c r="FD108" s="179" t="s">
        <v>14</v>
      </c>
      <c r="FE108" s="179" t="s">
        <v>22</v>
      </c>
      <c r="FF108" s="179">
        <v>2</v>
      </c>
      <c r="FG108" s="179" t="s">
        <v>7048</v>
      </c>
      <c r="FH108" s="179" t="s">
        <v>14</v>
      </c>
      <c r="FI108" s="176" t="s">
        <v>7018</v>
      </c>
      <c r="FJ108" s="185" t="s">
        <v>1242</v>
      </c>
      <c r="FK108" s="186" t="s">
        <v>14</v>
      </c>
      <c r="FL108" s="186" t="s">
        <v>14</v>
      </c>
      <c r="FM108" s="186" t="s">
        <v>14</v>
      </c>
      <c r="FN108" s="186" t="s">
        <v>14</v>
      </c>
      <c r="FO108" s="186" t="s">
        <v>379</v>
      </c>
      <c r="FP108" s="183" t="s">
        <v>14</v>
      </c>
      <c r="FQ108" s="184" t="s">
        <v>1232</v>
      </c>
      <c r="FR108" s="185" t="s">
        <v>1243</v>
      </c>
      <c r="FS108" s="179" t="s">
        <v>14</v>
      </c>
      <c r="FT108" s="179" t="s">
        <v>14</v>
      </c>
      <c r="FU108" s="179" t="s">
        <v>14</v>
      </c>
      <c r="FV108" s="179" t="s">
        <v>14</v>
      </c>
      <c r="FW108" s="179" t="s">
        <v>379</v>
      </c>
      <c r="FX108" s="179" t="s">
        <v>14</v>
      </c>
      <c r="FY108" s="176" t="s">
        <v>1232</v>
      </c>
      <c r="FZ108" s="186" t="s">
        <v>1709</v>
      </c>
      <c r="GA108" s="186">
        <v>1</v>
      </c>
      <c r="GB108" s="186" t="s">
        <v>1623</v>
      </c>
      <c r="GC108" s="186" t="s">
        <v>42</v>
      </c>
      <c r="GD108" s="186">
        <v>1</v>
      </c>
      <c r="GE108" s="186" t="s">
        <v>1625</v>
      </c>
      <c r="GF108" s="186" t="s">
        <v>1624</v>
      </c>
      <c r="GG108" s="187" t="s">
        <v>1655</v>
      </c>
      <c r="GH108" s="185" t="s">
        <v>1715</v>
      </c>
      <c r="GI108" s="179">
        <v>3</v>
      </c>
      <c r="GJ108" s="179" t="s">
        <v>1623</v>
      </c>
      <c r="GK108" s="179" t="s">
        <v>42</v>
      </c>
      <c r="GL108" s="179">
        <v>1</v>
      </c>
      <c r="GM108" s="179" t="s">
        <v>1625</v>
      </c>
      <c r="GN108" s="179" t="s">
        <v>1624</v>
      </c>
      <c r="GO108" s="176" t="s">
        <v>1655</v>
      </c>
      <c r="GP108" s="186" t="s">
        <v>1710</v>
      </c>
      <c r="GQ108" s="186">
        <v>2</v>
      </c>
      <c r="GR108" s="186" t="s">
        <v>1623</v>
      </c>
      <c r="GS108" s="186" t="s">
        <v>42</v>
      </c>
      <c r="GT108" s="186">
        <v>1</v>
      </c>
      <c r="GU108" s="186" t="s">
        <v>1625</v>
      </c>
      <c r="GV108" s="186" t="s">
        <v>1624</v>
      </c>
      <c r="GW108" s="187" t="s">
        <v>1655</v>
      </c>
      <c r="GX108" s="185" t="s">
        <v>1716</v>
      </c>
      <c r="GY108" s="179">
        <v>3</v>
      </c>
      <c r="GZ108" s="179" t="s">
        <v>1623</v>
      </c>
      <c r="HA108" s="179" t="s">
        <v>42</v>
      </c>
      <c r="HB108" s="179">
        <v>1</v>
      </c>
      <c r="HC108" s="179" t="s">
        <v>1625</v>
      </c>
      <c r="HD108" s="179" t="s">
        <v>1624</v>
      </c>
      <c r="HE108" s="176" t="s">
        <v>1655</v>
      </c>
      <c r="HF108" s="186" t="s">
        <v>1708</v>
      </c>
      <c r="HG108" s="186">
        <v>2</v>
      </c>
      <c r="HH108" s="186" t="s">
        <v>1623</v>
      </c>
      <c r="HI108" s="186" t="s">
        <v>42</v>
      </c>
      <c r="HJ108" s="186">
        <v>1</v>
      </c>
      <c r="HK108" s="186" t="s">
        <v>1625</v>
      </c>
      <c r="HL108" s="186" t="s">
        <v>1624</v>
      </c>
      <c r="HM108" s="187" t="s">
        <v>1655</v>
      </c>
      <c r="HN108" s="185" t="s">
        <v>1714</v>
      </c>
      <c r="HO108" s="179">
        <v>2</v>
      </c>
      <c r="HP108" s="179" t="s">
        <v>1623</v>
      </c>
      <c r="HQ108" s="179" t="s">
        <v>42</v>
      </c>
      <c r="HR108" s="179">
        <v>1</v>
      </c>
      <c r="HS108" s="179" t="s">
        <v>1625</v>
      </c>
      <c r="HT108" s="179" t="s">
        <v>1624</v>
      </c>
      <c r="HU108" s="176" t="s">
        <v>1655</v>
      </c>
      <c r="HV108" s="186" t="s">
        <v>1711</v>
      </c>
      <c r="HW108" s="186">
        <v>2</v>
      </c>
      <c r="HX108" s="186" t="s">
        <v>1623</v>
      </c>
      <c r="HY108" s="186" t="s">
        <v>42</v>
      </c>
      <c r="HZ108" s="186">
        <v>1</v>
      </c>
      <c r="IA108" s="186" t="s">
        <v>1625</v>
      </c>
      <c r="IB108" s="186" t="s">
        <v>1624</v>
      </c>
      <c r="IC108" s="187" t="s">
        <v>1655</v>
      </c>
      <c r="ID108" s="185" t="s">
        <v>1713</v>
      </c>
      <c r="IE108" s="179">
        <v>2</v>
      </c>
      <c r="IF108" s="179" t="s">
        <v>1623</v>
      </c>
      <c r="IG108" s="179" t="s">
        <v>42</v>
      </c>
      <c r="IH108" s="179">
        <v>1</v>
      </c>
      <c r="II108" s="179" t="s">
        <v>1625</v>
      </c>
      <c r="IJ108" s="179" t="s">
        <v>1624</v>
      </c>
      <c r="IK108" s="176" t="s">
        <v>1655</v>
      </c>
      <c r="IL108" s="186" t="s">
        <v>1712</v>
      </c>
      <c r="IM108" s="186">
        <v>2</v>
      </c>
      <c r="IN108" s="186" t="s">
        <v>1623</v>
      </c>
      <c r="IO108" s="186" t="s">
        <v>42</v>
      </c>
      <c r="IP108" s="186">
        <v>1</v>
      </c>
      <c r="IQ108" s="186" t="s">
        <v>1625</v>
      </c>
      <c r="IR108" s="186" t="s">
        <v>1624</v>
      </c>
      <c r="IS108" s="187" t="s">
        <v>1655</v>
      </c>
    </row>
    <row r="109" spans="1:253" s="281" customFormat="1" ht="12.75" customHeight="1" x14ac:dyDescent="0.25">
      <c r="A109" s="281" t="s">
        <v>2564</v>
      </c>
      <c r="B109" s="281" t="s">
        <v>7995</v>
      </c>
      <c r="C109" s="281" t="s">
        <v>2565</v>
      </c>
      <c r="D109" s="281" t="s">
        <v>181</v>
      </c>
      <c r="E109" s="281" t="s">
        <v>7557</v>
      </c>
      <c r="F109" s="281" t="s">
        <v>6966</v>
      </c>
      <c r="G109" s="174">
        <v>12300000</v>
      </c>
      <c r="H109" s="175" t="s">
        <v>6964</v>
      </c>
      <c r="I109" s="175" t="s">
        <v>42</v>
      </c>
      <c r="J109" s="175">
        <v>1</v>
      </c>
      <c r="K109" s="175" t="s">
        <v>6965</v>
      </c>
      <c r="L109" s="175" t="s">
        <v>6056</v>
      </c>
      <c r="M109" s="176" t="s">
        <v>6967</v>
      </c>
      <c r="N109" s="185" t="s">
        <v>6971</v>
      </c>
      <c r="O109" s="177">
        <v>175003</v>
      </c>
      <c r="P109" s="177" t="s">
        <v>6968</v>
      </c>
      <c r="Q109" s="177" t="s">
        <v>22</v>
      </c>
      <c r="R109" s="177">
        <v>2</v>
      </c>
      <c r="S109" s="177" t="s">
        <v>6970</v>
      </c>
      <c r="T109" s="177" t="s">
        <v>6969</v>
      </c>
      <c r="U109" s="178" t="s">
        <v>6967</v>
      </c>
      <c r="V109" s="185" t="s">
        <v>6975</v>
      </c>
      <c r="W109" s="175">
        <v>3049000</v>
      </c>
      <c r="X109" s="175" t="s">
        <v>6972</v>
      </c>
      <c r="Y109" s="175" t="s">
        <v>60</v>
      </c>
      <c r="Z109" s="175">
        <v>3</v>
      </c>
      <c r="AA109" s="175" t="s">
        <v>6974</v>
      </c>
      <c r="AB109" s="175" t="s">
        <v>6973</v>
      </c>
      <c r="AC109" s="176" t="s">
        <v>6967</v>
      </c>
      <c r="AD109" s="185" t="s">
        <v>6979</v>
      </c>
      <c r="AE109" s="183">
        <v>166000</v>
      </c>
      <c r="AF109" s="183" t="s">
        <v>6976</v>
      </c>
      <c r="AG109" s="183" t="s">
        <v>22</v>
      </c>
      <c r="AH109" s="183">
        <v>2</v>
      </c>
      <c r="AI109" s="183" t="s">
        <v>6978</v>
      </c>
      <c r="AJ109" s="183" t="s">
        <v>6977</v>
      </c>
      <c r="AK109" s="184" t="s">
        <v>6967</v>
      </c>
      <c r="AL109" s="185" t="s">
        <v>6983</v>
      </c>
      <c r="AM109" s="175">
        <v>66000</v>
      </c>
      <c r="AN109" s="175" t="s">
        <v>6980</v>
      </c>
      <c r="AO109" s="175" t="s">
        <v>60</v>
      </c>
      <c r="AP109" s="175">
        <v>3</v>
      </c>
      <c r="AQ109" s="175" t="s">
        <v>6982</v>
      </c>
      <c r="AR109" s="175" t="s">
        <v>6981</v>
      </c>
      <c r="AS109" s="176" t="s">
        <v>6967</v>
      </c>
      <c r="AT109" s="186" t="s">
        <v>6987</v>
      </c>
      <c r="AU109" s="183">
        <v>5</v>
      </c>
      <c r="AV109" s="183" t="s">
        <v>6984</v>
      </c>
      <c r="AW109" s="183" t="s">
        <v>60</v>
      </c>
      <c r="AX109" s="183">
        <v>3</v>
      </c>
      <c r="AY109" s="183" t="s">
        <v>6986</v>
      </c>
      <c r="AZ109" s="183" t="s">
        <v>6985</v>
      </c>
      <c r="BA109" s="184" t="s">
        <v>6967</v>
      </c>
      <c r="BB109" s="185" t="s">
        <v>6990</v>
      </c>
      <c r="BC109" s="175">
        <v>199</v>
      </c>
      <c r="BD109" s="175" t="s">
        <v>6988</v>
      </c>
      <c r="BE109" s="175" t="s">
        <v>60</v>
      </c>
      <c r="BF109" s="175">
        <v>3</v>
      </c>
      <c r="BG109" s="175" t="s">
        <v>6989</v>
      </c>
      <c r="BH109" s="175" t="s">
        <v>6977</v>
      </c>
      <c r="BI109" s="176" t="s">
        <v>6967</v>
      </c>
      <c r="BJ109" s="186" t="s">
        <v>6994</v>
      </c>
      <c r="BK109" s="186">
        <v>35</v>
      </c>
      <c r="BL109" s="186" t="s">
        <v>6991</v>
      </c>
      <c r="BM109" s="186" t="s">
        <v>22</v>
      </c>
      <c r="BN109" s="186">
        <v>2</v>
      </c>
      <c r="BO109" s="186" t="s">
        <v>6993</v>
      </c>
      <c r="BP109" s="183" t="s">
        <v>6992</v>
      </c>
      <c r="BQ109" s="187" t="s">
        <v>6967</v>
      </c>
      <c r="BR109" s="185" t="s">
        <v>6995</v>
      </c>
      <c r="BS109" s="179">
        <v>0</v>
      </c>
      <c r="BT109" s="179" t="s">
        <v>14</v>
      </c>
      <c r="BU109" s="179" t="s">
        <v>14</v>
      </c>
      <c r="BV109" s="179" t="s">
        <v>14</v>
      </c>
      <c r="BW109" s="179" t="s">
        <v>14</v>
      </c>
      <c r="BX109" s="179" t="s">
        <v>14</v>
      </c>
      <c r="BY109" s="176" t="s">
        <v>6967</v>
      </c>
      <c r="BZ109" s="186" t="s">
        <v>6998</v>
      </c>
      <c r="CA109" s="186">
        <v>4277</v>
      </c>
      <c r="CB109" s="186" t="s">
        <v>6996</v>
      </c>
      <c r="CC109" s="186" t="s">
        <v>60</v>
      </c>
      <c r="CD109" s="186">
        <v>3</v>
      </c>
      <c r="CE109" s="186" t="s">
        <v>6997</v>
      </c>
      <c r="CF109" s="186" t="s">
        <v>6981</v>
      </c>
      <c r="CG109" s="187" t="s">
        <v>6967</v>
      </c>
      <c r="CH109" s="185" t="s">
        <v>8398</v>
      </c>
      <c r="CI109" s="186" t="e">
        <v>#N/A</v>
      </c>
      <c r="CJ109" s="186" t="e">
        <v>#N/A</v>
      </c>
      <c r="CK109" s="186" t="e">
        <v>#N/A</v>
      </c>
      <c r="CL109" s="186" t="e">
        <v>#N/A</v>
      </c>
      <c r="CM109" s="186" t="e">
        <v>#N/A</v>
      </c>
      <c r="CN109" s="186" t="e">
        <v>#N/A</v>
      </c>
      <c r="CO109" s="188" t="e">
        <v>#N/A</v>
      </c>
      <c r="CP109" s="186" t="s">
        <v>6999</v>
      </c>
      <c r="CQ109" s="179">
        <v>0</v>
      </c>
      <c r="CR109" s="179" t="s">
        <v>14</v>
      </c>
      <c r="CS109" s="179" t="s">
        <v>14</v>
      </c>
      <c r="CT109" s="179" t="s">
        <v>14</v>
      </c>
      <c r="CU109" s="179" t="s">
        <v>14</v>
      </c>
      <c r="CV109" s="179" t="s">
        <v>14</v>
      </c>
      <c r="CW109" s="176" t="s">
        <v>6967</v>
      </c>
      <c r="CX109" s="186" t="s">
        <v>7001</v>
      </c>
      <c r="CY109" s="183">
        <v>166000</v>
      </c>
      <c r="CZ109" s="183" t="s">
        <v>6991</v>
      </c>
      <c r="DA109" s="183" t="s">
        <v>60</v>
      </c>
      <c r="DB109" s="183">
        <v>3</v>
      </c>
      <c r="DC109" s="183" t="s">
        <v>7006</v>
      </c>
      <c r="DD109" s="183" t="s">
        <v>6992</v>
      </c>
      <c r="DE109" s="189" t="s">
        <v>6967</v>
      </c>
      <c r="DF109" s="185" t="s">
        <v>7003</v>
      </c>
      <c r="DG109" s="175">
        <v>2883000</v>
      </c>
      <c r="DH109" s="179" t="s">
        <v>7002</v>
      </c>
      <c r="DI109" s="179" t="s">
        <v>22</v>
      </c>
      <c r="DJ109" s="179">
        <v>2</v>
      </c>
      <c r="DK109" s="179" t="s">
        <v>7000</v>
      </c>
      <c r="DL109" s="179" t="s">
        <v>6992</v>
      </c>
      <c r="DM109" s="176" t="s">
        <v>6967</v>
      </c>
      <c r="DN109" s="186" t="s">
        <v>7005</v>
      </c>
      <c r="DO109" s="183">
        <v>0</v>
      </c>
      <c r="DP109" s="186" t="s">
        <v>7004</v>
      </c>
      <c r="DQ109" s="186" t="s">
        <v>22</v>
      </c>
      <c r="DR109" s="186">
        <v>2</v>
      </c>
      <c r="DS109" s="186" t="s">
        <v>7000</v>
      </c>
      <c r="DT109" s="186" t="s">
        <v>6992</v>
      </c>
      <c r="DU109" s="187" t="s">
        <v>6967</v>
      </c>
      <c r="DV109" s="185" t="s">
        <v>7007</v>
      </c>
      <c r="DW109" s="175">
        <v>154000</v>
      </c>
      <c r="DX109" s="179" t="s">
        <v>6991</v>
      </c>
      <c r="DY109" s="179" t="s">
        <v>60</v>
      </c>
      <c r="DZ109" s="179">
        <v>3</v>
      </c>
      <c r="EA109" s="179" t="s">
        <v>7006</v>
      </c>
      <c r="EB109" s="179" t="s">
        <v>6992</v>
      </c>
      <c r="EC109" s="176" t="s">
        <v>6967</v>
      </c>
      <c r="ED109" s="186" t="s">
        <v>7008</v>
      </c>
      <c r="EE109" s="183">
        <v>12000</v>
      </c>
      <c r="EF109" s="186" t="s">
        <v>6991</v>
      </c>
      <c r="EG109" s="186" t="s">
        <v>60</v>
      </c>
      <c r="EH109" s="186">
        <v>3</v>
      </c>
      <c r="EI109" s="186" t="s">
        <v>7000</v>
      </c>
      <c r="EJ109" s="186" t="s">
        <v>6992</v>
      </c>
      <c r="EK109" s="187" t="s">
        <v>6967</v>
      </c>
      <c r="EL109" s="185" t="s">
        <v>7010</v>
      </c>
      <c r="EM109" s="175">
        <v>0</v>
      </c>
      <c r="EN109" s="179" t="s">
        <v>6991</v>
      </c>
      <c r="EO109" s="179" t="s">
        <v>42</v>
      </c>
      <c r="EP109" s="179">
        <v>1</v>
      </c>
      <c r="EQ109" s="179" t="s">
        <v>7009</v>
      </c>
      <c r="ER109" s="179" t="s">
        <v>6992</v>
      </c>
      <c r="ES109" s="176" t="s">
        <v>6967</v>
      </c>
      <c r="ET109" s="186" t="s">
        <v>7014</v>
      </c>
      <c r="EU109" s="186">
        <v>1631</v>
      </c>
      <c r="EV109" s="186" t="s">
        <v>7011</v>
      </c>
      <c r="EW109" s="186" t="s">
        <v>22</v>
      </c>
      <c r="EX109" s="186">
        <v>2</v>
      </c>
      <c r="EY109" s="186" t="s">
        <v>7013</v>
      </c>
      <c r="EZ109" s="186" t="s">
        <v>7012</v>
      </c>
      <c r="FA109" s="187" t="s">
        <v>6967</v>
      </c>
      <c r="FB109" s="185" t="s">
        <v>7016</v>
      </c>
      <c r="FC109" s="179">
        <v>2</v>
      </c>
      <c r="FD109" s="179" t="s">
        <v>14</v>
      </c>
      <c r="FE109" s="179" t="s">
        <v>22</v>
      </c>
      <c r="FF109" s="179">
        <v>2</v>
      </c>
      <c r="FG109" s="179" t="s">
        <v>7015</v>
      </c>
      <c r="FH109" s="179" t="s">
        <v>14</v>
      </c>
      <c r="FI109" s="176" t="s">
        <v>6967</v>
      </c>
      <c r="FJ109" s="185" t="s">
        <v>2570</v>
      </c>
      <c r="FK109" s="186" t="s">
        <v>14</v>
      </c>
      <c r="FL109" s="186" t="s">
        <v>14</v>
      </c>
      <c r="FM109" s="186" t="s">
        <v>14</v>
      </c>
      <c r="FN109" s="186" t="s">
        <v>14</v>
      </c>
      <c r="FO109" s="186" t="s">
        <v>14</v>
      </c>
      <c r="FP109" s="183" t="s">
        <v>14</v>
      </c>
      <c r="FQ109" s="184" t="s">
        <v>2563</v>
      </c>
      <c r="FR109" s="185" t="s">
        <v>2571</v>
      </c>
      <c r="FS109" s="179" t="s">
        <v>14</v>
      </c>
      <c r="FT109" s="179" t="s">
        <v>14</v>
      </c>
      <c r="FU109" s="179" t="s">
        <v>14</v>
      </c>
      <c r="FV109" s="179" t="s">
        <v>14</v>
      </c>
      <c r="FW109" s="179" t="s">
        <v>14</v>
      </c>
      <c r="FX109" s="179" t="s">
        <v>14</v>
      </c>
      <c r="FY109" s="176" t="s">
        <v>2563</v>
      </c>
      <c r="FZ109" s="186" t="s">
        <v>2567</v>
      </c>
      <c r="GA109" s="186">
        <v>1</v>
      </c>
      <c r="GB109" s="186" t="s">
        <v>1623</v>
      </c>
      <c r="GC109" s="186" t="s">
        <v>42</v>
      </c>
      <c r="GD109" s="186">
        <v>1</v>
      </c>
      <c r="GE109" s="186" t="s">
        <v>1625</v>
      </c>
      <c r="GF109" s="186" t="s">
        <v>1624</v>
      </c>
      <c r="GG109" s="187" t="s">
        <v>2563</v>
      </c>
      <c r="GH109" s="185" t="s">
        <v>2575</v>
      </c>
      <c r="GI109" s="179">
        <v>3</v>
      </c>
      <c r="GJ109" s="179" t="s">
        <v>1623</v>
      </c>
      <c r="GK109" s="179" t="s">
        <v>42</v>
      </c>
      <c r="GL109" s="179">
        <v>1</v>
      </c>
      <c r="GM109" s="179" t="s">
        <v>1625</v>
      </c>
      <c r="GN109" s="179" t="s">
        <v>1624</v>
      </c>
      <c r="GO109" s="176" t="s">
        <v>2563</v>
      </c>
      <c r="GP109" s="186" t="s">
        <v>2568</v>
      </c>
      <c r="GQ109" s="186">
        <v>2</v>
      </c>
      <c r="GR109" s="186" t="s">
        <v>1623</v>
      </c>
      <c r="GS109" s="186" t="s">
        <v>42</v>
      </c>
      <c r="GT109" s="186">
        <v>1</v>
      </c>
      <c r="GU109" s="186" t="s">
        <v>1625</v>
      </c>
      <c r="GV109" s="186" t="s">
        <v>1624</v>
      </c>
      <c r="GW109" s="187" t="s">
        <v>2563</v>
      </c>
      <c r="GX109" s="185" t="s">
        <v>2576</v>
      </c>
      <c r="GY109" s="179">
        <v>3</v>
      </c>
      <c r="GZ109" s="179" t="s">
        <v>1623</v>
      </c>
      <c r="HA109" s="179" t="s">
        <v>42</v>
      </c>
      <c r="HB109" s="179">
        <v>1</v>
      </c>
      <c r="HC109" s="179" t="s">
        <v>1625</v>
      </c>
      <c r="HD109" s="179" t="s">
        <v>1624</v>
      </c>
      <c r="HE109" s="176" t="s">
        <v>2563</v>
      </c>
      <c r="HF109" s="186" t="s">
        <v>2566</v>
      </c>
      <c r="HG109" s="186">
        <v>2</v>
      </c>
      <c r="HH109" s="186" t="s">
        <v>1623</v>
      </c>
      <c r="HI109" s="186" t="s">
        <v>42</v>
      </c>
      <c r="HJ109" s="186">
        <v>1</v>
      </c>
      <c r="HK109" s="186" t="s">
        <v>1625</v>
      </c>
      <c r="HL109" s="186" t="s">
        <v>1624</v>
      </c>
      <c r="HM109" s="187" t="s">
        <v>2563</v>
      </c>
      <c r="HN109" s="185" t="s">
        <v>2574</v>
      </c>
      <c r="HO109" s="179">
        <v>3</v>
      </c>
      <c r="HP109" s="179" t="s">
        <v>1623</v>
      </c>
      <c r="HQ109" s="179" t="s">
        <v>42</v>
      </c>
      <c r="HR109" s="179">
        <v>1</v>
      </c>
      <c r="HS109" s="179" t="s">
        <v>1625</v>
      </c>
      <c r="HT109" s="179" t="s">
        <v>1624</v>
      </c>
      <c r="HU109" s="176" t="s">
        <v>2563</v>
      </c>
      <c r="HV109" s="186" t="s">
        <v>2569</v>
      </c>
      <c r="HW109" s="186">
        <v>2</v>
      </c>
      <c r="HX109" s="186" t="s">
        <v>1623</v>
      </c>
      <c r="HY109" s="186" t="s">
        <v>42</v>
      </c>
      <c r="HZ109" s="186">
        <v>1</v>
      </c>
      <c r="IA109" s="186" t="s">
        <v>1625</v>
      </c>
      <c r="IB109" s="186" t="s">
        <v>1624</v>
      </c>
      <c r="IC109" s="187" t="s">
        <v>2563</v>
      </c>
      <c r="ID109" s="185" t="s">
        <v>2573</v>
      </c>
      <c r="IE109" s="179">
        <v>2</v>
      </c>
      <c r="IF109" s="179" t="s">
        <v>1623</v>
      </c>
      <c r="IG109" s="179" t="s">
        <v>42</v>
      </c>
      <c r="IH109" s="179">
        <v>1</v>
      </c>
      <c r="II109" s="179" t="s">
        <v>1625</v>
      </c>
      <c r="IJ109" s="179" t="s">
        <v>1624</v>
      </c>
      <c r="IK109" s="176" t="s">
        <v>2563</v>
      </c>
      <c r="IL109" s="186" t="s">
        <v>2572</v>
      </c>
      <c r="IM109" s="186">
        <v>2</v>
      </c>
      <c r="IN109" s="186" t="s">
        <v>1623</v>
      </c>
      <c r="IO109" s="186" t="s">
        <v>42</v>
      </c>
      <c r="IP109" s="186">
        <v>1</v>
      </c>
      <c r="IQ109" s="186" t="s">
        <v>1625</v>
      </c>
      <c r="IR109" s="186" t="s">
        <v>1624</v>
      </c>
      <c r="IS109" s="187" t="s">
        <v>2563</v>
      </c>
    </row>
    <row r="110" spans="1:253" s="281" customFormat="1" ht="12.75" customHeight="1" x14ac:dyDescent="0.25">
      <c r="A110" s="281" t="s">
        <v>570</v>
      </c>
      <c r="B110" s="281" t="s">
        <v>7940</v>
      </c>
      <c r="C110" s="281" t="s">
        <v>571</v>
      </c>
      <c r="D110" s="281" t="s">
        <v>572</v>
      </c>
      <c r="E110" s="281" t="s">
        <v>7560</v>
      </c>
      <c r="F110" s="281" t="s">
        <v>1512</v>
      </c>
      <c r="G110" s="174">
        <v>11685000</v>
      </c>
      <c r="H110" s="175" t="s">
        <v>1507</v>
      </c>
      <c r="I110" s="175" t="s">
        <v>22</v>
      </c>
      <c r="J110" s="175">
        <v>2</v>
      </c>
      <c r="K110" s="175" t="s">
        <v>1509</v>
      </c>
      <c r="L110" s="175" t="s">
        <v>1508</v>
      </c>
      <c r="M110" s="176" t="s">
        <v>1468</v>
      </c>
      <c r="N110" s="185" t="s">
        <v>1379</v>
      </c>
      <c r="O110" s="177">
        <v>644000</v>
      </c>
      <c r="P110" s="177" t="s">
        <v>1376</v>
      </c>
      <c r="Q110" s="177" t="s">
        <v>42</v>
      </c>
      <c r="R110" s="177">
        <v>1</v>
      </c>
      <c r="S110" s="177" t="s">
        <v>1378</v>
      </c>
      <c r="T110" s="177" t="s">
        <v>1377</v>
      </c>
      <c r="U110" s="178" t="s">
        <v>1359</v>
      </c>
      <c r="V110" s="185" t="s">
        <v>1511</v>
      </c>
      <c r="W110" s="175">
        <v>11685000</v>
      </c>
      <c r="X110" s="175" t="s">
        <v>1507</v>
      </c>
      <c r="Y110" s="175" t="s">
        <v>22</v>
      </c>
      <c r="Z110" s="175">
        <v>2</v>
      </c>
      <c r="AA110" s="175" t="s">
        <v>1509</v>
      </c>
      <c r="AB110" s="175" t="s">
        <v>1508</v>
      </c>
      <c r="AC110" s="176" t="s">
        <v>1468</v>
      </c>
      <c r="AD110" s="185" t="s">
        <v>1510</v>
      </c>
      <c r="AE110" s="183">
        <v>11685000</v>
      </c>
      <c r="AF110" s="183" t="s">
        <v>1507</v>
      </c>
      <c r="AG110" s="183" t="s">
        <v>22</v>
      </c>
      <c r="AH110" s="183">
        <v>2</v>
      </c>
      <c r="AI110" s="183" t="s">
        <v>1509</v>
      </c>
      <c r="AJ110" s="183" t="s">
        <v>1508</v>
      </c>
      <c r="AK110" s="184" t="s">
        <v>1468</v>
      </c>
      <c r="AL110" s="185" t="s">
        <v>5523</v>
      </c>
      <c r="AM110" s="175">
        <v>4437000</v>
      </c>
      <c r="AN110" s="175" t="s">
        <v>5520</v>
      </c>
      <c r="AO110" s="175" t="s">
        <v>22</v>
      </c>
      <c r="AP110" s="175">
        <v>2</v>
      </c>
      <c r="AQ110" s="175" t="s">
        <v>5522</v>
      </c>
      <c r="AR110" s="175" t="s">
        <v>5521</v>
      </c>
      <c r="AS110" s="176" t="s">
        <v>5514</v>
      </c>
      <c r="AT110" s="186" t="s">
        <v>579</v>
      </c>
      <c r="AU110" s="183" t="s">
        <v>14</v>
      </c>
      <c r="AV110" s="183">
        <v>0</v>
      </c>
      <c r="AW110" s="183" t="s">
        <v>22</v>
      </c>
      <c r="AX110" s="183">
        <v>2</v>
      </c>
      <c r="AY110" s="183">
        <v>0</v>
      </c>
      <c r="AZ110" s="183">
        <v>0</v>
      </c>
      <c r="BA110" s="184" t="s">
        <v>457</v>
      </c>
      <c r="BB110" s="185" t="s">
        <v>1560</v>
      </c>
      <c r="BC110" s="175">
        <v>600000</v>
      </c>
      <c r="BD110" s="175" t="s">
        <v>1557</v>
      </c>
      <c r="BE110" s="175" t="s">
        <v>60</v>
      </c>
      <c r="BF110" s="175">
        <v>3</v>
      </c>
      <c r="BG110" s="175" t="s">
        <v>1559</v>
      </c>
      <c r="BH110" s="175" t="s">
        <v>1558</v>
      </c>
      <c r="BI110" s="176" t="s">
        <v>1561</v>
      </c>
      <c r="BJ110" s="186" t="s">
        <v>4019</v>
      </c>
      <c r="BK110" s="186">
        <v>1127</v>
      </c>
      <c r="BL110" s="186" t="s">
        <v>4016</v>
      </c>
      <c r="BM110" s="186" t="s">
        <v>22</v>
      </c>
      <c r="BN110" s="186">
        <v>2</v>
      </c>
      <c r="BO110" s="186" t="s">
        <v>4017</v>
      </c>
      <c r="BP110" s="183" t="s">
        <v>773</v>
      </c>
      <c r="BQ110" s="187" t="s">
        <v>3928</v>
      </c>
      <c r="BR110" s="185" t="s">
        <v>573</v>
      </c>
      <c r="BS110" s="179" t="s">
        <v>14</v>
      </c>
      <c r="BT110" s="179">
        <v>0</v>
      </c>
      <c r="BU110" s="179" t="s">
        <v>22</v>
      </c>
      <c r="BV110" s="179">
        <v>2</v>
      </c>
      <c r="BW110" s="179">
        <v>0</v>
      </c>
      <c r="BX110" s="179">
        <v>0</v>
      </c>
      <c r="BY110" s="176" t="s">
        <v>457</v>
      </c>
      <c r="BZ110" s="186" t="s">
        <v>574</v>
      </c>
      <c r="CA110" s="186" t="s">
        <v>14</v>
      </c>
      <c r="CB110" s="186">
        <v>0</v>
      </c>
      <c r="CC110" s="186" t="s">
        <v>14</v>
      </c>
      <c r="CD110" s="186" t="s">
        <v>14</v>
      </c>
      <c r="CE110" s="186">
        <v>0</v>
      </c>
      <c r="CF110" s="186">
        <v>0</v>
      </c>
      <c r="CG110" s="187" t="s">
        <v>457</v>
      </c>
      <c r="CH110" s="185" t="s">
        <v>8399</v>
      </c>
      <c r="CI110" s="186" t="e">
        <v>#N/A</v>
      </c>
      <c r="CJ110" s="186" t="e">
        <v>#N/A</v>
      </c>
      <c r="CK110" s="186" t="e">
        <v>#N/A</v>
      </c>
      <c r="CL110" s="186" t="e">
        <v>#N/A</v>
      </c>
      <c r="CM110" s="186" t="e">
        <v>#N/A</v>
      </c>
      <c r="CN110" s="186" t="e">
        <v>#N/A</v>
      </c>
      <c r="CO110" s="188" t="e">
        <v>#N/A</v>
      </c>
      <c r="CP110" s="186" t="s">
        <v>578</v>
      </c>
      <c r="CQ110" s="179">
        <v>14369</v>
      </c>
      <c r="CR110" s="179" t="s">
        <v>575</v>
      </c>
      <c r="CS110" s="179" t="s">
        <v>22</v>
      </c>
      <c r="CT110" s="179">
        <v>2</v>
      </c>
      <c r="CU110" s="179" t="s">
        <v>577</v>
      </c>
      <c r="CV110" s="179" t="s">
        <v>576</v>
      </c>
      <c r="CW110" s="176" t="s">
        <v>457</v>
      </c>
      <c r="CX110" s="186" t="s">
        <v>5513</v>
      </c>
      <c r="CY110" s="183">
        <v>8300000</v>
      </c>
      <c r="CZ110" s="183" t="s">
        <v>5510</v>
      </c>
      <c r="DA110" s="183" t="s">
        <v>22</v>
      </c>
      <c r="DB110" s="183">
        <v>2</v>
      </c>
      <c r="DC110" s="183" t="s">
        <v>5512</v>
      </c>
      <c r="DD110" s="183" t="s">
        <v>5511</v>
      </c>
      <c r="DE110" s="189" t="s">
        <v>5514</v>
      </c>
      <c r="DF110" s="185" t="s">
        <v>5515</v>
      </c>
      <c r="DG110" s="175">
        <v>0</v>
      </c>
      <c r="DH110" s="179" t="s">
        <v>5510</v>
      </c>
      <c r="DI110" s="179" t="s">
        <v>22</v>
      </c>
      <c r="DJ110" s="179">
        <v>2</v>
      </c>
      <c r="DK110" s="179" t="s">
        <v>5512</v>
      </c>
      <c r="DL110" s="179" t="s">
        <v>5511</v>
      </c>
      <c r="DM110" s="176" t="s">
        <v>5514</v>
      </c>
      <c r="DN110" s="186" t="s">
        <v>5516</v>
      </c>
      <c r="DO110" s="183">
        <v>3400000</v>
      </c>
      <c r="DP110" s="186" t="s">
        <v>5510</v>
      </c>
      <c r="DQ110" s="186" t="s">
        <v>22</v>
      </c>
      <c r="DR110" s="186">
        <v>2</v>
      </c>
      <c r="DS110" s="186" t="s">
        <v>5512</v>
      </c>
      <c r="DT110" s="186" t="s">
        <v>5511</v>
      </c>
      <c r="DU110" s="187" t="s">
        <v>5514</v>
      </c>
      <c r="DV110" s="185" t="s">
        <v>5517</v>
      </c>
      <c r="DW110" s="175">
        <v>4471000</v>
      </c>
      <c r="DX110" s="179" t="s">
        <v>5510</v>
      </c>
      <c r="DY110" s="179" t="s">
        <v>22</v>
      </c>
      <c r="DZ110" s="179">
        <v>2</v>
      </c>
      <c r="EA110" s="179" t="s">
        <v>5512</v>
      </c>
      <c r="EB110" s="179" t="s">
        <v>5511</v>
      </c>
      <c r="EC110" s="176" t="s">
        <v>5514</v>
      </c>
      <c r="ED110" s="186" t="s">
        <v>5518</v>
      </c>
      <c r="EE110" s="183">
        <v>3829000</v>
      </c>
      <c r="EF110" s="186" t="s">
        <v>5510</v>
      </c>
      <c r="EG110" s="186" t="s">
        <v>22</v>
      </c>
      <c r="EH110" s="186">
        <v>2</v>
      </c>
      <c r="EI110" s="186" t="s">
        <v>5512</v>
      </c>
      <c r="EJ110" s="186" t="s">
        <v>5511</v>
      </c>
      <c r="EK110" s="187" t="s">
        <v>5514</v>
      </c>
      <c r="EL110" s="185" t="s">
        <v>5519</v>
      </c>
      <c r="EM110" s="175">
        <v>0</v>
      </c>
      <c r="EN110" s="179" t="s">
        <v>5510</v>
      </c>
      <c r="EO110" s="179" t="s">
        <v>22</v>
      </c>
      <c r="EP110" s="179">
        <v>2</v>
      </c>
      <c r="EQ110" s="179" t="s">
        <v>5512</v>
      </c>
      <c r="ER110" s="179" t="s">
        <v>5511</v>
      </c>
      <c r="ES110" s="176" t="s">
        <v>5514</v>
      </c>
      <c r="ET110" s="186" t="s">
        <v>4018</v>
      </c>
      <c r="EU110" s="186">
        <v>1127</v>
      </c>
      <c r="EV110" s="186" t="s">
        <v>4016</v>
      </c>
      <c r="EW110" s="186" t="s">
        <v>22</v>
      </c>
      <c r="EX110" s="186">
        <v>2</v>
      </c>
      <c r="EY110" s="186" t="s">
        <v>4017</v>
      </c>
      <c r="EZ110" s="186" t="s">
        <v>773</v>
      </c>
      <c r="FA110" s="187" t="s">
        <v>3928</v>
      </c>
      <c r="FB110" s="185" t="s">
        <v>1375</v>
      </c>
      <c r="FC110" s="179">
        <v>5</v>
      </c>
      <c r="FD110" s="179">
        <v>0</v>
      </c>
      <c r="FE110" s="179" t="s">
        <v>42</v>
      </c>
      <c r="FF110" s="179">
        <v>1</v>
      </c>
      <c r="FG110" s="179" t="s">
        <v>1374</v>
      </c>
      <c r="FH110" s="179">
        <v>0</v>
      </c>
      <c r="FI110" s="176" t="s">
        <v>1359</v>
      </c>
      <c r="FJ110" s="185" t="s">
        <v>580</v>
      </c>
      <c r="FK110" s="186" t="s">
        <v>14</v>
      </c>
      <c r="FL110" s="186">
        <v>0</v>
      </c>
      <c r="FM110" s="186" t="s">
        <v>22</v>
      </c>
      <c r="FN110" s="186">
        <v>2</v>
      </c>
      <c r="FO110" s="186">
        <v>0</v>
      </c>
      <c r="FP110" s="183">
        <v>0</v>
      </c>
      <c r="FQ110" s="184" t="s">
        <v>457</v>
      </c>
      <c r="FR110" s="185" t="s">
        <v>583</v>
      </c>
      <c r="FS110" s="179">
        <v>1500000</v>
      </c>
      <c r="FT110" s="179" t="s">
        <v>581</v>
      </c>
      <c r="FU110" s="179" t="s">
        <v>22</v>
      </c>
      <c r="FV110" s="179">
        <v>2</v>
      </c>
      <c r="FW110" s="179">
        <v>0</v>
      </c>
      <c r="FX110" s="179" t="s">
        <v>582</v>
      </c>
      <c r="FY110" s="176" t="s">
        <v>457</v>
      </c>
      <c r="FZ110" s="186" t="s">
        <v>4020</v>
      </c>
      <c r="GA110" s="186">
        <v>1</v>
      </c>
      <c r="GB110" s="186" t="s">
        <v>3407</v>
      </c>
      <c r="GC110" s="186" t="s">
        <v>22</v>
      </c>
      <c r="GD110" s="186">
        <v>2</v>
      </c>
      <c r="GE110" s="186" t="s">
        <v>3301</v>
      </c>
      <c r="GF110" s="186" t="s">
        <v>3300</v>
      </c>
      <c r="GG110" s="187" t="s">
        <v>3928</v>
      </c>
      <c r="GH110" s="185" t="s">
        <v>4026</v>
      </c>
      <c r="GI110" s="179">
        <v>1</v>
      </c>
      <c r="GJ110" s="179" t="s">
        <v>3407</v>
      </c>
      <c r="GK110" s="179" t="s">
        <v>22</v>
      </c>
      <c r="GL110" s="179">
        <v>2</v>
      </c>
      <c r="GM110" s="179" t="s">
        <v>3301</v>
      </c>
      <c r="GN110" s="179" t="s">
        <v>3300</v>
      </c>
      <c r="GO110" s="176" t="s">
        <v>3928</v>
      </c>
      <c r="GP110" s="186" t="s">
        <v>4021</v>
      </c>
      <c r="GQ110" s="186">
        <v>1</v>
      </c>
      <c r="GR110" s="186" t="s">
        <v>3407</v>
      </c>
      <c r="GS110" s="186" t="s">
        <v>22</v>
      </c>
      <c r="GT110" s="186">
        <v>2</v>
      </c>
      <c r="GU110" s="186" t="s">
        <v>3301</v>
      </c>
      <c r="GV110" s="186" t="s">
        <v>3300</v>
      </c>
      <c r="GW110" s="187" t="s">
        <v>3928</v>
      </c>
      <c r="GX110" s="185" t="s">
        <v>4027</v>
      </c>
      <c r="GY110" s="179">
        <v>1</v>
      </c>
      <c r="GZ110" s="179" t="s">
        <v>3407</v>
      </c>
      <c r="HA110" s="179" t="s">
        <v>22</v>
      </c>
      <c r="HB110" s="179">
        <v>2</v>
      </c>
      <c r="HC110" s="179" t="s">
        <v>3301</v>
      </c>
      <c r="HD110" s="179" t="s">
        <v>3300</v>
      </c>
      <c r="HE110" s="176" t="s">
        <v>3928</v>
      </c>
      <c r="HF110" s="186" t="s">
        <v>4015</v>
      </c>
      <c r="HG110" s="186">
        <v>1</v>
      </c>
      <c r="HH110" s="186" t="s">
        <v>3407</v>
      </c>
      <c r="HI110" s="186" t="s">
        <v>22</v>
      </c>
      <c r="HJ110" s="186">
        <v>2</v>
      </c>
      <c r="HK110" s="186" t="s">
        <v>3301</v>
      </c>
      <c r="HL110" s="186" t="s">
        <v>3300</v>
      </c>
      <c r="HM110" s="187" t="s">
        <v>3928</v>
      </c>
      <c r="HN110" s="185" t="s">
        <v>4025</v>
      </c>
      <c r="HO110" s="179">
        <v>1</v>
      </c>
      <c r="HP110" s="179" t="s">
        <v>3407</v>
      </c>
      <c r="HQ110" s="179" t="s">
        <v>22</v>
      </c>
      <c r="HR110" s="179">
        <v>2</v>
      </c>
      <c r="HS110" s="179" t="s">
        <v>3301</v>
      </c>
      <c r="HT110" s="179" t="s">
        <v>3300</v>
      </c>
      <c r="HU110" s="176" t="s">
        <v>3928</v>
      </c>
      <c r="HV110" s="186" t="s">
        <v>4022</v>
      </c>
      <c r="HW110" s="186">
        <v>1</v>
      </c>
      <c r="HX110" s="186" t="s">
        <v>3407</v>
      </c>
      <c r="HY110" s="186" t="s">
        <v>22</v>
      </c>
      <c r="HZ110" s="186">
        <v>2</v>
      </c>
      <c r="IA110" s="186" t="s">
        <v>3301</v>
      </c>
      <c r="IB110" s="186" t="s">
        <v>3300</v>
      </c>
      <c r="IC110" s="187" t="s">
        <v>3928</v>
      </c>
      <c r="ID110" s="185" t="s">
        <v>4024</v>
      </c>
      <c r="IE110" s="179">
        <v>1</v>
      </c>
      <c r="IF110" s="179" t="s">
        <v>3407</v>
      </c>
      <c r="IG110" s="179" t="s">
        <v>22</v>
      </c>
      <c r="IH110" s="179">
        <v>2</v>
      </c>
      <c r="II110" s="179" t="s">
        <v>3301</v>
      </c>
      <c r="IJ110" s="179" t="s">
        <v>3300</v>
      </c>
      <c r="IK110" s="176" t="s">
        <v>3928</v>
      </c>
      <c r="IL110" s="186" t="s">
        <v>4023</v>
      </c>
      <c r="IM110" s="186">
        <v>1</v>
      </c>
      <c r="IN110" s="186" t="s">
        <v>3407</v>
      </c>
      <c r="IO110" s="186" t="s">
        <v>22</v>
      </c>
      <c r="IP110" s="186">
        <v>2</v>
      </c>
      <c r="IQ110" s="186" t="s">
        <v>3301</v>
      </c>
      <c r="IR110" s="186" t="s">
        <v>3300</v>
      </c>
      <c r="IS110" s="187" t="s">
        <v>3928</v>
      </c>
    </row>
    <row r="111" spans="1:253" s="281" customFormat="1" ht="12.75" customHeight="1" x14ac:dyDescent="0.25">
      <c r="A111" s="281" t="s">
        <v>2354</v>
      </c>
      <c r="B111" s="281" t="s">
        <v>8052</v>
      </c>
      <c r="C111" s="281" t="s">
        <v>2355</v>
      </c>
      <c r="D111" s="281" t="s">
        <v>2356</v>
      </c>
      <c r="E111" s="281" t="s">
        <v>7394</v>
      </c>
      <c r="F111" s="281" t="s">
        <v>3602</v>
      </c>
      <c r="G111" s="174">
        <v>1160000</v>
      </c>
      <c r="H111" s="175" t="s">
        <v>3600</v>
      </c>
      <c r="I111" s="175" t="s">
        <v>22</v>
      </c>
      <c r="J111" s="175">
        <v>2</v>
      </c>
      <c r="K111" s="175" t="s">
        <v>3601</v>
      </c>
      <c r="L111" s="175" t="s">
        <v>3050</v>
      </c>
      <c r="M111" s="176" t="s">
        <v>3409</v>
      </c>
      <c r="N111" s="185" t="s">
        <v>3106</v>
      </c>
      <c r="O111" s="177">
        <v>17204</v>
      </c>
      <c r="P111" s="177" t="s">
        <v>3104</v>
      </c>
      <c r="Q111" s="177" t="s">
        <v>42</v>
      </c>
      <c r="R111" s="177">
        <v>1</v>
      </c>
      <c r="S111" s="177" t="s">
        <v>2988</v>
      </c>
      <c r="T111" s="177" t="s">
        <v>3105</v>
      </c>
      <c r="U111" s="178" t="s">
        <v>2990</v>
      </c>
      <c r="V111" s="185" t="s">
        <v>5543</v>
      </c>
      <c r="W111" s="175">
        <v>1130000</v>
      </c>
      <c r="X111" s="175" t="s">
        <v>5540</v>
      </c>
      <c r="Y111" s="175" t="s">
        <v>22</v>
      </c>
      <c r="Z111" s="175">
        <v>2</v>
      </c>
      <c r="AA111" s="175" t="s">
        <v>5542</v>
      </c>
      <c r="AB111" s="175" t="s">
        <v>5541</v>
      </c>
      <c r="AC111" s="176" t="s">
        <v>5544</v>
      </c>
      <c r="AD111" s="185" t="s">
        <v>5546</v>
      </c>
      <c r="AE111" s="183">
        <v>781000</v>
      </c>
      <c r="AF111" s="183" t="s">
        <v>5540</v>
      </c>
      <c r="AG111" s="183" t="s">
        <v>22</v>
      </c>
      <c r="AH111" s="183">
        <v>2</v>
      </c>
      <c r="AI111" s="183" t="s">
        <v>5545</v>
      </c>
      <c r="AJ111" s="183" t="s">
        <v>5541</v>
      </c>
      <c r="AK111" s="184" t="s">
        <v>5544</v>
      </c>
      <c r="AL111" s="185" t="s">
        <v>2377</v>
      </c>
      <c r="AM111" s="175">
        <v>0</v>
      </c>
      <c r="AN111" s="175" t="s">
        <v>14</v>
      </c>
      <c r="AO111" s="175" t="s">
        <v>14</v>
      </c>
      <c r="AP111" s="175" t="s">
        <v>14</v>
      </c>
      <c r="AQ111" s="175" t="s">
        <v>14</v>
      </c>
      <c r="AR111" s="175" t="s">
        <v>14</v>
      </c>
      <c r="AS111" s="176" t="s">
        <v>2362</v>
      </c>
      <c r="AT111" s="186" t="s">
        <v>2376</v>
      </c>
      <c r="AU111" s="183">
        <v>0</v>
      </c>
      <c r="AV111" s="183" t="s">
        <v>14</v>
      </c>
      <c r="AW111" s="183" t="s">
        <v>14</v>
      </c>
      <c r="AX111" s="183" t="s">
        <v>14</v>
      </c>
      <c r="AY111" s="183" t="s">
        <v>14</v>
      </c>
      <c r="AZ111" s="183" t="s">
        <v>14</v>
      </c>
      <c r="BA111" s="184" t="s">
        <v>2362</v>
      </c>
      <c r="BB111" s="185" t="s">
        <v>2375</v>
      </c>
      <c r="BC111" s="175">
        <v>0</v>
      </c>
      <c r="BD111" s="175" t="s">
        <v>14</v>
      </c>
      <c r="BE111" s="175" t="s">
        <v>14</v>
      </c>
      <c r="BF111" s="175" t="s">
        <v>14</v>
      </c>
      <c r="BG111" s="175" t="s">
        <v>14</v>
      </c>
      <c r="BH111" s="175" t="s">
        <v>14</v>
      </c>
      <c r="BI111" s="176" t="s">
        <v>2362</v>
      </c>
      <c r="BJ111" s="186" t="s">
        <v>3238</v>
      </c>
      <c r="BK111" s="186" t="s">
        <v>14</v>
      </c>
      <c r="BL111" s="186" t="s">
        <v>14</v>
      </c>
      <c r="BM111" s="186" t="s">
        <v>14</v>
      </c>
      <c r="BN111" s="186" t="s">
        <v>14</v>
      </c>
      <c r="BO111" s="186" t="s">
        <v>3224</v>
      </c>
      <c r="BP111" s="183" t="s">
        <v>14</v>
      </c>
      <c r="BQ111" s="187" t="s">
        <v>3209</v>
      </c>
      <c r="BR111" s="185" t="s">
        <v>8400</v>
      </c>
      <c r="BS111" s="179" t="e">
        <v>#N/A</v>
      </c>
      <c r="BT111" s="179" t="e">
        <v>#N/A</v>
      </c>
      <c r="BU111" s="179" t="e">
        <v>#N/A</v>
      </c>
      <c r="BV111" s="179" t="e">
        <v>#N/A</v>
      </c>
      <c r="BW111" s="179" t="e">
        <v>#N/A</v>
      </c>
      <c r="BX111" s="179" t="e">
        <v>#N/A</v>
      </c>
      <c r="BY111" s="176" t="e">
        <v>#N/A</v>
      </c>
      <c r="BZ111" s="186" t="s">
        <v>8401</v>
      </c>
      <c r="CA111" s="186" t="e">
        <v>#N/A</v>
      </c>
      <c r="CB111" s="186" t="e">
        <v>#N/A</v>
      </c>
      <c r="CC111" s="186" t="e">
        <v>#N/A</v>
      </c>
      <c r="CD111" s="186" t="e">
        <v>#N/A</v>
      </c>
      <c r="CE111" s="186" t="e">
        <v>#N/A</v>
      </c>
      <c r="CF111" s="186" t="e">
        <v>#N/A</v>
      </c>
      <c r="CG111" s="187" t="e">
        <v>#N/A</v>
      </c>
      <c r="CH111" s="185" t="s">
        <v>8402</v>
      </c>
      <c r="CI111" s="186" t="e">
        <v>#N/A</v>
      </c>
      <c r="CJ111" s="186" t="e">
        <v>#N/A</v>
      </c>
      <c r="CK111" s="186" t="e">
        <v>#N/A</v>
      </c>
      <c r="CL111" s="186" t="e">
        <v>#N/A</v>
      </c>
      <c r="CM111" s="186" t="e">
        <v>#N/A</v>
      </c>
      <c r="CN111" s="186" t="e">
        <v>#N/A</v>
      </c>
      <c r="CO111" s="188" t="e">
        <v>#N/A</v>
      </c>
      <c r="CP111" s="186" t="s">
        <v>8403</v>
      </c>
      <c r="CQ111" s="179" t="e">
        <v>#N/A</v>
      </c>
      <c r="CR111" s="179" t="e">
        <v>#N/A</v>
      </c>
      <c r="CS111" s="179" t="e">
        <v>#N/A</v>
      </c>
      <c r="CT111" s="179" t="e">
        <v>#N/A</v>
      </c>
      <c r="CU111" s="179" t="e">
        <v>#N/A</v>
      </c>
      <c r="CV111" s="179" t="e">
        <v>#N/A</v>
      </c>
      <c r="CW111" s="176" t="e">
        <v>#N/A</v>
      </c>
      <c r="CX111" s="186" t="s">
        <v>5548</v>
      </c>
      <c r="CY111" s="183">
        <v>348000</v>
      </c>
      <c r="CZ111" s="183" t="s">
        <v>5540</v>
      </c>
      <c r="DA111" s="183" t="s">
        <v>22</v>
      </c>
      <c r="DB111" s="183">
        <v>2</v>
      </c>
      <c r="DC111" s="183" t="s">
        <v>5547</v>
      </c>
      <c r="DD111" s="183" t="s">
        <v>5541</v>
      </c>
      <c r="DE111" s="189" t="s">
        <v>5544</v>
      </c>
      <c r="DF111" s="185" t="s">
        <v>5549</v>
      </c>
      <c r="DG111" s="175">
        <v>349000</v>
      </c>
      <c r="DH111" s="179" t="s">
        <v>5540</v>
      </c>
      <c r="DI111" s="179" t="s">
        <v>22</v>
      </c>
      <c r="DJ111" s="179">
        <v>2</v>
      </c>
      <c r="DK111" s="179" t="s">
        <v>5547</v>
      </c>
      <c r="DL111" s="179" t="s">
        <v>5541</v>
      </c>
      <c r="DM111" s="176" t="s">
        <v>5544</v>
      </c>
      <c r="DN111" s="186" t="s">
        <v>5550</v>
      </c>
      <c r="DO111" s="183">
        <v>433000</v>
      </c>
      <c r="DP111" s="186" t="s">
        <v>5540</v>
      </c>
      <c r="DQ111" s="186" t="s">
        <v>22</v>
      </c>
      <c r="DR111" s="186">
        <v>2</v>
      </c>
      <c r="DS111" s="186" t="s">
        <v>5547</v>
      </c>
      <c r="DT111" s="186" t="s">
        <v>5541</v>
      </c>
      <c r="DU111" s="187" t="s">
        <v>5544</v>
      </c>
      <c r="DV111" s="185" t="s">
        <v>5551</v>
      </c>
      <c r="DW111" s="175">
        <v>288000</v>
      </c>
      <c r="DX111" s="179" t="s">
        <v>5540</v>
      </c>
      <c r="DY111" s="179" t="s">
        <v>22</v>
      </c>
      <c r="DZ111" s="179">
        <v>2</v>
      </c>
      <c r="EA111" s="179" t="s">
        <v>5547</v>
      </c>
      <c r="EB111" s="179" t="s">
        <v>5541</v>
      </c>
      <c r="EC111" s="176" t="s">
        <v>5544</v>
      </c>
      <c r="ED111" s="186" t="s">
        <v>5552</v>
      </c>
      <c r="EE111" s="183">
        <v>60000</v>
      </c>
      <c r="EF111" s="186" t="s">
        <v>5540</v>
      </c>
      <c r="EG111" s="186" t="s">
        <v>22</v>
      </c>
      <c r="EH111" s="186">
        <v>2</v>
      </c>
      <c r="EI111" s="186" t="s">
        <v>5547</v>
      </c>
      <c r="EJ111" s="186" t="s">
        <v>5541</v>
      </c>
      <c r="EK111" s="187" t="s">
        <v>5544</v>
      </c>
      <c r="EL111" s="185" t="s">
        <v>5553</v>
      </c>
      <c r="EM111" s="175">
        <v>0</v>
      </c>
      <c r="EN111" s="179" t="s">
        <v>5540</v>
      </c>
      <c r="EO111" s="179" t="s">
        <v>22</v>
      </c>
      <c r="EP111" s="179">
        <v>2</v>
      </c>
      <c r="EQ111" s="179" t="s">
        <v>5547</v>
      </c>
      <c r="ER111" s="179" t="s">
        <v>5541</v>
      </c>
      <c r="ES111" s="176" t="s">
        <v>5544</v>
      </c>
      <c r="ET111" s="186" t="s">
        <v>3237</v>
      </c>
      <c r="EU111" s="186" t="s">
        <v>14</v>
      </c>
      <c r="EV111" s="186" t="s">
        <v>14</v>
      </c>
      <c r="EW111" s="186" t="s">
        <v>14</v>
      </c>
      <c r="EX111" s="186" t="s">
        <v>14</v>
      </c>
      <c r="EY111" s="186" t="s">
        <v>3224</v>
      </c>
      <c r="EZ111" s="186" t="s">
        <v>14</v>
      </c>
      <c r="FA111" s="187" t="s">
        <v>3209</v>
      </c>
      <c r="FB111" s="185" t="s">
        <v>2360</v>
      </c>
      <c r="FC111" s="179">
        <v>1</v>
      </c>
      <c r="FD111" s="179" t="s">
        <v>2357</v>
      </c>
      <c r="FE111" s="179" t="s">
        <v>22</v>
      </c>
      <c r="FF111" s="179">
        <v>2</v>
      </c>
      <c r="FG111" s="179" t="s">
        <v>2359</v>
      </c>
      <c r="FH111" s="179" t="s">
        <v>2358</v>
      </c>
      <c r="FI111" s="176" t="s">
        <v>2291</v>
      </c>
      <c r="FJ111" s="185" t="s">
        <v>8404</v>
      </c>
      <c r="FK111" s="186" t="e">
        <v>#N/A</v>
      </c>
      <c r="FL111" s="186" t="e">
        <v>#N/A</v>
      </c>
      <c r="FM111" s="186" t="e">
        <v>#N/A</v>
      </c>
      <c r="FN111" s="186" t="e">
        <v>#N/A</v>
      </c>
      <c r="FO111" s="186" t="e">
        <v>#N/A</v>
      </c>
      <c r="FP111" s="183" t="e">
        <v>#N/A</v>
      </c>
      <c r="FQ111" s="184" t="e">
        <v>#N/A</v>
      </c>
      <c r="FR111" s="185" t="s">
        <v>8405</v>
      </c>
      <c r="FS111" s="179" t="e">
        <v>#N/A</v>
      </c>
      <c r="FT111" s="179" t="e">
        <v>#N/A</v>
      </c>
      <c r="FU111" s="179" t="e">
        <v>#N/A</v>
      </c>
      <c r="FV111" s="179" t="e">
        <v>#N/A</v>
      </c>
      <c r="FW111" s="179" t="e">
        <v>#N/A</v>
      </c>
      <c r="FX111" s="179" t="e">
        <v>#N/A</v>
      </c>
      <c r="FY111" s="176" t="e">
        <v>#N/A</v>
      </c>
      <c r="FZ111" s="186" t="s">
        <v>3593</v>
      </c>
      <c r="GA111" s="186">
        <v>0</v>
      </c>
      <c r="GB111" s="186" t="s">
        <v>3407</v>
      </c>
      <c r="GC111" s="186" t="s">
        <v>22</v>
      </c>
      <c r="GD111" s="186">
        <v>2</v>
      </c>
      <c r="GE111" s="186" t="s">
        <v>3301</v>
      </c>
      <c r="GF111" s="186" t="s">
        <v>3300</v>
      </c>
      <c r="GG111" s="187" t="s">
        <v>3409</v>
      </c>
      <c r="GH111" s="185" t="s">
        <v>3599</v>
      </c>
      <c r="GI111" s="179">
        <v>0</v>
      </c>
      <c r="GJ111" s="179" t="s">
        <v>3407</v>
      </c>
      <c r="GK111" s="179" t="s">
        <v>22</v>
      </c>
      <c r="GL111" s="179">
        <v>2</v>
      </c>
      <c r="GM111" s="179" t="s">
        <v>3301</v>
      </c>
      <c r="GN111" s="179" t="s">
        <v>3300</v>
      </c>
      <c r="GO111" s="176" t="s">
        <v>3409</v>
      </c>
      <c r="GP111" s="186" t="s">
        <v>3594</v>
      </c>
      <c r="GQ111" s="186">
        <v>0</v>
      </c>
      <c r="GR111" s="186" t="s">
        <v>3407</v>
      </c>
      <c r="GS111" s="186" t="s">
        <v>22</v>
      </c>
      <c r="GT111" s="186">
        <v>2</v>
      </c>
      <c r="GU111" s="186" t="s">
        <v>3301</v>
      </c>
      <c r="GV111" s="186" t="s">
        <v>3300</v>
      </c>
      <c r="GW111" s="187" t="s">
        <v>3409</v>
      </c>
      <c r="GX111" s="185" t="s">
        <v>3603</v>
      </c>
      <c r="GY111" s="179">
        <v>0</v>
      </c>
      <c r="GZ111" s="179" t="s">
        <v>3407</v>
      </c>
      <c r="HA111" s="179" t="s">
        <v>22</v>
      </c>
      <c r="HB111" s="179">
        <v>2</v>
      </c>
      <c r="HC111" s="179" t="s">
        <v>3301</v>
      </c>
      <c r="HD111" s="179" t="s">
        <v>3300</v>
      </c>
      <c r="HE111" s="176" t="s">
        <v>3409</v>
      </c>
      <c r="HF111" s="186" t="s">
        <v>3592</v>
      </c>
      <c r="HG111" s="186">
        <v>0</v>
      </c>
      <c r="HH111" s="186" t="s">
        <v>3407</v>
      </c>
      <c r="HI111" s="186" t="s">
        <v>22</v>
      </c>
      <c r="HJ111" s="186">
        <v>2</v>
      </c>
      <c r="HK111" s="186" t="s">
        <v>3301</v>
      </c>
      <c r="HL111" s="186" t="s">
        <v>3300</v>
      </c>
      <c r="HM111" s="187" t="s">
        <v>3409</v>
      </c>
      <c r="HN111" s="185" t="s">
        <v>3598</v>
      </c>
      <c r="HO111" s="179">
        <v>2</v>
      </c>
      <c r="HP111" s="179" t="s">
        <v>3407</v>
      </c>
      <c r="HQ111" s="179" t="s">
        <v>22</v>
      </c>
      <c r="HR111" s="179">
        <v>2</v>
      </c>
      <c r="HS111" s="179" t="s">
        <v>3301</v>
      </c>
      <c r="HT111" s="179" t="s">
        <v>3300</v>
      </c>
      <c r="HU111" s="176" t="s">
        <v>3409</v>
      </c>
      <c r="HV111" s="186" t="s">
        <v>3595</v>
      </c>
      <c r="HW111" s="186">
        <v>0</v>
      </c>
      <c r="HX111" s="186" t="s">
        <v>3407</v>
      </c>
      <c r="HY111" s="186" t="s">
        <v>22</v>
      </c>
      <c r="HZ111" s="186">
        <v>2</v>
      </c>
      <c r="IA111" s="186" t="s">
        <v>3301</v>
      </c>
      <c r="IB111" s="186" t="s">
        <v>3300</v>
      </c>
      <c r="IC111" s="187" t="s">
        <v>3409</v>
      </c>
      <c r="ID111" s="185" t="s">
        <v>3597</v>
      </c>
      <c r="IE111" s="179">
        <v>0</v>
      </c>
      <c r="IF111" s="179" t="s">
        <v>3407</v>
      </c>
      <c r="IG111" s="179" t="s">
        <v>22</v>
      </c>
      <c r="IH111" s="179">
        <v>2</v>
      </c>
      <c r="II111" s="179" t="s">
        <v>3301</v>
      </c>
      <c r="IJ111" s="179" t="s">
        <v>3300</v>
      </c>
      <c r="IK111" s="176" t="s">
        <v>3409</v>
      </c>
      <c r="IL111" s="186" t="s">
        <v>3596</v>
      </c>
      <c r="IM111" s="186">
        <v>1</v>
      </c>
      <c r="IN111" s="186" t="s">
        <v>3407</v>
      </c>
      <c r="IO111" s="186" t="s">
        <v>22</v>
      </c>
      <c r="IP111" s="186">
        <v>2</v>
      </c>
      <c r="IQ111" s="186" t="s">
        <v>3301</v>
      </c>
      <c r="IR111" s="186" t="s">
        <v>3300</v>
      </c>
      <c r="IS111" s="187" t="s">
        <v>3409</v>
      </c>
    </row>
    <row r="112" spans="1:253" s="281" customFormat="1" ht="12.75" customHeight="1" x14ac:dyDescent="0.25">
      <c r="A112" s="281" t="s">
        <v>156</v>
      </c>
      <c r="B112" s="281" t="s">
        <v>7940</v>
      </c>
      <c r="C112" s="281" t="s">
        <v>157</v>
      </c>
      <c r="D112" s="281" t="s">
        <v>158</v>
      </c>
      <c r="E112" s="281" t="s">
        <v>7574</v>
      </c>
      <c r="F112" s="281" t="s">
        <v>5770</v>
      </c>
      <c r="G112" s="174">
        <v>17500000</v>
      </c>
      <c r="H112" s="175" t="s">
        <v>5767</v>
      </c>
      <c r="I112" s="175" t="s">
        <v>22</v>
      </c>
      <c r="J112" s="175">
        <v>2</v>
      </c>
      <c r="K112" s="175" t="s">
        <v>5769</v>
      </c>
      <c r="L112" s="175" t="s">
        <v>5768</v>
      </c>
      <c r="M112" s="176" t="s">
        <v>5736</v>
      </c>
      <c r="N112" s="185" t="s">
        <v>5773</v>
      </c>
      <c r="O112" s="177">
        <v>185180</v>
      </c>
      <c r="P112" s="177" t="s">
        <v>1991</v>
      </c>
      <c r="Q112" s="177" t="s">
        <v>42</v>
      </c>
      <c r="R112" s="177">
        <v>1</v>
      </c>
      <c r="S112" s="177" t="s">
        <v>5772</v>
      </c>
      <c r="T112" s="177" t="s">
        <v>5771</v>
      </c>
      <c r="U112" s="178" t="s">
        <v>5736</v>
      </c>
      <c r="V112" s="185" t="s">
        <v>5775</v>
      </c>
      <c r="W112" s="175">
        <v>17500000</v>
      </c>
      <c r="X112" s="175" t="s">
        <v>5767</v>
      </c>
      <c r="Y112" s="175" t="s">
        <v>22</v>
      </c>
      <c r="Z112" s="175">
        <v>2</v>
      </c>
      <c r="AA112" s="175" t="s">
        <v>5774</v>
      </c>
      <c r="AB112" s="175" t="s">
        <v>5768</v>
      </c>
      <c r="AC112" s="176" t="s">
        <v>5736</v>
      </c>
      <c r="AD112" s="185" t="s">
        <v>5777</v>
      </c>
      <c r="AE112" s="183">
        <v>17500000</v>
      </c>
      <c r="AF112" s="183" t="s">
        <v>5767</v>
      </c>
      <c r="AG112" s="183" t="s">
        <v>22</v>
      </c>
      <c r="AH112" s="183">
        <v>2</v>
      </c>
      <c r="AI112" s="183" t="s">
        <v>5776</v>
      </c>
      <c r="AJ112" s="183" t="s">
        <v>5768</v>
      </c>
      <c r="AK112" s="184" t="s">
        <v>5736</v>
      </c>
      <c r="AL112" s="185" t="s">
        <v>5781</v>
      </c>
      <c r="AM112" s="175">
        <v>15509000</v>
      </c>
      <c r="AN112" s="175" t="s">
        <v>5778</v>
      </c>
      <c r="AO112" s="175" t="s">
        <v>60</v>
      </c>
      <c r="AP112" s="175">
        <v>3</v>
      </c>
      <c r="AQ112" s="175" t="s">
        <v>5780</v>
      </c>
      <c r="AR112" s="175" t="s">
        <v>5779</v>
      </c>
      <c r="AS112" s="176" t="s">
        <v>5736</v>
      </c>
      <c r="AT112" s="186" t="s">
        <v>1653</v>
      </c>
      <c r="AU112" s="183" t="s">
        <v>14</v>
      </c>
      <c r="AV112" s="183" t="s">
        <v>1650</v>
      </c>
      <c r="AW112" s="183" t="s">
        <v>14</v>
      </c>
      <c r="AX112" s="183" t="s">
        <v>14</v>
      </c>
      <c r="AY112" s="183" t="s">
        <v>1652</v>
      </c>
      <c r="AZ112" s="183" t="s">
        <v>1651</v>
      </c>
      <c r="BA112" s="184" t="s">
        <v>1627</v>
      </c>
      <c r="BB112" s="185" t="s">
        <v>162</v>
      </c>
      <c r="BC112" s="175" t="s">
        <v>14</v>
      </c>
      <c r="BD112" s="175" t="s">
        <v>14</v>
      </c>
      <c r="BE112" s="175" t="s">
        <v>14</v>
      </c>
      <c r="BF112" s="175" t="s">
        <v>14</v>
      </c>
      <c r="BG112" s="175" t="s">
        <v>161</v>
      </c>
      <c r="BH112" s="175">
        <v>0</v>
      </c>
      <c r="BI112" s="176" t="s">
        <v>125</v>
      </c>
      <c r="BJ112" s="186" t="s">
        <v>6640</v>
      </c>
      <c r="BK112" s="186">
        <v>3695</v>
      </c>
      <c r="BL112" s="186" t="s">
        <v>6638</v>
      </c>
      <c r="BM112" s="186" t="s">
        <v>60</v>
      </c>
      <c r="BN112" s="186">
        <v>3</v>
      </c>
      <c r="BO112" s="186" t="s">
        <v>6639</v>
      </c>
      <c r="BP112" s="183" t="s">
        <v>773</v>
      </c>
      <c r="BQ112" s="187" t="s">
        <v>6557</v>
      </c>
      <c r="BR112" s="185" t="s">
        <v>1648</v>
      </c>
      <c r="BS112" s="179" t="s">
        <v>14</v>
      </c>
      <c r="BT112" s="179" t="s">
        <v>14</v>
      </c>
      <c r="BU112" s="179" t="s">
        <v>14</v>
      </c>
      <c r="BV112" s="179" t="s">
        <v>14</v>
      </c>
      <c r="BW112" s="179" t="s">
        <v>14</v>
      </c>
      <c r="BX112" s="179" t="s">
        <v>14</v>
      </c>
      <c r="BY112" s="176" t="s">
        <v>1627</v>
      </c>
      <c r="BZ112" s="186" t="s">
        <v>1649</v>
      </c>
      <c r="CA112" s="186" t="s">
        <v>14</v>
      </c>
      <c r="CB112" s="186" t="s">
        <v>14</v>
      </c>
      <c r="CC112" s="186" t="s">
        <v>14</v>
      </c>
      <c r="CD112" s="186" t="s">
        <v>14</v>
      </c>
      <c r="CE112" s="186" t="s">
        <v>14</v>
      </c>
      <c r="CF112" s="186" t="s">
        <v>14</v>
      </c>
      <c r="CG112" s="187" t="s">
        <v>1627</v>
      </c>
      <c r="CH112" s="185" t="s">
        <v>8406</v>
      </c>
      <c r="CI112" s="186" t="e">
        <v>#N/A</v>
      </c>
      <c r="CJ112" s="186" t="e">
        <v>#N/A</v>
      </c>
      <c r="CK112" s="186" t="e">
        <v>#N/A</v>
      </c>
      <c r="CL112" s="186" t="e">
        <v>#N/A</v>
      </c>
      <c r="CM112" s="186" t="e">
        <v>#N/A</v>
      </c>
      <c r="CN112" s="186" t="e">
        <v>#N/A</v>
      </c>
      <c r="CO112" s="188" t="e">
        <v>#N/A</v>
      </c>
      <c r="CP112" s="186" t="s">
        <v>2912</v>
      </c>
      <c r="CQ112" s="179" t="s">
        <v>14</v>
      </c>
      <c r="CR112" s="179" t="s">
        <v>2909</v>
      </c>
      <c r="CS112" s="179" t="s">
        <v>14</v>
      </c>
      <c r="CT112" s="179" t="s">
        <v>14</v>
      </c>
      <c r="CU112" s="179" t="s">
        <v>2911</v>
      </c>
      <c r="CV112" s="179" t="s">
        <v>2910</v>
      </c>
      <c r="CW112" s="176" t="s">
        <v>2860</v>
      </c>
      <c r="CX112" s="186" t="s">
        <v>5785</v>
      </c>
      <c r="CY112" s="183">
        <v>13400000</v>
      </c>
      <c r="CZ112" s="183" t="s">
        <v>5782</v>
      </c>
      <c r="DA112" s="183" t="s">
        <v>42</v>
      </c>
      <c r="DB112" s="183">
        <v>1</v>
      </c>
      <c r="DC112" s="183" t="s">
        <v>5784</v>
      </c>
      <c r="DD112" s="183" t="s">
        <v>5783</v>
      </c>
      <c r="DE112" s="189" t="s">
        <v>5736</v>
      </c>
      <c r="DF112" s="185" t="s">
        <v>5786</v>
      </c>
      <c r="DG112" s="175">
        <v>0</v>
      </c>
      <c r="DH112" s="179" t="s">
        <v>5782</v>
      </c>
      <c r="DI112" s="179" t="s">
        <v>42</v>
      </c>
      <c r="DJ112" s="179">
        <v>1</v>
      </c>
      <c r="DK112" s="179" t="s">
        <v>5784</v>
      </c>
      <c r="DL112" s="179" t="s">
        <v>5783</v>
      </c>
      <c r="DM112" s="176" t="s">
        <v>5736</v>
      </c>
      <c r="DN112" s="186" t="s">
        <v>5787</v>
      </c>
      <c r="DO112" s="183">
        <v>4100000</v>
      </c>
      <c r="DP112" s="186" t="s">
        <v>5782</v>
      </c>
      <c r="DQ112" s="186" t="s">
        <v>42</v>
      </c>
      <c r="DR112" s="186">
        <v>1</v>
      </c>
      <c r="DS112" s="186" t="s">
        <v>5784</v>
      </c>
      <c r="DT112" s="186" t="s">
        <v>5783</v>
      </c>
      <c r="DU112" s="187" t="s">
        <v>5736</v>
      </c>
      <c r="DV112" s="185" t="s">
        <v>5788</v>
      </c>
      <c r="DW112" s="175">
        <v>30000</v>
      </c>
      <c r="DX112" s="179" t="s">
        <v>5782</v>
      </c>
      <c r="DY112" s="179" t="s">
        <v>42</v>
      </c>
      <c r="DZ112" s="179">
        <v>1</v>
      </c>
      <c r="EA112" s="179" t="s">
        <v>5784</v>
      </c>
      <c r="EB112" s="179" t="s">
        <v>5783</v>
      </c>
      <c r="EC112" s="176" t="s">
        <v>5736</v>
      </c>
      <c r="ED112" s="186" t="s">
        <v>5789</v>
      </c>
      <c r="EE112" s="183">
        <v>7380000</v>
      </c>
      <c r="EF112" s="186" t="s">
        <v>5782</v>
      </c>
      <c r="EG112" s="186" t="s">
        <v>42</v>
      </c>
      <c r="EH112" s="186">
        <v>1</v>
      </c>
      <c r="EI112" s="186" t="s">
        <v>5784</v>
      </c>
      <c r="EJ112" s="186" t="s">
        <v>5783</v>
      </c>
      <c r="EK112" s="187" t="s">
        <v>5736</v>
      </c>
      <c r="EL112" s="185" t="s">
        <v>5790</v>
      </c>
      <c r="EM112" s="175">
        <v>5990000</v>
      </c>
      <c r="EN112" s="179" t="s">
        <v>5782</v>
      </c>
      <c r="EO112" s="179" t="s">
        <v>42</v>
      </c>
      <c r="EP112" s="179">
        <v>1</v>
      </c>
      <c r="EQ112" s="179" t="s">
        <v>5784</v>
      </c>
      <c r="ER112" s="179" t="s">
        <v>5783</v>
      </c>
      <c r="ES112" s="176" t="s">
        <v>5736</v>
      </c>
      <c r="ET112" s="186" t="s">
        <v>3344</v>
      </c>
      <c r="EU112" s="186">
        <v>3043</v>
      </c>
      <c r="EV112" s="186" t="s">
        <v>3333</v>
      </c>
      <c r="EW112" s="186" t="s">
        <v>60</v>
      </c>
      <c r="EX112" s="186">
        <v>3</v>
      </c>
      <c r="EY112" s="186" t="s">
        <v>3343</v>
      </c>
      <c r="EZ112" s="186" t="s">
        <v>773</v>
      </c>
      <c r="FA112" s="187" t="s">
        <v>3328</v>
      </c>
      <c r="FB112" s="185" t="s">
        <v>160</v>
      </c>
      <c r="FC112" s="179">
        <v>5</v>
      </c>
      <c r="FD112" s="179">
        <v>0</v>
      </c>
      <c r="FE112" s="179" t="s">
        <v>42</v>
      </c>
      <c r="FF112" s="179">
        <v>1</v>
      </c>
      <c r="FG112" s="179" t="s">
        <v>159</v>
      </c>
      <c r="FH112" s="179">
        <v>0</v>
      </c>
      <c r="FI112" s="176" t="s">
        <v>125</v>
      </c>
      <c r="FJ112" s="185" t="s">
        <v>164</v>
      </c>
      <c r="FK112" s="186" t="s">
        <v>14</v>
      </c>
      <c r="FL112" s="186">
        <v>0</v>
      </c>
      <c r="FM112" s="186" t="s">
        <v>14</v>
      </c>
      <c r="FN112" s="186" t="s">
        <v>14</v>
      </c>
      <c r="FO112" s="186" t="s">
        <v>163</v>
      </c>
      <c r="FP112" s="183">
        <v>0</v>
      </c>
      <c r="FQ112" s="184" t="s">
        <v>125</v>
      </c>
      <c r="FR112" s="185" t="s">
        <v>168</v>
      </c>
      <c r="FS112" s="179">
        <v>1160000</v>
      </c>
      <c r="FT112" s="179" t="s">
        <v>165</v>
      </c>
      <c r="FU112" s="179" t="s">
        <v>22</v>
      </c>
      <c r="FV112" s="179">
        <v>2</v>
      </c>
      <c r="FW112" s="179" t="s">
        <v>167</v>
      </c>
      <c r="FX112" s="179" t="s">
        <v>166</v>
      </c>
      <c r="FY112" s="176" t="s">
        <v>125</v>
      </c>
      <c r="FZ112" s="186" t="s">
        <v>3910</v>
      </c>
      <c r="GA112" s="186">
        <v>2</v>
      </c>
      <c r="GB112" s="186" t="s">
        <v>3407</v>
      </c>
      <c r="GC112" s="186" t="s">
        <v>22</v>
      </c>
      <c r="GD112" s="186">
        <v>2</v>
      </c>
      <c r="GE112" s="186" t="s">
        <v>3301</v>
      </c>
      <c r="GF112" s="186" t="s">
        <v>3300</v>
      </c>
      <c r="GG112" s="187" t="s">
        <v>3716</v>
      </c>
      <c r="GH112" s="185" t="s">
        <v>3916</v>
      </c>
      <c r="GI112" s="179">
        <v>3</v>
      </c>
      <c r="GJ112" s="179" t="s">
        <v>3407</v>
      </c>
      <c r="GK112" s="179" t="s">
        <v>22</v>
      </c>
      <c r="GL112" s="179">
        <v>2</v>
      </c>
      <c r="GM112" s="179" t="s">
        <v>3301</v>
      </c>
      <c r="GN112" s="179" t="s">
        <v>3300</v>
      </c>
      <c r="GO112" s="176" t="s">
        <v>3716</v>
      </c>
      <c r="GP112" s="186" t="s">
        <v>3911</v>
      </c>
      <c r="GQ112" s="186">
        <v>3</v>
      </c>
      <c r="GR112" s="186" t="s">
        <v>3407</v>
      </c>
      <c r="GS112" s="186" t="s">
        <v>22</v>
      </c>
      <c r="GT112" s="186">
        <v>2</v>
      </c>
      <c r="GU112" s="186" t="s">
        <v>3301</v>
      </c>
      <c r="GV112" s="186" t="s">
        <v>3300</v>
      </c>
      <c r="GW112" s="187" t="s">
        <v>3716</v>
      </c>
      <c r="GX112" s="185" t="s">
        <v>3917</v>
      </c>
      <c r="GY112" s="179">
        <v>3</v>
      </c>
      <c r="GZ112" s="179" t="s">
        <v>3407</v>
      </c>
      <c r="HA112" s="179" t="s">
        <v>22</v>
      </c>
      <c r="HB112" s="179">
        <v>2</v>
      </c>
      <c r="HC112" s="179" t="s">
        <v>3301</v>
      </c>
      <c r="HD112" s="179" t="s">
        <v>3300</v>
      </c>
      <c r="HE112" s="176" t="s">
        <v>3716</v>
      </c>
      <c r="HF112" s="186" t="s">
        <v>3909</v>
      </c>
      <c r="HG112" s="186">
        <v>3</v>
      </c>
      <c r="HH112" s="186" t="s">
        <v>3407</v>
      </c>
      <c r="HI112" s="186" t="s">
        <v>22</v>
      </c>
      <c r="HJ112" s="186">
        <v>2</v>
      </c>
      <c r="HK112" s="186" t="s">
        <v>3301</v>
      </c>
      <c r="HL112" s="186" t="s">
        <v>3300</v>
      </c>
      <c r="HM112" s="187" t="s">
        <v>3716</v>
      </c>
      <c r="HN112" s="185" t="s">
        <v>3915</v>
      </c>
      <c r="HO112" s="179">
        <v>2</v>
      </c>
      <c r="HP112" s="179" t="s">
        <v>3407</v>
      </c>
      <c r="HQ112" s="179" t="s">
        <v>22</v>
      </c>
      <c r="HR112" s="179">
        <v>2</v>
      </c>
      <c r="HS112" s="179" t="s">
        <v>3301</v>
      </c>
      <c r="HT112" s="179" t="s">
        <v>3300</v>
      </c>
      <c r="HU112" s="176" t="s">
        <v>3716</v>
      </c>
      <c r="HV112" s="186" t="s">
        <v>3912</v>
      </c>
      <c r="HW112" s="186">
        <v>3</v>
      </c>
      <c r="HX112" s="186" t="s">
        <v>3407</v>
      </c>
      <c r="HY112" s="186" t="s">
        <v>22</v>
      </c>
      <c r="HZ112" s="186">
        <v>2</v>
      </c>
      <c r="IA112" s="186" t="s">
        <v>3301</v>
      </c>
      <c r="IB112" s="186" t="s">
        <v>3300</v>
      </c>
      <c r="IC112" s="187" t="s">
        <v>3716</v>
      </c>
      <c r="ID112" s="185" t="s">
        <v>3914</v>
      </c>
      <c r="IE112" s="179">
        <v>2</v>
      </c>
      <c r="IF112" s="179" t="s">
        <v>3407</v>
      </c>
      <c r="IG112" s="179" t="s">
        <v>22</v>
      </c>
      <c r="IH112" s="179">
        <v>2</v>
      </c>
      <c r="II112" s="179" t="s">
        <v>3301</v>
      </c>
      <c r="IJ112" s="179" t="s">
        <v>3300</v>
      </c>
      <c r="IK112" s="176" t="s">
        <v>3716</v>
      </c>
      <c r="IL112" s="186" t="s">
        <v>3913</v>
      </c>
      <c r="IM112" s="186">
        <v>3</v>
      </c>
      <c r="IN112" s="186" t="s">
        <v>3407</v>
      </c>
      <c r="IO112" s="186" t="s">
        <v>22</v>
      </c>
      <c r="IP112" s="186">
        <v>2</v>
      </c>
      <c r="IQ112" s="186" t="s">
        <v>3301</v>
      </c>
      <c r="IR112" s="186" t="s">
        <v>3300</v>
      </c>
      <c r="IS112" s="187" t="s">
        <v>3716</v>
      </c>
    </row>
    <row r="113" spans="1:253" s="281" customFormat="1" ht="12.75" customHeight="1" x14ac:dyDescent="0.25">
      <c r="A113" s="281" t="s">
        <v>4559</v>
      </c>
      <c r="B113" s="281" t="s">
        <v>7960</v>
      </c>
      <c r="C113" s="281" t="s">
        <v>4560</v>
      </c>
      <c r="D113" s="281" t="s">
        <v>756</v>
      </c>
      <c r="E113" s="281" t="s">
        <v>7357</v>
      </c>
      <c r="F113" s="281" t="s">
        <v>6131</v>
      </c>
      <c r="G113" s="174">
        <v>16797000</v>
      </c>
      <c r="H113" s="175" t="s">
        <v>6128</v>
      </c>
      <c r="I113" s="175" t="s">
        <v>22</v>
      </c>
      <c r="J113" s="175">
        <v>2</v>
      </c>
      <c r="K113" s="175" t="s">
        <v>6130</v>
      </c>
      <c r="L113" s="175" t="s">
        <v>6129</v>
      </c>
      <c r="M113" s="176" t="s">
        <v>6101</v>
      </c>
      <c r="N113" s="185" t="s">
        <v>4577</v>
      </c>
      <c r="O113" s="177">
        <v>1259200</v>
      </c>
      <c r="P113" s="177" t="s">
        <v>2975</v>
      </c>
      <c r="Q113" s="177" t="s">
        <v>42</v>
      </c>
      <c r="R113" s="177">
        <v>1</v>
      </c>
      <c r="S113" s="177" t="s">
        <v>4576</v>
      </c>
      <c r="T113" s="177" t="s">
        <v>4575</v>
      </c>
      <c r="U113" s="178" t="s">
        <v>4512</v>
      </c>
      <c r="V113" s="185" t="s">
        <v>6132</v>
      </c>
      <c r="W113" s="175">
        <v>16797000</v>
      </c>
      <c r="X113" s="175" t="s">
        <v>6128</v>
      </c>
      <c r="Y113" s="175" t="s">
        <v>22</v>
      </c>
      <c r="Z113" s="175">
        <v>2</v>
      </c>
      <c r="AA113" s="175" t="s">
        <v>6130</v>
      </c>
      <c r="AB113" s="175" t="s">
        <v>6129</v>
      </c>
      <c r="AC113" s="176" t="s">
        <v>6101</v>
      </c>
      <c r="AD113" s="185" t="s">
        <v>4583</v>
      </c>
      <c r="AE113" s="183">
        <v>7607000</v>
      </c>
      <c r="AF113" s="183" t="s">
        <v>4567</v>
      </c>
      <c r="AG113" s="183" t="s">
        <v>60</v>
      </c>
      <c r="AH113" s="183">
        <v>3</v>
      </c>
      <c r="AI113" s="183" t="s">
        <v>4582</v>
      </c>
      <c r="AJ113" s="183" t="s">
        <v>4581</v>
      </c>
      <c r="AK113" s="184" t="s">
        <v>4512</v>
      </c>
      <c r="AL113" s="185" t="s">
        <v>6135</v>
      </c>
      <c r="AM113" s="175">
        <v>963000</v>
      </c>
      <c r="AN113" s="175" t="s">
        <v>6116</v>
      </c>
      <c r="AO113" s="175" t="s">
        <v>22</v>
      </c>
      <c r="AP113" s="175">
        <v>2</v>
      </c>
      <c r="AQ113" s="175" t="s">
        <v>6134</v>
      </c>
      <c r="AR113" s="175" t="s">
        <v>6133</v>
      </c>
      <c r="AS113" s="176" t="s">
        <v>6101</v>
      </c>
      <c r="AT113" s="186" t="s">
        <v>4573</v>
      </c>
      <c r="AU113" s="183" t="s">
        <v>14</v>
      </c>
      <c r="AV113" s="183" t="s">
        <v>14</v>
      </c>
      <c r="AW113" s="183" t="s">
        <v>60</v>
      </c>
      <c r="AX113" s="183">
        <v>3</v>
      </c>
      <c r="AY113" s="183" t="s">
        <v>14</v>
      </c>
      <c r="AZ113" s="183" t="s">
        <v>14</v>
      </c>
      <c r="BA113" s="184" t="s">
        <v>4512</v>
      </c>
      <c r="BB113" s="185" t="s">
        <v>4571</v>
      </c>
      <c r="BC113" s="175" t="s">
        <v>14</v>
      </c>
      <c r="BD113" s="175" t="s">
        <v>14</v>
      </c>
      <c r="BE113" s="175" t="s">
        <v>60</v>
      </c>
      <c r="BF113" s="175">
        <v>3</v>
      </c>
      <c r="BG113" s="175" t="s">
        <v>14</v>
      </c>
      <c r="BH113" s="175" t="s">
        <v>14</v>
      </c>
      <c r="BI113" s="176" t="s">
        <v>4512</v>
      </c>
      <c r="BJ113" s="186" t="s">
        <v>6139</v>
      </c>
      <c r="BK113" s="186">
        <v>221</v>
      </c>
      <c r="BL113" s="186" t="s">
        <v>6136</v>
      </c>
      <c r="BM113" s="186" t="s">
        <v>60</v>
      </c>
      <c r="BN113" s="186">
        <v>3</v>
      </c>
      <c r="BO113" s="186" t="s">
        <v>6138</v>
      </c>
      <c r="BP113" s="183" t="s">
        <v>6137</v>
      </c>
      <c r="BQ113" s="187" t="s">
        <v>6101</v>
      </c>
      <c r="BR113" s="185" t="s">
        <v>4561</v>
      </c>
      <c r="BS113" s="179" t="s">
        <v>14</v>
      </c>
      <c r="BT113" s="179" t="s">
        <v>14</v>
      </c>
      <c r="BU113" s="179" t="s">
        <v>60</v>
      </c>
      <c r="BV113" s="179">
        <v>3</v>
      </c>
      <c r="BW113" s="179" t="s">
        <v>14</v>
      </c>
      <c r="BX113" s="179" t="s">
        <v>14</v>
      </c>
      <c r="BY113" s="176" t="s">
        <v>4512</v>
      </c>
      <c r="BZ113" s="186" t="s">
        <v>4562</v>
      </c>
      <c r="CA113" s="186" t="s">
        <v>14</v>
      </c>
      <c r="CB113" s="186" t="s">
        <v>14</v>
      </c>
      <c r="CC113" s="186" t="s">
        <v>60</v>
      </c>
      <c r="CD113" s="186">
        <v>3</v>
      </c>
      <c r="CE113" s="186" t="s">
        <v>14</v>
      </c>
      <c r="CF113" s="186" t="s">
        <v>14</v>
      </c>
      <c r="CG113" s="187" t="s">
        <v>4512</v>
      </c>
      <c r="CH113" s="185" t="s">
        <v>8407</v>
      </c>
      <c r="CI113" s="186" t="e">
        <v>#N/A</v>
      </c>
      <c r="CJ113" s="186" t="e">
        <v>#N/A</v>
      </c>
      <c r="CK113" s="186" t="e">
        <v>#N/A</v>
      </c>
      <c r="CL113" s="186" t="e">
        <v>#N/A</v>
      </c>
      <c r="CM113" s="186" t="e">
        <v>#N/A</v>
      </c>
      <c r="CN113" s="186" t="e">
        <v>#N/A</v>
      </c>
      <c r="CO113" s="188" t="e">
        <v>#N/A</v>
      </c>
      <c r="CP113" s="186" t="s">
        <v>4566</v>
      </c>
      <c r="CQ113" s="179" t="s">
        <v>14</v>
      </c>
      <c r="CR113" s="179" t="s">
        <v>14</v>
      </c>
      <c r="CS113" s="179" t="s">
        <v>60</v>
      </c>
      <c r="CT113" s="179">
        <v>3</v>
      </c>
      <c r="CU113" s="179" t="s">
        <v>14</v>
      </c>
      <c r="CV113" s="179" t="s">
        <v>14</v>
      </c>
      <c r="CW113" s="176" t="s">
        <v>4512</v>
      </c>
      <c r="CX113" s="186" t="s">
        <v>4586</v>
      </c>
      <c r="CY113" s="183">
        <v>6400000</v>
      </c>
      <c r="CZ113" s="183" t="s">
        <v>4567</v>
      </c>
      <c r="DA113" s="183" t="s">
        <v>60</v>
      </c>
      <c r="DB113" s="183">
        <v>3</v>
      </c>
      <c r="DC113" s="183" t="s">
        <v>4569</v>
      </c>
      <c r="DD113" s="183" t="s">
        <v>4568</v>
      </c>
      <c r="DE113" s="189" t="s">
        <v>4512</v>
      </c>
      <c r="DF113" s="185" t="s">
        <v>4578</v>
      </c>
      <c r="DG113" s="175">
        <v>9175000</v>
      </c>
      <c r="DH113" s="179" t="s">
        <v>4567</v>
      </c>
      <c r="DI113" s="179" t="s">
        <v>60</v>
      </c>
      <c r="DJ113" s="179">
        <v>3</v>
      </c>
      <c r="DK113" s="179" t="s">
        <v>4569</v>
      </c>
      <c r="DL113" s="179" t="s">
        <v>4568</v>
      </c>
      <c r="DM113" s="176" t="s">
        <v>4512</v>
      </c>
      <c r="DN113" s="186" t="s">
        <v>4592</v>
      </c>
      <c r="DO113" s="183">
        <v>1207000</v>
      </c>
      <c r="DP113" s="186" t="s">
        <v>4567</v>
      </c>
      <c r="DQ113" s="186" t="s">
        <v>60</v>
      </c>
      <c r="DR113" s="186">
        <v>3</v>
      </c>
      <c r="DS113" s="186" t="s">
        <v>4569</v>
      </c>
      <c r="DT113" s="186" t="s">
        <v>4568</v>
      </c>
      <c r="DU113" s="187" t="s">
        <v>4512</v>
      </c>
      <c r="DV113" s="185" t="s">
        <v>4579</v>
      </c>
      <c r="DW113" s="175">
        <v>4736000</v>
      </c>
      <c r="DX113" s="179" t="s">
        <v>4567</v>
      </c>
      <c r="DY113" s="179" t="s">
        <v>60</v>
      </c>
      <c r="DZ113" s="179">
        <v>3</v>
      </c>
      <c r="EA113" s="179" t="s">
        <v>4569</v>
      </c>
      <c r="EB113" s="179" t="s">
        <v>4568</v>
      </c>
      <c r="EC113" s="176" t="s">
        <v>4512</v>
      </c>
      <c r="ED113" s="186" t="s">
        <v>4591</v>
      </c>
      <c r="EE113" s="183">
        <v>1472000</v>
      </c>
      <c r="EF113" s="186" t="s">
        <v>4567</v>
      </c>
      <c r="EG113" s="186" t="s">
        <v>60</v>
      </c>
      <c r="EH113" s="186">
        <v>3</v>
      </c>
      <c r="EI113" s="186" t="s">
        <v>4569</v>
      </c>
      <c r="EJ113" s="186" t="s">
        <v>4568</v>
      </c>
      <c r="EK113" s="187" t="s">
        <v>4512</v>
      </c>
      <c r="EL113" s="185" t="s">
        <v>4570</v>
      </c>
      <c r="EM113" s="175">
        <v>192000</v>
      </c>
      <c r="EN113" s="179" t="s">
        <v>4567</v>
      </c>
      <c r="EO113" s="179" t="s">
        <v>60</v>
      </c>
      <c r="EP113" s="179">
        <v>3</v>
      </c>
      <c r="EQ113" s="179" t="s">
        <v>4569</v>
      </c>
      <c r="ER113" s="179" t="s">
        <v>4568</v>
      </c>
      <c r="ES113" s="176" t="s">
        <v>4512</v>
      </c>
      <c r="ET113" s="186" t="s">
        <v>6140</v>
      </c>
      <c r="EU113" s="186">
        <v>221</v>
      </c>
      <c r="EV113" s="186" t="s">
        <v>6136</v>
      </c>
      <c r="EW113" s="186" t="s">
        <v>60</v>
      </c>
      <c r="EX113" s="186">
        <v>3</v>
      </c>
      <c r="EY113" s="186" t="s">
        <v>6138</v>
      </c>
      <c r="EZ113" s="186" t="s">
        <v>6137</v>
      </c>
      <c r="FA113" s="187" t="s">
        <v>6101</v>
      </c>
      <c r="FB113" s="185" t="s">
        <v>4564</v>
      </c>
      <c r="FC113" s="179">
        <v>5</v>
      </c>
      <c r="FD113" s="179" t="s">
        <v>14</v>
      </c>
      <c r="FE113" s="179" t="s">
        <v>42</v>
      </c>
      <c r="FF113" s="179">
        <v>1</v>
      </c>
      <c r="FG113" s="179" t="s">
        <v>4563</v>
      </c>
      <c r="FH113" s="179" t="s">
        <v>14</v>
      </c>
      <c r="FI113" s="176" t="s">
        <v>4512</v>
      </c>
      <c r="FJ113" s="185" t="s">
        <v>4584</v>
      </c>
      <c r="FK113" s="186" t="s">
        <v>14</v>
      </c>
      <c r="FL113" s="186" t="s">
        <v>14</v>
      </c>
      <c r="FM113" s="186" t="s">
        <v>60</v>
      </c>
      <c r="FN113" s="186">
        <v>3</v>
      </c>
      <c r="FO113" s="186" t="s">
        <v>14</v>
      </c>
      <c r="FP113" s="183" t="s">
        <v>14</v>
      </c>
      <c r="FQ113" s="184" t="s">
        <v>4512</v>
      </c>
      <c r="FR113" s="185" t="s">
        <v>4585</v>
      </c>
      <c r="FS113" s="179" t="s">
        <v>14</v>
      </c>
      <c r="FT113" s="179" t="s">
        <v>14</v>
      </c>
      <c r="FU113" s="179" t="s">
        <v>60</v>
      </c>
      <c r="FV113" s="179">
        <v>3</v>
      </c>
      <c r="FW113" s="179" t="s">
        <v>14</v>
      </c>
      <c r="FX113" s="179" t="s">
        <v>14</v>
      </c>
      <c r="FY113" s="176" t="s">
        <v>4512</v>
      </c>
      <c r="FZ113" s="186" t="s">
        <v>4572</v>
      </c>
      <c r="GA113" s="186">
        <v>1</v>
      </c>
      <c r="GB113" s="186" t="s">
        <v>3407</v>
      </c>
      <c r="GC113" s="186" t="s">
        <v>22</v>
      </c>
      <c r="GD113" s="186">
        <v>2</v>
      </c>
      <c r="GE113" s="186" t="s">
        <v>2814</v>
      </c>
      <c r="GF113" s="186" t="s">
        <v>4530</v>
      </c>
      <c r="GG113" s="187" t="s">
        <v>4512</v>
      </c>
      <c r="GH113" s="185" t="s">
        <v>4590</v>
      </c>
      <c r="GI113" s="179">
        <v>2</v>
      </c>
      <c r="GJ113" s="179" t="s">
        <v>3407</v>
      </c>
      <c r="GK113" s="179" t="s">
        <v>22</v>
      </c>
      <c r="GL113" s="179">
        <v>2</v>
      </c>
      <c r="GM113" s="179" t="s">
        <v>2814</v>
      </c>
      <c r="GN113" s="179" t="s">
        <v>4530</v>
      </c>
      <c r="GO113" s="176" t="s">
        <v>4512</v>
      </c>
      <c r="GP113" s="186" t="s">
        <v>4574</v>
      </c>
      <c r="GQ113" s="186">
        <v>2</v>
      </c>
      <c r="GR113" s="186" t="s">
        <v>3407</v>
      </c>
      <c r="GS113" s="186" t="s">
        <v>22</v>
      </c>
      <c r="GT113" s="186">
        <v>2</v>
      </c>
      <c r="GU113" s="186" t="s">
        <v>2814</v>
      </c>
      <c r="GV113" s="186" t="s">
        <v>4530</v>
      </c>
      <c r="GW113" s="187" t="s">
        <v>4512</v>
      </c>
      <c r="GX113" s="185" t="s">
        <v>4593</v>
      </c>
      <c r="GY113" s="179">
        <v>0</v>
      </c>
      <c r="GZ113" s="179" t="s">
        <v>3407</v>
      </c>
      <c r="HA113" s="179" t="s">
        <v>22</v>
      </c>
      <c r="HB113" s="179">
        <v>2</v>
      </c>
      <c r="HC113" s="179" t="s">
        <v>2814</v>
      </c>
      <c r="HD113" s="179" t="s">
        <v>4530</v>
      </c>
      <c r="HE113" s="176" t="s">
        <v>4512</v>
      </c>
      <c r="HF113" s="186" t="s">
        <v>4565</v>
      </c>
      <c r="HG113" s="186">
        <v>0</v>
      </c>
      <c r="HH113" s="186" t="s">
        <v>3407</v>
      </c>
      <c r="HI113" s="186" t="s">
        <v>22</v>
      </c>
      <c r="HJ113" s="186">
        <v>2</v>
      </c>
      <c r="HK113" s="186" t="s">
        <v>2814</v>
      </c>
      <c r="HL113" s="186" t="s">
        <v>4530</v>
      </c>
      <c r="HM113" s="187" t="s">
        <v>4512</v>
      </c>
      <c r="HN113" s="185" t="s">
        <v>4589</v>
      </c>
      <c r="HO113" s="179">
        <v>2</v>
      </c>
      <c r="HP113" s="179" t="s">
        <v>3407</v>
      </c>
      <c r="HQ113" s="179" t="s">
        <v>22</v>
      </c>
      <c r="HR113" s="179">
        <v>2</v>
      </c>
      <c r="HS113" s="179" t="s">
        <v>2814</v>
      </c>
      <c r="HT113" s="179" t="s">
        <v>4530</v>
      </c>
      <c r="HU113" s="176" t="s">
        <v>4512</v>
      </c>
      <c r="HV113" s="186" t="s">
        <v>4580</v>
      </c>
      <c r="HW113" s="186">
        <v>3</v>
      </c>
      <c r="HX113" s="186" t="s">
        <v>3407</v>
      </c>
      <c r="HY113" s="186" t="s">
        <v>22</v>
      </c>
      <c r="HZ113" s="186">
        <v>2</v>
      </c>
      <c r="IA113" s="186" t="s">
        <v>2814</v>
      </c>
      <c r="IB113" s="186" t="s">
        <v>4530</v>
      </c>
      <c r="IC113" s="187" t="s">
        <v>4512</v>
      </c>
      <c r="ID113" s="185" t="s">
        <v>4588</v>
      </c>
      <c r="IE113" s="179">
        <v>2</v>
      </c>
      <c r="IF113" s="179" t="s">
        <v>3407</v>
      </c>
      <c r="IG113" s="179" t="s">
        <v>22</v>
      </c>
      <c r="IH113" s="179">
        <v>2</v>
      </c>
      <c r="II113" s="179" t="s">
        <v>2814</v>
      </c>
      <c r="IJ113" s="179" t="s">
        <v>4530</v>
      </c>
      <c r="IK113" s="176" t="s">
        <v>4512</v>
      </c>
      <c r="IL113" s="186" t="s">
        <v>4587</v>
      </c>
      <c r="IM113" s="186">
        <v>3</v>
      </c>
      <c r="IN113" s="186" t="s">
        <v>3407</v>
      </c>
      <c r="IO113" s="186" t="s">
        <v>22</v>
      </c>
      <c r="IP113" s="186">
        <v>2</v>
      </c>
      <c r="IQ113" s="186" t="s">
        <v>2814</v>
      </c>
      <c r="IR113" s="186" t="s">
        <v>4530</v>
      </c>
      <c r="IS113" s="187" t="s">
        <v>4512</v>
      </c>
    </row>
    <row r="114" spans="1:253" s="281" customFormat="1" ht="12.75" customHeight="1" x14ac:dyDescent="0.25">
      <c r="A114" s="281" t="s">
        <v>754</v>
      </c>
      <c r="B114" s="281" t="s">
        <v>7945</v>
      </c>
      <c r="C114" s="281" t="s">
        <v>755</v>
      </c>
      <c r="D114" s="281" t="s">
        <v>756</v>
      </c>
      <c r="E114" s="281" t="s">
        <v>7357</v>
      </c>
      <c r="F114" s="281" t="s">
        <v>6147</v>
      </c>
      <c r="G114" s="174">
        <v>16797000</v>
      </c>
      <c r="H114" s="175" t="s">
        <v>6128</v>
      </c>
      <c r="I114" s="175" t="s">
        <v>22</v>
      </c>
      <c r="J114" s="175">
        <v>2</v>
      </c>
      <c r="K114" s="175" t="s">
        <v>6130</v>
      </c>
      <c r="L114" s="175" t="s">
        <v>6129</v>
      </c>
      <c r="M114" s="176" t="s">
        <v>6101</v>
      </c>
      <c r="N114" s="185" t="s">
        <v>767</v>
      </c>
      <c r="O114" s="177">
        <v>19915</v>
      </c>
      <c r="P114" s="177" t="s">
        <v>764</v>
      </c>
      <c r="Q114" s="177" t="s">
        <v>22</v>
      </c>
      <c r="R114" s="177">
        <v>2</v>
      </c>
      <c r="S114" s="177" t="s">
        <v>766</v>
      </c>
      <c r="T114" s="177" t="s">
        <v>765</v>
      </c>
      <c r="U114" s="178" t="s">
        <v>588</v>
      </c>
      <c r="V114" s="185" t="s">
        <v>6149</v>
      </c>
      <c r="W114" s="175">
        <v>686000</v>
      </c>
      <c r="X114" s="175" t="s">
        <v>6128</v>
      </c>
      <c r="Y114" s="175" t="s">
        <v>60</v>
      </c>
      <c r="Z114" s="175">
        <v>3</v>
      </c>
      <c r="AA114" s="175" t="s">
        <v>6148</v>
      </c>
      <c r="AB114" s="175" t="s">
        <v>6129</v>
      </c>
      <c r="AC114" s="176" t="s">
        <v>6101</v>
      </c>
      <c r="AD114" s="185" t="s">
        <v>6151</v>
      </c>
      <c r="AE114" s="183">
        <v>686000</v>
      </c>
      <c r="AF114" s="183" t="s">
        <v>6128</v>
      </c>
      <c r="AG114" s="183" t="s">
        <v>60</v>
      </c>
      <c r="AH114" s="183">
        <v>3</v>
      </c>
      <c r="AI114" s="183" t="s">
        <v>6150</v>
      </c>
      <c r="AJ114" s="183" t="s">
        <v>6129</v>
      </c>
      <c r="AK114" s="184" t="s">
        <v>6101</v>
      </c>
      <c r="AL114" s="185" t="s">
        <v>6153</v>
      </c>
      <c r="AM114" s="175">
        <v>413000</v>
      </c>
      <c r="AN114" s="175" t="s">
        <v>6116</v>
      </c>
      <c r="AO114" s="175" t="s">
        <v>60</v>
      </c>
      <c r="AP114" s="175">
        <v>3</v>
      </c>
      <c r="AQ114" s="175" t="s">
        <v>6152</v>
      </c>
      <c r="AR114" s="175" t="s">
        <v>6133</v>
      </c>
      <c r="AS114" s="176" t="s">
        <v>6101</v>
      </c>
      <c r="AT114" s="186" t="s">
        <v>763</v>
      </c>
      <c r="AU114" s="183" t="s">
        <v>14</v>
      </c>
      <c r="AV114" s="183">
        <v>0</v>
      </c>
      <c r="AW114" s="183" t="s">
        <v>22</v>
      </c>
      <c r="AX114" s="183">
        <v>2</v>
      </c>
      <c r="AY114" s="183" t="s">
        <v>15</v>
      </c>
      <c r="AZ114" s="183">
        <v>0</v>
      </c>
      <c r="BA114" s="184" t="s">
        <v>588</v>
      </c>
      <c r="BB114" s="185" t="s">
        <v>762</v>
      </c>
      <c r="BC114" s="175" t="s">
        <v>14</v>
      </c>
      <c r="BD114" s="175">
        <v>0</v>
      </c>
      <c r="BE114" s="175" t="s">
        <v>22</v>
      </c>
      <c r="BF114" s="175">
        <v>2</v>
      </c>
      <c r="BG114" s="175" t="s">
        <v>15</v>
      </c>
      <c r="BH114" s="175">
        <v>0</v>
      </c>
      <c r="BI114" s="176" t="s">
        <v>588</v>
      </c>
      <c r="BJ114" s="186" t="s">
        <v>6155</v>
      </c>
      <c r="BK114" s="186">
        <v>71</v>
      </c>
      <c r="BL114" s="186" t="s">
        <v>6136</v>
      </c>
      <c r="BM114" s="186" t="s">
        <v>60</v>
      </c>
      <c r="BN114" s="186">
        <v>3</v>
      </c>
      <c r="BO114" s="186" t="s">
        <v>6154</v>
      </c>
      <c r="BP114" s="183" t="s">
        <v>773</v>
      </c>
      <c r="BQ114" s="187" t="s">
        <v>6101</v>
      </c>
      <c r="BR114" s="185" t="s">
        <v>757</v>
      </c>
      <c r="BS114" s="179" t="s">
        <v>14</v>
      </c>
      <c r="BT114" s="179">
        <v>0</v>
      </c>
      <c r="BU114" s="179" t="s">
        <v>22</v>
      </c>
      <c r="BV114" s="179">
        <v>2</v>
      </c>
      <c r="BW114" s="179" t="s">
        <v>15</v>
      </c>
      <c r="BX114" s="179">
        <v>0</v>
      </c>
      <c r="BY114" s="176" t="s">
        <v>588</v>
      </c>
      <c r="BZ114" s="186" t="s">
        <v>758</v>
      </c>
      <c r="CA114" s="186" t="s">
        <v>14</v>
      </c>
      <c r="CB114" s="186">
        <v>0</v>
      </c>
      <c r="CC114" s="186" t="s">
        <v>14</v>
      </c>
      <c r="CD114" s="186" t="s">
        <v>14</v>
      </c>
      <c r="CE114" s="186" t="s">
        <v>15</v>
      </c>
      <c r="CF114" s="186">
        <v>0</v>
      </c>
      <c r="CG114" s="187" t="s">
        <v>588</v>
      </c>
      <c r="CH114" s="185" t="s">
        <v>8408</v>
      </c>
      <c r="CI114" s="186" t="e">
        <v>#N/A</v>
      </c>
      <c r="CJ114" s="186" t="e">
        <v>#N/A</v>
      </c>
      <c r="CK114" s="186" t="e">
        <v>#N/A</v>
      </c>
      <c r="CL114" s="186" t="e">
        <v>#N/A</v>
      </c>
      <c r="CM114" s="186" t="e">
        <v>#N/A</v>
      </c>
      <c r="CN114" s="186" t="e">
        <v>#N/A</v>
      </c>
      <c r="CO114" s="188" t="e">
        <v>#N/A</v>
      </c>
      <c r="CP114" s="186" t="s">
        <v>761</v>
      </c>
      <c r="CQ114" s="179" t="s">
        <v>14</v>
      </c>
      <c r="CR114" s="179">
        <v>0</v>
      </c>
      <c r="CS114" s="179" t="s">
        <v>22</v>
      </c>
      <c r="CT114" s="179">
        <v>2</v>
      </c>
      <c r="CU114" s="179" t="s">
        <v>15</v>
      </c>
      <c r="CV114" s="179">
        <v>0</v>
      </c>
      <c r="CW114" s="176" t="s">
        <v>588</v>
      </c>
      <c r="CX114" s="186" t="s">
        <v>3163</v>
      </c>
      <c r="CY114" s="183">
        <v>367000</v>
      </c>
      <c r="CZ114" s="183" t="s">
        <v>2842</v>
      </c>
      <c r="DA114" s="183" t="s">
        <v>60</v>
      </c>
      <c r="DB114" s="183">
        <v>3</v>
      </c>
      <c r="DC114" s="183" t="s">
        <v>3159</v>
      </c>
      <c r="DD114" s="183" t="s">
        <v>2399</v>
      </c>
      <c r="DE114" s="189" t="s">
        <v>3153</v>
      </c>
      <c r="DF114" s="185" t="s">
        <v>3161</v>
      </c>
      <c r="DG114" s="175">
        <v>0</v>
      </c>
      <c r="DH114" s="179" t="s">
        <v>2842</v>
      </c>
      <c r="DI114" s="179" t="s">
        <v>60</v>
      </c>
      <c r="DJ114" s="179">
        <v>3</v>
      </c>
      <c r="DK114" s="179" t="s">
        <v>3159</v>
      </c>
      <c r="DL114" s="179" t="s">
        <v>2399</v>
      </c>
      <c r="DM114" s="176" t="s">
        <v>3153</v>
      </c>
      <c r="DN114" s="186" t="s">
        <v>3165</v>
      </c>
      <c r="DO114" s="183">
        <v>318000</v>
      </c>
      <c r="DP114" s="186" t="s">
        <v>2842</v>
      </c>
      <c r="DQ114" s="186" t="s">
        <v>60</v>
      </c>
      <c r="DR114" s="186">
        <v>3</v>
      </c>
      <c r="DS114" s="186" t="s">
        <v>3159</v>
      </c>
      <c r="DT114" s="186" t="s">
        <v>2399</v>
      </c>
      <c r="DU114" s="187" t="s">
        <v>3153</v>
      </c>
      <c r="DV114" s="185" t="s">
        <v>3162</v>
      </c>
      <c r="DW114" s="175">
        <v>98000</v>
      </c>
      <c r="DX114" s="179" t="s">
        <v>2842</v>
      </c>
      <c r="DY114" s="179" t="s">
        <v>60</v>
      </c>
      <c r="DZ114" s="179">
        <v>3</v>
      </c>
      <c r="EA114" s="179" t="s">
        <v>3159</v>
      </c>
      <c r="EB114" s="179" t="s">
        <v>2399</v>
      </c>
      <c r="EC114" s="176" t="s">
        <v>3153</v>
      </c>
      <c r="ED114" s="186" t="s">
        <v>3164</v>
      </c>
      <c r="EE114" s="183">
        <v>147000</v>
      </c>
      <c r="EF114" s="186" t="s">
        <v>2842</v>
      </c>
      <c r="EG114" s="186" t="s">
        <v>60</v>
      </c>
      <c r="EH114" s="186">
        <v>3</v>
      </c>
      <c r="EI114" s="186" t="s">
        <v>3159</v>
      </c>
      <c r="EJ114" s="186" t="s">
        <v>2399</v>
      </c>
      <c r="EK114" s="187" t="s">
        <v>3153</v>
      </c>
      <c r="EL114" s="185" t="s">
        <v>3160</v>
      </c>
      <c r="EM114" s="175">
        <v>122000</v>
      </c>
      <c r="EN114" s="179" t="s">
        <v>2842</v>
      </c>
      <c r="EO114" s="179" t="s">
        <v>60</v>
      </c>
      <c r="EP114" s="179">
        <v>3</v>
      </c>
      <c r="EQ114" s="179" t="s">
        <v>3159</v>
      </c>
      <c r="ER114" s="179" t="s">
        <v>2399</v>
      </c>
      <c r="ES114" s="176" t="s">
        <v>3153</v>
      </c>
      <c r="ET114" s="186" t="s">
        <v>6156</v>
      </c>
      <c r="EU114" s="186">
        <v>221</v>
      </c>
      <c r="EV114" s="186" t="s">
        <v>6136</v>
      </c>
      <c r="EW114" s="186" t="s">
        <v>60</v>
      </c>
      <c r="EX114" s="186">
        <v>3</v>
      </c>
      <c r="EY114" s="186" t="s">
        <v>6138</v>
      </c>
      <c r="EZ114" s="186" t="s">
        <v>6137</v>
      </c>
      <c r="FA114" s="187" t="s">
        <v>6101</v>
      </c>
      <c r="FB114" s="185" t="s">
        <v>760</v>
      </c>
      <c r="FC114" s="179">
        <v>5</v>
      </c>
      <c r="FD114" s="179">
        <v>0</v>
      </c>
      <c r="FE114" s="179" t="s">
        <v>22</v>
      </c>
      <c r="FF114" s="179">
        <v>2</v>
      </c>
      <c r="FG114" s="179" t="s">
        <v>759</v>
      </c>
      <c r="FH114" s="179">
        <v>0</v>
      </c>
      <c r="FI114" s="176" t="s">
        <v>588</v>
      </c>
      <c r="FJ114" s="185" t="s">
        <v>768</v>
      </c>
      <c r="FK114" s="186" t="s">
        <v>14</v>
      </c>
      <c r="FL114" s="186">
        <v>0</v>
      </c>
      <c r="FM114" s="186" t="s">
        <v>22</v>
      </c>
      <c r="FN114" s="186">
        <v>2</v>
      </c>
      <c r="FO114" s="186">
        <v>0</v>
      </c>
      <c r="FP114" s="183">
        <v>0</v>
      </c>
      <c r="FQ114" s="184" t="s">
        <v>588</v>
      </c>
      <c r="FR114" s="185" t="s">
        <v>769</v>
      </c>
      <c r="FS114" s="179" t="s">
        <v>14</v>
      </c>
      <c r="FT114" s="179">
        <v>0</v>
      </c>
      <c r="FU114" s="179" t="s">
        <v>22</v>
      </c>
      <c r="FV114" s="179">
        <v>2</v>
      </c>
      <c r="FW114" s="179">
        <v>0</v>
      </c>
      <c r="FX114" s="179">
        <v>0</v>
      </c>
      <c r="FY114" s="176" t="s">
        <v>588</v>
      </c>
      <c r="FZ114" s="186" t="s">
        <v>3605</v>
      </c>
      <c r="GA114" s="186">
        <v>1</v>
      </c>
      <c r="GB114" s="186" t="s">
        <v>2814</v>
      </c>
      <c r="GC114" s="186" t="s">
        <v>22</v>
      </c>
      <c r="GD114" s="186">
        <v>2</v>
      </c>
      <c r="GE114" s="186" t="s">
        <v>3301</v>
      </c>
      <c r="GF114" s="186" t="s">
        <v>3300</v>
      </c>
      <c r="GG114" s="187" t="s">
        <v>3409</v>
      </c>
      <c r="GH114" s="185" t="s">
        <v>3611</v>
      </c>
      <c r="GI114" s="179">
        <v>2</v>
      </c>
      <c r="GJ114" s="179" t="s">
        <v>2814</v>
      </c>
      <c r="GK114" s="179" t="s">
        <v>22</v>
      </c>
      <c r="GL114" s="179">
        <v>2</v>
      </c>
      <c r="GM114" s="179" t="s">
        <v>3301</v>
      </c>
      <c r="GN114" s="179" t="s">
        <v>3300</v>
      </c>
      <c r="GO114" s="176" t="s">
        <v>3409</v>
      </c>
      <c r="GP114" s="186" t="s">
        <v>3606</v>
      </c>
      <c r="GQ114" s="186">
        <v>2</v>
      </c>
      <c r="GR114" s="186" t="s">
        <v>2814</v>
      </c>
      <c r="GS114" s="186" t="s">
        <v>22</v>
      </c>
      <c r="GT114" s="186">
        <v>2</v>
      </c>
      <c r="GU114" s="186" t="s">
        <v>3301</v>
      </c>
      <c r="GV114" s="186" t="s">
        <v>3300</v>
      </c>
      <c r="GW114" s="187" t="s">
        <v>3409</v>
      </c>
      <c r="GX114" s="185" t="s">
        <v>3612</v>
      </c>
      <c r="GY114" s="179">
        <v>0</v>
      </c>
      <c r="GZ114" s="179" t="s">
        <v>2814</v>
      </c>
      <c r="HA114" s="179" t="s">
        <v>22</v>
      </c>
      <c r="HB114" s="179">
        <v>2</v>
      </c>
      <c r="HC114" s="179" t="s">
        <v>3301</v>
      </c>
      <c r="HD114" s="179" t="s">
        <v>3300</v>
      </c>
      <c r="HE114" s="176" t="s">
        <v>3409</v>
      </c>
      <c r="HF114" s="186" t="s">
        <v>3604</v>
      </c>
      <c r="HG114" s="186">
        <v>0</v>
      </c>
      <c r="HH114" s="186" t="s">
        <v>2814</v>
      </c>
      <c r="HI114" s="186" t="s">
        <v>22</v>
      </c>
      <c r="HJ114" s="186">
        <v>2</v>
      </c>
      <c r="HK114" s="186" t="s">
        <v>3301</v>
      </c>
      <c r="HL114" s="186" t="s">
        <v>3300</v>
      </c>
      <c r="HM114" s="187" t="s">
        <v>3409</v>
      </c>
      <c r="HN114" s="185" t="s">
        <v>3610</v>
      </c>
      <c r="HO114" s="179">
        <v>2</v>
      </c>
      <c r="HP114" s="179" t="s">
        <v>2814</v>
      </c>
      <c r="HQ114" s="179" t="s">
        <v>22</v>
      </c>
      <c r="HR114" s="179">
        <v>2</v>
      </c>
      <c r="HS114" s="179" t="s">
        <v>3301</v>
      </c>
      <c r="HT114" s="179" t="s">
        <v>3300</v>
      </c>
      <c r="HU114" s="176" t="s">
        <v>3409</v>
      </c>
      <c r="HV114" s="186" t="s">
        <v>3607</v>
      </c>
      <c r="HW114" s="186">
        <v>3</v>
      </c>
      <c r="HX114" s="186" t="s">
        <v>2814</v>
      </c>
      <c r="HY114" s="186" t="s">
        <v>22</v>
      </c>
      <c r="HZ114" s="186">
        <v>2</v>
      </c>
      <c r="IA114" s="186" t="s">
        <v>3301</v>
      </c>
      <c r="IB114" s="186" t="s">
        <v>3300</v>
      </c>
      <c r="IC114" s="187" t="s">
        <v>3409</v>
      </c>
      <c r="ID114" s="185" t="s">
        <v>3609</v>
      </c>
      <c r="IE114" s="179">
        <v>2</v>
      </c>
      <c r="IF114" s="179" t="s">
        <v>2814</v>
      </c>
      <c r="IG114" s="179" t="s">
        <v>22</v>
      </c>
      <c r="IH114" s="179">
        <v>2</v>
      </c>
      <c r="II114" s="179" t="s">
        <v>3301</v>
      </c>
      <c r="IJ114" s="179" t="s">
        <v>3300</v>
      </c>
      <c r="IK114" s="176" t="s">
        <v>3409</v>
      </c>
      <c r="IL114" s="186" t="s">
        <v>3608</v>
      </c>
      <c r="IM114" s="186">
        <v>3</v>
      </c>
      <c r="IN114" s="186" t="s">
        <v>2814</v>
      </c>
      <c r="IO114" s="186" t="s">
        <v>22</v>
      </c>
      <c r="IP114" s="186">
        <v>2</v>
      </c>
      <c r="IQ114" s="186" t="s">
        <v>3301</v>
      </c>
      <c r="IR114" s="186" t="s">
        <v>3300</v>
      </c>
      <c r="IS114" s="187" t="s">
        <v>3409</v>
      </c>
    </row>
    <row r="115" spans="1:253" s="281" customFormat="1" ht="12.75" customHeight="1" x14ac:dyDescent="0.25">
      <c r="A115" s="281" t="s">
        <v>770</v>
      </c>
      <c r="B115" s="281" t="s">
        <v>7953</v>
      </c>
      <c r="C115" s="281" t="s">
        <v>771</v>
      </c>
      <c r="D115" s="281" t="s">
        <v>756</v>
      </c>
      <c r="E115" s="281" t="s">
        <v>7357</v>
      </c>
      <c r="F115" s="281" t="s">
        <v>6157</v>
      </c>
      <c r="G115" s="174">
        <v>16797000</v>
      </c>
      <c r="H115" s="175" t="s">
        <v>6128</v>
      </c>
      <c r="I115" s="175" t="s">
        <v>22</v>
      </c>
      <c r="J115" s="175">
        <v>2</v>
      </c>
      <c r="K115" s="175" t="s">
        <v>6130</v>
      </c>
      <c r="L115" s="175" t="s">
        <v>6129</v>
      </c>
      <c r="M115" s="176" t="s">
        <v>6101</v>
      </c>
      <c r="N115" s="185" t="s">
        <v>2388</v>
      </c>
      <c r="O115" s="177">
        <v>154623</v>
      </c>
      <c r="P115" s="177" t="s">
        <v>2385</v>
      </c>
      <c r="Q115" s="177" t="s">
        <v>22</v>
      </c>
      <c r="R115" s="177">
        <v>2</v>
      </c>
      <c r="S115" s="177" t="s">
        <v>2387</v>
      </c>
      <c r="T115" s="177" t="s">
        <v>2386</v>
      </c>
      <c r="U115" s="178" t="s">
        <v>2384</v>
      </c>
      <c r="V115" s="185" t="s">
        <v>2395</v>
      </c>
      <c r="W115" s="175">
        <v>4456000</v>
      </c>
      <c r="X115" s="175" t="s">
        <v>2380</v>
      </c>
      <c r="Y115" s="175" t="s">
        <v>22</v>
      </c>
      <c r="Z115" s="175">
        <v>2</v>
      </c>
      <c r="AA115" s="175" t="s">
        <v>2394</v>
      </c>
      <c r="AB115" s="175" t="s">
        <v>2381</v>
      </c>
      <c r="AC115" s="176" t="s">
        <v>2384</v>
      </c>
      <c r="AD115" s="185" t="s">
        <v>2393</v>
      </c>
      <c r="AE115" s="183">
        <v>1004000</v>
      </c>
      <c r="AF115" s="183" t="s">
        <v>2391</v>
      </c>
      <c r="AG115" s="183" t="s">
        <v>22</v>
      </c>
      <c r="AH115" s="183">
        <v>2</v>
      </c>
      <c r="AI115" s="183" t="s">
        <v>2392</v>
      </c>
      <c r="AJ115" s="183" t="s">
        <v>2381</v>
      </c>
      <c r="AK115" s="184" t="s">
        <v>2384</v>
      </c>
      <c r="AL115" s="185" t="s">
        <v>6159</v>
      </c>
      <c r="AM115" s="175">
        <v>173000</v>
      </c>
      <c r="AN115" s="175" t="s">
        <v>6116</v>
      </c>
      <c r="AO115" s="175" t="s">
        <v>22</v>
      </c>
      <c r="AP115" s="175">
        <v>2</v>
      </c>
      <c r="AQ115" s="175" t="s">
        <v>6158</v>
      </c>
      <c r="AR115" s="175" t="s">
        <v>6133</v>
      </c>
      <c r="AS115" s="176" t="s">
        <v>6101</v>
      </c>
      <c r="AT115" s="186" t="s">
        <v>782</v>
      </c>
      <c r="AU115" s="183" t="s">
        <v>14</v>
      </c>
      <c r="AV115" s="183">
        <v>0</v>
      </c>
      <c r="AW115" s="183" t="s">
        <v>22</v>
      </c>
      <c r="AX115" s="183">
        <v>2</v>
      </c>
      <c r="AY115" s="183" t="s">
        <v>379</v>
      </c>
      <c r="AZ115" s="183" t="s">
        <v>776</v>
      </c>
      <c r="BA115" s="184" t="s">
        <v>588</v>
      </c>
      <c r="BB115" s="185" t="s">
        <v>781</v>
      </c>
      <c r="BC115" s="175" t="s">
        <v>14</v>
      </c>
      <c r="BD115" s="175">
        <v>0</v>
      </c>
      <c r="BE115" s="175" t="s">
        <v>22</v>
      </c>
      <c r="BF115" s="175">
        <v>2</v>
      </c>
      <c r="BG115" s="175" t="s">
        <v>379</v>
      </c>
      <c r="BH115" s="175" t="s">
        <v>776</v>
      </c>
      <c r="BI115" s="176" t="s">
        <v>588</v>
      </c>
      <c r="BJ115" s="186" t="s">
        <v>780</v>
      </c>
      <c r="BK115" s="186" t="s">
        <v>14</v>
      </c>
      <c r="BL115" s="186">
        <v>0</v>
      </c>
      <c r="BM115" s="186" t="s">
        <v>22</v>
      </c>
      <c r="BN115" s="186">
        <v>2</v>
      </c>
      <c r="BO115" s="186" t="s">
        <v>379</v>
      </c>
      <c r="BP115" s="183">
        <v>0</v>
      </c>
      <c r="BQ115" s="187" t="s">
        <v>588</v>
      </c>
      <c r="BR115" s="185" t="s">
        <v>772</v>
      </c>
      <c r="BS115" s="179" t="s">
        <v>14</v>
      </c>
      <c r="BT115" s="179">
        <v>0</v>
      </c>
      <c r="BU115" s="179" t="s">
        <v>22</v>
      </c>
      <c r="BV115" s="179">
        <v>2</v>
      </c>
      <c r="BW115" s="179" t="s">
        <v>379</v>
      </c>
      <c r="BX115" s="179">
        <v>0</v>
      </c>
      <c r="BY115" s="176" t="s">
        <v>588</v>
      </c>
      <c r="BZ115" s="186" t="s">
        <v>775</v>
      </c>
      <c r="CA115" s="186">
        <v>0</v>
      </c>
      <c r="CB115" s="186" t="s">
        <v>14</v>
      </c>
      <c r="CC115" s="186" t="s">
        <v>22</v>
      </c>
      <c r="CD115" s="186">
        <v>2</v>
      </c>
      <c r="CE115" s="186" t="s">
        <v>774</v>
      </c>
      <c r="CF115" s="186" t="s">
        <v>773</v>
      </c>
      <c r="CG115" s="187" t="s">
        <v>588</v>
      </c>
      <c r="CH115" s="185" t="s">
        <v>8409</v>
      </c>
      <c r="CI115" s="186" t="e">
        <v>#N/A</v>
      </c>
      <c r="CJ115" s="186" t="e">
        <v>#N/A</v>
      </c>
      <c r="CK115" s="186" t="e">
        <v>#N/A</v>
      </c>
      <c r="CL115" s="186" t="e">
        <v>#N/A</v>
      </c>
      <c r="CM115" s="186" t="e">
        <v>#N/A</v>
      </c>
      <c r="CN115" s="186" t="e">
        <v>#N/A</v>
      </c>
      <c r="CO115" s="188" t="e">
        <v>#N/A</v>
      </c>
      <c r="CP115" s="186" t="s">
        <v>779</v>
      </c>
      <c r="CQ115" s="179" t="s">
        <v>14</v>
      </c>
      <c r="CR115" s="179">
        <v>0</v>
      </c>
      <c r="CS115" s="179" t="s">
        <v>22</v>
      </c>
      <c r="CT115" s="179">
        <v>2</v>
      </c>
      <c r="CU115" s="179" t="s">
        <v>379</v>
      </c>
      <c r="CV115" s="179">
        <v>0</v>
      </c>
      <c r="CW115" s="176" t="s">
        <v>588</v>
      </c>
      <c r="CX115" s="186" t="s">
        <v>2396</v>
      </c>
      <c r="CY115" s="183">
        <v>1004000</v>
      </c>
      <c r="CZ115" s="183" t="s">
        <v>2380</v>
      </c>
      <c r="DA115" s="183" t="s">
        <v>22</v>
      </c>
      <c r="DB115" s="183">
        <v>2</v>
      </c>
      <c r="DC115" s="183" t="s">
        <v>2382</v>
      </c>
      <c r="DD115" s="183" t="s">
        <v>2381</v>
      </c>
      <c r="DE115" s="189" t="s">
        <v>2384</v>
      </c>
      <c r="DF115" s="185" t="s">
        <v>2389</v>
      </c>
      <c r="DG115" s="175">
        <v>3452000</v>
      </c>
      <c r="DH115" s="179" t="s">
        <v>2380</v>
      </c>
      <c r="DI115" s="179" t="s">
        <v>22</v>
      </c>
      <c r="DJ115" s="179">
        <v>2</v>
      </c>
      <c r="DK115" s="179" t="s">
        <v>2382</v>
      </c>
      <c r="DL115" s="179" t="s">
        <v>2381</v>
      </c>
      <c r="DM115" s="176" t="s">
        <v>2384</v>
      </c>
      <c r="DN115" s="186" t="s">
        <v>2398</v>
      </c>
      <c r="DO115" s="183">
        <v>0</v>
      </c>
      <c r="DP115" s="186" t="s">
        <v>2380</v>
      </c>
      <c r="DQ115" s="186" t="s">
        <v>22</v>
      </c>
      <c r="DR115" s="186">
        <v>2</v>
      </c>
      <c r="DS115" s="186" t="s">
        <v>2382</v>
      </c>
      <c r="DT115" s="186" t="s">
        <v>2381</v>
      </c>
      <c r="DU115" s="187" t="s">
        <v>2384</v>
      </c>
      <c r="DV115" s="185" t="s">
        <v>2390</v>
      </c>
      <c r="DW115" s="175">
        <v>743000</v>
      </c>
      <c r="DX115" s="179" t="s">
        <v>2380</v>
      </c>
      <c r="DY115" s="179" t="s">
        <v>22</v>
      </c>
      <c r="DZ115" s="179">
        <v>2</v>
      </c>
      <c r="EA115" s="179" t="s">
        <v>2382</v>
      </c>
      <c r="EB115" s="179" t="s">
        <v>2381</v>
      </c>
      <c r="EC115" s="176" t="s">
        <v>2384</v>
      </c>
      <c r="ED115" s="186" t="s">
        <v>2397</v>
      </c>
      <c r="EE115" s="183">
        <v>261000</v>
      </c>
      <c r="EF115" s="186" t="s">
        <v>2380</v>
      </c>
      <c r="EG115" s="186" t="s">
        <v>22</v>
      </c>
      <c r="EH115" s="186">
        <v>2</v>
      </c>
      <c r="EI115" s="186" t="s">
        <v>2382</v>
      </c>
      <c r="EJ115" s="186" t="s">
        <v>2381</v>
      </c>
      <c r="EK115" s="187" t="s">
        <v>2384</v>
      </c>
      <c r="EL115" s="185" t="s">
        <v>2383</v>
      </c>
      <c r="EM115" s="175">
        <v>0</v>
      </c>
      <c r="EN115" s="179" t="s">
        <v>2380</v>
      </c>
      <c r="EO115" s="179" t="s">
        <v>22</v>
      </c>
      <c r="EP115" s="179">
        <v>2</v>
      </c>
      <c r="EQ115" s="179" t="s">
        <v>2382</v>
      </c>
      <c r="ER115" s="179" t="s">
        <v>2381</v>
      </c>
      <c r="ES115" s="176" t="s">
        <v>2384</v>
      </c>
      <c r="ET115" s="186" t="s">
        <v>6160</v>
      </c>
      <c r="EU115" s="186">
        <v>221</v>
      </c>
      <c r="EV115" s="186" t="s">
        <v>6136</v>
      </c>
      <c r="EW115" s="186" t="s">
        <v>60</v>
      </c>
      <c r="EX115" s="186">
        <v>3</v>
      </c>
      <c r="EY115" s="186" t="s">
        <v>6138</v>
      </c>
      <c r="EZ115" s="186" t="s">
        <v>6137</v>
      </c>
      <c r="FA115" s="187" t="s">
        <v>6101</v>
      </c>
      <c r="FB115" s="185" t="s">
        <v>778</v>
      </c>
      <c r="FC115" s="179">
        <v>3</v>
      </c>
      <c r="FD115" s="179">
        <v>0</v>
      </c>
      <c r="FE115" s="179" t="s">
        <v>22</v>
      </c>
      <c r="FF115" s="179">
        <v>2</v>
      </c>
      <c r="FG115" s="179" t="s">
        <v>777</v>
      </c>
      <c r="FH115" s="179" t="s">
        <v>776</v>
      </c>
      <c r="FI115" s="176" t="s">
        <v>588</v>
      </c>
      <c r="FJ115" s="185" t="s">
        <v>783</v>
      </c>
      <c r="FK115" s="186" t="s">
        <v>14</v>
      </c>
      <c r="FL115" s="186">
        <v>0</v>
      </c>
      <c r="FM115" s="186" t="s">
        <v>22</v>
      </c>
      <c r="FN115" s="186">
        <v>2</v>
      </c>
      <c r="FO115" s="186" t="s">
        <v>379</v>
      </c>
      <c r="FP115" s="183" t="s">
        <v>776</v>
      </c>
      <c r="FQ115" s="184" t="s">
        <v>588</v>
      </c>
      <c r="FR115" s="185" t="s">
        <v>784</v>
      </c>
      <c r="FS115" s="179" t="s">
        <v>14</v>
      </c>
      <c r="FT115" s="179">
        <v>0</v>
      </c>
      <c r="FU115" s="179" t="s">
        <v>22</v>
      </c>
      <c r="FV115" s="179">
        <v>2</v>
      </c>
      <c r="FW115" s="179" t="s">
        <v>379</v>
      </c>
      <c r="FX115" s="179">
        <v>0</v>
      </c>
      <c r="FY115" s="176" t="s">
        <v>588</v>
      </c>
      <c r="FZ115" s="186" t="s">
        <v>3614</v>
      </c>
      <c r="GA115" s="186">
        <v>1</v>
      </c>
      <c r="GB115" s="186" t="s">
        <v>2814</v>
      </c>
      <c r="GC115" s="186" t="s">
        <v>22</v>
      </c>
      <c r="GD115" s="186">
        <v>2</v>
      </c>
      <c r="GE115" s="186" t="s">
        <v>3301</v>
      </c>
      <c r="GF115" s="186" t="s">
        <v>3300</v>
      </c>
      <c r="GG115" s="187" t="s">
        <v>3409</v>
      </c>
      <c r="GH115" s="185" t="s">
        <v>3620</v>
      </c>
      <c r="GI115" s="179">
        <v>2</v>
      </c>
      <c r="GJ115" s="179" t="s">
        <v>2814</v>
      </c>
      <c r="GK115" s="179" t="s">
        <v>22</v>
      </c>
      <c r="GL115" s="179">
        <v>2</v>
      </c>
      <c r="GM115" s="179" t="s">
        <v>3301</v>
      </c>
      <c r="GN115" s="179" t="s">
        <v>3300</v>
      </c>
      <c r="GO115" s="176" t="s">
        <v>3409</v>
      </c>
      <c r="GP115" s="186" t="s">
        <v>3615</v>
      </c>
      <c r="GQ115" s="186">
        <v>2</v>
      </c>
      <c r="GR115" s="186" t="s">
        <v>2814</v>
      </c>
      <c r="GS115" s="186" t="s">
        <v>22</v>
      </c>
      <c r="GT115" s="186">
        <v>2</v>
      </c>
      <c r="GU115" s="186" t="s">
        <v>3301</v>
      </c>
      <c r="GV115" s="186" t="s">
        <v>3300</v>
      </c>
      <c r="GW115" s="187" t="s">
        <v>3409</v>
      </c>
      <c r="GX115" s="185" t="s">
        <v>3621</v>
      </c>
      <c r="GY115" s="179">
        <v>0</v>
      </c>
      <c r="GZ115" s="179" t="s">
        <v>2814</v>
      </c>
      <c r="HA115" s="179" t="s">
        <v>22</v>
      </c>
      <c r="HB115" s="179">
        <v>2</v>
      </c>
      <c r="HC115" s="179" t="s">
        <v>3301</v>
      </c>
      <c r="HD115" s="179" t="s">
        <v>3300</v>
      </c>
      <c r="HE115" s="176" t="s">
        <v>3409</v>
      </c>
      <c r="HF115" s="186" t="s">
        <v>3613</v>
      </c>
      <c r="HG115" s="186">
        <v>0</v>
      </c>
      <c r="HH115" s="186" t="s">
        <v>2814</v>
      </c>
      <c r="HI115" s="186" t="s">
        <v>22</v>
      </c>
      <c r="HJ115" s="186">
        <v>2</v>
      </c>
      <c r="HK115" s="186" t="s">
        <v>3301</v>
      </c>
      <c r="HL115" s="186" t="s">
        <v>3300</v>
      </c>
      <c r="HM115" s="187" t="s">
        <v>3409</v>
      </c>
      <c r="HN115" s="185" t="s">
        <v>3619</v>
      </c>
      <c r="HO115" s="179">
        <v>2</v>
      </c>
      <c r="HP115" s="179" t="s">
        <v>2814</v>
      </c>
      <c r="HQ115" s="179" t="s">
        <v>22</v>
      </c>
      <c r="HR115" s="179">
        <v>2</v>
      </c>
      <c r="HS115" s="179" t="s">
        <v>3301</v>
      </c>
      <c r="HT115" s="179" t="s">
        <v>3300</v>
      </c>
      <c r="HU115" s="176" t="s">
        <v>3409</v>
      </c>
      <c r="HV115" s="186" t="s">
        <v>3616</v>
      </c>
      <c r="HW115" s="186">
        <v>3</v>
      </c>
      <c r="HX115" s="186" t="s">
        <v>2814</v>
      </c>
      <c r="HY115" s="186" t="s">
        <v>22</v>
      </c>
      <c r="HZ115" s="186">
        <v>2</v>
      </c>
      <c r="IA115" s="186" t="s">
        <v>3301</v>
      </c>
      <c r="IB115" s="186" t="s">
        <v>3300</v>
      </c>
      <c r="IC115" s="187" t="s">
        <v>3409</v>
      </c>
      <c r="ID115" s="185" t="s">
        <v>3618</v>
      </c>
      <c r="IE115" s="179">
        <v>2</v>
      </c>
      <c r="IF115" s="179" t="s">
        <v>2814</v>
      </c>
      <c r="IG115" s="179" t="s">
        <v>22</v>
      </c>
      <c r="IH115" s="179">
        <v>2</v>
      </c>
      <c r="II115" s="179" t="s">
        <v>3301</v>
      </c>
      <c r="IJ115" s="179" t="s">
        <v>3300</v>
      </c>
      <c r="IK115" s="176" t="s">
        <v>3409</v>
      </c>
      <c r="IL115" s="186" t="s">
        <v>3617</v>
      </c>
      <c r="IM115" s="186">
        <v>3</v>
      </c>
      <c r="IN115" s="186" t="s">
        <v>2814</v>
      </c>
      <c r="IO115" s="186" t="s">
        <v>22</v>
      </c>
      <c r="IP115" s="186">
        <v>2</v>
      </c>
      <c r="IQ115" s="186" t="s">
        <v>3301</v>
      </c>
      <c r="IR115" s="186" t="s">
        <v>3300</v>
      </c>
      <c r="IS115" s="187" t="s">
        <v>3409</v>
      </c>
    </row>
    <row r="116" spans="1:253" s="281" customFormat="1" ht="12.75" customHeight="1" x14ac:dyDescent="0.25">
      <c r="A116" s="281" t="s">
        <v>785</v>
      </c>
      <c r="B116" s="281" t="s">
        <v>7953</v>
      </c>
      <c r="C116" s="281" t="s">
        <v>786</v>
      </c>
      <c r="D116" s="281" t="s">
        <v>756</v>
      </c>
      <c r="E116" s="281" t="s">
        <v>7357</v>
      </c>
      <c r="F116" s="281" t="s">
        <v>6141</v>
      </c>
      <c r="G116" s="174">
        <v>16797000</v>
      </c>
      <c r="H116" s="175" t="s">
        <v>6128</v>
      </c>
      <c r="I116" s="175" t="s">
        <v>22</v>
      </c>
      <c r="J116" s="175">
        <v>2</v>
      </c>
      <c r="K116" s="175" t="s">
        <v>6130</v>
      </c>
      <c r="L116" s="175" t="s">
        <v>6129</v>
      </c>
      <c r="M116" s="176" t="s">
        <v>6101</v>
      </c>
      <c r="N116" s="185" t="s">
        <v>2405</v>
      </c>
      <c r="O116" s="177">
        <v>205671</v>
      </c>
      <c r="P116" s="177" t="s">
        <v>2402</v>
      </c>
      <c r="Q116" s="177" t="s">
        <v>22</v>
      </c>
      <c r="R116" s="177">
        <v>2</v>
      </c>
      <c r="S116" s="177" t="s">
        <v>2404</v>
      </c>
      <c r="T116" s="177" t="s">
        <v>2403</v>
      </c>
      <c r="U116" s="178" t="s">
        <v>2384</v>
      </c>
      <c r="V116" s="185" t="s">
        <v>2412</v>
      </c>
      <c r="W116" s="175">
        <v>2577000</v>
      </c>
      <c r="X116" s="175" t="s">
        <v>2409</v>
      </c>
      <c r="Y116" s="175" t="s">
        <v>22</v>
      </c>
      <c r="Z116" s="175">
        <v>2</v>
      </c>
      <c r="AA116" s="175" t="s">
        <v>2411</v>
      </c>
      <c r="AB116" s="175" t="s">
        <v>2410</v>
      </c>
      <c r="AC116" s="176" t="s">
        <v>2384</v>
      </c>
      <c r="AD116" s="185" t="s">
        <v>2408</v>
      </c>
      <c r="AE116" s="183">
        <v>1123000</v>
      </c>
      <c r="AF116" s="183" t="s">
        <v>2391</v>
      </c>
      <c r="AG116" s="183" t="s">
        <v>22</v>
      </c>
      <c r="AH116" s="183">
        <v>2</v>
      </c>
      <c r="AI116" s="183" t="s">
        <v>2392</v>
      </c>
      <c r="AJ116" s="183" t="s">
        <v>2399</v>
      </c>
      <c r="AK116" s="184" t="s">
        <v>2384</v>
      </c>
      <c r="AL116" s="185" t="s">
        <v>6143</v>
      </c>
      <c r="AM116" s="175">
        <v>371000</v>
      </c>
      <c r="AN116" s="175" t="s">
        <v>6116</v>
      </c>
      <c r="AO116" s="175" t="s">
        <v>22</v>
      </c>
      <c r="AP116" s="175">
        <v>2</v>
      </c>
      <c r="AQ116" s="175" t="s">
        <v>6142</v>
      </c>
      <c r="AR116" s="175" t="s">
        <v>6133</v>
      </c>
      <c r="AS116" s="176" t="s">
        <v>6101</v>
      </c>
      <c r="AT116" s="186" t="s">
        <v>794</v>
      </c>
      <c r="AU116" s="183" t="s">
        <v>14</v>
      </c>
      <c r="AV116" s="183">
        <v>0</v>
      </c>
      <c r="AW116" s="183" t="s">
        <v>22</v>
      </c>
      <c r="AX116" s="183">
        <v>2</v>
      </c>
      <c r="AY116" s="183" t="s">
        <v>379</v>
      </c>
      <c r="AZ116" s="183">
        <v>0</v>
      </c>
      <c r="BA116" s="184" t="s">
        <v>588</v>
      </c>
      <c r="BB116" s="185" t="s">
        <v>793</v>
      </c>
      <c r="BC116" s="175" t="s">
        <v>14</v>
      </c>
      <c r="BD116" s="175">
        <v>0</v>
      </c>
      <c r="BE116" s="175" t="s">
        <v>22</v>
      </c>
      <c r="BF116" s="175">
        <v>2</v>
      </c>
      <c r="BG116" s="175" t="s">
        <v>379</v>
      </c>
      <c r="BH116" s="175">
        <v>0</v>
      </c>
      <c r="BI116" s="176" t="s">
        <v>588</v>
      </c>
      <c r="BJ116" s="186" t="s">
        <v>6145</v>
      </c>
      <c r="BK116" s="186">
        <v>25</v>
      </c>
      <c r="BL116" s="186" t="s">
        <v>6136</v>
      </c>
      <c r="BM116" s="186" t="s">
        <v>60</v>
      </c>
      <c r="BN116" s="186">
        <v>3</v>
      </c>
      <c r="BO116" s="186" t="s">
        <v>6144</v>
      </c>
      <c r="BP116" s="183" t="s">
        <v>6137</v>
      </c>
      <c r="BQ116" s="187" t="s">
        <v>6101</v>
      </c>
      <c r="BR116" s="185" t="s">
        <v>787</v>
      </c>
      <c r="BS116" s="179" t="s">
        <v>14</v>
      </c>
      <c r="BT116" s="179">
        <v>0</v>
      </c>
      <c r="BU116" s="179" t="s">
        <v>22</v>
      </c>
      <c r="BV116" s="179">
        <v>2</v>
      </c>
      <c r="BW116" s="179" t="s">
        <v>379</v>
      </c>
      <c r="BX116" s="179">
        <v>0</v>
      </c>
      <c r="BY116" s="176" t="s">
        <v>588</v>
      </c>
      <c r="BZ116" s="186" t="s">
        <v>789</v>
      </c>
      <c r="CA116" s="186">
        <v>0</v>
      </c>
      <c r="CB116" s="186" t="s">
        <v>14</v>
      </c>
      <c r="CC116" s="186" t="s">
        <v>22</v>
      </c>
      <c r="CD116" s="186">
        <v>2</v>
      </c>
      <c r="CE116" s="186" t="s">
        <v>788</v>
      </c>
      <c r="CF116" s="186" t="s">
        <v>14</v>
      </c>
      <c r="CG116" s="187" t="s">
        <v>588</v>
      </c>
      <c r="CH116" s="185" t="s">
        <v>8410</v>
      </c>
      <c r="CI116" s="186" t="e">
        <v>#N/A</v>
      </c>
      <c r="CJ116" s="186" t="e">
        <v>#N/A</v>
      </c>
      <c r="CK116" s="186" t="e">
        <v>#N/A</v>
      </c>
      <c r="CL116" s="186" t="e">
        <v>#N/A</v>
      </c>
      <c r="CM116" s="186" t="e">
        <v>#N/A</v>
      </c>
      <c r="CN116" s="186" t="e">
        <v>#N/A</v>
      </c>
      <c r="CO116" s="188" t="e">
        <v>#N/A</v>
      </c>
      <c r="CP116" s="186" t="s">
        <v>792</v>
      </c>
      <c r="CQ116" s="179" t="s">
        <v>14</v>
      </c>
      <c r="CR116" s="179">
        <v>0</v>
      </c>
      <c r="CS116" s="179" t="s">
        <v>22</v>
      </c>
      <c r="CT116" s="179">
        <v>2</v>
      </c>
      <c r="CU116" s="179" t="s">
        <v>379</v>
      </c>
      <c r="CV116" s="179">
        <v>0</v>
      </c>
      <c r="CW116" s="176" t="s">
        <v>588</v>
      </c>
      <c r="CX116" s="186" t="s">
        <v>2413</v>
      </c>
      <c r="CY116" s="183">
        <v>1123000</v>
      </c>
      <c r="CZ116" s="183" t="s">
        <v>2391</v>
      </c>
      <c r="DA116" s="183" t="s">
        <v>22</v>
      </c>
      <c r="DB116" s="183">
        <v>2</v>
      </c>
      <c r="DC116" s="183" t="s">
        <v>2400</v>
      </c>
      <c r="DD116" s="183" t="s">
        <v>2399</v>
      </c>
      <c r="DE116" s="189" t="s">
        <v>2384</v>
      </c>
      <c r="DF116" s="185" t="s">
        <v>2406</v>
      </c>
      <c r="DG116" s="175">
        <v>1454000</v>
      </c>
      <c r="DH116" s="179" t="s">
        <v>2391</v>
      </c>
      <c r="DI116" s="179" t="s">
        <v>22</v>
      </c>
      <c r="DJ116" s="179">
        <v>2</v>
      </c>
      <c r="DK116" s="179" t="s">
        <v>2400</v>
      </c>
      <c r="DL116" s="179" t="s">
        <v>2399</v>
      </c>
      <c r="DM116" s="176" t="s">
        <v>2384</v>
      </c>
      <c r="DN116" s="186" t="s">
        <v>2415</v>
      </c>
      <c r="DO116" s="183">
        <v>0</v>
      </c>
      <c r="DP116" s="186" t="s">
        <v>2391</v>
      </c>
      <c r="DQ116" s="186" t="s">
        <v>22</v>
      </c>
      <c r="DR116" s="186">
        <v>2</v>
      </c>
      <c r="DS116" s="186" t="s">
        <v>2400</v>
      </c>
      <c r="DT116" s="186" t="s">
        <v>2399</v>
      </c>
      <c r="DU116" s="187" t="s">
        <v>2384</v>
      </c>
      <c r="DV116" s="185" t="s">
        <v>2407</v>
      </c>
      <c r="DW116" s="175">
        <v>694000</v>
      </c>
      <c r="DX116" s="179" t="s">
        <v>2391</v>
      </c>
      <c r="DY116" s="179" t="s">
        <v>22</v>
      </c>
      <c r="DZ116" s="179">
        <v>2</v>
      </c>
      <c r="EA116" s="179" t="s">
        <v>2400</v>
      </c>
      <c r="EB116" s="179" t="s">
        <v>2399</v>
      </c>
      <c r="EC116" s="176" t="s">
        <v>2384</v>
      </c>
      <c r="ED116" s="186" t="s">
        <v>2414</v>
      </c>
      <c r="EE116" s="183">
        <v>429000</v>
      </c>
      <c r="EF116" s="186" t="s">
        <v>2391</v>
      </c>
      <c r="EG116" s="186" t="s">
        <v>22</v>
      </c>
      <c r="EH116" s="186">
        <v>2</v>
      </c>
      <c r="EI116" s="186" t="s">
        <v>2400</v>
      </c>
      <c r="EJ116" s="186" t="s">
        <v>2399</v>
      </c>
      <c r="EK116" s="187" t="s">
        <v>2384</v>
      </c>
      <c r="EL116" s="185" t="s">
        <v>2401</v>
      </c>
      <c r="EM116" s="175">
        <v>0</v>
      </c>
      <c r="EN116" s="179" t="s">
        <v>2391</v>
      </c>
      <c r="EO116" s="179" t="s">
        <v>22</v>
      </c>
      <c r="EP116" s="179">
        <v>2</v>
      </c>
      <c r="EQ116" s="179" t="s">
        <v>2400</v>
      </c>
      <c r="ER116" s="179" t="s">
        <v>2399</v>
      </c>
      <c r="ES116" s="176" t="s">
        <v>2384</v>
      </c>
      <c r="ET116" s="186" t="s">
        <v>6146</v>
      </c>
      <c r="EU116" s="186">
        <v>221</v>
      </c>
      <c r="EV116" s="186" t="s">
        <v>6136</v>
      </c>
      <c r="EW116" s="186" t="s">
        <v>60</v>
      </c>
      <c r="EX116" s="186">
        <v>3</v>
      </c>
      <c r="EY116" s="186" t="s">
        <v>6138</v>
      </c>
      <c r="EZ116" s="186" t="s">
        <v>6137</v>
      </c>
      <c r="FA116" s="187" t="s">
        <v>6101</v>
      </c>
      <c r="FB116" s="185" t="s">
        <v>791</v>
      </c>
      <c r="FC116" s="179">
        <v>2</v>
      </c>
      <c r="FD116" s="179">
        <v>0</v>
      </c>
      <c r="FE116" s="179" t="s">
        <v>22</v>
      </c>
      <c r="FF116" s="179">
        <v>2</v>
      </c>
      <c r="FG116" s="179" t="s">
        <v>790</v>
      </c>
      <c r="FH116" s="179">
        <v>0</v>
      </c>
      <c r="FI116" s="176" t="s">
        <v>588</v>
      </c>
      <c r="FJ116" s="185" t="s">
        <v>795</v>
      </c>
      <c r="FK116" s="186" t="s">
        <v>14</v>
      </c>
      <c r="FL116" s="186">
        <v>0</v>
      </c>
      <c r="FM116" s="186" t="s">
        <v>22</v>
      </c>
      <c r="FN116" s="186">
        <v>2</v>
      </c>
      <c r="FO116" s="186" t="s">
        <v>379</v>
      </c>
      <c r="FP116" s="183">
        <v>0</v>
      </c>
      <c r="FQ116" s="184" t="s">
        <v>588</v>
      </c>
      <c r="FR116" s="185" t="s">
        <v>796</v>
      </c>
      <c r="FS116" s="179" t="s">
        <v>14</v>
      </c>
      <c r="FT116" s="179">
        <v>0</v>
      </c>
      <c r="FU116" s="179" t="s">
        <v>22</v>
      </c>
      <c r="FV116" s="179">
        <v>2</v>
      </c>
      <c r="FW116" s="179" t="s">
        <v>379</v>
      </c>
      <c r="FX116" s="179">
        <v>0</v>
      </c>
      <c r="FY116" s="176" t="s">
        <v>588</v>
      </c>
      <c r="FZ116" s="186" t="s">
        <v>3623</v>
      </c>
      <c r="GA116" s="186">
        <v>1</v>
      </c>
      <c r="GB116" s="186" t="s">
        <v>2814</v>
      </c>
      <c r="GC116" s="186" t="s">
        <v>22</v>
      </c>
      <c r="GD116" s="186">
        <v>2</v>
      </c>
      <c r="GE116" s="186" t="s">
        <v>3301</v>
      </c>
      <c r="GF116" s="186" t="s">
        <v>3300</v>
      </c>
      <c r="GG116" s="187" t="s">
        <v>3409</v>
      </c>
      <c r="GH116" s="185" t="s">
        <v>3629</v>
      </c>
      <c r="GI116" s="179">
        <v>2</v>
      </c>
      <c r="GJ116" s="179" t="s">
        <v>2814</v>
      </c>
      <c r="GK116" s="179" t="s">
        <v>22</v>
      </c>
      <c r="GL116" s="179">
        <v>2</v>
      </c>
      <c r="GM116" s="179" t="s">
        <v>3301</v>
      </c>
      <c r="GN116" s="179" t="s">
        <v>3300</v>
      </c>
      <c r="GO116" s="176" t="s">
        <v>3409</v>
      </c>
      <c r="GP116" s="186" t="s">
        <v>3624</v>
      </c>
      <c r="GQ116" s="186">
        <v>2</v>
      </c>
      <c r="GR116" s="186" t="s">
        <v>2814</v>
      </c>
      <c r="GS116" s="186" t="s">
        <v>22</v>
      </c>
      <c r="GT116" s="186">
        <v>2</v>
      </c>
      <c r="GU116" s="186" t="s">
        <v>3301</v>
      </c>
      <c r="GV116" s="186" t="s">
        <v>3300</v>
      </c>
      <c r="GW116" s="187" t="s">
        <v>3409</v>
      </c>
      <c r="GX116" s="185" t="s">
        <v>3630</v>
      </c>
      <c r="GY116" s="179">
        <v>0</v>
      </c>
      <c r="GZ116" s="179" t="s">
        <v>2814</v>
      </c>
      <c r="HA116" s="179" t="s">
        <v>22</v>
      </c>
      <c r="HB116" s="179">
        <v>2</v>
      </c>
      <c r="HC116" s="179" t="s">
        <v>3301</v>
      </c>
      <c r="HD116" s="179" t="s">
        <v>3300</v>
      </c>
      <c r="HE116" s="176" t="s">
        <v>3409</v>
      </c>
      <c r="HF116" s="186" t="s">
        <v>3622</v>
      </c>
      <c r="HG116" s="186">
        <v>0</v>
      </c>
      <c r="HH116" s="186" t="s">
        <v>2814</v>
      </c>
      <c r="HI116" s="186" t="s">
        <v>22</v>
      </c>
      <c r="HJ116" s="186">
        <v>2</v>
      </c>
      <c r="HK116" s="186" t="s">
        <v>3301</v>
      </c>
      <c r="HL116" s="186" t="s">
        <v>3300</v>
      </c>
      <c r="HM116" s="187" t="s">
        <v>3409</v>
      </c>
      <c r="HN116" s="185" t="s">
        <v>3628</v>
      </c>
      <c r="HO116" s="179">
        <v>2</v>
      </c>
      <c r="HP116" s="179" t="s">
        <v>2814</v>
      </c>
      <c r="HQ116" s="179" t="s">
        <v>22</v>
      </c>
      <c r="HR116" s="179">
        <v>2</v>
      </c>
      <c r="HS116" s="179" t="s">
        <v>3301</v>
      </c>
      <c r="HT116" s="179" t="s">
        <v>3300</v>
      </c>
      <c r="HU116" s="176" t="s">
        <v>3409</v>
      </c>
      <c r="HV116" s="186" t="s">
        <v>3625</v>
      </c>
      <c r="HW116" s="186">
        <v>3</v>
      </c>
      <c r="HX116" s="186" t="s">
        <v>2814</v>
      </c>
      <c r="HY116" s="186" t="s">
        <v>22</v>
      </c>
      <c r="HZ116" s="186">
        <v>2</v>
      </c>
      <c r="IA116" s="186" t="s">
        <v>3301</v>
      </c>
      <c r="IB116" s="186" t="s">
        <v>3300</v>
      </c>
      <c r="IC116" s="187" t="s">
        <v>3409</v>
      </c>
      <c r="ID116" s="185" t="s">
        <v>3627</v>
      </c>
      <c r="IE116" s="179">
        <v>2</v>
      </c>
      <c r="IF116" s="179" t="s">
        <v>2814</v>
      </c>
      <c r="IG116" s="179" t="s">
        <v>22</v>
      </c>
      <c r="IH116" s="179">
        <v>2</v>
      </c>
      <c r="II116" s="179" t="s">
        <v>3301</v>
      </c>
      <c r="IJ116" s="179" t="s">
        <v>3300</v>
      </c>
      <c r="IK116" s="176" t="s">
        <v>3409</v>
      </c>
      <c r="IL116" s="186" t="s">
        <v>3626</v>
      </c>
      <c r="IM116" s="186">
        <v>3</v>
      </c>
      <c r="IN116" s="186" t="s">
        <v>2814</v>
      </c>
      <c r="IO116" s="186" t="s">
        <v>22</v>
      </c>
      <c r="IP116" s="186">
        <v>2</v>
      </c>
      <c r="IQ116" s="186" t="s">
        <v>3301</v>
      </c>
      <c r="IR116" s="186" t="s">
        <v>3300</v>
      </c>
      <c r="IS116" s="187" t="s">
        <v>3409</v>
      </c>
    </row>
    <row r="117" spans="1:253" s="281" customFormat="1" ht="12.75" customHeight="1" x14ac:dyDescent="0.25">
      <c r="A117" s="281" t="s">
        <v>797</v>
      </c>
      <c r="B117" s="281" t="s">
        <v>7945</v>
      </c>
      <c r="C117" s="281" t="s">
        <v>798</v>
      </c>
      <c r="D117" s="281" t="s">
        <v>756</v>
      </c>
      <c r="E117" s="281" t="s">
        <v>7357</v>
      </c>
      <c r="F117" s="281" t="s">
        <v>6161</v>
      </c>
      <c r="G117" s="174">
        <v>16797000</v>
      </c>
      <c r="H117" s="175" t="s">
        <v>6128</v>
      </c>
      <c r="I117" s="175" t="s">
        <v>22</v>
      </c>
      <c r="J117" s="175">
        <v>2</v>
      </c>
      <c r="K117" s="175" t="s">
        <v>6130</v>
      </c>
      <c r="L117" s="175" t="s">
        <v>6129</v>
      </c>
      <c r="M117" s="176" t="s">
        <v>6101</v>
      </c>
      <c r="N117" s="190" t="s">
        <v>805</v>
      </c>
      <c r="O117" s="177">
        <v>220000</v>
      </c>
      <c r="P117" s="177">
        <v>0</v>
      </c>
      <c r="Q117" s="177" t="s">
        <v>22</v>
      </c>
      <c r="R117" s="177">
        <v>2</v>
      </c>
      <c r="S117" s="177" t="s">
        <v>804</v>
      </c>
      <c r="T117" s="177">
        <v>0</v>
      </c>
      <c r="U117" s="178" t="s">
        <v>588</v>
      </c>
      <c r="V117" s="190" t="s">
        <v>2418</v>
      </c>
      <c r="W117" s="175">
        <v>38000</v>
      </c>
      <c r="X117" s="175" t="s">
        <v>2391</v>
      </c>
      <c r="Y117" s="175" t="s">
        <v>60</v>
      </c>
      <c r="Z117" s="175">
        <v>3</v>
      </c>
      <c r="AA117" s="175" t="s">
        <v>2416</v>
      </c>
      <c r="AB117" s="175" t="s">
        <v>2399</v>
      </c>
      <c r="AC117" s="176" t="s">
        <v>2384</v>
      </c>
      <c r="AD117" s="190" t="s">
        <v>2417</v>
      </c>
      <c r="AE117" s="183">
        <v>38000</v>
      </c>
      <c r="AF117" s="183" t="s">
        <v>2391</v>
      </c>
      <c r="AG117" s="183" t="s">
        <v>60</v>
      </c>
      <c r="AH117" s="183">
        <v>3</v>
      </c>
      <c r="AI117" s="183" t="s">
        <v>2416</v>
      </c>
      <c r="AJ117" s="183" t="s">
        <v>2399</v>
      </c>
      <c r="AK117" s="184" t="s">
        <v>2384</v>
      </c>
      <c r="AL117" s="190" t="s">
        <v>807</v>
      </c>
      <c r="AM117" s="175" t="s">
        <v>14</v>
      </c>
      <c r="AN117" s="175">
        <v>0</v>
      </c>
      <c r="AO117" s="175" t="s">
        <v>22</v>
      </c>
      <c r="AP117" s="175">
        <v>2</v>
      </c>
      <c r="AQ117" s="175" t="s">
        <v>379</v>
      </c>
      <c r="AR117" s="175">
        <v>0</v>
      </c>
      <c r="AS117" s="176" t="s">
        <v>588</v>
      </c>
      <c r="AT117" s="191" t="s">
        <v>803</v>
      </c>
      <c r="AU117" s="183" t="s">
        <v>14</v>
      </c>
      <c r="AV117" s="183">
        <v>0</v>
      </c>
      <c r="AW117" s="183" t="s">
        <v>22</v>
      </c>
      <c r="AX117" s="183">
        <v>2</v>
      </c>
      <c r="AY117" s="183" t="s">
        <v>379</v>
      </c>
      <c r="AZ117" s="183">
        <v>0</v>
      </c>
      <c r="BA117" s="184" t="s">
        <v>588</v>
      </c>
      <c r="BB117" s="190" t="s">
        <v>802</v>
      </c>
      <c r="BC117" s="175" t="s">
        <v>14</v>
      </c>
      <c r="BD117" s="175">
        <v>0</v>
      </c>
      <c r="BE117" s="175" t="s">
        <v>22</v>
      </c>
      <c r="BF117" s="175">
        <v>2</v>
      </c>
      <c r="BG117" s="175" t="s">
        <v>379</v>
      </c>
      <c r="BH117" s="175">
        <v>0</v>
      </c>
      <c r="BI117" s="176" t="s">
        <v>588</v>
      </c>
      <c r="BJ117" s="191" t="s">
        <v>6163</v>
      </c>
      <c r="BK117" s="191">
        <v>4</v>
      </c>
      <c r="BL117" s="191" t="s">
        <v>6136</v>
      </c>
      <c r="BM117" s="191" t="s">
        <v>60</v>
      </c>
      <c r="BN117" s="191">
        <v>3</v>
      </c>
      <c r="BO117" s="191" t="s">
        <v>6162</v>
      </c>
      <c r="BP117" s="183" t="s">
        <v>6137</v>
      </c>
      <c r="BQ117" s="192" t="s">
        <v>6101</v>
      </c>
      <c r="BR117" s="190" t="s">
        <v>799</v>
      </c>
      <c r="BS117" s="193" t="s">
        <v>14</v>
      </c>
      <c r="BT117" s="193">
        <v>0</v>
      </c>
      <c r="BU117" s="193" t="s">
        <v>22</v>
      </c>
      <c r="BV117" s="193">
        <v>2</v>
      </c>
      <c r="BW117" s="193" t="s">
        <v>379</v>
      </c>
      <c r="BX117" s="193">
        <v>0</v>
      </c>
      <c r="BY117" s="176" t="s">
        <v>588</v>
      </c>
      <c r="BZ117" s="191" t="s">
        <v>800</v>
      </c>
      <c r="CA117" s="191" t="s">
        <v>14</v>
      </c>
      <c r="CB117" s="191">
        <v>0</v>
      </c>
      <c r="CC117" s="191" t="s">
        <v>14</v>
      </c>
      <c r="CD117" s="191" t="s">
        <v>14</v>
      </c>
      <c r="CE117" s="191" t="s">
        <v>379</v>
      </c>
      <c r="CF117" s="191">
        <v>0</v>
      </c>
      <c r="CG117" s="192" t="s">
        <v>588</v>
      </c>
      <c r="CH117" s="190" t="s">
        <v>8411</v>
      </c>
      <c r="CI117" s="191" t="e">
        <v>#N/A</v>
      </c>
      <c r="CJ117" s="191" t="e">
        <v>#N/A</v>
      </c>
      <c r="CK117" s="191" t="e">
        <v>#N/A</v>
      </c>
      <c r="CL117" s="191" t="e">
        <v>#N/A</v>
      </c>
      <c r="CM117" s="191" t="e">
        <v>#N/A</v>
      </c>
      <c r="CN117" s="191" t="e">
        <v>#N/A</v>
      </c>
      <c r="CO117" s="194" t="e">
        <v>#N/A</v>
      </c>
      <c r="CP117" s="191" t="s">
        <v>801</v>
      </c>
      <c r="CQ117" s="193" t="s">
        <v>14</v>
      </c>
      <c r="CR117" s="193">
        <v>0</v>
      </c>
      <c r="CS117" s="193" t="s">
        <v>22</v>
      </c>
      <c r="CT117" s="193">
        <v>2</v>
      </c>
      <c r="CU117" s="193" t="s">
        <v>379</v>
      </c>
      <c r="CV117" s="193">
        <v>0</v>
      </c>
      <c r="CW117" s="176" t="s">
        <v>588</v>
      </c>
      <c r="CX117" s="191" t="s">
        <v>2849</v>
      </c>
      <c r="CY117" s="183">
        <v>18000</v>
      </c>
      <c r="CZ117" s="183" t="s">
        <v>2842</v>
      </c>
      <c r="DA117" s="183" t="s">
        <v>60</v>
      </c>
      <c r="DB117" s="183">
        <v>3</v>
      </c>
      <c r="DC117" s="183" t="s">
        <v>2844</v>
      </c>
      <c r="DD117" s="183" t="s">
        <v>2843</v>
      </c>
      <c r="DE117" s="189" t="s">
        <v>2846</v>
      </c>
      <c r="DF117" s="190" t="s">
        <v>2847</v>
      </c>
      <c r="DG117" s="175">
        <v>0</v>
      </c>
      <c r="DH117" s="193" t="s">
        <v>2842</v>
      </c>
      <c r="DI117" s="193" t="s">
        <v>60</v>
      </c>
      <c r="DJ117" s="193">
        <v>3</v>
      </c>
      <c r="DK117" s="193" t="s">
        <v>2844</v>
      </c>
      <c r="DL117" s="193" t="s">
        <v>2843</v>
      </c>
      <c r="DM117" s="176" t="s">
        <v>2846</v>
      </c>
      <c r="DN117" s="191" t="s">
        <v>2851</v>
      </c>
      <c r="DO117" s="183">
        <v>20000</v>
      </c>
      <c r="DP117" s="191" t="s">
        <v>2842</v>
      </c>
      <c r="DQ117" s="191" t="s">
        <v>60</v>
      </c>
      <c r="DR117" s="191">
        <v>3</v>
      </c>
      <c r="DS117" s="191" t="s">
        <v>2844</v>
      </c>
      <c r="DT117" s="191" t="s">
        <v>2843</v>
      </c>
      <c r="DU117" s="192" t="s">
        <v>2846</v>
      </c>
      <c r="DV117" s="190" t="s">
        <v>2848</v>
      </c>
      <c r="DW117" s="175">
        <v>11000</v>
      </c>
      <c r="DX117" s="193" t="s">
        <v>2842</v>
      </c>
      <c r="DY117" s="193" t="s">
        <v>60</v>
      </c>
      <c r="DZ117" s="193">
        <v>3</v>
      </c>
      <c r="EA117" s="193" t="s">
        <v>2844</v>
      </c>
      <c r="EB117" s="193" t="s">
        <v>2843</v>
      </c>
      <c r="EC117" s="176" t="s">
        <v>2846</v>
      </c>
      <c r="ED117" s="191" t="s">
        <v>2850</v>
      </c>
      <c r="EE117" s="183">
        <v>6000</v>
      </c>
      <c r="EF117" s="191" t="s">
        <v>2842</v>
      </c>
      <c r="EG117" s="191" t="s">
        <v>60</v>
      </c>
      <c r="EH117" s="191">
        <v>3</v>
      </c>
      <c r="EI117" s="191" t="s">
        <v>2844</v>
      </c>
      <c r="EJ117" s="191" t="s">
        <v>2843</v>
      </c>
      <c r="EK117" s="192" t="s">
        <v>2846</v>
      </c>
      <c r="EL117" s="190" t="s">
        <v>2845</v>
      </c>
      <c r="EM117" s="175">
        <v>1000</v>
      </c>
      <c r="EN117" s="193" t="s">
        <v>2842</v>
      </c>
      <c r="EO117" s="193" t="s">
        <v>60</v>
      </c>
      <c r="EP117" s="193">
        <v>3</v>
      </c>
      <c r="EQ117" s="193" t="s">
        <v>2844</v>
      </c>
      <c r="ER117" s="193" t="s">
        <v>2843</v>
      </c>
      <c r="ES117" s="176" t="s">
        <v>2846</v>
      </c>
      <c r="ET117" s="191" t="s">
        <v>6164</v>
      </c>
      <c r="EU117" s="191">
        <v>221</v>
      </c>
      <c r="EV117" s="191" t="s">
        <v>6136</v>
      </c>
      <c r="EW117" s="191" t="s">
        <v>60</v>
      </c>
      <c r="EX117" s="191">
        <v>3</v>
      </c>
      <c r="EY117" s="191" t="s">
        <v>6138</v>
      </c>
      <c r="EZ117" s="191" t="s">
        <v>6137</v>
      </c>
      <c r="FA117" s="192" t="s">
        <v>6101</v>
      </c>
      <c r="FB117" s="190" t="s">
        <v>1718</v>
      </c>
      <c r="FC117" s="193">
        <v>3</v>
      </c>
      <c r="FD117" s="193" t="s">
        <v>14</v>
      </c>
      <c r="FE117" s="193" t="s">
        <v>42</v>
      </c>
      <c r="FF117" s="193">
        <v>1</v>
      </c>
      <c r="FG117" s="193" t="s">
        <v>1717</v>
      </c>
      <c r="FH117" s="193" t="s">
        <v>14</v>
      </c>
      <c r="FI117" s="176" t="s">
        <v>1655</v>
      </c>
      <c r="FJ117" s="190" t="s">
        <v>808</v>
      </c>
      <c r="FK117" s="191" t="s">
        <v>14</v>
      </c>
      <c r="FL117" s="191">
        <v>0</v>
      </c>
      <c r="FM117" s="191" t="s">
        <v>22</v>
      </c>
      <c r="FN117" s="191">
        <v>2</v>
      </c>
      <c r="FO117" s="191" t="s">
        <v>379</v>
      </c>
      <c r="FP117" s="183">
        <v>0</v>
      </c>
      <c r="FQ117" s="184" t="s">
        <v>588</v>
      </c>
      <c r="FR117" s="190" t="s">
        <v>809</v>
      </c>
      <c r="FS117" s="193" t="s">
        <v>14</v>
      </c>
      <c r="FT117" s="193">
        <v>0</v>
      </c>
      <c r="FU117" s="193" t="s">
        <v>22</v>
      </c>
      <c r="FV117" s="193">
        <v>2</v>
      </c>
      <c r="FW117" s="193" t="s">
        <v>379</v>
      </c>
      <c r="FX117" s="193">
        <v>0</v>
      </c>
      <c r="FY117" s="176" t="s">
        <v>588</v>
      </c>
      <c r="FZ117" s="191" t="s">
        <v>3632</v>
      </c>
      <c r="GA117" s="191">
        <v>1</v>
      </c>
      <c r="GB117" s="191" t="s">
        <v>2814</v>
      </c>
      <c r="GC117" s="191" t="s">
        <v>22</v>
      </c>
      <c r="GD117" s="191">
        <v>2</v>
      </c>
      <c r="GE117" s="191" t="s">
        <v>3301</v>
      </c>
      <c r="GF117" s="191" t="s">
        <v>3300</v>
      </c>
      <c r="GG117" s="192" t="s">
        <v>3409</v>
      </c>
      <c r="GH117" s="190" t="s">
        <v>3638</v>
      </c>
      <c r="GI117" s="193">
        <v>2</v>
      </c>
      <c r="GJ117" s="193" t="s">
        <v>2814</v>
      </c>
      <c r="GK117" s="193" t="s">
        <v>22</v>
      </c>
      <c r="GL117" s="193">
        <v>2</v>
      </c>
      <c r="GM117" s="193" t="s">
        <v>3301</v>
      </c>
      <c r="GN117" s="193" t="s">
        <v>3300</v>
      </c>
      <c r="GO117" s="176" t="s">
        <v>3409</v>
      </c>
      <c r="GP117" s="191" t="s">
        <v>3633</v>
      </c>
      <c r="GQ117" s="191">
        <v>0</v>
      </c>
      <c r="GR117" s="191" t="s">
        <v>2814</v>
      </c>
      <c r="GS117" s="191" t="s">
        <v>22</v>
      </c>
      <c r="GT117" s="191">
        <v>2</v>
      </c>
      <c r="GU117" s="191" t="s">
        <v>3301</v>
      </c>
      <c r="GV117" s="191" t="s">
        <v>3300</v>
      </c>
      <c r="GW117" s="192" t="s">
        <v>3409</v>
      </c>
      <c r="GX117" s="190" t="s">
        <v>3639</v>
      </c>
      <c r="GY117" s="193">
        <v>0</v>
      </c>
      <c r="GZ117" s="193" t="s">
        <v>2814</v>
      </c>
      <c r="HA117" s="193" t="s">
        <v>22</v>
      </c>
      <c r="HB117" s="193">
        <v>2</v>
      </c>
      <c r="HC117" s="193" t="s">
        <v>3301</v>
      </c>
      <c r="HD117" s="193" t="s">
        <v>3300</v>
      </c>
      <c r="HE117" s="176" t="s">
        <v>3409</v>
      </c>
      <c r="HF117" s="191" t="s">
        <v>3631</v>
      </c>
      <c r="HG117" s="191">
        <v>0</v>
      </c>
      <c r="HH117" s="191" t="s">
        <v>2814</v>
      </c>
      <c r="HI117" s="191" t="s">
        <v>22</v>
      </c>
      <c r="HJ117" s="191">
        <v>2</v>
      </c>
      <c r="HK117" s="191" t="s">
        <v>3301</v>
      </c>
      <c r="HL117" s="191" t="s">
        <v>3300</v>
      </c>
      <c r="HM117" s="192" t="s">
        <v>3409</v>
      </c>
      <c r="HN117" s="190" t="s">
        <v>3637</v>
      </c>
      <c r="HO117" s="193">
        <v>0</v>
      </c>
      <c r="HP117" s="193" t="s">
        <v>2814</v>
      </c>
      <c r="HQ117" s="193" t="s">
        <v>22</v>
      </c>
      <c r="HR117" s="193">
        <v>2</v>
      </c>
      <c r="HS117" s="193" t="s">
        <v>3301</v>
      </c>
      <c r="HT117" s="193" t="s">
        <v>3300</v>
      </c>
      <c r="HU117" s="176" t="s">
        <v>3409</v>
      </c>
      <c r="HV117" s="191" t="s">
        <v>3634</v>
      </c>
      <c r="HW117" s="191">
        <v>0</v>
      </c>
      <c r="HX117" s="191" t="s">
        <v>2814</v>
      </c>
      <c r="HY117" s="191" t="s">
        <v>22</v>
      </c>
      <c r="HZ117" s="191">
        <v>2</v>
      </c>
      <c r="IA117" s="191" t="s">
        <v>3301</v>
      </c>
      <c r="IB117" s="191" t="s">
        <v>3300</v>
      </c>
      <c r="IC117" s="192" t="s">
        <v>3409</v>
      </c>
      <c r="ID117" s="190" t="s">
        <v>3636</v>
      </c>
      <c r="IE117" s="193">
        <v>2</v>
      </c>
      <c r="IF117" s="193" t="s">
        <v>2814</v>
      </c>
      <c r="IG117" s="193" t="s">
        <v>22</v>
      </c>
      <c r="IH117" s="193">
        <v>2</v>
      </c>
      <c r="II117" s="193" t="s">
        <v>3301</v>
      </c>
      <c r="IJ117" s="193" t="s">
        <v>3300</v>
      </c>
      <c r="IK117" s="176" t="s">
        <v>3409</v>
      </c>
      <c r="IL117" s="191" t="s">
        <v>3635</v>
      </c>
      <c r="IM117" s="191">
        <v>3</v>
      </c>
      <c r="IN117" s="191" t="s">
        <v>2814</v>
      </c>
      <c r="IO117" s="191" t="s">
        <v>22</v>
      </c>
      <c r="IP117" s="191">
        <v>2</v>
      </c>
      <c r="IQ117" s="191" t="s">
        <v>3301</v>
      </c>
      <c r="IR117" s="191" t="s">
        <v>3300</v>
      </c>
      <c r="IS117" s="192" t="s">
        <v>3409</v>
      </c>
    </row>
    <row r="118" spans="1:253" s="281" customFormat="1" ht="12.75" customHeight="1" x14ac:dyDescent="0.25">
      <c r="A118" s="281" t="s">
        <v>410</v>
      </c>
      <c r="B118" s="281" t="s">
        <v>7960</v>
      </c>
      <c r="C118" s="281" t="s">
        <v>411</v>
      </c>
      <c r="D118" s="281" t="s">
        <v>412</v>
      </c>
      <c r="E118" s="281" t="s">
        <v>7578</v>
      </c>
      <c r="F118" s="281" t="s">
        <v>1518</v>
      </c>
      <c r="G118" s="174">
        <v>66141000</v>
      </c>
      <c r="H118" s="175" t="s">
        <v>1513</v>
      </c>
      <c r="I118" s="175" t="s">
        <v>22</v>
      </c>
      <c r="J118" s="175">
        <v>2</v>
      </c>
      <c r="K118" s="175" t="s">
        <v>1517</v>
      </c>
      <c r="L118" s="175" t="s">
        <v>1514</v>
      </c>
      <c r="M118" s="176" t="s">
        <v>1468</v>
      </c>
      <c r="N118" s="185" t="s">
        <v>1516</v>
      </c>
      <c r="O118" s="177">
        <v>30342</v>
      </c>
      <c r="P118" s="177" t="s">
        <v>1513</v>
      </c>
      <c r="Q118" s="177" t="s">
        <v>22</v>
      </c>
      <c r="R118" s="177">
        <v>2</v>
      </c>
      <c r="S118" s="177" t="s">
        <v>1515</v>
      </c>
      <c r="T118" s="177" t="s">
        <v>1514</v>
      </c>
      <c r="U118" s="178" t="s">
        <v>1468</v>
      </c>
      <c r="V118" s="185" t="s">
        <v>4879</v>
      </c>
      <c r="W118" s="175">
        <v>3549000</v>
      </c>
      <c r="X118" s="175" t="s">
        <v>4876</v>
      </c>
      <c r="Y118" s="175" t="s">
        <v>22</v>
      </c>
      <c r="Z118" s="175">
        <v>2</v>
      </c>
      <c r="AA118" s="175" t="s">
        <v>4878</v>
      </c>
      <c r="AB118" s="175" t="s">
        <v>4877</v>
      </c>
      <c r="AC118" s="176" t="s">
        <v>4736</v>
      </c>
      <c r="AD118" s="185" t="s">
        <v>4881</v>
      </c>
      <c r="AE118" s="183">
        <v>3549000</v>
      </c>
      <c r="AF118" s="183" t="s">
        <v>4876</v>
      </c>
      <c r="AG118" s="183" t="s">
        <v>22</v>
      </c>
      <c r="AH118" s="183">
        <v>2</v>
      </c>
      <c r="AI118" s="183" t="s">
        <v>4880</v>
      </c>
      <c r="AJ118" s="183" t="s">
        <v>4877</v>
      </c>
      <c r="AK118" s="184" t="s">
        <v>4736</v>
      </c>
      <c r="AL118" s="185" t="s">
        <v>4885</v>
      </c>
      <c r="AM118" s="175">
        <v>92000</v>
      </c>
      <c r="AN118" s="175" t="s">
        <v>4882</v>
      </c>
      <c r="AO118" s="175" t="s">
        <v>22</v>
      </c>
      <c r="AP118" s="175">
        <v>2</v>
      </c>
      <c r="AQ118" s="175" t="s">
        <v>4884</v>
      </c>
      <c r="AR118" s="175" t="s">
        <v>4883</v>
      </c>
      <c r="AS118" s="176" t="s">
        <v>4736</v>
      </c>
      <c r="AT118" s="186" t="s">
        <v>2199</v>
      </c>
      <c r="AU118" s="183" t="s">
        <v>14</v>
      </c>
      <c r="AV118" s="183" t="s">
        <v>14</v>
      </c>
      <c r="AW118" s="183" t="s">
        <v>14</v>
      </c>
      <c r="AX118" s="183" t="s">
        <v>14</v>
      </c>
      <c r="AY118" s="183" t="s">
        <v>14</v>
      </c>
      <c r="AZ118" s="183" t="s">
        <v>14</v>
      </c>
      <c r="BA118" s="184" t="s">
        <v>2172</v>
      </c>
      <c r="BB118" s="185" t="s">
        <v>420</v>
      </c>
      <c r="BC118" s="175" t="s">
        <v>14</v>
      </c>
      <c r="BD118" s="175">
        <v>0</v>
      </c>
      <c r="BE118" s="175" t="s">
        <v>22</v>
      </c>
      <c r="BF118" s="175">
        <v>2</v>
      </c>
      <c r="BG118" s="175" t="s">
        <v>15</v>
      </c>
      <c r="BH118" s="175">
        <v>0</v>
      </c>
      <c r="BI118" s="176" t="s">
        <v>332</v>
      </c>
      <c r="BJ118" s="186" t="s">
        <v>5535</v>
      </c>
      <c r="BK118" s="186">
        <v>63</v>
      </c>
      <c r="BL118" s="186" t="s">
        <v>5532</v>
      </c>
      <c r="BM118" s="186" t="s">
        <v>22</v>
      </c>
      <c r="BN118" s="186">
        <v>2</v>
      </c>
      <c r="BO118" s="186" t="s">
        <v>5534</v>
      </c>
      <c r="BP118" s="183" t="s">
        <v>5533</v>
      </c>
      <c r="BQ118" s="187" t="s">
        <v>5531</v>
      </c>
      <c r="BR118" s="185" t="s">
        <v>413</v>
      </c>
      <c r="BS118" s="179" t="s">
        <v>14</v>
      </c>
      <c r="BT118" s="179">
        <v>0</v>
      </c>
      <c r="BU118" s="179" t="s">
        <v>22</v>
      </c>
      <c r="BV118" s="179">
        <v>2</v>
      </c>
      <c r="BW118" s="179" t="s">
        <v>15</v>
      </c>
      <c r="BX118" s="179">
        <v>0</v>
      </c>
      <c r="BY118" s="176" t="s">
        <v>332</v>
      </c>
      <c r="BZ118" s="186" t="s">
        <v>414</v>
      </c>
      <c r="CA118" s="186" t="s">
        <v>14</v>
      </c>
      <c r="CB118" s="186">
        <v>0</v>
      </c>
      <c r="CC118" s="186" t="s">
        <v>14</v>
      </c>
      <c r="CD118" s="186" t="s">
        <v>14</v>
      </c>
      <c r="CE118" s="186" t="s">
        <v>15</v>
      </c>
      <c r="CF118" s="186">
        <v>0</v>
      </c>
      <c r="CG118" s="187" t="s">
        <v>332</v>
      </c>
      <c r="CH118" s="185" t="s">
        <v>8412</v>
      </c>
      <c r="CI118" s="186" t="e">
        <v>#N/A</v>
      </c>
      <c r="CJ118" s="186" t="e">
        <v>#N/A</v>
      </c>
      <c r="CK118" s="186" t="e">
        <v>#N/A</v>
      </c>
      <c r="CL118" s="186" t="e">
        <v>#N/A</v>
      </c>
      <c r="CM118" s="186" t="e">
        <v>#N/A</v>
      </c>
      <c r="CN118" s="186" t="e">
        <v>#N/A</v>
      </c>
      <c r="CO118" s="188" t="e">
        <v>#N/A</v>
      </c>
      <c r="CP118" s="186" t="s">
        <v>419</v>
      </c>
      <c r="CQ118" s="179" t="s">
        <v>14</v>
      </c>
      <c r="CR118" s="179">
        <v>0</v>
      </c>
      <c r="CS118" s="179" t="s">
        <v>22</v>
      </c>
      <c r="CT118" s="179">
        <v>2</v>
      </c>
      <c r="CU118" s="179" t="s">
        <v>15</v>
      </c>
      <c r="CV118" s="179">
        <v>0</v>
      </c>
      <c r="CW118" s="176" t="s">
        <v>332</v>
      </c>
      <c r="CX118" s="186" t="s">
        <v>4889</v>
      </c>
      <c r="CY118" s="183">
        <v>92000</v>
      </c>
      <c r="CZ118" s="183" t="s">
        <v>4886</v>
      </c>
      <c r="DA118" s="183" t="s">
        <v>22</v>
      </c>
      <c r="DB118" s="183">
        <v>2</v>
      </c>
      <c r="DC118" s="183" t="s">
        <v>4888</v>
      </c>
      <c r="DD118" s="183" t="s">
        <v>4887</v>
      </c>
      <c r="DE118" s="189" t="s">
        <v>4736</v>
      </c>
      <c r="DF118" s="185" t="s">
        <v>4890</v>
      </c>
      <c r="DG118" s="175">
        <v>3458000</v>
      </c>
      <c r="DH118" s="179" t="s">
        <v>4886</v>
      </c>
      <c r="DI118" s="179" t="s">
        <v>22</v>
      </c>
      <c r="DJ118" s="179">
        <v>2</v>
      </c>
      <c r="DK118" s="179" t="s">
        <v>4888</v>
      </c>
      <c r="DL118" s="179" t="s">
        <v>4887</v>
      </c>
      <c r="DM118" s="176" t="s">
        <v>4736</v>
      </c>
      <c r="DN118" s="186" t="s">
        <v>4891</v>
      </c>
      <c r="DO118" s="183">
        <v>0</v>
      </c>
      <c r="DP118" s="186" t="s">
        <v>4886</v>
      </c>
      <c r="DQ118" s="186" t="s">
        <v>22</v>
      </c>
      <c r="DR118" s="186">
        <v>2</v>
      </c>
      <c r="DS118" s="186" t="s">
        <v>4888</v>
      </c>
      <c r="DT118" s="186" t="s">
        <v>4887</v>
      </c>
      <c r="DU118" s="187" t="s">
        <v>4736</v>
      </c>
      <c r="DV118" s="185" t="s">
        <v>4892</v>
      </c>
      <c r="DW118" s="175">
        <v>92000</v>
      </c>
      <c r="DX118" s="179" t="s">
        <v>4886</v>
      </c>
      <c r="DY118" s="179" t="s">
        <v>22</v>
      </c>
      <c r="DZ118" s="179">
        <v>2</v>
      </c>
      <c r="EA118" s="179" t="s">
        <v>4888</v>
      </c>
      <c r="EB118" s="179" t="s">
        <v>4887</v>
      </c>
      <c r="EC118" s="176" t="s">
        <v>4736</v>
      </c>
      <c r="ED118" s="186" t="s">
        <v>4893</v>
      </c>
      <c r="EE118" s="183">
        <v>0</v>
      </c>
      <c r="EF118" s="186" t="s">
        <v>4886</v>
      </c>
      <c r="EG118" s="186" t="s">
        <v>22</v>
      </c>
      <c r="EH118" s="186">
        <v>2</v>
      </c>
      <c r="EI118" s="186" t="s">
        <v>4888</v>
      </c>
      <c r="EJ118" s="186" t="s">
        <v>4887</v>
      </c>
      <c r="EK118" s="187" t="s">
        <v>4736</v>
      </c>
      <c r="EL118" s="185" t="s">
        <v>4894</v>
      </c>
      <c r="EM118" s="175">
        <v>0</v>
      </c>
      <c r="EN118" s="179" t="s">
        <v>4886</v>
      </c>
      <c r="EO118" s="179" t="s">
        <v>22</v>
      </c>
      <c r="EP118" s="179">
        <v>2</v>
      </c>
      <c r="EQ118" s="179" t="s">
        <v>4888</v>
      </c>
      <c r="ER118" s="179" t="s">
        <v>4887</v>
      </c>
      <c r="ES118" s="176" t="s">
        <v>4736</v>
      </c>
      <c r="ET118" s="186" t="s">
        <v>5536</v>
      </c>
      <c r="EU118" s="186">
        <v>63</v>
      </c>
      <c r="EV118" s="186" t="s">
        <v>5532</v>
      </c>
      <c r="EW118" s="186" t="s">
        <v>22</v>
      </c>
      <c r="EX118" s="186">
        <v>2</v>
      </c>
      <c r="EY118" s="186" t="s">
        <v>5534</v>
      </c>
      <c r="EZ118" s="186" t="s">
        <v>5533</v>
      </c>
      <c r="FA118" s="187" t="s">
        <v>5531</v>
      </c>
      <c r="FB118" s="185" t="s">
        <v>418</v>
      </c>
      <c r="FC118" s="179">
        <v>2</v>
      </c>
      <c r="FD118" s="179" t="s">
        <v>415</v>
      </c>
      <c r="FE118" s="179" t="s">
        <v>22</v>
      </c>
      <c r="FF118" s="179">
        <v>2</v>
      </c>
      <c r="FG118" s="179" t="s">
        <v>417</v>
      </c>
      <c r="FH118" s="179" t="s">
        <v>416</v>
      </c>
      <c r="FI118" s="176" t="s">
        <v>332</v>
      </c>
      <c r="FJ118" s="185" t="s">
        <v>421</v>
      </c>
      <c r="FK118" s="186" t="s">
        <v>14</v>
      </c>
      <c r="FL118" s="186">
        <v>0</v>
      </c>
      <c r="FM118" s="186" t="s">
        <v>22</v>
      </c>
      <c r="FN118" s="186">
        <v>2</v>
      </c>
      <c r="FO118" s="186" t="s">
        <v>15</v>
      </c>
      <c r="FP118" s="183">
        <v>0</v>
      </c>
      <c r="FQ118" s="184" t="s">
        <v>332</v>
      </c>
      <c r="FR118" s="185" t="s">
        <v>422</v>
      </c>
      <c r="FS118" s="179" t="s">
        <v>14</v>
      </c>
      <c r="FT118" s="179">
        <v>0</v>
      </c>
      <c r="FU118" s="179" t="s">
        <v>22</v>
      </c>
      <c r="FV118" s="179">
        <v>2</v>
      </c>
      <c r="FW118" s="179" t="s">
        <v>15</v>
      </c>
      <c r="FX118" s="179">
        <v>0</v>
      </c>
      <c r="FY118" s="176" t="s">
        <v>332</v>
      </c>
      <c r="FZ118" s="186" t="s">
        <v>4434</v>
      </c>
      <c r="GA118" s="186">
        <v>0</v>
      </c>
      <c r="GB118" s="186" t="s">
        <v>3407</v>
      </c>
      <c r="GC118" s="186" t="s">
        <v>22</v>
      </c>
      <c r="GD118" s="186">
        <v>2</v>
      </c>
      <c r="GE118" s="186" t="s">
        <v>3301</v>
      </c>
      <c r="GF118" s="186" t="s">
        <v>3300</v>
      </c>
      <c r="GG118" s="187" t="s">
        <v>4068</v>
      </c>
      <c r="GH118" s="185" t="s">
        <v>4440</v>
      </c>
      <c r="GI118" s="179">
        <v>1</v>
      </c>
      <c r="GJ118" s="179" t="s">
        <v>3407</v>
      </c>
      <c r="GK118" s="179" t="s">
        <v>22</v>
      </c>
      <c r="GL118" s="179">
        <v>2</v>
      </c>
      <c r="GM118" s="179" t="s">
        <v>3301</v>
      </c>
      <c r="GN118" s="179" t="s">
        <v>3300</v>
      </c>
      <c r="GO118" s="176" t="s">
        <v>4068</v>
      </c>
      <c r="GP118" s="186" t="s">
        <v>4435</v>
      </c>
      <c r="GQ118" s="186">
        <v>1</v>
      </c>
      <c r="GR118" s="186" t="s">
        <v>3407</v>
      </c>
      <c r="GS118" s="186" t="s">
        <v>22</v>
      </c>
      <c r="GT118" s="186">
        <v>2</v>
      </c>
      <c r="GU118" s="186" t="s">
        <v>3301</v>
      </c>
      <c r="GV118" s="186" t="s">
        <v>3300</v>
      </c>
      <c r="GW118" s="187" t="s">
        <v>4068</v>
      </c>
      <c r="GX118" s="185" t="s">
        <v>4441</v>
      </c>
      <c r="GY118" s="179">
        <v>0</v>
      </c>
      <c r="GZ118" s="179" t="s">
        <v>3407</v>
      </c>
      <c r="HA118" s="179" t="s">
        <v>22</v>
      </c>
      <c r="HB118" s="179">
        <v>2</v>
      </c>
      <c r="HC118" s="179" t="s">
        <v>3301</v>
      </c>
      <c r="HD118" s="179" t="s">
        <v>3300</v>
      </c>
      <c r="HE118" s="176" t="s">
        <v>4068</v>
      </c>
      <c r="HF118" s="186" t="s">
        <v>4433</v>
      </c>
      <c r="HG118" s="186">
        <v>0</v>
      </c>
      <c r="HH118" s="186" t="s">
        <v>3407</v>
      </c>
      <c r="HI118" s="186" t="s">
        <v>22</v>
      </c>
      <c r="HJ118" s="186">
        <v>2</v>
      </c>
      <c r="HK118" s="186" t="s">
        <v>3301</v>
      </c>
      <c r="HL118" s="186" t="s">
        <v>3300</v>
      </c>
      <c r="HM118" s="187" t="s">
        <v>4068</v>
      </c>
      <c r="HN118" s="185" t="s">
        <v>4439</v>
      </c>
      <c r="HO118" s="179">
        <v>1</v>
      </c>
      <c r="HP118" s="179" t="s">
        <v>3407</v>
      </c>
      <c r="HQ118" s="179" t="s">
        <v>22</v>
      </c>
      <c r="HR118" s="179">
        <v>2</v>
      </c>
      <c r="HS118" s="179" t="s">
        <v>3301</v>
      </c>
      <c r="HT118" s="179" t="s">
        <v>3300</v>
      </c>
      <c r="HU118" s="176" t="s">
        <v>4068</v>
      </c>
      <c r="HV118" s="186" t="s">
        <v>4436</v>
      </c>
      <c r="HW118" s="186">
        <v>1</v>
      </c>
      <c r="HX118" s="186" t="s">
        <v>3407</v>
      </c>
      <c r="HY118" s="186" t="s">
        <v>22</v>
      </c>
      <c r="HZ118" s="186">
        <v>2</v>
      </c>
      <c r="IA118" s="186" t="s">
        <v>3301</v>
      </c>
      <c r="IB118" s="186" t="s">
        <v>3300</v>
      </c>
      <c r="IC118" s="187" t="s">
        <v>4068</v>
      </c>
      <c r="ID118" s="185" t="s">
        <v>4438</v>
      </c>
      <c r="IE118" s="179">
        <v>3</v>
      </c>
      <c r="IF118" s="179" t="s">
        <v>3407</v>
      </c>
      <c r="IG118" s="179" t="s">
        <v>22</v>
      </c>
      <c r="IH118" s="179">
        <v>2</v>
      </c>
      <c r="II118" s="179" t="s">
        <v>3301</v>
      </c>
      <c r="IJ118" s="179" t="s">
        <v>3300</v>
      </c>
      <c r="IK118" s="176" t="s">
        <v>4068</v>
      </c>
      <c r="IL118" s="186" t="s">
        <v>4437</v>
      </c>
      <c r="IM118" s="186">
        <v>2</v>
      </c>
      <c r="IN118" s="186" t="s">
        <v>3407</v>
      </c>
      <c r="IO118" s="186" t="s">
        <v>22</v>
      </c>
      <c r="IP118" s="186">
        <v>2</v>
      </c>
      <c r="IQ118" s="186" t="s">
        <v>3301</v>
      </c>
      <c r="IR118" s="186" t="s">
        <v>3300</v>
      </c>
      <c r="IS118" s="187" t="s">
        <v>4068</v>
      </c>
    </row>
    <row r="119" spans="1:253" s="281" customFormat="1" ht="12.75" customHeight="1" x14ac:dyDescent="0.25">
      <c r="A119" s="281" t="s">
        <v>423</v>
      </c>
      <c r="B119" s="281" t="s">
        <v>7945</v>
      </c>
      <c r="C119" s="281" t="s">
        <v>424</v>
      </c>
      <c r="D119" s="281" t="s">
        <v>412</v>
      </c>
      <c r="E119" s="281" t="s">
        <v>7578</v>
      </c>
      <c r="F119" s="281" t="s">
        <v>1528</v>
      </c>
      <c r="G119" s="174">
        <v>66141000</v>
      </c>
      <c r="H119" s="175" t="s">
        <v>1513</v>
      </c>
      <c r="I119" s="175" t="s">
        <v>22</v>
      </c>
      <c r="J119" s="175">
        <v>2</v>
      </c>
      <c r="K119" s="175" t="s">
        <v>1517</v>
      </c>
      <c r="L119" s="175" t="s">
        <v>1514</v>
      </c>
      <c r="M119" s="176" t="s">
        <v>1468</v>
      </c>
      <c r="N119" s="185" t="s">
        <v>1520</v>
      </c>
      <c r="O119" s="177">
        <v>18330</v>
      </c>
      <c r="P119" s="177" t="s">
        <v>1513</v>
      </c>
      <c r="Q119" s="177" t="s">
        <v>22</v>
      </c>
      <c r="R119" s="177">
        <v>2</v>
      </c>
      <c r="S119" s="177" t="s">
        <v>1519</v>
      </c>
      <c r="T119" s="177" t="s">
        <v>1514</v>
      </c>
      <c r="U119" s="178" t="s">
        <v>1468</v>
      </c>
      <c r="V119" s="185" t="s">
        <v>1525</v>
      </c>
      <c r="W119" s="175">
        <v>3458000</v>
      </c>
      <c r="X119" s="175" t="s">
        <v>1513</v>
      </c>
      <c r="Y119" s="175" t="s">
        <v>22</v>
      </c>
      <c r="Z119" s="175">
        <v>2</v>
      </c>
      <c r="AA119" s="175" t="s">
        <v>1524</v>
      </c>
      <c r="AB119" s="175" t="s">
        <v>1514</v>
      </c>
      <c r="AC119" s="176" t="s">
        <v>1468</v>
      </c>
      <c r="AD119" s="185" t="s">
        <v>1522</v>
      </c>
      <c r="AE119" s="183">
        <v>3458000</v>
      </c>
      <c r="AF119" s="183" t="s">
        <v>1513</v>
      </c>
      <c r="AG119" s="183" t="s">
        <v>22</v>
      </c>
      <c r="AH119" s="183">
        <v>2</v>
      </c>
      <c r="AI119" s="183" t="s">
        <v>1521</v>
      </c>
      <c r="AJ119" s="183" t="s">
        <v>1514</v>
      </c>
      <c r="AK119" s="184" t="s">
        <v>1468</v>
      </c>
      <c r="AL119" s="185" t="s">
        <v>1523</v>
      </c>
      <c r="AM119" s="175" t="s">
        <v>14</v>
      </c>
      <c r="AN119" s="175" t="s">
        <v>14</v>
      </c>
      <c r="AO119" s="175" t="s">
        <v>14</v>
      </c>
      <c r="AP119" s="175" t="s">
        <v>14</v>
      </c>
      <c r="AQ119" s="175" t="s">
        <v>15</v>
      </c>
      <c r="AR119" s="175" t="s">
        <v>14</v>
      </c>
      <c r="AS119" s="176" t="s">
        <v>1468</v>
      </c>
      <c r="AT119" s="186" t="s">
        <v>2200</v>
      </c>
      <c r="AU119" s="183" t="s">
        <v>14</v>
      </c>
      <c r="AV119" s="183" t="s">
        <v>14</v>
      </c>
      <c r="AW119" s="183" t="s">
        <v>14</v>
      </c>
      <c r="AX119" s="183" t="s">
        <v>14</v>
      </c>
      <c r="AY119" s="183" t="s">
        <v>14</v>
      </c>
      <c r="AZ119" s="183" t="s">
        <v>14</v>
      </c>
      <c r="BA119" s="184" t="s">
        <v>2172</v>
      </c>
      <c r="BB119" s="185" t="s">
        <v>430</v>
      </c>
      <c r="BC119" s="175" t="s">
        <v>14</v>
      </c>
      <c r="BD119" s="175">
        <v>0</v>
      </c>
      <c r="BE119" s="175" t="s">
        <v>22</v>
      </c>
      <c r="BF119" s="175">
        <v>2</v>
      </c>
      <c r="BG119" s="175" t="s">
        <v>15</v>
      </c>
      <c r="BH119" s="175">
        <v>0</v>
      </c>
      <c r="BI119" s="176" t="s">
        <v>332</v>
      </c>
      <c r="BJ119" s="186" t="s">
        <v>5537</v>
      </c>
      <c r="BK119" s="186">
        <v>63</v>
      </c>
      <c r="BL119" s="186" t="s">
        <v>5532</v>
      </c>
      <c r="BM119" s="186" t="s">
        <v>22</v>
      </c>
      <c r="BN119" s="186">
        <v>2</v>
      </c>
      <c r="BO119" s="186" t="s">
        <v>5534</v>
      </c>
      <c r="BP119" s="183" t="s">
        <v>5533</v>
      </c>
      <c r="BQ119" s="187" t="s">
        <v>5531</v>
      </c>
      <c r="BR119" s="185" t="s">
        <v>425</v>
      </c>
      <c r="BS119" s="179" t="s">
        <v>14</v>
      </c>
      <c r="BT119" s="179">
        <v>0</v>
      </c>
      <c r="BU119" s="179" t="s">
        <v>22</v>
      </c>
      <c r="BV119" s="179">
        <v>2</v>
      </c>
      <c r="BW119" s="179" t="s">
        <v>15</v>
      </c>
      <c r="BX119" s="179">
        <v>0</v>
      </c>
      <c r="BY119" s="176" t="s">
        <v>332</v>
      </c>
      <c r="BZ119" s="186" t="s">
        <v>426</v>
      </c>
      <c r="CA119" s="186" t="s">
        <v>14</v>
      </c>
      <c r="CB119" s="186">
        <v>0</v>
      </c>
      <c r="CC119" s="186" t="s">
        <v>14</v>
      </c>
      <c r="CD119" s="186" t="s">
        <v>14</v>
      </c>
      <c r="CE119" s="186" t="s">
        <v>15</v>
      </c>
      <c r="CF119" s="186">
        <v>0</v>
      </c>
      <c r="CG119" s="187" t="s">
        <v>332</v>
      </c>
      <c r="CH119" s="185" t="s">
        <v>8413</v>
      </c>
      <c r="CI119" s="186" t="e">
        <v>#N/A</v>
      </c>
      <c r="CJ119" s="186" t="e">
        <v>#N/A</v>
      </c>
      <c r="CK119" s="186" t="e">
        <v>#N/A</v>
      </c>
      <c r="CL119" s="186" t="e">
        <v>#N/A</v>
      </c>
      <c r="CM119" s="186" t="e">
        <v>#N/A</v>
      </c>
      <c r="CN119" s="186" t="e">
        <v>#N/A</v>
      </c>
      <c r="CO119" s="188" t="e">
        <v>#N/A</v>
      </c>
      <c r="CP119" s="186" t="s">
        <v>429</v>
      </c>
      <c r="CQ119" s="179" t="s">
        <v>14</v>
      </c>
      <c r="CR119" s="179">
        <v>0</v>
      </c>
      <c r="CS119" s="179" t="s">
        <v>22</v>
      </c>
      <c r="CT119" s="179">
        <v>2</v>
      </c>
      <c r="CU119" s="179" t="s">
        <v>15</v>
      </c>
      <c r="CV119" s="179">
        <v>0</v>
      </c>
      <c r="CW119" s="176" t="s">
        <v>332</v>
      </c>
      <c r="CX119" s="186" t="s">
        <v>1527</v>
      </c>
      <c r="CY119" s="183" t="s">
        <v>14</v>
      </c>
      <c r="CZ119" s="183" t="s">
        <v>14</v>
      </c>
      <c r="DA119" s="183" t="s">
        <v>14</v>
      </c>
      <c r="DB119" s="183" t="s">
        <v>14</v>
      </c>
      <c r="DC119" s="183" t="s">
        <v>2466</v>
      </c>
      <c r="DD119" s="183" t="s">
        <v>14</v>
      </c>
      <c r="DE119" s="189" t="s">
        <v>2423</v>
      </c>
      <c r="DF119" s="185" t="s">
        <v>2468</v>
      </c>
      <c r="DG119" s="175" t="s">
        <v>14</v>
      </c>
      <c r="DH119" s="179" t="s">
        <v>14</v>
      </c>
      <c r="DI119" s="179" t="s">
        <v>14</v>
      </c>
      <c r="DJ119" s="179" t="s">
        <v>14</v>
      </c>
      <c r="DK119" s="179" t="s">
        <v>2466</v>
      </c>
      <c r="DL119" s="179" t="s">
        <v>14</v>
      </c>
      <c r="DM119" s="176" t="s">
        <v>2423</v>
      </c>
      <c r="DN119" s="186" t="s">
        <v>2471</v>
      </c>
      <c r="DO119" s="183" t="s">
        <v>14</v>
      </c>
      <c r="DP119" s="186" t="s">
        <v>14</v>
      </c>
      <c r="DQ119" s="186" t="s">
        <v>14</v>
      </c>
      <c r="DR119" s="186" t="s">
        <v>14</v>
      </c>
      <c r="DS119" s="186" t="s">
        <v>2466</v>
      </c>
      <c r="DT119" s="186" t="s">
        <v>14</v>
      </c>
      <c r="DU119" s="187" t="s">
        <v>2423</v>
      </c>
      <c r="DV119" s="185" t="s">
        <v>2469</v>
      </c>
      <c r="DW119" s="175" t="s">
        <v>14</v>
      </c>
      <c r="DX119" s="179" t="s">
        <v>14</v>
      </c>
      <c r="DY119" s="179" t="s">
        <v>14</v>
      </c>
      <c r="DZ119" s="179" t="s">
        <v>14</v>
      </c>
      <c r="EA119" s="179" t="s">
        <v>2466</v>
      </c>
      <c r="EB119" s="179" t="s">
        <v>14</v>
      </c>
      <c r="EC119" s="176" t="s">
        <v>2423</v>
      </c>
      <c r="ED119" s="186" t="s">
        <v>2470</v>
      </c>
      <c r="EE119" s="183" t="s">
        <v>14</v>
      </c>
      <c r="EF119" s="186" t="s">
        <v>14</v>
      </c>
      <c r="EG119" s="186" t="s">
        <v>14</v>
      </c>
      <c r="EH119" s="186" t="s">
        <v>14</v>
      </c>
      <c r="EI119" s="186" t="s">
        <v>2466</v>
      </c>
      <c r="EJ119" s="186" t="s">
        <v>14</v>
      </c>
      <c r="EK119" s="187" t="s">
        <v>2423</v>
      </c>
      <c r="EL119" s="185" t="s">
        <v>2467</v>
      </c>
      <c r="EM119" s="175" t="s">
        <v>14</v>
      </c>
      <c r="EN119" s="179" t="s">
        <v>14</v>
      </c>
      <c r="EO119" s="179" t="s">
        <v>14</v>
      </c>
      <c r="EP119" s="179" t="s">
        <v>14</v>
      </c>
      <c r="EQ119" s="179" t="s">
        <v>2466</v>
      </c>
      <c r="ER119" s="179" t="s">
        <v>14</v>
      </c>
      <c r="ES119" s="176" t="s">
        <v>2423</v>
      </c>
      <c r="ET119" s="186" t="s">
        <v>5538</v>
      </c>
      <c r="EU119" s="186">
        <v>63</v>
      </c>
      <c r="EV119" s="186" t="s">
        <v>5532</v>
      </c>
      <c r="EW119" s="186" t="s">
        <v>22</v>
      </c>
      <c r="EX119" s="186">
        <v>2</v>
      </c>
      <c r="EY119" s="186" t="s">
        <v>5534</v>
      </c>
      <c r="EZ119" s="186" t="s">
        <v>5533</v>
      </c>
      <c r="FA119" s="187" t="s">
        <v>5531</v>
      </c>
      <c r="FB119" s="185" t="s">
        <v>428</v>
      </c>
      <c r="FC119" s="179">
        <v>1</v>
      </c>
      <c r="FD119" s="179" t="s">
        <v>14</v>
      </c>
      <c r="FE119" s="179" t="s">
        <v>22</v>
      </c>
      <c r="FF119" s="179">
        <v>2</v>
      </c>
      <c r="FG119" s="179" t="s">
        <v>427</v>
      </c>
      <c r="FH119" s="179" t="s">
        <v>14</v>
      </c>
      <c r="FI119" s="176" t="s">
        <v>332</v>
      </c>
      <c r="FJ119" s="185" t="s">
        <v>431</v>
      </c>
      <c r="FK119" s="186" t="s">
        <v>14</v>
      </c>
      <c r="FL119" s="186">
        <v>0</v>
      </c>
      <c r="FM119" s="186" t="s">
        <v>22</v>
      </c>
      <c r="FN119" s="186">
        <v>2</v>
      </c>
      <c r="FO119" s="186" t="s">
        <v>15</v>
      </c>
      <c r="FP119" s="183">
        <v>0</v>
      </c>
      <c r="FQ119" s="184" t="s">
        <v>332</v>
      </c>
      <c r="FR119" s="185" t="s">
        <v>432</v>
      </c>
      <c r="FS119" s="179" t="s">
        <v>14</v>
      </c>
      <c r="FT119" s="179">
        <v>0</v>
      </c>
      <c r="FU119" s="179" t="s">
        <v>22</v>
      </c>
      <c r="FV119" s="179">
        <v>2</v>
      </c>
      <c r="FW119" s="179" t="s">
        <v>15</v>
      </c>
      <c r="FX119" s="179">
        <v>0</v>
      </c>
      <c r="FY119" s="176" t="s">
        <v>332</v>
      </c>
      <c r="FZ119" s="186" t="s">
        <v>4443</v>
      </c>
      <c r="GA119" s="186">
        <v>0</v>
      </c>
      <c r="GB119" s="186" t="s">
        <v>3407</v>
      </c>
      <c r="GC119" s="186" t="s">
        <v>22</v>
      </c>
      <c r="GD119" s="186">
        <v>2</v>
      </c>
      <c r="GE119" s="186" t="s">
        <v>3301</v>
      </c>
      <c r="GF119" s="186" t="s">
        <v>3300</v>
      </c>
      <c r="GG119" s="187" t="s">
        <v>4068</v>
      </c>
      <c r="GH119" s="185" t="s">
        <v>4449</v>
      </c>
      <c r="GI119" s="179">
        <v>1</v>
      </c>
      <c r="GJ119" s="179" t="s">
        <v>3407</v>
      </c>
      <c r="GK119" s="179" t="s">
        <v>22</v>
      </c>
      <c r="GL119" s="179">
        <v>2</v>
      </c>
      <c r="GM119" s="179" t="s">
        <v>3301</v>
      </c>
      <c r="GN119" s="179" t="s">
        <v>3300</v>
      </c>
      <c r="GO119" s="176" t="s">
        <v>4068</v>
      </c>
      <c r="GP119" s="186" t="s">
        <v>4444</v>
      </c>
      <c r="GQ119" s="186">
        <v>0</v>
      </c>
      <c r="GR119" s="186" t="s">
        <v>3407</v>
      </c>
      <c r="GS119" s="186" t="s">
        <v>22</v>
      </c>
      <c r="GT119" s="186">
        <v>2</v>
      </c>
      <c r="GU119" s="186" t="s">
        <v>3301</v>
      </c>
      <c r="GV119" s="186" t="s">
        <v>3300</v>
      </c>
      <c r="GW119" s="187" t="s">
        <v>4068</v>
      </c>
      <c r="GX119" s="185" t="s">
        <v>4450</v>
      </c>
      <c r="GY119" s="179">
        <v>0</v>
      </c>
      <c r="GZ119" s="179" t="s">
        <v>3407</v>
      </c>
      <c r="HA119" s="179" t="s">
        <v>22</v>
      </c>
      <c r="HB119" s="179">
        <v>2</v>
      </c>
      <c r="HC119" s="179" t="s">
        <v>3301</v>
      </c>
      <c r="HD119" s="179" t="s">
        <v>3300</v>
      </c>
      <c r="HE119" s="176" t="s">
        <v>4068</v>
      </c>
      <c r="HF119" s="186" t="s">
        <v>4442</v>
      </c>
      <c r="HG119" s="186">
        <v>0</v>
      </c>
      <c r="HH119" s="186" t="s">
        <v>3407</v>
      </c>
      <c r="HI119" s="186" t="s">
        <v>22</v>
      </c>
      <c r="HJ119" s="186">
        <v>2</v>
      </c>
      <c r="HK119" s="186" t="s">
        <v>3301</v>
      </c>
      <c r="HL119" s="186" t="s">
        <v>3300</v>
      </c>
      <c r="HM119" s="187" t="s">
        <v>4068</v>
      </c>
      <c r="HN119" s="185" t="s">
        <v>4448</v>
      </c>
      <c r="HO119" s="179">
        <v>0</v>
      </c>
      <c r="HP119" s="179" t="s">
        <v>3407</v>
      </c>
      <c r="HQ119" s="179" t="s">
        <v>22</v>
      </c>
      <c r="HR119" s="179">
        <v>2</v>
      </c>
      <c r="HS119" s="179" t="s">
        <v>3301</v>
      </c>
      <c r="HT119" s="179" t="s">
        <v>3300</v>
      </c>
      <c r="HU119" s="176" t="s">
        <v>4068</v>
      </c>
      <c r="HV119" s="186" t="s">
        <v>4445</v>
      </c>
      <c r="HW119" s="186">
        <v>1</v>
      </c>
      <c r="HX119" s="186" t="s">
        <v>3407</v>
      </c>
      <c r="HY119" s="186" t="s">
        <v>22</v>
      </c>
      <c r="HZ119" s="186">
        <v>2</v>
      </c>
      <c r="IA119" s="186" t="s">
        <v>3301</v>
      </c>
      <c r="IB119" s="186" t="s">
        <v>3300</v>
      </c>
      <c r="IC119" s="187" t="s">
        <v>4068</v>
      </c>
      <c r="ID119" s="185" t="s">
        <v>4447</v>
      </c>
      <c r="IE119" s="179">
        <v>3</v>
      </c>
      <c r="IF119" s="179" t="s">
        <v>3407</v>
      </c>
      <c r="IG119" s="179" t="s">
        <v>22</v>
      </c>
      <c r="IH119" s="179">
        <v>2</v>
      </c>
      <c r="II119" s="179" t="s">
        <v>3301</v>
      </c>
      <c r="IJ119" s="179" t="s">
        <v>3300</v>
      </c>
      <c r="IK119" s="176" t="s">
        <v>4068</v>
      </c>
      <c r="IL119" s="186" t="s">
        <v>4446</v>
      </c>
      <c r="IM119" s="186">
        <v>2</v>
      </c>
      <c r="IN119" s="186" t="s">
        <v>3407</v>
      </c>
      <c r="IO119" s="186" t="s">
        <v>22</v>
      </c>
      <c r="IP119" s="186">
        <v>2</v>
      </c>
      <c r="IQ119" s="186" t="s">
        <v>3301</v>
      </c>
      <c r="IR119" s="186" t="s">
        <v>3300</v>
      </c>
      <c r="IS119" s="187" t="s">
        <v>4068</v>
      </c>
    </row>
    <row r="120" spans="1:253" s="281" customFormat="1" ht="12.75" customHeight="1" x14ac:dyDescent="0.25">
      <c r="A120" s="281" t="s">
        <v>433</v>
      </c>
      <c r="B120" s="281" t="s">
        <v>7953</v>
      </c>
      <c r="C120" s="281" t="s">
        <v>434</v>
      </c>
      <c r="D120" s="281" t="s">
        <v>412</v>
      </c>
      <c r="E120" s="281" t="s">
        <v>7578</v>
      </c>
      <c r="F120" s="281" t="s">
        <v>1531</v>
      </c>
      <c r="G120" s="174">
        <v>66141000</v>
      </c>
      <c r="H120" s="175" t="s">
        <v>1513</v>
      </c>
      <c r="I120" s="175" t="s">
        <v>22</v>
      </c>
      <c r="J120" s="175">
        <v>2</v>
      </c>
      <c r="K120" s="175" t="s">
        <v>1517</v>
      </c>
      <c r="L120" s="175" t="s">
        <v>1514</v>
      </c>
      <c r="M120" s="176" t="s">
        <v>1468</v>
      </c>
      <c r="N120" s="190" t="s">
        <v>1823</v>
      </c>
      <c r="O120" s="177">
        <v>9</v>
      </c>
      <c r="P120" s="177" t="s">
        <v>680</v>
      </c>
      <c r="Q120" s="177" t="s">
        <v>22</v>
      </c>
      <c r="R120" s="177">
        <v>2</v>
      </c>
      <c r="S120" s="177" t="s">
        <v>1822</v>
      </c>
      <c r="T120" s="177" t="s">
        <v>1821</v>
      </c>
      <c r="U120" s="178" t="s">
        <v>1824</v>
      </c>
      <c r="V120" s="190" t="s">
        <v>4896</v>
      </c>
      <c r="W120" s="175">
        <v>92000</v>
      </c>
      <c r="X120" s="175" t="s">
        <v>4882</v>
      </c>
      <c r="Y120" s="175" t="s">
        <v>22</v>
      </c>
      <c r="Z120" s="175">
        <v>2</v>
      </c>
      <c r="AA120" s="175" t="s">
        <v>4895</v>
      </c>
      <c r="AB120" s="175" t="s">
        <v>4883</v>
      </c>
      <c r="AC120" s="176" t="s">
        <v>4736</v>
      </c>
      <c r="AD120" s="190" t="s">
        <v>4910</v>
      </c>
      <c r="AE120" s="183">
        <v>92000</v>
      </c>
      <c r="AF120" s="183" t="s">
        <v>4882</v>
      </c>
      <c r="AG120" s="183" t="s">
        <v>22</v>
      </c>
      <c r="AH120" s="183">
        <v>2</v>
      </c>
      <c r="AI120" s="183" t="s">
        <v>4909</v>
      </c>
      <c r="AJ120" s="183" t="s">
        <v>4883</v>
      </c>
      <c r="AK120" s="184" t="s">
        <v>4736</v>
      </c>
      <c r="AL120" s="190" t="s">
        <v>4912</v>
      </c>
      <c r="AM120" s="175">
        <v>92000</v>
      </c>
      <c r="AN120" s="175" t="s">
        <v>4882</v>
      </c>
      <c r="AO120" s="175" t="s">
        <v>22</v>
      </c>
      <c r="AP120" s="175">
        <v>2</v>
      </c>
      <c r="AQ120" s="175" t="s">
        <v>4911</v>
      </c>
      <c r="AR120" s="175" t="s">
        <v>4883</v>
      </c>
      <c r="AS120" s="176" t="s">
        <v>4736</v>
      </c>
      <c r="AT120" s="191" t="s">
        <v>1530</v>
      </c>
      <c r="AU120" s="183">
        <v>0</v>
      </c>
      <c r="AV120" s="183" t="s">
        <v>14</v>
      </c>
      <c r="AW120" s="183" t="s">
        <v>14</v>
      </c>
      <c r="AX120" s="183" t="s">
        <v>14</v>
      </c>
      <c r="AY120" s="183" t="s">
        <v>1529</v>
      </c>
      <c r="AZ120" s="183" t="s">
        <v>14</v>
      </c>
      <c r="BA120" s="184" t="s">
        <v>1468</v>
      </c>
      <c r="BB120" s="190" t="s">
        <v>440</v>
      </c>
      <c r="BC120" s="175" t="s">
        <v>14</v>
      </c>
      <c r="BD120" s="175">
        <v>0</v>
      </c>
      <c r="BE120" s="175" t="s">
        <v>22</v>
      </c>
      <c r="BF120" s="175">
        <v>2</v>
      </c>
      <c r="BG120" s="175" t="s">
        <v>15</v>
      </c>
      <c r="BH120" s="175">
        <v>0</v>
      </c>
      <c r="BI120" s="176" t="s">
        <v>332</v>
      </c>
      <c r="BJ120" s="191" t="s">
        <v>4913</v>
      </c>
      <c r="BK120" s="191" t="s">
        <v>14</v>
      </c>
      <c r="BL120" s="191" t="s">
        <v>4692</v>
      </c>
      <c r="BM120" s="191" t="s">
        <v>14</v>
      </c>
      <c r="BN120" s="191" t="s">
        <v>14</v>
      </c>
      <c r="BO120" s="191" t="s">
        <v>14</v>
      </c>
      <c r="BP120" s="183" t="s">
        <v>14</v>
      </c>
      <c r="BQ120" s="192" t="s">
        <v>4736</v>
      </c>
      <c r="BR120" s="190" t="s">
        <v>435</v>
      </c>
      <c r="BS120" s="193" t="s">
        <v>14</v>
      </c>
      <c r="BT120" s="193">
        <v>0</v>
      </c>
      <c r="BU120" s="193" t="s">
        <v>22</v>
      </c>
      <c r="BV120" s="193">
        <v>2</v>
      </c>
      <c r="BW120" s="193" t="s">
        <v>15</v>
      </c>
      <c r="BX120" s="193">
        <v>0</v>
      </c>
      <c r="BY120" s="176" t="s">
        <v>332</v>
      </c>
      <c r="BZ120" s="191" t="s">
        <v>436</v>
      </c>
      <c r="CA120" s="191" t="s">
        <v>14</v>
      </c>
      <c r="CB120" s="191">
        <v>0</v>
      </c>
      <c r="CC120" s="191" t="s">
        <v>14</v>
      </c>
      <c r="CD120" s="191" t="s">
        <v>14</v>
      </c>
      <c r="CE120" s="191" t="s">
        <v>15</v>
      </c>
      <c r="CF120" s="191">
        <v>0</v>
      </c>
      <c r="CG120" s="192" t="s">
        <v>332</v>
      </c>
      <c r="CH120" s="190" t="s">
        <v>8414</v>
      </c>
      <c r="CI120" s="191" t="e">
        <v>#N/A</v>
      </c>
      <c r="CJ120" s="191" t="e">
        <v>#N/A</v>
      </c>
      <c r="CK120" s="191" t="e">
        <v>#N/A</v>
      </c>
      <c r="CL120" s="191" t="e">
        <v>#N/A</v>
      </c>
      <c r="CM120" s="191" t="e">
        <v>#N/A</v>
      </c>
      <c r="CN120" s="191" t="e">
        <v>#N/A</v>
      </c>
      <c r="CO120" s="194" t="e">
        <v>#N/A</v>
      </c>
      <c r="CP120" s="191" t="s">
        <v>439</v>
      </c>
      <c r="CQ120" s="193" t="s">
        <v>14</v>
      </c>
      <c r="CR120" s="193">
        <v>0</v>
      </c>
      <c r="CS120" s="193" t="s">
        <v>22</v>
      </c>
      <c r="CT120" s="193">
        <v>2</v>
      </c>
      <c r="CU120" s="193" t="s">
        <v>15</v>
      </c>
      <c r="CV120" s="193">
        <v>0</v>
      </c>
      <c r="CW120" s="176" t="s">
        <v>332</v>
      </c>
      <c r="CX120" s="191" t="s">
        <v>4916</v>
      </c>
      <c r="CY120" s="183">
        <v>92000</v>
      </c>
      <c r="CZ120" s="183" t="s">
        <v>4914</v>
      </c>
      <c r="DA120" s="183" t="s">
        <v>22</v>
      </c>
      <c r="DB120" s="183">
        <v>2</v>
      </c>
      <c r="DC120" s="183" t="s">
        <v>4915</v>
      </c>
      <c r="DD120" s="183" t="s">
        <v>4887</v>
      </c>
      <c r="DE120" s="189" t="s">
        <v>4736</v>
      </c>
      <c r="DF120" s="190" t="s">
        <v>4917</v>
      </c>
      <c r="DG120" s="175">
        <v>0</v>
      </c>
      <c r="DH120" s="193" t="s">
        <v>4914</v>
      </c>
      <c r="DI120" s="193" t="s">
        <v>22</v>
      </c>
      <c r="DJ120" s="193">
        <v>2</v>
      </c>
      <c r="DK120" s="193" t="s">
        <v>4915</v>
      </c>
      <c r="DL120" s="193" t="s">
        <v>4887</v>
      </c>
      <c r="DM120" s="176" t="s">
        <v>4736</v>
      </c>
      <c r="DN120" s="191" t="s">
        <v>4918</v>
      </c>
      <c r="DO120" s="183">
        <v>0</v>
      </c>
      <c r="DP120" s="191" t="s">
        <v>4914</v>
      </c>
      <c r="DQ120" s="191" t="s">
        <v>22</v>
      </c>
      <c r="DR120" s="191">
        <v>2</v>
      </c>
      <c r="DS120" s="191" t="s">
        <v>4915</v>
      </c>
      <c r="DT120" s="191" t="s">
        <v>4887</v>
      </c>
      <c r="DU120" s="192" t="s">
        <v>4736</v>
      </c>
      <c r="DV120" s="190" t="s">
        <v>4919</v>
      </c>
      <c r="DW120" s="175">
        <v>92000</v>
      </c>
      <c r="DX120" s="193" t="s">
        <v>4914</v>
      </c>
      <c r="DY120" s="193" t="s">
        <v>22</v>
      </c>
      <c r="DZ120" s="193">
        <v>2</v>
      </c>
      <c r="EA120" s="193" t="s">
        <v>4915</v>
      </c>
      <c r="EB120" s="193" t="s">
        <v>4887</v>
      </c>
      <c r="EC120" s="176" t="s">
        <v>4736</v>
      </c>
      <c r="ED120" s="191" t="s">
        <v>4920</v>
      </c>
      <c r="EE120" s="183">
        <v>0</v>
      </c>
      <c r="EF120" s="191" t="s">
        <v>4914</v>
      </c>
      <c r="EG120" s="191" t="s">
        <v>22</v>
      </c>
      <c r="EH120" s="191">
        <v>2</v>
      </c>
      <c r="EI120" s="191" t="s">
        <v>4915</v>
      </c>
      <c r="EJ120" s="191" t="s">
        <v>4887</v>
      </c>
      <c r="EK120" s="192" t="s">
        <v>4736</v>
      </c>
      <c r="EL120" s="190" t="s">
        <v>4921</v>
      </c>
      <c r="EM120" s="175">
        <v>0</v>
      </c>
      <c r="EN120" s="193" t="s">
        <v>4914</v>
      </c>
      <c r="EO120" s="193" t="s">
        <v>22</v>
      </c>
      <c r="EP120" s="193">
        <v>2</v>
      </c>
      <c r="EQ120" s="193" t="s">
        <v>4915</v>
      </c>
      <c r="ER120" s="193" t="s">
        <v>4887</v>
      </c>
      <c r="ES120" s="176" t="s">
        <v>4736</v>
      </c>
      <c r="ET120" s="191" t="s">
        <v>5539</v>
      </c>
      <c r="EU120" s="191">
        <v>63</v>
      </c>
      <c r="EV120" s="191" t="s">
        <v>5532</v>
      </c>
      <c r="EW120" s="191" t="s">
        <v>22</v>
      </c>
      <c r="EX120" s="191">
        <v>2</v>
      </c>
      <c r="EY120" s="191" t="s">
        <v>5534</v>
      </c>
      <c r="EZ120" s="191" t="s">
        <v>5533</v>
      </c>
      <c r="FA120" s="192" t="s">
        <v>5531</v>
      </c>
      <c r="FB120" s="190" t="s">
        <v>438</v>
      </c>
      <c r="FC120" s="193">
        <v>1</v>
      </c>
      <c r="FD120" s="193" t="s">
        <v>415</v>
      </c>
      <c r="FE120" s="193" t="s">
        <v>22</v>
      </c>
      <c r="FF120" s="193">
        <v>2</v>
      </c>
      <c r="FG120" s="193" t="s">
        <v>437</v>
      </c>
      <c r="FH120" s="193" t="s">
        <v>416</v>
      </c>
      <c r="FI120" s="176" t="s">
        <v>332</v>
      </c>
      <c r="FJ120" s="190" t="s">
        <v>441</v>
      </c>
      <c r="FK120" s="191" t="s">
        <v>14</v>
      </c>
      <c r="FL120" s="191">
        <v>0</v>
      </c>
      <c r="FM120" s="191" t="s">
        <v>22</v>
      </c>
      <c r="FN120" s="191">
        <v>2</v>
      </c>
      <c r="FO120" s="191" t="s">
        <v>15</v>
      </c>
      <c r="FP120" s="183">
        <v>0</v>
      </c>
      <c r="FQ120" s="184" t="s">
        <v>332</v>
      </c>
      <c r="FR120" s="190" t="s">
        <v>442</v>
      </c>
      <c r="FS120" s="193" t="s">
        <v>14</v>
      </c>
      <c r="FT120" s="193">
        <v>0</v>
      </c>
      <c r="FU120" s="193" t="s">
        <v>22</v>
      </c>
      <c r="FV120" s="193">
        <v>2</v>
      </c>
      <c r="FW120" s="193" t="s">
        <v>15</v>
      </c>
      <c r="FX120" s="193">
        <v>0</v>
      </c>
      <c r="FY120" s="176" t="s">
        <v>332</v>
      </c>
      <c r="FZ120" s="191" t="s">
        <v>4452</v>
      </c>
      <c r="GA120" s="191">
        <v>0</v>
      </c>
      <c r="GB120" s="191" t="s">
        <v>3407</v>
      </c>
      <c r="GC120" s="191" t="s">
        <v>22</v>
      </c>
      <c r="GD120" s="191">
        <v>2</v>
      </c>
      <c r="GE120" s="191" t="s">
        <v>3301</v>
      </c>
      <c r="GF120" s="191" t="s">
        <v>3300</v>
      </c>
      <c r="GG120" s="192" t="s">
        <v>4068</v>
      </c>
      <c r="GH120" s="190" t="s">
        <v>4458</v>
      </c>
      <c r="GI120" s="193">
        <v>0</v>
      </c>
      <c r="GJ120" s="193" t="s">
        <v>3407</v>
      </c>
      <c r="GK120" s="193" t="s">
        <v>22</v>
      </c>
      <c r="GL120" s="193">
        <v>2</v>
      </c>
      <c r="GM120" s="193" t="s">
        <v>3301</v>
      </c>
      <c r="GN120" s="193" t="s">
        <v>3300</v>
      </c>
      <c r="GO120" s="176" t="s">
        <v>4068</v>
      </c>
      <c r="GP120" s="191" t="s">
        <v>4453</v>
      </c>
      <c r="GQ120" s="191">
        <v>1</v>
      </c>
      <c r="GR120" s="191" t="s">
        <v>3407</v>
      </c>
      <c r="GS120" s="191" t="s">
        <v>22</v>
      </c>
      <c r="GT120" s="191">
        <v>2</v>
      </c>
      <c r="GU120" s="191" t="s">
        <v>3301</v>
      </c>
      <c r="GV120" s="191" t="s">
        <v>3300</v>
      </c>
      <c r="GW120" s="192" t="s">
        <v>4068</v>
      </c>
      <c r="GX120" s="190" t="s">
        <v>4459</v>
      </c>
      <c r="GY120" s="193">
        <v>0</v>
      </c>
      <c r="GZ120" s="193" t="s">
        <v>3407</v>
      </c>
      <c r="HA120" s="193" t="s">
        <v>22</v>
      </c>
      <c r="HB120" s="193">
        <v>2</v>
      </c>
      <c r="HC120" s="193" t="s">
        <v>3301</v>
      </c>
      <c r="HD120" s="193" t="s">
        <v>3300</v>
      </c>
      <c r="HE120" s="176" t="s">
        <v>4068</v>
      </c>
      <c r="HF120" s="191" t="s">
        <v>4451</v>
      </c>
      <c r="HG120" s="191">
        <v>0</v>
      </c>
      <c r="HH120" s="191" t="s">
        <v>3407</v>
      </c>
      <c r="HI120" s="191" t="s">
        <v>22</v>
      </c>
      <c r="HJ120" s="191">
        <v>2</v>
      </c>
      <c r="HK120" s="191" t="s">
        <v>3301</v>
      </c>
      <c r="HL120" s="191" t="s">
        <v>3300</v>
      </c>
      <c r="HM120" s="192" t="s">
        <v>4068</v>
      </c>
      <c r="HN120" s="190" t="s">
        <v>4457</v>
      </c>
      <c r="HO120" s="193">
        <v>1</v>
      </c>
      <c r="HP120" s="193" t="s">
        <v>3407</v>
      </c>
      <c r="HQ120" s="193" t="s">
        <v>22</v>
      </c>
      <c r="HR120" s="193">
        <v>2</v>
      </c>
      <c r="HS120" s="193" t="s">
        <v>3301</v>
      </c>
      <c r="HT120" s="193" t="s">
        <v>3300</v>
      </c>
      <c r="HU120" s="176" t="s">
        <v>4068</v>
      </c>
      <c r="HV120" s="191" t="s">
        <v>4454</v>
      </c>
      <c r="HW120" s="191">
        <v>1</v>
      </c>
      <c r="HX120" s="191" t="s">
        <v>3407</v>
      </c>
      <c r="HY120" s="191" t="s">
        <v>22</v>
      </c>
      <c r="HZ120" s="191">
        <v>2</v>
      </c>
      <c r="IA120" s="191" t="s">
        <v>3301</v>
      </c>
      <c r="IB120" s="191" t="s">
        <v>3300</v>
      </c>
      <c r="IC120" s="192" t="s">
        <v>4068</v>
      </c>
      <c r="ID120" s="190" t="s">
        <v>4456</v>
      </c>
      <c r="IE120" s="193">
        <v>3</v>
      </c>
      <c r="IF120" s="193" t="s">
        <v>3407</v>
      </c>
      <c r="IG120" s="193" t="s">
        <v>22</v>
      </c>
      <c r="IH120" s="193">
        <v>2</v>
      </c>
      <c r="II120" s="193" t="s">
        <v>3301</v>
      </c>
      <c r="IJ120" s="193" t="s">
        <v>3300</v>
      </c>
      <c r="IK120" s="176" t="s">
        <v>4068</v>
      </c>
      <c r="IL120" s="191" t="s">
        <v>4455</v>
      </c>
      <c r="IM120" s="191">
        <v>2</v>
      </c>
      <c r="IN120" s="191" t="s">
        <v>3407</v>
      </c>
      <c r="IO120" s="191" t="s">
        <v>22</v>
      </c>
      <c r="IP120" s="191">
        <v>2</v>
      </c>
      <c r="IQ120" s="191" t="s">
        <v>3301</v>
      </c>
      <c r="IR120" s="191" t="s">
        <v>3300</v>
      </c>
      <c r="IS120" s="192" t="s">
        <v>4068</v>
      </c>
    </row>
    <row r="121" spans="1:253" s="281" customFormat="1" ht="12.75" customHeight="1" x14ac:dyDescent="0.25">
      <c r="A121" s="281" t="s">
        <v>6522</v>
      </c>
      <c r="B121" s="281" t="s">
        <v>8004</v>
      </c>
      <c r="C121" s="281" t="s">
        <v>6523</v>
      </c>
      <c r="D121" s="281" t="s">
        <v>6524</v>
      </c>
      <c r="E121" s="281" t="s">
        <v>7579</v>
      </c>
      <c r="F121" s="281" t="s">
        <v>6526</v>
      </c>
      <c r="G121" s="174">
        <v>1293000</v>
      </c>
      <c r="H121" s="175" t="s">
        <v>6482</v>
      </c>
      <c r="I121" s="175" t="s">
        <v>42</v>
      </c>
      <c r="J121" s="175">
        <v>1</v>
      </c>
      <c r="K121" s="175" t="s">
        <v>6484</v>
      </c>
      <c r="L121" s="175" t="s">
        <v>6525</v>
      </c>
      <c r="M121" s="176" t="s">
        <v>6486</v>
      </c>
      <c r="N121" s="185" t="s">
        <v>6528</v>
      </c>
      <c r="O121" s="177">
        <v>14870</v>
      </c>
      <c r="P121" s="177" t="s">
        <v>6487</v>
      </c>
      <c r="Q121" s="177" t="s">
        <v>42</v>
      </c>
      <c r="R121" s="177">
        <v>1</v>
      </c>
      <c r="S121" s="177" t="s">
        <v>6527</v>
      </c>
      <c r="T121" s="177" t="s">
        <v>6488</v>
      </c>
      <c r="U121" s="178" t="s">
        <v>6486</v>
      </c>
      <c r="V121" s="185" t="s">
        <v>6529</v>
      </c>
      <c r="W121" s="175">
        <v>1293000</v>
      </c>
      <c r="X121" s="175" t="s">
        <v>6482</v>
      </c>
      <c r="Y121" s="175" t="s">
        <v>42</v>
      </c>
      <c r="Z121" s="175">
        <v>1</v>
      </c>
      <c r="AA121" s="175" t="s">
        <v>6484</v>
      </c>
      <c r="AB121" s="175" t="s">
        <v>6525</v>
      </c>
      <c r="AC121" s="176" t="s">
        <v>6486</v>
      </c>
      <c r="AD121" s="185" t="s">
        <v>6533</v>
      </c>
      <c r="AE121" s="183">
        <v>33000</v>
      </c>
      <c r="AF121" s="183" t="s">
        <v>6530</v>
      </c>
      <c r="AG121" s="183" t="s">
        <v>22</v>
      </c>
      <c r="AH121" s="183">
        <v>2</v>
      </c>
      <c r="AI121" s="183" t="s">
        <v>6532</v>
      </c>
      <c r="AJ121" s="183" t="s">
        <v>6531</v>
      </c>
      <c r="AK121" s="184" t="s">
        <v>6486</v>
      </c>
      <c r="AL121" s="185" t="s">
        <v>7061</v>
      </c>
      <c r="AM121" s="175">
        <v>2000</v>
      </c>
      <c r="AN121" s="175" t="s">
        <v>7058</v>
      </c>
      <c r="AO121" s="175" t="s">
        <v>42</v>
      </c>
      <c r="AP121" s="175">
        <v>1</v>
      </c>
      <c r="AQ121" s="175" t="s">
        <v>7060</v>
      </c>
      <c r="AR121" s="175" t="s">
        <v>7059</v>
      </c>
      <c r="AS121" s="176" t="s">
        <v>7062</v>
      </c>
      <c r="AT121" s="186" t="s">
        <v>6534</v>
      </c>
      <c r="AU121" s="183">
        <v>0</v>
      </c>
      <c r="AV121" s="183">
        <v>0</v>
      </c>
      <c r="AW121" s="183" t="s">
        <v>14</v>
      </c>
      <c r="AX121" s="183" t="s">
        <v>14</v>
      </c>
      <c r="AY121" s="183" t="s">
        <v>14</v>
      </c>
      <c r="AZ121" s="183" t="s">
        <v>14</v>
      </c>
      <c r="BA121" s="184" t="s">
        <v>6486</v>
      </c>
      <c r="BB121" s="185" t="s">
        <v>6535</v>
      </c>
      <c r="BC121" s="175">
        <v>0</v>
      </c>
      <c r="BD121" s="175">
        <v>0</v>
      </c>
      <c r="BE121" s="175" t="s">
        <v>14</v>
      </c>
      <c r="BF121" s="175" t="s">
        <v>14</v>
      </c>
      <c r="BG121" s="175" t="s">
        <v>14</v>
      </c>
      <c r="BH121" s="175" t="s">
        <v>14</v>
      </c>
      <c r="BI121" s="176" t="s">
        <v>6486</v>
      </c>
      <c r="BJ121" s="186" t="s">
        <v>6539</v>
      </c>
      <c r="BK121" s="186">
        <v>45</v>
      </c>
      <c r="BL121" s="186" t="s">
        <v>6536</v>
      </c>
      <c r="BM121" s="186" t="s">
        <v>22</v>
      </c>
      <c r="BN121" s="186">
        <v>2</v>
      </c>
      <c r="BO121" s="186" t="s">
        <v>6538</v>
      </c>
      <c r="BP121" s="183" t="s">
        <v>6537</v>
      </c>
      <c r="BQ121" s="187" t="s">
        <v>6486</v>
      </c>
      <c r="BR121" s="185" t="s">
        <v>6541</v>
      </c>
      <c r="BS121" s="179">
        <v>0</v>
      </c>
      <c r="BT121" s="179" t="s">
        <v>1526</v>
      </c>
      <c r="BU121" s="179" t="s">
        <v>14</v>
      </c>
      <c r="BV121" s="179" t="s">
        <v>14</v>
      </c>
      <c r="BW121" s="179" t="s">
        <v>14</v>
      </c>
      <c r="BX121" s="179" t="s">
        <v>14</v>
      </c>
      <c r="BY121" s="176" t="s">
        <v>6486</v>
      </c>
      <c r="BZ121" s="186" t="s">
        <v>6543</v>
      </c>
      <c r="CA121" s="186">
        <v>4546</v>
      </c>
      <c r="CB121" s="186" t="s">
        <v>6536</v>
      </c>
      <c r="CC121" s="186" t="s">
        <v>22</v>
      </c>
      <c r="CD121" s="186">
        <v>2</v>
      </c>
      <c r="CE121" s="186" t="s">
        <v>6542</v>
      </c>
      <c r="CF121" s="186" t="s">
        <v>6537</v>
      </c>
      <c r="CG121" s="187" t="s">
        <v>6486</v>
      </c>
      <c r="CH121" s="185" t="s">
        <v>8415</v>
      </c>
      <c r="CI121" s="186" t="e">
        <v>#N/A</v>
      </c>
      <c r="CJ121" s="186" t="e">
        <v>#N/A</v>
      </c>
      <c r="CK121" s="186" t="e">
        <v>#N/A</v>
      </c>
      <c r="CL121" s="186" t="e">
        <v>#N/A</v>
      </c>
      <c r="CM121" s="186" t="e">
        <v>#N/A</v>
      </c>
      <c r="CN121" s="186" t="e">
        <v>#N/A</v>
      </c>
      <c r="CO121" s="188" t="e">
        <v>#N/A</v>
      </c>
      <c r="CP121" s="186" t="s">
        <v>6544</v>
      </c>
      <c r="CQ121" s="179">
        <v>0</v>
      </c>
      <c r="CR121" s="179" t="s">
        <v>1526</v>
      </c>
      <c r="CS121" s="179" t="s">
        <v>14</v>
      </c>
      <c r="CT121" s="179" t="s">
        <v>14</v>
      </c>
      <c r="CU121" s="179" t="s">
        <v>14</v>
      </c>
      <c r="CV121" s="179" t="s">
        <v>14</v>
      </c>
      <c r="CW121" s="176" t="s">
        <v>6486</v>
      </c>
      <c r="CX121" s="186" t="s">
        <v>7063</v>
      </c>
      <c r="CY121" s="183">
        <v>2000</v>
      </c>
      <c r="CZ121" s="183" t="s">
        <v>7058</v>
      </c>
      <c r="DA121" s="183" t="s">
        <v>42</v>
      </c>
      <c r="DB121" s="183">
        <v>1</v>
      </c>
      <c r="DC121" s="183" t="s">
        <v>6545</v>
      </c>
      <c r="DD121" s="183" t="s">
        <v>7059</v>
      </c>
      <c r="DE121" s="189" t="s">
        <v>7062</v>
      </c>
      <c r="DF121" s="185" t="s">
        <v>6546</v>
      </c>
      <c r="DG121" s="175">
        <v>1260000</v>
      </c>
      <c r="DH121" s="179" t="s">
        <v>6536</v>
      </c>
      <c r="DI121" s="179" t="s">
        <v>22</v>
      </c>
      <c r="DJ121" s="179">
        <v>2</v>
      </c>
      <c r="DK121" s="179" t="s">
        <v>6545</v>
      </c>
      <c r="DL121" s="179" t="s">
        <v>6537</v>
      </c>
      <c r="DM121" s="176" t="s">
        <v>6486</v>
      </c>
      <c r="DN121" s="186" t="s">
        <v>6547</v>
      </c>
      <c r="DO121" s="183">
        <v>24000</v>
      </c>
      <c r="DP121" s="186" t="s">
        <v>6536</v>
      </c>
      <c r="DQ121" s="186" t="s">
        <v>22</v>
      </c>
      <c r="DR121" s="186">
        <v>2</v>
      </c>
      <c r="DS121" s="186" t="s">
        <v>6545</v>
      </c>
      <c r="DT121" s="186" t="s">
        <v>6537</v>
      </c>
      <c r="DU121" s="187" t="s">
        <v>6486</v>
      </c>
      <c r="DV121" s="185" t="s">
        <v>7064</v>
      </c>
      <c r="DW121" s="175">
        <v>2000</v>
      </c>
      <c r="DX121" s="179" t="s">
        <v>7058</v>
      </c>
      <c r="DY121" s="179" t="s">
        <v>42</v>
      </c>
      <c r="DZ121" s="179">
        <v>1</v>
      </c>
      <c r="EA121" s="179" t="s">
        <v>6545</v>
      </c>
      <c r="EB121" s="179" t="s">
        <v>7059</v>
      </c>
      <c r="EC121" s="176" t="s">
        <v>7062</v>
      </c>
      <c r="ED121" s="186" t="s">
        <v>6548</v>
      </c>
      <c r="EE121" s="183">
        <v>0</v>
      </c>
      <c r="EF121" s="186" t="s">
        <v>6536</v>
      </c>
      <c r="EG121" s="186" t="s">
        <v>22</v>
      </c>
      <c r="EH121" s="186">
        <v>2</v>
      </c>
      <c r="EI121" s="186" t="s">
        <v>6545</v>
      </c>
      <c r="EJ121" s="186" t="s">
        <v>6537</v>
      </c>
      <c r="EK121" s="187" t="s">
        <v>6486</v>
      </c>
      <c r="EL121" s="185" t="s">
        <v>6549</v>
      </c>
      <c r="EM121" s="175">
        <v>0</v>
      </c>
      <c r="EN121" s="179" t="s">
        <v>6536</v>
      </c>
      <c r="EO121" s="179" t="s">
        <v>22</v>
      </c>
      <c r="EP121" s="179">
        <v>2</v>
      </c>
      <c r="EQ121" s="179" t="s">
        <v>6545</v>
      </c>
      <c r="ER121" s="179" t="s">
        <v>6537</v>
      </c>
      <c r="ES121" s="176" t="s">
        <v>6486</v>
      </c>
      <c r="ET121" s="186" t="s">
        <v>6540</v>
      </c>
      <c r="EU121" s="186">
        <v>45</v>
      </c>
      <c r="EV121" s="186" t="s">
        <v>6536</v>
      </c>
      <c r="EW121" s="186" t="s">
        <v>22</v>
      </c>
      <c r="EX121" s="186">
        <v>2</v>
      </c>
      <c r="EY121" s="186" t="s">
        <v>6538</v>
      </c>
      <c r="EZ121" s="186" t="s">
        <v>6537</v>
      </c>
      <c r="FA121" s="187" t="s">
        <v>6486</v>
      </c>
      <c r="FB121" s="185" t="s">
        <v>6550</v>
      </c>
      <c r="FC121" s="179">
        <v>3</v>
      </c>
      <c r="FD121" s="179">
        <v>0</v>
      </c>
      <c r="FE121" s="179" t="s">
        <v>22</v>
      </c>
      <c r="FF121" s="179">
        <v>2</v>
      </c>
      <c r="FG121" s="179" t="s">
        <v>6518</v>
      </c>
      <c r="FH121" s="179">
        <v>0</v>
      </c>
      <c r="FI121" s="176" t="s">
        <v>6486</v>
      </c>
      <c r="FJ121" s="185" t="s">
        <v>6551</v>
      </c>
      <c r="FK121" s="186">
        <v>0</v>
      </c>
      <c r="FL121" s="186" t="s">
        <v>14</v>
      </c>
      <c r="FM121" s="186" t="s">
        <v>14</v>
      </c>
      <c r="FN121" s="186" t="s">
        <v>14</v>
      </c>
      <c r="FO121" s="186" t="s">
        <v>14</v>
      </c>
      <c r="FP121" s="183" t="s">
        <v>14</v>
      </c>
      <c r="FQ121" s="184" t="s">
        <v>6486</v>
      </c>
      <c r="FR121" s="185" t="s">
        <v>6552</v>
      </c>
      <c r="FS121" s="179">
        <v>0</v>
      </c>
      <c r="FT121" s="179" t="s">
        <v>14</v>
      </c>
      <c r="FU121" s="179" t="s">
        <v>14</v>
      </c>
      <c r="FV121" s="179" t="s">
        <v>14</v>
      </c>
      <c r="FW121" s="179" t="s">
        <v>14</v>
      </c>
      <c r="FX121" s="179" t="s">
        <v>14</v>
      </c>
      <c r="FY121" s="176" t="s">
        <v>6486</v>
      </c>
      <c r="FZ121" s="186" t="s">
        <v>6569</v>
      </c>
      <c r="GA121" s="186">
        <v>0</v>
      </c>
      <c r="GB121" s="186" t="s">
        <v>6565</v>
      </c>
      <c r="GC121" s="186" t="s">
        <v>42</v>
      </c>
      <c r="GD121" s="186">
        <v>1</v>
      </c>
      <c r="GE121" s="186" t="s">
        <v>6566</v>
      </c>
      <c r="GF121" s="186" t="s">
        <v>3300</v>
      </c>
      <c r="GG121" s="187" t="s">
        <v>6557</v>
      </c>
      <c r="GH121" s="185" t="s">
        <v>6570</v>
      </c>
      <c r="GI121" s="179">
        <v>0</v>
      </c>
      <c r="GJ121" s="179" t="s">
        <v>6565</v>
      </c>
      <c r="GK121" s="179" t="s">
        <v>42</v>
      </c>
      <c r="GL121" s="179">
        <v>1</v>
      </c>
      <c r="GM121" s="179" t="s">
        <v>6566</v>
      </c>
      <c r="GN121" s="179" t="s">
        <v>3300</v>
      </c>
      <c r="GO121" s="176" t="s">
        <v>6557</v>
      </c>
      <c r="GP121" s="186" t="s">
        <v>6571</v>
      </c>
      <c r="GQ121" s="186">
        <v>0</v>
      </c>
      <c r="GR121" s="186" t="s">
        <v>6565</v>
      </c>
      <c r="GS121" s="186" t="s">
        <v>42</v>
      </c>
      <c r="GT121" s="186">
        <v>1</v>
      </c>
      <c r="GU121" s="186" t="s">
        <v>6566</v>
      </c>
      <c r="GV121" s="186" t="s">
        <v>3300</v>
      </c>
      <c r="GW121" s="187" t="s">
        <v>6557</v>
      </c>
      <c r="GX121" s="185" t="s">
        <v>6572</v>
      </c>
      <c r="GY121" s="179">
        <v>0</v>
      </c>
      <c r="GZ121" s="179" t="s">
        <v>6565</v>
      </c>
      <c r="HA121" s="179" t="s">
        <v>42</v>
      </c>
      <c r="HB121" s="179">
        <v>1</v>
      </c>
      <c r="HC121" s="179" t="s">
        <v>6566</v>
      </c>
      <c r="HD121" s="179" t="s">
        <v>3300</v>
      </c>
      <c r="HE121" s="176" t="s">
        <v>6557</v>
      </c>
      <c r="HF121" s="186" t="s">
        <v>6567</v>
      </c>
      <c r="HG121" s="186">
        <v>0</v>
      </c>
      <c r="HH121" s="186" t="s">
        <v>6565</v>
      </c>
      <c r="HI121" s="186" t="s">
        <v>42</v>
      </c>
      <c r="HJ121" s="186">
        <v>1</v>
      </c>
      <c r="HK121" s="186" t="s">
        <v>6566</v>
      </c>
      <c r="HL121" s="186" t="s">
        <v>3300</v>
      </c>
      <c r="HM121" s="187" t="s">
        <v>6557</v>
      </c>
      <c r="HN121" s="185" t="s">
        <v>6568</v>
      </c>
      <c r="HO121" s="179">
        <v>0</v>
      </c>
      <c r="HP121" s="179" t="s">
        <v>6565</v>
      </c>
      <c r="HQ121" s="179" t="s">
        <v>42</v>
      </c>
      <c r="HR121" s="179">
        <v>1</v>
      </c>
      <c r="HS121" s="179" t="s">
        <v>6566</v>
      </c>
      <c r="HT121" s="179" t="s">
        <v>3300</v>
      </c>
      <c r="HU121" s="176" t="s">
        <v>6557</v>
      </c>
      <c r="HV121" s="186" t="s">
        <v>6573</v>
      </c>
      <c r="HW121" s="186">
        <v>0</v>
      </c>
      <c r="HX121" s="186" t="s">
        <v>6565</v>
      </c>
      <c r="HY121" s="186" t="s">
        <v>42</v>
      </c>
      <c r="HZ121" s="186">
        <v>1</v>
      </c>
      <c r="IA121" s="186" t="s">
        <v>6566</v>
      </c>
      <c r="IB121" s="186" t="s">
        <v>3300</v>
      </c>
      <c r="IC121" s="187" t="s">
        <v>6557</v>
      </c>
      <c r="ID121" s="185" t="s">
        <v>6574</v>
      </c>
      <c r="IE121" s="179">
        <v>0</v>
      </c>
      <c r="IF121" s="179" t="s">
        <v>6565</v>
      </c>
      <c r="IG121" s="179" t="s">
        <v>42</v>
      </c>
      <c r="IH121" s="179">
        <v>1</v>
      </c>
      <c r="II121" s="179" t="s">
        <v>6566</v>
      </c>
      <c r="IJ121" s="179" t="s">
        <v>3300</v>
      </c>
      <c r="IK121" s="176" t="s">
        <v>6557</v>
      </c>
      <c r="IL121" s="186" t="s">
        <v>6578</v>
      </c>
      <c r="IM121" s="186">
        <v>3</v>
      </c>
      <c r="IN121" s="186" t="s">
        <v>6575</v>
      </c>
      <c r="IO121" s="186" t="s">
        <v>42</v>
      </c>
      <c r="IP121" s="186">
        <v>1</v>
      </c>
      <c r="IQ121" s="186" t="s">
        <v>6577</v>
      </c>
      <c r="IR121" s="186" t="s">
        <v>6576</v>
      </c>
      <c r="IS121" s="187" t="s">
        <v>6557</v>
      </c>
    </row>
    <row r="122" spans="1:253" s="281" customFormat="1" ht="12.75" customHeight="1" x14ac:dyDescent="0.25">
      <c r="A122" s="281" t="s">
        <v>997</v>
      </c>
      <c r="B122" s="281" t="s">
        <v>7953</v>
      </c>
      <c r="C122" s="281" t="s">
        <v>998</v>
      </c>
      <c r="D122" s="281" t="s">
        <v>999</v>
      </c>
      <c r="E122" s="281" t="s">
        <v>7584</v>
      </c>
      <c r="F122" s="281" t="s">
        <v>3109</v>
      </c>
      <c r="G122" s="174">
        <v>1455000</v>
      </c>
      <c r="H122" s="175" t="s">
        <v>2252</v>
      </c>
      <c r="I122" s="175" t="s">
        <v>22</v>
      </c>
      <c r="J122" s="175">
        <v>2</v>
      </c>
      <c r="K122" s="175" t="s">
        <v>3108</v>
      </c>
      <c r="L122" s="175" t="s">
        <v>2036</v>
      </c>
      <c r="M122" s="176" t="s">
        <v>2990</v>
      </c>
      <c r="N122" s="190" t="s">
        <v>1007</v>
      </c>
      <c r="O122" s="177">
        <v>5130</v>
      </c>
      <c r="P122" s="177" t="s">
        <v>1004</v>
      </c>
      <c r="Q122" s="177" t="s">
        <v>22</v>
      </c>
      <c r="R122" s="177">
        <v>2</v>
      </c>
      <c r="S122" s="177" t="s">
        <v>1006</v>
      </c>
      <c r="T122" s="177" t="s">
        <v>1005</v>
      </c>
      <c r="U122" s="178" t="s">
        <v>996</v>
      </c>
      <c r="V122" s="190" t="s">
        <v>2038</v>
      </c>
      <c r="W122" s="175">
        <v>1450000</v>
      </c>
      <c r="X122" s="175" t="s">
        <v>2035</v>
      </c>
      <c r="Y122" s="175" t="s">
        <v>22</v>
      </c>
      <c r="Z122" s="175">
        <v>2</v>
      </c>
      <c r="AA122" s="175" t="s">
        <v>2037</v>
      </c>
      <c r="AB122" s="175" t="s">
        <v>2036</v>
      </c>
      <c r="AC122" s="176" t="s">
        <v>1833</v>
      </c>
      <c r="AD122" s="190" t="s">
        <v>1070</v>
      </c>
      <c r="AE122" s="183">
        <v>60000</v>
      </c>
      <c r="AF122" s="183" t="s">
        <v>1067</v>
      </c>
      <c r="AG122" s="183" t="s">
        <v>22</v>
      </c>
      <c r="AH122" s="183">
        <v>2</v>
      </c>
      <c r="AI122" s="183" t="s">
        <v>1069</v>
      </c>
      <c r="AJ122" s="183" t="s">
        <v>1068</v>
      </c>
      <c r="AK122" s="184" t="s">
        <v>1059</v>
      </c>
      <c r="AL122" s="190" t="s">
        <v>1072</v>
      </c>
      <c r="AM122" s="175">
        <v>60000</v>
      </c>
      <c r="AN122" s="175" t="s">
        <v>1067</v>
      </c>
      <c r="AO122" s="175" t="s">
        <v>22</v>
      </c>
      <c r="AP122" s="175">
        <v>2</v>
      </c>
      <c r="AQ122" s="175" t="s">
        <v>1071</v>
      </c>
      <c r="AR122" s="175" t="s">
        <v>1068</v>
      </c>
      <c r="AS122" s="176" t="s">
        <v>1059</v>
      </c>
      <c r="AT122" s="191" t="s">
        <v>2034</v>
      </c>
      <c r="AU122" s="183" t="s">
        <v>14</v>
      </c>
      <c r="AV122" s="183" t="s">
        <v>14</v>
      </c>
      <c r="AW122" s="183" t="s">
        <v>22</v>
      </c>
      <c r="AX122" s="183">
        <v>2</v>
      </c>
      <c r="AY122" s="183" t="s">
        <v>2033</v>
      </c>
      <c r="AZ122" s="183" t="s">
        <v>14</v>
      </c>
      <c r="BA122" s="184" t="s">
        <v>1833</v>
      </c>
      <c r="BB122" s="190" t="s">
        <v>1003</v>
      </c>
      <c r="BC122" s="175" t="s">
        <v>14</v>
      </c>
      <c r="BD122" s="175">
        <v>0</v>
      </c>
      <c r="BE122" s="175" t="s">
        <v>22</v>
      </c>
      <c r="BF122" s="175">
        <v>2</v>
      </c>
      <c r="BG122" s="175">
        <v>0</v>
      </c>
      <c r="BH122" s="175">
        <v>0</v>
      </c>
      <c r="BI122" s="176" t="s">
        <v>996</v>
      </c>
      <c r="BJ122" s="191" t="s">
        <v>4034</v>
      </c>
      <c r="BK122" s="191">
        <v>60</v>
      </c>
      <c r="BL122" s="191" t="s">
        <v>4033</v>
      </c>
      <c r="BM122" s="191" t="s">
        <v>22</v>
      </c>
      <c r="BN122" s="191">
        <v>2</v>
      </c>
      <c r="BO122" s="191" t="s">
        <v>4031</v>
      </c>
      <c r="BP122" s="183" t="s">
        <v>4030</v>
      </c>
      <c r="BQ122" s="192" t="s">
        <v>3928</v>
      </c>
      <c r="BR122" s="190" t="s">
        <v>1000</v>
      </c>
      <c r="BS122" s="193">
        <v>0</v>
      </c>
      <c r="BT122" s="193">
        <v>0</v>
      </c>
      <c r="BU122" s="193" t="s">
        <v>22</v>
      </c>
      <c r="BV122" s="193">
        <v>2</v>
      </c>
      <c r="BW122" s="193">
        <v>0</v>
      </c>
      <c r="BX122" s="193">
        <v>0</v>
      </c>
      <c r="BY122" s="176" t="s">
        <v>996</v>
      </c>
      <c r="BZ122" s="191" t="s">
        <v>1001</v>
      </c>
      <c r="CA122" s="191">
        <v>0</v>
      </c>
      <c r="CB122" s="191">
        <v>0</v>
      </c>
      <c r="CC122" s="191" t="s">
        <v>22</v>
      </c>
      <c r="CD122" s="191">
        <v>2</v>
      </c>
      <c r="CE122" s="191" t="s">
        <v>14</v>
      </c>
      <c r="CF122" s="191" t="s">
        <v>14</v>
      </c>
      <c r="CG122" s="192" t="s">
        <v>996</v>
      </c>
      <c r="CH122" s="190" t="s">
        <v>8416</v>
      </c>
      <c r="CI122" s="191" t="e">
        <v>#N/A</v>
      </c>
      <c r="CJ122" s="191" t="e">
        <v>#N/A</v>
      </c>
      <c r="CK122" s="191" t="e">
        <v>#N/A</v>
      </c>
      <c r="CL122" s="191" t="e">
        <v>#N/A</v>
      </c>
      <c r="CM122" s="191" t="e">
        <v>#N/A</v>
      </c>
      <c r="CN122" s="191" t="e">
        <v>#N/A</v>
      </c>
      <c r="CO122" s="194" t="e">
        <v>#N/A</v>
      </c>
      <c r="CP122" s="191" t="s">
        <v>1002</v>
      </c>
      <c r="CQ122" s="193">
        <v>0</v>
      </c>
      <c r="CR122" s="193">
        <v>0</v>
      </c>
      <c r="CS122" s="193" t="s">
        <v>22</v>
      </c>
      <c r="CT122" s="193">
        <v>2</v>
      </c>
      <c r="CU122" s="193">
        <v>0</v>
      </c>
      <c r="CV122" s="193">
        <v>0</v>
      </c>
      <c r="CW122" s="176" t="s">
        <v>996</v>
      </c>
      <c r="CX122" s="191" t="s">
        <v>2269</v>
      </c>
      <c r="CY122" s="183">
        <v>60000</v>
      </c>
      <c r="CZ122" s="183" t="s">
        <v>2264</v>
      </c>
      <c r="DA122" s="183" t="s">
        <v>60</v>
      </c>
      <c r="DB122" s="183">
        <v>3</v>
      </c>
      <c r="DC122" s="183" t="s">
        <v>2266</v>
      </c>
      <c r="DD122" s="183" t="s">
        <v>2265</v>
      </c>
      <c r="DE122" s="189" t="s">
        <v>2210</v>
      </c>
      <c r="DF122" s="190" t="s">
        <v>3107</v>
      </c>
      <c r="DG122" s="175">
        <v>1395000</v>
      </c>
      <c r="DH122" s="193" t="s">
        <v>2264</v>
      </c>
      <c r="DI122" s="193" t="s">
        <v>22</v>
      </c>
      <c r="DJ122" s="193">
        <v>2</v>
      </c>
      <c r="DK122" s="193" t="s">
        <v>2266</v>
      </c>
      <c r="DL122" s="193" t="s">
        <v>2265</v>
      </c>
      <c r="DM122" s="176" t="s">
        <v>2990</v>
      </c>
      <c r="DN122" s="191" t="s">
        <v>2271</v>
      </c>
      <c r="DO122" s="183">
        <v>0</v>
      </c>
      <c r="DP122" s="191" t="s">
        <v>2264</v>
      </c>
      <c r="DQ122" s="191" t="s">
        <v>60</v>
      </c>
      <c r="DR122" s="191">
        <v>3</v>
      </c>
      <c r="DS122" s="191" t="s">
        <v>2266</v>
      </c>
      <c r="DT122" s="191" t="s">
        <v>2265</v>
      </c>
      <c r="DU122" s="192" t="s">
        <v>2210</v>
      </c>
      <c r="DV122" s="190" t="s">
        <v>2268</v>
      </c>
      <c r="DW122" s="175">
        <v>60000</v>
      </c>
      <c r="DX122" s="193" t="s">
        <v>2264</v>
      </c>
      <c r="DY122" s="193" t="s">
        <v>60</v>
      </c>
      <c r="DZ122" s="193">
        <v>3</v>
      </c>
      <c r="EA122" s="193" t="s">
        <v>2266</v>
      </c>
      <c r="EB122" s="193" t="s">
        <v>2265</v>
      </c>
      <c r="EC122" s="176" t="s">
        <v>2210</v>
      </c>
      <c r="ED122" s="191" t="s">
        <v>2270</v>
      </c>
      <c r="EE122" s="183">
        <v>0</v>
      </c>
      <c r="EF122" s="191" t="s">
        <v>2264</v>
      </c>
      <c r="EG122" s="191" t="s">
        <v>60</v>
      </c>
      <c r="EH122" s="191">
        <v>3</v>
      </c>
      <c r="EI122" s="191" t="s">
        <v>2266</v>
      </c>
      <c r="EJ122" s="191" t="s">
        <v>2265</v>
      </c>
      <c r="EK122" s="192" t="s">
        <v>2210</v>
      </c>
      <c r="EL122" s="190" t="s">
        <v>2267</v>
      </c>
      <c r="EM122" s="175">
        <v>0</v>
      </c>
      <c r="EN122" s="193" t="s">
        <v>2264</v>
      </c>
      <c r="EO122" s="193" t="s">
        <v>60</v>
      </c>
      <c r="EP122" s="193">
        <v>3</v>
      </c>
      <c r="EQ122" s="193" t="s">
        <v>2266</v>
      </c>
      <c r="ER122" s="193" t="s">
        <v>2265</v>
      </c>
      <c r="ES122" s="176" t="s">
        <v>2210</v>
      </c>
      <c r="ET122" s="191" t="s">
        <v>4032</v>
      </c>
      <c r="EU122" s="191">
        <v>60</v>
      </c>
      <c r="EV122" s="191" t="s">
        <v>4029</v>
      </c>
      <c r="EW122" s="191" t="s">
        <v>22</v>
      </c>
      <c r="EX122" s="191">
        <v>2</v>
      </c>
      <c r="EY122" s="191" t="s">
        <v>4031</v>
      </c>
      <c r="EZ122" s="191" t="s">
        <v>4030</v>
      </c>
      <c r="FA122" s="192" t="s">
        <v>3928</v>
      </c>
      <c r="FB122" s="190" t="s">
        <v>2032</v>
      </c>
      <c r="FC122" s="193">
        <v>2</v>
      </c>
      <c r="FD122" s="193" t="s">
        <v>14</v>
      </c>
      <c r="FE122" s="193" t="s">
        <v>22</v>
      </c>
      <c r="FF122" s="193">
        <v>2</v>
      </c>
      <c r="FG122" s="193" t="s">
        <v>2031</v>
      </c>
      <c r="FH122" s="193" t="s">
        <v>14</v>
      </c>
      <c r="FI122" s="176" t="s">
        <v>1833</v>
      </c>
      <c r="FJ122" s="190" t="s">
        <v>1009</v>
      </c>
      <c r="FK122" s="191" t="s">
        <v>14</v>
      </c>
      <c r="FL122" s="191">
        <v>0</v>
      </c>
      <c r="FM122" s="191" t="s">
        <v>22</v>
      </c>
      <c r="FN122" s="191">
        <v>2</v>
      </c>
      <c r="FO122" s="191" t="s">
        <v>1008</v>
      </c>
      <c r="FP122" s="183">
        <v>0</v>
      </c>
      <c r="FQ122" s="184" t="s">
        <v>996</v>
      </c>
      <c r="FR122" s="190" t="s">
        <v>1010</v>
      </c>
      <c r="FS122" s="193">
        <v>0</v>
      </c>
      <c r="FT122" s="193">
        <v>0</v>
      </c>
      <c r="FU122" s="193" t="s">
        <v>22</v>
      </c>
      <c r="FV122" s="193">
        <v>2</v>
      </c>
      <c r="FW122" s="193">
        <v>0</v>
      </c>
      <c r="FX122" s="193">
        <v>0</v>
      </c>
      <c r="FY122" s="176" t="s">
        <v>996</v>
      </c>
      <c r="FZ122" s="191" t="s">
        <v>4035</v>
      </c>
      <c r="GA122" s="191">
        <v>0</v>
      </c>
      <c r="GB122" s="191" t="s">
        <v>3407</v>
      </c>
      <c r="GC122" s="191" t="s">
        <v>22</v>
      </c>
      <c r="GD122" s="191">
        <v>2</v>
      </c>
      <c r="GE122" s="191" t="s">
        <v>3301</v>
      </c>
      <c r="GF122" s="191" t="s">
        <v>3300</v>
      </c>
      <c r="GG122" s="192" t="s">
        <v>3928</v>
      </c>
      <c r="GH122" s="190" t="s">
        <v>4041</v>
      </c>
      <c r="GI122" s="193">
        <v>1</v>
      </c>
      <c r="GJ122" s="193" t="s">
        <v>3407</v>
      </c>
      <c r="GK122" s="193" t="s">
        <v>22</v>
      </c>
      <c r="GL122" s="193">
        <v>2</v>
      </c>
      <c r="GM122" s="193" t="s">
        <v>3301</v>
      </c>
      <c r="GN122" s="193" t="s">
        <v>3300</v>
      </c>
      <c r="GO122" s="176" t="s">
        <v>3928</v>
      </c>
      <c r="GP122" s="191" t="s">
        <v>4036</v>
      </c>
      <c r="GQ122" s="191">
        <v>1</v>
      </c>
      <c r="GR122" s="191" t="s">
        <v>3407</v>
      </c>
      <c r="GS122" s="191" t="s">
        <v>22</v>
      </c>
      <c r="GT122" s="191">
        <v>2</v>
      </c>
      <c r="GU122" s="191" t="s">
        <v>3301</v>
      </c>
      <c r="GV122" s="191" t="s">
        <v>3300</v>
      </c>
      <c r="GW122" s="192" t="s">
        <v>3928</v>
      </c>
      <c r="GX122" s="190" t="s">
        <v>4042</v>
      </c>
      <c r="GY122" s="193">
        <v>0</v>
      </c>
      <c r="GZ122" s="193" t="s">
        <v>3407</v>
      </c>
      <c r="HA122" s="193" t="s">
        <v>22</v>
      </c>
      <c r="HB122" s="193">
        <v>2</v>
      </c>
      <c r="HC122" s="193" t="s">
        <v>3301</v>
      </c>
      <c r="HD122" s="193" t="s">
        <v>3300</v>
      </c>
      <c r="HE122" s="176" t="s">
        <v>3928</v>
      </c>
      <c r="HF122" s="191" t="s">
        <v>4028</v>
      </c>
      <c r="HG122" s="191">
        <v>0</v>
      </c>
      <c r="HH122" s="191" t="s">
        <v>3407</v>
      </c>
      <c r="HI122" s="191" t="s">
        <v>22</v>
      </c>
      <c r="HJ122" s="191">
        <v>2</v>
      </c>
      <c r="HK122" s="191" t="s">
        <v>3301</v>
      </c>
      <c r="HL122" s="191" t="s">
        <v>3300</v>
      </c>
      <c r="HM122" s="192" t="s">
        <v>3928</v>
      </c>
      <c r="HN122" s="190" t="s">
        <v>4040</v>
      </c>
      <c r="HO122" s="193">
        <v>1</v>
      </c>
      <c r="HP122" s="193" t="s">
        <v>3407</v>
      </c>
      <c r="HQ122" s="193" t="s">
        <v>22</v>
      </c>
      <c r="HR122" s="193">
        <v>2</v>
      </c>
      <c r="HS122" s="193" t="s">
        <v>3301</v>
      </c>
      <c r="HT122" s="193" t="s">
        <v>3300</v>
      </c>
      <c r="HU122" s="176" t="s">
        <v>3928</v>
      </c>
      <c r="HV122" s="191" t="s">
        <v>4037</v>
      </c>
      <c r="HW122" s="191">
        <v>1</v>
      </c>
      <c r="HX122" s="191" t="s">
        <v>3407</v>
      </c>
      <c r="HY122" s="191" t="s">
        <v>22</v>
      </c>
      <c r="HZ122" s="191">
        <v>2</v>
      </c>
      <c r="IA122" s="191" t="s">
        <v>3301</v>
      </c>
      <c r="IB122" s="191" t="s">
        <v>3300</v>
      </c>
      <c r="IC122" s="192" t="s">
        <v>3928</v>
      </c>
      <c r="ID122" s="190" t="s">
        <v>4039</v>
      </c>
      <c r="IE122" s="193">
        <v>3</v>
      </c>
      <c r="IF122" s="193" t="s">
        <v>3407</v>
      </c>
      <c r="IG122" s="193" t="s">
        <v>22</v>
      </c>
      <c r="IH122" s="193">
        <v>2</v>
      </c>
      <c r="II122" s="193" t="s">
        <v>3301</v>
      </c>
      <c r="IJ122" s="193" t="s">
        <v>3300</v>
      </c>
      <c r="IK122" s="176" t="s">
        <v>3928</v>
      </c>
      <c r="IL122" s="191" t="s">
        <v>4038</v>
      </c>
      <c r="IM122" s="191">
        <v>2</v>
      </c>
      <c r="IN122" s="191" t="s">
        <v>3407</v>
      </c>
      <c r="IO122" s="191" t="s">
        <v>22</v>
      </c>
      <c r="IP122" s="191">
        <v>2</v>
      </c>
      <c r="IQ122" s="191" t="s">
        <v>3301</v>
      </c>
      <c r="IR122" s="191" t="s">
        <v>3300</v>
      </c>
      <c r="IS122" s="192" t="s">
        <v>3928</v>
      </c>
    </row>
    <row r="123" spans="1:253" s="281" customFormat="1" ht="12.75" customHeight="1" x14ac:dyDescent="0.25">
      <c r="A123" s="281" t="s">
        <v>810</v>
      </c>
      <c r="B123" s="281" t="s">
        <v>7953</v>
      </c>
      <c r="C123" s="281" t="s">
        <v>811</v>
      </c>
      <c r="D123" s="281" t="s">
        <v>812</v>
      </c>
      <c r="E123" s="281" t="s">
        <v>7585</v>
      </c>
      <c r="F123" s="281" t="s">
        <v>2275</v>
      </c>
      <c r="G123" s="174">
        <v>11718000</v>
      </c>
      <c r="H123" s="175" t="s">
        <v>2272</v>
      </c>
      <c r="I123" s="175" t="s">
        <v>42</v>
      </c>
      <c r="J123" s="175">
        <v>1</v>
      </c>
      <c r="K123" s="175" t="s">
        <v>2274</v>
      </c>
      <c r="L123" s="175" t="s">
        <v>2273</v>
      </c>
      <c r="M123" s="176" t="s">
        <v>2210</v>
      </c>
      <c r="N123" s="185" t="s">
        <v>2970</v>
      </c>
      <c r="O123" s="177">
        <v>155360</v>
      </c>
      <c r="P123" s="177" t="s">
        <v>1991</v>
      </c>
      <c r="Q123" s="177" t="s">
        <v>42</v>
      </c>
      <c r="R123" s="177">
        <v>1</v>
      </c>
      <c r="S123" s="177" t="s">
        <v>2969</v>
      </c>
      <c r="T123" s="177" t="s">
        <v>2968</v>
      </c>
      <c r="U123" s="178" t="s">
        <v>2967</v>
      </c>
      <c r="V123" s="185" t="s">
        <v>2686</v>
      </c>
      <c r="W123" s="175">
        <v>11718000</v>
      </c>
      <c r="X123" s="175" t="s">
        <v>2683</v>
      </c>
      <c r="Y123" s="175" t="s">
        <v>22</v>
      </c>
      <c r="Z123" s="175">
        <v>2</v>
      </c>
      <c r="AA123" s="175" t="s">
        <v>2685</v>
      </c>
      <c r="AB123" s="175" t="s">
        <v>2684</v>
      </c>
      <c r="AC123" s="176" t="s">
        <v>2660</v>
      </c>
      <c r="AD123" s="185" t="s">
        <v>2680</v>
      </c>
      <c r="AE123" s="183" t="s">
        <v>14</v>
      </c>
      <c r="AF123" s="183" t="s">
        <v>2677</v>
      </c>
      <c r="AG123" s="183" t="s">
        <v>14</v>
      </c>
      <c r="AH123" s="183" t="s">
        <v>14</v>
      </c>
      <c r="AI123" s="183" t="s">
        <v>2679</v>
      </c>
      <c r="AJ123" s="183" t="s">
        <v>2678</v>
      </c>
      <c r="AK123" s="184" t="s">
        <v>2660</v>
      </c>
      <c r="AL123" s="185" t="s">
        <v>2682</v>
      </c>
      <c r="AM123" s="175" t="s">
        <v>14</v>
      </c>
      <c r="AN123" s="175" t="s">
        <v>2677</v>
      </c>
      <c r="AO123" s="175" t="s">
        <v>14</v>
      </c>
      <c r="AP123" s="175" t="s">
        <v>14</v>
      </c>
      <c r="AQ123" s="175" t="s">
        <v>2681</v>
      </c>
      <c r="AR123" s="175" t="s">
        <v>2678</v>
      </c>
      <c r="AS123" s="176" t="s">
        <v>2660</v>
      </c>
      <c r="AT123" s="186" t="s">
        <v>820</v>
      </c>
      <c r="AU123" s="183" t="s">
        <v>14</v>
      </c>
      <c r="AV123" s="183">
        <v>0</v>
      </c>
      <c r="AW123" s="183" t="s">
        <v>22</v>
      </c>
      <c r="AX123" s="183">
        <v>2</v>
      </c>
      <c r="AY123" s="183">
        <v>0</v>
      </c>
      <c r="AZ123" s="183">
        <v>0</v>
      </c>
      <c r="BA123" s="184" t="s">
        <v>588</v>
      </c>
      <c r="BB123" s="185" t="s">
        <v>819</v>
      </c>
      <c r="BC123" s="175" t="s">
        <v>14</v>
      </c>
      <c r="BD123" s="175">
        <v>0</v>
      </c>
      <c r="BE123" s="175" t="s">
        <v>22</v>
      </c>
      <c r="BF123" s="175">
        <v>2</v>
      </c>
      <c r="BG123" s="175">
        <v>0</v>
      </c>
      <c r="BH123" s="175">
        <v>0</v>
      </c>
      <c r="BI123" s="176" t="s">
        <v>588</v>
      </c>
      <c r="BJ123" s="186" t="s">
        <v>3348</v>
      </c>
      <c r="BK123" s="186">
        <v>564</v>
      </c>
      <c r="BL123" s="186" t="s">
        <v>3345</v>
      </c>
      <c r="BM123" s="186" t="s">
        <v>60</v>
      </c>
      <c r="BN123" s="186">
        <v>3</v>
      </c>
      <c r="BO123" s="186" t="s">
        <v>3346</v>
      </c>
      <c r="BP123" s="183" t="s">
        <v>2742</v>
      </c>
      <c r="BQ123" s="187" t="s">
        <v>3328</v>
      </c>
      <c r="BR123" s="185" t="s">
        <v>813</v>
      </c>
      <c r="BS123" s="179">
        <v>0</v>
      </c>
      <c r="BT123" s="179">
        <v>0</v>
      </c>
      <c r="BU123" s="179" t="s">
        <v>22</v>
      </c>
      <c r="BV123" s="179">
        <v>2</v>
      </c>
      <c r="BW123" s="179">
        <v>0</v>
      </c>
      <c r="BX123" s="179">
        <v>0</v>
      </c>
      <c r="BY123" s="176" t="s">
        <v>588</v>
      </c>
      <c r="BZ123" s="186" t="s">
        <v>814</v>
      </c>
      <c r="CA123" s="186">
        <v>0</v>
      </c>
      <c r="CB123" s="186" t="s">
        <v>14</v>
      </c>
      <c r="CC123" s="186" t="s">
        <v>22</v>
      </c>
      <c r="CD123" s="186">
        <v>2</v>
      </c>
      <c r="CE123" s="186" t="s">
        <v>14</v>
      </c>
      <c r="CF123" s="186" t="s">
        <v>14</v>
      </c>
      <c r="CG123" s="187" t="s">
        <v>588</v>
      </c>
      <c r="CH123" s="185" t="s">
        <v>8417</v>
      </c>
      <c r="CI123" s="186" t="e">
        <v>#N/A</v>
      </c>
      <c r="CJ123" s="186" t="e">
        <v>#N/A</v>
      </c>
      <c r="CK123" s="186" t="e">
        <v>#N/A</v>
      </c>
      <c r="CL123" s="186" t="e">
        <v>#N/A</v>
      </c>
      <c r="CM123" s="186" t="e">
        <v>#N/A</v>
      </c>
      <c r="CN123" s="186" t="e">
        <v>#N/A</v>
      </c>
      <c r="CO123" s="188" t="e">
        <v>#N/A</v>
      </c>
      <c r="CP123" s="186" t="s">
        <v>817</v>
      </c>
      <c r="CQ123" s="179" t="s">
        <v>14</v>
      </c>
      <c r="CR123" s="179">
        <v>0</v>
      </c>
      <c r="CS123" s="179" t="s">
        <v>22</v>
      </c>
      <c r="CT123" s="179">
        <v>2</v>
      </c>
      <c r="CU123" s="179">
        <v>0</v>
      </c>
      <c r="CV123" s="179">
        <v>0</v>
      </c>
      <c r="CW123" s="176" t="s">
        <v>588</v>
      </c>
      <c r="CX123" s="186" t="s">
        <v>828</v>
      </c>
      <c r="CY123" s="183" t="s">
        <v>14</v>
      </c>
      <c r="CZ123" s="183">
        <v>0</v>
      </c>
      <c r="DA123" s="183" t="s">
        <v>22</v>
      </c>
      <c r="DB123" s="183">
        <v>2</v>
      </c>
      <c r="DC123" s="183">
        <v>0</v>
      </c>
      <c r="DD123" s="183">
        <v>0</v>
      </c>
      <c r="DE123" s="189" t="s">
        <v>588</v>
      </c>
      <c r="DF123" s="185" t="s">
        <v>822</v>
      </c>
      <c r="DG123" s="175" t="s">
        <v>14</v>
      </c>
      <c r="DH123" s="179">
        <v>0</v>
      </c>
      <c r="DI123" s="179" t="s">
        <v>22</v>
      </c>
      <c r="DJ123" s="179">
        <v>2</v>
      </c>
      <c r="DK123" s="179">
        <v>0</v>
      </c>
      <c r="DL123" s="179">
        <v>0</v>
      </c>
      <c r="DM123" s="176" t="s">
        <v>588</v>
      </c>
      <c r="DN123" s="186" t="s">
        <v>831</v>
      </c>
      <c r="DO123" s="183" t="s">
        <v>14</v>
      </c>
      <c r="DP123" s="186">
        <v>0</v>
      </c>
      <c r="DQ123" s="186" t="s">
        <v>22</v>
      </c>
      <c r="DR123" s="186">
        <v>2</v>
      </c>
      <c r="DS123" s="186">
        <v>0</v>
      </c>
      <c r="DT123" s="186">
        <v>0</v>
      </c>
      <c r="DU123" s="187" t="s">
        <v>588</v>
      </c>
      <c r="DV123" s="185" t="s">
        <v>824</v>
      </c>
      <c r="DW123" s="175" t="s">
        <v>14</v>
      </c>
      <c r="DX123" s="179">
        <v>0</v>
      </c>
      <c r="DY123" s="179" t="s">
        <v>22</v>
      </c>
      <c r="DZ123" s="179">
        <v>2</v>
      </c>
      <c r="EA123" s="179">
        <v>0</v>
      </c>
      <c r="EB123" s="179">
        <v>0</v>
      </c>
      <c r="EC123" s="176" t="s">
        <v>588</v>
      </c>
      <c r="ED123" s="186" t="s">
        <v>829</v>
      </c>
      <c r="EE123" s="183" t="s">
        <v>14</v>
      </c>
      <c r="EF123" s="186">
        <v>0</v>
      </c>
      <c r="EG123" s="186" t="s">
        <v>22</v>
      </c>
      <c r="EH123" s="186">
        <v>2</v>
      </c>
      <c r="EI123" s="186">
        <v>0</v>
      </c>
      <c r="EJ123" s="186">
        <v>0</v>
      </c>
      <c r="EK123" s="187" t="s">
        <v>588</v>
      </c>
      <c r="EL123" s="185" t="s">
        <v>818</v>
      </c>
      <c r="EM123" s="175" t="s">
        <v>14</v>
      </c>
      <c r="EN123" s="179">
        <v>0</v>
      </c>
      <c r="EO123" s="179" t="s">
        <v>22</v>
      </c>
      <c r="EP123" s="179">
        <v>2</v>
      </c>
      <c r="EQ123" s="179">
        <v>0</v>
      </c>
      <c r="ER123" s="179">
        <v>0</v>
      </c>
      <c r="ES123" s="176" t="s">
        <v>588</v>
      </c>
      <c r="ET123" s="186" t="s">
        <v>3347</v>
      </c>
      <c r="EU123" s="186">
        <v>564</v>
      </c>
      <c r="EV123" s="186" t="s">
        <v>3345</v>
      </c>
      <c r="EW123" s="186" t="s">
        <v>60</v>
      </c>
      <c r="EX123" s="186">
        <v>3</v>
      </c>
      <c r="EY123" s="186" t="s">
        <v>3346</v>
      </c>
      <c r="EZ123" s="186" t="s">
        <v>2742</v>
      </c>
      <c r="FA123" s="187" t="s">
        <v>3328</v>
      </c>
      <c r="FB123" s="185" t="s">
        <v>816</v>
      </c>
      <c r="FC123" s="179">
        <v>1</v>
      </c>
      <c r="FD123" s="179">
        <v>0</v>
      </c>
      <c r="FE123" s="179" t="s">
        <v>22</v>
      </c>
      <c r="FF123" s="179">
        <v>2</v>
      </c>
      <c r="FG123" s="179" t="s">
        <v>815</v>
      </c>
      <c r="FH123" s="179">
        <v>0</v>
      </c>
      <c r="FI123" s="176" t="s">
        <v>588</v>
      </c>
      <c r="FJ123" s="185" t="s">
        <v>825</v>
      </c>
      <c r="FK123" s="186" t="s">
        <v>14</v>
      </c>
      <c r="FL123" s="186">
        <v>0</v>
      </c>
      <c r="FM123" s="186" t="s">
        <v>22</v>
      </c>
      <c r="FN123" s="186">
        <v>2</v>
      </c>
      <c r="FO123" s="186">
        <v>0</v>
      </c>
      <c r="FP123" s="183">
        <v>0</v>
      </c>
      <c r="FQ123" s="184" t="s">
        <v>588</v>
      </c>
      <c r="FR123" s="185" t="s">
        <v>826</v>
      </c>
      <c r="FS123" s="179" t="s">
        <v>14</v>
      </c>
      <c r="FT123" s="179">
        <v>0</v>
      </c>
      <c r="FU123" s="179" t="s">
        <v>22</v>
      </c>
      <c r="FV123" s="179">
        <v>2</v>
      </c>
      <c r="FW123" s="179">
        <v>0</v>
      </c>
      <c r="FX123" s="179">
        <v>0</v>
      </c>
      <c r="FY123" s="176" t="s">
        <v>588</v>
      </c>
      <c r="FZ123" s="186" t="s">
        <v>3919</v>
      </c>
      <c r="GA123" s="186">
        <v>0</v>
      </c>
      <c r="GB123" s="186" t="s">
        <v>3407</v>
      </c>
      <c r="GC123" s="186" t="s">
        <v>22</v>
      </c>
      <c r="GD123" s="186">
        <v>2</v>
      </c>
      <c r="GE123" s="186" t="s">
        <v>3301</v>
      </c>
      <c r="GF123" s="186" t="s">
        <v>3300</v>
      </c>
      <c r="GG123" s="187" t="s">
        <v>3716</v>
      </c>
      <c r="GH123" s="185" t="s">
        <v>3925</v>
      </c>
      <c r="GI123" s="179">
        <v>0</v>
      </c>
      <c r="GJ123" s="179" t="s">
        <v>3407</v>
      </c>
      <c r="GK123" s="179" t="s">
        <v>22</v>
      </c>
      <c r="GL123" s="179">
        <v>2</v>
      </c>
      <c r="GM123" s="179" t="s">
        <v>3301</v>
      </c>
      <c r="GN123" s="179" t="s">
        <v>3300</v>
      </c>
      <c r="GO123" s="176" t="s">
        <v>3716</v>
      </c>
      <c r="GP123" s="186" t="s">
        <v>3920</v>
      </c>
      <c r="GQ123" s="186">
        <v>0</v>
      </c>
      <c r="GR123" s="186" t="s">
        <v>3407</v>
      </c>
      <c r="GS123" s="186" t="s">
        <v>22</v>
      </c>
      <c r="GT123" s="186">
        <v>2</v>
      </c>
      <c r="GU123" s="186" t="s">
        <v>3301</v>
      </c>
      <c r="GV123" s="186" t="s">
        <v>3300</v>
      </c>
      <c r="GW123" s="187" t="s">
        <v>3716</v>
      </c>
      <c r="GX123" s="185" t="s">
        <v>3926</v>
      </c>
      <c r="GY123" s="179">
        <v>0</v>
      </c>
      <c r="GZ123" s="179" t="s">
        <v>3407</v>
      </c>
      <c r="HA123" s="179" t="s">
        <v>22</v>
      </c>
      <c r="HB123" s="179">
        <v>2</v>
      </c>
      <c r="HC123" s="179" t="s">
        <v>3301</v>
      </c>
      <c r="HD123" s="179" t="s">
        <v>3300</v>
      </c>
      <c r="HE123" s="176" t="s">
        <v>3716</v>
      </c>
      <c r="HF123" s="186" t="s">
        <v>3918</v>
      </c>
      <c r="HG123" s="186">
        <v>0</v>
      </c>
      <c r="HH123" s="186" t="s">
        <v>3407</v>
      </c>
      <c r="HI123" s="186" t="s">
        <v>22</v>
      </c>
      <c r="HJ123" s="186">
        <v>2</v>
      </c>
      <c r="HK123" s="186" t="s">
        <v>3301</v>
      </c>
      <c r="HL123" s="186" t="s">
        <v>3300</v>
      </c>
      <c r="HM123" s="187" t="s">
        <v>3716</v>
      </c>
      <c r="HN123" s="185" t="s">
        <v>3924</v>
      </c>
      <c r="HO123" s="179">
        <v>2</v>
      </c>
      <c r="HP123" s="179" t="s">
        <v>3407</v>
      </c>
      <c r="HQ123" s="179" t="s">
        <v>22</v>
      </c>
      <c r="HR123" s="179">
        <v>2</v>
      </c>
      <c r="HS123" s="179" t="s">
        <v>3301</v>
      </c>
      <c r="HT123" s="179" t="s">
        <v>3300</v>
      </c>
      <c r="HU123" s="176" t="s">
        <v>3716</v>
      </c>
      <c r="HV123" s="186" t="s">
        <v>3921</v>
      </c>
      <c r="HW123" s="186">
        <v>0</v>
      </c>
      <c r="HX123" s="186" t="s">
        <v>3407</v>
      </c>
      <c r="HY123" s="186" t="s">
        <v>22</v>
      </c>
      <c r="HZ123" s="186">
        <v>2</v>
      </c>
      <c r="IA123" s="186" t="s">
        <v>3301</v>
      </c>
      <c r="IB123" s="186" t="s">
        <v>3300</v>
      </c>
      <c r="IC123" s="187" t="s">
        <v>3716</v>
      </c>
      <c r="ID123" s="185" t="s">
        <v>3923</v>
      </c>
      <c r="IE123" s="179">
        <v>1</v>
      </c>
      <c r="IF123" s="179" t="s">
        <v>3407</v>
      </c>
      <c r="IG123" s="179" t="s">
        <v>22</v>
      </c>
      <c r="IH123" s="179">
        <v>2</v>
      </c>
      <c r="II123" s="179" t="s">
        <v>3301</v>
      </c>
      <c r="IJ123" s="179" t="s">
        <v>3300</v>
      </c>
      <c r="IK123" s="176" t="s">
        <v>3716</v>
      </c>
      <c r="IL123" s="186" t="s">
        <v>3922</v>
      </c>
      <c r="IM123" s="186">
        <v>0</v>
      </c>
      <c r="IN123" s="186" t="s">
        <v>3407</v>
      </c>
      <c r="IO123" s="186" t="s">
        <v>22</v>
      </c>
      <c r="IP123" s="186">
        <v>2</v>
      </c>
      <c r="IQ123" s="186" t="s">
        <v>3301</v>
      </c>
      <c r="IR123" s="186" t="s">
        <v>3300</v>
      </c>
      <c r="IS123" s="187" t="s">
        <v>3716</v>
      </c>
    </row>
    <row r="124" spans="1:253" s="281" customFormat="1" ht="12.75" customHeight="1" x14ac:dyDescent="0.25">
      <c r="A124" s="281" t="s">
        <v>832</v>
      </c>
      <c r="B124" s="281" t="s">
        <v>7960</v>
      </c>
      <c r="C124" s="281" t="s">
        <v>833</v>
      </c>
      <c r="D124" s="281" t="s">
        <v>834</v>
      </c>
      <c r="E124" s="281" t="s">
        <v>7586</v>
      </c>
      <c r="F124" s="281" t="s">
        <v>3111</v>
      </c>
      <c r="G124" s="174">
        <v>83430000</v>
      </c>
      <c r="H124" s="175" t="s">
        <v>2252</v>
      </c>
      <c r="I124" s="175" t="s">
        <v>22</v>
      </c>
      <c r="J124" s="175">
        <v>2</v>
      </c>
      <c r="K124" s="175" t="s">
        <v>3110</v>
      </c>
      <c r="L124" s="175" t="s">
        <v>887</v>
      </c>
      <c r="M124" s="176" t="s">
        <v>2990</v>
      </c>
      <c r="N124" s="190" t="s">
        <v>847</v>
      </c>
      <c r="O124" s="177">
        <v>378923</v>
      </c>
      <c r="P124" s="177" t="s">
        <v>844</v>
      </c>
      <c r="Q124" s="177" t="s">
        <v>22</v>
      </c>
      <c r="R124" s="177">
        <v>2</v>
      </c>
      <c r="S124" s="177" t="s">
        <v>846</v>
      </c>
      <c r="T124" s="177" t="s">
        <v>845</v>
      </c>
      <c r="U124" s="178" t="s">
        <v>588</v>
      </c>
      <c r="V124" s="190" t="s">
        <v>851</v>
      </c>
      <c r="W124" s="175">
        <v>53611000</v>
      </c>
      <c r="X124" s="175" t="s">
        <v>848</v>
      </c>
      <c r="Y124" s="175" t="s">
        <v>22</v>
      </c>
      <c r="Z124" s="175">
        <v>2</v>
      </c>
      <c r="AA124" s="175" t="s">
        <v>850</v>
      </c>
      <c r="AB124" s="175" t="s">
        <v>849</v>
      </c>
      <c r="AC124" s="176" t="s">
        <v>588</v>
      </c>
      <c r="AD124" s="190" t="s">
        <v>6700</v>
      </c>
      <c r="AE124" s="183">
        <v>5800000</v>
      </c>
      <c r="AF124" s="183" t="s">
        <v>6661</v>
      </c>
      <c r="AG124" s="183" t="s">
        <v>22</v>
      </c>
      <c r="AH124" s="183">
        <v>2</v>
      </c>
      <c r="AI124" s="183" t="s">
        <v>6699</v>
      </c>
      <c r="AJ124" s="183" t="s">
        <v>6698</v>
      </c>
      <c r="AK124" s="184" t="s">
        <v>6557</v>
      </c>
      <c r="AL124" s="190" t="s">
        <v>6702</v>
      </c>
      <c r="AM124" s="175">
        <v>4000000</v>
      </c>
      <c r="AN124" s="175" t="s">
        <v>6665</v>
      </c>
      <c r="AO124" s="175" t="s">
        <v>22</v>
      </c>
      <c r="AP124" s="175">
        <v>2</v>
      </c>
      <c r="AQ124" s="175" t="s">
        <v>6701</v>
      </c>
      <c r="AR124" s="175" t="s">
        <v>6666</v>
      </c>
      <c r="AS124" s="176" t="s">
        <v>6557</v>
      </c>
      <c r="AT124" s="191" t="s">
        <v>843</v>
      </c>
      <c r="AU124" s="183" t="s">
        <v>14</v>
      </c>
      <c r="AV124" s="183">
        <v>0</v>
      </c>
      <c r="AW124" s="183" t="s">
        <v>22</v>
      </c>
      <c r="AX124" s="183">
        <v>2</v>
      </c>
      <c r="AY124" s="183" t="s">
        <v>837</v>
      </c>
      <c r="AZ124" s="183">
        <v>0</v>
      </c>
      <c r="BA124" s="184" t="s">
        <v>588</v>
      </c>
      <c r="BB124" s="190" t="s">
        <v>842</v>
      </c>
      <c r="BC124" s="175" t="s">
        <v>14</v>
      </c>
      <c r="BD124" s="175">
        <v>0</v>
      </c>
      <c r="BE124" s="175" t="s">
        <v>22</v>
      </c>
      <c r="BF124" s="175">
        <v>2</v>
      </c>
      <c r="BG124" s="175" t="s">
        <v>837</v>
      </c>
      <c r="BH124" s="175">
        <v>0</v>
      </c>
      <c r="BI124" s="176" t="s">
        <v>588</v>
      </c>
      <c r="BJ124" s="191" t="s">
        <v>6705</v>
      </c>
      <c r="BK124" s="191">
        <v>116</v>
      </c>
      <c r="BL124" s="191" t="s">
        <v>6703</v>
      </c>
      <c r="BM124" s="191" t="s">
        <v>60</v>
      </c>
      <c r="BN124" s="191">
        <v>3</v>
      </c>
      <c r="BO124" s="191" t="s">
        <v>6704</v>
      </c>
      <c r="BP124" s="183" t="s">
        <v>3642</v>
      </c>
      <c r="BQ124" s="192" t="s">
        <v>6557</v>
      </c>
      <c r="BR124" s="190" t="s">
        <v>836</v>
      </c>
      <c r="BS124" s="193" t="s">
        <v>14</v>
      </c>
      <c r="BT124" s="193">
        <v>0</v>
      </c>
      <c r="BU124" s="193" t="s">
        <v>22</v>
      </c>
      <c r="BV124" s="193">
        <v>2</v>
      </c>
      <c r="BW124" s="193" t="s">
        <v>835</v>
      </c>
      <c r="BX124" s="193">
        <v>0</v>
      </c>
      <c r="BY124" s="176" t="s">
        <v>588</v>
      </c>
      <c r="BZ124" s="191" t="s">
        <v>838</v>
      </c>
      <c r="CA124" s="191" t="s">
        <v>14</v>
      </c>
      <c r="CB124" s="191">
        <v>0</v>
      </c>
      <c r="CC124" s="191" t="s">
        <v>14</v>
      </c>
      <c r="CD124" s="191" t="s">
        <v>14</v>
      </c>
      <c r="CE124" s="191" t="s">
        <v>837</v>
      </c>
      <c r="CF124" s="191">
        <v>0</v>
      </c>
      <c r="CG124" s="192" t="s">
        <v>588</v>
      </c>
      <c r="CH124" s="190" t="s">
        <v>8418</v>
      </c>
      <c r="CI124" s="191" t="e">
        <v>#N/A</v>
      </c>
      <c r="CJ124" s="191" t="e">
        <v>#N/A</v>
      </c>
      <c r="CK124" s="191" t="e">
        <v>#N/A</v>
      </c>
      <c r="CL124" s="191" t="e">
        <v>#N/A</v>
      </c>
      <c r="CM124" s="191" t="e">
        <v>#N/A</v>
      </c>
      <c r="CN124" s="191" t="e">
        <v>#N/A</v>
      </c>
      <c r="CO124" s="194" t="e">
        <v>#N/A</v>
      </c>
      <c r="CP124" s="191" t="s">
        <v>841</v>
      </c>
      <c r="CQ124" s="193" t="s">
        <v>14</v>
      </c>
      <c r="CR124" s="193">
        <v>0</v>
      </c>
      <c r="CS124" s="193" t="s">
        <v>22</v>
      </c>
      <c r="CT124" s="193">
        <v>2</v>
      </c>
      <c r="CU124" s="193" t="s">
        <v>837</v>
      </c>
      <c r="CV124" s="193">
        <v>0</v>
      </c>
      <c r="CW124" s="176" t="s">
        <v>588</v>
      </c>
      <c r="CX124" s="191" t="s">
        <v>6708</v>
      </c>
      <c r="CY124" s="183">
        <v>2239000</v>
      </c>
      <c r="CZ124" s="183" t="s">
        <v>6672</v>
      </c>
      <c r="DA124" s="183" t="s">
        <v>60</v>
      </c>
      <c r="DB124" s="183">
        <v>3</v>
      </c>
      <c r="DC124" s="183" t="s">
        <v>6707</v>
      </c>
      <c r="DD124" s="183" t="s">
        <v>6706</v>
      </c>
      <c r="DE124" s="189" t="s">
        <v>6557</v>
      </c>
      <c r="DF124" s="190" t="s">
        <v>6709</v>
      </c>
      <c r="DG124" s="175">
        <v>47811000</v>
      </c>
      <c r="DH124" s="193" t="s">
        <v>6672</v>
      </c>
      <c r="DI124" s="193" t="s">
        <v>60</v>
      </c>
      <c r="DJ124" s="193">
        <v>3</v>
      </c>
      <c r="DK124" s="193" t="s">
        <v>6707</v>
      </c>
      <c r="DL124" s="193" t="s">
        <v>6706</v>
      </c>
      <c r="DM124" s="176" t="s">
        <v>6557</v>
      </c>
      <c r="DN124" s="191" t="s">
        <v>6710</v>
      </c>
      <c r="DO124" s="183">
        <v>3562000</v>
      </c>
      <c r="DP124" s="191" t="s">
        <v>6672</v>
      </c>
      <c r="DQ124" s="191" t="s">
        <v>60</v>
      </c>
      <c r="DR124" s="191">
        <v>3</v>
      </c>
      <c r="DS124" s="191" t="s">
        <v>6707</v>
      </c>
      <c r="DT124" s="191" t="s">
        <v>6706</v>
      </c>
      <c r="DU124" s="192" t="s">
        <v>6557</v>
      </c>
      <c r="DV124" s="190" t="s">
        <v>6711</v>
      </c>
      <c r="DW124" s="175">
        <v>1652000</v>
      </c>
      <c r="DX124" s="193" t="s">
        <v>6672</v>
      </c>
      <c r="DY124" s="193" t="s">
        <v>60</v>
      </c>
      <c r="DZ124" s="193">
        <v>3</v>
      </c>
      <c r="EA124" s="193" t="s">
        <v>6707</v>
      </c>
      <c r="EB124" s="193" t="s">
        <v>6706</v>
      </c>
      <c r="EC124" s="176" t="s">
        <v>6557</v>
      </c>
      <c r="ED124" s="191" t="s">
        <v>6712</v>
      </c>
      <c r="EE124" s="183">
        <v>587000</v>
      </c>
      <c r="EF124" s="191" t="s">
        <v>6672</v>
      </c>
      <c r="EG124" s="191" t="s">
        <v>60</v>
      </c>
      <c r="EH124" s="191">
        <v>3</v>
      </c>
      <c r="EI124" s="191" t="s">
        <v>6707</v>
      </c>
      <c r="EJ124" s="191" t="s">
        <v>6706</v>
      </c>
      <c r="EK124" s="192" t="s">
        <v>6557</v>
      </c>
      <c r="EL124" s="190" t="s">
        <v>6713</v>
      </c>
      <c r="EM124" s="175">
        <v>0</v>
      </c>
      <c r="EN124" s="193" t="s">
        <v>6672</v>
      </c>
      <c r="EO124" s="193" t="s">
        <v>60</v>
      </c>
      <c r="EP124" s="193">
        <v>3</v>
      </c>
      <c r="EQ124" s="193" t="s">
        <v>6707</v>
      </c>
      <c r="ER124" s="193" t="s">
        <v>6706</v>
      </c>
      <c r="ES124" s="176" t="s">
        <v>6557</v>
      </c>
      <c r="ET124" s="191" t="s">
        <v>3644</v>
      </c>
      <c r="EU124" s="191">
        <v>407</v>
      </c>
      <c r="EV124" s="191" t="s">
        <v>3641</v>
      </c>
      <c r="EW124" s="191" t="s">
        <v>60</v>
      </c>
      <c r="EX124" s="191">
        <v>3</v>
      </c>
      <c r="EY124" s="191" t="s">
        <v>3643</v>
      </c>
      <c r="EZ124" s="191" t="s">
        <v>3642</v>
      </c>
      <c r="FA124" s="192" t="s">
        <v>3409</v>
      </c>
      <c r="FB124" s="190" t="s">
        <v>840</v>
      </c>
      <c r="FC124" s="193">
        <v>4</v>
      </c>
      <c r="FD124" s="193">
        <v>0</v>
      </c>
      <c r="FE124" s="193" t="s">
        <v>22</v>
      </c>
      <c r="FF124" s="193">
        <v>2</v>
      </c>
      <c r="FG124" s="193" t="s">
        <v>839</v>
      </c>
      <c r="FH124" s="193">
        <v>0</v>
      </c>
      <c r="FI124" s="176" t="s">
        <v>588</v>
      </c>
      <c r="FJ124" s="190" t="s">
        <v>852</v>
      </c>
      <c r="FK124" s="191" t="s">
        <v>14</v>
      </c>
      <c r="FL124" s="191">
        <v>0</v>
      </c>
      <c r="FM124" s="191" t="s">
        <v>22</v>
      </c>
      <c r="FN124" s="191">
        <v>2</v>
      </c>
      <c r="FO124" s="191" t="s">
        <v>837</v>
      </c>
      <c r="FP124" s="183">
        <v>0</v>
      </c>
      <c r="FQ124" s="184" t="s">
        <v>588</v>
      </c>
      <c r="FR124" s="190" t="s">
        <v>853</v>
      </c>
      <c r="FS124" s="193" t="s">
        <v>14</v>
      </c>
      <c r="FT124" s="193">
        <v>0</v>
      </c>
      <c r="FU124" s="193" t="s">
        <v>22</v>
      </c>
      <c r="FV124" s="193">
        <v>2</v>
      </c>
      <c r="FW124" s="193" t="s">
        <v>837</v>
      </c>
      <c r="FX124" s="193">
        <v>0</v>
      </c>
      <c r="FY124" s="176" t="s">
        <v>588</v>
      </c>
      <c r="FZ124" s="191" t="s">
        <v>3645</v>
      </c>
      <c r="GA124" s="191">
        <v>0</v>
      </c>
      <c r="GB124" s="191" t="s">
        <v>2814</v>
      </c>
      <c r="GC124" s="191" t="s">
        <v>22</v>
      </c>
      <c r="GD124" s="191">
        <v>2</v>
      </c>
      <c r="GE124" s="191" t="s">
        <v>3301</v>
      </c>
      <c r="GF124" s="191" t="s">
        <v>3300</v>
      </c>
      <c r="GG124" s="192" t="s">
        <v>3409</v>
      </c>
      <c r="GH124" s="190" t="s">
        <v>3651</v>
      </c>
      <c r="GI124" s="193">
        <v>1</v>
      </c>
      <c r="GJ124" s="193" t="s">
        <v>2814</v>
      </c>
      <c r="GK124" s="193" t="s">
        <v>22</v>
      </c>
      <c r="GL124" s="193">
        <v>2</v>
      </c>
      <c r="GM124" s="193" t="s">
        <v>3301</v>
      </c>
      <c r="GN124" s="193" t="s">
        <v>3300</v>
      </c>
      <c r="GO124" s="176" t="s">
        <v>3409</v>
      </c>
      <c r="GP124" s="191" t="s">
        <v>3646</v>
      </c>
      <c r="GQ124" s="191">
        <v>1</v>
      </c>
      <c r="GR124" s="191" t="s">
        <v>2814</v>
      </c>
      <c r="GS124" s="191" t="s">
        <v>22</v>
      </c>
      <c r="GT124" s="191">
        <v>2</v>
      </c>
      <c r="GU124" s="191" t="s">
        <v>3301</v>
      </c>
      <c r="GV124" s="191" t="s">
        <v>3300</v>
      </c>
      <c r="GW124" s="192" t="s">
        <v>3409</v>
      </c>
      <c r="GX124" s="190" t="s">
        <v>3652</v>
      </c>
      <c r="GY124" s="193">
        <v>0</v>
      </c>
      <c r="GZ124" s="193" t="s">
        <v>2814</v>
      </c>
      <c r="HA124" s="193" t="s">
        <v>22</v>
      </c>
      <c r="HB124" s="193">
        <v>2</v>
      </c>
      <c r="HC124" s="193" t="s">
        <v>3301</v>
      </c>
      <c r="HD124" s="193" t="s">
        <v>3300</v>
      </c>
      <c r="HE124" s="176" t="s">
        <v>3409</v>
      </c>
      <c r="HF124" s="191" t="s">
        <v>3640</v>
      </c>
      <c r="HG124" s="191">
        <v>2</v>
      </c>
      <c r="HH124" s="191" t="s">
        <v>2814</v>
      </c>
      <c r="HI124" s="191" t="s">
        <v>22</v>
      </c>
      <c r="HJ124" s="191">
        <v>2</v>
      </c>
      <c r="HK124" s="191" t="s">
        <v>3301</v>
      </c>
      <c r="HL124" s="191" t="s">
        <v>3300</v>
      </c>
      <c r="HM124" s="192" t="s">
        <v>3409</v>
      </c>
      <c r="HN124" s="190" t="s">
        <v>3650</v>
      </c>
      <c r="HO124" s="193">
        <v>2</v>
      </c>
      <c r="HP124" s="193" t="s">
        <v>2814</v>
      </c>
      <c r="HQ124" s="193" t="s">
        <v>22</v>
      </c>
      <c r="HR124" s="193">
        <v>2</v>
      </c>
      <c r="HS124" s="193" t="s">
        <v>3301</v>
      </c>
      <c r="HT124" s="193" t="s">
        <v>3300</v>
      </c>
      <c r="HU124" s="176" t="s">
        <v>3409</v>
      </c>
      <c r="HV124" s="191" t="s">
        <v>3647</v>
      </c>
      <c r="HW124" s="191">
        <v>0</v>
      </c>
      <c r="HX124" s="191" t="s">
        <v>2814</v>
      </c>
      <c r="HY124" s="191" t="s">
        <v>22</v>
      </c>
      <c r="HZ124" s="191">
        <v>2</v>
      </c>
      <c r="IA124" s="191" t="s">
        <v>3301</v>
      </c>
      <c r="IB124" s="191" t="s">
        <v>3300</v>
      </c>
      <c r="IC124" s="192" t="s">
        <v>3409</v>
      </c>
      <c r="ID124" s="190" t="s">
        <v>3649</v>
      </c>
      <c r="IE124" s="193">
        <v>3</v>
      </c>
      <c r="IF124" s="193" t="s">
        <v>2814</v>
      </c>
      <c r="IG124" s="193" t="s">
        <v>22</v>
      </c>
      <c r="IH124" s="193">
        <v>2</v>
      </c>
      <c r="II124" s="193" t="s">
        <v>3301</v>
      </c>
      <c r="IJ124" s="193" t="s">
        <v>3300</v>
      </c>
      <c r="IK124" s="176" t="s">
        <v>3409</v>
      </c>
      <c r="IL124" s="191" t="s">
        <v>3648</v>
      </c>
      <c r="IM124" s="191">
        <v>0</v>
      </c>
      <c r="IN124" s="191" t="s">
        <v>2814</v>
      </c>
      <c r="IO124" s="191" t="s">
        <v>22</v>
      </c>
      <c r="IP124" s="191">
        <v>2</v>
      </c>
      <c r="IQ124" s="191" t="s">
        <v>3301</v>
      </c>
      <c r="IR124" s="191" t="s">
        <v>3300</v>
      </c>
      <c r="IS124" s="192" t="s">
        <v>3409</v>
      </c>
    </row>
    <row r="125" spans="1:253" s="281" customFormat="1" ht="12.75" customHeight="1" x14ac:dyDescent="0.25">
      <c r="A125" s="281" t="s">
        <v>854</v>
      </c>
      <c r="B125" s="281" t="s">
        <v>7953</v>
      </c>
      <c r="C125" s="281" t="s">
        <v>855</v>
      </c>
      <c r="D125" s="281" t="s">
        <v>834</v>
      </c>
      <c r="E125" s="281" t="s">
        <v>7586</v>
      </c>
      <c r="F125" s="281" t="s">
        <v>3112</v>
      </c>
      <c r="G125" s="174">
        <v>83430000</v>
      </c>
      <c r="H125" s="175" t="s">
        <v>2252</v>
      </c>
      <c r="I125" s="175" t="s">
        <v>22</v>
      </c>
      <c r="J125" s="175">
        <v>2</v>
      </c>
      <c r="K125" s="175" t="s">
        <v>3110</v>
      </c>
      <c r="L125" s="175" t="s">
        <v>887</v>
      </c>
      <c r="M125" s="176" t="s">
        <v>2990</v>
      </c>
      <c r="N125" s="185" t="s">
        <v>873</v>
      </c>
      <c r="O125" s="177">
        <v>132028</v>
      </c>
      <c r="P125" s="177" t="s">
        <v>870</v>
      </c>
      <c r="Q125" s="177" t="s">
        <v>22</v>
      </c>
      <c r="R125" s="177">
        <v>2</v>
      </c>
      <c r="S125" s="177" t="s">
        <v>872</v>
      </c>
      <c r="T125" s="177" t="s">
        <v>871</v>
      </c>
      <c r="U125" s="178" t="s">
        <v>588</v>
      </c>
      <c r="V125" s="185" t="s">
        <v>1050</v>
      </c>
      <c r="W125" s="175">
        <v>36158000</v>
      </c>
      <c r="X125" s="175" t="s">
        <v>1047</v>
      </c>
      <c r="Y125" s="175" t="s">
        <v>22</v>
      </c>
      <c r="Z125" s="175">
        <v>2</v>
      </c>
      <c r="AA125" s="175" t="s">
        <v>1049</v>
      </c>
      <c r="AB125" s="175" t="s">
        <v>1048</v>
      </c>
      <c r="AC125" s="176" t="s">
        <v>1034</v>
      </c>
      <c r="AD125" s="185" t="s">
        <v>6684</v>
      </c>
      <c r="AE125" s="183">
        <v>5470000</v>
      </c>
      <c r="AF125" s="183" t="s">
        <v>6681</v>
      </c>
      <c r="AG125" s="183" t="s">
        <v>22</v>
      </c>
      <c r="AH125" s="183">
        <v>2</v>
      </c>
      <c r="AI125" s="183" t="s">
        <v>6683</v>
      </c>
      <c r="AJ125" s="183" t="s">
        <v>6682</v>
      </c>
      <c r="AK125" s="184" t="s">
        <v>6557</v>
      </c>
      <c r="AL125" s="185" t="s">
        <v>6688</v>
      </c>
      <c r="AM125" s="175">
        <v>3670000</v>
      </c>
      <c r="AN125" s="175" t="s">
        <v>6685</v>
      </c>
      <c r="AO125" s="175" t="s">
        <v>22</v>
      </c>
      <c r="AP125" s="175">
        <v>2</v>
      </c>
      <c r="AQ125" s="175" t="s">
        <v>6687</v>
      </c>
      <c r="AR125" s="175" t="s">
        <v>6686</v>
      </c>
      <c r="AS125" s="176" t="s">
        <v>6557</v>
      </c>
      <c r="AT125" s="186" t="s">
        <v>869</v>
      </c>
      <c r="AU125" s="183" t="s">
        <v>14</v>
      </c>
      <c r="AV125" s="183">
        <v>0</v>
      </c>
      <c r="AW125" s="183" t="s">
        <v>22</v>
      </c>
      <c r="AX125" s="183">
        <v>2</v>
      </c>
      <c r="AY125" s="183" t="s">
        <v>868</v>
      </c>
      <c r="AZ125" s="183">
        <v>0</v>
      </c>
      <c r="BA125" s="184" t="s">
        <v>588</v>
      </c>
      <c r="BB125" s="185" t="s">
        <v>867</v>
      </c>
      <c r="BC125" s="175" t="s">
        <v>14</v>
      </c>
      <c r="BD125" s="175">
        <v>0</v>
      </c>
      <c r="BE125" s="175" t="s">
        <v>22</v>
      </c>
      <c r="BF125" s="175">
        <v>2</v>
      </c>
      <c r="BG125" s="175" t="s">
        <v>866</v>
      </c>
      <c r="BH125" s="175">
        <v>0</v>
      </c>
      <c r="BI125" s="176" t="s">
        <v>588</v>
      </c>
      <c r="BJ125" s="186" t="s">
        <v>865</v>
      </c>
      <c r="BK125" s="186" t="s">
        <v>14</v>
      </c>
      <c r="BL125" s="186">
        <v>0</v>
      </c>
      <c r="BM125" s="186" t="s">
        <v>22</v>
      </c>
      <c r="BN125" s="186">
        <v>2</v>
      </c>
      <c r="BO125" s="186" t="s">
        <v>864</v>
      </c>
      <c r="BP125" s="183">
        <v>0</v>
      </c>
      <c r="BQ125" s="187" t="s">
        <v>588</v>
      </c>
      <c r="BR125" s="185" t="s">
        <v>857</v>
      </c>
      <c r="BS125" s="179">
        <v>0</v>
      </c>
      <c r="BT125" s="179">
        <v>0</v>
      </c>
      <c r="BU125" s="179" t="s">
        <v>22</v>
      </c>
      <c r="BV125" s="179">
        <v>2</v>
      </c>
      <c r="BW125" s="179" t="s">
        <v>856</v>
      </c>
      <c r="BX125" s="179">
        <v>0</v>
      </c>
      <c r="BY125" s="176" t="s">
        <v>588</v>
      </c>
      <c r="BZ125" s="186" t="s">
        <v>859</v>
      </c>
      <c r="CA125" s="186">
        <v>0</v>
      </c>
      <c r="CB125" s="186">
        <v>0</v>
      </c>
      <c r="CC125" s="186" t="s">
        <v>22</v>
      </c>
      <c r="CD125" s="186">
        <v>2</v>
      </c>
      <c r="CE125" s="186" t="s">
        <v>858</v>
      </c>
      <c r="CF125" s="186">
        <v>0</v>
      </c>
      <c r="CG125" s="187" t="s">
        <v>588</v>
      </c>
      <c r="CH125" s="185" t="s">
        <v>8419</v>
      </c>
      <c r="CI125" s="186" t="e">
        <v>#N/A</v>
      </c>
      <c r="CJ125" s="186" t="e">
        <v>#N/A</v>
      </c>
      <c r="CK125" s="186" t="e">
        <v>#N/A</v>
      </c>
      <c r="CL125" s="186" t="e">
        <v>#N/A</v>
      </c>
      <c r="CM125" s="186" t="e">
        <v>#N/A</v>
      </c>
      <c r="CN125" s="186" t="e">
        <v>#N/A</v>
      </c>
      <c r="CO125" s="188" t="e">
        <v>#N/A</v>
      </c>
      <c r="CP125" s="186" t="s">
        <v>863</v>
      </c>
      <c r="CQ125" s="179" t="s">
        <v>14</v>
      </c>
      <c r="CR125" s="179">
        <v>0</v>
      </c>
      <c r="CS125" s="179" t="s">
        <v>22</v>
      </c>
      <c r="CT125" s="179">
        <v>2</v>
      </c>
      <c r="CU125" s="179" t="s">
        <v>862</v>
      </c>
      <c r="CV125" s="179">
        <v>0</v>
      </c>
      <c r="CW125" s="176" t="s">
        <v>588</v>
      </c>
      <c r="CX125" s="186" t="s">
        <v>6692</v>
      </c>
      <c r="CY125" s="183">
        <v>1909000</v>
      </c>
      <c r="CZ125" s="183" t="s">
        <v>6689</v>
      </c>
      <c r="DA125" s="183" t="s">
        <v>60</v>
      </c>
      <c r="DB125" s="183">
        <v>3</v>
      </c>
      <c r="DC125" s="183" t="s">
        <v>6691</v>
      </c>
      <c r="DD125" s="183" t="s">
        <v>6690</v>
      </c>
      <c r="DE125" s="189" t="s">
        <v>6557</v>
      </c>
      <c r="DF125" s="185" t="s">
        <v>6693</v>
      </c>
      <c r="DG125" s="175">
        <v>30687000</v>
      </c>
      <c r="DH125" s="179" t="s">
        <v>6689</v>
      </c>
      <c r="DI125" s="179" t="s">
        <v>60</v>
      </c>
      <c r="DJ125" s="179">
        <v>3</v>
      </c>
      <c r="DK125" s="179" t="s">
        <v>6691</v>
      </c>
      <c r="DL125" s="179" t="s">
        <v>6690</v>
      </c>
      <c r="DM125" s="176" t="s">
        <v>6557</v>
      </c>
      <c r="DN125" s="186" t="s">
        <v>6694</v>
      </c>
      <c r="DO125" s="183">
        <v>3562000</v>
      </c>
      <c r="DP125" s="186" t="s">
        <v>6689</v>
      </c>
      <c r="DQ125" s="186" t="s">
        <v>60</v>
      </c>
      <c r="DR125" s="186">
        <v>3</v>
      </c>
      <c r="DS125" s="186" t="s">
        <v>6691</v>
      </c>
      <c r="DT125" s="186" t="s">
        <v>6690</v>
      </c>
      <c r="DU125" s="187" t="s">
        <v>6557</v>
      </c>
      <c r="DV125" s="185" t="s">
        <v>6695</v>
      </c>
      <c r="DW125" s="175">
        <v>1652000</v>
      </c>
      <c r="DX125" s="179" t="s">
        <v>6689</v>
      </c>
      <c r="DY125" s="179" t="s">
        <v>60</v>
      </c>
      <c r="DZ125" s="179">
        <v>3</v>
      </c>
      <c r="EA125" s="179" t="s">
        <v>6691</v>
      </c>
      <c r="EB125" s="179" t="s">
        <v>6690</v>
      </c>
      <c r="EC125" s="176" t="s">
        <v>6557</v>
      </c>
      <c r="ED125" s="186" t="s">
        <v>6696</v>
      </c>
      <c r="EE125" s="183">
        <v>257000</v>
      </c>
      <c r="EF125" s="186" t="s">
        <v>6689</v>
      </c>
      <c r="EG125" s="186" t="s">
        <v>60</v>
      </c>
      <c r="EH125" s="186">
        <v>3</v>
      </c>
      <c r="EI125" s="186" t="s">
        <v>6691</v>
      </c>
      <c r="EJ125" s="186" t="s">
        <v>6690</v>
      </c>
      <c r="EK125" s="187" t="s">
        <v>6557</v>
      </c>
      <c r="EL125" s="185" t="s">
        <v>6697</v>
      </c>
      <c r="EM125" s="175">
        <v>0</v>
      </c>
      <c r="EN125" s="179" t="s">
        <v>6689</v>
      </c>
      <c r="EO125" s="179" t="s">
        <v>60</v>
      </c>
      <c r="EP125" s="179">
        <v>3</v>
      </c>
      <c r="EQ125" s="179" t="s">
        <v>6691</v>
      </c>
      <c r="ER125" s="179" t="s">
        <v>6690</v>
      </c>
      <c r="ES125" s="176" t="s">
        <v>6557</v>
      </c>
      <c r="ET125" s="186" t="s">
        <v>3654</v>
      </c>
      <c r="EU125" s="186">
        <v>407</v>
      </c>
      <c r="EV125" s="186" t="s">
        <v>3641</v>
      </c>
      <c r="EW125" s="186" t="s">
        <v>60</v>
      </c>
      <c r="EX125" s="186">
        <v>3</v>
      </c>
      <c r="EY125" s="186" t="s">
        <v>3643</v>
      </c>
      <c r="EZ125" s="186" t="s">
        <v>3642</v>
      </c>
      <c r="FA125" s="187" t="s">
        <v>3409</v>
      </c>
      <c r="FB125" s="185" t="s">
        <v>861</v>
      </c>
      <c r="FC125" s="179">
        <v>2</v>
      </c>
      <c r="FD125" s="179">
        <v>0</v>
      </c>
      <c r="FE125" s="179" t="s">
        <v>22</v>
      </c>
      <c r="FF125" s="179">
        <v>2</v>
      </c>
      <c r="FG125" s="179" t="s">
        <v>860</v>
      </c>
      <c r="FH125" s="179">
        <v>0</v>
      </c>
      <c r="FI125" s="176" t="s">
        <v>588</v>
      </c>
      <c r="FJ125" s="185" t="s">
        <v>875</v>
      </c>
      <c r="FK125" s="186" t="s">
        <v>14</v>
      </c>
      <c r="FL125" s="186">
        <v>0</v>
      </c>
      <c r="FM125" s="186" t="s">
        <v>22</v>
      </c>
      <c r="FN125" s="186">
        <v>2</v>
      </c>
      <c r="FO125" s="186" t="s">
        <v>874</v>
      </c>
      <c r="FP125" s="183">
        <v>0</v>
      </c>
      <c r="FQ125" s="184" t="s">
        <v>588</v>
      </c>
      <c r="FR125" s="185" t="s">
        <v>876</v>
      </c>
      <c r="FS125" s="179" t="s">
        <v>14</v>
      </c>
      <c r="FT125" s="179">
        <v>0</v>
      </c>
      <c r="FU125" s="179" t="s">
        <v>22</v>
      </c>
      <c r="FV125" s="179">
        <v>2</v>
      </c>
      <c r="FW125" s="179" t="s">
        <v>874</v>
      </c>
      <c r="FX125" s="179">
        <v>0</v>
      </c>
      <c r="FY125" s="176" t="s">
        <v>588</v>
      </c>
      <c r="FZ125" s="186" t="s">
        <v>3655</v>
      </c>
      <c r="GA125" s="186">
        <v>0</v>
      </c>
      <c r="GB125" s="186" t="s">
        <v>2814</v>
      </c>
      <c r="GC125" s="186" t="s">
        <v>22</v>
      </c>
      <c r="GD125" s="186">
        <v>2</v>
      </c>
      <c r="GE125" s="186" t="s">
        <v>3301</v>
      </c>
      <c r="GF125" s="186" t="s">
        <v>3300</v>
      </c>
      <c r="GG125" s="187" t="s">
        <v>3409</v>
      </c>
      <c r="GH125" s="185" t="s">
        <v>3661</v>
      </c>
      <c r="GI125" s="179">
        <v>0</v>
      </c>
      <c r="GJ125" s="179" t="s">
        <v>2814</v>
      </c>
      <c r="GK125" s="179" t="s">
        <v>22</v>
      </c>
      <c r="GL125" s="179">
        <v>2</v>
      </c>
      <c r="GM125" s="179" t="s">
        <v>3301</v>
      </c>
      <c r="GN125" s="179" t="s">
        <v>3300</v>
      </c>
      <c r="GO125" s="176" t="s">
        <v>3409</v>
      </c>
      <c r="GP125" s="186" t="s">
        <v>3656</v>
      </c>
      <c r="GQ125" s="186">
        <v>1</v>
      </c>
      <c r="GR125" s="186" t="s">
        <v>2814</v>
      </c>
      <c r="GS125" s="186" t="s">
        <v>22</v>
      </c>
      <c r="GT125" s="186">
        <v>2</v>
      </c>
      <c r="GU125" s="186" t="s">
        <v>3301</v>
      </c>
      <c r="GV125" s="186" t="s">
        <v>3300</v>
      </c>
      <c r="GW125" s="187" t="s">
        <v>3409</v>
      </c>
      <c r="GX125" s="185" t="s">
        <v>3662</v>
      </c>
      <c r="GY125" s="179">
        <v>0</v>
      </c>
      <c r="GZ125" s="179" t="s">
        <v>2814</v>
      </c>
      <c r="HA125" s="179" t="s">
        <v>22</v>
      </c>
      <c r="HB125" s="179">
        <v>2</v>
      </c>
      <c r="HC125" s="179" t="s">
        <v>3301</v>
      </c>
      <c r="HD125" s="179" t="s">
        <v>3300</v>
      </c>
      <c r="HE125" s="176" t="s">
        <v>3409</v>
      </c>
      <c r="HF125" s="186" t="s">
        <v>3653</v>
      </c>
      <c r="HG125" s="186">
        <v>2</v>
      </c>
      <c r="HH125" s="186" t="s">
        <v>2814</v>
      </c>
      <c r="HI125" s="186" t="s">
        <v>22</v>
      </c>
      <c r="HJ125" s="186">
        <v>2</v>
      </c>
      <c r="HK125" s="186" t="s">
        <v>3301</v>
      </c>
      <c r="HL125" s="186" t="s">
        <v>3300</v>
      </c>
      <c r="HM125" s="187" t="s">
        <v>3409</v>
      </c>
      <c r="HN125" s="185" t="s">
        <v>3660</v>
      </c>
      <c r="HO125" s="179">
        <v>2</v>
      </c>
      <c r="HP125" s="179" t="s">
        <v>2814</v>
      </c>
      <c r="HQ125" s="179" t="s">
        <v>22</v>
      </c>
      <c r="HR125" s="179">
        <v>2</v>
      </c>
      <c r="HS125" s="179" t="s">
        <v>3301</v>
      </c>
      <c r="HT125" s="179" t="s">
        <v>3300</v>
      </c>
      <c r="HU125" s="176" t="s">
        <v>3409</v>
      </c>
      <c r="HV125" s="186" t="s">
        <v>3657</v>
      </c>
      <c r="HW125" s="186">
        <v>0</v>
      </c>
      <c r="HX125" s="186" t="s">
        <v>2814</v>
      </c>
      <c r="HY125" s="186" t="s">
        <v>22</v>
      </c>
      <c r="HZ125" s="186">
        <v>2</v>
      </c>
      <c r="IA125" s="186" t="s">
        <v>3301</v>
      </c>
      <c r="IB125" s="186" t="s">
        <v>3300</v>
      </c>
      <c r="IC125" s="187" t="s">
        <v>3409</v>
      </c>
      <c r="ID125" s="185" t="s">
        <v>3659</v>
      </c>
      <c r="IE125" s="179">
        <v>3</v>
      </c>
      <c r="IF125" s="179" t="s">
        <v>2814</v>
      </c>
      <c r="IG125" s="179" t="s">
        <v>22</v>
      </c>
      <c r="IH125" s="179">
        <v>2</v>
      </c>
      <c r="II125" s="179" t="s">
        <v>3301</v>
      </c>
      <c r="IJ125" s="179" t="s">
        <v>3300</v>
      </c>
      <c r="IK125" s="176" t="s">
        <v>3409</v>
      </c>
      <c r="IL125" s="186" t="s">
        <v>3658</v>
      </c>
      <c r="IM125" s="186">
        <v>0</v>
      </c>
      <c r="IN125" s="186" t="s">
        <v>2814</v>
      </c>
      <c r="IO125" s="186" t="s">
        <v>22</v>
      </c>
      <c r="IP125" s="186">
        <v>2</v>
      </c>
      <c r="IQ125" s="186" t="s">
        <v>3301</v>
      </c>
      <c r="IR125" s="186" t="s">
        <v>3300</v>
      </c>
      <c r="IS125" s="187" t="s">
        <v>3409</v>
      </c>
    </row>
    <row r="126" spans="1:253" s="281" customFormat="1" ht="12.75" customHeight="1" x14ac:dyDescent="0.25">
      <c r="A126" s="281" t="s">
        <v>877</v>
      </c>
      <c r="B126" s="281" t="s">
        <v>7953</v>
      </c>
      <c r="C126" s="281" t="s">
        <v>878</v>
      </c>
      <c r="D126" s="281" t="s">
        <v>834</v>
      </c>
      <c r="E126" s="281" t="s">
        <v>7586</v>
      </c>
      <c r="F126" s="281" t="s">
        <v>3113</v>
      </c>
      <c r="G126" s="174">
        <v>83430000</v>
      </c>
      <c r="H126" s="175" t="s">
        <v>2252</v>
      </c>
      <c r="I126" s="175" t="s">
        <v>22</v>
      </c>
      <c r="J126" s="175">
        <v>2</v>
      </c>
      <c r="K126" s="175" t="s">
        <v>3110</v>
      </c>
      <c r="L126" s="175" t="s">
        <v>887</v>
      </c>
      <c r="M126" s="176" t="s">
        <v>2990</v>
      </c>
      <c r="N126" s="190" t="s">
        <v>888</v>
      </c>
      <c r="O126" s="177">
        <v>177504</v>
      </c>
      <c r="P126" s="177" t="s">
        <v>886</v>
      </c>
      <c r="Q126" s="177" t="s">
        <v>22</v>
      </c>
      <c r="R126" s="177">
        <v>2</v>
      </c>
      <c r="S126" s="177">
        <v>0</v>
      </c>
      <c r="T126" s="177" t="s">
        <v>887</v>
      </c>
      <c r="U126" s="178" t="s">
        <v>588</v>
      </c>
      <c r="V126" s="190" t="s">
        <v>892</v>
      </c>
      <c r="W126" s="175">
        <v>37626000</v>
      </c>
      <c r="X126" s="175" t="s">
        <v>889</v>
      </c>
      <c r="Y126" s="175" t="s">
        <v>22</v>
      </c>
      <c r="Z126" s="175">
        <v>2</v>
      </c>
      <c r="AA126" s="175" t="s">
        <v>891</v>
      </c>
      <c r="AB126" s="175" t="s">
        <v>890</v>
      </c>
      <c r="AC126" s="176" t="s">
        <v>588</v>
      </c>
      <c r="AD126" s="190" t="s">
        <v>6664</v>
      </c>
      <c r="AE126" s="183">
        <v>5800000</v>
      </c>
      <c r="AF126" s="183" t="s">
        <v>6661</v>
      </c>
      <c r="AG126" s="183" t="s">
        <v>22</v>
      </c>
      <c r="AH126" s="183">
        <v>2</v>
      </c>
      <c r="AI126" s="183" t="s">
        <v>6663</v>
      </c>
      <c r="AJ126" s="183" t="s">
        <v>6662</v>
      </c>
      <c r="AK126" s="184" t="s">
        <v>6557</v>
      </c>
      <c r="AL126" s="190" t="s">
        <v>6668</v>
      </c>
      <c r="AM126" s="175">
        <v>4000000</v>
      </c>
      <c r="AN126" s="175" t="s">
        <v>6665</v>
      </c>
      <c r="AO126" s="175" t="s">
        <v>22</v>
      </c>
      <c r="AP126" s="175">
        <v>2</v>
      </c>
      <c r="AQ126" s="175" t="s">
        <v>6667</v>
      </c>
      <c r="AR126" s="175" t="s">
        <v>6666</v>
      </c>
      <c r="AS126" s="176" t="s">
        <v>6557</v>
      </c>
      <c r="AT126" s="191" t="s">
        <v>885</v>
      </c>
      <c r="AU126" s="183" t="s">
        <v>14</v>
      </c>
      <c r="AV126" s="183">
        <v>0</v>
      </c>
      <c r="AW126" s="183" t="s">
        <v>22</v>
      </c>
      <c r="AX126" s="183">
        <v>2</v>
      </c>
      <c r="AY126" s="183">
        <v>0</v>
      </c>
      <c r="AZ126" s="183">
        <v>0</v>
      </c>
      <c r="BA126" s="184" t="s">
        <v>588</v>
      </c>
      <c r="BB126" s="190" t="s">
        <v>884</v>
      </c>
      <c r="BC126" s="175" t="s">
        <v>14</v>
      </c>
      <c r="BD126" s="175">
        <v>0</v>
      </c>
      <c r="BE126" s="175" t="s">
        <v>22</v>
      </c>
      <c r="BF126" s="175">
        <v>2</v>
      </c>
      <c r="BG126" s="175">
        <v>0</v>
      </c>
      <c r="BH126" s="175">
        <v>0</v>
      </c>
      <c r="BI126" s="176" t="s">
        <v>588</v>
      </c>
      <c r="BJ126" s="191" t="s">
        <v>6671</v>
      </c>
      <c r="BK126" s="191">
        <v>31</v>
      </c>
      <c r="BL126" s="191" t="s">
        <v>6669</v>
      </c>
      <c r="BM126" s="191" t="s">
        <v>60</v>
      </c>
      <c r="BN126" s="191">
        <v>3</v>
      </c>
      <c r="BO126" s="191" t="s">
        <v>6670</v>
      </c>
      <c r="BP126" s="183" t="s">
        <v>2742</v>
      </c>
      <c r="BQ126" s="192" t="s">
        <v>6557</v>
      </c>
      <c r="BR126" s="190" t="s">
        <v>879</v>
      </c>
      <c r="BS126" s="193">
        <v>0</v>
      </c>
      <c r="BT126" s="193">
        <v>0</v>
      </c>
      <c r="BU126" s="193" t="s">
        <v>22</v>
      </c>
      <c r="BV126" s="193">
        <v>2</v>
      </c>
      <c r="BW126" s="193">
        <v>0</v>
      </c>
      <c r="BX126" s="193">
        <v>0</v>
      </c>
      <c r="BY126" s="176" t="s">
        <v>588</v>
      </c>
      <c r="BZ126" s="191" t="s">
        <v>880</v>
      </c>
      <c r="CA126" s="191">
        <v>0</v>
      </c>
      <c r="CB126" s="191">
        <v>0</v>
      </c>
      <c r="CC126" s="191" t="s">
        <v>22</v>
      </c>
      <c r="CD126" s="191">
        <v>2</v>
      </c>
      <c r="CE126" s="191">
        <v>0</v>
      </c>
      <c r="CF126" s="191">
        <v>0</v>
      </c>
      <c r="CG126" s="192" t="s">
        <v>588</v>
      </c>
      <c r="CH126" s="190" t="s">
        <v>8420</v>
      </c>
      <c r="CI126" s="191" t="e">
        <v>#N/A</v>
      </c>
      <c r="CJ126" s="191" t="e">
        <v>#N/A</v>
      </c>
      <c r="CK126" s="191" t="e">
        <v>#N/A</v>
      </c>
      <c r="CL126" s="191" t="e">
        <v>#N/A</v>
      </c>
      <c r="CM126" s="191" t="e">
        <v>#N/A</v>
      </c>
      <c r="CN126" s="191" t="e">
        <v>#N/A</v>
      </c>
      <c r="CO126" s="194" t="e">
        <v>#N/A</v>
      </c>
      <c r="CP126" s="191" t="s">
        <v>883</v>
      </c>
      <c r="CQ126" s="193" t="s">
        <v>14</v>
      </c>
      <c r="CR126" s="193">
        <v>0</v>
      </c>
      <c r="CS126" s="193" t="s">
        <v>22</v>
      </c>
      <c r="CT126" s="193">
        <v>2</v>
      </c>
      <c r="CU126" s="193">
        <v>0</v>
      </c>
      <c r="CV126" s="193">
        <v>0</v>
      </c>
      <c r="CW126" s="176" t="s">
        <v>588</v>
      </c>
      <c r="CX126" s="191" t="s">
        <v>6675</v>
      </c>
      <c r="CY126" s="183">
        <v>2239000</v>
      </c>
      <c r="CZ126" s="183" t="s">
        <v>6672</v>
      </c>
      <c r="DA126" s="183" t="s">
        <v>60</v>
      </c>
      <c r="DB126" s="183">
        <v>3</v>
      </c>
      <c r="DC126" s="183" t="s">
        <v>6674</v>
      </c>
      <c r="DD126" s="183" t="s">
        <v>6673</v>
      </c>
      <c r="DE126" s="189" t="s">
        <v>6557</v>
      </c>
      <c r="DF126" s="190" t="s">
        <v>6676</v>
      </c>
      <c r="DG126" s="175">
        <v>31826000</v>
      </c>
      <c r="DH126" s="193" t="s">
        <v>6672</v>
      </c>
      <c r="DI126" s="193" t="s">
        <v>60</v>
      </c>
      <c r="DJ126" s="193">
        <v>3</v>
      </c>
      <c r="DK126" s="193" t="s">
        <v>6674</v>
      </c>
      <c r="DL126" s="193" t="s">
        <v>6673</v>
      </c>
      <c r="DM126" s="176" t="s">
        <v>6557</v>
      </c>
      <c r="DN126" s="191" t="s">
        <v>6677</v>
      </c>
      <c r="DO126" s="183">
        <v>3562000</v>
      </c>
      <c r="DP126" s="191" t="s">
        <v>6672</v>
      </c>
      <c r="DQ126" s="191" t="s">
        <v>60</v>
      </c>
      <c r="DR126" s="191">
        <v>3</v>
      </c>
      <c r="DS126" s="191" t="s">
        <v>6674</v>
      </c>
      <c r="DT126" s="191" t="s">
        <v>6673</v>
      </c>
      <c r="DU126" s="192" t="s">
        <v>6557</v>
      </c>
      <c r="DV126" s="190" t="s">
        <v>6678</v>
      </c>
      <c r="DW126" s="175">
        <v>1652000</v>
      </c>
      <c r="DX126" s="193" t="s">
        <v>6672</v>
      </c>
      <c r="DY126" s="193" t="s">
        <v>60</v>
      </c>
      <c r="DZ126" s="193">
        <v>3</v>
      </c>
      <c r="EA126" s="193" t="s">
        <v>6674</v>
      </c>
      <c r="EB126" s="193" t="s">
        <v>6673</v>
      </c>
      <c r="EC126" s="176" t="s">
        <v>6557</v>
      </c>
      <c r="ED126" s="191" t="s">
        <v>6679</v>
      </c>
      <c r="EE126" s="183">
        <v>587000</v>
      </c>
      <c r="EF126" s="191" t="s">
        <v>6672</v>
      </c>
      <c r="EG126" s="191" t="s">
        <v>60</v>
      </c>
      <c r="EH126" s="191">
        <v>3</v>
      </c>
      <c r="EI126" s="191" t="s">
        <v>6674</v>
      </c>
      <c r="EJ126" s="191" t="s">
        <v>6673</v>
      </c>
      <c r="EK126" s="192" t="s">
        <v>6557</v>
      </c>
      <c r="EL126" s="190" t="s">
        <v>6680</v>
      </c>
      <c r="EM126" s="175">
        <v>0</v>
      </c>
      <c r="EN126" s="193" t="s">
        <v>6672</v>
      </c>
      <c r="EO126" s="193" t="s">
        <v>60</v>
      </c>
      <c r="EP126" s="193">
        <v>3</v>
      </c>
      <c r="EQ126" s="193" t="s">
        <v>6674</v>
      </c>
      <c r="ER126" s="193" t="s">
        <v>6673</v>
      </c>
      <c r="ES126" s="176" t="s">
        <v>6557</v>
      </c>
      <c r="ET126" s="191" t="s">
        <v>3664</v>
      </c>
      <c r="EU126" s="191">
        <v>407</v>
      </c>
      <c r="EV126" s="191" t="s">
        <v>3641</v>
      </c>
      <c r="EW126" s="191" t="s">
        <v>60</v>
      </c>
      <c r="EX126" s="191">
        <v>3</v>
      </c>
      <c r="EY126" s="191" t="s">
        <v>3643</v>
      </c>
      <c r="EZ126" s="191" t="s">
        <v>3642</v>
      </c>
      <c r="FA126" s="192" t="s">
        <v>3409</v>
      </c>
      <c r="FB126" s="190" t="s">
        <v>882</v>
      </c>
      <c r="FC126" s="193">
        <v>2</v>
      </c>
      <c r="FD126" s="193">
        <v>0</v>
      </c>
      <c r="FE126" s="193" t="s">
        <v>22</v>
      </c>
      <c r="FF126" s="193">
        <v>2</v>
      </c>
      <c r="FG126" s="193" t="s">
        <v>881</v>
      </c>
      <c r="FH126" s="193">
        <v>0</v>
      </c>
      <c r="FI126" s="176" t="s">
        <v>588</v>
      </c>
      <c r="FJ126" s="190" t="s">
        <v>894</v>
      </c>
      <c r="FK126" s="191" t="s">
        <v>14</v>
      </c>
      <c r="FL126" s="191">
        <v>0</v>
      </c>
      <c r="FM126" s="191" t="s">
        <v>22</v>
      </c>
      <c r="FN126" s="191">
        <v>2</v>
      </c>
      <c r="FO126" s="191" t="s">
        <v>893</v>
      </c>
      <c r="FP126" s="183">
        <v>0</v>
      </c>
      <c r="FQ126" s="184" t="s">
        <v>588</v>
      </c>
      <c r="FR126" s="190" t="s">
        <v>896</v>
      </c>
      <c r="FS126" s="193" t="s">
        <v>14</v>
      </c>
      <c r="FT126" s="193">
        <v>0</v>
      </c>
      <c r="FU126" s="193" t="s">
        <v>22</v>
      </c>
      <c r="FV126" s="193">
        <v>2</v>
      </c>
      <c r="FW126" s="193" t="s">
        <v>895</v>
      </c>
      <c r="FX126" s="193">
        <v>0</v>
      </c>
      <c r="FY126" s="176" t="s">
        <v>588</v>
      </c>
      <c r="FZ126" s="191" t="s">
        <v>3665</v>
      </c>
      <c r="GA126" s="191">
        <v>0</v>
      </c>
      <c r="GB126" s="191" t="s">
        <v>2814</v>
      </c>
      <c r="GC126" s="191" t="s">
        <v>22</v>
      </c>
      <c r="GD126" s="191">
        <v>2</v>
      </c>
      <c r="GE126" s="191" t="s">
        <v>3301</v>
      </c>
      <c r="GF126" s="191" t="s">
        <v>3300</v>
      </c>
      <c r="GG126" s="192" t="s">
        <v>3409</v>
      </c>
      <c r="GH126" s="190" t="s">
        <v>3671</v>
      </c>
      <c r="GI126" s="193">
        <v>0</v>
      </c>
      <c r="GJ126" s="193" t="s">
        <v>2814</v>
      </c>
      <c r="GK126" s="193" t="s">
        <v>22</v>
      </c>
      <c r="GL126" s="193">
        <v>2</v>
      </c>
      <c r="GM126" s="193" t="s">
        <v>3301</v>
      </c>
      <c r="GN126" s="193" t="s">
        <v>3300</v>
      </c>
      <c r="GO126" s="176" t="s">
        <v>3409</v>
      </c>
      <c r="GP126" s="191" t="s">
        <v>3666</v>
      </c>
      <c r="GQ126" s="191">
        <v>1</v>
      </c>
      <c r="GR126" s="191" t="s">
        <v>2814</v>
      </c>
      <c r="GS126" s="191" t="s">
        <v>22</v>
      </c>
      <c r="GT126" s="191">
        <v>2</v>
      </c>
      <c r="GU126" s="191" t="s">
        <v>3301</v>
      </c>
      <c r="GV126" s="191" t="s">
        <v>3300</v>
      </c>
      <c r="GW126" s="192" t="s">
        <v>3409</v>
      </c>
      <c r="GX126" s="190" t="s">
        <v>3672</v>
      </c>
      <c r="GY126" s="193">
        <v>0</v>
      </c>
      <c r="GZ126" s="193" t="s">
        <v>2814</v>
      </c>
      <c r="HA126" s="193" t="s">
        <v>22</v>
      </c>
      <c r="HB126" s="193">
        <v>2</v>
      </c>
      <c r="HC126" s="193" t="s">
        <v>3301</v>
      </c>
      <c r="HD126" s="193" t="s">
        <v>3300</v>
      </c>
      <c r="HE126" s="176" t="s">
        <v>3409</v>
      </c>
      <c r="HF126" s="191" t="s">
        <v>3663</v>
      </c>
      <c r="HG126" s="191">
        <v>2</v>
      </c>
      <c r="HH126" s="191" t="s">
        <v>2814</v>
      </c>
      <c r="HI126" s="191" t="s">
        <v>22</v>
      </c>
      <c r="HJ126" s="191">
        <v>2</v>
      </c>
      <c r="HK126" s="191" t="s">
        <v>3301</v>
      </c>
      <c r="HL126" s="191" t="s">
        <v>3300</v>
      </c>
      <c r="HM126" s="192" t="s">
        <v>3409</v>
      </c>
      <c r="HN126" s="190" t="s">
        <v>3670</v>
      </c>
      <c r="HO126" s="193">
        <v>2</v>
      </c>
      <c r="HP126" s="193" t="s">
        <v>2814</v>
      </c>
      <c r="HQ126" s="193" t="s">
        <v>22</v>
      </c>
      <c r="HR126" s="193">
        <v>2</v>
      </c>
      <c r="HS126" s="193" t="s">
        <v>3301</v>
      </c>
      <c r="HT126" s="193" t="s">
        <v>3300</v>
      </c>
      <c r="HU126" s="176" t="s">
        <v>3409</v>
      </c>
      <c r="HV126" s="191" t="s">
        <v>3667</v>
      </c>
      <c r="HW126" s="191">
        <v>0</v>
      </c>
      <c r="HX126" s="191" t="s">
        <v>2814</v>
      </c>
      <c r="HY126" s="191" t="s">
        <v>22</v>
      </c>
      <c r="HZ126" s="191">
        <v>2</v>
      </c>
      <c r="IA126" s="191" t="s">
        <v>3301</v>
      </c>
      <c r="IB126" s="191" t="s">
        <v>3300</v>
      </c>
      <c r="IC126" s="192" t="s">
        <v>3409</v>
      </c>
      <c r="ID126" s="190" t="s">
        <v>3669</v>
      </c>
      <c r="IE126" s="193">
        <v>3</v>
      </c>
      <c r="IF126" s="193" t="s">
        <v>2814</v>
      </c>
      <c r="IG126" s="193" t="s">
        <v>22</v>
      </c>
      <c r="IH126" s="193">
        <v>2</v>
      </c>
      <c r="II126" s="193" t="s">
        <v>3301</v>
      </c>
      <c r="IJ126" s="193" t="s">
        <v>3300</v>
      </c>
      <c r="IK126" s="176" t="s">
        <v>3409</v>
      </c>
      <c r="IL126" s="191" t="s">
        <v>3668</v>
      </c>
      <c r="IM126" s="191">
        <v>0</v>
      </c>
      <c r="IN126" s="191" t="s">
        <v>2814</v>
      </c>
      <c r="IO126" s="191" t="s">
        <v>22</v>
      </c>
      <c r="IP126" s="191">
        <v>2</v>
      </c>
      <c r="IQ126" s="191" t="s">
        <v>3301</v>
      </c>
      <c r="IR126" s="191" t="s">
        <v>3300</v>
      </c>
      <c r="IS126" s="192" t="s">
        <v>3409</v>
      </c>
    </row>
    <row r="127" spans="1:253" s="281" customFormat="1" ht="12.75" customHeight="1" x14ac:dyDescent="0.25">
      <c r="A127" s="281" t="s">
        <v>897</v>
      </c>
      <c r="B127" s="281" t="s">
        <v>7945</v>
      </c>
      <c r="C127" s="281" t="s">
        <v>898</v>
      </c>
      <c r="D127" s="281" t="s">
        <v>834</v>
      </c>
      <c r="E127" s="281" t="s">
        <v>7586</v>
      </c>
      <c r="F127" s="281" t="s">
        <v>3114</v>
      </c>
      <c r="G127" s="174">
        <v>83430000</v>
      </c>
      <c r="H127" s="175" t="s">
        <v>2252</v>
      </c>
      <c r="I127" s="175" t="s">
        <v>22</v>
      </c>
      <c r="J127" s="175">
        <v>2</v>
      </c>
      <c r="K127" s="175" t="s">
        <v>3110</v>
      </c>
      <c r="L127" s="175" t="s">
        <v>887</v>
      </c>
      <c r="M127" s="176" t="s">
        <v>2990</v>
      </c>
      <c r="N127" s="185" t="s">
        <v>909</v>
      </c>
      <c r="O127" s="177">
        <v>195587</v>
      </c>
      <c r="P127" s="177" t="s">
        <v>907</v>
      </c>
      <c r="Q127" s="177" t="s">
        <v>22</v>
      </c>
      <c r="R127" s="177">
        <v>2</v>
      </c>
      <c r="S127" s="177">
        <v>0</v>
      </c>
      <c r="T127" s="177" t="s">
        <v>908</v>
      </c>
      <c r="U127" s="178" t="s">
        <v>588</v>
      </c>
      <c r="V127" s="185" t="s">
        <v>919</v>
      </c>
      <c r="W127" s="175">
        <v>12974000</v>
      </c>
      <c r="X127" s="175" t="s">
        <v>917</v>
      </c>
      <c r="Y127" s="175" t="s">
        <v>22</v>
      </c>
      <c r="Z127" s="175">
        <v>2</v>
      </c>
      <c r="AA127" s="175">
        <v>0</v>
      </c>
      <c r="AB127" s="175" t="s">
        <v>918</v>
      </c>
      <c r="AC127" s="176" t="s">
        <v>588</v>
      </c>
      <c r="AD127" s="185" t="s">
        <v>913</v>
      </c>
      <c r="AE127" s="183" t="s">
        <v>14</v>
      </c>
      <c r="AF127" s="183">
        <v>0</v>
      </c>
      <c r="AG127" s="183" t="s">
        <v>22</v>
      </c>
      <c r="AH127" s="183">
        <v>2</v>
      </c>
      <c r="AI127" s="183">
        <v>0</v>
      </c>
      <c r="AJ127" s="183">
        <v>0</v>
      </c>
      <c r="AK127" s="184" t="s">
        <v>588</v>
      </c>
      <c r="AL127" s="185" t="s">
        <v>916</v>
      </c>
      <c r="AM127" s="175" t="s">
        <v>14</v>
      </c>
      <c r="AN127" s="175">
        <v>0</v>
      </c>
      <c r="AO127" s="175" t="s">
        <v>22</v>
      </c>
      <c r="AP127" s="175">
        <v>2</v>
      </c>
      <c r="AQ127" s="175" t="s">
        <v>915</v>
      </c>
      <c r="AR127" s="175" t="s">
        <v>914</v>
      </c>
      <c r="AS127" s="176" t="s">
        <v>588</v>
      </c>
      <c r="AT127" s="186" t="s">
        <v>906</v>
      </c>
      <c r="AU127" s="183" t="s">
        <v>14</v>
      </c>
      <c r="AV127" s="183">
        <v>0</v>
      </c>
      <c r="AW127" s="183" t="s">
        <v>22</v>
      </c>
      <c r="AX127" s="183">
        <v>2</v>
      </c>
      <c r="AY127" s="183">
        <v>0</v>
      </c>
      <c r="AZ127" s="183">
        <v>0</v>
      </c>
      <c r="BA127" s="184" t="s">
        <v>588</v>
      </c>
      <c r="BB127" s="185" t="s">
        <v>905</v>
      </c>
      <c r="BC127" s="175" t="s">
        <v>14</v>
      </c>
      <c r="BD127" s="175">
        <v>0</v>
      </c>
      <c r="BE127" s="175" t="s">
        <v>22</v>
      </c>
      <c r="BF127" s="175">
        <v>2</v>
      </c>
      <c r="BG127" s="175">
        <v>0</v>
      </c>
      <c r="BH127" s="175">
        <v>0</v>
      </c>
      <c r="BI127" s="176" t="s">
        <v>588</v>
      </c>
      <c r="BJ127" s="186" t="s">
        <v>6660</v>
      </c>
      <c r="BK127" s="186">
        <v>85</v>
      </c>
      <c r="BL127" s="186" t="s">
        <v>6658</v>
      </c>
      <c r="BM127" s="186" t="s">
        <v>60</v>
      </c>
      <c r="BN127" s="186">
        <v>3</v>
      </c>
      <c r="BO127" s="186" t="s">
        <v>6659</v>
      </c>
      <c r="BP127" s="183" t="s">
        <v>245</v>
      </c>
      <c r="BQ127" s="187" t="s">
        <v>6557</v>
      </c>
      <c r="BR127" s="185" t="s">
        <v>899</v>
      </c>
      <c r="BS127" s="179" t="s">
        <v>14</v>
      </c>
      <c r="BT127" s="179">
        <v>0</v>
      </c>
      <c r="BU127" s="179" t="s">
        <v>22</v>
      </c>
      <c r="BV127" s="179">
        <v>2</v>
      </c>
      <c r="BW127" s="179">
        <v>0</v>
      </c>
      <c r="BX127" s="179">
        <v>0</v>
      </c>
      <c r="BY127" s="176" t="s">
        <v>588</v>
      </c>
      <c r="BZ127" s="186" t="s">
        <v>900</v>
      </c>
      <c r="CA127" s="186" t="s">
        <v>14</v>
      </c>
      <c r="CB127" s="186" t="s">
        <v>14</v>
      </c>
      <c r="CC127" s="186" t="s">
        <v>14</v>
      </c>
      <c r="CD127" s="186" t="s">
        <v>14</v>
      </c>
      <c r="CE127" s="186">
        <v>0</v>
      </c>
      <c r="CF127" s="186">
        <v>0</v>
      </c>
      <c r="CG127" s="187" t="s">
        <v>588</v>
      </c>
      <c r="CH127" s="185" t="s">
        <v>8421</v>
      </c>
      <c r="CI127" s="186" t="e">
        <v>#N/A</v>
      </c>
      <c r="CJ127" s="186" t="e">
        <v>#N/A</v>
      </c>
      <c r="CK127" s="186" t="e">
        <v>#N/A</v>
      </c>
      <c r="CL127" s="186" t="e">
        <v>#N/A</v>
      </c>
      <c r="CM127" s="186" t="e">
        <v>#N/A</v>
      </c>
      <c r="CN127" s="186" t="e">
        <v>#N/A</v>
      </c>
      <c r="CO127" s="188" t="e">
        <v>#N/A</v>
      </c>
      <c r="CP127" s="186" t="s">
        <v>903</v>
      </c>
      <c r="CQ127" s="179" t="s">
        <v>14</v>
      </c>
      <c r="CR127" s="179">
        <v>0</v>
      </c>
      <c r="CS127" s="179" t="s">
        <v>22</v>
      </c>
      <c r="CT127" s="179">
        <v>2</v>
      </c>
      <c r="CU127" s="179">
        <v>0</v>
      </c>
      <c r="CV127" s="179">
        <v>0</v>
      </c>
      <c r="CW127" s="176" t="s">
        <v>588</v>
      </c>
      <c r="CX127" s="186" t="s">
        <v>923</v>
      </c>
      <c r="CY127" s="183" t="s">
        <v>14</v>
      </c>
      <c r="CZ127" s="183">
        <v>0</v>
      </c>
      <c r="DA127" s="183" t="s">
        <v>22</v>
      </c>
      <c r="DB127" s="183">
        <v>2</v>
      </c>
      <c r="DC127" s="183" t="s">
        <v>910</v>
      </c>
      <c r="DD127" s="183">
        <v>0</v>
      </c>
      <c r="DE127" s="189" t="s">
        <v>588</v>
      </c>
      <c r="DF127" s="185" t="s">
        <v>911</v>
      </c>
      <c r="DG127" s="175" t="s">
        <v>14</v>
      </c>
      <c r="DH127" s="179">
        <v>0</v>
      </c>
      <c r="DI127" s="179" t="s">
        <v>22</v>
      </c>
      <c r="DJ127" s="179">
        <v>2</v>
      </c>
      <c r="DK127" s="179" t="s">
        <v>910</v>
      </c>
      <c r="DL127" s="179">
        <v>0</v>
      </c>
      <c r="DM127" s="176" t="s">
        <v>588</v>
      </c>
      <c r="DN127" s="186" t="s">
        <v>925</v>
      </c>
      <c r="DO127" s="183" t="s">
        <v>14</v>
      </c>
      <c r="DP127" s="186">
        <v>0</v>
      </c>
      <c r="DQ127" s="186" t="s">
        <v>22</v>
      </c>
      <c r="DR127" s="186">
        <v>2</v>
      </c>
      <c r="DS127" s="186" t="s">
        <v>910</v>
      </c>
      <c r="DT127" s="186">
        <v>0</v>
      </c>
      <c r="DU127" s="187" t="s">
        <v>588</v>
      </c>
      <c r="DV127" s="185" t="s">
        <v>912</v>
      </c>
      <c r="DW127" s="175" t="s">
        <v>14</v>
      </c>
      <c r="DX127" s="179">
        <v>0</v>
      </c>
      <c r="DY127" s="179" t="s">
        <v>22</v>
      </c>
      <c r="DZ127" s="179">
        <v>2</v>
      </c>
      <c r="EA127" s="179" t="s">
        <v>910</v>
      </c>
      <c r="EB127" s="179">
        <v>0</v>
      </c>
      <c r="EC127" s="176" t="s">
        <v>588</v>
      </c>
      <c r="ED127" s="186" t="s">
        <v>924</v>
      </c>
      <c r="EE127" s="183" t="s">
        <v>14</v>
      </c>
      <c r="EF127" s="186">
        <v>0</v>
      </c>
      <c r="EG127" s="186" t="s">
        <v>22</v>
      </c>
      <c r="EH127" s="186">
        <v>2</v>
      </c>
      <c r="EI127" s="186" t="s">
        <v>910</v>
      </c>
      <c r="EJ127" s="186">
        <v>0</v>
      </c>
      <c r="EK127" s="187" t="s">
        <v>588</v>
      </c>
      <c r="EL127" s="185" t="s">
        <v>904</v>
      </c>
      <c r="EM127" s="175" t="s">
        <v>14</v>
      </c>
      <c r="EN127" s="179">
        <v>0</v>
      </c>
      <c r="EO127" s="179" t="s">
        <v>22</v>
      </c>
      <c r="EP127" s="179">
        <v>2</v>
      </c>
      <c r="EQ127" s="179">
        <v>0</v>
      </c>
      <c r="ER127" s="179">
        <v>0</v>
      </c>
      <c r="ES127" s="176" t="s">
        <v>588</v>
      </c>
      <c r="ET127" s="186" t="s">
        <v>3674</v>
      </c>
      <c r="EU127" s="186">
        <v>407</v>
      </c>
      <c r="EV127" s="186" t="s">
        <v>3641</v>
      </c>
      <c r="EW127" s="186" t="s">
        <v>60</v>
      </c>
      <c r="EX127" s="186">
        <v>3</v>
      </c>
      <c r="EY127" s="186" t="s">
        <v>3643</v>
      </c>
      <c r="EZ127" s="186" t="s">
        <v>3642</v>
      </c>
      <c r="FA127" s="187" t="s">
        <v>3409</v>
      </c>
      <c r="FB127" s="185" t="s">
        <v>902</v>
      </c>
      <c r="FC127" s="179">
        <v>3</v>
      </c>
      <c r="FD127" s="179">
        <v>0</v>
      </c>
      <c r="FE127" s="179" t="s">
        <v>22</v>
      </c>
      <c r="FF127" s="179">
        <v>2</v>
      </c>
      <c r="FG127" s="179" t="s">
        <v>901</v>
      </c>
      <c r="FH127" s="179">
        <v>0</v>
      </c>
      <c r="FI127" s="176" t="s">
        <v>588</v>
      </c>
      <c r="FJ127" s="185" t="s">
        <v>921</v>
      </c>
      <c r="FK127" s="186" t="s">
        <v>14</v>
      </c>
      <c r="FL127" s="186">
        <v>0</v>
      </c>
      <c r="FM127" s="186" t="s">
        <v>22</v>
      </c>
      <c r="FN127" s="186">
        <v>2</v>
      </c>
      <c r="FO127" s="186" t="s">
        <v>920</v>
      </c>
      <c r="FP127" s="183">
        <v>0</v>
      </c>
      <c r="FQ127" s="184" t="s">
        <v>588</v>
      </c>
      <c r="FR127" s="185" t="s">
        <v>922</v>
      </c>
      <c r="FS127" s="179" t="s">
        <v>14</v>
      </c>
      <c r="FT127" s="179">
        <v>0</v>
      </c>
      <c r="FU127" s="179" t="s">
        <v>22</v>
      </c>
      <c r="FV127" s="179">
        <v>2</v>
      </c>
      <c r="FW127" s="179" t="s">
        <v>920</v>
      </c>
      <c r="FX127" s="179">
        <v>0</v>
      </c>
      <c r="FY127" s="176" t="s">
        <v>588</v>
      </c>
      <c r="FZ127" s="186" t="s">
        <v>3675</v>
      </c>
      <c r="GA127" s="186">
        <v>0</v>
      </c>
      <c r="GB127" s="186" t="s">
        <v>2814</v>
      </c>
      <c r="GC127" s="186" t="s">
        <v>22</v>
      </c>
      <c r="GD127" s="186">
        <v>2</v>
      </c>
      <c r="GE127" s="186" t="s">
        <v>3301</v>
      </c>
      <c r="GF127" s="186" t="s">
        <v>3300</v>
      </c>
      <c r="GG127" s="187" t="s">
        <v>3409</v>
      </c>
      <c r="GH127" s="185" t="s">
        <v>3681</v>
      </c>
      <c r="GI127" s="179">
        <v>0</v>
      </c>
      <c r="GJ127" s="179" t="s">
        <v>2814</v>
      </c>
      <c r="GK127" s="179" t="s">
        <v>22</v>
      </c>
      <c r="GL127" s="179">
        <v>2</v>
      </c>
      <c r="GM127" s="179" t="s">
        <v>3301</v>
      </c>
      <c r="GN127" s="179" t="s">
        <v>3300</v>
      </c>
      <c r="GO127" s="176" t="s">
        <v>3409</v>
      </c>
      <c r="GP127" s="186" t="s">
        <v>3676</v>
      </c>
      <c r="GQ127" s="186">
        <v>1</v>
      </c>
      <c r="GR127" s="186" t="s">
        <v>2814</v>
      </c>
      <c r="GS127" s="186" t="s">
        <v>22</v>
      </c>
      <c r="GT127" s="186">
        <v>2</v>
      </c>
      <c r="GU127" s="186" t="s">
        <v>3301</v>
      </c>
      <c r="GV127" s="186" t="s">
        <v>3300</v>
      </c>
      <c r="GW127" s="187" t="s">
        <v>3409</v>
      </c>
      <c r="GX127" s="185" t="s">
        <v>3682</v>
      </c>
      <c r="GY127" s="179">
        <v>0</v>
      </c>
      <c r="GZ127" s="179" t="s">
        <v>2814</v>
      </c>
      <c r="HA127" s="179" t="s">
        <v>22</v>
      </c>
      <c r="HB127" s="179">
        <v>2</v>
      </c>
      <c r="HC127" s="179" t="s">
        <v>3301</v>
      </c>
      <c r="HD127" s="179" t="s">
        <v>3300</v>
      </c>
      <c r="HE127" s="176" t="s">
        <v>3409</v>
      </c>
      <c r="HF127" s="186" t="s">
        <v>3673</v>
      </c>
      <c r="HG127" s="186">
        <v>2</v>
      </c>
      <c r="HH127" s="186" t="s">
        <v>2814</v>
      </c>
      <c r="HI127" s="186" t="s">
        <v>22</v>
      </c>
      <c r="HJ127" s="186">
        <v>2</v>
      </c>
      <c r="HK127" s="186" t="s">
        <v>3301</v>
      </c>
      <c r="HL127" s="186" t="s">
        <v>3300</v>
      </c>
      <c r="HM127" s="187" t="s">
        <v>3409</v>
      </c>
      <c r="HN127" s="185" t="s">
        <v>3680</v>
      </c>
      <c r="HO127" s="179">
        <v>2</v>
      </c>
      <c r="HP127" s="179" t="s">
        <v>2814</v>
      </c>
      <c r="HQ127" s="179" t="s">
        <v>22</v>
      </c>
      <c r="HR127" s="179">
        <v>2</v>
      </c>
      <c r="HS127" s="179" t="s">
        <v>3301</v>
      </c>
      <c r="HT127" s="179" t="s">
        <v>3300</v>
      </c>
      <c r="HU127" s="176" t="s">
        <v>3409</v>
      </c>
      <c r="HV127" s="186" t="s">
        <v>3677</v>
      </c>
      <c r="HW127" s="186">
        <v>0</v>
      </c>
      <c r="HX127" s="186" t="s">
        <v>2814</v>
      </c>
      <c r="HY127" s="186" t="s">
        <v>22</v>
      </c>
      <c r="HZ127" s="186">
        <v>2</v>
      </c>
      <c r="IA127" s="186" t="s">
        <v>3301</v>
      </c>
      <c r="IB127" s="186" t="s">
        <v>3300</v>
      </c>
      <c r="IC127" s="187" t="s">
        <v>3409</v>
      </c>
      <c r="ID127" s="185" t="s">
        <v>3679</v>
      </c>
      <c r="IE127" s="179">
        <v>3</v>
      </c>
      <c r="IF127" s="179" t="s">
        <v>2814</v>
      </c>
      <c r="IG127" s="179" t="s">
        <v>22</v>
      </c>
      <c r="IH127" s="179">
        <v>2</v>
      </c>
      <c r="II127" s="179" t="s">
        <v>3301</v>
      </c>
      <c r="IJ127" s="179" t="s">
        <v>3300</v>
      </c>
      <c r="IK127" s="176" t="s">
        <v>3409</v>
      </c>
      <c r="IL127" s="186" t="s">
        <v>3678</v>
      </c>
      <c r="IM127" s="186">
        <v>0</v>
      </c>
      <c r="IN127" s="186" t="s">
        <v>2814</v>
      </c>
      <c r="IO127" s="186" t="s">
        <v>22</v>
      </c>
      <c r="IP127" s="186">
        <v>2</v>
      </c>
      <c r="IQ127" s="186" t="s">
        <v>3301</v>
      </c>
      <c r="IR127" s="186" t="s">
        <v>3300</v>
      </c>
      <c r="IS127" s="187" t="s">
        <v>3409</v>
      </c>
    </row>
    <row r="128" spans="1:253" s="281" customFormat="1" ht="12.75" customHeight="1" x14ac:dyDescent="0.25">
      <c r="A128" s="281" t="s">
        <v>169</v>
      </c>
      <c r="B128" s="281" t="s">
        <v>7953</v>
      </c>
      <c r="C128" s="281" t="s">
        <v>170</v>
      </c>
      <c r="D128" s="281" t="s">
        <v>171</v>
      </c>
      <c r="E128" s="281" t="s">
        <v>7577</v>
      </c>
      <c r="F128" s="281" t="s">
        <v>3241</v>
      </c>
      <c r="G128" s="174">
        <v>58005000</v>
      </c>
      <c r="H128" s="175" t="s">
        <v>2252</v>
      </c>
      <c r="I128" s="175" t="s">
        <v>22</v>
      </c>
      <c r="J128" s="175">
        <v>2</v>
      </c>
      <c r="K128" s="175" t="s">
        <v>3240</v>
      </c>
      <c r="L128" s="175" t="s">
        <v>3239</v>
      </c>
      <c r="M128" s="176" t="s">
        <v>3209</v>
      </c>
      <c r="N128" s="190" t="s">
        <v>1456</v>
      </c>
      <c r="O128" s="177">
        <v>187000</v>
      </c>
      <c r="P128" s="177" t="s">
        <v>1453</v>
      </c>
      <c r="Q128" s="177" t="s">
        <v>22</v>
      </c>
      <c r="R128" s="177">
        <v>2</v>
      </c>
      <c r="S128" s="177" t="s">
        <v>1455</v>
      </c>
      <c r="T128" s="177" t="s">
        <v>1454</v>
      </c>
      <c r="U128" s="178" t="s">
        <v>1451</v>
      </c>
      <c r="V128" s="190" t="s">
        <v>5199</v>
      </c>
      <c r="W128" s="175">
        <v>11385000</v>
      </c>
      <c r="X128" s="175" t="s">
        <v>5197</v>
      </c>
      <c r="Y128" s="175" t="s">
        <v>22</v>
      </c>
      <c r="Z128" s="175">
        <v>2</v>
      </c>
      <c r="AA128" s="175" t="s">
        <v>5131</v>
      </c>
      <c r="AB128" s="175" t="s">
        <v>5198</v>
      </c>
      <c r="AC128" s="176" t="s">
        <v>5054</v>
      </c>
      <c r="AD128" s="190" t="s">
        <v>5201</v>
      </c>
      <c r="AE128" s="183">
        <v>287000</v>
      </c>
      <c r="AF128" s="183" t="s">
        <v>5133</v>
      </c>
      <c r="AG128" s="183" t="s">
        <v>22</v>
      </c>
      <c r="AH128" s="183">
        <v>2</v>
      </c>
      <c r="AI128" s="183" t="s">
        <v>5135</v>
      </c>
      <c r="AJ128" s="183" t="s">
        <v>5200</v>
      </c>
      <c r="AK128" s="184" t="s">
        <v>5054</v>
      </c>
      <c r="AL128" s="190" t="s">
        <v>5203</v>
      </c>
      <c r="AM128" s="175">
        <v>287000</v>
      </c>
      <c r="AN128" s="175" t="s">
        <v>5133</v>
      </c>
      <c r="AO128" s="175" t="s">
        <v>22</v>
      </c>
      <c r="AP128" s="175">
        <v>2</v>
      </c>
      <c r="AQ128" s="175" t="s">
        <v>5202</v>
      </c>
      <c r="AR128" s="175" t="s">
        <v>5200</v>
      </c>
      <c r="AS128" s="176" t="s">
        <v>5054</v>
      </c>
      <c r="AT128" s="191" t="s">
        <v>1452</v>
      </c>
      <c r="AU128" s="183">
        <v>0</v>
      </c>
      <c r="AV128" s="183" t="s">
        <v>14</v>
      </c>
      <c r="AW128" s="183" t="s">
        <v>14</v>
      </c>
      <c r="AX128" s="183" t="s">
        <v>14</v>
      </c>
      <c r="AY128" s="183" t="s">
        <v>14</v>
      </c>
      <c r="AZ128" s="183" t="s">
        <v>14</v>
      </c>
      <c r="BA128" s="184" t="s">
        <v>1451</v>
      </c>
      <c r="BB128" s="190" t="s">
        <v>176</v>
      </c>
      <c r="BC128" s="175" t="s">
        <v>14</v>
      </c>
      <c r="BD128" s="175">
        <v>0</v>
      </c>
      <c r="BE128" s="175" t="s">
        <v>14</v>
      </c>
      <c r="BF128" s="175" t="s">
        <v>14</v>
      </c>
      <c r="BG128" s="175">
        <v>0</v>
      </c>
      <c r="BH128" s="175">
        <v>0</v>
      </c>
      <c r="BI128" s="176" t="s">
        <v>125</v>
      </c>
      <c r="BJ128" s="191" t="s">
        <v>1450</v>
      </c>
      <c r="BK128" s="191">
        <v>0</v>
      </c>
      <c r="BL128" s="191" t="s">
        <v>1448</v>
      </c>
      <c r="BM128" s="191" t="s">
        <v>22</v>
      </c>
      <c r="BN128" s="191">
        <v>2</v>
      </c>
      <c r="BO128" s="191" t="s">
        <v>1449</v>
      </c>
      <c r="BP128" s="183" t="s">
        <v>773</v>
      </c>
      <c r="BQ128" s="192" t="s">
        <v>1451</v>
      </c>
      <c r="BR128" s="190" t="s">
        <v>172</v>
      </c>
      <c r="BS128" s="193" t="s">
        <v>14</v>
      </c>
      <c r="BT128" s="193">
        <v>0</v>
      </c>
      <c r="BU128" s="193" t="s">
        <v>14</v>
      </c>
      <c r="BV128" s="193" t="s">
        <v>14</v>
      </c>
      <c r="BW128" s="193">
        <v>0</v>
      </c>
      <c r="BX128" s="193">
        <v>0</v>
      </c>
      <c r="BY128" s="176" t="s">
        <v>125</v>
      </c>
      <c r="BZ128" s="191" t="s">
        <v>173</v>
      </c>
      <c r="CA128" s="191" t="s">
        <v>14</v>
      </c>
      <c r="CB128" s="191">
        <v>0</v>
      </c>
      <c r="CC128" s="191" t="s">
        <v>14</v>
      </c>
      <c r="CD128" s="191" t="s">
        <v>14</v>
      </c>
      <c r="CE128" s="191">
        <v>0</v>
      </c>
      <c r="CF128" s="191">
        <v>0</v>
      </c>
      <c r="CG128" s="192" t="s">
        <v>125</v>
      </c>
      <c r="CH128" s="190" t="s">
        <v>8422</v>
      </c>
      <c r="CI128" s="191" t="e">
        <v>#N/A</v>
      </c>
      <c r="CJ128" s="191" t="e">
        <v>#N/A</v>
      </c>
      <c r="CK128" s="191" t="e">
        <v>#N/A</v>
      </c>
      <c r="CL128" s="191" t="e">
        <v>#N/A</v>
      </c>
      <c r="CM128" s="191" t="e">
        <v>#N/A</v>
      </c>
      <c r="CN128" s="191" t="e">
        <v>#N/A</v>
      </c>
      <c r="CO128" s="194" t="e">
        <v>#N/A</v>
      </c>
      <c r="CP128" s="191" t="s">
        <v>175</v>
      </c>
      <c r="CQ128" s="193" t="s">
        <v>14</v>
      </c>
      <c r="CR128" s="193">
        <v>0</v>
      </c>
      <c r="CS128" s="193" t="s">
        <v>14</v>
      </c>
      <c r="CT128" s="193" t="s">
        <v>14</v>
      </c>
      <c r="CU128" s="193">
        <v>0</v>
      </c>
      <c r="CV128" s="193">
        <v>0</v>
      </c>
      <c r="CW128" s="176" t="s">
        <v>125</v>
      </c>
      <c r="CX128" s="191" t="s">
        <v>5205</v>
      </c>
      <c r="CY128" s="183">
        <v>287000</v>
      </c>
      <c r="CZ128" s="183" t="s">
        <v>5133</v>
      </c>
      <c r="DA128" s="183" t="s">
        <v>22</v>
      </c>
      <c r="DB128" s="183">
        <v>2</v>
      </c>
      <c r="DC128" s="183" t="s">
        <v>5204</v>
      </c>
      <c r="DD128" s="183" t="s">
        <v>5200</v>
      </c>
      <c r="DE128" s="189" t="s">
        <v>5054</v>
      </c>
      <c r="DF128" s="190" t="s">
        <v>5206</v>
      </c>
      <c r="DG128" s="175">
        <v>11098000</v>
      </c>
      <c r="DH128" s="193" t="s">
        <v>5197</v>
      </c>
      <c r="DI128" s="193" t="s">
        <v>22</v>
      </c>
      <c r="DJ128" s="193">
        <v>2</v>
      </c>
      <c r="DK128" s="193" t="s">
        <v>5204</v>
      </c>
      <c r="DL128" s="193" t="s">
        <v>5198</v>
      </c>
      <c r="DM128" s="176" t="s">
        <v>5054</v>
      </c>
      <c r="DN128" s="191" t="s">
        <v>5207</v>
      </c>
      <c r="DO128" s="183">
        <v>0</v>
      </c>
      <c r="DP128" s="191" t="s">
        <v>5197</v>
      </c>
      <c r="DQ128" s="191" t="s">
        <v>22</v>
      </c>
      <c r="DR128" s="191">
        <v>2</v>
      </c>
      <c r="DS128" s="191" t="s">
        <v>5204</v>
      </c>
      <c r="DT128" s="191" t="s">
        <v>5198</v>
      </c>
      <c r="DU128" s="192" t="s">
        <v>5054</v>
      </c>
      <c r="DV128" s="190" t="s">
        <v>5208</v>
      </c>
      <c r="DW128" s="175">
        <v>287000</v>
      </c>
      <c r="DX128" s="193" t="s">
        <v>5133</v>
      </c>
      <c r="DY128" s="193" t="s">
        <v>22</v>
      </c>
      <c r="DZ128" s="193">
        <v>2</v>
      </c>
      <c r="EA128" s="193" t="s">
        <v>5204</v>
      </c>
      <c r="EB128" s="193" t="s">
        <v>5200</v>
      </c>
      <c r="EC128" s="176" t="s">
        <v>5054</v>
      </c>
      <c r="ED128" s="191" t="s">
        <v>5209</v>
      </c>
      <c r="EE128" s="183">
        <v>0</v>
      </c>
      <c r="EF128" s="191" t="s">
        <v>5197</v>
      </c>
      <c r="EG128" s="191" t="s">
        <v>22</v>
      </c>
      <c r="EH128" s="191">
        <v>2</v>
      </c>
      <c r="EI128" s="191" t="s">
        <v>5204</v>
      </c>
      <c r="EJ128" s="191" t="s">
        <v>5198</v>
      </c>
      <c r="EK128" s="192" t="s">
        <v>5054</v>
      </c>
      <c r="EL128" s="190" t="s">
        <v>5210</v>
      </c>
      <c r="EM128" s="175">
        <v>0</v>
      </c>
      <c r="EN128" s="193" t="s">
        <v>5197</v>
      </c>
      <c r="EO128" s="193" t="s">
        <v>22</v>
      </c>
      <c r="EP128" s="193">
        <v>2</v>
      </c>
      <c r="EQ128" s="193" t="s">
        <v>5204</v>
      </c>
      <c r="ER128" s="193" t="s">
        <v>5198</v>
      </c>
      <c r="ES128" s="176" t="s">
        <v>5054</v>
      </c>
      <c r="ET128" s="191" t="s">
        <v>1621</v>
      </c>
      <c r="EU128" s="191">
        <v>0</v>
      </c>
      <c r="EV128" s="191" t="s">
        <v>1619</v>
      </c>
      <c r="EW128" s="191" t="s">
        <v>22</v>
      </c>
      <c r="EX128" s="191">
        <v>2</v>
      </c>
      <c r="EY128" s="191" t="s">
        <v>1620</v>
      </c>
      <c r="EZ128" s="191" t="s">
        <v>245</v>
      </c>
      <c r="FA128" s="192" t="s">
        <v>1622</v>
      </c>
      <c r="FB128" s="190" t="s">
        <v>174</v>
      </c>
      <c r="FC128" s="193">
        <v>2</v>
      </c>
      <c r="FD128" s="193">
        <v>0</v>
      </c>
      <c r="FE128" s="193" t="s">
        <v>42</v>
      </c>
      <c r="FF128" s="193">
        <v>1</v>
      </c>
      <c r="FG128" s="193">
        <v>0</v>
      </c>
      <c r="FH128" s="193">
        <v>0</v>
      </c>
      <c r="FI128" s="176" t="s">
        <v>125</v>
      </c>
      <c r="FJ128" s="190" t="s">
        <v>177</v>
      </c>
      <c r="FK128" s="191" t="s">
        <v>14</v>
      </c>
      <c r="FL128" s="191">
        <v>0</v>
      </c>
      <c r="FM128" s="191" t="s">
        <v>14</v>
      </c>
      <c r="FN128" s="191" t="s">
        <v>14</v>
      </c>
      <c r="FO128" s="191">
        <v>0</v>
      </c>
      <c r="FP128" s="183">
        <v>0</v>
      </c>
      <c r="FQ128" s="184" t="s">
        <v>125</v>
      </c>
      <c r="FR128" s="190" t="s">
        <v>178</v>
      </c>
      <c r="FS128" s="193" t="s">
        <v>14</v>
      </c>
      <c r="FT128" s="193">
        <v>0</v>
      </c>
      <c r="FU128" s="193" t="s">
        <v>14</v>
      </c>
      <c r="FV128" s="193" t="s">
        <v>14</v>
      </c>
      <c r="FW128" s="193">
        <v>0</v>
      </c>
      <c r="FX128" s="193">
        <v>0</v>
      </c>
      <c r="FY128" s="176" t="s">
        <v>125</v>
      </c>
      <c r="FZ128" s="191" t="s">
        <v>3684</v>
      </c>
      <c r="GA128" s="191">
        <v>0</v>
      </c>
      <c r="GB128" s="191" t="s">
        <v>3407</v>
      </c>
      <c r="GC128" s="191" t="s">
        <v>22</v>
      </c>
      <c r="GD128" s="191">
        <v>2</v>
      </c>
      <c r="GE128" s="191" t="s">
        <v>3301</v>
      </c>
      <c r="GF128" s="191" t="s">
        <v>3300</v>
      </c>
      <c r="GG128" s="192" t="s">
        <v>3409</v>
      </c>
      <c r="GH128" s="190" t="s">
        <v>3690</v>
      </c>
      <c r="GI128" s="193">
        <v>0</v>
      </c>
      <c r="GJ128" s="193" t="s">
        <v>3407</v>
      </c>
      <c r="GK128" s="193" t="s">
        <v>22</v>
      </c>
      <c r="GL128" s="193">
        <v>2</v>
      </c>
      <c r="GM128" s="193" t="s">
        <v>3301</v>
      </c>
      <c r="GN128" s="193" t="s">
        <v>3300</v>
      </c>
      <c r="GO128" s="176" t="s">
        <v>3409</v>
      </c>
      <c r="GP128" s="191" t="s">
        <v>3685</v>
      </c>
      <c r="GQ128" s="191">
        <v>0</v>
      </c>
      <c r="GR128" s="191" t="s">
        <v>3407</v>
      </c>
      <c r="GS128" s="191" t="s">
        <v>22</v>
      </c>
      <c r="GT128" s="191">
        <v>2</v>
      </c>
      <c r="GU128" s="191" t="s">
        <v>3301</v>
      </c>
      <c r="GV128" s="191" t="s">
        <v>3300</v>
      </c>
      <c r="GW128" s="192" t="s">
        <v>3409</v>
      </c>
      <c r="GX128" s="190" t="s">
        <v>3691</v>
      </c>
      <c r="GY128" s="193">
        <v>0</v>
      </c>
      <c r="GZ128" s="193" t="s">
        <v>3407</v>
      </c>
      <c r="HA128" s="193" t="s">
        <v>22</v>
      </c>
      <c r="HB128" s="193">
        <v>2</v>
      </c>
      <c r="HC128" s="193" t="s">
        <v>3301</v>
      </c>
      <c r="HD128" s="193" t="s">
        <v>3300</v>
      </c>
      <c r="HE128" s="176" t="s">
        <v>3409</v>
      </c>
      <c r="HF128" s="191" t="s">
        <v>3683</v>
      </c>
      <c r="HG128" s="191">
        <v>0</v>
      </c>
      <c r="HH128" s="191" t="s">
        <v>3407</v>
      </c>
      <c r="HI128" s="191" t="s">
        <v>22</v>
      </c>
      <c r="HJ128" s="191">
        <v>2</v>
      </c>
      <c r="HK128" s="191" t="s">
        <v>3301</v>
      </c>
      <c r="HL128" s="191" t="s">
        <v>3300</v>
      </c>
      <c r="HM128" s="192" t="s">
        <v>3409</v>
      </c>
      <c r="HN128" s="190" t="s">
        <v>3689</v>
      </c>
      <c r="HO128" s="193">
        <v>2</v>
      </c>
      <c r="HP128" s="193" t="s">
        <v>3407</v>
      </c>
      <c r="HQ128" s="193" t="s">
        <v>22</v>
      </c>
      <c r="HR128" s="193">
        <v>2</v>
      </c>
      <c r="HS128" s="193" t="s">
        <v>3301</v>
      </c>
      <c r="HT128" s="193" t="s">
        <v>3300</v>
      </c>
      <c r="HU128" s="176" t="s">
        <v>3409</v>
      </c>
      <c r="HV128" s="191" t="s">
        <v>3686</v>
      </c>
      <c r="HW128" s="191">
        <v>0</v>
      </c>
      <c r="HX128" s="191" t="s">
        <v>3407</v>
      </c>
      <c r="HY128" s="191" t="s">
        <v>22</v>
      </c>
      <c r="HZ128" s="191">
        <v>2</v>
      </c>
      <c r="IA128" s="191" t="s">
        <v>3301</v>
      </c>
      <c r="IB128" s="191" t="s">
        <v>3300</v>
      </c>
      <c r="IC128" s="192" t="s">
        <v>3409</v>
      </c>
      <c r="ID128" s="190" t="s">
        <v>3688</v>
      </c>
      <c r="IE128" s="193">
        <v>0</v>
      </c>
      <c r="IF128" s="193" t="s">
        <v>3407</v>
      </c>
      <c r="IG128" s="193" t="s">
        <v>22</v>
      </c>
      <c r="IH128" s="193">
        <v>2</v>
      </c>
      <c r="II128" s="193" t="s">
        <v>3301</v>
      </c>
      <c r="IJ128" s="193" t="s">
        <v>3300</v>
      </c>
      <c r="IK128" s="176" t="s">
        <v>3409</v>
      </c>
      <c r="IL128" s="191" t="s">
        <v>3687</v>
      </c>
      <c r="IM128" s="191">
        <v>0</v>
      </c>
      <c r="IN128" s="191" t="s">
        <v>3407</v>
      </c>
      <c r="IO128" s="191" t="s">
        <v>22</v>
      </c>
      <c r="IP128" s="191">
        <v>2</v>
      </c>
      <c r="IQ128" s="191" t="s">
        <v>3301</v>
      </c>
      <c r="IR128" s="191" t="s">
        <v>3300</v>
      </c>
      <c r="IS128" s="192" t="s">
        <v>3409</v>
      </c>
    </row>
    <row r="129" spans="1:253" s="281" customFormat="1" ht="12.75" customHeight="1" x14ac:dyDescent="0.25">
      <c r="A129" s="281" t="s">
        <v>2623</v>
      </c>
      <c r="B129" s="281" t="s">
        <v>7960</v>
      </c>
      <c r="C129" s="281" t="s">
        <v>2624</v>
      </c>
      <c r="D129" s="281" t="s">
        <v>2041</v>
      </c>
      <c r="E129" s="281" t="s">
        <v>7591</v>
      </c>
      <c r="F129" s="281" t="s">
        <v>2637</v>
      </c>
      <c r="G129" s="174">
        <v>40234000</v>
      </c>
      <c r="H129" s="175" t="s">
        <v>2636</v>
      </c>
      <c r="I129" s="175" t="s">
        <v>22</v>
      </c>
      <c r="J129" s="175">
        <v>2</v>
      </c>
      <c r="K129" s="175" t="s">
        <v>2062</v>
      </c>
      <c r="L129" s="175" t="s">
        <v>2061</v>
      </c>
      <c r="M129" s="176" t="s">
        <v>2586</v>
      </c>
      <c r="N129" s="185" t="s">
        <v>2633</v>
      </c>
      <c r="O129" s="177">
        <v>99973</v>
      </c>
      <c r="P129" s="177" t="s">
        <v>2630</v>
      </c>
      <c r="Q129" s="177" t="s">
        <v>22</v>
      </c>
      <c r="R129" s="177">
        <v>2</v>
      </c>
      <c r="S129" s="177" t="s">
        <v>2632</v>
      </c>
      <c r="T129" s="177" t="s">
        <v>2631</v>
      </c>
      <c r="U129" s="178" t="s">
        <v>2586</v>
      </c>
      <c r="V129" s="185" t="s">
        <v>3176</v>
      </c>
      <c r="W129" s="175">
        <v>14476000</v>
      </c>
      <c r="X129" s="175" t="s">
        <v>2630</v>
      </c>
      <c r="Y129" s="175" t="s">
        <v>22</v>
      </c>
      <c r="Z129" s="175">
        <v>2</v>
      </c>
      <c r="AA129" s="175" t="s">
        <v>3175</v>
      </c>
      <c r="AB129" s="175" t="s">
        <v>2631</v>
      </c>
      <c r="AC129" s="176" t="s">
        <v>3168</v>
      </c>
      <c r="AD129" s="185" t="s">
        <v>4053</v>
      </c>
      <c r="AE129" s="183">
        <v>1435000</v>
      </c>
      <c r="AF129" s="183" t="s">
        <v>4050</v>
      </c>
      <c r="AG129" s="183" t="s">
        <v>22</v>
      </c>
      <c r="AH129" s="183">
        <v>2</v>
      </c>
      <c r="AI129" s="183" t="s">
        <v>4052</v>
      </c>
      <c r="AJ129" s="183" t="s">
        <v>4051</v>
      </c>
      <c r="AK129" s="184" t="s">
        <v>3928</v>
      </c>
      <c r="AL129" s="185" t="s">
        <v>4056</v>
      </c>
      <c r="AM129" s="175">
        <v>1435000</v>
      </c>
      <c r="AN129" s="175" t="s">
        <v>4054</v>
      </c>
      <c r="AO129" s="175" t="s">
        <v>22</v>
      </c>
      <c r="AP129" s="175">
        <v>2</v>
      </c>
      <c r="AQ129" s="175" t="s">
        <v>4055</v>
      </c>
      <c r="AR129" s="175" t="s">
        <v>4051</v>
      </c>
      <c r="AS129" s="176" t="s">
        <v>3928</v>
      </c>
      <c r="AT129" s="186" t="s">
        <v>2629</v>
      </c>
      <c r="AU129" s="183" t="s">
        <v>14</v>
      </c>
      <c r="AV129" s="183" t="s">
        <v>14</v>
      </c>
      <c r="AW129" s="183" t="s">
        <v>14</v>
      </c>
      <c r="AX129" s="183" t="s">
        <v>14</v>
      </c>
      <c r="AY129" s="183" t="s">
        <v>14</v>
      </c>
      <c r="AZ129" s="183" t="s">
        <v>14</v>
      </c>
      <c r="BA129" s="184" t="s">
        <v>2586</v>
      </c>
      <c r="BB129" s="185" t="s">
        <v>2628</v>
      </c>
      <c r="BC129" s="175" t="s">
        <v>14</v>
      </c>
      <c r="BD129" s="175" t="s">
        <v>14</v>
      </c>
      <c r="BE129" s="175" t="s">
        <v>14</v>
      </c>
      <c r="BF129" s="175" t="s">
        <v>14</v>
      </c>
      <c r="BG129" s="175" t="s">
        <v>14</v>
      </c>
      <c r="BH129" s="175" t="s">
        <v>14</v>
      </c>
      <c r="BI129" s="176" t="s">
        <v>2586</v>
      </c>
      <c r="BJ129" s="186" t="s">
        <v>3318</v>
      </c>
      <c r="BK129" s="186">
        <v>110</v>
      </c>
      <c r="BL129" s="186" t="s">
        <v>3316</v>
      </c>
      <c r="BM129" s="186" t="s">
        <v>22</v>
      </c>
      <c r="BN129" s="186">
        <v>2</v>
      </c>
      <c r="BO129" s="186" t="s">
        <v>3317</v>
      </c>
      <c r="BP129" s="183" t="s">
        <v>2949</v>
      </c>
      <c r="BQ129" s="187" t="s">
        <v>3303</v>
      </c>
      <c r="BR129" s="185" t="s">
        <v>2625</v>
      </c>
      <c r="BS129" s="179" t="s">
        <v>14</v>
      </c>
      <c r="BT129" s="179" t="s">
        <v>14</v>
      </c>
      <c r="BU129" s="179" t="s">
        <v>14</v>
      </c>
      <c r="BV129" s="179" t="s">
        <v>14</v>
      </c>
      <c r="BW129" s="179" t="s">
        <v>14</v>
      </c>
      <c r="BX129" s="179" t="s">
        <v>14</v>
      </c>
      <c r="BY129" s="176" t="s">
        <v>2586</v>
      </c>
      <c r="BZ129" s="186" t="s">
        <v>2626</v>
      </c>
      <c r="CA129" s="186" t="s">
        <v>14</v>
      </c>
      <c r="CB129" s="186" t="s">
        <v>14</v>
      </c>
      <c r="CC129" s="186" t="s">
        <v>14</v>
      </c>
      <c r="CD129" s="186" t="s">
        <v>14</v>
      </c>
      <c r="CE129" s="186" t="s">
        <v>14</v>
      </c>
      <c r="CF129" s="186" t="s">
        <v>14</v>
      </c>
      <c r="CG129" s="187" t="s">
        <v>2586</v>
      </c>
      <c r="CH129" s="185" t="s">
        <v>8423</v>
      </c>
      <c r="CI129" s="186" t="e">
        <v>#N/A</v>
      </c>
      <c r="CJ129" s="186" t="e">
        <v>#N/A</v>
      </c>
      <c r="CK129" s="186" t="e">
        <v>#N/A</v>
      </c>
      <c r="CL129" s="186" t="e">
        <v>#N/A</v>
      </c>
      <c r="CM129" s="186" t="e">
        <v>#N/A</v>
      </c>
      <c r="CN129" s="186" t="e">
        <v>#N/A</v>
      </c>
      <c r="CO129" s="188" t="e">
        <v>#N/A</v>
      </c>
      <c r="CP129" s="186" t="s">
        <v>2627</v>
      </c>
      <c r="CQ129" s="179" t="s">
        <v>14</v>
      </c>
      <c r="CR129" s="179" t="s">
        <v>14</v>
      </c>
      <c r="CS129" s="179" t="s">
        <v>14</v>
      </c>
      <c r="CT129" s="179" t="s">
        <v>14</v>
      </c>
      <c r="CU129" s="179" t="s">
        <v>14</v>
      </c>
      <c r="CV129" s="179" t="s">
        <v>14</v>
      </c>
      <c r="CW129" s="176" t="s">
        <v>2586</v>
      </c>
      <c r="CX129" s="186" t="s">
        <v>2918</v>
      </c>
      <c r="CY129" s="183">
        <v>1529000</v>
      </c>
      <c r="CZ129" s="183" t="s">
        <v>2828</v>
      </c>
      <c r="DA129" s="183" t="s">
        <v>22</v>
      </c>
      <c r="DB129" s="183">
        <v>2</v>
      </c>
      <c r="DC129" s="183" t="s">
        <v>2914</v>
      </c>
      <c r="DD129" s="183" t="s">
        <v>2913</v>
      </c>
      <c r="DE129" s="189" t="s">
        <v>2860</v>
      </c>
      <c r="DF129" s="185" t="s">
        <v>2916</v>
      </c>
      <c r="DG129" s="175">
        <v>9662000</v>
      </c>
      <c r="DH129" s="179" t="s">
        <v>2828</v>
      </c>
      <c r="DI129" s="179" t="s">
        <v>22</v>
      </c>
      <c r="DJ129" s="179">
        <v>2</v>
      </c>
      <c r="DK129" s="179" t="s">
        <v>2914</v>
      </c>
      <c r="DL129" s="179" t="s">
        <v>2913</v>
      </c>
      <c r="DM129" s="176" t="s">
        <v>2860</v>
      </c>
      <c r="DN129" s="186" t="s">
        <v>2920</v>
      </c>
      <c r="DO129" s="183">
        <v>3285000</v>
      </c>
      <c r="DP129" s="186" t="s">
        <v>2828</v>
      </c>
      <c r="DQ129" s="186" t="s">
        <v>22</v>
      </c>
      <c r="DR129" s="186">
        <v>2</v>
      </c>
      <c r="DS129" s="186" t="s">
        <v>2914</v>
      </c>
      <c r="DT129" s="186" t="s">
        <v>2913</v>
      </c>
      <c r="DU129" s="187" t="s">
        <v>2860</v>
      </c>
      <c r="DV129" s="185" t="s">
        <v>2917</v>
      </c>
      <c r="DW129" s="175">
        <v>1529000</v>
      </c>
      <c r="DX129" s="179" t="s">
        <v>2828</v>
      </c>
      <c r="DY129" s="179" t="s">
        <v>22</v>
      </c>
      <c r="DZ129" s="179">
        <v>2</v>
      </c>
      <c r="EA129" s="179" t="s">
        <v>2914</v>
      </c>
      <c r="EB129" s="179" t="s">
        <v>2913</v>
      </c>
      <c r="EC129" s="176" t="s">
        <v>2860</v>
      </c>
      <c r="ED129" s="186" t="s">
        <v>2919</v>
      </c>
      <c r="EE129" s="183">
        <v>0</v>
      </c>
      <c r="EF129" s="186" t="s">
        <v>2828</v>
      </c>
      <c r="EG129" s="186" t="s">
        <v>22</v>
      </c>
      <c r="EH129" s="186">
        <v>2</v>
      </c>
      <c r="EI129" s="186" t="s">
        <v>2914</v>
      </c>
      <c r="EJ129" s="186" t="s">
        <v>2913</v>
      </c>
      <c r="EK129" s="187" t="s">
        <v>2860</v>
      </c>
      <c r="EL129" s="185" t="s">
        <v>2915</v>
      </c>
      <c r="EM129" s="175">
        <v>0</v>
      </c>
      <c r="EN129" s="179" t="s">
        <v>2828</v>
      </c>
      <c r="EO129" s="179" t="s">
        <v>22</v>
      </c>
      <c r="EP129" s="179">
        <v>2</v>
      </c>
      <c r="EQ129" s="179" t="s">
        <v>2914</v>
      </c>
      <c r="ER129" s="179" t="s">
        <v>2913</v>
      </c>
      <c r="ES129" s="176" t="s">
        <v>2860</v>
      </c>
      <c r="ET129" s="186" t="s">
        <v>4046</v>
      </c>
      <c r="EU129" s="186">
        <v>146</v>
      </c>
      <c r="EV129" s="186" t="s">
        <v>4044</v>
      </c>
      <c r="EW129" s="186" t="s">
        <v>22</v>
      </c>
      <c r="EX129" s="186">
        <v>2</v>
      </c>
      <c r="EY129" s="186" t="s">
        <v>4045</v>
      </c>
      <c r="EZ129" s="186" t="s">
        <v>2949</v>
      </c>
      <c r="FA129" s="187" t="s">
        <v>3928</v>
      </c>
      <c r="FB129" s="185" t="s">
        <v>2831</v>
      </c>
      <c r="FC129" s="179">
        <v>3</v>
      </c>
      <c r="FD129" s="179" t="s">
        <v>2828</v>
      </c>
      <c r="FE129" s="179" t="s">
        <v>22</v>
      </c>
      <c r="FF129" s="179">
        <v>2</v>
      </c>
      <c r="FG129" s="179" t="s">
        <v>2830</v>
      </c>
      <c r="FH129" s="179" t="s">
        <v>2829</v>
      </c>
      <c r="FI129" s="176" t="s">
        <v>2832</v>
      </c>
      <c r="FJ129" s="185" t="s">
        <v>2634</v>
      </c>
      <c r="FK129" s="186" t="s">
        <v>14</v>
      </c>
      <c r="FL129" s="186" t="s">
        <v>14</v>
      </c>
      <c r="FM129" s="186" t="s">
        <v>14</v>
      </c>
      <c r="FN129" s="186" t="s">
        <v>14</v>
      </c>
      <c r="FO129" s="186" t="s">
        <v>14</v>
      </c>
      <c r="FP129" s="183" t="s">
        <v>14</v>
      </c>
      <c r="FQ129" s="184" t="s">
        <v>2586</v>
      </c>
      <c r="FR129" s="185" t="s">
        <v>2635</v>
      </c>
      <c r="FS129" s="179" t="s">
        <v>14</v>
      </c>
      <c r="FT129" s="179" t="s">
        <v>14</v>
      </c>
      <c r="FU129" s="179" t="s">
        <v>14</v>
      </c>
      <c r="FV129" s="179" t="s">
        <v>14</v>
      </c>
      <c r="FW129" s="179" t="s">
        <v>14</v>
      </c>
      <c r="FX129" s="179" t="s">
        <v>14</v>
      </c>
      <c r="FY129" s="176" t="s">
        <v>2586</v>
      </c>
      <c r="FZ129" s="186" t="s">
        <v>4047</v>
      </c>
      <c r="GA129" s="186">
        <v>0</v>
      </c>
      <c r="GB129" s="186" t="s">
        <v>3407</v>
      </c>
      <c r="GC129" s="186" t="s">
        <v>22</v>
      </c>
      <c r="GD129" s="186">
        <v>2</v>
      </c>
      <c r="GE129" s="186" t="s">
        <v>3301</v>
      </c>
      <c r="GF129" s="186" t="s">
        <v>3300</v>
      </c>
      <c r="GG129" s="187" t="s">
        <v>3928</v>
      </c>
      <c r="GH129" s="185" t="s">
        <v>4060</v>
      </c>
      <c r="GI129" s="179">
        <v>0</v>
      </c>
      <c r="GJ129" s="179" t="s">
        <v>3407</v>
      </c>
      <c r="GK129" s="179" t="s">
        <v>22</v>
      </c>
      <c r="GL129" s="179">
        <v>2</v>
      </c>
      <c r="GM129" s="179" t="s">
        <v>3301</v>
      </c>
      <c r="GN129" s="179" t="s">
        <v>3300</v>
      </c>
      <c r="GO129" s="176" t="s">
        <v>3928</v>
      </c>
      <c r="GP129" s="186" t="s">
        <v>4048</v>
      </c>
      <c r="GQ129" s="186">
        <v>1</v>
      </c>
      <c r="GR129" s="186" t="s">
        <v>3407</v>
      </c>
      <c r="GS129" s="186" t="s">
        <v>22</v>
      </c>
      <c r="GT129" s="186">
        <v>2</v>
      </c>
      <c r="GU129" s="186" t="s">
        <v>3301</v>
      </c>
      <c r="GV129" s="186" t="s">
        <v>3300</v>
      </c>
      <c r="GW129" s="187" t="s">
        <v>3928</v>
      </c>
      <c r="GX129" s="185" t="s">
        <v>4061</v>
      </c>
      <c r="GY129" s="179">
        <v>0</v>
      </c>
      <c r="GZ129" s="179" t="s">
        <v>3407</v>
      </c>
      <c r="HA129" s="179" t="s">
        <v>22</v>
      </c>
      <c r="HB129" s="179">
        <v>2</v>
      </c>
      <c r="HC129" s="179" t="s">
        <v>3301</v>
      </c>
      <c r="HD129" s="179" t="s">
        <v>3300</v>
      </c>
      <c r="HE129" s="176" t="s">
        <v>3928</v>
      </c>
      <c r="HF129" s="186" t="s">
        <v>4043</v>
      </c>
      <c r="HG129" s="186">
        <v>1</v>
      </c>
      <c r="HH129" s="186" t="s">
        <v>3407</v>
      </c>
      <c r="HI129" s="186" t="s">
        <v>22</v>
      </c>
      <c r="HJ129" s="186">
        <v>2</v>
      </c>
      <c r="HK129" s="186" t="s">
        <v>3301</v>
      </c>
      <c r="HL129" s="186" t="s">
        <v>3300</v>
      </c>
      <c r="HM129" s="187" t="s">
        <v>3928</v>
      </c>
      <c r="HN129" s="185" t="s">
        <v>4059</v>
      </c>
      <c r="HO129" s="179">
        <v>2</v>
      </c>
      <c r="HP129" s="179" t="s">
        <v>3407</v>
      </c>
      <c r="HQ129" s="179" t="s">
        <v>22</v>
      </c>
      <c r="HR129" s="179">
        <v>2</v>
      </c>
      <c r="HS129" s="179" t="s">
        <v>3301</v>
      </c>
      <c r="HT129" s="179" t="s">
        <v>3300</v>
      </c>
      <c r="HU129" s="176" t="s">
        <v>3928</v>
      </c>
      <c r="HV129" s="186" t="s">
        <v>4049</v>
      </c>
      <c r="HW129" s="186">
        <v>1</v>
      </c>
      <c r="HX129" s="186" t="s">
        <v>3407</v>
      </c>
      <c r="HY129" s="186" t="s">
        <v>22</v>
      </c>
      <c r="HZ129" s="186">
        <v>2</v>
      </c>
      <c r="IA129" s="186" t="s">
        <v>3301</v>
      </c>
      <c r="IB129" s="186" t="s">
        <v>3300</v>
      </c>
      <c r="IC129" s="187" t="s">
        <v>3928</v>
      </c>
      <c r="ID129" s="185" t="s">
        <v>4058</v>
      </c>
      <c r="IE129" s="179">
        <v>0</v>
      </c>
      <c r="IF129" s="179" t="s">
        <v>3407</v>
      </c>
      <c r="IG129" s="179" t="s">
        <v>22</v>
      </c>
      <c r="IH129" s="179">
        <v>2</v>
      </c>
      <c r="II129" s="179" t="s">
        <v>3301</v>
      </c>
      <c r="IJ129" s="179" t="s">
        <v>3300</v>
      </c>
      <c r="IK129" s="176" t="s">
        <v>3928</v>
      </c>
      <c r="IL129" s="186" t="s">
        <v>4057</v>
      </c>
      <c r="IM129" s="186">
        <v>2</v>
      </c>
      <c r="IN129" s="186" t="s">
        <v>3407</v>
      </c>
      <c r="IO129" s="186" t="s">
        <v>22</v>
      </c>
      <c r="IP129" s="186">
        <v>2</v>
      </c>
      <c r="IQ129" s="186" t="s">
        <v>3301</v>
      </c>
      <c r="IR129" s="186" t="s">
        <v>3300</v>
      </c>
      <c r="IS129" s="187" t="s">
        <v>3928</v>
      </c>
    </row>
    <row r="130" spans="1:253" s="281" customFormat="1" ht="12.75" customHeight="1" x14ac:dyDescent="0.25">
      <c r="A130" s="281" t="s">
        <v>2039</v>
      </c>
      <c r="B130" s="281" t="s">
        <v>7953</v>
      </c>
      <c r="C130" s="281" t="s">
        <v>2040</v>
      </c>
      <c r="D130" s="281" t="s">
        <v>2041</v>
      </c>
      <c r="E130" s="281" t="s">
        <v>7591</v>
      </c>
      <c r="F130" s="281" t="s">
        <v>2063</v>
      </c>
      <c r="G130" s="174">
        <v>40185000</v>
      </c>
      <c r="H130" s="175" t="s">
        <v>2060</v>
      </c>
      <c r="I130" s="175" t="s">
        <v>22</v>
      </c>
      <c r="J130" s="175">
        <v>2</v>
      </c>
      <c r="K130" s="175" t="s">
        <v>2062</v>
      </c>
      <c r="L130" s="175" t="s">
        <v>2061</v>
      </c>
      <c r="M130" s="176" t="s">
        <v>1833</v>
      </c>
      <c r="N130" s="190" t="s">
        <v>2054</v>
      </c>
      <c r="O130" s="177">
        <v>66662</v>
      </c>
      <c r="P130" s="177" t="s">
        <v>2051</v>
      </c>
      <c r="Q130" s="177" t="s">
        <v>60</v>
      </c>
      <c r="R130" s="177">
        <v>3</v>
      </c>
      <c r="S130" s="177" t="s">
        <v>2053</v>
      </c>
      <c r="T130" s="177" t="s">
        <v>2052</v>
      </c>
      <c r="U130" s="178" t="s">
        <v>1833</v>
      </c>
      <c r="V130" s="190" t="s">
        <v>2642</v>
      </c>
      <c r="W130" s="175">
        <v>7440000</v>
      </c>
      <c r="X130" s="175" t="s">
        <v>2559</v>
      </c>
      <c r="Y130" s="175" t="s">
        <v>22</v>
      </c>
      <c r="Z130" s="175">
        <v>2</v>
      </c>
      <c r="AA130" s="175" t="s">
        <v>2641</v>
      </c>
      <c r="AB130" s="175" t="s">
        <v>2640</v>
      </c>
      <c r="AC130" s="176" t="s">
        <v>2586</v>
      </c>
      <c r="AD130" s="190" t="s">
        <v>4063</v>
      </c>
      <c r="AE130" s="183">
        <v>1435000</v>
      </c>
      <c r="AF130" s="183" t="s">
        <v>4050</v>
      </c>
      <c r="AG130" s="183" t="s">
        <v>22</v>
      </c>
      <c r="AH130" s="183">
        <v>2</v>
      </c>
      <c r="AI130" s="183" t="s">
        <v>4052</v>
      </c>
      <c r="AJ130" s="183" t="s">
        <v>4051</v>
      </c>
      <c r="AK130" s="184" t="s">
        <v>3928</v>
      </c>
      <c r="AL130" s="190" t="s">
        <v>4064</v>
      </c>
      <c r="AM130" s="175">
        <v>1435000</v>
      </c>
      <c r="AN130" s="175" t="s">
        <v>4054</v>
      </c>
      <c r="AO130" s="175" t="s">
        <v>22</v>
      </c>
      <c r="AP130" s="175">
        <v>2</v>
      </c>
      <c r="AQ130" s="175" t="s">
        <v>4055</v>
      </c>
      <c r="AR130" s="175" t="s">
        <v>4051</v>
      </c>
      <c r="AS130" s="176" t="s">
        <v>3928</v>
      </c>
      <c r="AT130" s="191" t="s">
        <v>2049</v>
      </c>
      <c r="AU130" s="183" t="s">
        <v>14</v>
      </c>
      <c r="AV130" s="183" t="s">
        <v>14</v>
      </c>
      <c r="AW130" s="183" t="s">
        <v>14</v>
      </c>
      <c r="AX130" s="183" t="s">
        <v>14</v>
      </c>
      <c r="AY130" s="183" t="s">
        <v>1457</v>
      </c>
      <c r="AZ130" s="183" t="s">
        <v>14</v>
      </c>
      <c r="BA130" s="184" t="s">
        <v>1833</v>
      </c>
      <c r="BB130" s="190" t="s">
        <v>2047</v>
      </c>
      <c r="BC130" s="175" t="s">
        <v>14</v>
      </c>
      <c r="BD130" s="175" t="s">
        <v>14</v>
      </c>
      <c r="BE130" s="175" t="s">
        <v>14</v>
      </c>
      <c r="BF130" s="175" t="s">
        <v>14</v>
      </c>
      <c r="BG130" s="175" t="s">
        <v>1457</v>
      </c>
      <c r="BH130" s="175" t="s">
        <v>14</v>
      </c>
      <c r="BI130" s="176" t="s">
        <v>1833</v>
      </c>
      <c r="BJ130" s="191" t="s">
        <v>2639</v>
      </c>
      <c r="BK130" s="191" t="s">
        <v>14</v>
      </c>
      <c r="BL130" s="191" t="s">
        <v>14</v>
      </c>
      <c r="BM130" s="191" t="s">
        <v>14</v>
      </c>
      <c r="BN130" s="191" t="s">
        <v>14</v>
      </c>
      <c r="BO130" s="191" t="s">
        <v>2638</v>
      </c>
      <c r="BP130" s="183" t="s">
        <v>14</v>
      </c>
      <c r="BQ130" s="192" t="s">
        <v>2586</v>
      </c>
      <c r="BR130" s="190" t="s">
        <v>2042</v>
      </c>
      <c r="BS130" s="193" t="s">
        <v>14</v>
      </c>
      <c r="BT130" s="193" t="s">
        <v>14</v>
      </c>
      <c r="BU130" s="193" t="s">
        <v>14</v>
      </c>
      <c r="BV130" s="193" t="s">
        <v>14</v>
      </c>
      <c r="BW130" s="193" t="s">
        <v>1457</v>
      </c>
      <c r="BX130" s="193" t="s">
        <v>14</v>
      </c>
      <c r="BY130" s="176" t="s">
        <v>1833</v>
      </c>
      <c r="BZ130" s="191" t="s">
        <v>2043</v>
      </c>
      <c r="CA130" s="191" t="s">
        <v>14</v>
      </c>
      <c r="CB130" s="191" t="s">
        <v>14</v>
      </c>
      <c r="CC130" s="191" t="s">
        <v>14</v>
      </c>
      <c r="CD130" s="191" t="s">
        <v>14</v>
      </c>
      <c r="CE130" s="191" t="s">
        <v>1457</v>
      </c>
      <c r="CF130" s="191" t="s">
        <v>14</v>
      </c>
      <c r="CG130" s="192" t="s">
        <v>1833</v>
      </c>
      <c r="CH130" s="190" t="s">
        <v>8424</v>
      </c>
      <c r="CI130" s="191" t="e">
        <v>#N/A</v>
      </c>
      <c r="CJ130" s="191" t="e">
        <v>#N/A</v>
      </c>
      <c r="CK130" s="191" t="e">
        <v>#N/A</v>
      </c>
      <c r="CL130" s="191" t="e">
        <v>#N/A</v>
      </c>
      <c r="CM130" s="191" t="e">
        <v>#N/A</v>
      </c>
      <c r="CN130" s="191" t="e">
        <v>#N/A</v>
      </c>
      <c r="CO130" s="194" t="e">
        <v>#N/A</v>
      </c>
      <c r="CP130" s="191" t="s">
        <v>2046</v>
      </c>
      <c r="CQ130" s="193" t="s">
        <v>14</v>
      </c>
      <c r="CR130" s="193" t="s">
        <v>14</v>
      </c>
      <c r="CS130" s="193" t="s">
        <v>14</v>
      </c>
      <c r="CT130" s="193" t="s">
        <v>14</v>
      </c>
      <c r="CU130" s="193" t="s">
        <v>1457</v>
      </c>
      <c r="CV130" s="193" t="s">
        <v>14</v>
      </c>
      <c r="CW130" s="176" t="s">
        <v>1833</v>
      </c>
      <c r="CX130" s="191" t="s">
        <v>2927</v>
      </c>
      <c r="CY130" s="183">
        <v>1429000</v>
      </c>
      <c r="CZ130" s="183" t="s">
        <v>2921</v>
      </c>
      <c r="DA130" s="183" t="s">
        <v>22</v>
      </c>
      <c r="DB130" s="183">
        <v>2</v>
      </c>
      <c r="DC130" s="183" t="s">
        <v>2923</v>
      </c>
      <c r="DD130" s="183" t="s">
        <v>2922</v>
      </c>
      <c r="DE130" s="189" t="s">
        <v>2860</v>
      </c>
      <c r="DF130" s="190" t="s">
        <v>2925</v>
      </c>
      <c r="DG130" s="175">
        <v>6011000</v>
      </c>
      <c r="DH130" s="193" t="s">
        <v>2921</v>
      </c>
      <c r="DI130" s="193" t="s">
        <v>22</v>
      </c>
      <c r="DJ130" s="193">
        <v>2</v>
      </c>
      <c r="DK130" s="193" t="s">
        <v>2923</v>
      </c>
      <c r="DL130" s="193" t="s">
        <v>2922</v>
      </c>
      <c r="DM130" s="176" t="s">
        <v>2860</v>
      </c>
      <c r="DN130" s="191" t="s">
        <v>2929</v>
      </c>
      <c r="DO130" s="183">
        <v>0</v>
      </c>
      <c r="DP130" s="191" t="s">
        <v>2921</v>
      </c>
      <c r="DQ130" s="191" t="s">
        <v>22</v>
      </c>
      <c r="DR130" s="191">
        <v>2</v>
      </c>
      <c r="DS130" s="191" t="s">
        <v>2923</v>
      </c>
      <c r="DT130" s="191" t="s">
        <v>2922</v>
      </c>
      <c r="DU130" s="192" t="s">
        <v>2860</v>
      </c>
      <c r="DV130" s="190" t="s">
        <v>2926</v>
      </c>
      <c r="DW130" s="175">
        <v>1429000</v>
      </c>
      <c r="DX130" s="193" t="s">
        <v>2921</v>
      </c>
      <c r="DY130" s="193" t="s">
        <v>22</v>
      </c>
      <c r="DZ130" s="193">
        <v>2</v>
      </c>
      <c r="EA130" s="193" t="s">
        <v>2923</v>
      </c>
      <c r="EB130" s="193" t="s">
        <v>2922</v>
      </c>
      <c r="EC130" s="176" t="s">
        <v>2860</v>
      </c>
      <c r="ED130" s="191" t="s">
        <v>2928</v>
      </c>
      <c r="EE130" s="183">
        <v>0</v>
      </c>
      <c r="EF130" s="191" t="s">
        <v>2921</v>
      </c>
      <c r="EG130" s="191" t="s">
        <v>22</v>
      </c>
      <c r="EH130" s="191">
        <v>2</v>
      </c>
      <c r="EI130" s="191" t="s">
        <v>2923</v>
      </c>
      <c r="EJ130" s="191" t="s">
        <v>2922</v>
      </c>
      <c r="EK130" s="192" t="s">
        <v>2860</v>
      </c>
      <c r="EL130" s="190" t="s">
        <v>2924</v>
      </c>
      <c r="EM130" s="175">
        <v>0</v>
      </c>
      <c r="EN130" s="193" t="s">
        <v>2921</v>
      </c>
      <c r="EO130" s="193" t="s">
        <v>22</v>
      </c>
      <c r="EP130" s="193">
        <v>2</v>
      </c>
      <c r="EQ130" s="193" t="s">
        <v>2923</v>
      </c>
      <c r="ER130" s="193" t="s">
        <v>2922</v>
      </c>
      <c r="ES130" s="176" t="s">
        <v>2860</v>
      </c>
      <c r="ET130" s="191" t="s">
        <v>4062</v>
      </c>
      <c r="EU130" s="191">
        <v>146</v>
      </c>
      <c r="EV130" s="191" t="s">
        <v>4044</v>
      </c>
      <c r="EW130" s="191" t="s">
        <v>22</v>
      </c>
      <c r="EX130" s="191">
        <v>2</v>
      </c>
      <c r="EY130" s="191" t="s">
        <v>4045</v>
      </c>
      <c r="EZ130" s="191" t="s">
        <v>2949</v>
      </c>
      <c r="FA130" s="192" t="s">
        <v>3928</v>
      </c>
      <c r="FB130" s="190" t="s">
        <v>2836</v>
      </c>
      <c r="FC130" s="193">
        <v>2</v>
      </c>
      <c r="FD130" s="193" t="s">
        <v>2833</v>
      </c>
      <c r="FE130" s="193" t="s">
        <v>22</v>
      </c>
      <c r="FF130" s="193">
        <v>2</v>
      </c>
      <c r="FG130" s="193" t="s">
        <v>2835</v>
      </c>
      <c r="FH130" s="193" t="s">
        <v>2834</v>
      </c>
      <c r="FI130" s="176" t="s">
        <v>2832</v>
      </c>
      <c r="FJ130" s="190" t="s">
        <v>8425</v>
      </c>
      <c r="FK130" s="191" t="e">
        <v>#N/A</v>
      </c>
      <c r="FL130" s="191" t="e">
        <v>#N/A</v>
      </c>
      <c r="FM130" s="191" t="e">
        <v>#N/A</v>
      </c>
      <c r="FN130" s="191" t="e">
        <v>#N/A</v>
      </c>
      <c r="FO130" s="191" t="e">
        <v>#N/A</v>
      </c>
      <c r="FP130" s="183" t="e">
        <v>#N/A</v>
      </c>
      <c r="FQ130" s="184" t="e">
        <v>#N/A</v>
      </c>
      <c r="FR130" s="190" t="s">
        <v>8426</v>
      </c>
      <c r="FS130" s="193" t="e">
        <v>#N/A</v>
      </c>
      <c r="FT130" s="193" t="e">
        <v>#N/A</v>
      </c>
      <c r="FU130" s="193" t="e">
        <v>#N/A</v>
      </c>
      <c r="FV130" s="193" t="e">
        <v>#N/A</v>
      </c>
      <c r="FW130" s="193" t="e">
        <v>#N/A</v>
      </c>
      <c r="FX130" s="193" t="e">
        <v>#N/A</v>
      </c>
      <c r="FY130" s="176" t="e">
        <v>#N/A</v>
      </c>
      <c r="FZ130" s="191" t="s">
        <v>2048</v>
      </c>
      <c r="GA130" s="191">
        <v>0</v>
      </c>
      <c r="GB130" s="191" t="s">
        <v>1623</v>
      </c>
      <c r="GC130" s="191" t="s">
        <v>42</v>
      </c>
      <c r="GD130" s="191">
        <v>1</v>
      </c>
      <c r="GE130" s="191" t="s">
        <v>14</v>
      </c>
      <c r="GF130" s="191" t="s">
        <v>2044</v>
      </c>
      <c r="GG130" s="192" t="s">
        <v>1833</v>
      </c>
      <c r="GH130" s="190" t="s">
        <v>2059</v>
      </c>
      <c r="GI130" s="193">
        <v>0</v>
      </c>
      <c r="GJ130" s="193" t="s">
        <v>1623</v>
      </c>
      <c r="GK130" s="193" t="s">
        <v>22</v>
      </c>
      <c r="GL130" s="193">
        <v>2</v>
      </c>
      <c r="GM130" s="193" t="s">
        <v>14</v>
      </c>
      <c r="GN130" s="193" t="s">
        <v>2044</v>
      </c>
      <c r="GO130" s="176" t="s">
        <v>1833</v>
      </c>
      <c r="GP130" s="191" t="s">
        <v>2050</v>
      </c>
      <c r="GQ130" s="191">
        <v>0</v>
      </c>
      <c r="GR130" s="191" t="s">
        <v>1623</v>
      </c>
      <c r="GS130" s="191" t="s">
        <v>42</v>
      </c>
      <c r="GT130" s="191">
        <v>1</v>
      </c>
      <c r="GU130" s="191" t="s">
        <v>14</v>
      </c>
      <c r="GV130" s="191" t="s">
        <v>2044</v>
      </c>
      <c r="GW130" s="192" t="s">
        <v>1833</v>
      </c>
      <c r="GX130" s="190" t="s">
        <v>2064</v>
      </c>
      <c r="GY130" s="193">
        <v>0</v>
      </c>
      <c r="GZ130" s="193" t="s">
        <v>1623</v>
      </c>
      <c r="HA130" s="193" t="s">
        <v>42</v>
      </c>
      <c r="HB130" s="193">
        <v>1</v>
      </c>
      <c r="HC130" s="193" t="s">
        <v>14</v>
      </c>
      <c r="HD130" s="193" t="s">
        <v>2044</v>
      </c>
      <c r="HE130" s="176" t="s">
        <v>1833</v>
      </c>
      <c r="HF130" s="191" t="s">
        <v>2045</v>
      </c>
      <c r="HG130" s="191">
        <v>0</v>
      </c>
      <c r="HH130" s="191" t="s">
        <v>1623</v>
      </c>
      <c r="HI130" s="191" t="s">
        <v>42</v>
      </c>
      <c r="HJ130" s="191">
        <v>1</v>
      </c>
      <c r="HK130" s="191" t="s">
        <v>14</v>
      </c>
      <c r="HL130" s="191" t="s">
        <v>2044</v>
      </c>
      <c r="HM130" s="192" t="s">
        <v>1833</v>
      </c>
      <c r="HN130" s="190" t="s">
        <v>2058</v>
      </c>
      <c r="HO130" s="193">
        <v>0</v>
      </c>
      <c r="HP130" s="193" t="s">
        <v>1623</v>
      </c>
      <c r="HQ130" s="193" t="s">
        <v>22</v>
      </c>
      <c r="HR130" s="193">
        <v>2</v>
      </c>
      <c r="HS130" s="193" t="s">
        <v>14</v>
      </c>
      <c r="HT130" s="193" t="s">
        <v>2044</v>
      </c>
      <c r="HU130" s="176" t="s">
        <v>1833</v>
      </c>
      <c r="HV130" s="191" t="s">
        <v>2055</v>
      </c>
      <c r="HW130" s="191">
        <v>0</v>
      </c>
      <c r="HX130" s="191" t="s">
        <v>1623</v>
      </c>
      <c r="HY130" s="191" t="s">
        <v>42</v>
      </c>
      <c r="HZ130" s="191">
        <v>1</v>
      </c>
      <c r="IA130" s="191" t="s">
        <v>14</v>
      </c>
      <c r="IB130" s="191" t="s">
        <v>2044</v>
      </c>
      <c r="IC130" s="192" t="s">
        <v>1833</v>
      </c>
      <c r="ID130" s="190" t="s">
        <v>2057</v>
      </c>
      <c r="IE130" s="193">
        <v>1</v>
      </c>
      <c r="IF130" s="193" t="s">
        <v>1623</v>
      </c>
      <c r="IG130" s="193" t="s">
        <v>42</v>
      </c>
      <c r="IH130" s="193">
        <v>1</v>
      </c>
      <c r="II130" s="193" t="s">
        <v>14</v>
      </c>
      <c r="IJ130" s="193" t="s">
        <v>2044</v>
      </c>
      <c r="IK130" s="176" t="s">
        <v>1833</v>
      </c>
      <c r="IL130" s="191" t="s">
        <v>2056</v>
      </c>
      <c r="IM130" s="191">
        <v>2</v>
      </c>
      <c r="IN130" s="191" t="s">
        <v>1623</v>
      </c>
      <c r="IO130" s="191" t="s">
        <v>42</v>
      </c>
      <c r="IP130" s="191">
        <v>1</v>
      </c>
      <c r="IQ130" s="191" t="s">
        <v>14</v>
      </c>
      <c r="IR130" s="191" t="s">
        <v>2044</v>
      </c>
      <c r="IS130" s="192" t="s">
        <v>1833</v>
      </c>
    </row>
    <row r="131" spans="1:253" s="281" customFormat="1" ht="12.75" customHeight="1" x14ac:dyDescent="0.25">
      <c r="A131" s="281" t="s">
        <v>926</v>
      </c>
      <c r="B131" s="281" t="s">
        <v>7945</v>
      </c>
      <c r="C131" s="281" t="s">
        <v>927</v>
      </c>
      <c r="D131" s="281" t="s">
        <v>928</v>
      </c>
      <c r="E131" s="281" t="s">
        <v>7592</v>
      </c>
      <c r="F131" s="281" t="s">
        <v>939</v>
      </c>
      <c r="G131" s="174">
        <v>42074000</v>
      </c>
      <c r="H131" s="175" t="s">
        <v>936</v>
      </c>
      <c r="I131" s="175" t="s">
        <v>42</v>
      </c>
      <c r="J131" s="175">
        <v>1</v>
      </c>
      <c r="K131" s="175" t="s">
        <v>938</v>
      </c>
      <c r="L131" s="175" t="s">
        <v>937</v>
      </c>
      <c r="M131" s="176" t="s">
        <v>588</v>
      </c>
      <c r="N131" s="185" t="s">
        <v>934</v>
      </c>
      <c r="O131" s="177">
        <v>53206</v>
      </c>
      <c r="P131" s="177" t="s">
        <v>931</v>
      </c>
      <c r="Q131" s="177" t="s">
        <v>22</v>
      </c>
      <c r="R131" s="177">
        <v>2</v>
      </c>
      <c r="S131" s="177" t="s">
        <v>933</v>
      </c>
      <c r="T131" s="177" t="s">
        <v>932</v>
      </c>
      <c r="U131" s="178" t="s">
        <v>588</v>
      </c>
      <c r="V131" s="185" t="s">
        <v>2482</v>
      </c>
      <c r="W131" s="175">
        <v>6309000</v>
      </c>
      <c r="X131" s="175" t="s">
        <v>2479</v>
      </c>
      <c r="Y131" s="175" t="s">
        <v>42</v>
      </c>
      <c r="Z131" s="175">
        <v>1</v>
      </c>
      <c r="AA131" s="175" t="s">
        <v>2481</v>
      </c>
      <c r="AB131" s="175" t="s">
        <v>2480</v>
      </c>
      <c r="AC131" s="176" t="s">
        <v>2423</v>
      </c>
      <c r="AD131" s="185" t="s">
        <v>2478</v>
      </c>
      <c r="AE131" s="183">
        <v>5400000</v>
      </c>
      <c r="AF131" s="183" t="s">
        <v>2472</v>
      </c>
      <c r="AG131" s="183" t="s">
        <v>42</v>
      </c>
      <c r="AH131" s="183">
        <v>1</v>
      </c>
      <c r="AI131" s="183" t="s">
        <v>2477</v>
      </c>
      <c r="AJ131" s="183" t="s">
        <v>2473</v>
      </c>
      <c r="AK131" s="184" t="s">
        <v>2423</v>
      </c>
      <c r="AL131" s="185" t="s">
        <v>5863</v>
      </c>
      <c r="AM131" s="175">
        <v>1458000</v>
      </c>
      <c r="AN131" s="175" t="s">
        <v>5860</v>
      </c>
      <c r="AO131" s="175" t="s">
        <v>22</v>
      </c>
      <c r="AP131" s="175">
        <v>2</v>
      </c>
      <c r="AQ131" s="175" t="s">
        <v>5862</v>
      </c>
      <c r="AR131" s="175" t="s">
        <v>5861</v>
      </c>
      <c r="AS131" s="176" t="s">
        <v>5864</v>
      </c>
      <c r="AT131" s="186" t="s">
        <v>2201</v>
      </c>
      <c r="AU131" s="183" t="s">
        <v>14</v>
      </c>
      <c r="AV131" s="183" t="s">
        <v>14</v>
      </c>
      <c r="AW131" s="183" t="s">
        <v>14</v>
      </c>
      <c r="AX131" s="183" t="s">
        <v>14</v>
      </c>
      <c r="AY131" s="183" t="s">
        <v>14</v>
      </c>
      <c r="AZ131" s="183" t="s">
        <v>14</v>
      </c>
      <c r="BA131" s="184" t="s">
        <v>2172</v>
      </c>
      <c r="BB131" s="185" t="s">
        <v>2476</v>
      </c>
      <c r="BC131" s="175" t="s">
        <v>14</v>
      </c>
      <c r="BD131" s="175" t="s">
        <v>14</v>
      </c>
      <c r="BE131" s="175" t="s">
        <v>14</v>
      </c>
      <c r="BF131" s="175" t="s">
        <v>14</v>
      </c>
      <c r="BG131" s="175" t="s">
        <v>14</v>
      </c>
      <c r="BH131" s="175" t="s">
        <v>14</v>
      </c>
      <c r="BI131" s="176" t="s">
        <v>2423</v>
      </c>
      <c r="BJ131" s="186" t="s">
        <v>6446</v>
      </c>
      <c r="BK131" s="186">
        <v>3</v>
      </c>
      <c r="BL131" s="186" t="s">
        <v>6444</v>
      </c>
      <c r="BM131" s="186" t="s">
        <v>22</v>
      </c>
      <c r="BN131" s="186">
        <v>2</v>
      </c>
      <c r="BO131" s="186" t="s">
        <v>6445</v>
      </c>
      <c r="BP131" s="183" t="s">
        <v>2949</v>
      </c>
      <c r="BQ131" s="187" t="s">
        <v>6418</v>
      </c>
      <c r="BR131" s="185" t="s">
        <v>929</v>
      </c>
      <c r="BS131" s="179" t="s">
        <v>14</v>
      </c>
      <c r="BT131" s="179">
        <v>0</v>
      </c>
      <c r="BU131" s="179" t="s">
        <v>22</v>
      </c>
      <c r="BV131" s="179">
        <v>2</v>
      </c>
      <c r="BW131" s="179">
        <v>0</v>
      </c>
      <c r="BX131" s="179">
        <v>0</v>
      </c>
      <c r="BY131" s="176" t="s">
        <v>588</v>
      </c>
      <c r="BZ131" s="186" t="s">
        <v>930</v>
      </c>
      <c r="CA131" s="186" t="s">
        <v>14</v>
      </c>
      <c r="CB131" s="186">
        <v>0</v>
      </c>
      <c r="CC131" s="186" t="s">
        <v>14</v>
      </c>
      <c r="CD131" s="186" t="s">
        <v>14</v>
      </c>
      <c r="CE131" s="186">
        <v>0</v>
      </c>
      <c r="CF131" s="186">
        <v>0</v>
      </c>
      <c r="CG131" s="187" t="s">
        <v>588</v>
      </c>
      <c r="CH131" s="185" t="s">
        <v>8427</v>
      </c>
      <c r="CI131" s="186" t="e">
        <v>#N/A</v>
      </c>
      <c r="CJ131" s="186" t="e">
        <v>#N/A</v>
      </c>
      <c r="CK131" s="186" t="e">
        <v>#N/A</v>
      </c>
      <c r="CL131" s="186" t="e">
        <v>#N/A</v>
      </c>
      <c r="CM131" s="186" t="e">
        <v>#N/A</v>
      </c>
      <c r="CN131" s="186" t="e">
        <v>#N/A</v>
      </c>
      <c r="CO131" s="188" t="e">
        <v>#N/A</v>
      </c>
      <c r="CP131" s="186" t="s">
        <v>1809</v>
      </c>
      <c r="CQ131" s="179" t="s">
        <v>14</v>
      </c>
      <c r="CR131" s="179" t="s">
        <v>14</v>
      </c>
      <c r="CS131" s="179" t="s">
        <v>14</v>
      </c>
      <c r="CT131" s="179" t="s">
        <v>14</v>
      </c>
      <c r="CU131" s="179" t="s">
        <v>14</v>
      </c>
      <c r="CV131" s="179" t="s">
        <v>14</v>
      </c>
      <c r="CW131" s="176" t="s">
        <v>1803</v>
      </c>
      <c r="CX131" s="186" t="s">
        <v>5868</v>
      </c>
      <c r="CY131" s="183">
        <v>3400000</v>
      </c>
      <c r="CZ131" s="183" t="s">
        <v>5865</v>
      </c>
      <c r="DA131" s="183" t="s">
        <v>22</v>
      </c>
      <c r="DB131" s="183">
        <v>2</v>
      </c>
      <c r="DC131" s="183" t="s">
        <v>5867</v>
      </c>
      <c r="DD131" s="183" t="s">
        <v>5866</v>
      </c>
      <c r="DE131" s="189" t="s">
        <v>5864</v>
      </c>
      <c r="DF131" s="185" t="s">
        <v>5869</v>
      </c>
      <c r="DG131" s="175">
        <v>909000</v>
      </c>
      <c r="DH131" s="179" t="s">
        <v>5865</v>
      </c>
      <c r="DI131" s="179" t="s">
        <v>22</v>
      </c>
      <c r="DJ131" s="179">
        <v>2</v>
      </c>
      <c r="DK131" s="179" t="s">
        <v>5867</v>
      </c>
      <c r="DL131" s="179" t="s">
        <v>5866</v>
      </c>
      <c r="DM131" s="176" t="s">
        <v>5864</v>
      </c>
      <c r="DN131" s="186" t="s">
        <v>5870</v>
      </c>
      <c r="DO131" s="183">
        <v>2000000</v>
      </c>
      <c r="DP131" s="186" t="s">
        <v>5865</v>
      </c>
      <c r="DQ131" s="186" t="s">
        <v>22</v>
      </c>
      <c r="DR131" s="186">
        <v>2</v>
      </c>
      <c r="DS131" s="186" t="s">
        <v>5867</v>
      </c>
      <c r="DT131" s="186" t="s">
        <v>5866</v>
      </c>
      <c r="DU131" s="187" t="s">
        <v>5864</v>
      </c>
      <c r="DV131" s="185" t="s">
        <v>5871</v>
      </c>
      <c r="DW131" s="175">
        <v>1700000</v>
      </c>
      <c r="DX131" s="179" t="s">
        <v>5865</v>
      </c>
      <c r="DY131" s="179" t="s">
        <v>22</v>
      </c>
      <c r="DZ131" s="179">
        <v>2</v>
      </c>
      <c r="EA131" s="179" t="s">
        <v>5867</v>
      </c>
      <c r="EB131" s="179" t="s">
        <v>5866</v>
      </c>
      <c r="EC131" s="176" t="s">
        <v>5864</v>
      </c>
      <c r="ED131" s="186" t="s">
        <v>5872</v>
      </c>
      <c r="EE131" s="183">
        <v>1700000</v>
      </c>
      <c r="EF131" s="186" t="s">
        <v>5865</v>
      </c>
      <c r="EG131" s="186" t="s">
        <v>22</v>
      </c>
      <c r="EH131" s="186">
        <v>2</v>
      </c>
      <c r="EI131" s="186" t="s">
        <v>5867</v>
      </c>
      <c r="EJ131" s="186" t="s">
        <v>5866</v>
      </c>
      <c r="EK131" s="187" t="s">
        <v>5864</v>
      </c>
      <c r="EL131" s="185" t="s">
        <v>5873</v>
      </c>
      <c r="EM131" s="175">
        <v>0</v>
      </c>
      <c r="EN131" s="179" t="s">
        <v>5865</v>
      </c>
      <c r="EO131" s="179" t="s">
        <v>22</v>
      </c>
      <c r="EP131" s="179">
        <v>2</v>
      </c>
      <c r="EQ131" s="179" t="s">
        <v>5867</v>
      </c>
      <c r="ER131" s="179" t="s">
        <v>5866</v>
      </c>
      <c r="ES131" s="176" t="s">
        <v>5864</v>
      </c>
      <c r="ET131" s="186" t="s">
        <v>6448</v>
      </c>
      <c r="EU131" s="186">
        <v>49</v>
      </c>
      <c r="EV131" s="186" t="s">
        <v>6444</v>
      </c>
      <c r="EW131" s="186" t="s">
        <v>22</v>
      </c>
      <c r="EX131" s="186">
        <v>2</v>
      </c>
      <c r="EY131" s="186" t="s">
        <v>6447</v>
      </c>
      <c r="EZ131" s="186" t="s">
        <v>2949</v>
      </c>
      <c r="FA131" s="187" t="s">
        <v>6418</v>
      </c>
      <c r="FB131" s="185" t="s">
        <v>2475</v>
      </c>
      <c r="FC131" s="179">
        <v>3</v>
      </c>
      <c r="FD131" s="179" t="s">
        <v>2472</v>
      </c>
      <c r="FE131" s="179" t="s">
        <v>42</v>
      </c>
      <c r="FF131" s="179">
        <v>1</v>
      </c>
      <c r="FG131" s="179" t="s">
        <v>2474</v>
      </c>
      <c r="FH131" s="179" t="s">
        <v>2473</v>
      </c>
      <c r="FI131" s="176" t="s">
        <v>2423</v>
      </c>
      <c r="FJ131" s="185" t="s">
        <v>2483</v>
      </c>
      <c r="FK131" s="186" t="s">
        <v>14</v>
      </c>
      <c r="FL131" s="186" t="s">
        <v>14</v>
      </c>
      <c r="FM131" s="186" t="s">
        <v>14</v>
      </c>
      <c r="FN131" s="186" t="s">
        <v>14</v>
      </c>
      <c r="FO131" s="186" t="s">
        <v>14</v>
      </c>
      <c r="FP131" s="183" t="s">
        <v>14</v>
      </c>
      <c r="FQ131" s="184" t="s">
        <v>2423</v>
      </c>
      <c r="FR131" s="185" t="s">
        <v>935</v>
      </c>
      <c r="FS131" s="179" t="s">
        <v>14</v>
      </c>
      <c r="FT131" s="179">
        <v>0</v>
      </c>
      <c r="FU131" s="179" t="s">
        <v>22</v>
      </c>
      <c r="FV131" s="179">
        <v>2</v>
      </c>
      <c r="FW131" s="179">
        <v>0</v>
      </c>
      <c r="FX131" s="179">
        <v>0</v>
      </c>
      <c r="FY131" s="176" t="s">
        <v>588</v>
      </c>
      <c r="FZ131" s="186" t="s">
        <v>4461</v>
      </c>
      <c r="GA131" s="186">
        <v>2</v>
      </c>
      <c r="GB131" s="186" t="s">
        <v>3407</v>
      </c>
      <c r="GC131" s="186" t="s">
        <v>22</v>
      </c>
      <c r="GD131" s="186">
        <v>2</v>
      </c>
      <c r="GE131" s="186" t="s">
        <v>3301</v>
      </c>
      <c r="GF131" s="186" t="s">
        <v>3300</v>
      </c>
      <c r="GG131" s="187" t="s">
        <v>4068</v>
      </c>
      <c r="GH131" s="185" t="s">
        <v>4467</v>
      </c>
      <c r="GI131" s="179">
        <v>3</v>
      </c>
      <c r="GJ131" s="179" t="s">
        <v>3407</v>
      </c>
      <c r="GK131" s="179" t="s">
        <v>22</v>
      </c>
      <c r="GL131" s="179">
        <v>2</v>
      </c>
      <c r="GM131" s="179" t="s">
        <v>3301</v>
      </c>
      <c r="GN131" s="179" t="s">
        <v>3300</v>
      </c>
      <c r="GO131" s="176" t="s">
        <v>4068</v>
      </c>
      <c r="GP131" s="186" t="s">
        <v>4462</v>
      </c>
      <c r="GQ131" s="186">
        <v>2</v>
      </c>
      <c r="GR131" s="186" t="s">
        <v>3407</v>
      </c>
      <c r="GS131" s="186" t="s">
        <v>22</v>
      </c>
      <c r="GT131" s="186">
        <v>2</v>
      </c>
      <c r="GU131" s="186" t="s">
        <v>3301</v>
      </c>
      <c r="GV131" s="186" t="s">
        <v>3300</v>
      </c>
      <c r="GW131" s="187" t="s">
        <v>4068</v>
      </c>
      <c r="GX131" s="185" t="s">
        <v>4468</v>
      </c>
      <c r="GY131" s="179">
        <v>0</v>
      </c>
      <c r="GZ131" s="179" t="s">
        <v>3407</v>
      </c>
      <c r="HA131" s="179" t="s">
        <v>22</v>
      </c>
      <c r="HB131" s="179">
        <v>2</v>
      </c>
      <c r="HC131" s="179" t="s">
        <v>3301</v>
      </c>
      <c r="HD131" s="179" t="s">
        <v>3300</v>
      </c>
      <c r="HE131" s="176" t="s">
        <v>4068</v>
      </c>
      <c r="HF131" s="186" t="s">
        <v>4460</v>
      </c>
      <c r="HG131" s="186">
        <v>0</v>
      </c>
      <c r="HH131" s="186" t="s">
        <v>3407</v>
      </c>
      <c r="HI131" s="186" t="s">
        <v>22</v>
      </c>
      <c r="HJ131" s="186">
        <v>2</v>
      </c>
      <c r="HK131" s="186" t="s">
        <v>3301</v>
      </c>
      <c r="HL131" s="186" t="s">
        <v>3300</v>
      </c>
      <c r="HM131" s="187" t="s">
        <v>4068</v>
      </c>
      <c r="HN131" s="185" t="s">
        <v>4466</v>
      </c>
      <c r="HO131" s="179">
        <v>2</v>
      </c>
      <c r="HP131" s="179" t="s">
        <v>3407</v>
      </c>
      <c r="HQ131" s="179" t="s">
        <v>22</v>
      </c>
      <c r="HR131" s="179">
        <v>2</v>
      </c>
      <c r="HS131" s="179" t="s">
        <v>3301</v>
      </c>
      <c r="HT131" s="179" t="s">
        <v>3300</v>
      </c>
      <c r="HU131" s="176" t="s">
        <v>4068</v>
      </c>
      <c r="HV131" s="186" t="s">
        <v>4463</v>
      </c>
      <c r="HW131" s="186">
        <v>2</v>
      </c>
      <c r="HX131" s="186" t="s">
        <v>3407</v>
      </c>
      <c r="HY131" s="186" t="s">
        <v>22</v>
      </c>
      <c r="HZ131" s="186">
        <v>2</v>
      </c>
      <c r="IA131" s="186" t="s">
        <v>3301</v>
      </c>
      <c r="IB131" s="186" t="s">
        <v>3300</v>
      </c>
      <c r="IC131" s="187" t="s">
        <v>4068</v>
      </c>
      <c r="ID131" s="185" t="s">
        <v>4465</v>
      </c>
      <c r="IE131" s="179">
        <v>3</v>
      </c>
      <c r="IF131" s="179" t="s">
        <v>3407</v>
      </c>
      <c r="IG131" s="179" t="s">
        <v>22</v>
      </c>
      <c r="IH131" s="179">
        <v>2</v>
      </c>
      <c r="II131" s="179" t="s">
        <v>3301</v>
      </c>
      <c r="IJ131" s="179" t="s">
        <v>3300</v>
      </c>
      <c r="IK131" s="176" t="s">
        <v>4068</v>
      </c>
      <c r="IL131" s="186" t="s">
        <v>4464</v>
      </c>
      <c r="IM131" s="186">
        <v>2</v>
      </c>
      <c r="IN131" s="186" t="s">
        <v>3407</v>
      </c>
      <c r="IO131" s="186" t="s">
        <v>22</v>
      </c>
      <c r="IP131" s="186">
        <v>2</v>
      </c>
      <c r="IQ131" s="186" t="s">
        <v>3301</v>
      </c>
      <c r="IR131" s="186" t="s">
        <v>3300</v>
      </c>
      <c r="IS131" s="187" t="s">
        <v>4068</v>
      </c>
    </row>
    <row r="132" spans="1:253" s="281" customFormat="1" ht="12.75" customHeight="1" x14ac:dyDescent="0.25">
      <c r="A132" s="281" t="s">
        <v>6479</v>
      </c>
      <c r="B132" s="281" t="s">
        <v>8170</v>
      </c>
      <c r="C132" s="281" t="s">
        <v>6480</v>
      </c>
      <c r="D132" s="281" t="s">
        <v>6481</v>
      </c>
      <c r="E132" s="281" t="s">
        <v>7566</v>
      </c>
      <c r="F132" s="281" t="s">
        <v>6485</v>
      </c>
      <c r="G132" s="174">
        <v>111000</v>
      </c>
      <c r="H132" s="175" t="s">
        <v>6482</v>
      </c>
      <c r="I132" s="175" t="s">
        <v>42</v>
      </c>
      <c r="J132" s="175">
        <v>1</v>
      </c>
      <c r="K132" s="175" t="s">
        <v>6484</v>
      </c>
      <c r="L132" s="175" t="s">
        <v>6483</v>
      </c>
      <c r="M132" s="176" t="s">
        <v>6486</v>
      </c>
      <c r="N132" s="190" t="s">
        <v>6490</v>
      </c>
      <c r="O132" s="177">
        <v>229</v>
      </c>
      <c r="P132" s="177" t="s">
        <v>6487</v>
      </c>
      <c r="Q132" s="177" t="s">
        <v>42</v>
      </c>
      <c r="R132" s="177">
        <v>1</v>
      </c>
      <c r="S132" s="177" t="s">
        <v>6489</v>
      </c>
      <c r="T132" s="177" t="s">
        <v>6488</v>
      </c>
      <c r="U132" s="178" t="s">
        <v>6486</v>
      </c>
      <c r="V132" s="190" t="s">
        <v>6494</v>
      </c>
      <c r="W132" s="175">
        <v>37000</v>
      </c>
      <c r="X132" s="175" t="s">
        <v>6491</v>
      </c>
      <c r="Y132" s="175" t="s">
        <v>22</v>
      </c>
      <c r="Z132" s="175">
        <v>2</v>
      </c>
      <c r="AA132" s="175" t="s">
        <v>6493</v>
      </c>
      <c r="AB132" s="175" t="s">
        <v>6492</v>
      </c>
      <c r="AC132" s="176" t="s">
        <v>6486</v>
      </c>
      <c r="AD132" s="190" t="s">
        <v>6498</v>
      </c>
      <c r="AE132" s="183">
        <v>20000</v>
      </c>
      <c r="AF132" s="183" t="s">
        <v>6495</v>
      </c>
      <c r="AG132" s="183" t="s">
        <v>22</v>
      </c>
      <c r="AH132" s="183">
        <v>2</v>
      </c>
      <c r="AI132" s="183" t="s">
        <v>6497</v>
      </c>
      <c r="AJ132" s="183" t="s">
        <v>6496</v>
      </c>
      <c r="AK132" s="184" t="s">
        <v>6486</v>
      </c>
      <c r="AL132" s="190" t="s">
        <v>6502</v>
      </c>
      <c r="AM132" s="175">
        <v>13000</v>
      </c>
      <c r="AN132" s="175" t="s">
        <v>6499</v>
      </c>
      <c r="AO132" s="175" t="s">
        <v>22</v>
      </c>
      <c r="AP132" s="175">
        <v>2</v>
      </c>
      <c r="AQ132" s="175" t="s">
        <v>6501</v>
      </c>
      <c r="AR132" s="175" t="s">
        <v>6500</v>
      </c>
      <c r="AS132" s="176" t="s">
        <v>6486</v>
      </c>
      <c r="AT132" s="191" t="s">
        <v>6503</v>
      </c>
      <c r="AU132" s="183">
        <v>0</v>
      </c>
      <c r="AV132" s="183" t="s">
        <v>14</v>
      </c>
      <c r="AW132" s="183" t="s">
        <v>14</v>
      </c>
      <c r="AX132" s="183" t="s">
        <v>14</v>
      </c>
      <c r="AY132" s="183" t="s">
        <v>14</v>
      </c>
      <c r="AZ132" s="183" t="s">
        <v>14</v>
      </c>
      <c r="BA132" s="184" t="s">
        <v>6486</v>
      </c>
      <c r="BB132" s="190" t="s">
        <v>6504</v>
      </c>
      <c r="BC132" s="175">
        <v>0</v>
      </c>
      <c r="BD132" s="175" t="s">
        <v>14</v>
      </c>
      <c r="BE132" s="175" t="s">
        <v>14</v>
      </c>
      <c r="BF132" s="175" t="s">
        <v>14</v>
      </c>
      <c r="BG132" s="175" t="s">
        <v>14</v>
      </c>
      <c r="BH132" s="175" t="s">
        <v>14</v>
      </c>
      <c r="BI132" s="176" t="s">
        <v>6486</v>
      </c>
      <c r="BJ132" s="191" t="s">
        <v>6506</v>
      </c>
      <c r="BK132" s="191">
        <v>0</v>
      </c>
      <c r="BL132" s="191" t="s">
        <v>6499</v>
      </c>
      <c r="BM132" s="191" t="s">
        <v>22</v>
      </c>
      <c r="BN132" s="191">
        <v>2</v>
      </c>
      <c r="BO132" s="191" t="s">
        <v>6505</v>
      </c>
      <c r="BP132" s="183" t="s">
        <v>6500</v>
      </c>
      <c r="BQ132" s="192" t="s">
        <v>6486</v>
      </c>
      <c r="BR132" s="190" t="s">
        <v>6508</v>
      </c>
      <c r="BS132" s="193">
        <v>0</v>
      </c>
      <c r="BT132" s="193" t="s">
        <v>14</v>
      </c>
      <c r="BU132" s="193" t="s">
        <v>14</v>
      </c>
      <c r="BV132" s="193" t="s">
        <v>14</v>
      </c>
      <c r="BW132" s="193" t="s">
        <v>14</v>
      </c>
      <c r="BX132" s="193" t="s">
        <v>14</v>
      </c>
      <c r="BY132" s="176" t="s">
        <v>6486</v>
      </c>
      <c r="BZ132" s="191" t="s">
        <v>6509</v>
      </c>
      <c r="CA132" s="191">
        <v>0</v>
      </c>
      <c r="CB132" s="191" t="s">
        <v>14</v>
      </c>
      <c r="CC132" s="191" t="s">
        <v>14</v>
      </c>
      <c r="CD132" s="191" t="s">
        <v>14</v>
      </c>
      <c r="CE132" s="191" t="s">
        <v>14</v>
      </c>
      <c r="CF132" s="191" t="s">
        <v>14</v>
      </c>
      <c r="CG132" s="192" t="s">
        <v>6486</v>
      </c>
      <c r="CH132" s="190" t="s">
        <v>8428</v>
      </c>
      <c r="CI132" s="191" t="e">
        <v>#N/A</v>
      </c>
      <c r="CJ132" s="191" t="e">
        <v>#N/A</v>
      </c>
      <c r="CK132" s="191" t="e">
        <v>#N/A</v>
      </c>
      <c r="CL132" s="191" t="e">
        <v>#N/A</v>
      </c>
      <c r="CM132" s="191" t="e">
        <v>#N/A</v>
      </c>
      <c r="CN132" s="191" t="e">
        <v>#N/A</v>
      </c>
      <c r="CO132" s="194" t="e">
        <v>#N/A</v>
      </c>
      <c r="CP132" s="191" t="s">
        <v>6510</v>
      </c>
      <c r="CQ132" s="193">
        <v>0</v>
      </c>
      <c r="CR132" s="193" t="s">
        <v>14</v>
      </c>
      <c r="CS132" s="193" t="s">
        <v>14</v>
      </c>
      <c r="CT132" s="193" t="s">
        <v>14</v>
      </c>
      <c r="CU132" s="193" t="s">
        <v>14</v>
      </c>
      <c r="CV132" s="193" t="s">
        <v>14</v>
      </c>
      <c r="CW132" s="176" t="s">
        <v>6486</v>
      </c>
      <c r="CX132" s="191" t="s">
        <v>6512</v>
      </c>
      <c r="CY132" s="183">
        <v>13000</v>
      </c>
      <c r="CZ132" s="183" t="s">
        <v>6499</v>
      </c>
      <c r="DA132" s="183" t="s">
        <v>22</v>
      </c>
      <c r="DB132" s="183">
        <v>2</v>
      </c>
      <c r="DC132" s="183" t="s">
        <v>6511</v>
      </c>
      <c r="DD132" s="183" t="s">
        <v>6500</v>
      </c>
      <c r="DE132" s="189" t="s">
        <v>6486</v>
      </c>
      <c r="DF132" s="190" t="s">
        <v>6513</v>
      </c>
      <c r="DG132" s="175">
        <v>17000</v>
      </c>
      <c r="DH132" s="193" t="s">
        <v>6499</v>
      </c>
      <c r="DI132" s="193" t="s">
        <v>22</v>
      </c>
      <c r="DJ132" s="193">
        <v>2</v>
      </c>
      <c r="DK132" s="193" t="s">
        <v>6511</v>
      </c>
      <c r="DL132" s="193" t="s">
        <v>6500</v>
      </c>
      <c r="DM132" s="176" t="s">
        <v>6486</v>
      </c>
      <c r="DN132" s="191" t="s">
        <v>6514</v>
      </c>
      <c r="DO132" s="183">
        <v>7000</v>
      </c>
      <c r="DP132" s="191" t="s">
        <v>6499</v>
      </c>
      <c r="DQ132" s="191" t="s">
        <v>22</v>
      </c>
      <c r="DR132" s="191">
        <v>2</v>
      </c>
      <c r="DS132" s="191" t="s">
        <v>6511</v>
      </c>
      <c r="DT132" s="191" t="s">
        <v>6500</v>
      </c>
      <c r="DU132" s="192" t="s">
        <v>6486</v>
      </c>
      <c r="DV132" s="190" t="s">
        <v>6515</v>
      </c>
      <c r="DW132" s="175">
        <v>13000</v>
      </c>
      <c r="DX132" s="193" t="s">
        <v>6499</v>
      </c>
      <c r="DY132" s="193" t="s">
        <v>22</v>
      </c>
      <c r="DZ132" s="193">
        <v>2</v>
      </c>
      <c r="EA132" s="193" t="s">
        <v>6511</v>
      </c>
      <c r="EB132" s="193" t="s">
        <v>6500</v>
      </c>
      <c r="EC132" s="176" t="s">
        <v>6486</v>
      </c>
      <c r="ED132" s="191" t="s">
        <v>6516</v>
      </c>
      <c r="EE132" s="183">
        <v>0</v>
      </c>
      <c r="EF132" s="191" t="s">
        <v>6499</v>
      </c>
      <c r="EG132" s="191" t="s">
        <v>22</v>
      </c>
      <c r="EH132" s="191">
        <v>2</v>
      </c>
      <c r="EI132" s="191" t="s">
        <v>6511</v>
      </c>
      <c r="EJ132" s="191" t="s">
        <v>6500</v>
      </c>
      <c r="EK132" s="192" t="s">
        <v>6486</v>
      </c>
      <c r="EL132" s="190" t="s">
        <v>6517</v>
      </c>
      <c r="EM132" s="175">
        <v>0</v>
      </c>
      <c r="EN132" s="193" t="s">
        <v>6499</v>
      </c>
      <c r="EO132" s="193" t="s">
        <v>22</v>
      </c>
      <c r="EP132" s="193">
        <v>2</v>
      </c>
      <c r="EQ132" s="193" t="s">
        <v>6511</v>
      </c>
      <c r="ER132" s="193" t="s">
        <v>6500</v>
      </c>
      <c r="ES132" s="176" t="s">
        <v>6486</v>
      </c>
      <c r="ET132" s="191" t="s">
        <v>6507</v>
      </c>
      <c r="EU132" s="191">
        <v>0</v>
      </c>
      <c r="EV132" s="191" t="s">
        <v>6499</v>
      </c>
      <c r="EW132" s="191" t="s">
        <v>22</v>
      </c>
      <c r="EX132" s="191">
        <v>2</v>
      </c>
      <c r="EY132" s="191" t="s">
        <v>6505</v>
      </c>
      <c r="EZ132" s="191" t="s">
        <v>6500</v>
      </c>
      <c r="FA132" s="192" t="s">
        <v>6486</v>
      </c>
      <c r="FB132" s="190" t="s">
        <v>6519</v>
      </c>
      <c r="FC132" s="193">
        <v>3</v>
      </c>
      <c r="FD132" s="193" t="s">
        <v>14</v>
      </c>
      <c r="FE132" s="193" t="s">
        <v>22</v>
      </c>
      <c r="FF132" s="193">
        <v>2</v>
      </c>
      <c r="FG132" s="193" t="s">
        <v>6518</v>
      </c>
      <c r="FH132" s="193" t="s">
        <v>14</v>
      </c>
      <c r="FI132" s="176" t="s">
        <v>6486</v>
      </c>
      <c r="FJ132" s="190" t="s">
        <v>6520</v>
      </c>
      <c r="FK132" s="191">
        <v>0</v>
      </c>
      <c r="FL132" s="191" t="s">
        <v>14</v>
      </c>
      <c r="FM132" s="191" t="s">
        <v>14</v>
      </c>
      <c r="FN132" s="191" t="s">
        <v>14</v>
      </c>
      <c r="FO132" s="191" t="s">
        <v>14</v>
      </c>
      <c r="FP132" s="183" t="s">
        <v>14</v>
      </c>
      <c r="FQ132" s="184" t="s">
        <v>6486</v>
      </c>
      <c r="FR132" s="190" t="s">
        <v>6521</v>
      </c>
      <c r="FS132" s="193">
        <v>0</v>
      </c>
      <c r="FT132" s="193" t="s">
        <v>14</v>
      </c>
      <c r="FU132" s="193" t="s">
        <v>14</v>
      </c>
      <c r="FV132" s="193" t="s">
        <v>14</v>
      </c>
      <c r="FW132" s="193" t="s">
        <v>14</v>
      </c>
      <c r="FX132" s="193" t="s">
        <v>14</v>
      </c>
      <c r="FY132" s="176" t="s">
        <v>6486</v>
      </c>
      <c r="FZ132" s="191" t="s">
        <v>6581</v>
      </c>
      <c r="GA132" s="191">
        <v>0</v>
      </c>
      <c r="GB132" s="191" t="s">
        <v>6565</v>
      </c>
      <c r="GC132" s="191" t="s">
        <v>42</v>
      </c>
      <c r="GD132" s="191">
        <v>1</v>
      </c>
      <c r="GE132" s="191" t="s">
        <v>6566</v>
      </c>
      <c r="GF132" s="191" t="s">
        <v>3300</v>
      </c>
      <c r="GG132" s="192" t="s">
        <v>6557</v>
      </c>
      <c r="GH132" s="190" t="s">
        <v>6582</v>
      </c>
      <c r="GI132" s="193">
        <v>0</v>
      </c>
      <c r="GJ132" s="193" t="s">
        <v>6565</v>
      </c>
      <c r="GK132" s="193" t="s">
        <v>42</v>
      </c>
      <c r="GL132" s="193">
        <v>1</v>
      </c>
      <c r="GM132" s="193" t="s">
        <v>6566</v>
      </c>
      <c r="GN132" s="193" t="s">
        <v>3300</v>
      </c>
      <c r="GO132" s="176" t="s">
        <v>6557</v>
      </c>
      <c r="GP132" s="191" t="s">
        <v>6583</v>
      </c>
      <c r="GQ132" s="191">
        <v>0</v>
      </c>
      <c r="GR132" s="191" t="s">
        <v>6565</v>
      </c>
      <c r="GS132" s="191" t="s">
        <v>42</v>
      </c>
      <c r="GT132" s="191">
        <v>1</v>
      </c>
      <c r="GU132" s="191" t="s">
        <v>6566</v>
      </c>
      <c r="GV132" s="191" t="s">
        <v>3300</v>
      </c>
      <c r="GW132" s="192" t="s">
        <v>6557</v>
      </c>
      <c r="GX132" s="190" t="s">
        <v>6584</v>
      </c>
      <c r="GY132" s="193">
        <v>0</v>
      </c>
      <c r="GZ132" s="193" t="s">
        <v>6565</v>
      </c>
      <c r="HA132" s="193" t="s">
        <v>42</v>
      </c>
      <c r="HB132" s="193">
        <v>1</v>
      </c>
      <c r="HC132" s="193" t="s">
        <v>6566</v>
      </c>
      <c r="HD132" s="193" t="s">
        <v>3300</v>
      </c>
      <c r="HE132" s="176" t="s">
        <v>6557</v>
      </c>
      <c r="HF132" s="191" t="s">
        <v>6579</v>
      </c>
      <c r="HG132" s="191">
        <v>0</v>
      </c>
      <c r="HH132" s="191" t="s">
        <v>6565</v>
      </c>
      <c r="HI132" s="191" t="s">
        <v>42</v>
      </c>
      <c r="HJ132" s="191">
        <v>1</v>
      </c>
      <c r="HK132" s="191" t="s">
        <v>6566</v>
      </c>
      <c r="HL132" s="191" t="s">
        <v>3300</v>
      </c>
      <c r="HM132" s="192" t="s">
        <v>6557</v>
      </c>
      <c r="HN132" s="190" t="s">
        <v>6580</v>
      </c>
      <c r="HO132" s="193">
        <v>0</v>
      </c>
      <c r="HP132" s="193" t="s">
        <v>6565</v>
      </c>
      <c r="HQ132" s="193" t="s">
        <v>42</v>
      </c>
      <c r="HR132" s="193">
        <v>1</v>
      </c>
      <c r="HS132" s="193" t="s">
        <v>6566</v>
      </c>
      <c r="HT132" s="193" t="s">
        <v>3300</v>
      </c>
      <c r="HU132" s="176" t="s">
        <v>6557</v>
      </c>
      <c r="HV132" s="191" t="s">
        <v>6585</v>
      </c>
      <c r="HW132" s="191">
        <v>0</v>
      </c>
      <c r="HX132" s="191" t="s">
        <v>6565</v>
      </c>
      <c r="HY132" s="191" t="s">
        <v>42</v>
      </c>
      <c r="HZ132" s="191">
        <v>1</v>
      </c>
      <c r="IA132" s="191" t="s">
        <v>6566</v>
      </c>
      <c r="IB132" s="191" t="s">
        <v>3300</v>
      </c>
      <c r="IC132" s="192" t="s">
        <v>6557</v>
      </c>
      <c r="ID132" s="190" t="s">
        <v>6586</v>
      </c>
      <c r="IE132" s="193">
        <v>0</v>
      </c>
      <c r="IF132" s="193" t="s">
        <v>6565</v>
      </c>
      <c r="IG132" s="193" t="s">
        <v>42</v>
      </c>
      <c r="IH132" s="193">
        <v>1</v>
      </c>
      <c r="II132" s="193" t="s">
        <v>6566</v>
      </c>
      <c r="IJ132" s="193" t="s">
        <v>3300</v>
      </c>
      <c r="IK132" s="176" t="s">
        <v>6557</v>
      </c>
      <c r="IL132" s="191" t="s">
        <v>6590</v>
      </c>
      <c r="IM132" s="191">
        <v>3</v>
      </c>
      <c r="IN132" s="191" t="s">
        <v>6587</v>
      </c>
      <c r="IO132" s="191" t="s">
        <v>42</v>
      </c>
      <c r="IP132" s="191">
        <v>1</v>
      </c>
      <c r="IQ132" s="191" t="s">
        <v>6589</v>
      </c>
      <c r="IR132" s="191" t="s">
        <v>6588</v>
      </c>
      <c r="IS132" s="192" t="s">
        <v>6557</v>
      </c>
    </row>
    <row r="133" spans="1:253" s="281" customFormat="1" ht="12.75" customHeight="1" x14ac:dyDescent="0.25">
      <c r="A133" s="281" t="s">
        <v>107</v>
      </c>
      <c r="B133" s="281" t="s">
        <v>7940</v>
      </c>
      <c r="C133" s="281" t="s">
        <v>108</v>
      </c>
      <c r="D133" s="281" t="s">
        <v>109</v>
      </c>
      <c r="E133" s="281" t="s">
        <v>7605</v>
      </c>
      <c r="F133" s="281" t="s">
        <v>4962</v>
      </c>
      <c r="G133" s="174">
        <v>27412000</v>
      </c>
      <c r="H133" s="175" t="s">
        <v>4959</v>
      </c>
      <c r="I133" s="175" t="s">
        <v>22</v>
      </c>
      <c r="J133" s="175">
        <v>2</v>
      </c>
      <c r="K133" s="175" t="s">
        <v>4961</v>
      </c>
      <c r="L133" s="175" t="s">
        <v>4960</v>
      </c>
      <c r="M133" s="176" t="s">
        <v>4736</v>
      </c>
      <c r="N133" s="185" t="s">
        <v>3145</v>
      </c>
      <c r="O133" s="177">
        <v>882050</v>
      </c>
      <c r="P133" s="177" t="s">
        <v>575</v>
      </c>
      <c r="Q133" s="177" t="s">
        <v>42</v>
      </c>
      <c r="R133" s="177">
        <v>1</v>
      </c>
      <c r="S133" s="177" t="s">
        <v>3119</v>
      </c>
      <c r="T133" s="177" t="s">
        <v>3139</v>
      </c>
      <c r="U133" s="178" t="s">
        <v>3121</v>
      </c>
      <c r="V133" s="185" t="s">
        <v>4963</v>
      </c>
      <c r="W133" s="175">
        <v>27412000</v>
      </c>
      <c r="X133" s="175" t="s">
        <v>4959</v>
      </c>
      <c r="Y133" s="175" t="s">
        <v>22</v>
      </c>
      <c r="Z133" s="175">
        <v>2</v>
      </c>
      <c r="AA133" s="175" t="s">
        <v>4961</v>
      </c>
      <c r="AB133" s="175" t="s">
        <v>4960</v>
      </c>
      <c r="AC133" s="176" t="s">
        <v>4736</v>
      </c>
      <c r="AD133" s="185" t="s">
        <v>4965</v>
      </c>
      <c r="AE133" s="183">
        <v>27412000</v>
      </c>
      <c r="AF133" s="183" t="s">
        <v>4959</v>
      </c>
      <c r="AG133" s="183" t="s">
        <v>22</v>
      </c>
      <c r="AH133" s="183">
        <v>2</v>
      </c>
      <c r="AI133" s="183" t="s">
        <v>4964</v>
      </c>
      <c r="AJ133" s="183" t="s">
        <v>4960</v>
      </c>
      <c r="AK133" s="184" t="s">
        <v>4736</v>
      </c>
      <c r="AL133" s="185" t="s">
        <v>4969</v>
      </c>
      <c r="AM133" s="175">
        <v>5443000</v>
      </c>
      <c r="AN133" s="175" t="s">
        <v>4966</v>
      </c>
      <c r="AO133" s="175" t="s">
        <v>22</v>
      </c>
      <c r="AP133" s="175">
        <v>2</v>
      </c>
      <c r="AQ133" s="175" t="s">
        <v>4968</v>
      </c>
      <c r="AR133" s="175" t="s">
        <v>4967</v>
      </c>
      <c r="AS133" s="176" t="s">
        <v>4736</v>
      </c>
      <c r="AT133" s="186" t="s">
        <v>119</v>
      </c>
      <c r="AU133" s="183" t="s">
        <v>14</v>
      </c>
      <c r="AV133" s="183">
        <v>0</v>
      </c>
      <c r="AW133" s="183" t="s">
        <v>14</v>
      </c>
      <c r="AX133" s="183" t="s">
        <v>14</v>
      </c>
      <c r="AY133" s="183" t="s">
        <v>118</v>
      </c>
      <c r="AZ133" s="183">
        <v>0</v>
      </c>
      <c r="BA133" s="184" t="s">
        <v>112</v>
      </c>
      <c r="BB133" s="185" t="s">
        <v>2284</v>
      </c>
      <c r="BC133" s="175" t="s">
        <v>14</v>
      </c>
      <c r="BD133" s="175" t="s">
        <v>2281</v>
      </c>
      <c r="BE133" s="175" t="s">
        <v>14</v>
      </c>
      <c r="BF133" s="175" t="s">
        <v>14</v>
      </c>
      <c r="BG133" s="175" t="s">
        <v>2283</v>
      </c>
      <c r="BH133" s="175" t="s">
        <v>2282</v>
      </c>
      <c r="BI133" s="176" t="s">
        <v>2210</v>
      </c>
      <c r="BJ133" s="186" t="s">
        <v>2280</v>
      </c>
      <c r="BK133" s="186">
        <v>8253</v>
      </c>
      <c r="BL133" s="186" t="s">
        <v>2276</v>
      </c>
      <c r="BM133" s="186" t="s">
        <v>60</v>
      </c>
      <c r="BN133" s="186">
        <v>3</v>
      </c>
      <c r="BO133" s="186" t="s">
        <v>2278</v>
      </c>
      <c r="BP133" s="183" t="s">
        <v>2277</v>
      </c>
      <c r="BQ133" s="187" t="s">
        <v>2210</v>
      </c>
      <c r="BR133" s="185" t="s">
        <v>111</v>
      </c>
      <c r="BS133" s="179" t="s">
        <v>14</v>
      </c>
      <c r="BT133" s="179">
        <v>0</v>
      </c>
      <c r="BU133" s="179" t="s">
        <v>14</v>
      </c>
      <c r="BV133" s="179" t="s">
        <v>14</v>
      </c>
      <c r="BW133" s="179" t="s">
        <v>110</v>
      </c>
      <c r="BX133" s="179">
        <v>0</v>
      </c>
      <c r="BY133" s="176" t="s">
        <v>112</v>
      </c>
      <c r="BZ133" s="186" t="s">
        <v>113</v>
      </c>
      <c r="CA133" s="186" t="s">
        <v>14</v>
      </c>
      <c r="CB133" s="186">
        <v>0</v>
      </c>
      <c r="CC133" s="186" t="s">
        <v>14</v>
      </c>
      <c r="CD133" s="186" t="s">
        <v>14</v>
      </c>
      <c r="CE133" s="186">
        <v>0</v>
      </c>
      <c r="CF133" s="186">
        <v>0</v>
      </c>
      <c r="CG133" s="187" t="s">
        <v>112</v>
      </c>
      <c r="CH133" s="185" t="s">
        <v>8429</v>
      </c>
      <c r="CI133" s="186" t="e">
        <v>#N/A</v>
      </c>
      <c r="CJ133" s="186" t="e">
        <v>#N/A</v>
      </c>
      <c r="CK133" s="186" t="e">
        <v>#N/A</v>
      </c>
      <c r="CL133" s="186" t="e">
        <v>#N/A</v>
      </c>
      <c r="CM133" s="186" t="e">
        <v>#N/A</v>
      </c>
      <c r="CN133" s="186" t="e">
        <v>#N/A</v>
      </c>
      <c r="CO133" s="188" t="e">
        <v>#N/A</v>
      </c>
      <c r="CP133" s="186" t="s">
        <v>117</v>
      </c>
      <c r="CQ133" s="179">
        <v>223750</v>
      </c>
      <c r="CR133" s="179" t="s">
        <v>114</v>
      </c>
      <c r="CS133" s="179" t="s">
        <v>42</v>
      </c>
      <c r="CT133" s="179">
        <v>1</v>
      </c>
      <c r="CU133" s="179" t="s">
        <v>116</v>
      </c>
      <c r="CV133" s="179" t="s">
        <v>115</v>
      </c>
      <c r="CW133" s="176" t="s">
        <v>112</v>
      </c>
      <c r="CX133" s="186" t="s">
        <v>4973</v>
      </c>
      <c r="CY133" s="183">
        <v>14803000</v>
      </c>
      <c r="CZ133" s="183" t="s">
        <v>4970</v>
      </c>
      <c r="DA133" s="183" t="s">
        <v>60</v>
      </c>
      <c r="DB133" s="183">
        <v>3</v>
      </c>
      <c r="DC133" s="183" t="s">
        <v>4972</v>
      </c>
      <c r="DD133" s="183" t="s">
        <v>4971</v>
      </c>
      <c r="DE133" s="189" t="s">
        <v>4736</v>
      </c>
      <c r="DF133" s="185" t="s">
        <v>4974</v>
      </c>
      <c r="DG133" s="175">
        <v>0</v>
      </c>
      <c r="DH133" s="179" t="s">
        <v>4970</v>
      </c>
      <c r="DI133" s="179" t="s">
        <v>60</v>
      </c>
      <c r="DJ133" s="179">
        <v>3</v>
      </c>
      <c r="DK133" s="179" t="s">
        <v>4972</v>
      </c>
      <c r="DL133" s="179" t="s">
        <v>4971</v>
      </c>
      <c r="DM133" s="176" t="s">
        <v>4736</v>
      </c>
      <c r="DN133" s="186" t="s">
        <v>4975</v>
      </c>
      <c r="DO133" s="183">
        <v>12610000</v>
      </c>
      <c r="DP133" s="186" t="s">
        <v>4970</v>
      </c>
      <c r="DQ133" s="186" t="s">
        <v>60</v>
      </c>
      <c r="DR133" s="186">
        <v>3</v>
      </c>
      <c r="DS133" s="186" t="s">
        <v>4972</v>
      </c>
      <c r="DT133" s="186" t="s">
        <v>4971</v>
      </c>
      <c r="DU133" s="187" t="s">
        <v>4736</v>
      </c>
      <c r="DV133" s="185" t="s">
        <v>4976</v>
      </c>
      <c r="DW133" s="175">
        <v>14803000</v>
      </c>
      <c r="DX133" s="179" t="s">
        <v>4970</v>
      </c>
      <c r="DY133" s="179" t="s">
        <v>60</v>
      </c>
      <c r="DZ133" s="179">
        <v>3</v>
      </c>
      <c r="EA133" s="179" t="s">
        <v>4972</v>
      </c>
      <c r="EB133" s="179" t="s">
        <v>4971</v>
      </c>
      <c r="EC133" s="176" t="s">
        <v>4736</v>
      </c>
      <c r="ED133" s="186" t="s">
        <v>3323</v>
      </c>
      <c r="EE133" s="183">
        <v>0</v>
      </c>
      <c r="EF133" s="186" t="s">
        <v>3319</v>
      </c>
      <c r="EG133" s="186" t="s">
        <v>22</v>
      </c>
      <c r="EH133" s="186">
        <v>2</v>
      </c>
      <c r="EI133" s="186" t="s">
        <v>3321</v>
      </c>
      <c r="EJ133" s="186" t="s">
        <v>3320</v>
      </c>
      <c r="EK133" s="187" t="s">
        <v>3303</v>
      </c>
      <c r="EL133" s="185" t="s">
        <v>3322</v>
      </c>
      <c r="EM133" s="175">
        <v>0</v>
      </c>
      <c r="EN133" s="179" t="s">
        <v>3319</v>
      </c>
      <c r="EO133" s="179" t="s">
        <v>22</v>
      </c>
      <c r="EP133" s="179">
        <v>2</v>
      </c>
      <c r="EQ133" s="179" t="s">
        <v>3321</v>
      </c>
      <c r="ER133" s="179" t="s">
        <v>3320</v>
      </c>
      <c r="ES133" s="176" t="s">
        <v>3303</v>
      </c>
      <c r="ET133" s="186" t="s">
        <v>2279</v>
      </c>
      <c r="EU133" s="186">
        <v>8253</v>
      </c>
      <c r="EV133" s="186" t="s">
        <v>2276</v>
      </c>
      <c r="EW133" s="186" t="s">
        <v>60</v>
      </c>
      <c r="EX133" s="186">
        <v>3</v>
      </c>
      <c r="EY133" s="186" t="s">
        <v>2278</v>
      </c>
      <c r="EZ133" s="186" t="s">
        <v>2277</v>
      </c>
      <c r="FA133" s="187" t="s">
        <v>2210</v>
      </c>
      <c r="FB133" s="185" t="s">
        <v>1381</v>
      </c>
      <c r="FC133" s="179">
        <v>2</v>
      </c>
      <c r="FD133" s="179">
        <v>0</v>
      </c>
      <c r="FE133" s="179" t="s">
        <v>60</v>
      </c>
      <c r="FF133" s="179">
        <v>3</v>
      </c>
      <c r="FG133" s="179" t="s">
        <v>1380</v>
      </c>
      <c r="FH133" s="179">
        <v>0</v>
      </c>
      <c r="FI133" s="176" t="s">
        <v>1359</v>
      </c>
      <c r="FJ133" s="185" t="s">
        <v>1277</v>
      </c>
      <c r="FK133" s="186" t="s">
        <v>14</v>
      </c>
      <c r="FL133" s="186">
        <v>0</v>
      </c>
      <c r="FM133" s="186" t="s">
        <v>14</v>
      </c>
      <c r="FN133" s="186" t="s">
        <v>14</v>
      </c>
      <c r="FO133" s="186" t="s">
        <v>1276</v>
      </c>
      <c r="FP133" s="183">
        <v>0</v>
      </c>
      <c r="FQ133" s="184" t="s">
        <v>1245</v>
      </c>
      <c r="FR133" s="185" t="s">
        <v>120</v>
      </c>
      <c r="FS133" s="179" t="s">
        <v>14</v>
      </c>
      <c r="FT133" s="179">
        <v>0</v>
      </c>
      <c r="FU133" s="179" t="s">
        <v>14</v>
      </c>
      <c r="FV133" s="179" t="s">
        <v>14</v>
      </c>
      <c r="FW133" s="179">
        <v>0</v>
      </c>
      <c r="FX133" s="179">
        <v>0</v>
      </c>
      <c r="FY133" s="176" t="s">
        <v>112</v>
      </c>
      <c r="FZ133" s="186" t="s">
        <v>1785</v>
      </c>
      <c r="GA133" s="186">
        <v>2</v>
      </c>
      <c r="GB133" s="186" t="s">
        <v>1623</v>
      </c>
      <c r="GC133" s="186" t="s">
        <v>22</v>
      </c>
      <c r="GD133" s="186">
        <v>2</v>
      </c>
      <c r="GE133" s="186" t="s">
        <v>1625</v>
      </c>
      <c r="GF133" s="186" t="s">
        <v>1624</v>
      </c>
      <c r="GG133" s="187" t="s">
        <v>1720</v>
      </c>
      <c r="GH133" s="185" t="s">
        <v>1791</v>
      </c>
      <c r="GI133" s="179">
        <v>2</v>
      </c>
      <c r="GJ133" s="179" t="s">
        <v>1623</v>
      </c>
      <c r="GK133" s="179" t="s">
        <v>22</v>
      </c>
      <c r="GL133" s="179">
        <v>2</v>
      </c>
      <c r="GM133" s="179" t="s">
        <v>1625</v>
      </c>
      <c r="GN133" s="179" t="s">
        <v>1624</v>
      </c>
      <c r="GO133" s="176" t="s">
        <v>1720</v>
      </c>
      <c r="GP133" s="186" t="s">
        <v>1786</v>
      </c>
      <c r="GQ133" s="186">
        <v>3</v>
      </c>
      <c r="GR133" s="186" t="s">
        <v>1623</v>
      </c>
      <c r="GS133" s="186" t="s">
        <v>22</v>
      </c>
      <c r="GT133" s="186">
        <v>2</v>
      </c>
      <c r="GU133" s="186" t="s">
        <v>1625</v>
      </c>
      <c r="GV133" s="186" t="s">
        <v>1624</v>
      </c>
      <c r="GW133" s="187" t="s">
        <v>1720</v>
      </c>
      <c r="GX133" s="185" t="s">
        <v>1792</v>
      </c>
      <c r="GY133" s="179">
        <v>0</v>
      </c>
      <c r="GZ133" s="179" t="s">
        <v>1623</v>
      </c>
      <c r="HA133" s="179" t="s">
        <v>22</v>
      </c>
      <c r="HB133" s="179">
        <v>2</v>
      </c>
      <c r="HC133" s="179" t="s">
        <v>1625</v>
      </c>
      <c r="HD133" s="179" t="s">
        <v>1624</v>
      </c>
      <c r="HE133" s="176" t="s">
        <v>1720</v>
      </c>
      <c r="HF133" s="186" t="s">
        <v>1784</v>
      </c>
      <c r="HG133" s="186">
        <v>2</v>
      </c>
      <c r="HH133" s="186" t="s">
        <v>1623</v>
      </c>
      <c r="HI133" s="186" t="s">
        <v>22</v>
      </c>
      <c r="HJ133" s="186">
        <v>2</v>
      </c>
      <c r="HK133" s="186" t="s">
        <v>1625</v>
      </c>
      <c r="HL133" s="186" t="s">
        <v>1624</v>
      </c>
      <c r="HM133" s="187" t="s">
        <v>1720</v>
      </c>
      <c r="HN133" s="185" t="s">
        <v>1790</v>
      </c>
      <c r="HO133" s="179">
        <v>2</v>
      </c>
      <c r="HP133" s="179" t="s">
        <v>1623</v>
      </c>
      <c r="HQ133" s="179" t="s">
        <v>22</v>
      </c>
      <c r="HR133" s="179">
        <v>2</v>
      </c>
      <c r="HS133" s="179" t="s">
        <v>1625</v>
      </c>
      <c r="HT133" s="179" t="s">
        <v>1624</v>
      </c>
      <c r="HU133" s="176" t="s">
        <v>1720</v>
      </c>
      <c r="HV133" s="186" t="s">
        <v>1787</v>
      </c>
      <c r="HW133" s="186">
        <v>2</v>
      </c>
      <c r="HX133" s="186" t="s">
        <v>1623</v>
      </c>
      <c r="HY133" s="186" t="s">
        <v>22</v>
      </c>
      <c r="HZ133" s="186">
        <v>2</v>
      </c>
      <c r="IA133" s="186" t="s">
        <v>1625</v>
      </c>
      <c r="IB133" s="186" t="s">
        <v>1624</v>
      </c>
      <c r="IC133" s="187" t="s">
        <v>1720</v>
      </c>
      <c r="ID133" s="185" t="s">
        <v>1789</v>
      </c>
      <c r="IE133" s="179">
        <v>0</v>
      </c>
      <c r="IF133" s="179" t="s">
        <v>1623</v>
      </c>
      <c r="IG133" s="179" t="s">
        <v>22</v>
      </c>
      <c r="IH133" s="179">
        <v>2</v>
      </c>
      <c r="II133" s="179" t="s">
        <v>1625</v>
      </c>
      <c r="IJ133" s="179" t="s">
        <v>1624</v>
      </c>
      <c r="IK133" s="176" t="s">
        <v>1720</v>
      </c>
      <c r="IL133" s="186" t="s">
        <v>1788</v>
      </c>
      <c r="IM133" s="186">
        <v>3</v>
      </c>
      <c r="IN133" s="186" t="s">
        <v>1623</v>
      </c>
      <c r="IO133" s="186" t="s">
        <v>22</v>
      </c>
      <c r="IP133" s="186">
        <v>2</v>
      </c>
      <c r="IQ133" s="186" t="s">
        <v>1625</v>
      </c>
      <c r="IR133" s="186" t="s">
        <v>1624</v>
      </c>
      <c r="IS133" s="187" t="s">
        <v>1720</v>
      </c>
    </row>
    <row r="134" spans="1:253" s="281" customFormat="1" ht="12.75" customHeight="1" x14ac:dyDescent="0.25">
      <c r="A134" s="281" t="s">
        <v>97</v>
      </c>
      <c r="B134" s="281" t="s">
        <v>7940</v>
      </c>
      <c r="C134" s="281" t="s">
        <v>98</v>
      </c>
      <c r="D134" s="281" t="s">
        <v>99</v>
      </c>
      <c r="E134" s="281" t="s">
        <v>7608</v>
      </c>
      <c r="F134" s="281" t="s">
        <v>6926</v>
      </c>
      <c r="G134" s="174">
        <v>30939000</v>
      </c>
      <c r="H134" s="175" t="s">
        <v>6923</v>
      </c>
      <c r="I134" s="175" t="s">
        <v>22</v>
      </c>
      <c r="J134" s="175">
        <v>2</v>
      </c>
      <c r="K134" s="175" t="s">
        <v>6925</v>
      </c>
      <c r="L134" s="175" t="s">
        <v>6924</v>
      </c>
      <c r="M134" s="176" t="s">
        <v>6899</v>
      </c>
      <c r="N134" s="185" t="s">
        <v>6929</v>
      </c>
      <c r="O134" s="177">
        <v>527970</v>
      </c>
      <c r="P134" s="177" t="s">
        <v>6927</v>
      </c>
      <c r="Q134" s="177" t="s">
        <v>22</v>
      </c>
      <c r="R134" s="177">
        <v>2</v>
      </c>
      <c r="S134" s="177" t="s">
        <v>1613</v>
      </c>
      <c r="T134" s="177" t="s">
        <v>6928</v>
      </c>
      <c r="U134" s="178" t="s">
        <v>6899</v>
      </c>
      <c r="V134" s="185" t="s">
        <v>6931</v>
      </c>
      <c r="W134" s="175">
        <v>30939000</v>
      </c>
      <c r="X134" s="175" t="s">
        <v>6923</v>
      </c>
      <c r="Y134" s="175" t="s">
        <v>22</v>
      </c>
      <c r="Z134" s="175">
        <v>2</v>
      </c>
      <c r="AA134" s="175" t="s">
        <v>6930</v>
      </c>
      <c r="AB134" s="175" t="s">
        <v>6924</v>
      </c>
      <c r="AC134" s="176" t="s">
        <v>6899</v>
      </c>
      <c r="AD134" s="185" t="s">
        <v>6932</v>
      </c>
      <c r="AE134" s="183">
        <v>30939000</v>
      </c>
      <c r="AF134" s="183" t="s">
        <v>6923</v>
      </c>
      <c r="AG134" s="183" t="s">
        <v>22</v>
      </c>
      <c r="AH134" s="183">
        <v>2</v>
      </c>
      <c r="AI134" s="183" t="s">
        <v>6930</v>
      </c>
      <c r="AJ134" s="183" t="s">
        <v>6924</v>
      </c>
      <c r="AK134" s="184" t="s">
        <v>6899</v>
      </c>
      <c r="AL134" s="185" t="s">
        <v>6936</v>
      </c>
      <c r="AM134" s="175">
        <v>4000000</v>
      </c>
      <c r="AN134" s="175" t="s">
        <v>6933</v>
      </c>
      <c r="AO134" s="175" t="s">
        <v>22</v>
      </c>
      <c r="AP134" s="175">
        <v>2</v>
      </c>
      <c r="AQ134" s="175" t="s">
        <v>6935</v>
      </c>
      <c r="AR134" s="175" t="s">
        <v>6934</v>
      </c>
      <c r="AS134" s="176" t="s">
        <v>6899</v>
      </c>
      <c r="AT134" s="186" t="s">
        <v>6940</v>
      </c>
      <c r="AU134" s="183">
        <v>650</v>
      </c>
      <c r="AV134" s="183" t="s">
        <v>6937</v>
      </c>
      <c r="AW134" s="183" t="s">
        <v>22</v>
      </c>
      <c r="AX134" s="183">
        <v>2</v>
      </c>
      <c r="AY134" s="183" t="s">
        <v>6939</v>
      </c>
      <c r="AZ134" s="183" t="s">
        <v>6938</v>
      </c>
      <c r="BA134" s="184" t="s">
        <v>6899</v>
      </c>
      <c r="BB134" s="185" t="s">
        <v>6944</v>
      </c>
      <c r="BC134" s="175">
        <v>47470</v>
      </c>
      <c r="BD134" s="175" t="s">
        <v>6941</v>
      </c>
      <c r="BE134" s="175" t="s">
        <v>22</v>
      </c>
      <c r="BF134" s="175">
        <v>2</v>
      </c>
      <c r="BG134" s="175" t="s">
        <v>6943</v>
      </c>
      <c r="BH134" s="175" t="s">
        <v>6942</v>
      </c>
      <c r="BI134" s="176" t="s">
        <v>6899</v>
      </c>
      <c r="BJ134" s="186" t="s">
        <v>6948</v>
      </c>
      <c r="BK134" s="186">
        <v>9906</v>
      </c>
      <c r="BL134" s="186" t="s">
        <v>6945</v>
      </c>
      <c r="BM134" s="186" t="s">
        <v>22</v>
      </c>
      <c r="BN134" s="186">
        <v>2</v>
      </c>
      <c r="BO134" s="186" t="s">
        <v>6947</v>
      </c>
      <c r="BP134" s="183" t="s">
        <v>6946</v>
      </c>
      <c r="BQ134" s="187" t="s">
        <v>6899</v>
      </c>
      <c r="BR134" s="185" t="s">
        <v>100</v>
      </c>
      <c r="BS134" s="179" t="s">
        <v>14</v>
      </c>
      <c r="BT134" s="179">
        <v>0</v>
      </c>
      <c r="BU134" s="179" t="s">
        <v>14</v>
      </c>
      <c r="BV134" s="179" t="s">
        <v>14</v>
      </c>
      <c r="BW134" s="179">
        <v>0</v>
      </c>
      <c r="BX134" s="179">
        <v>0</v>
      </c>
      <c r="BY134" s="176" t="s">
        <v>75</v>
      </c>
      <c r="BZ134" s="186" t="s">
        <v>101</v>
      </c>
      <c r="CA134" s="186" t="s">
        <v>14</v>
      </c>
      <c r="CB134" s="186">
        <v>0</v>
      </c>
      <c r="CC134" s="186" t="s">
        <v>14</v>
      </c>
      <c r="CD134" s="186" t="s">
        <v>14</v>
      </c>
      <c r="CE134" s="186">
        <v>0</v>
      </c>
      <c r="CF134" s="186">
        <v>0</v>
      </c>
      <c r="CG134" s="187" t="s">
        <v>75</v>
      </c>
      <c r="CH134" s="185" t="s">
        <v>8430</v>
      </c>
      <c r="CI134" s="186" t="e">
        <v>#N/A</v>
      </c>
      <c r="CJ134" s="186" t="e">
        <v>#N/A</v>
      </c>
      <c r="CK134" s="186" t="e">
        <v>#N/A</v>
      </c>
      <c r="CL134" s="186" t="e">
        <v>#N/A</v>
      </c>
      <c r="CM134" s="186" t="e">
        <v>#N/A</v>
      </c>
      <c r="CN134" s="186" t="e">
        <v>#N/A</v>
      </c>
      <c r="CO134" s="188" t="e">
        <v>#N/A</v>
      </c>
      <c r="CP134" s="186" t="s">
        <v>104</v>
      </c>
      <c r="CQ134" s="179" t="s">
        <v>14</v>
      </c>
      <c r="CR134" s="179">
        <v>0</v>
      </c>
      <c r="CS134" s="179" t="s">
        <v>14</v>
      </c>
      <c r="CT134" s="179" t="s">
        <v>14</v>
      </c>
      <c r="CU134" s="179">
        <v>0</v>
      </c>
      <c r="CV134" s="179">
        <v>0</v>
      </c>
      <c r="CW134" s="176" t="s">
        <v>75</v>
      </c>
      <c r="CX134" s="186" t="s">
        <v>1160</v>
      </c>
      <c r="CY134" s="183">
        <v>20700000</v>
      </c>
      <c r="CZ134" s="183" t="s">
        <v>6911</v>
      </c>
      <c r="DA134" s="183" t="s">
        <v>22</v>
      </c>
      <c r="DB134" s="183">
        <v>2</v>
      </c>
      <c r="DC134" s="183" t="s">
        <v>6917</v>
      </c>
      <c r="DD134" s="183" t="s">
        <v>6912</v>
      </c>
      <c r="DE134" s="189" t="s">
        <v>6899</v>
      </c>
      <c r="DF134" s="185" t="s">
        <v>6914</v>
      </c>
      <c r="DG134" s="175">
        <v>3600000</v>
      </c>
      <c r="DH134" s="179" t="s">
        <v>6911</v>
      </c>
      <c r="DI134" s="179" t="s">
        <v>22</v>
      </c>
      <c r="DJ134" s="179">
        <v>2</v>
      </c>
      <c r="DK134" s="179" t="s">
        <v>6913</v>
      </c>
      <c r="DL134" s="179" t="s">
        <v>6912</v>
      </c>
      <c r="DM134" s="176" t="s">
        <v>6899</v>
      </c>
      <c r="DN134" s="186" t="s">
        <v>6916</v>
      </c>
      <c r="DO134" s="183">
        <v>6400000</v>
      </c>
      <c r="DP134" s="186" t="s">
        <v>6911</v>
      </c>
      <c r="DQ134" s="186" t="s">
        <v>22</v>
      </c>
      <c r="DR134" s="186">
        <v>2</v>
      </c>
      <c r="DS134" s="186" t="s">
        <v>6915</v>
      </c>
      <c r="DT134" s="186" t="s">
        <v>6912</v>
      </c>
      <c r="DU134" s="187" t="s">
        <v>6899</v>
      </c>
      <c r="DV134" s="185" t="s">
        <v>6918</v>
      </c>
      <c r="DW134" s="175">
        <v>8400000</v>
      </c>
      <c r="DX134" s="179" t="s">
        <v>6911</v>
      </c>
      <c r="DY134" s="179" t="s">
        <v>22</v>
      </c>
      <c r="DZ134" s="179">
        <v>2</v>
      </c>
      <c r="EA134" s="179" t="s">
        <v>6917</v>
      </c>
      <c r="EB134" s="179" t="s">
        <v>6912</v>
      </c>
      <c r="EC134" s="176" t="s">
        <v>6899</v>
      </c>
      <c r="ED134" s="186" t="s">
        <v>6920</v>
      </c>
      <c r="EE134" s="183">
        <v>8900000</v>
      </c>
      <c r="EF134" s="186" t="s">
        <v>6911</v>
      </c>
      <c r="EG134" s="186" t="s">
        <v>22</v>
      </c>
      <c r="EH134" s="186">
        <v>2</v>
      </c>
      <c r="EI134" s="186" t="s">
        <v>6919</v>
      </c>
      <c r="EJ134" s="186" t="s">
        <v>6912</v>
      </c>
      <c r="EK134" s="187" t="s">
        <v>6899</v>
      </c>
      <c r="EL134" s="185" t="s">
        <v>6922</v>
      </c>
      <c r="EM134" s="175">
        <v>3400000</v>
      </c>
      <c r="EN134" s="179" t="s">
        <v>6911</v>
      </c>
      <c r="EO134" s="179" t="s">
        <v>22</v>
      </c>
      <c r="EP134" s="179">
        <v>2</v>
      </c>
      <c r="EQ134" s="179" t="s">
        <v>6921</v>
      </c>
      <c r="ER134" s="179" t="s">
        <v>6912</v>
      </c>
      <c r="ES134" s="176" t="s">
        <v>6899</v>
      </c>
      <c r="ET134" s="186" t="s">
        <v>6952</v>
      </c>
      <c r="EU134" s="186">
        <v>9970</v>
      </c>
      <c r="EV134" s="186" t="s">
        <v>6949</v>
      </c>
      <c r="EW134" s="186" t="s">
        <v>22</v>
      </c>
      <c r="EX134" s="186">
        <v>2</v>
      </c>
      <c r="EY134" s="186" t="s">
        <v>6951</v>
      </c>
      <c r="EZ134" s="186" t="s">
        <v>6950</v>
      </c>
      <c r="FA134" s="187" t="s">
        <v>6899</v>
      </c>
      <c r="FB134" s="185" t="s">
        <v>103</v>
      </c>
      <c r="FC134" s="179">
        <v>5</v>
      </c>
      <c r="FD134" s="179">
        <v>0</v>
      </c>
      <c r="FE134" s="179" t="s">
        <v>42</v>
      </c>
      <c r="FF134" s="179">
        <v>1</v>
      </c>
      <c r="FG134" s="179" t="s">
        <v>102</v>
      </c>
      <c r="FH134" s="179">
        <v>0</v>
      </c>
      <c r="FI134" s="176" t="s">
        <v>75</v>
      </c>
      <c r="FJ134" s="185" t="s">
        <v>105</v>
      </c>
      <c r="FK134" s="186" t="s">
        <v>14</v>
      </c>
      <c r="FL134" s="186">
        <v>0</v>
      </c>
      <c r="FM134" s="186" t="s">
        <v>14</v>
      </c>
      <c r="FN134" s="186" t="s">
        <v>14</v>
      </c>
      <c r="FO134" s="186">
        <v>0</v>
      </c>
      <c r="FP134" s="183">
        <v>0</v>
      </c>
      <c r="FQ134" s="184" t="s">
        <v>75</v>
      </c>
      <c r="FR134" s="185" t="s">
        <v>106</v>
      </c>
      <c r="FS134" s="179" t="s">
        <v>14</v>
      </c>
      <c r="FT134" s="179">
        <v>0</v>
      </c>
      <c r="FU134" s="179" t="s">
        <v>14</v>
      </c>
      <c r="FV134" s="179" t="s">
        <v>14</v>
      </c>
      <c r="FW134" s="179">
        <v>0</v>
      </c>
      <c r="FX134" s="179">
        <v>0</v>
      </c>
      <c r="FY134" s="176" t="s">
        <v>75</v>
      </c>
      <c r="FZ134" s="186" t="s">
        <v>1123</v>
      </c>
      <c r="GA134" s="186">
        <v>2</v>
      </c>
      <c r="GB134" s="186" t="s">
        <v>1121</v>
      </c>
      <c r="GC134" s="186" t="s">
        <v>22</v>
      </c>
      <c r="GD134" s="186">
        <v>2</v>
      </c>
      <c r="GE134" s="186">
        <v>0</v>
      </c>
      <c r="GF134" s="186">
        <v>0</v>
      </c>
      <c r="GG134" s="187" t="s">
        <v>1097</v>
      </c>
      <c r="GH134" s="185" t="s">
        <v>1129</v>
      </c>
      <c r="GI134" s="179">
        <v>3</v>
      </c>
      <c r="GJ134" s="179" t="s">
        <v>1121</v>
      </c>
      <c r="GK134" s="179" t="s">
        <v>22</v>
      </c>
      <c r="GL134" s="179">
        <v>2</v>
      </c>
      <c r="GM134" s="179">
        <v>0</v>
      </c>
      <c r="GN134" s="179">
        <v>0</v>
      </c>
      <c r="GO134" s="176" t="s">
        <v>1097</v>
      </c>
      <c r="GP134" s="186" t="s">
        <v>1124</v>
      </c>
      <c r="GQ134" s="186">
        <v>3</v>
      </c>
      <c r="GR134" s="186" t="s">
        <v>1121</v>
      </c>
      <c r="GS134" s="186" t="s">
        <v>22</v>
      </c>
      <c r="GT134" s="186">
        <v>2</v>
      </c>
      <c r="GU134" s="186">
        <v>0</v>
      </c>
      <c r="GV134" s="186">
        <v>0</v>
      </c>
      <c r="GW134" s="187" t="s">
        <v>1097</v>
      </c>
      <c r="GX134" s="185" t="s">
        <v>1130</v>
      </c>
      <c r="GY134" s="179">
        <v>3</v>
      </c>
      <c r="GZ134" s="179" t="s">
        <v>1121</v>
      </c>
      <c r="HA134" s="179" t="s">
        <v>22</v>
      </c>
      <c r="HB134" s="179">
        <v>2</v>
      </c>
      <c r="HC134" s="179">
        <v>0</v>
      </c>
      <c r="HD134" s="179">
        <v>0</v>
      </c>
      <c r="HE134" s="176" t="s">
        <v>1097</v>
      </c>
      <c r="HF134" s="186" t="s">
        <v>1122</v>
      </c>
      <c r="HG134" s="186">
        <v>2</v>
      </c>
      <c r="HH134" s="186" t="s">
        <v>1121</v>
      </c>
      <c r="HI134" s="186" t="s">
        <v>22</v>
      </c>
      <c r="HJ134" s="186">
        <v>2</v>
      </c>
      <c r="HK134" s="186">
        <v>0</v>
      </c>
      <c r="HL134" s="186">
        <v>0</v>
      </c>
      <c r="HM134" s="187" t="s">
        <v>1097</v>
      </c>
      <c r="HN134" s="185" t="s">
        <v>1128</v>
      </c>
      <c r="HO134" s="179">
        <v>3</v>
      </c>
      <c r="HP134" s="179" t="s">
        <v>1121</v>
      </c>
      <c r="HQ134" s="179" t="s">
        <v>22</v>
      </c>
      <c r="HR134" s="179">
        <v>2</v>
      </c>
      <c r="HS134" s="179">
        <v>0</v>
      </c>
      <c r="HT134" s="179">
        <v>0</v>
      </c>
      <c r="HU134" s="176" t="s">
        <v>1097</v>
      </c>
      <c r="HV134" s="186" t="s">
        <v>1125</v>
      </c>
      <c r="HW134" s="186">
        <v>3</v>
      </c>
      <c r="HX134" s="186" t="s">
        <v>1121</v>
      </c>
      <c r="HY134" s="186" t="s">
        <v>22</v>
      </c>
      <c r="HZ134" s="186">
        <v>2</v>
      </c>
      <c r="IA134" s="186">
        <v>0</v>
      </c>
      <c r="IB134" s="186">
        <v>0</v>
      </c>
      <c r="IC134" s="187" t="s">
        <v>1097</v>
      </c>
      <c r="ID134" s="185" t="s">
        <v>1127</v>
      </c>
      <c r="IE134" s="179">
        <v>3</v>
      </c>
      <c r="IF134" s="179" t="s">
        <v>1121</v>
      </c>
      <c r="IG134" s="179" t="s">
        <v>22</v>
      </c>
      <c r="IH134" s="179">
        <v>2</v>
      </c>
      <c r="II134" s="179">
        <v>0</v>
      </c>
      <c r="IJ134" s="179">
        <v>0</v>
      </c>
      <c r="IK134" s="176" t="s">
        <v>1097</v>
      </c>
      <c r="IL134" s="186" t="s">
        <v>1126</v>
      </c>
      <c r="IM134" s="186">
        <v>3</v>
      </c>
      <c r="IN134" s="186" t="s">
        <v>1121</v>
      </c>
      <c r="IO134" s="186" t="s">
        <v>22</v>
      </c>
      <c r="IP134" s="186">
        <v>2</v>
      </c>
      <c r="IQ134" s="186">
        <v>0</v>
      </c>
      <c r="IR134" s="186">
        <v>0</v>
      </c>
      <c r="IS134" s="187" t="s">
        <v>1097</v>
      </c>
    </row>
    <row r="135" spans="1:253" s="281" customFormat="1" ht="12.75" customHeight="1" x14ac:dyDescent="0.25">
      <c r="A135" s="281" t="s">
        <v>988</v>
      </c>
      <c r="B135" s="281" t="s">
        <v>7953</v>
      </c>
      <c r="C135" s="281" t="s">
        <v>989</v>
      </c>
      <c r="D135" s="281" t="s">
        <v>99</v>
      </c>
      <c r="E135" s="281" t="s">
        <v>7608</v>
      </c>
      <c r="F135" s="281" t="s">
        <v>6954</v>
      </c>
      <c r="G135" s="174">
        <v>30939000</v>
      </c>
      <c r="H135" s="175" t="s">
        <v>6953</v>
      </c>
      <c r="I135" s="175" t="s">
        <v>22</v>
      </c>
      <c r="J135" s="175">
        <v>2</v>
      </c>
      <c r="K135" s="175" t="s">
        <v>6925</v>
      </c>
      <c r="L135" s="175" t="s">
        <v>6924</v>
      </c>
      <c r="M135" s="176" t="s">
        <v>6899</v>
      </c>
      <c r="N135" s="190" t="s">
        <v>6956</v>
      </c>
      <c r="O135" s="177">
        <v>1240</v>
      </c>
      <c r="P135" s="177" t="s">
        <v>6923</v>
      </c>
      <c r="Q135" s="177" t="s">
        <v>22</v>
      </c>
      <c r="R135" s="177">
        <v>2</v>
      </c>
      <c r="S135" s="177" t="s">
        <v>6955</v>
      </c>
      <c r="T135" s="177" t="s">
        <v>6912</v>
      </c>
      <c r="U135" s="178" t="s">
        <v>6899</v>
      </c>
      <c r="V135" s="190" t="s">
        <v>7056</v>
      </c>
      <c r="W135" s="175">
        <v>30939000</v>
      </c>
      <c r="X135" s="175" t="s">
        <v>6923</v>
      </c>
      <c r="Y135" s="175" t="s">
        <v>22</v>
      </c>
      <c r="Z135" s="175">
        <v>2</v>
      </c>
      <c r="AA135" s="175">
        <v>0</v>
      </c>
      <c r="AB135" s="175" t="s">
        <v>6957</v>
      </c>
      <c r="AC135" s="176" t="s">
        <v>7051</v>
      </c>
      <c r="AD135" s="190" t="s">
        <v>7057</v>
      </c>
      <c r="AE135" s="183">
        <v>137000</v>
      </c>
      <c r="AF135" s="183" t="s">
        <v>6923</v>
      </c>
      <c r="AG135" s="183" t="s">
        <v>22</v>
      </c>
      <c r="AH135" s="183">
        <v>2</v>
      </c>
      <c r="AI135" s="183">
        <v>0</v>
      </c>
      <c r="AJ135" s="183" t="s">
        <v>6957</v>
      </c>
      <c r="AK135" s="184" t="s">
        <v>7051</v>
      </c>
      <c r="AL135" s="190" t="s">
        <v>3185</v>
      </c>
      <c r="AM135" s="175">
        <v>422000</v>
      </c>
      <c r="AN135" s="175" t="s">
        <v>3182</v>
      </c>
      <c r="AO135" s="175" t="s">
        <v>22</v>
      </c>
      <c r="AP135" s="175">
        <v>2</v>
      </c>
      <c r="AQ135" s="175" t="s">
        <v>3184</v>
      </c>
      <c r="AR135" s="175" t="s">
        <v>3183</v>
      </c>
      <c r="AS135" s="176" t="s">
        <v>3181</v>
      </c>
      <c r="AT135" s="191" t="s">
        <v>1161</v>
      </c>
      <c r="AU135" s="183" t="s">
        <v>14</v>
      </c>
      <c r="AV135" s="183" t="s">
        <v>14</v>
      </c>
      <c r="AW135" s="183" t="s">
        <v>14</v>
      </c>
      <c r="AX135" s="183" t="s">
        <v>14</v>
      </c>
      <c r="AY135" s="183" t="s">
        <v>379</v>
      </c>
      <c r="AZ135" s="183" t="s">
        <v>14</v>
      </c>
      <c r="BA135" s="184" t="s">
        <v>1159</v>
      </c>
      <c r="BB135" s="190" t="s">
        <v>1585</v>
      </c>
      <c r="BC135" s="175">
        <v>552437</v>
      </c>
      <c r="BD135" s="175" t="s">
        <v>1582</v>
      </c>
      <c r="BE135" s="175" t="s">
        <v>22</v>
      </c>
      <c r="BF135" s="175">
        <v>2</v>
      </c>
      <c r="BG135" s="175" t="s">
        <v>1584</v>
      </c>
      <c r="BH135" s="175" t="s">
        <v>1583</v>
      </c>
      <c r="BI135" s="176" t="s">
        <v>1586</v>
      </c>
      <c r="BJ135" s="191" t="s">
        <v>6962</v>
      </c>
      <c r="BK135" s="195">
        <v>64</v>
      </c>
      <c r="BL135" s="191" t="s">
        <v>6959</v>
      </c>
      <c r="BM135" s="191" t="s">
        <v>22</v>
      </c>
      <c r="BN135" s="191">
        <v>2</v>
      </c>
      <c r="BO135" s="191" t="s">
        <v>6961</v>
      </c>
      <c r="BP135" s="183" t="s">
        <v>6960</v>
      </c>
      <c r="BQ135" s="192" t="s">
        <v>6899</v>
      </c>
      <c r="BR135" s="190" t="s">
        <v>1011</v>
      </c>
      <c r="BS135" s="193" t="s">
        <v>14</v>
      </c>
      <c r="BT135" s="193" t="s">
        <v>14</v>
      </c>
      <c r="BU135" s="193" t="s">
        <v>14</v>
      </c>
      <c r="BV135" s="193" t="s">
        <v>14</v>
      </c>
      <c r="BW135" s="193" t="s">
        <v>14</v>
      </c>
      <c r="BX135" s="193" t="s">
        <v>14</v>
      </c>
      <c r="BY135" s="176" t="s">
        <v>1012</v>
      </c>
      <c r="BZ135" s="191" t="s">
        <v>1013</v>
      </c>
      <c r="CA135" s="191" t="s">
        <v>14</v>
      </c>
      <c r="CB135" s="191" t="s">
        <v>14</v>
      </c>
      <c r="CC135" s="191" t="s">
        <v>14</v>
      </c>
      <c r="CD135" s="191" t="s">
        <v>14</v>
      </c>
      <c r="CE135" s="191" t="s">
        <v>14</v>
      </c>
      <c r="CF135" s="191" t="s">
        <v>14</v>
      </c>
      <c r="CG135" s="192" t="s">
        <v>1012</v>
      </c>
      <c r="CH135" s="190" t="s">
        <v>8431</v>
      </c>
      <c r="CI135" s="191" t="e">
        <v>#N/A</v>
      </c>
      <c r="CJ135" s="191" t="e">
        <v>#N/A</v>
      </c>
      <c r="CK135" s="191" t="e">
        <v>#N/A</v>
      </c>
      <c r="CL135" s="191" t="e">
        <v>#N/A</v>
      </c>
      <c r="CM135" s="191" t="e">
        <v>#N/A</v>
      </c>
      <c r="CN135" s="191" t="e">
        <v>#N/A</v>
      </c>
      <c r="CO135" s="194" t="e">
        <v>#N/A</v>
      </c>
      <c r="CP135" s="191" t="s">
        <v>1014</v>
      </c>
      <c r="CQ135" s="193" t="s">
        <v>14</v>
      </c>
      <c r="CR135" s="193" t="s">
        <v>14</v>
      </c>
      <c r="CS135" s="193" t="s">
        <v>14</v>
      </c>
      <c r="CT135" s="193" t="s">
        <v>14</v>
      </c>
      <c r="CU135" s="193" t="s">
        <v>14</v>
      </c>
      <c r="CV135" s="193" t="s">
        <v>14</v>
      </c>
      <c r="CW135" s="176" t="s">
        <v>1012</v>
      </c>
      <c r="CX135" s="191" t="s">
        <v>6958</v>
      </c>
      <c r="CY135" s="183">
        <v>137000</v>
      </c>
      <c r="CZ135" s="183">
        <v>0</v>
      </c>
      <c r="DA135" s="183" t="s">
        <v>14</v>
      </c>
      <c r="DB135" s="183" t="s">
        <v>14</v>
      </c>
      <c r="DC135" s="183">
        <v>0</v>
      </c>
      <c r="DD135" s="183">
        <v>0</v>
      </c>
      <c r="DE135" s="189" t="s">
        <v>7051</v>
      </c>
      <c r="DF135" s="190" t="s">
        <v>7050</v>
      </c>
      <c r="DG135" s="175">
        <v>30939000</v>
      </c>
      <c r="DH135" s="193" t="s">
        <v>6923</v>
      </c>
      <c r="DI135" s="193" t="s">
        <v>22</v>
      </c>
      <c r="DJ135" s="193">
        <v>2</v>
      </c>
      <c r="DK135" s="193">
        <v>0</v>
      </c>
      <c r="DL135" s="193" t="s">
        <v>6957</v>
      </c>
      <c r="DM135" s="176" t="s">
        <v>7051</v>
      </c>
      <c r="DN135" s="191" t="s">
        <v>7052</v>
      </c>
      <c r="DO135" s="183">
        <v>0</v>
      </c>
      <c r="DP135" s="191">
        <v>0</v>
      </c>
      <c r="DQ135" s="191" t="s">
        <v>14</v>
      </c>
      <c r="DR135" s="191" t="s">
        <v>14</v>
      </c>
      <c r="DS135" s="191">
        <v>0</v>
      </c>
      <c r="DT135" s="191">
        <v>0</v>
      </c>
      <c r="DU135" s="192" t="s">
        <v>7051</v>
      </c>
      <c r="DV135" s="190" t="s">
        <v>7053</v>
      </c>
      <c r="DW135" s="175">
        <v>0</v>
      </c>
      <c r="DX135" s="193">
        <v>0</v>
      </c>
      <c r="DY135" s="193" t="s">
        <v>14</v>
      </c>
      <c r="DZ135" s="193" t="s">
        <v>14</v>
      </c>
      <c r="EA135" s="193">
        <v>0</v>
      </c>
      <c r="EB135" s="193">
        <v>0</v>
      </c>
      <c r="EC135" s="176" t="s">
        <v>7051</v>
      </c>
      <c r="ED135" s="191" t="s">
        <v>7054</v>
      </c>
      <c r="EE135" s="183">
        <v>0</v>
      </c>
      <c r="EF135" s="191">
        <v>0</v>
      </c>
      <c r="EG135" s="191" t="s">
        <v>14</v>
      </c>
      <c r="EH135" s="191" t="s">
        <v>14</v>
      </c>
      <c r="EI135" s="191">
        <v>0</v>
      </c>
      <c r="EJ135" s="191">
        <v>0</v>
      </c>
      <c r="EK135" s="192" t="s">
        <v>7051</v>
      </c>
      <c r="EL135" s="190" t="s">
        <v>7055</v>
      </c>
      <c r="EM135" s="175">
        <v>137000</v>
      </c>
      <c r="EN135" s="193" t="s">
        <v>6923</v>
      </c>
      <c r="EO135" s="193" t="s">
        <v>22</v>
      </c>
      <c r="EP135" s="193">
        <v>2</v>
      </c>
      <c r="EQ135" s="193">
        <v>0</v>
      </c>
      <c r="ER135" s="193" t="s">
        <v>6957</v>
      </c>
      <c r="ES135" s="176" t="s">
        <v>7051</v>
      </c>
      <c r="ET135" s="191" t="s">
        <v>6963</v>
      </c>
      <c r="EU135" s="191">
        <v>9970</v>
      </c>
      <c r="EV135" s="191" t="s">
        <v>6949</v>
      </c>
      <c r="EW135" s="191" t="s">
        <v>22</v>
      </c>
      <c r="EX135" s="191">
        <v>2</v>
      </c>
      <c r="EY135" s="191" t="s">
        <v>6951</v>
      </c>
      <c r="EZ135" s="191" t="s">
        <v>6950</v>
      </c>
      <c r="FA135" s="192" t="s">
        <v>6899</v>
      </c>
      <c r="FB135" s="190" t="s">
        <v>991</v>
      </c>
      <c r="FC135" s="193">
        <v>2</v>
      </c>
      <c r="FD135" s="193">
        <v>0</v>
      </c>
      <c r="FE135" s="193" t="s">
        <v>22</v>
      </c>
      <c r="FF135" s="193">
        <v>2</v>
      </c>
      <c r="FG135" s="193" t="s">
        <v>990</v>
      </c>
      <c r="FH135" s="193">
        <v>0</v>
      </c>
      <c r="FI135" s="176" t="s">
        <v>950</v>
      </c>
      <c r="FJ135" s="190" t="s">
        <v>992</v>
      </c>
      <c r="FK135" s="191" t="s">
        <v>14</v>
      </c>
      <c r="FL135" s="191">
        <v>0</v>
      </c>
      <c r="FM135" s="191" t="s">
        <v>14</v>
      </c>
      <c r="FN135" s="191" t="s">
        <v>14</v>
      </c>
      <c r="FO135" s="191">
        <v>0</v>
      </c>
      <c r="FP135" s="183">
        <v>0</v>
      </c>
      <c r="FQ135" s="184" t="s">
        <v>950</v>
      </c>
      <c r="FR135" s="190" t="s">
        <v>993</v>
      </c>
      <c r="FS135" s="193" t="s">
        <v>14</v>
      </c>
      <c r="FT135" s="193">
        <v>0</v>
      </c>
      <c r="FU135" s="193" t="s">
        <v>14</v>
      </c>
      <c r="FV135" s="193" t="s">
        <v>14</v>
      </c>
      <c r="FW135" s="193">
        <v>0</v>
      </c>
      <c r="FX135" s="193">
        <v>0</v>
      </c>
      <c r="FY135" s="176" t="s">
        <v>950</v>
      </c>
      <c r="FZ135" s="191" t="s">
        <v>1132</v>
      </c>
      <c r="GA135" s="191">
        <v>2</v>
      </c>
      <c r="GB135" s="191" t="s">
        <v>1121</v>
      </c>
      <c r="GC135" s="191" t="s">
        <v>22</v>
      </c>
      <c r="GD135" s="191">
        <v>2</v>
      </c>
      <c r="GE135" s="191">
        <v>0</v>
      </c>
      <c r="GF135" s="191">
        <v>0</v>
      </c>
      <c r="GG135" s="192" t="s">
        <v>1097</v>
      </c>
      <c r="GH135" s="190" t="s">
        <v>1138</v>
      </c>
      <c r="GI135" s="193">
        <v>3</v>
      </c>
      <c r="GJ135" s="193" t="s">
        <v>1121</v>
      </c>
      <c r="GK135" s="193" t="s">
        <v>22</v>
      </c>
      <c r="GL135" s="193">
        <v>2</v>
      </c>
      <c r="GM135" s="193">
        <v>0</v>
      </c>
      <c r="GN135" s="193">
        <v>0</v>
      </c>
      <c r="GO135" s="176" t="s">
        <v>1097</v>
      </c>
      <c r="GP135" s="191" t="s">
        <v>1133</v>
      </c>
      <c r="GQ135" s="191">
        <v>3</v>
      </c>
      <c r="GR135" s="191" t="s">
        <v>1121</v>
      </c>
      <c r="GS135" s="191" t="s">
        <v>22</v>
      </c>
      <c r="GT135" s="191">
        <v>2</v>
      </c>
      <c r="GU135" s="191">
        <v>0</v>
      </c>
      <c r="GV135" s="191">
        <v>0</v>
      </c>
      <c r="GW135" s="192" t="s">
        <v>1097</v>
      </c>
      <c r="GX135" s="190" t="s">
        <v>1139</v>
      </c>
      <c r="GY135" s="193">
        <v>3</v>
      </c>
      <c r="GZ135" s="193" t="s">
        <v>1121</v>
      </c>
      <c r="HA135" s="193" t="s">
        <v>22</v>
      </c>
      <c r="HB135" s="193">
        <v>2</v>
      </c>
      <c r="HC135" s="193">
        <v>0</v>
      </c>
      <c r="HD135" s="193">
        <v>0</v>
      </c>
      <c r="HE135" s="176" t="s">
        <v>1097</v>
      </c>
      <c r="HF135" s="191" t="s">
        <v>1131</v>
      </c>
      <c r="HG135" s="191">
        <v>2</v>
      </c>
      <c r="HH135" s="191" t="s">
        <v>1121</v>
      </c>
      <c r="HI135" s="191" t="s">
        <v>22</v>
      </c>
      <c r="HJ135" s="191">
        <v>2</v>
      </c>
      <c r="HK135" s="191">
        <v>0</v>
      </c>
      <c r="HL135" s="191">
        <v>0</v>
      </c>
      <c r="HM135" s="192" t="s">
        <v>1097</v>
      </c>
      <c r="HN135" s="190" t="s">
        <v>1137</v>
      </c>
      <c r="HO135" s="193">
        <v>3</v>
      </c>
      <c r="HP135" s="193" t="s">
        <v>1121</v>
      </c>
      <c r="HQ135" s="193" t="s">
        <v>22</v>
      </c>
      <c r="HR135" s="193">
        <v>2</v>
      </c>
      <c r="HS135" s="193">
        <v>0</v>
      </c>
      <c r="HT135" s="193">
        <v>0</v>
      </c>
      <c r="HU135" s="176" t="s">
        <v>1097</v>
      </c>
      <c r="HV135" s="191" t="s">
        <v>1134</v>
      </c>
      <c r="HW135" s="191">
        <v>3</v>
      </c>
      <c r="HX135" s="191" t="s">
        <v>1121</v>
      </c>
      <c r="HY135" s="191" t="s">
        <v>22</v>
      </c>
      <c r="HZ135" s="191">
        <v>2</v>
      </c>
      <c r="IA135" s="191">
        <v>0</v>
      </c>
      <c r="IB135" s="191">
        <v>0</v>
      </c>
      <c r="IC135" s="192" t="s">
        <v>1097</v>
      </c>
      <c r="ID135" s="190" t="s">
        <v>1136</v>
      </c>
      <c r="IE135" s="193">
        <v>3</v>
      </c>
      <c r="IF135" s="193" t="s">
        <v>1121</v>
      </c>
      <c r="IG135" s="193" t="s">
        <v>22</v>
      </c>
      <c r="IH135" s="193">
        <v>2</v>
      </c>
      <c r="II135" s="193">
        <v>0</v>
      </c>
      <c r="IJ135" s="193">
        <v>0</v>
      </c>
      <c r="IK135" s="176" t="s">
        <v>1097</v>
      </c>
      <c r="IL135" s="191" t="s">
        <v>1135</v>
      </c>
      <c r="IM135" s="191">
        <v>3</v>
      </c>
      <c r="IN135" s="191" t="s">
        <v>1121</v>
      </c>
      <c r="IO135" s="191" t="s">
        <v>22</v>
      </c>
      <c r="IP135" s="191">
        <v>2</v>
      </c>
      <c r="IQ135" s="191">
        <v>0</v>
      </c>
      <c r="IR135" s="191">
        <v>0</v>
      </c>
      <c r="IS135" s="192" t="s">
        <v>1097</v>
      </c>
    </row>
    <row r="136" spans="1:253" s="281" customFormat="1" ht="12.75" customHeight="1" x14ac:dyDescent="0.25">
      <c r="A136" s="281" t="s">
        <v>443</v>
      </c>
      <c r="B136" s="281" t="s">
        <v>7981</v>
      </c>
      <c r="C136" s="281" t="s">
        <v>444</v>
      </c>
      <c r="D136" s="281" t="s">
        <v>445</v>
      </c>
      <c r="E136" s="281" t="s">
        <v>7609</v>
      </c>
      <c r="F136" s="281" t="s">
        <v>4499</v>
      </c>
      <c r="G136" s="174">
        <v>17885000</v>
      </c>
      <c r="H136" s="175" t="s">
        <v>3600</v>
      </c>
      <c r="I136" s="175" t="s">
        <v>22</v>
      </c>
      <c r="J136" s="175">
        <v>2</v>
      </c>
      <c r="K136" s="175" t="s">
        <v>4498</v>
      </c>
      <c r="L136" s="175" t="s">
        <v>3050</v>
      </c>
      <c r="M136" s="176" t="s">
        <v>4473</v>
      </c>
      <c r="N136" s="185" t="s">
        <v>4488</v>
      </c>
      <c r="O136" s="177">
        <v>448388</v>
      </c>
      <c r="P136" s="177" t="s">
        <v>4482</v>
      </c>
      <c r="Q136" s="177" t="s">
        <v>22</v>
      </c>
      <c r="R136" s="177">
        <v>2</v>
      </c>
      <c r="S136" s="177" t="s">
        <v>4487</v>
      </c>
      <c r="T136" s="177" t="s">
        <v>4486</v>
      </c>
      <c r="U136" s="178" t="s">
        <v>4473</v>
      </c>
      <c r="V136" s="185" t="s">
        <v>4494</v>
      </c>
      <c r="W136" s="175">
        <v>6889000</v>
      </c>
      <c r="X136" s="175" t="s">
        <v>4482</v>
      </c>
      <c r="Y136" s="175" t="s">
        <v>22</v>
      </c>
      <c r="Z136" s="175">
        <v>2</v>
      </c>
      <c r="AA136" s="175" t="s">
        <v>4493</v>
      </c>
      <c r="AB136" s="175" t="s">
        <v>4483</v>
      </c>
      <c r="AC136" s="176" t="s">
        <v>4473</v>
      </c>
      <c r="AD136" s="185" t="s">
        <v>4492</v>
      </c>
      <c r="AE136" s="183">
        <v>4363000</v>
      </c>
      <c r="AF136" s="183" t="s">
        <v>4482</v>
      </c>
      <c r="AG136" s="183" t="s">
        <v>22</v>
      </c>
      <c r="AH136" s="183">
        <v>2</v>
      </c>
      <c r="AI136" s="183" t="s">
        <v>4491</v>
      </c>
      <c r="AJ136" s="183" t="s">
        <v>4483</v>
      </c>
      <c r="AK136" s="184" t="s">
        <v>4473</v>
      </c>
      <c r="AL136" s="185" t="s">
        <v>1573</v>
      </c>
      <c r="AM136" s="175">
        <v>0</v>
      </c>
      <c r="AN136" s="175" t="s">
        <v>14</v>
      </c>
      <c r="AO136" s="175" t="s">
        <v>22</v>
      </c>
      <c r="AP136" s="175">
        <v>2</v>
      </c>
      <c r="AQ136" s="175" t="s">
        <v>1572</v>
      </c>
      <c r="AR136" s="175" t="s">
        <v>14</v>
      </c>
      <c r="AS136" s="176" t="s">
        <v>1569</v>
      </c>
      <c r="AT136" s="186" t="s">
        <v>1798</v>
      </c>
      <c r="AU136" s="183">
        <v>0</v>
      </c>
      <c r="AV136" s="183" t="s">
        <v>14</v>
      </c>
      <c r="AW136" s="183" t="s">
        <v>42</v>
      </c>
      <c r="AX136" s="183">
        <v>1</v>
      </c>
      <c r="AY136" s="183" t="s">
        <v>14</v>
      </c>
      <c r="AZ136" s="183" t="s">
        <v>14</v>
      </c>
      <c r="BA136" s="184" t="s">
        <v>1794</v>
      </c>
      <c r="BB136" s="185" t="s">
        <v>1797</v>
      </c>
      <c r="BC136" s="175">
        <v>0</v>
      </c>
      <c r="BD136" s="175" t="s">
        <v>14</v>
      </c>
      <c r="BE136" s="175" t="s">
        <v>42</v>
      </c>
      <c r="BF136" s="175">
        <v>1</v>
      </c>
      <c r="BG136" s="175" t="s">
        <v>14</v>
      </c>
      <c r="BH136" s="175" t="s">
        <v>14</v>
      </c>
      <c r="BI136" s="176" t="s">
        <v>1794</v>
      </c>
      <c r="BJ136" s="186" t="s">
        <v>3243</v>
      </c>
      <c r="BK136" s="186" t="s">
        <v>14</v>
      </c>
      <c r="BL136" s="186" t="s">
        <v>14</v>
      </c>
      <c r="BM136" s="186" t="s">
        <v>14</v>
      </c>
      <c r="BN136" s="186" t="s">
        <v>14</v>
      </c>
      <c r="BO136" s="186" t="s">
        <v>3219</v>
      </c>
      <c r="BP136" s="183" t="s">
        <v>14</v>
      </c>
      <c r="BQ136" s="187" t="s">
        <v>3209</v>
      </c>
      <c r="BR136" s="185" t="s">
        <v>447</v>
      </c>
      <c r="BS136" s="179">
        <v>0</v>
      </c>
      <c r="BT136" s="179">
        <v>0</v>
      </c>
      <c r="BU136" s="179" t="s">
        <v>22</v>
      </c>
      <c r="BV136" s="179">
        <v>2</v>
      </c>
      <c r="BW136" s="179" t="s">
        <v>446</v>
      </c>
      <c r="BX136" s="179">
        <v>0</v>
      </c>
      <c r="BY136" s="176" t="s">
        <v>332</v>
      </c>
      <c r="BZ136" s="186" t="s">
        <v>448</v>
      </c>
      <c r="CA136" s="186">
        <v>0</v>
      </c>
      <c r="CB136" s="186">
        <v>0</v>
      </c>
      <c r="CC136" s="186" t="s">
        <v>22</v>
      </c>
      <c r="CD136" s="186">
        <v>2</v>
      </c>
      <c r="CE136" s="186" t="s">
        <v>446</v>
      </c>
      <c r="CF136" s="186">
        <v>0</v>
      </c>
      <c r="CG136" s="187" t="s">
        <v>332</v>
      </c>
      <c r="CH136" s="185" t="s">
        <v>8432</v>
      </c>
      <c r="CI136" s="186" t="e">
        <v>#N/A</v>
      </c>
      <c r="CJ136" s="186" t="e">
        <v>#N/A</v>
      </c>
      <c r="CK136" s="186" t="e">
        <v>#N/A</v>
      </c>
      <c r="CL136" s="186" t="e">
        <v>#N/A</v>
      </c>
      <c r="CM136" s="186" t="e">
        <v>#N/A</v>
      </c>
      <c r="CN136" s="186" t="e">
        <v>#N/A</v>
      </c>
      <c r="CO136" s="188" t="e">
        <v>#N/A</v>
      </c>
      <c r="CP136" s="186" t="s">
        <v>1796</v>
      </c>
      <c r="CQ136" s="179" t="s">
        <v>14</v>
      </c>
      <c r="CR136" s="179" t="s">
        <v>14</v>
      </c>
      <c r="CS136" s="179" t="s">
        <v>14</v>
      </c>
      <c r="CT136" s="179" t="s">
        <v>14</v>
      </c>
      <c r="CU136" s="179" t="s">
        <v>14</v>
      </c>
      <c r="CV136" s="179" t="s">
        <v>14</v>
      </c>
      <c r="CW136" s="176" t="s">
        <v>1794</v>
      </c>
      <c r="CX136" s="186" t="s">
        <v>4495</v>
      </c>
      <c r="CY136" s="183">
        <v>1684000</v>
      </c>
      <c r="CZ136" s="183" t="s">
        <v>4482</v>
      </c>
      <c r="DA136" s="183" t="s">
        <v>22</v>
      </c>
      <c r="DB136" s="183">
        <v>2</v>
      </c>
      <c r="DC136" s="183" t="s">
        <v>4484</v>
      </c>
      <c r="DD136" s="183" t="s">
        <v>4483</v>
      </c>
      <c r="DE136" s="189" t="s">
        <v>4473</v>
      </c>
      <c r="DF136" s="185" t="s">
        <v>4489</v>
      </c>
      <c r="DG136" s="175">
        <v>2526000</v>
      </c>
      <c r="DH136" s="179" t="s">
        <v>4482</v>
      </c>
      <c r="DI136" s="179" t="s">
        <v>22</v>
      </c>
      <c r="DJ136" s="179">
        <v>2</v>
      </c>
      <c r="DK136" s="179" t="s">
        <v>4484</v>
      </c>
      <c r="DL136" s="179" t="s">
        <v>4483</v>
      </c>
      <c r="DM136" s="176" t="s">
        <v>4473</v>
      </c>
      <c r="DN136" s="186" t="s">
        <v>4497</v>
      </c>
      <c r="DO136" s="183">
        <v>2387000</v>
      </c>
      <c r="DP136" s="186" t="s">
        <v>4482</v>
      </c>
      <c r="DQ136" s="186" t="s">
        <v>22</v>
      </c>
      <c r="DR136" s="186">
        <v>2</v>
      </c>
      <c r="DS136" s="186" t="s">
        <v>4484</v>
      </c>
      <c r="DT136" s="186" t="s">
        <v>4483</v>
      </c>
      <c r="DU136" s="187" t="s">
        <v>4473</v>
      </c>
      <c r="DV136" s="185" t="s">
        <v>4490</v>
      </c>
      <c r="DW136" s="175">
        <v>1651000</v>
      </c>
      <c r="DX136" s="179" t="s">
        <v>4482</v>
      </c>
      <c r="DY136" s="179" t="s">
        <v>22</v>
      </c>
      <c r="DZ136" s="179">
        <v>2</v>
      </c>
      <c r="EA136" s="179" t="s">
        <v>4484</v>
      </c>
      <c r="EB136" s="179" t="s">
        <v>4483</v>
      </c>
      <c r="EC136" s="176" t="s">
        <v>4473</v>
      </c>
      <c r="ED136" s="186" t="s">
        <v>4496</v>
      </c>
      <c r="EE136" s="183">
        <v>33000</v>
      </c>
      <c r="EF136" s="186" t="s">
        <v>4482</v>
      </c>
      <c r="EG136" s="186" t="s">
        <v>22</v>
      </c>
      <c r="EH136" s="186">
        <v>2</v>
      </c>
      <c r="EI136" s="186" t="s">
        <v>4484</v>
      </c>
      <c r="EJ136" s="186" t="s">
        <v>4483</v>
      </c>
      <c r="EK136" s="187" t="s">
        <v>4473</v>
      </c>
      <c r="EL136" s="185" t="s">
        <v>4485</v>
      </c>
      <c r="EM136" s="175">
        <v>0</v>
      </c>
      <c r="EN136" s="179" t="s">
        <v>4482</v>
      </c>
      <c r="EO136" s="179" t="s">
        <v>22</v>
      </c>
      <c r="EP136" s="179">
        <v>2</v>
      </c>
      <c r="EQ136" s="179" t="s">
        <v>4484</v>
      </c>
      <c r="ER136" s="179" t="s">
        <v>4483</v>
      </c>
      <c r="ES136" s="176" t="s">
        <v>4473</v>
      </c>
      <c r="ET136" s="186" t="s">
        <v>3242</v>
      </c>
      <c r="EU136" s="186" t="s">
        <v>14</v>
      </c>
      <c r="EV136" s="186" t="s">
        <v>14</v>
      </c>
      <c r="EW136" s="186" t="s">
        <v>14</v>
      </c>
      <c r="EX136" s="186" t="s">
        <v>14</v>
      </c>
      <c r="EY136" s="186" t="s">
        <v>3219</v>
      </c>
      <c r="EZ136" s="186" t="s">
        <v>14</v>
      </c>
      <c r="FA136" s="187" t="s">
        <v>3209</v>
      </c>
      <c r="FB136" s="185" t="s">
        <v>452</v>
      </c>
      <c r="FC136" s="179">
        <v>3</v>
      </c>
      <c r="FD136" s="179" t="s">
        <v>449</v>
      </c>
      <c r="FE136" s="179" t="s">
        <v>22</v>
      </c>
      <c r="FF136" s="179">
        <v>2</v>
      </c>
      <c r="FG136" s="179" t="s">
        <v>451</v>
      </c>
      <c r="FH136" s="179" t="s">
        <v>450</v>
      </c>
      <c r="FI136" s="176" t="s">
        <v>332</v>
      </c>
      <c r="FJ136" s="185" t="s">
        <v>1156</v>
      </c>
      <c r="FK136" s="186" t="s">
        <v>14</v>
      </c>
      <c r="FL136" s="186" t="s">
        <v>1140</v>
      </c>
      <c r="FM136" s="186" t="s">
        <v>14</v>
      </c>
      <c r="FN136" s="186" t="s">
        <v>14</v>
      </c>
      <c r="FO136" s="186" t="s">
        <v>1145</v>
      </c>
      <c r="FP136" s="183" t="s">
        <v>1155</v>
      </c>
      <c r="FQ136" s="184" t="s">
        <v>1143</v>
      </c>
      <c r="FR136" s="185" t="s">
        <v>1157</v>
      </c>
      <c r="FS136" s="179" t="s">
        <v>14</v>
      </c>
      <c r="FT136" s="179" t="s">
        <v>1140</v>
      </c>
      <c r="FU136" s="179" t="s">
        <v>14</v>
      </c>
      <c r="FV136" s="179" t="s">
        <v>14</v>
      </c>
      <c r="FW136" s="179" t="s">
        <v>1145</v>
      </c>
      <c r="FX136" s="179" t="s">
        <v>1155</v>
      </c>
      <c r="FY136" s="176" t="s">
        <v>1143</v>
      </c>
      <c r="FZ136" s="186" t="s">
        <v>3693</v>
      </c>
      <c r="GA136" s="186">
        <v>0</v>
      </c>
      <c r="GB136" s="186" t="s">
        <v>3407</v>
      </c>
      <c r="GC136" s="186" t="s">
        <v>22</v>
      </c>
      <c r="GD136" s="186">
        <v>2</v>
      </c>
      <c r="GE136" s="186" t="s">
        <v>3301</v>
      </c>
      <c r="GF136" s="186" t="s">
        <v>3300</v>
      </c>
      <c r="GG136" s="187" t="s">
        <v>3409</v>
      </c>
      <c r="GH136" s="185" t="s">
        <v>3699</v>
      </c>
      <c r="GI136" s="179">
        <v>0</v>
      </c>
      <c r="GJ136" s="179" t="s">
        <v>3407</v>
      </c>
      <c r="GK136" s="179" t="s">
        <v>22</v>
      </c>
      <c r="GL136" s="179">
        <v>2</v>
      </c>
      <c r="GM136" s="179" t="s">
        <v>3301</v>
      </c>
      <c r="GN136" s="179" t="s">
        <v>3300</v>
      </c>
      <c r="GO136" s="176" t="s">
        <v>3409</v>
      </c>
      <c r="GP136" s="186" t="s">
        <v>3694</v>
      </c>
      <c r="GQ136" s="186">
        <v>0</v>
      </c>
      <c r="GR136" s="186" t="s">
        <v>3407</v>
      </c>
      <c r="GS136" s="186" t="s">
        <v>22</v>
      </c>
      <c r="GT136" s="186">
        <v>2</v>
      </c>
      <c r="GU136" s="186" t="s">
        <v>3301</v>
      </c>
      <c r="GV136" s="186" t="s">
        <v>3300</v>
      </c>
      <c r="GW136" s="187" t="s">
        <v>3409</v>
      </c>
      <c r="GX136" s="185" t="s">
        <v>3700</v>
      </c>
      <c r="GY136" s="179">
        <v>0</v>
      </c>
      <c r="GZ136" s="179" t="s">
        <v>3407</v>
      </c>
      <c r="HA136" s="179" t="s">
        <v>22</v>
      </c>
      <c r="HB136" s="179">
        <v>2</v>
      </c>
      <c r="HC136" s="179" t="s">
        <v>3301</v>
      </c>
      <c r="HD136" s="179" t="s">
        <v>3300</v>
      </c>
      <c r="HE136" s="176" t="s">
        <v>3409</v>
      </c>
      <c r="HF136" s="186" t="s">
        <v>3692</v>
      </c>
      <c r="HG136" s="186">
        <v>0</v>
      </c>
      <c r="HH136" s="186" t="s">
        <v>3407</v>
      </c>
      <c r="HI136" s="186" t="s">
        <v>22</v>
      </c>
      <c r="HJ136" s="186">
        <v>2</v>
      </c>
      <c r="HK136" s="186" t="s">
        <v>3301</v>
      </c>
      <c r="HL136" s="186" t="s">
        <v>3300</v>
      </c>
      <c r="HM136" s="187" t="s">
        <v>3409</v>
      </c>
      <c r="HN136" s="185" t="s">
        <v>3698</v>
      </c>
      <c r="HO136" s="179">
        <v>0</v>
      </c>
      <c r="HP136" s="179" t="s">
        <v>3407</v>
      </c>
      <c r="HQ136" s="179" t="s">
        <v>22</v>
      </c>
      <c r="HR136" s="179">
        <v>2</v>
      </c>
      <c r="HS136" s="179" t="s">
        <v>3301</v>
      </c>
      <c r="HT136" s="179" t="s">
        <v>3300</v>
      </c>
      <c r="HU136" s="176" t="s">
        <v>3409</v>
      </c>
      <c r="HV136" s="186" t="s">
        <v>3695</v>
      </c>
      <c r="HW136" s="186">
        <v>0</v>
      </c>
      <c r="HX136" s="186" t="s">
        <v>3407</v>
      </c>
      <c r="HY136" s="186" t="s">
        <v>22</v>
      </c>
      <c r="HZ136" s="186">
        <v>2</v>
      </c>
      <c r="IA136" s="186" t="s">
        <v>3301</v>
      </c>
      <c r="IB136" s="186" t="s">
        <v>3300</v>
      </c>
      <c r="IC136" s="187" t="s">
        <v>3409</v>
      </c>
      <c r="ID136" s="185" t="s">
        <v>3697</v>
      </c>
      <c r="IE136" s="179">
        <v>0</v>
      </c>
      <c r="IF136" s="179" t="s">
        <v>3407</v>
      </c>
      <c r="IG136" s="179" t="s">
        <v>22</v>
      </c>
      <c r="IH136" s="179">
        <v>2</v>
      </c>
      <c r="II136" s="179" t="s">
        <v>3301</v>
      </c>
      <c r="IJ136" s="179" t="s">
        <v>3300</v>
      </c>
      <c r="IK136" s="176" t="s">
        <v>3409</v>
      </c>
      <c r="IL136" s="186" t="s">
        <v>3696</v>
      </c>
      <c r="IM136" s="186">
        <v>1</v>
      </c>
      <c r="IN136" s="186" t="s">
        <v>3407</v>
      </c>
      <c r="IO136" s="186" t="s">
        <v>22</v>
      </c>
      <c r="IP136" s="186">
        <v>2</v>
      </c>
      <c r="IQ136" s="186" t="s">
        <v>3301</v>
      </c>
      <c r="IR136" s="186" t="s">
        <v>3300</v>
      </c>
      <c r="IS136" s="187" t="s">
        <v>3409</v>
      </c>
    </row>
    <row r="137" spans="1:253" s="281" customFormat="1" ht="12.75" customHeight="1" x14ac:dyDescent="0.25">
      <c r="A137" s="281" t="s">
        <v>200</v>
      </c>
      <c r="B137" s="281" t="s">
        <v>7940</v>
      </c>
      <c r="C137" s="281" t="s">
        <v>201</v>
      </c>
      <c r="D137" s="281" t="s">
        <v>202</v>
      </c>
      <c r="E137" s="281" t="s">
        <v>7610</v>
      </c>
      <c r="F137" s="281" t="s">
        <v>3713</v>
      </c>
      <c r="G137" s="174">
        <v>14645000</v>
      </c>
      <c r="H137" s="175" t="s">
        <v>2252</v>
      </c>
      <c r="I137" s="175" t="s">
        <v>22</v>
      </c>
      <c r="J137" s="175">
        <v>2</v>
      </c>
      <c r="K137" s="175" t="s">
        <v>3712</v>
      </c>
      <c r="L137" s="175" t="s">
        <v>3711</v>
      </c>
      <c r="M137" s="176" t="s">
        <v>3409</v>
      </c>
      <c r="N137" s="185" t="s">
        <v>3117</v>
      </c>
      <c r="O137" s="177">
        <v>386847</v>
      </c>
      <c r="P137" s="177" t="s">
        <v>3115</v>
      </c>
      <c r="Q137" s="177" t="s">
        <v>42</v>
      </c>
      <c r="R137" s="177">
        <v>1</v>
      </c>
      <c r="S137" s="177" t="s">
        <v>2988</v>
      </c>
      <c r="T137" s="177" t="s">
        <v>3116</v>
      </c>
      <c r="U137" s="178" t="s">
        <v>2990</v>
      </c>
      <c r="V137" s="185" t="s">
        <v>5220</v>
      </c>
      <c r="W137" s="175">
        <v>14645000</v>
      </c>
      <c r="X137" s="175" t="s">
        <v>5218</v>
      </c>
      <c r="Y137" s="175" t="s">
        <v>22</v>
      </c>
      <c r="Z137" s="175">
        <v>2</v>
      </c>
      <c r="AA137" s="175" t="s">
        <v>5131</v>
      </c>
      <c r="AB137" s="175" t="s">
        <v>5219</v>
      </c>
      <c r="AC137" s="176" t="s">
        <v>5054</v>
      </c>
      <c r="AD137" s="185" t="s">
        <v>5224</v>
      </c>
      <c r="AE137" s="183">
        <v>6800000</v>
      </c>
      <c r="AF137" s="183" t="s">
        <v>5221</v>
      </c>
      <c r="AG137" s="183" t="s">
        <v>22</v>
      </c>
      <c r="AH137" s="183">
        <v>2</v>
      </c>
      <c r="AI137" s="183" t="s">
        <v>5223</v>
      </c>
      <c r="AJ137" s="183" t="s">
        <v>5222</v>
      </c>
      <c r="AK137" s="184" t="s">
        <v>5054</v>
      </c>
      <c r="AL137" s="185" t="s">
        <v>2205</v>
      </c>
      <c r="AM137" s="175">
        <v>21000</v>
      </c>
      <c r="AN137" s="175" t="s">
        <v>2202</v>
      </c>
      <c r="AO137" s="175" t="s">
        <v>60</v>
      </c>
      <c r="AP137" s="175">
        <v>3</v>
      </c>
      <c r="AQ137" s="175" t="s">
        <v>2204</v>
      </c>
      <c r="AR137" s="175" t="s">
        <v>2203</v>
      </c>
      <c r="AS137" s="176" t="s">
        <v>2172</v>
      </c>
      <c r="AT137" s="186" t="s">
        <v>1606</v>
      </c>
      <c r="AU137" s="183">
        <v>0</v>
      </c>
      <c r="AV137" s="183" t="s">
        <v>14</v>
      </c>
      <c r="AW137" s="183" t="s">
        <v>14</v>
      </c>
      <c r="AX137" s="183" t="s">
        <v>14</v>
      </c>
      <c r="AY137" s="183" t="s">
        <v>1605</v>
      </c>
      <c r="AZ137" s="183" t="s">
        <v>14</v>
      </c>
      <c r="BA137" s="184" t="s">
        <v>1594</v>
      </c>
      <c r="BB137" s="185" t="s">
        <v>1604</v>
      </c>
      <c r="BC137" s="175">
        <v>0</v>
      </c>
      <c r="BD137" s="175" t="s">
        <v>14</v>
      </c>
      <c r="BE137" s="175" t="s">
        <v>14</v>
      </c>
      <c r="BF137" s="175" t="s">
        <v>14</v>
      </c>
      <c r="BG137" s="175" t="s">
        <v>1603</v>
      </c>
      <c r="BH137" s="175" t="s">
        <v>14</v>
      </c>
      <c r="BI137" s="176" t="s">
        <v>1594</v>
      </c>
      <c r="BJ137" s="186" t="s">
        <v>6250</v>
      </c>
      <c r="BK137" s="186">
        <v>15</v>
      </c>
      <c r="BL137" s="186" t="s">
        <v>6098</v>
      </c>
      <c r="BM137" s="186" t="s">
        <v>22</v>
      </c>
      <c r="BN137" s="186">
        <v>2</v>
      </c>
      <c r="BO137" s="186" t="s">
        <v>6249</v>
      </c>
      <c r="BP137" s="183" t="s">
        <v>2949</v>
      </c>
      <c r="BQ137" s="187" t="s">
        <v>6101</v>
      </c>
      <c r="BR137" s="185" t="s">
        <v>1810</v>
      </c>
      <c r="BS137" s="179" t="s">
        <v>14</v>
      </c>
      <c r="BT137" s="179" t="s">
        <v>14</v>
      </c>
      <c r="BU137" s="179" t="s">
        <v>14</v>
      </c>
      <c r="BV137" s="179" t="s">
        <v>14</v>
      </c>
      <c r="BW137" s="179" t="s">
        <v>14</v>
      </c>
      <c r="BX137" s="179" t="s">
        <v>14</v>
      </c>
      <c r="BY137" s="176" t="s">
        <v>1803</v>
      </c>
      <c r="BZ137" s="186" t="s">
        <v>1811</v>
      </c>
      <c r="CA137" s="186" t="s">
        <v>14</v>
      </c>
      <c r="CB137" s="186" t="s">
        <v>14</v>
      </c>
      <c r="CC137" s="186" t="s">
        <v>14</v>
      </c>
      <c r="CD137" s="186" t="s">
        <v>14</v>
      </c>
      <c r="CE137" s="186" t="s">
        <v>14</v>
      </c>
      <c r="CF137" s="186" t="s">
        <v>14</v>
      </c>
      <c r="CG137" s="187" t="s">
        <v>1803</v>
      </c>
      <c r="CH137" s="185" t="s">
        <v>8433</v>
      </c>
      <c r="CI137" s="186" t="e">
        <v>#N/A</v>
      </c>
      <c r="CJ137" s="186" t="e">
        <v>#N/A</v>
      </c>
      <c r="CK137" s="186" t="e">
        <v>#N/A</v>
      </c>
      <c r="CL137" s="186" t="e">
        <v>#N/A</v>
      </c>
      <c r="CM137" s="186" t="e">
        <v>#N/A</v>
      </c>
      <c r="CN137" s="186" t="e">
        <v>#N/A</v>
      </c>
      <c r="CO137" s="188" t="e">
        <v>#N/A</v>
      </c>
      <c r="CP137" s="186" t="s">
        <v>203</v>
      </c>
      <c r="CQ137" s="179" t="s">
        <v>14</v>
      </c>
      <c r="CR137" s="179">
        <v>0</v>
      </c>
      <c r="CS137" s="179" t="s">
        <v>14</v>
      </c>
      <c r="CT137" s="179" t="s">
        <v>14</v>
      </c>
      <c r="CU137" s="179">
        <v>0</v>
      </c>
      <c r="CV137" s="179">
        <v>0</v>
      </c>
      <c r="CW137" s="176" t="s">
        <v>204</v>
      </c>
      <c r="CX137" s="186" t="s">
        <v>5226</v>
      </c>
      <c r="CY137" s="183">
        <v>6800000</v>
      </c>
      <c r="CZ137" s="183" t="s">
        <v>5221</v>
      </c>
      <c r="DA137" s="183" t="s">
        <v>22</v>
      </c>
      <c r="DB137" s="183">
        <v>2</v>
      </c>
      <c r="DC137" s="183" t="s">
        <v>5225</v>
      </c>
      <c r="DD137" s="183" t="s">
        <v>5222</v>
      </c>
      <c r="DE137" s="189" t="s">
        <v>5054</v>
      </c>
      <c r="DF137" s="185" t="s">
        <v>5227</v>
      </c>
      <c r="DG137" s="175">
        <v>7845000</v>
      </c>
      <c r="DH137" s="179" t="s">
        <v>5218</v>
      </c>
      <c r="DI137" s="179" t="s">
        <v>22</v>
      </c>
      <c r="DJ137" s="179">
        <v>2</v>
      </c>
      <c r="DK137" s="179" t="s">
        <v>5225</v>
      </c>
      <c r="DL137" s="179" t="s">
        <v>5219</v>
      </c>
      <c r="DM137" s="176" t="s">
        <v>5054</v>
      </c>
      <c r="DN137" s="186" t="s">
        <v>5228</v>
      </c>
      <c r="DO137" s="183">
        <v>0</v>
      </c>
      <c r="DP137" s="186" t="s">
        <v>14</v>
      </c>
      <c r="DQ137" s="186" t="s">
        <v>14</v>
      </c>
      <c r="DR137" s="186" t="s">
        <v>14</v>
      </c>
      <c r="DS137" s="186" t="s">
        <v>5225</v>
      </c>
      <c r="DT137" s="186" t="s">
        <v>14</v>
      </c>
      <c r="DU137" s="187" t="s">
        <v>5054</v>
      </c>
      <c r="DV137" s="185" t="s">
        <v>5229</v>
      </c>
      <c r="DW137" s="175">
        <v>6800000</v>
      </c>
      <c r="DX137" s="179" t="s">
        <v>5221</v>
      </c>
      <c r="DY137" s="179" t="s">
        <v>22</v>
      </c>
      <c r="DZ137" s="179">
        <v>2</v>
      </c>
      <c r="EA137" s="179" t="s">
        <v>5225</v>
      </c>
      <c r="EB137" s="179" t="s">
        <v>5222</v>
      </c>
      <c r="EC137" s="176" t="s">
        <v>5054</v>
      </c>
      <c r="ED137" s="186" t="s">
        <v>5230</v>
      </c>
      <c r="EE137" s="183">
        <v>0</v>
      </c>
      <c r="EF137" s="186" t="s">
        <v>14</v>
      </c>
      <c r="EG137" s="186" t="s">
        <v>14</v>
      </c>
      <c r="EH137" s="186" t="s">
        <v>14</v>
      </c>
      <c r="EI137" s="186" t="s">
        <v>5225</v>
      </c>
      <c r="EJ137" s="186" t="s">
        <v>14</v>
      </c>
      <c r="EK137" s="187" t="s">
        <v>5054</v>
      </c>
      <c r="EL137" s="185" t="s">
        <v>5231</v>
      </c>
      <c r="EM137" s="175">
        <v>0</v>
      </c>
      <c r="EN137" s="179" t="s">
        <v>14</v>
      </c>
      <c r="EO137" s="179" t="s">
        <v>14</v>
      </c>
      <c r="EP137" s="179" t="s">
        <v>14</v>
      </c>
      <c r="EQ137" s="179" t="s">
        <v>5225</v>
      </c>
      <c r="ER137" s="179" t="s">
        <v>14</v>
      </c>
      <c r="ES137" s="176" t="s">
        <v>5054</v>
      </c>
      <c r="ET137" s="186" t="s">
        <v>6251</v>
      </c>
      <c r="EU137" s="186">
        <v>15</v>
      </c>
      <c r="EV137" s="186" t="s">
        <v>6098</v>
      </c>
      <c r="EW137" s="186" t="s">
        <v>22</v>
      </c>
      <c r="EX137" s="186">
        <v>2</v>
      </c>
      <c r="EY137" s="186" t="s">
        <v>6249</v>
      </c>
      <c r="EZ137" s="186" t="s">
        <v>2949</v>
      </c>
      <c r="FA137" s="187" t="s">
        <v>6101</v>
      </c>
      <c r="FB137" s="185" t="s">
        <v>3702</v>
      </c>
      <c r="FC137" s="179">
        <v>5</v>
      </c>
      <c r="FD137" s="179" t="s">
        <v>14</v>
      </c>
      <c r="FE137" s="179" t="s">
        <v>42</v>
      </c>
      <c r="FF137" s="179">
        <v>1</v>
      </c>
      <c r="FG137" s="179" t="s">
        <v>3701</v>
      </c>
      <c r="FH137" s="179" t="s">
        <v>14</v>
      </c>
      <c r="FI137" s="176" t="s">
        <v>3409</v>
      </c>
      <c r="FJ137" s="185" t="s">
        <v>205</v>
      </c>
      <c r="FK137" s="186" t="s">
        <v>14</v>
      </c>
      <c r="FL137" s="186">
        <v>0</v>
      </c>
      <c r="FM137" s="186" t="s">
        <v>14</v>
      </c>
      <c r="FN137" s="186" t="s">
        <v>14</v>
      </c>
      <c r="FO137" s="186">
        <v>0</v>
      </c>
      <c r="FP137" s="183">
        <v>0</v>
      </c>
      <c r="FQ137" s="184" t="s">
        <v>204</v>
      </c>
      <c r="FR137" s="185" t="s">
        <v>206</v>
      </c>
      <c r="FS137" s="179" t="s">
        <v>14</v>
      </c>
      <c r="FT137" s="179">
        <v>0</v>
      </c>
      <c r="FU137" s="179" t="s">
        <v>14</v>
      </c>
      <c r="FV137" s="179" t="s">
        <v>14</v>
      </c>
      <c r="FW137" s="179">
        <v>0</v>
      </c>
      <c r="FX137" s="179">
        <v>0</v>
      </c>
      <c r="FY137" s="176" t="s">
        <v>204</v>
      </c>
      <c r="FZ137" s="186" t="s">
        <v>3704</v>
      </c>
      <c r="GA137" s="186">
        <v>1</v>
      </c>
      <c r="GB137" s="186" t="s">
        <v>3407</v>
      </c>
      <c r="GC137" s="186" t="s">
        <v>22</v>
      </c>
      <c r="GD137" s="186">
        <v>2</v>
      </c>
      <c r="GE137" s="186" t="s">
        <v>3301</v>
      </c>
      <c r="GF137" s="186" t="s">
        <v>3300</v>
      </c>
      <c r="GG137" s="187" t="s">
        <v>3409</v>
      </c>
      <c r="GH137" s="185" t="s">
        <v>3710</v>
      </c>
      <c r="GI137" s="179">
        <v>2</v>
      </c>
      <c r="GJ137" s="179" t="s">
        <v>3407</v>
      </c>
      <c r="GK137" s="179" t="s">
        <v>22</v>
      </c>
      <c r="GL137" s="179">
        <v>2</v>
      </c>
      <c r="GM137" s="179" t="s">
        <v>3301</v>
      </c>
      <c r="GN137" s="179" t="s">
        <v>3300</v>
      </c>
      <c r="GO137" s="176" t="s">
        <v>3409</v>
      </c>
      <c r="GP137" s="186" t="s">
        <v>3705</v>
      </c>
      <c r="GQ137" s="186">
        <v>0</v>
      </c>
      <c r="GR137" s="186" t="s">
        <v>3407</v>
      </c>
      <c r="GS137" s="186" t="s">
        <v>22</v>
      </c>
      <c r="GT137" s="186">
        <v>2</v>
      </c>
      <c r="GU137" s="186" t="s">
        <v>3301</v>
      </c>
      <c r="GV137" s="186" t="s">
        <v>3300</v>
      </c>
      <c r="GW137" s="187" t="s">
        <v>3409</v>
      </c>
      <c r="GX137" s="185" t="s">
        <v>3714</v>
      </c>
      <c r="GY137" s="179">
        <v>0</v>
      </c>
      <c r="GZ137" s="179" t="s">
        <v>3407</v>
      </c>
      <c r="HA137" s="179" t="s">
        <v>22</v>
      </c>
      <c r="HB137" s="179">
        <v>2</v>
      </c>
      <c r="HC137" s="179" t="s">
        <v>3301</v>
      </c>
      <c r="HD137" s="179" t="s">
        <v>3300</v>
      </c>
      <c r="HE137" s="176" t="s">
        <v>3409</v>
      </c>
      <c r="HF137" s="186" t="s">
        <v>3703</v>
      </c>
      <c r="HG137" s="186">
        <v>0</v>
      </c>
      <c r="HH137" s="186" t="s">
        <v>3407</v>
      </c>
      <c r="HI137" s="186" t="s">
        <v>22</v>
      </c>
      <c r="HJ137" s="186">
        <v>2</v>
      </c>
      <c r="HK137" s="186" t="s">
        <v>3301</v>
      </c>
      <c r="HL137" s="186" t="s">
        <v>3300</v>
      </c>
      <c r="HM137" s="187" t="s">
        <v>3409</v>
      </c>
      <c r="HN137" s="185" t="s">
        <v>3709</v>
      </c>
      <c r="HO137" s="179">
        <v>2</v>
      </c>
      <c r="HP137" s="179" t="s">
        <v>3407</v>
      </c>
      <c r="HQ137" s="179" t="s">
        <v>22</v>
      </c>
      <c r="HR137" s="179">
        <v>2</v>
      </c>
      <c r="HS137" s="179" t="s">
        <v>3301</v>
      </c>
      <c r="HT137" s="179" t="s">
        <v>3300</v>
      </c>
      <c r="HU137" s="176" t="s">
        <v>3409</v>
      </c>
      <c r="HV137" s="186" t="s">
        <v>3706</v>
      </c>
      <c r="HW137" s="186">
        <v>0</v>
      </c>
      <c r="HX137" s="186" t="s">
        <v>3407</v>
      </c>
      <c r="HY137" s="186" t="s">
        <v>22</v>
      </c>
      <c r="HZ137" s="186">
        <v>2</v>
      </c>
      <c r="IA137" s="186" t="s">
        <v>3301</v>
      </c>
      <c r="IB137" s="186" t="s">
        <v>3300</v>
      </c>
      <c r="IC137" s="187" t="s">
        <v>3409</v>
      </c>
      <c r="ID137" s="185" t="s">
        <v>3708</v>
      </c>
      <c r="IE137" s="179">
        <v>2</v>
      </c>
      <c r="IF137" s="179" t="s">
        <v>3407</v>
      </c>
      <c r="IG137" s="179" t="s">
        <v>22</v>
      </c>
      <c r="IH137" s="179">
        <v>2</v>
      </c>
      <c r="II137" s="179" t="s">
        <v>3301</v>
      </c>
      <c r="IJ137" s="179" t="s">
        <v>3300</v>
      </c>
      <c r="IK137" s="176" t="s">
        <v>3409</v>
      </c>
      <c r="IL137" s="186" t="s">
        <v>3707</v>
      </c>
      <c r="IM137" s="186">
        <v>0</v>
      </c>
      <c r="IN137" s="186" t="s">
        <v>3407</v>
      </c>
      <c r="IO137" s="186" t="s">
        <v>22</v>
      </c>
      <c r="IP137" s="186">
        <v>2</v>
      </c>
      <c r="IQ137" s="186" t="s">
        <v>3301</v>
      </c>
      <c r="IR137" s="186" t="s">
        <v>3300</v>
      </c>
      <c r="IS137" s="187" t="s">
        <v>3409</v>
      </c>
    </row>
    <row r="138" spans="1:253" s="281" customFormat="1" ht="12.75" customHeight="1" x14ac:dyDescent="0.3">
      <c r="M138" s="50"/>
      <c r="U138" s="50"/>
      <c r="IK138" s="50"/>
    </row>
    <row r="139" spans="1:253" s="281" customFormat="1" ht="12.75" customHeight="1" x14ac:dyDescent="0.3">
      <c r="M139" s="50"/>
      <c r="U139" s="50"/>
      <c r="IK139" s="50"/>
    </row>
    <row r="140" spans="1:253" s="281" customFormat="1" ht="12.75" customHeight="1" x14ac:dyDescent="0.3">
      <c r="M140" s="50"/>
      <c r="U140" s="50"/>
      <c r="IK140" s="50"/>
    </row>
    <row r="141" spans="1:253" s="281" customFormat="1" ht="12.75" customHeight="1" x14ac:dyDescent="0.3">
      <c r="M141" s="50"/>
      <c r="U141" s="50"/>
      <c r="IK141" s="50"/>
    </row>
    <row r="142" spans="1:253" x14ac:dyDescent="0.3">
      <c r="M142" s="50"/>
      <c r="U142" s="50"/>
      <c r="IK142" s="50"/>
    </row>
    <row r="143" spans="1:253" x14ac:dyDescent="0.3">
      <c r="M143" s="50"/>
      <c r="U143" s="50"/>
      <c r="IK143" s="50"/>
    </row>
    <row r="144" spans="1:253" x14ac:dyDescent="0.3">
      <c r="M144" s="50"/>
      <c r="U144" s="50"/>
      <c r="IK144" s="50"/>
    </row>
    <row r="145" spans="13:245" x14ac:dyDescent="0.3">
      <c r="M145" s="50"/>
      <c r="U145" s="50"/>
      <c r="IK145" s="50"/>
    </row>
    <row r="146" spans="13:245" x14ac:dyDescent="0.3">
      <c r="M146" s="50"/>
      <c r="U146" s="50"/>
      <c r="IK146" s="50"/>
    </row>
    <row r="147" spans="13:245" x14ac:dyDescent="0.3">
      <c r="M147" s="50"/>
      <c r="U147" s="50"/>
      <c r="IK147" s="50"/>
    </row>
    <row r="148" spans="13:245" x14ac:dyDescent="0.3">
      <c r="IK148" s="50"/>
    </row>
    <row r="149" spans="13:245" x14ac:dyDescent="0.3">
      <c r="IK149" s="50"/>
    </row>
    <row r="150" spans="13:245" x14ac:dyDescent="0.3">
      <c r="IK150" s="50"/>
    </row>
    <row r="151" spans="13:245" x14ac:dyDescent="0.3">
      <c r="IK151" s="50"/>
    </row>
    <row r="152" spans="13:245" x14ac:dyDescent="0.3">
      <c r="IK152" s="50"/>
    </row>
    <row r="153" spans="13:245" x14ac:dyDescent="0.3">
      <c r="IK153" s="50"/>
    </row>
    <row r="154" spans="13:245" x14ac:dyDescent="0.3">
      <c r="IK154" s="50"/>
    </row>
    <row r="155" spans="13:245" x14ac:dyDescent="0.3">
      <c r="IK155" s="50"/>
    </row>
    <row r="156" spans="13:245" x14ac:dyDescent="0.3">
      <c r="IK156" s="50"/>
    </row>
    <row r="157" spans="13:245" x14ac:dyDescent="0.3">
      <c r="IK157" s="50"/>
    </row>
    <row r="158" spans="13:245" x14ac:dyDescent="0.3">
      <c r="IK158" s="50"/>
    </row>
    <row r="159" spans="13:245" x14ac:dyDescent="0.3">
      <c r="IK159" s="50"/>
    </row>
    <row r="160" spans="13:245" x14ac:dyDescent="0.3">
      <c r="IK160" s="50"/>
    </row>
    <row r="161" spans="245:245" x14ac:dyDescent="0.3">
      <c r="IK161" s="50"/>
    </row>
    <row r="162" spans="245:245" x14ac:dyDescent="0.3">
      <c r="IK162" s="50"/>
    </row>
    <row r="163" spans="245:245" x14ac:dyDescent="0.3">
      <c r="IK163" s="50"/>
    </row>
    <row r="164" spans="245:245" x14ac:dyDescent="0.3">
      <c r="IK164" s="50"/>
    </row>
    <row r="165" spans="245:245" x14ac:dyDescent="0.3">
      <c r="IK165" s="50"/>
    </row>
    <row r="166" spans="245:245" x14ac:dyDescent="0.3">
      <c r="IK166" s="50"/>
    </row>
    <row r="167" spans="245:245" x14ac:dyDescent="0.3">
      <c r="IK167" s="50"/>
    </row>
    <row r="168" spans="245:245" x14ac:dyDescent="0.3">
      <c r="IK168" s="50"/>
    </row>
    <row r="169" spans="245:245" x14ac:dyDescent="0.3">
      <c r="IK169" s="50"/>
    </row>
    <row r="170" spans="245:245" x14ac:dyDescent="0.3">
      <c r="IK170" s="50"/>
    </row>
    <row r="171" spans="245:245" x14ac:dyDescent="0.3">
      <c r="IK171" s="50"/>
    </row>
    <row r="172" spans="245:245" x14ac:dyDescent="0.3">
      <c r="IK172" s="50"/>
    </row>
    <row r="173" spans="245:245" x14ac:dyDescent="0.3">
      <c r="IK173" s="50"/>
    </row>
    <row r="174" spans="245:245" x14ac:dyDescent="0.3">
      <c r="IK174" s="50"/>
    </row>
    <row r="175" spans="245:245" x14ac:dyDescent="0.3">
      <c r="IK175" s="50"/>
    </row>
    <row r="176" spans="245:245" x14ac:dyDescent="0.3">
      <c r="IK176" s="50"/>
    </row>
    <row r="177" spans="245:245" x14ac:dyDescent="0.3">
      <c r="IK177" s="50"/>
    </row>
    <row r="178" spans="245:245" x14ac:dyDescent="0.3">
      <c r="IK178" s="50"/>
    </row>
    <row r="179" spans="245:245" x14ac:dyDescent="0.3">
      <c r="IK179" s="50"/>
    </row>
    <row r="180" spans="245:245" x14ac:dyDescent="0.3">
      <c r="IK180" s="50"/>
    </row>
    <row r="181" spans="245:245" x14ac:dyDescent="0.3">
      <c r="IK181" s="50"/>
    </row>
    <row r="182" spans="245:245" x14ac:dyDescent="0.3">
      <c r="IK182" s="50"/>
    </row>
    <row r="183" spans="245:245" x14ac:dyDescent="0.3">
      <c r="IK183" s="50"/>
    </row>
    <row r="184" spans="245:245" x14ac:dyDescent="0.3">
      <c r="IK184" s="50"/>
    </row>
    <row r="185" spans="245:245" x14ac:dyDescent="0.3">
      <c r="IK185" s="50"/>
    </row>
    <row r="186" spans="245:245" x14ac:dyDescent="0.3">
      <c r="IK186" s="50"/>
    </row>
    <row r="187" spans="245:245" x14ac:dyDescent="0.3">
      <c r="IK187" s="50"/>
    </row>
    <row r="188" spans="245:245" x14ac:dyDescent="0.3">
      <c r="IK188" s="50"/>
    </row>
    <row r="189" spans="245:245" x14ac:dyDescent="0.3">
      <c r="IK189" s="50"/>
    </row>
    <row r="190" spans="245:245" x14ac:dyDescent="0.3">
      <c r="IK190" s="50"/>
    </row>
    <row r="191" spans="245:245" x14ac:dyDescent="0.3">
      <c r="IK191" s="50"/>
    </row>
    <row r="192" spans="245:245" x14ac:dyDescent="0.3">
      <c r="IK192" s="50"/>
    </row>
    <row r="193" spans="245:245" x14ac:dyDescent="0.3">
      <c r="IK193" s="50"/>
    </row>
    <row r="194" spans="245:245" x14ac:dyDescent="0.3">
      <c r="IK194" s="50"/>
    </row>
  </sheetData>
  <mergeCells count="31">
    <mergeCell ref="EE1:EK1"/>
    <mergeCell ref="EM1:ES1"/>
    <mergeCell ref="IL1:IS1"/>
    <mergeCell ref="HF1:HM1"/>
    <mergeCell ref="GX1:HE1"/>
    <mergeCell ref="HN1:HU1"/>
    <mergeCell ref="HV1:IC1"/>
    <mergeCell ref="GP1:GW1"/>
    <mergeCell ref="ET1:FA1"/>
    <mergeCell ref="FB1:FI1"/>
    <mergeCell ref="FJ1:FQ1"/>
    <mergeCell ref="ID1:IK1"/>
    <mergeCell ref="FR1:FY1"/>
    <mergeCell ref="GH1:GO1"/>
    <mergeCell ref="FZ1:GG1"/>
    <mergeCell ref="N1:U1"/>
    <mergeCell ref="F1:M1"/>
    <mergeCell ref="DV1:EC1"/>
    <mergeCell ref="CX1:DE1"/>
    <mergeCell ref="DN1:DU1"/>
    <mergeCell ref="DF1:DM1"/>
    <mergeCell ref="AT1:BA1"/>
    <mergeCell ref="BJ1:BQ1"/>
    <mergeCell ref="CH1:CO1"/>
    <mergeCell ref="BZ1:CG1"/>
    <mergeCell ref="CP1:CW1"/>
    <mergeCell ref="V1:AC1"/>
    <mergeCell ref="AD1:AK1"/>
    <mergeCell ref="AL1:AS1"/>
    <mergeCell ref="BR1:BY1"/>
    <mergeCell ref="BB1:BI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44"/>
  <sheetViews>
    <sheetView topLeftCell="A112" workbookViewId="0">
      <selection activeCell="T6" sqref="T6"/>
    </sheetView>
  </sheetViews>
  <sheetFormatPr defaultColWidth="9.44140625" defaultRowHeight="14.4" x14ac:dyDescent="0.3"/>
  <cols>
    <col min="1" max="1" width="36" style="51" customWidth="1"/>
    <col min="2" max="2" width="23.44140625" style="51" customWidth="1"/>
    <col min="3" max="3" width="10.44140625" style="51" bestFit="1" customWidth="1"/>
    <col min="4" max="4" width="11.44140625" style="51" bestFit="1" customWidth="1"/>
    <col min="5" max="5" width="5.44140625" style="51" bestFit="1" customWidth="1"/>
    <col min="6" max="6" width="12.44140625" style="3" customWidth="1"/>
    <col min="7" max="7" width="11.44140625" style="3" bestFit="1" customWidth="1"/>
    <col min="8" max="8" width="16.33203125" style="3" customWidth="1"/>
    <col min="9" max="9" width="10.44140625" style="3" bestFit="1" customWidth="1"/>
    <col min="10" max="11" width="9.44140625" style="3" hidden="1" customWidth="1"/>
    <col min="12" max="12" width="8.5546875" style="3" bestFit="1" customWidth="1"/>
    <col min="13" max="14" width="8.5546875" style="3" hidden="1" customWidth="1"/>
    <col min="15" max="15" width="6.44140625" style="3" hidden="1" customWidth="1"/>
    <col min="16" max="16" width="6.5546875" style="3" hidden="1" customWidth="1"/>
    <col min="17" max="17" width="16.88671875" style="3" customWidth="1"/>
    <col min="18" max="18" width="15.77734375" style="3" customWidth="1"/>
    <col min="19" max="19" width="10.44140625" style="3" bestFit="1" customWidth="1"/>
    <col min="20" max="20" width="14.21875" style="3" customWidth="1"/>
    <col min="21" max="21" width="10.44140625" style="3" bestFit="1" customWidth="1"/>
    <col min="22" max="22" width="9.44140625" style="3" bestFit="1" customWidth="1"/>
    <col min="23" max="24" width="10.44140625" style="3" hidden="1" customWidth="1"/>
    <col min="25" max="25" width="9.44140625" style="3" bestFit="1" customWidth="1"/>
    <col min="26" max="26" width="12.44140625" style="3" bestFit="1" customWidth="1"/>
    <col min="27" max="27" width="9.44140625" style="3" bestFit="1" customWidth="1"/>
    <col min="28" max="28" width="6.44140625" style="3" bestFit="1" customWidth="1"/>
    <col min="29" max="31" width="9.44140625" style="3" bestFit="1" customWidth="1"/>
    <col min="32" max="32" width="6.44140625" style="3" bestFit="1" customWidth="1"/>
    <col min="33" max="33" width="12.44140625" style="3" bestFit="1" customWidth="1"/>
    <col min="34" max="34" width="9.44140625" style="51" customWidth="1"/>
    <col min="35" max="16384" width="9.44140625" style="51"/>
  </cols>
  <sheetData>
    <row r="1" spans="1:33" s="4" customFormat="1" ht="147" customHeight="1" x14ac:dyDescent="0.25">
      <c r="A1" s="13" t="str">
        <f>'Core Indicators'!A:A</f>
        <v>Crisis</v>
      </c>
      <c r="B1" s="13" t="s">
        <v>7139</v>
      </c>
      <c r="C1" s="13" t="s">
        <v>7136</v>
      </c>
      <c r="D1" s="13" t="s">
        <v>7137</v>
      </c>
      <c r="E1" s="181" t="s">
        <v>7138</v>
      </c>
      <c r="F1" s="32" t="s">
        <v>7255</v>
      </c>
      <c r="G1" s="32" t="s">
        <v>7256</v>
      </c>
      <c r="H1" s="32" t="s">
        <v>7257</v>
      </c>
      <c r="I1" s="32" t="s">
        <v>7258</v>
      </c>
      <c r="J1" s="32" t="s">
        <v>7259</v>
      </c>
      <c r="K1" s="32" t="s">
        <v>7260</v>
      </c>
      <c r="L1" s="32" t="s">
        <v>7261</v>
      </c>
      <c r="M1" s="32" t="s">
        <v>7262</v>
      </c>
      <c r="N1" s="32" t="s">
        <v>7263</v>
      </c>
      <c r="O1" s="32" t="s">
        <v>7264</v>
      </c>
      <c r="P1" s="33" t="s">
        <v>7265</v>
      </c>
      <c r="Q1" s="32" t="s">
        <v>7266</v>
      </c>
      <c r="R1" s="32" t="s">
        <v>7267</v>
      </c>
      <c r="S1" s="32" t="s">
        <v>7268</v>
      </c>
      <c r="T1" s="32" t="s">
        <v>7269</v>
      </c>
      <c r="U1" s="32" t="s">
        <v>7270</v>
      </c>
      <c r="V1" s="33" t="s">
        <v>7271</v>
      </c>
      <c r="W1" s="33" t="s">
        <v>7272</v>
      </c>
      <c r="X1" s="33" t="s">
        <v>7273</v>
      </c>
      <c r="Y1" s="33" t="s">
        <v>514</v>
      </c>
      <c r="Z1" s="33" t="s">
        <v>529</v>
      </c>
      <c r="AA1" s="33" t="s">
        <v>517</v>
      </c>
      <c r="AB1" s="33" t="s">
        <v>531</v>
      </c>
      <c r="AC1" s="33" t="s">
        <v>510</v>
      </c>
      <c r="AD1" s="33" t="s">
        <v>527</v>
      </c>
      <c r="AE1" s="33" t="s">
        <v>519</v>
      </c>
      <c r="AF1" s="33" t="s">
        <v>7215</v>
      </c>
      <c r="AG1" s="33" t="s">
        <v>523</v>
      </c>
    </row>
    <row r="2" spans="1:33" ht="25.35" customHeight="1" x14ac:dyDescent="0.3">
      <c r="A2" s="38">
        <f>'Core Indicators'!A:A</f>
        <v>0</v>
      </c>
      <c r="B2" s="15"/>
      <c r="C2" s="15"/>
      <c r="D2" s="15"/>
      <c r="E2" s="181"/>
      <c r="F2" s="10" t="s">
        <v>7274</v>
      </c>
      <c r="G2" s="10" t="s">
        <v>7275</v>
      </c>
      <c r="H2" s="10" t="s">
        <v>7275</v>
      </c>
      <c r="I2" s="10" t="s">
        <v>7275</v>
      </c>
      <c r="J2" s="10" t="s">
        <v>7275</v>
      </c>
      <c r="K2" s="10"/>
      <c r="L2" s="10" t="s">
        <v>7275</v>
      </c>
      <c r="M2" s="10" t="s">
        <v>7275</v>
      </c>
      <c r="N2" s="10" t="s">
        <v>7275</v>
      </c>
      <c r="O2" s="10" t="s">
        <v>7275</v>
      </c>
      <c r="P2" s="10" t="s">
        <v>7276</v>
      </c>
      <c r="Q2" s="10" t="s">
        <v>7275</v>
      </c>
      <c r="R2" s="10" t="s">
        <v>7275</v>
      </c>
      <c r="S2" s="10" t="s">
        <v>7275</v>
      </c>
      <c r="T2" s="10" t="s">
        <v>7275</v>
      </c>
      <c r="U2" s="10" t="s">
        <v>7275</v>
      </c>
      <c r="V2" s="10" t="s">
        <v>7275</v>
      </c>
      <c r="W2" s="10" t="s">
        <v>7275</v>
      </c>
      <c r="X2" s="10" t="s">
        <v>7275</v>
      </c>
      <c r="Y2" s="10"/>
      <c r="Z2" s="10"/>
      <c r="AA2" s="10"/>
      <c r="AB2" s="10"/>
      <c r="AC2" s="10"/>
      <c r="AD2" s="10"/>
      <c r="AE2" s="10"/>
      <c r="AF2" s="10"/>
      <c r="AG2" s="10"/>
    </row>
    <row r="3" spans="1:33" s="37" customFormat="1" ht="20.100000000000001" customHeight="1" x14ac:dyDescent="0.3">
      <c r="A3" s="197" t="str">
        <f>'Core Indicators'!A:A</f>
        <v>Complex crisis in Afghanistan</v>
      </c>
      <c r="B3" s="197" t="str">
        <f>'Core Indicators'!B:B</f>
        <v>Complex crisis</v>
      </c>
      <c r="C3" s="197" t="str">
        <f>'Core Indicators'!C3</f>
        <v>AFG001</v>
      </c>
      <c r="D3" s="197" t="str">
        <f>'Core Indicators'!D3</f>
        <v>Afghanistan</v>
      </c>
      <c r="E3" s="197" t="str">
        <f>'Core Indicators'!E3</f>
        <v>AFG</v>
      </c>
      <c r="F3" s="35">
        <f>'Core Indicators'!O3</f>
        <v>652867</v>
      </c>
      <c r="G3" s="35">
        <f>'Core Indicators'!W3</f>
        <v>38042000</v>
      </c>
      <c r="H3" s="35">
        <f>'Core Indicators'!AE3</f>
        <v>38042000</v>
      </c>
      <c r="I3" s="35">
        <f>'Core Indicators'!AM3</f>
        <v>5427000</v>
      </c>
      <c r="J3" s="35" t="str">
        <f>'Core Indicators'!AU3</f>
        <v>x</v>
      </c>
      <c r="K3" s="35" t="str">
        <f>'Core Indicators'!BC3</f>
        <v>x</v>
      </c>
      <c r="L3" s="35">
        <f>'Core Indicators'!BK3</f>
        <v>13023</v>
      </c>
      <c r="M3" s="35" t="str">
        <f>'Core Indicators'!BS3</f>
        <v>x</v>
      </c>
      <c r="N3" s="35" t="str">
        <f>'Core Indicators'!CA3</f>
        <v>x</v>
      </c>
      <c r="O3" s="35" t="e">
        <f>'Core Indicators'!CI3</f>
        <v>#N/A</v>
      </c>
      <c r="P3" s="35">
        <f>'Core Indicators'!CQ3</f>
        <v>13114</v>
      </c>
      <c r="Q3" s="35">
        <f>'Core Indicators'!DG3</f>
        <v>0</v>
      </c>
      <c r="R3" s="35">
        <f>'Core Indicators'!DO3</f>
        <v>19642000</v>
      </c>
      <c r="S3" s="35">
        <f>'Core Indicators'!DW3</f>
        <v>12100000</v>
      </c>
      <c r="T3" s="35">
        <f>'Core Indicators'!EE3</f>
        <v>5800000</v>
      </c>
      <c r="U3" s="35">
        <f>'Core Indicators'!EM3</f>
        <v>500000</v>
      </c>
      <c r="V3" s="35">
        <f>'Core Indicators'!FC3</f>
        <v>5</v>
      </c>
      <c r="W3" s="35" t="str">
        <f>'Core Indicators'!FK3</f>
        <v>x</v>
      </c>
      <c r="X3" s="35" t="str">
        <f>'Core Indicators'!FS3</f>
        <v>x</v>
      </c>
      <c r="Y3" s="35">
        <f>'Core Indicators'!GA3</f>
        <v>1</v>
      </c>
      <c r="Z3" s="35">
        <f>'Core Indicators'!GI3</f>
        <v>3</v>
      </c>
      <c r="AA3" s="35">
        <f>'Core Indicators'!GQ3</f>
        <v>2</v>
      </c>
      <c r="AB3" s="35">
        <f>'Core Indicators'!GY3</f>
        <v>3</v>
      </c>
      <c r="AC3" s="35">
        <f>'Core Indicators'!HG3</f>
        <v>0</v>
      </c>
      <c r="AD3" s="35">
        <f>'Core Indicators'!HO3</f>
        <v>3</v>
      </c>
      <c r="AE3" s="35">
        <f>'Core Indicators'!HW3</f>
        <v>3</v>
      </c>
      <c r="AF3" s="35">
        <f>'Core Indicators'!IE3</f>
        <v>3</v>
      </c>
      <c r="AG3" s="35">
        <f>'Core Indicators'!IM3</f>
        <v>3</v>
      </c>
    </row>
    <row r="4" spans="1:33" s="37" customFormat="1" ht="20.100000000000001" customHeight="1" x14ac:dyDescent="0.3">
      <c r="A4" s="196" t="str">
        <f>'Core Indicators'!A:A</f>
        <v>Nagorno-Karabakh Conflict in Armenia</v>
      </c>
      <c r="B4" s="196" t="str">
        <f>'Core Indicators'!B:B</f>
        <v>Conflict</v>
      </c>
      <c r="C4" s="196" t="str">
        <f>'Core Indicators'!C4</f>
        <v>ARM002</v>
      </c>
      <c r="D4" s="196" t="str">
        <f>'Core Indicators'!D4</f>
        <v>Armenia</v>
      </c>
      <c r="E4" s="196" t="str">
        <f>'Core Indicators'!E4</f>
        <v>ARM</v>
      </c>
      <c r="F4" s="36">
        <f>'Core Indicators'!O4</f>
        <v>28203</v>
      </c>
      <c r="G4" s="36">
        <f>'Core Indicators'!W4</f>
        <v>3024000</v>
      </c>
      <c r="H4" s="36">
        <f>'Core Indicators'!AE4</f>
        <v>84000</v>
      </c>
      <c r="I4" s="36">
        <f>'Core Indicators'!AM4</f>
        <v>66000</v>
      </c>
      <c r="J4" s="36" t="str">
        <f>'Core Indicators'!AU4</f>
        <v>x</v>
      </c>
      <c r="K4" s="36" t="str">
        <f>'Core Indicators'!BC4</f>
        <v>x</v>
      </c>
      <c r="L4" s="36">
        <f>'Core Indicators'!BK4</f>
        <v>2</v>
      </c>
      <c r="M4" s="36" t="str">
        <f>'Core Indicators'!BS4</f>
        <v>x</v>
      </c>
      <c r="N4" s="36" t="str">
        <f>'Core Indicators'!CA4</f>
        <v>x</v>
      </c>
      <c r="O4" s="36" t="e">
        <f>'Core Indicators'!CI4</f>
        <v>#N/A</v>
      </c>
      <c r="P4" s="36" t="str">
        <f>'Core Indicators'!CQ4</f>
        <v>x</v>
      </c>
      <c r="Q4" s="36">
        <f>'Core Indicators'!DG4</f>
        <v>2874000</v>
      </c>
      <c r="R4" s="36">
        <f>'Core Indicators'!DO4</f>
        <v>18000</v>
      </c>
      <c r="S4" s="36">
        <f>'Core Indicators'!DW4</f>
        <v>66000</v>
      </c>
      <c r="T4" s="36">
        <f>'Core Indicators'!EE4</f>
        <v>0</v>
      </c>
      <c r="U4" s="36">
        <f>'Core Indicators'!EM4</f>
        <v>0</v>
      </c>
      <c r="V4" s="36">
        <f>'Core Indicators'!FC4</f>
        <v>2</v>
      </c>
      <c r="W4" s="36" t="str">
        <f>'Core Indicators'!FK4</f>
        <v>x</v>
      </c>
      <c r="X4" s="36" t="str">
        <f>'Core Indicators'!FS4</f>
        <v>x</v>
      </c>
      <c r="Y4" s="36">
        <f>'Core Indicators'!GA4</f>
        <v>0</v>
      </c>
      <c r="Z4" s="36">
        <f>'Core Indicators'!GI4</f>
        <v>0</v>
      </c>
      <c r="AA4" s="36">
        <f>'Core Indicators'!GQ4</f>
        <v>0</v>
      </c>
      <c r="AB4" s="36">
        <f>'Core Indicators'!GY4</f>
        <v>0</v>
      </c>
      <c r="AC4" s="36">
        <f>'Core Indicators'!HG4</f>
        <v>0</v>
      </c>
      <c r="AD4" s="36">
        <f>'Core Indicators'!HO4</f>
        <v>0</v>
      </c>
      <c r="AE4" s="36">
        <f>'Core Indicators'!HW4</f>
        <v>0</v>
      </c>
      <c r="AF4" s="36">
        <f>'Core Indicators'!IE4</f>
        <v>2</v>
      </c>
      <c r="AG4" s="36">
        <f>'Core Indicators'!IM4</f>
        <v>0</v>
      </c>
    </row>
    <row r="5" spans="1:33" s="37" customFormat="1" ht="20.100000000000001" customHeight="1" x14ac:dyDescent="0.3">
      <c r="A5" s="197" t="str">
        <f>'Core Indicators'!A:A</f>
        <v>Nagorno-Karabakh conflict in Azerbaijan</v>
      </c>
      <c r="B5" s="197" t="str">
        <f>'Core Indicators'!B:B</f>
        <v>Conflict</v>
      </c>
      <c r="C5" s="197" t="str">
        <f>'Core Indicators'!C5</f>
        <v>AZE002</v>
      </c>
      <c r="D5" s="197" t="str">
        <f>'Core Indicators'!D5</f>
        <v>Azerbaijan</v>
      </c>
      <c r="E5" s="197" t="str">
        <f>'Core Indicators'!E5</f>
        <v>AZE</v>
      </c>
      <c r="F5" s="35">
        <f>'Core Indicators'!O5</f>
        <v>31560</v>
      </c>
      <c r="G5" s="35">
        <f>'Core Indicators'!W5</f>
        <v>5874000</v>
      </c>
      <c r="H5" s="35">
        <f>'Core Indicators'!AE5</f>
        <v>5874000</v>
      </c>
      <c r="I5" s="35">
        <f>'Core Indicators'!AM5</f>
        <v>91000</v>
      </c>
      <c r="J5" s="35" t="str">
        <f>'Core Indicators'!AU5</f>
        <v>x</v>
      </c>
      <c r="K5" s="35" t="str">
        <f>'Core Indicators'!BC5</f>
        <v>x</v>
      </c>
      <c r="L5" s="35">
        <f>'Core Indicators'!BK5</f>
        <v>91</v>
      </c>
      <c r="M5" s="35" t="str">
        <f>'Core Indicators'!BS5</f>
        <v>x</v>
      </c>
      <c r="N5" s="35" t="str">
        <f>'Core Indicators'!CA5</f>
        <v>x</v>
      </c>
      <c r="O5" s="35" t="e">
        <f>'Core Indicators'!CI5</f>
        <v>#N/A</v>
      </c>
      <c r="P5" s="35" t="str">
        <f>'Core Indicators'!CQ5</f>
        <v>x</v>
      </c>
      <c r="Q5" s="35" t="str">
        <f>'Core Indicators'!DG5</f>
        <v>x</v>
      </c>
      <c r="R5" s="35" t="str">
        <f>'Core Indicators'!DO5</f>
        <v>x</v>
      </c>
      <c r="S5" s="35" t="str">
        <f>'Core Indicators'!DW5</f>
        <v>x</v>
      </c>
      <c r="T5" s="35" t="str">
        <f>'Core Indicators'!EE5</f>
        <v>x</v>
      </c>
      <c r="U5" s="35" t="str">
        <f>'Core Indicators'!EM5</f>
        <v>x</v>
      </c>
      <c r="V5" s="35">
        <f>'Core Indicators'!FC5</f>
        <v>3</v>
      </c>
      <c r="W5" s="35" t="str">
        <f>'Core Indicators'!FK5</f>
        <v>x</v>
      </c>
      <c r="X5" s="35" t="str">
        <f>'Core Indicators'!FS5</f>
        <v>x</v>
      </c>
      <c r="Y5" s="35">
        <f>'Core Indicators'!GA5</f>
        <v>2</v>
      </c>
      <c r="Z5" s="35">
        <f>'Core Indicators'!GI5</f>
        <v>2</v>
      </c>
      <c r="AA5" s="35">
        <f>'Core Indicators'!GQ5</f>
        <v>0</v>
      </c>
      <c r="AB5" s="35">
        <f>'Core Indicators'!GY5</f>
        <v>0</v>
      </c>
      <c r="AC5" s="35">
        <f>'Core Indicators'!HG5</f>
        <v>0</v>
      </c>
      <c r="AD5" s="35">
        <f>'Core Indicators'!HO5</f>
        <v>2</v>
      </c>
      <c r="AE5" s="35">
        <f>'Core Indicators'!HW5</f>
        <v>3</v>
      </c>
      <c r="AF5" s="35">
        <f>'Core Indicators'!IE5</f>
        <v>3</v>
      </c>
      <c r="AG5" s="35">
        <f>'Core Indicators'!IM5</f>
        <v>0</v>
      </c>
    </row>
    <row r="6" spans="1:33" s="37" customFormat="1" ht="20.100000000000001" customHeight="1" x14ac:dyDescent="0.3">
      <c r="A6" s="196" t="str">
        <f>'Core Indicators'!A:A</f>
        <v>Complex in Burundi</v>
      </c>
      <c r="B6" s="196" t="str">
        <f>'Core Indicators'!B:B</f>
        <v>Complex crisis</v>
      </c>
      <c r="C6" s="196" t="str">
        <f>'Core Indicators'!C6</f>
        <v>BDI001</v>
      </c>
      <c r="D6" s="196" t="str">
        <f>'Core Indicators'!D6</f>
        <v>Burundi</v>
      </c>
      <c r="E6" s="196" t="str">
        <f>'Core Indicators'!E6</f>
        <v>BDI</v>
      </c>
      <c r="F6" s="36">
        <f>'Core Indicators'!O6</f>
        <v>25680</v>
      </c>
      <c r="G6" s="36">
        <f>'Core Indicators'!W6</f>
        <v>12600000</v>
      </c>
      <c r="H6" s="36">
        <f>'Core Indicators'!AE6</f>
        <v>12600000</v>
      </c>
      <c r="I6" s="36">
        <f>'Core Indicators'!AM6</f>
        <v>416000</v>
      </c>
      <c r="J6" s="36" t="str">
        <f>'Core Indicators'!AU6</f>
        <v>x</v>
      </c>
      <c r="K6" s="36">
        <f>'Core Indicators'!BC6</f>
        <v>70187</v>
      </c>
      <c r="L6" s="36">
        <f>'Core Indicators'!BK6</f>
        <v>262</v>
      </c>
      <c r="M6" s="36" t="str">
        <f>'Core Indicators'!BS6</f>
        <v>x</v>
      </c>
      <c r="N6" s="36" t="str">
        <f>'Core Indicators'!CA6</f>
        <v>x</v>
      </c>
      <c r="O6" s="36" t="e">
        <f>'Core Indicators'!CI6</f>
        <v>#N/A</v>
      </c>
      <c r="P6" s="36">
        <f>'Core Indicators'!CQ6</f>
        <v>444</v>
      </c>
      <c r="Q6" s="36">
        <f>'Core Indicators'!DG6</f>
        <v>0</v>
      </c>
      <c r="R6" s="36">
        <f>'Core Indicators'!DO6</f>
        <v>10200000</v>
      </c>
      <c r="S6" s="36">
        <f>'Core Indicators'!DW6</f>
        <v>1272000</v>
      </c>
      <c r="T6" s="36">
        <f>'Core Indicators'!EE6</f>
        <v>1032000</v>
      </c>
      <c r="U6" s="36">
        <f>'Core Indicators'!EM6</f>
        <v>96000</v>
      </c>
      <c r="V6" s="36">
        <f>'Core Indicators'!FC6</f>
        <v>5</v>
      </c>
      <c r="W6" s="36" t="str">
        <f>'Core Indicators'!FK6</f>
        <v>x</v>
      </c>
      <c r="X6" s="36" t="str">
        <f>'Core Indicators'!FS6</f>
        <v>x</v>
      </c>
      <c r="Y6" s="36">
        <f>'Core Indicators'!GA6</f>
        <v>1</v>
      </c>
      <c r="Z6" s="36">
        <f>'Core Indicators'!GI6</f>
        <v>2</v>
      </c>
      <c r="AA6" s="36">
        <f>'Core Indicators'!GQ6</f>
        <v>2</v>
      </c>
      <c r="AB6" s="36">
        <f>'Core Indicators'!GY6</f>
        <v>0</v>
      </c>
      <c r="AC6" s="36">
        <f>'Core Indicators'!HG6</f>
        <v>2</v>
      </c>
      <c r="AD6" s="36">
        <f>'Core Indicators'!HO6</f>
        <v>0</v>
      </c>
      <c r="AE6" s="36">
        <f>'Core Indicators'!HW6</f>
        <v>1</v>
      </c>
      <c r="AF6" s="36">
        <f>'Core Indicators'!IE6</f>
        <v>0</v>
      </c>
      <c r="AG6" s="36">
        <f>'Core Indicators'!IM6</f>
        <v>2</v>
      </c>
    </row>
    <row r="7" spans="1:33" s="37" customFormat="1" ht="20.100000000000001" customHeight="1" x14ac:dyDescent="0.3">
      <c r="A7" s="197" t="str">
        <f>'Core Indicators'!A:A</f>
        <v>Conflict in Burkina Faso</v>
      </c>
      <c r="B7" s="197" t="str">
        <f>'Core Indicators'!B:B</f>
        <v>Conflict</v>
      </c>
      <c r="C7" s="197" t="str">
        <f>'Core Indicators'!C7</f>
        <v>BFA002</v>
      </c>
      <c r="D7" s="197" t="str">
        <f>'Core Indicators'!D7</f>
        <v>Burkina Faso</v>
      </c>
      <c r="E7" s="197" t="str">
        <f>'Core Indicators'!E7</f>
        <v>BFA</v>
      </c>
      <c r="F7" s="35">
        <f>'Core Indicators'!O7</f>
        <v>151789</v>
      </c>
      <c r="G7" s="35">
        <f>'Core Indicators'!W7</f>
        <v>8736000</v>
      </c>
      <c r="H7" s="35">
        <f>'Core Indicators'!AE7</f>
        <v>5277000</v>
      </c>
      <c r="I7" s="35">
        <f>'Core Indicators'!AM7</f>
        <v>1142000</v>
      </c>
      <c r="J7" s="35" t="str">
        <f>'Core Indicators'!AU7</f>
        <v>x</v>
      </c>
      <c r="K7" s="35" t="str">
        <f>'Core Indicators'!BC7</f>
        <v>x</v>
      </c>
      <c r="L7" s="35">
        <f>'Core Indicators'!BK7</f>
        <v>566</v>
      </c>
      <c r="M7" s="35" t="str">
        <f>'Core Indicators'!BS7</f>
        <v>x</v>
      </c>
      <c r="N7" s="35" t="str">
        <f>'Core Indicators'!CA7</f>
        <v>x</v>
      </c>
      <c r="O7" s="35" t="e">
        <f>'Core Indicators'!CI7</f>
        <v>#N/A</v>
      </c>
      <c r="P7" s="35" t="str">
        <f>'Core Indicators'!CQ7</f>
        <v>x</v>
      </c>
      <c r="Q7" s="35">
        <f>'Core Indicators'!DG7</f>
        <v>3459000</v>
      </c>
      <c r="R7" s="35">
        <f>'Core Indicators'!DO7</f>
        <v>3107000</v>
      </c>
      <c r="S7" s="35">
        <f>'Core Indicators'!DW7</f>
        <v>490000</v>
      </c>
      <c r="T7" s="35">
        <f>'Core Indicators'!EE7</f>
        <v>764000</v>
      </c>
      <c r="U7" s="35">
        <f>'Core Indicators'!EM7</f>
        <v>916000</v>
      </c>
      <c r="V7" s="35">
        <f>'Core Indicators'!FC7</f>
        <v>4</v>
      </c>
      <c r="W7" s="35" t="str">
        <f>'Core Indicators'!FK7</f>
        <v>x</v>
      </c>
      <c r="X7" s="35" t="str">
        <f>'Core Indicators'!FS7</f>
        <v>x</v>
      </c>
      <c r="Y7" s="35">
        <f>'Core Indicators'!GA7</f>
        <v>0</v>
      </c>
      <c r="Z7" s="35">
        <f>'Core Indicators'!GI7</f>
        <v>2</v>
      </c>
      <c r="AA7" s="35">
        <f>'Core Indicators'!GQ7</f>
        <v>2</v>
      </c>
      <c r="AB7" s="35">
        <f>'Core Indicators'!GY7</f>
        <v>3</v>
      </c>
      <c r="AC7" s="35">
        <f>'Core Indicators'!HG7</f>
        <v>0</v>
      </c>
      <c r="AD7" s="35">
        <f>'Core Indicators'!HO7</f>
        <v>2</v>
      </c>
      <c r="AE7" s="35">
        <f>'Core Indicators'!HW7</f>
        <v>3</v>
      </c>
      <c r="AF7" s="35">
        <f>'Core Indicators'!IE7</f>
        <v>0</v>
      </c>
      <c r="AG7" s="35">
        <f>'Core Indicators'!IM7</f>
        <v>3</v>
      </c>
    </row>
    <row r="8" spans="1:33" s="37" customFormat="1" ht="20.100000000000001" customHeight="1" x14ac:dyDescent="0.3">
      <c r="A8" s="196" t="str">
        <f>'Core Indicators'!A:A</f>
        <v>Rohingya refugee crisis</v>
      </c>
      <c r="B8" s="196" t="str">
        <f>'Core Indicators'!B:B</f>
        <v>International displacement</v>
      </c>
      <c r="C8" s="196" t="str">
        <f>'Core Indicators'!C8</f>
        <v>BGD002</v>
      </c>
      <c r="D8" s="196" t="str">
        <f>'Core Indicators'!D8</f>
        <v>Bangladesh</v>
      </c>
      <c r="E8" s="196" t="str">
        <f>'Core Indicators'!E8</f>
        <v>BGD</v>
      </c>
      <c r="F8" s="36">
        <f>'Core Indicators'!O8</f>
        <v>650</v>
      </c>
      <c r="G8" s="36">
        <f>'Core Indicators'!W8</f>
        <v>1356000</v>
      </c>
      <c r="H8" s="36">
        <f>'Core Indicators'!AE8</f>
        <v>1356000</v>
      </c>
      <c r="I8" s="36">
        <f>'Core Indicators'!AM8</f>
        <v>884000</v>
      </c>
      <c r="J8" s="36">
        <f>'Core Indicators'!AU8</f>
        <v>607</v>
      </c>
      <c r="K8" s="36">
        <f>'Core Indicators'!BC8</f>
        <v>0</v>
      </c>
      <c r="L8" s="36">
        <f>'Core Indicators'!BK8</f>
        <v>15</v>
      </c>
      <c r="M8" s="36" t="str">
        <f>'Core Indicators'!BS8</f>
        <v>x</v>
      </c>
      <c r="N8" s="36" t="str">
        <f>'Core Indicators'!CA8</f>
        <v>x</v>
      </c>
      <c r="O8" s="36" t="e">
        <f>'Core Indicators'!CI8</f>
        <v>#N/A</v>
      </c>
      <c r="P8" s="36" t="str">
        <f>'Core Indicators'!CQ8</f>
        <v>x</v>
      </c>
      <c r="Q8" s="36">
        <f>'Core Indicators'!DG8</f>
        <v>0</v>
      </c>
      <c r="R8" s="36">
        <f>'Core Indicators'!DO8</f>
        <v>472000</v>
      </c>
      <c r="S8" s="36">
        <f>'Core Indicators'!DW8</f>
        <v>670000</v>
      </c>
      <c r="T8" s="36">
        <f>'Core Indicators'!EE8</f>
        <v>207000</v>
      </c>
      <c r="U8" s="36">
        <f>'Core Indicators'!EM8</f>
        <v>0</v>
      </c>
      <c r="V8" s="36">
        <f>'Core Indicators'!FC8</f>
        <v>3</v>
      </c>
      <c r="W8" s="36">
        <f>'Core Indicators'!FK8</f>
        <v>0</v>
      </c>
      <c r="X8" s="36">
        <f>'Core Indicators'!FS8</f>
        <v>0</v>
      </c>
      <c r="Y8" s="36">
        <f>'Core Indicators'!GA8</f>
        <v>2</v>
      </c>
      <c r="Z8" s="36">
        <f>'Core Indicators'!GI8</f>
        <v>1</v>
      </c>
      <c r="AA8" s="36">
        <f>'Core Indicators'!GQ8</f>
        <v>2</v>
      </c>
      <c r="AB8" s="36">
        <f>'Core Indicators'!GY8</f>
        <v>0</v>
      </c>
      <c r="AC8" s="36">
        <f>'Core Indicators'!HG8</f>
        <v>2</v>
      </c>
      <c r="AD8" s="36">
        <f>'Core Indicators'!HO8</f>
        <v>3</v>
      </c>
      <c r="AE8" s="36">
        <f>'Core Indicators'!HW8</f>
        <v>3</v>
      </c>
      <c r="AF8" s="36">
        <f>'Core Indicators'!IE8</f>
        <v>1</v>
      </c>
      <c r="AG8" s="36">
        <f>'Core Indicators'!IM8</f>
        <v>3</v>
      </c>
    </row>
    <row r="9" spans="1:33" s="37" customFormat="1" ht="20.100000000000001" customHeight="1" x14ac:dyDescent="0.3">
      <c r="A9" s="197" t="str">
        <f>'Core Indicators'!A:A</f>
        <v>Venezuela displacement in Brazil</v>
      </c>
      <c r="B9" s="197" t="str">
        <f>'Core Indicators'!B:B</f>
        <v>International displacement</v>
      </c>
      <c r="C9" s="197" t="str">
        <f>'Core Indicators'!C9</f>
        <v>BRA002</v>
      </c>
      <c r="D9" s="197" t="str">
        <f>'Core Indicators'!D9</f>
        <v>Brazil</v>
      </c>
      <c r="E9" s="197" t="str">
        <f>'Core Indicators'!E9</f>
        <v>BRA</v>
      </c>
      <c r="F9" s="35">
        <f>'Core Indicators'!O9</f>
        <v>224274</v>
      </c>
      <c r="G9" s="35">
        <f>'Core Indicators'!W9</f>
        <v>1495000</v>
      </c>
      <c r="H9" s="35">
        <f>'Core Indicators'!AE9</f>
        <v>889000</v>
      </c>
      <c r="I9" s="35">
        <f>'Core Indicators'!AM9</f>
        <v>490000</v>
      </c>
      <c r="J9" s="35" t="str">
        <f>'Core Indicators'!AU9</f>
        <v>x</v>
      </c>
      <c r="K9" s="35" t="str">
        <f>'Core Indicators'!BC9</f>
        <v>x</v>
      </c>
      <c r="L9" s="35">
        <f>'Core Indicators'!BK9</f>
        <v>0</v>
      </c>
      <c r="M9" s="35" t="str">
        <f>'Core Indicators'!BS9</f>
        <v>x</v>
      </c>
      <c r="N9" s="35" t="str">
        <f>'Core Indicators'!CA9</f>
        <v>x</v>
      </c>
      <c r="O9" s="35" t="e">
        <f>'Core Indicators'!CI9</f>
        <v>#N/A</v>
      </c>
      <c r="P9" s="35" t="str">
        <f>'Core Indicators'!CQ9</f>
        <v>x</v>
      </c>
      <c r="Q9" s="35">
        <f>'Core Indicators'!DG9</f>
        <v>606000</v>
      </c>
      <c r="R9" s="35">
        <f>'Core Indicators'!DO9</f>
        <v>399000</v>
      </c>
      <c r="S9" s="35">
        <f>'Core Indicators'!DW9</f>
        <v>490000</v>
      </c>
      <c r="T9" s="35">
        <f>'Core Indicators'!EE9</f>
        <v>0</v>
      </c>
      <c r="U9" s="35">
        <f>'Core Indicators'!EM9</f>
        <v>0</v>
      </c>
      <c r="V9" s="35">
        <f>'Core Indicators'!FC9</f>
        <v>2</v>
      </c>
      <c r="W9" s="35" t="str">
        <f>'Core Indicators'!FK9</f>
        <v>x</v>
      </c>
      <c r="X9" s="35" t="str">
        <f>'Core Indicators'!FS9</f>
        <v>x</v>
      </c>
      <c r="Y9" s="35">
        <f>'Core Indicators'!GA9</f>
        <v>0</v>
      </c>
      <c r="Z9" s="35">
        <f>'Core Indicators'!GI9</f>
        <v>0</v>
      </c>
      <c r="AA9" s="35">
        <f>'Core Indicators'!GQ9</f>
        <v>0</v>
      </c>
      <c r="AB9" s="35">
        <f>'Core Indicators'!GY9</f>
        <v>0</v>
      </c>
      <c r="AC9" s="35">
        <f>'Core Indicators'!HG9</f>
        <v>0</v>
      </c>
      <c r="AD9" s="35">
        <f>'Core Indicators'!HO9</f>
        <v>0</v>
      </c>
      <c r="AE9" s="35">
        <f>'Core Indicators'!HW9</f>
        <v>0</v>
      </c>
      <c r="AF9" s="35">
        <f>'Core Indicators'!IE9</f>
        <v>0</v>
      </c>
      <c r="AG9" s="35">
        <f>'Core Indicators'!IM9</f>
        <v>0</v>
      </c>
    </row>
    <row r="10" spans="1:33" s="37" customFormat="1" ht="20.100000000000001" customHeight="1" x14ac:dyDescent="0.3">
      <c r="A10" s="196" t="str">
        <f>'Core Indicators'!A:A</f>
        <v>Complex crisis in CAR</v>
      </c>
      <c r="B10" s="196" t="str">
        <f>'Core Indicators'!B:B</f>
        <v>Complex crisis</v>
      </c>
      <c r="C10" s="196" t="str">
        <f>'Core Indicators'!C10</f>
        <v>CAF001</v>
      </c>
      <c r="D10" s="196" t="str">
        <f>'Core Indicators'!D10</f>
        <v>CAR</v>
      </c>
      <c r="E10" s="196" t="str">
        <f>'Core Indicators'!E10</f>
        <v>CAF</v>
      </c>
      <c r="F10" s="36">
        <f>'Core Indicators'!O10</f>
        <v>623000</v>
      </c>
      <c r="G10" s="36">
        <f>'Core Indicators'!W10</f>
        <v>4900000</v>
      </c>
      <c r="H10" s="36">
        <f>'Core Indicators'!AE10</f>
        <v>4900000</v>
      </c>
      <c r="I10" s="36">
        <f>'Core Indicators'!AM10</f>
        <v>1616000</v>
      </c>
      <c r="J10" s="36" t="str">
        <f>'Core Indicators'!AU10</f>
        <v>x</v>
      </c>
      <c r="K10" s="36" t="str">
        <f>'Core Indicators'!BC10</f>
        <v>x</v>
      </c>
      <c r="L10" s="36">
        <f>'Core Indicators'!BK10</f>
        <v>310</v>
      </c>
      <c r="M10" s="36" t="str">
        <f>'Core Indicators'!BS10</f>
        <v>x</v>
      </c>
      <c r="N10" s="36" t="str">
        <f>'Core Indicators'!CA10</f>
        <v>x</v>
      </c>
      <c r="O10" s="36" t="e">
        <f>'Core Indicators'!CI10</f>
        <v>#N/A</v>
      </c>
      <c r="P10" s="36" t="str">
        <f>'Core Indicators'!CQ10</f>
        <v>x</v>
      </c>
      <c r="Q10" s="36">
        <f>'Core Indicators'!DG10</f>
        <v>0</v>
      </c>
      <c r="R10" s="36">
        <f>'Core Indicators'!DO10</f>
        <v>2100000</v>
      </c>
      <c r="S10" s="36">
        <f>'Core Indicators'!DW10</f>
        <v>900000</v>
      </c>
      <c r="T10" s="36">
        <f>'Core Indicators'!EE10</f>
        <v>1900000</v>
      </c>
      <c r="U10" s="36">
        <f>'Core Indicators'!EM10</f>
        <v>0</v>
      </c>
      <c r="V10" s="36">
        <f>'Core Indicators'!FC10</f>
        <v>5</v>
      </c>
      <c r="W10" s="36" t="str">
        <f>'Core Indicators'!FK10</f>
        <v>x</v>
      </c>
      <c r="X10" s="36" t="str">
        <f>'Core Indicators'!FS10</f>
        <v>x</v>
      </c>
      <c r="Y10" s="36">
        <f>'Core Indicators'!GA10</f>
        <v>0</v>
      </c>
      <c r="Z10" s="36">
        <f>'Core Indicators'!GI10</f>
        <v>3</v>
      </c>
      <c r="AA10" s="36">
        <f>'Core Indicators'!GQ10</f>
        <v>2</v>
      </c>
      <c r="AB10" s="36">
        <f>'Core Indicators'!GY10</f>
        <v>3</v>
      </c>
      <c r="AC10" s="36">
        <f>'Core Indicators'!HG10</f>
        <v>0</v>
      </c>
      <c r="AD10" s="36">
        <f>'Core Indicators'!HO10</f>
        <v>2</v>
      </c>
      <c r="AE10" s="36">
        <f>'Core Indicators'!HW10</f>
        <v>3</v>
      </c>
      <c r="AF10" s="36">
        <f>'Core Indicators'!IE10</f>
        <v>0</v>
      </c>
      <c r="AG10" s="36">
        <f>'Core Indicators'!IM10</f>
        <v>3</v>
      </c>
    </row>
    <row r="11" spans="1:33" s="37" customFormat="1" ht="20.100000000000001" customHeight="1" x14ac:dyDescent="0.3">
      <c r="A11" s="197" t="str">
        <f>'Core Indicators'!A:A</f>
        <v>Multiple crises in Cameroon</v>
      </c>
      <c r="B11" s="197" t="str">
        <f>'Core Indicators'!B:B</f>
        <v>Multiple crises country</v>
      </c>
      <c r="C11" s="197" t="str">
        <f>'Core Indicators'!C11</f>
        <v>CMR001</v>
      </c>
      <c r="D11" s="197" t="str">
        <f>'Core Indicators'!D11</f>
        <v>Cameroon</v>
      </c>
      <c r="E11" s="197" t="str">
        <f>'Core Indicators'!E11</f>
        <v>CMR</v>
      </c>
      <c r="F11" s="35">
        <f>'Core Indicators'!O11</f>
        <v>440640</v>
      </c>
      <c r="G11" s="35">
        <f>'Core Indicators'!W11</f>
        <v>25876000</v>
      </c>
      <c r="H11" s="35">
        <f>'Core Indicators'!AE11</f>
        <v>4343000</v>
      </c>
      <c r="I11" s="35">
        <f>'Core Indicators'!AM11</f>
        <v>1946000</v>
      </c>
      <c r="J11" s="35">
        <f>'Core Indicators'!AU11</f>
        <v>150</v>
      </c>
      <c r="K11" s="35" t="str">
        <f>'Core Indicators'!BC11</f>
        <v>x</v>
      </c>
      <c r="L11" s="35">
        <f>'Core Indicators'!BK11</f>
        <v>454</v>
      </c>
      <c r="M11" s="35" t="str">
        <f>'Core Indicators'!BS11</f>
        <v>x</v>
      </c>
      <c r="N11" s="35" t="str">
        <f>'Core Indicators'!CA11</f>
        <v>x</v>
      </c>
      <c r="O11" s="35" t="e">
        <f>'Core Indicators'!CI11</f>
        <v>#N/A</v>
      </c>
      <c r="P11" s="35" t="str">
        <f>'Core Indicators'!CQ11</f>
        <v>x</v>
      </c>
      <c r="Q11" s="35">
        <f>'Core Indicators'!DG11</f>
        <v>21533000</v>
      </c>
      <c r="R11" s="35">
        <f>'Core Indicators'!DO11</f>
        <v>343000</v>
      </c>
      <c r="S11" s="35">
        <f>'Core Indicators'!DW11</f>
        <v>2000000</v>
      </c>
      <c r="T11" s="35">
        <f>'Core Indicators'!EE11</f>
        <v>2000000</v>
      </c>
      <c r="U11" s="35">
        <f>'Core Indicators'!EM11</f>
        <v>0</v>
      </c>
      <c r="V11" s="35">
        <f>'Core Indicators'!FC11</f>
        <v>5</v>
      </c>
      <c r="W11" s="35" t="str">
        <f>'Core Indicators'!FK11</f>
        <v>x</v>
      </c>
      <c r="X11" s="35" t="str">
        <f>'Core Indicators'!FS11</f>
        <v>x</v>
      </c>
      <c r="Y11" s="35">
        <f>'Core Indicators'!GA11</f>
        <v>0</v>
      </c>
      <c r="Z11" s="35">
        <f>'Core Indicators'!GI11</f>
        <v>3</v>
      </c>
      <c r="AA11" s="35">
        <f>'Core Indicators'!GQ11</f>
        <v>3</v>
      </c>
      <c r="AB11" s="35">
        <f>'Core Indicators'!GY11</f>
        <v>2</v>
      </c>
      <c r="AC11" s="35">
        <f>'Core Indicators'!HG11</f>
        <v>1</v>
      </c>
      <c r="AD11" s="35">
        <f>'Core Indicators'!HO11</f>
        <v>2</v>
      </c>
      <c r="AE11" s="35">
        <f>'Core Indicators'!HW11</f>
        <v>3</v>
      </c>
      <c r="AF11" s="35">
        <f>'Core Indicators'!IE11</f>
        <v>1</v>
      </c>
      <c r="AG11" s="35">
        <f>'Core Indicators'!IM11</f>
        <v>2</v>
      </c>
    </row>
    <row r="12" spans="1:33" s="37" customFormat="1" ht="20.100000000000001" customHeight="1" x14ac:dyDescent="0.3">
      <c r="A12" s="196" t="str">
        <f>'Core Indicators'!A:A</f>
        <v>Boko Haram in Cameroon</v>
      </c>
      <c r="B12" s="196" t="str">
        <f>'Core Indicators'!B:B</f>
        <v>Conflict</v>
      </c>
      <c r="C12" s="196" t="str">
        <f>'Core Indicators'!C12</f>
        <v>CMR002</v>
      </c>
      <c r="D12" s="196" t="str">
        <f>'Core Indicators'!D12</f>
        <v>Cameroon</v>
      </c>
      <c r="E12" s="196" t="str">
        <f>'Core Indicators'!E12</f>
        <v>CMR</v>
      </c>
      <c r="F12" s="36">
        <f>'Core Indicators'!O12</f>
        <v>34263</v>
      </c>
      <c r="G12" s="36">
        <f>'Core Indicators'!W12</f>
        <v>4483000</v>
      </c>
      <c r="H12" s="36">
        <f>'Core Indicators'!AE12</f>
        <v>1984000</v>
      </c>
      <c r="I12" s="36">
        <f>'Core Indicators'!AM12</f>
        <v>562000</v>
      </c>
      <c r="J12" s="36" t="str">
        <f>'Core Indicators'!AU12</f>
        <v>x</v>
      </c>
      <c r="K12" s="36" t="str">
        <f>'Core Indicators'!BC12</f>
        <v>x</v>
      </c>
      <c r="L12" s="36">
        <f>'Core Indicators'!BK12</f>
        <v>244</v>
      </c>
      <c r="M12" s="36" t="str">
        <f>'Core Indicators'!BS12</f>
        <v>x</v>
      </c>
      <c r="N12" s="36" t="str">
        <f>'Core Indicators'!CA12</f>
        <v>x</v>
      </c>
      <c r="O12" s="36" t="e">
        <f>'Core Indicators'!CI12</f>
        <v>#N/A</v>
      </c>
      <c r="P12" s="36">
        <f>'Core Indicators'!CQ12</f>
        <v>5.2</v>
      </c>
      <c r="Q12" s="36">
        <f>'Core Indicators'!DG12</f>
        <v>2499000</v>
      </c>
      <c r="R12" s="36">
        <f>'Core Indicators'!DO12</f>
        <v>1354000</v>
      </c>
      <c r="S12" s="36">
        <f>'Core Indicators'!DW12</f>
        <v>616000</v>
      </c>
      <c r="T12" s="36">
        <f>'Core Indicators'!EE12</f>
        <v>14000</v>
      </c>
      <c r="U12" s="36">
        <f>'Core Indicators'!EM12</f>
        <v>0</v>
      </c>
      <c r="V12" s="36">
        <f>'Core Indicators'!FC12</f>
        <v>5</v>
      </c>
      <c r="W12" s="36" t="str">
        <f>'Core Indicators'!FK12</f>
        <v>x</v>
      </c>
      <c r="X12" s="36" t="str">
        <f>'Core Indicators'!FS12</f>
        <v>x</v>
      </c>
      <c r="Y12" s="36">
        <f>'Core Indicators'!GA12</f>
        <v>0</v>
      </c>
      <c r="Z12" s="36">
        <f>'Core Indicators'!GI12</f>
        <v>1</v>
      </c>
      <c r="AA12" s="36">
        <f>'Core Indicators'!GQ12</f>
        <v>1</v>
      </c>
      <c r="AB12" s="36">
        <f>'Core Indicators'!GY12</f>
        <v>0</v>
      </c>
      <c r="AC12" s="36">
        <f>'Core Indicators'!HG12</f>
        <v>0</v>
      </c>
      <c r="AD12" s="36">
        <f>'Core Indicators'!HO12</f>
        <v>2</v>
      </c>
      <c r="AE12" s="36">
        <f>'Core Indicators'!HW12</f>
        <v>2</v>
      </c>
      <c r="AF12" s="36">
        <f>'Core Indicators'!IE12</f>
        <v>1</v>
      </c>
      <c r="AG12" s="36">
        <f>'Core Indicators'!IM12</f>
        <v>1</v>
      </c>
    </row>
    <row r="13" spans="1:33" s="37" customFormat="1" ht="20.100000000000001" customHeight="1" x14ac:dyDescent="0.3">
      <c r="A13" s="197" t="str">
        <f>'Core Indicators'!A:A</f>
        <v>Anglophone Crisis in Cameroon</v>
      </c>
      <c r="B13" s="197" t="str">
        <f>'Core Indicators'!B:B</f>
        <v>Conflict</v>
      </c>
      <c r="C13" s="197" t="str">
        <f>'Core Indicators'!C13</f>
        <v>CMR003</v>
      </c>
      <c r="D13" s="197" t="str">
        <f>'Core Indicators'!D13</f>
        <v>Cameroon</v>
      </c>
      <c r="E13" s="197" t="str">
        <f>'Core Indicators'!E13</f>
        <v>CMR</v>
      </c>
      <c r="F13" s="35">
        <f>'Core Indicators'!O13</f>
        <v>76850</v>
      </c>
      <c r="G13" s="35">
        <f>'Core Indicators'!W13</f>
        <v>4476000</v>
      </c>
      <c r="H13" s="35">
        <f>'Core Indicators'!AE13</f>
        <v>2449000</v>
      </c>
      <c r="I13" s="35">
        <f>'Core Indicators'!AM13</f>
        <v>1117000</v>
      </c>
      <c r="J13" s="35" t="str">
        <f>'Core Indicators'!AU13</f>
        <v>x</v>
      </c>
      <c r="K13" s="35" t="str">
        <f>'Core Indicators'!BC13</f>
        <v>x</v>
      </c>
      <c r="L13" s="35">
        <f>'Core Indicators'!BK13</f>
        <v>286</v>
      </c>
      <c r="M13" s="35" t="str">
        <f>'Core Indicators'!BS13</f>
        <v>x</v>
      </c>
      <c r="N13" s="35" t="str">
        <f>'Core Indicators'!CA13</f>
        <v>x</v>
      </c>
      <c r="O13" s="35" t="e">
        <f>'Core Indicators'!CI13</f>
        <v>#N/A</v>
      </c>
      <c r="P13" s="35" t="str">
        <f>'Core Indicators'!CQ13</f>
        <v>x</v>
      </c>
      <c r="Q13" s="35">
        <f>'Core Indicators'!DG13</f>
        <v>2027000</v>
      </c>
      <c r="R13" s="35">
        <f>'Core Indicators'!DO13</f>
        <v>1489000</v>
      </c>
      <c r="S13" s="35">
        <f>'Core Indicators'!DW13</f>
        <v>882000</v>
      </c>
      <c r="T13" s="35">
        <f>'Core Indicators'!EE13</f>
        <v>78000</v>
      </c>
      <c r="U13" s="35">
        <f>'Core Indicators'!EM13</f>
        <v>0</v>
      </c>
      <c r="V13" s="35">
        <f>'Core Indicators'!FC13</f>
        <v>4</v>
      </c>
      <c r="W13" s="35" t="str">
        <f>'Core Indicators'!FK13</f>
        <v>x</v>
      </c>
      <c r="X13" s="35">
        <f>'Core Indicators'!FS13</f>
        <v>377500</v>
      </c>
      <c r="Y13" s="35">
        <f>'Core Indicators'!GA13</f>
        <v>0</v>
      </c>
      <c r="Z13" s="35">
        <f>'Core Indicators'!GI13</f>
        <v>3</v>
      </c>
      <c r="AA13" s="35">
        <f>'Core Indicators'!GQ13</f>
        <v>3</v>
      </c>
      <c r="AB13" s="35">
        <f>'Core Indicators'!GY13</f>
        <v>2</v>
      </c>
      <c r="AC13" s="35">
        <f>'Core Indicators'!HG13</f>
        <v>1</v>
      </c>
      <c r="AD13" s="35">
        <f>'Core Indicators'!HO13</f>
        <v>2</v>
      </c>
      <c r="AE13" s="35">
        <f>'Core Indicators'!HW13</f>
        <v>3</v>
      </c>
      <c r="AF13" s="35">
        <f>'Core Indicators'!IE13</f>
        <v>1</v>
      </c>
      <c r="AG13" s="35">
        <f>'Core Indicators'!IM13</f>
        <v>2</v>
      </c>
    </row>
    <row r="14" spans="1:33" s="37" customFormat="1" ht="20.100000000000001" customHeight="1" x14ac:dyDescent="0.3">
      <c r="A14" s="196" t="str">
        <f>'Core Indicators'!A:A</f>
        <v>CAR refugees in Cameroon</v>
      </c>
      <c r="B14" s="196" t="str">
        <f>'Core Indicators'!B:B</f>
        <v>International displacement</v>
      </c>
      <c r="C14" s="196" t="str">
        <f>'Core Indicators'!C14</f>
        <v>CMR004</v>
      </c>
      <c r="D14" s="196" t="str">
        <f>'Core Indicators'!D14</f>
        <v>Cameroon</v>
      </c>
      <c r="E14" s="196" t="str">
        <f>'Core Indicators'!E14</f>
        <v>CMR</v>
      </c>
      <c r="F14" s="36">
        <f>'Core Indicators'!O14</f>
        <v>172703</v>
      </c>
      <c r="G14" s="36">
        <f>'Core Indicators'!W14</f>
        <v>1565000</v>
      </c>
      <c r="H14" s="36">
        <f>'Core Indicators'!AE14</f>
        <v>316000</v>
      </c>
      <c r="I14" s="36">
        <f>'Core Indicators'!AM14</f>
        <v>320000</v>
      </c>
      <c r="J14" s="36">
        <f>'Core Indicators'!AU14</f>
        <v>0</v>
      </c>
      <c r="K14" s="36" t="str">
        <f>'Core Indicators'!BC14</f>
        <v>x</v>
      </c>
      <c r="L14" s="36" t="str">
        <f>'Core Indicators'!BK14</f>
        <v>x</v>
      </c>
      <c r="M14" s="36">
        <f>'Core Indicators'!BS14</f>
        <v>0</v>
      </c>
      <c r="N14" s="36">
        <f>'Core Indicators'!CA14</f>
        <v>0</v>
      </c>
      <c r="O14" s="36" t="e">
        <f>'Core Indicators'!CI14</f>
        <v>#N/A</v>
      </c>
      <c r="P14" s="36" t="str">
        <f>'Core Indicators'!CQ14</f>
        <v>x</v>
      </c>
      <c r="Q14" s="36">
        <f>'Core Indicators'!DG14</f>
        <v>1249000</v>
      </c>
      <c r="R14" s="36">
        <f>'Core Indicators'!DO14</f>
        <v>0</v>
      </c>
      <c r="S14" s="36">
        <f>'Core Indicators'!DW14</f>
        <v>316000</v>
      </c>
      <c r="T14" s="36">
        <f>'Core Indicators'!EE14</f>
        <v>0</v>
      </c>
      <c r="U14" s="36">
        <f>'Core Indicators'!EM14</f>
        <v>0</v>
      </c>
      <c r="V14" s="36">
        <f>'Core Indicators'!FC14</f>
        <v>3</v>
      </c>
      <c r="W14" s="36" t="str">
        <f>'Core Indicators'!FK14</f>
        <v>x</v>
      </c>
      <c r="X14" s="36" t="str">
        <f>'Core Indicators'!FS14</f>
        <v>x</v>
      </c>
      <c r="Y14" s="36">
        <f>'Core Indicators'!GA14</f>
        <v>0</v>
      </c>
      <c r="Z14" s="36">
        <f>'Core Indicators'!GI14</f>
        <v>0</v>
      </c>
      <c r="AA14" s="36">
        <f>'Core Indicators'!GQ14</f>
        <v>1</v>
      </c>
      <c r="AB14" s="36">
        <f>'Core Indicators'!GY14</f>
        <v>0</v>
      </c>
      <c r="AC14" s="36">
        <f>'Core Indicators'!HG14</f>
        <v>0</v>
      </c>
      <c r="AD14" s="36">
        <f>'Core Indicators'!HO14</f>
        <v>2</v>
      </c>
      <c r="AE14" s="36">
        <f>'Core Indicators'!HW14</f>
        <v>0</v>
      </c>
      <c r="AF14" s="36">
        <f>'Core Indicators'!IE14</f>
        <v>1</v>
      </c>
      <c r="AG14" s="36">
        <f>'Core Indicators'!IM14</f>
        <v>1</v>
      </c>
    </row>
    <row r="15" spans="1:33" s="37" customFormat="1" ht="20.100000000000001" customHeight="1" x14ac:dyDescent="0.3">
      <c r="A15" s="197" t="str">
        <f>'Core Indicators'!A:A</f>
        <v>Complex crisis in DRC</v>
      </c>
      <c r="B15" s="197" t="str">
        <f>'Core Indicators'!B:B</f>
        <v>Complex crisis</v>
      </c>
      <c r="C15" s="197" t="str">
        <f>'Core Indicators'!C15</f>
        <v>COD001</v>
      </c>
      <c r="D15" s="197" t="str">
        <f>'Core Indicators'!D15</f>
        <v>DRC</v>
      </c>
      <c r="E15" s="197" t="str">
        <f>'Core Indicators'!E15</f>
        <v>COD</v>
      </c>
      <c r="F15" s="35">
        <f>'Core Indicators'!O15</f>
        <v>2267048</v>
      </c>
      <c r="G15" s="35">
        <f>'Core Indicators'!W15</f>
        <v>102743000</v>
      </c>
      <c r="H15" s="35">
        <f>'Core Indicators'!AE15</f>
        <v>49870000</v>
      </c>
      <c r="I15" s="35">
        <f>'Core Indicators'!AM15</f>
        <v>8037000</v>
      </c>
      <c r="J15" s="35" t="str">
        <f>'Core Indicators'!AU15</f>
        <v>x</v>
      </c>
      <c r="K15" s="35" t="str">
        <f>'Core Indicators'!BC15</f>
        <v>x</v>
      </c>
      <c r="L15" s="35">
        <f>'Core Indicators'!BK15</f>
        <v>2440</v>
      </c>
      <c r="M15" s="35" t="str">
        <f>'Core Indicators'!BS15</f>
        <v>x</v>
      </c>
      <c r="N15" s="35" t="str">
        <f>'Core Indicators'!CA15</f>
        <v>x</v>
      </c>
      <c r="O15" s="35" t="e">
        <f>'Core Indicators'!CI15</f>
        <v>#N/A</v>
      </c>
      <c r="P15" s="35">
        <f>'Core Indicators'!CQ15</f>
        <v>1700</v>
      </c>
      <c r="Q15" s="35">
        <f>'Core Indicators'!DG15</f>
        <v>52920000</v>
      </c>
      <c r="R15" s="35">
        <f>'Core Indicators'!DO15</f>
        <v>30270000</v>
      </c>
      <c r="S15" s="35">
        <f>'Core Indicators'!DW15</f>
        <v>14112000</v>
      </c>
      <c r="T15" s="35">
        <f>'Core Indicators'!EE15</f>
        <v>4704000</v>
      </c>
      <c r="U15" s="35">
        <f>'Core Indicators'!EM15</f>
        <v>784000</v>
      </c>
      <c r="V15" s="35">
        <f>'Core Indicators'!FC15</f>
        <v>5</v>
      </c>
      <c r="W15" s="35" t="str">
        <f>'Core Indicators'!FK15</f>
        <v>x</v>
      </c>
      <c r="X15" s="35" t="str">
        <f>'Core Indicators'!FS15</f>
        <v>x</v>
      </c>
      <c r="Y15" s="35">
        <f>'Core Indicators'!GA15</f>
        <v>1</v>
      </c>
      <c r="Z15" s="35">
        <f>'Core Indicators'!GI15</f>
        <v>3</v>
      </c>
      <c r="AA15" s="35">
        <f>'Core Indicators'!GQ15</f>
        <v>2</v>
      </c>
      <c r="AB15" s="35">
        <f>'Core Indicators'!GY15</f>
        <v>3</v>
      </c>
      <c r="AC15" s="35">
        <f>'Core Indicators'!HG15</f>
        <v>1</v>
      </c>
      <c r="AD15" s="35">
        <f>'Core Indicators'!HO15</f>
        <v>2</v>
      </c>
      <c r="AE15" s="35">
        <f>'Core Indicators'!HW15</f>
        <v>3</v>
      </c>
      <c r="AF15" s="35">
        <f>'Core Indicators'!IE15</f>
        <v>1</v>
      </c>
      <c r="AG15" s="35">
        <f>'Core Indicators'!IM15</f>
        <v>3</v>
      </c>
    </row>
    <row r="16" spans="1:33" s="37" customFormat="1" ht="20.100000000000001" customHeight="1" x14ac:dyDescent="0.3">
      <c r="A16" s="196" t="str">
        <f>'Core Indicators'!A:A</f>
        <v>Complex crisis in Congo</v>
      </c>
      <c r="B16" s="196" t="str">
        <f>'Core Indicators'!B:B</f>
        <v>Complex crisis</v>
      </c>
      <c r="C16" s="196" t="str">
        <f>'Core Indicators'!C16</f>
        <v>COG001</v>
      </c>
      <c r="D16" s="196" t="str">
        <f>'Core Indicators'!D16</f>
        <v>Congo</v>
      </c>
      <c r="E16" s="196" t="str">
        <f>'Core Indicators'!E16</f>
        <v>COG</v>
      </c>
      <c r="F16" s="36">
        <f>'Core Indicators'!O16</f>
        <v>341500</v>
      </c>
      <c r="G16" s="36">
        <f>'Core Indicators'!W16</f>
        <v>5599000</v>
      </c>
      <c r="H16" s="36">
        <f>'Core Indicators'!AE16</f>
        <v>1200000</v>
      </c>
      <c r="I16" s="36">
        <f>'Core Indicators'!AM16</f>
        <v>295000</v>
      </c>
      <c r="J16" s="36" t="str">
        <f>'Core Indicators'!AU16</f>
        <v>x</v>
      </c>
      <c r="K16" s="36" t="str">
        <f>'Core Indicators'!BC16</f>
        <v>x</v>
      </c>
      <c r="L16" s="36" t="str">
        <f>'Core Indicators'!BK16</f>
        <v>x</v>
      </c>
      <c r="M16" s="36" t="str">
        <f>'Core Indicators'!BS16</f>
        <v>x</v>
      </c>
      <c r="N16" s="36" t="str">
        <f>'Core Indicators'!CA16</f>
        <v>x</v>
      </c>
      <c r="O16" s="36" t="e">
        <f>'Core Indicators'!CI16</f>
        <v>#N/A</v>
      </c>
      <c r="P16" s="36" t="str">
        <f>'Core Indicators'!CQ16</f>
        <v>x</v>
      </c>
      <c r="Q16" s="36">
        <f>'Core Indicators'!DG16</f>
        <v>4399000</v>
      </c>
      <c r="R16" s="36">
        <f>'Core Indicators'!DO16</f>
        <v>0</v>
      </c>
      <c r="S16" s="36">
        <f>'Core Indicators'!DW16</f>
        <v>1200000</v>
      </c>
      <c r="T16" s="36">
        <f>'Core Indicators'!EE16</f>
        <v>0</v>
      </c>
      <c r="U16" s="36">
        <f>'Core Indicators'!EM16</f>
        <v>0</v>
      </c>
      <c r="V16" s="36">
        <f>'Core Indicators'!FC16</f>
        <v>5</v>
      </c>
      <c r="W16" s="36" t="str">
        <f>'Core Indicators'!FK16</f>
        <v>x</v>
      </c>
      <c r="X16" s="36" t="str">
        <f>'Core Indicators'!FS16</f>
        <v>x</v>
      </c>
      <c r="Y16" s="36">
        <f>'Core Indicators'!GA16</f>
        <v>0</v>
      </c>
      <c r="Z16" s="36">
        <f>'Core Indicators'!GI16</f>
        <v>0</v>
      </c>
      <c r="AA16" s="36">
        <f>'Core Indicators'!GQ16</f>
        <v>0</v>
      </c>
      <c r="AB16" s="36">
        <f>'Core Indicators'!GY16</f>
        <v>0</v>
      </c>
      <c r="AC16" s="36">
        <f>'Core Indicators'!HG16</f>
        <v>0</v>
      </c>
      <c r="AD16" s="36">
        <f>'Core Indicators'!HO16</f>
        <v>0</v>
      </c>
      <c r="AE16" s="36">
        <f>'Core Indicators'!HW16</f>
        <v>0</v>
      </c>
      <c r="AF16" s="36">
        <f>'Core Indicators'!IE16</f>
        <v>0</v>
      </c>
      <c r="AG16" s="36">
        <f>'Core Indicators'!IM16</f>
        <v>1</v>
      </c>
    </row>
    <row r="17" spans="1:33" s="37" customFormat="1" ht="20.100000000000001" customHeight="1" x14ac:dyDescent="0.3">
      <c r="A17" s="197" t="str">
        <f>'Core Indicators'!A:A</f>
        <v>Complex crisis in Colombia</v>
      </c>
      <c r="B17" s="197" t="str">
        <f>'Core Indicators'!B:B</f>
        <v>Complex crisis</v>
      </c>
      <c r="C17" s="197" t="str">
        <f>'Core Indicators'!C17</f>
        <v>COL001</v>
      </c>
      <c r="D17" s="197" t="str">
        <f>'Core Indicators'!D17</f>
        <v>Colombia</v>
      </c>
      <c r="E17" s="197" t="str">
        <f>'Core Indicators'!E17</f>
        <v>COL</v>
      </c>
      <c r="F17" s="35">
        <f>'Core Indicators'!O17</f>
        <v>1109500</v>
      </c>
      <c r="G17" s="35">
        <f>'Core Indicators'!W17</f>
        <v>50300000</v>
      </c>
      <c r="H17" s="35">
        <f>'Core Indicators'!AE17</f>
        <v>4963000</v>
      </c>
      <c r="I17" s="35">
        <f>'Core Indicators'!AM17</f>
        <v>4507000</v>
      </c>
      <c r="J17" s="35" t="str">
        <f>'Core Indicators'!AU17</f>
        <v>x</v>
      </c>
      <c r="K17" s="35" t="str">
        <f>'Core Indicators'!BC17</f>
        <v>x</v>
      </c>
      <c r="L17" s="35">
        <f>'Core Indicators'!BK17</f>
        <v>445</v>
      </c>
      <c r="M17" s="35" t="str">
        <f>'Core Indicators'!BS17</f>
        <v>x</v>
      </c>
      <c r="N17" s="35" t="str">
        <f>'Core Indicators'!CA17</f>
        <v>x</v>
      </c>
      <c r="O17" s="35" t="e">
        <f>'Core Indicators'!CI17</f>
        <v>#N/A</v>
      </c>
      <c r="P17" s="35" t="str">
        <f>'Core Indicators'!CQ17</f>
        <v>x</v>
      </c>
      <c r="Q17" s="35">
        <f>'Core Indicators'!DG17</f>
        <v>45337000</v>
      </c>
      <c r="R17" s="35">
        <f>'Core Indicators'!DO17</f>
        <v>1200000</v>
      </c>
      <c r="S17" s="35">
        <f>'Core Indicators'!DW17</f>
        <v>1400000</v>
      </c>
      <c r="T17" s="35">
        <f>'Core Indicators'!EE17</f>
        <v>1700000</v>
      </c>
      <c r="U17" s="35">
        <f>'Core Indicators'!EM17</f>
        <v>663000</v>
      </c>
      <c r="V17" s="35">
        <f>'Core Indicators'!FC17</f>
        <v>5</v>
      </c>
      <c r="W17" s="35">
        <f>'Core Indicators'!FK17</f>
        <v>1800000</v>
      </c>
      <c r="X17" s="35">
        <f>'Core Indicators'!FS17</f>
        <v>11500</v>
      </c>
      <c r="Y17" s="35">
        <f>'Core Indicators'!GA17</f>
        <v>0</v>
      </c>
      <c r="Z17" s="35">
        <f>'Core Indicators'!GI17</f>
        <v>2</v>
      </c>
      <c r="AA17" s="35">
        <f>'Core Indicators'!GQ17</f>
        <v>0</v>
      </c>
      <c r="AB17" s="35">
        <f>'Core Indicators'!GY17</f>
        <v>0</v>
      </c>
      <c r="AC17" s="35">
        <f>'Core Indicators'!HG17</f>
        <v>0</v>
      </c>
      <c r="AD17" s="35">
        <f>'Core Indicators'!HO17</f>
        <v>2</v>
      </c>
      <c r="AE17" s="35">
        <f>'Core Indicators'!HW17</f>
        <v>1</v>
      </c>
      <c r="AF17" s="35">
        <f>'Core Indicators'!IE17</f>
        <v>3</v>
      </c>
      <c r="AG17" s="35">
        <f>'Core Indicators'!IM17</f>
        <v>1</v>
      </c>
    </row>
    <row r="18" spans="1:33" s="37" customFormat="1" ht="20.100000000000001" customHeight="1" x14ac:dyDescent="0.3">
      <c r="A18" s="196" t="str">
        <f>'Core Indicators'!A:A</f>
        <v>Venezuela displacement in Colombia</v>
      </c>
      <c r="B18" s="196" t="str">
        <f>'Core Indicators'!B:B</f>
        <v>International displacement</v>
      </c>
      <c r="C18" s="196" t="str">
        <f>'Core Indicators'!C18</f>
        <v>COL002</v>
      </c>
      <c r="D18" s="196" t="str">
        <f>'Core Indicators'!D18</f>
        <v>Colombia</v>
      </c>
      <c r="E18" s="196" t="str">
        <f>'Core Indicators'!E18</f>
        <v>COL</v>
      </c>
      <c r="F18" s="36">
        <f>'Core Indicators'!O18</f>
        <v>111093</v>
      </c>
      <c r="G18" s="36">
        <f>'Core Indicators'!W18</f>
        <v>22194000</v>
      </c>
      <c r="H18" s="36">
        <f>'Core Indicators'!AE18</f>
        <v>3601000</v>
      </c>
      <c r="I18" s="36">
        <f>'Core Indicators'!AM18</f>
        <v>2859000</v>
      </c>
      <c r="J18" s="36" t="str">
        <f>'Core Indicators'!AU18</f>
        <v>x</v>
      </c>
      <c r="K18" s="36" t="str">
        <f>'Core Indicators'!BC18</f>
        <v>x</v>
      </c>
      <c r="L18" s="36" t="str">
        <f>'Core Indicators'!BK18</f>
        <v>x</v>
      </c>
      <c r="M18" s="36" t="str">
        <f>'Core Indicators'!BS18</f>
        <v>x</v>
      </c>
      <c r="N18" s="36" t="str">
        <f>'Core Indicators'!CA18</f>
        <v>x</v>
      </c>
      <c r="O18" s="36" t="e">
        <f>'Core Indicators'!CI18</f>
        <v>#N/A</v>
      </c>
      <c r="P18" s="36" t="str">
        <f>'Core Indicators'!CQ18</f>
        <v>x</v>
      </c>
      <c r="Q18" s="36">
        <f>'Core Indicators'!DG18</f>
        <v>18593000</v>
      </c>
      <c r="R18" s="36">
        <f>'Core Indicators'!DO18</f>
        <v>0</v>
      </c>
      <c r="S18" s="36">
        <f>'Core Indicators'!DW18</f>
        <v>3439000</v>
      </c>
      <c r="T18" s="36">
        <f>'Core Indicators'!EE18</f>
        <v>162000</v>
      </c>
      <c r="U18" s="36">
        <f>'Core Indicators'!EM18</f>
        <v>0</v>
      </c>
      <c r="V18" s="36">
        <f>'Core Indicators'!FC18</f>
        <v>3</v>
      </c>
      <c r="W18" s="36" t="str">
        <f>'Core Indicators'!FK18</f>
        <v>x</v>
      </c>
      <c r="X18" s="36" t="str">
        <f>'Core Indicators'!FS18</f>
        <v>x</v>
      </c>
      <c r="Y18" s="36">
        <f>'Core Indicators'!GA18</f>
        <v>0</v>
      </c>
      <c r="Z18" s="36">
        <f>'Core Indicators'!GI18</f>
        <v>2</v>
      </c>
      <c r="AA18" s="36">
        <f>'Core Indicators'!GQ18</f>
        <v>0</v>
      </c>
      <c r="AB18" s="36">
        <f>'Core Indicators'!GY18</f>
        <v>0</v>
      </c>
      <c r="AC18" s="36">
        <f>'Core Indicators'!HG18</f>
        <v>0</v>
      </c>
      <c r="AD18" s="36">
        <f>'Core Indicators'!HO18</f>
        <v>2</v>
      </c>
      <c r="AE18" s="36">
        <f>'Core Indicators'!HW18</f>
        <v>1</v>
      </c>
      <c r="AF18" s="36">
        <f>'Core Indicators'!IE18</f>
        <v>3</v>
      </c>
      <c r="AG18" s="36">
        <f>'Core Indicators'!IM18</f>
        <v>1</v>
      </c>
    </row>
    <row r="19" spans="1:33" s="37" customFormat="1" ht="20.100000000000001" customHeight="1" x14ac:dyDescent="0.3">
      <c r="A19" s="197" t="str">
        <f>'Core Indicators'!A:A</f>
        <v>Nicaraguan refugees in Costa Rica</v>
      </c>
      <c r="B19" s="197" t="str">
        <f>'Core Indicators'!B:B</f>
        <v>International displacement</v>
      </c>
      <c r="C19" s="197" t="str">
        <f>'Core Indicators'!C19</f>
        <v>CRI002</v>
      </c>
      <c r="D19" s="197" t="str">
        <f>'Core Indicators'!D19</f>
        <v>Costa Rica</v>
      </c>
      <c r="E19" s="197" t="str">
        <f>'Core Indicators'!E19</f>
        <v>CRI</v>
      </c>
      <c r="F19" s="35">
        <f>'Core Indicators'!O19</f>
        <v>4966</v>
      </c>
      <c r="G19" s="35">
        <f>'Core Indicators'!W19</f>
        <v>1730000</v>
      </c>
      <c r="H19" s="35">
        <f>'Core Indicators'!AE19</f>
        <v>86000</v>
      </c>
      <c r="I19" s="35">
        <f>'Core Indicators'!AM19</f>
        <v>86000</v>
      </c>
      <c r="J19" s="35">
        <f>'Core Indicators'!AU19</f>
        <v>0</v>
      </c>
      <c r="K19" s="35">
        <f>'Core Indicators'!BC19</f>
        <v>0</v>
      </c>
      <c r="L19" s="35">
        <f>'Core Indicators'!BK19</f>
        <v>0</v>
      </c>
      <c r="M19" s="35">
        <f>'Core Indicators'!BS19</f>
        <v>0</v>
      </c>
      <c r="N19" s="35">
        <f>'Core Indicators'!CA19</f>
        <v>0</v>
      </c>
      <c r="O19" s="35" t="e">
        <f>'Core Indicators'!CI19</f>
        <v>#N/A</v>
      </c>
      <c r="P19" s="35">
        <f>'Core Indicators'!CQ19</f>
        <v>0</v>
      </c>
      <c r="Q19" s="35">
        <f>'Core Indicators'!DG19</f>
        <v>1644000</v>
      </c>
      <c r="R19" s="35">
        <f>'Core Indicators'!DO19</f>
        <v>43000</v>
      </c>
      <c r="S19" s="35">
        <f>'Core Indicators'!DW19</f>
        <v>43000</v>
      </c>
      <c r="T19" s="35">
        <f>'Core Indicators'!EE19</f>
        <v>0</v>
      </c>
      <c r="U19" s="35">
        <f>'Core Indicators'!EM19</f>
        <v>0</v>
      </c>
      <c r="V19" s="35">
        <f>'Core Indicators'!FC19</f>
        <v>2</v>
      </c>
      <c r="W19" s="35">
        <f>'Core Indicators'!FK19</f>
        <v>0</v>
      </c>
      <c r="X19" s="35" t="e">
        <f>'Core Indicators'!FS19</f>
        <v>#N/A</v>
      </c>
      <c r="Y19" s="35">
        <f>'Core Indicators'!GA19</f>
        <v>0</v>
      </c>
      <c r="Z19" s="35">
        <f>'Core Indicators'!GI19</f>
        <v>0</v>
      </c>
      <c r="AA19" s="35">
        <f>'Core Indicators'!GQ19</f>
        <v>0</v>
      </c>
      <c r="AB19" s="35">
        <f>'Core Indicators'!GY19</f>
        <v>0</v>
      </c>
      <c r="AC19" s="35">
        <f>'Core Indicators'!HG19</f>
        <v>0</v>
      </c>
      <c r="AD19" s="35">
        <f>'Core Indicators'!HO19</f>
        <v>0</v>
      </c>
      <c r="AE19" s="35">
        <f>'Core Indicators'!HW19</f>
        <v>0</v>
      </c>
      <c r="AF19" s="35">
        <f>'Core Indicators'!IE19</f>
        <v>0</v>
      </c>
      <c r="AG19" s="35">
        <f>'Core Indicators'!IM19</f>
        <v>0</v>
      </c>
    </row>
    <row r="20" spans="1:33" s="37" customFormat="1" ht="20.100000000000001" customHeight="1" x14ac:dyDescent="0.3">
      <c r="A20" s="196" t="str">
        <f>'Core Indicators'!A:A</f>
        <v>Multiple crises in Djibouti</v>
      </c>
      <c r="B20" s="196" t="str">
        <f>'Core Indicators'!B:B</f>
        <v>Multiple crises country</v>
      </c>
      <c r="C20" s="196" t="str">
        <f>'Core Indicators'!C20</f>
        <v>DJI001</v>
      </c>
      <c r="D20" s="196" t="str">
        <f>'Core Indicators'!D20</f>
        <v>Djibouti</v>
      </c>
      <c r="E20" s="196" t="str">
        <f>'Core Indicators'!E20</f>
        <v>DJI</v>
      </c>
      <c r="F20" s="36">
        <f>'Core Indicators'!O20</f>
        <v>23180</v>
      </c>
      <c r="G20" s="36">
        <f>'Core Indicators'!W20</f>
        <v>1011000</v>
      </c>
      <c r="H20" s="36">
        <f>'Core Indicators'!AE20</f>
        <v>613000</v>
      </c>
      <c r="I20" s="36" t="str">
        <f>'Core Indicators'!AM20</f>
        <v>x</v>
      </c>
      <c r="J20" s="36" t="str">
        <f>'Core Indicators'!AU20</f>
        <v>x</v>
      </c>
      <c r="K20" s="36" t="str">
        <f>'Core Indicators'!BC20</f>
        <v>x</v>
      </c>
      <c r="L20" s="36">
        <f>'Core Indicators'!BK20</f>
        <v>2</v>
      </c>
      <c r="M20" s="36" t="str">
        <f>'Core Indicators'!BS20</f>
        <v>x</v>
      </c>
      <c r="N20" s="36" t="str">
        <f>'Core Indicators'!CA20</f>
        <v>x</v>
      </c>
      <c r="O20" s="36" t="e">
        <f>'Core Indicators'!CI20</f>
        <v>#N/A</v>
      </c>
      <c r="P20" s="36" t="str">
        <f>'Core Indicators'!CQ20</f>
        <v>x</v>
      </c>
      <c r="Q20" s="36">
        <f>'Core Indicators'!DG20</f>
        <v>398000</v>
      </c>
      <c r="R20" s="36">
        <f>'Core Indicators'!DO20</f>
        <v>389000</v>
      </c>
      <c r="S20" s="36">
        <f>'Core Indicators'!DW20</f>
        <v>197000</v>
      </c>
      <c r="T20" s="36">
        <f>'Core Indicators'!EE20</f>
        <v>27000</v>
      </c>
      <c r="U20" s="36">
        <f>'Core Indicators'!EM20</f>
        <v>0</v>
      </c>
      <c r="V20" s="36">
        <f>'Core Indicators'!FC20</f>
        <v>5</v>
      </c>
      <c r="W20" s="36" t="str">
        <f>'Core Indicators'!FK20</f>
        <v>x</v>
      </c>
      <c r="X20" s="36" t="str">
        <f>'Core Indicators'!FS20</f>
        <v>x</v>
      </c>
      <c r="Y20" s="36">
        <f>'Core Indicators'!GA20</f>
        <v>1</v>
      </c>
      <c r="Z20" s="36">
        <f>'Core Indicators'!GI20</f>
        <v>1</v>
      </c>
      <c r="AA20" s="36">
        <f>'Core Indicators'!GQ20</f>
        <v>0</v>
      </c>
      <c r="AB20" s="36">
        <f>'Core Indicators'!GY20</f>
        <v>0</v>
      </c>
      <c r="AC20" s="36">
        <f>'Core Indicators'!HG20</f>
        <v>0</v>
      </c>
      <c r="AD20" s="36">
        <f>'Core Indicators'!HO20</f>
        <v>2</v>
      </c>
      <c r="AE20" s="36">
        <f>'Core Indicators'!HW20</f>
        <v>0</v>
      </c>
      <c r="AF20" s="36">
        <f>'Core Indicators'!IE20</f>
        <v>0</v>
      </c>
      <c r="AG20" s="36">
        <f>'Core Indicators'!IM20</f>
        <v>1</v>
      </c>
    </row>
    <row r="21" spans="1:33" s="37" customFormat="1" ht="20.100000000000001" customHeight="1" x14ac:dyDescent="0.3">
      <c r="A21" s="197" t="str">
        <f>'Core Indicators'!A:A</f>
        <v>Mixed migration in Djibouti</v>
      </c>
      <c r="B21" s="197" t="str">
        <f>'Core Indicators'!B:B</f>
        <v>International displacement</v>
      </c>
      <c r="C21" s="197" t="str">
        <f>'Core Indicators'!C21</f>
        <v>DJI002</v>
      </c>
      <c r="D21" s="197" t="str">
        <f>'Core Indicators'!D21</f>
        <v>Djibouti</v>
      </c>
      <c r="E21" s="197" t="str">
        <f>'Core Indicators'!E21</f>
        <v>DJI</v>
      </c>
      <c r="F21" s="35">
        <f>'Core Indicators'!O21</f>
        <v>23180</v>
      </c>
      <c r="G21" s="35">
        <f>'Core Indicators'!W21</f>
        <v>1011000</v>
      </c>
      <c r="H21" s="35">
        <f>'Core Indicators'!AE21</f>
        <v>583000</v>
      </c>
      <c r="I21" s="35">
        <f>'Core Indicators'!AM21</f>
        <v>30000</v>
      </c>
      <c r="J21" s="35" t="str">
        <f>'Core Indicators'!AU21</f>
        <v>x</v>
      </c>
      <c r="K21" s="35" t="str">
        <f>'Core Indicators'!BC21</f>
        <v>x</v>
      </c>
      <c r="L21" s="35">
        <f>'Core Indicators'!BK21</f>
        <v>27</v>
      </c>
      <c r="M21" s="35">
        <f>'Core Indicators'!BS21</f>
        <v>0</v>
      </c>
      <c r="N21" s="35">
        <f>'Core Indicators'!CA21</f>
        <v>0</v>
      </c>
      <c r="O21" s="35" t="e">
        <f>'Core Indicators'!CI21</f>
        <v>#N/A</v>
      </c>
      <c r="P21" s="35">
        <f>'Core Indicators'!CQ21</f>
        <v>0</v>
      </c>
      <c r="Q21" s="35">
        <f>'Core Indicators'!DG21</f>
        <v>981000</v>
      </c>
      <c r="R21" s="35">
        <f>'Core Indicators'!DO21</f>
        <v>0</v>
      </c>
      <c r="S21" s="35">
        <f>'Core Indicators'!DW21</f>
        <v>30000</v>
      </c>
      <c r="T21" s="35">
        <f>'Core Indicators'!EE21</f>
        <v>0</v>
      </c>
      <c r="U21" s="35">
        <f>'Core Indicators'!EM21</f>
        <v>0</v>
      </c>
      <c r="V21" s="35">
        <f>'Core Indicators'!FC21</f>
        <v>2</v>
      </c>
      <c r="W21" s="35">
        <f>'Core Indicators'!FK21</f>
        <v>0</v>
      </c>
      <c r="X21" s="35">
        <f>'Core Indicators'!FS21</f>
        <v>0</v>
      </c>
      <c r="Y21" s="35">
        <f>'Core Indicators'!GA21</f>
        <v>1</v>
      </c>
      <c r="Z21" s="35">
        <f>'Core Indicators'!GI21</f>
        <v>0</v>
      </c>
      <c r="AA21" s="35">
        <f>'Core Indicators'!GQ21</f>
        <v>0</v>
      </c>
      <c r="AB21" s="35">
        <f>'Core Indicators'!GY21</f>
        <v>0</v>
      </c>
      <c r="AC21" s="35">
        <f>'Core Indicators'!HG21</f>
        <v>0</v>
      </c>
      <c r="AD21" s="35">
        <f>'Core Indicators'!HO21</f>
        <v>0</v>
      </c>
      <c r="AE21" s="35">
        <f>'Core Indicators'!HW21</f>
        <v>0</v>
      </c>
      <c r="AF21" s="35">
        <f>'Core Indicators'!IE21</f>
        <v>0</v>
      </c>
      <c r="AG21" s="35">
        <f>'Core Indicators'!IM21</f>
        <v>1</v>
      </c>
    </row>
    <row r="22" spans="1:33" s="37" customFormat="1" ht="20.100000000000001" customHeight="1" x14ac:dyDescent="0.3">
      <c r="A22" s="196" t="str">
        <f>'Core Indicators'!A:A</f>
        <v>Drought in Djibouti</v>
      </c>
      <c r="B22" s="196" t="str">
        <f>'Core Indicators'!B:B</f>
        <v>Drought</v>
      </c>
      <c r="C22" s="196" t="str">
        <f>'Core Indicators'!C22</f>
        <v>DJI003</v>
      </c>
      <c r="D22" s="196" t="str">
        <f>'Core Indicators'!D22</f>
        <v>Djibouti</v>
      </c>
      <c r="E22" s="196" t="str">
        <f>'Core Indicators'!E22</f>
        <v>DJI</v>
      </c>
      <c r="F22" s="36">
        <f>'Core Indicators'!O22</f>
        <v>23180</v>
      </c>
      <c r="G22" s="36">
        <f>'Core Indicators'!W22</f>
        <v>1011000</v>
      </c>
      <c r="H22" s="36">
        <f>'Core Indicators'!AE22</f>
        <v>583000</v>
      </c>
      <c r="I22" s="36" t="str">
        <f>'Core Indicators'!AM22</f>
        <v>x</v>
      </c>
      <c r="J22" s="36">
        <f>'Core Indicators'!AU22</f>
        <v>0</v>
      </c>
      <c r="K22" s="36" t="str">
        <f>'Core Indicators'!BC22</f>
        <v>x</v>
      </c>
      <c r="L22" s="36" t="str">
        <f>'Core Indicators'!BK22</f>
        <v>x</v>
      </c>
      <c r="M22" s="36">
        <f>'Core Indicators'!BS22</f>
        <v>0</v>
      </c>
      <c r="N22" s="36">
        <f>'Core Indicators'!CA22</f>
        <v>0</v>
      </c>
      <c r="O22" s="36" t="e">
        <f>'Core Indicators'!CI22</f>
        <v>#N/A</v>
      </c>
      <c r="P22" s="36" t="str">
        <f>'Core Indicators'!CQ22</f>
        <v>x</v>
      </c>
      <c r="Q22" s="36">
        <f>'Core Indicators'!DG22</f>
        <v>428000</v>
      </c>
      <c r="R22" s="36">
        <f>'Core Indicators'!DO22</f>
        <v>389000</v>
      </c>
      <c r="S22" s="36">
        <f>'Core Indicators'!DW22</f>
        <v>167000</v>
      </c>
      <c r="T22" s="36">
        <f>'Core Indicators'!EE22</f>
        <v>27000</v>
      </c>
      <c r="U22" s="36">
        <f>'Core Indicators'!EM22</f>
        <v>0</v>
      </c>
      <c r="V22" s="36">
        <f>'Core Indicators'!FC22</f>
        <v>5</v>
      </c>
      <c r="W22" s="36">
        <f>'Core Indicators'!FK22</f>
        <v>0</v>
      </c>
      <c r="X22" s="36">
        <f>'Core Indicators'!FS22</f>
        <v>0</v>
      </c>
      <c r="Y22" s="36">
        <f>'Core Indicators'!GA22</f>
        <v>1</v>
      </c>
      <c r="Z22" s="36">
        <f>'Core Indicators'!GI22</f>
        <v>0</v>
      </c>
      <c r="AA22" s="36">
        <f>'Core Indicators'!GQ22</f>
        <v>0</v>
      </c>
      <c r="AB22" s="36">
        <f>'Core Indicators'!GY22</f>
        <v>0</v>
      </c>
      <c r="AC22" s="36">
        <f>'Core Indicators'!HG22</f>
        <v>0</v>
      </c>
      <c r="AD22" s="36">
        <f>'Core Indicators'!HO22</f>
        <v>0</v>
      </c>
      <c r="AE22" s="36">
        <f>'Core Indicators'!HW22</f>
        <v>0</v>
      </c>
      <c r="AF22" s="36">
        <f>'Core Indicators'!IE22</f>
        <v>0</v>
      </c>
      <c r="AG22" s="36">
        <f>'Core Indicators'!IM22</f>
        <v>1</v>
      </c>
    </row>
    <row r="23" spans="1:33" s="37" customFormat="1" ht="20.100000000000001" customHeight="1" x14ac:dyDescent="0.3">
      <c r="A23" s="197" t="str">
        <f>'Core Indicators'!A:A</f>
        <v>Mixed migration flows in Algeria</v>
      </c>
      <c r="B23" s="197" t="str">
        <f>'Core Indicators'!B:B</f>
        <v>International displacement</v>
      </c>
      <c r="C23" s="197" t="str">
        <f>'Core Indicators'!C23</f>
        <v>DZA002</v>
      </c>
      <c r="D23" s="197" t="str">
        <f>'Core Indicators'!D23</f>
        <v>Algeria</v>
      </c>
      <c r="E23" s="197" t="str">
        <f>'Core Indicators'!E23</f>
        <v>DZA</v>
      </c>
      <c r="F23" s="35">
        <f>'Core Indicators'!O23</f>
        <v>2381000</v>
      </c>
      <c r="G23" s="35">
        <f>'Core Indicators'!W23</f>
        <v>43100000</v>
      </c>
      <c r="H23" s="35" t="str">
        <f>'Core Indicators'!AE23</f>
        <v>x</v>
      </c>
      <c r="I23" s="35" t="str">
        <f>'Core Indicators'!AM23</f>
        <v>x</v>
      </c>
      <c r="J23" s="35" t="str">
        <f>'Core Indicators'!AU23</f>
        <v>x</v>
      </c>
      <c r="K23" s="35" t="str">
        <f>'Core Indicators'!BC23</f>
        <v>x</v>
      </c>
      <c r="L23" s="35">
        <f>'Core Indicators'!BK23</f>
        <v>651</v>
      </c>
      <c r="M23" s="35">
        <f>'Core Indicators'!BS23</f>
        <v>0</v>
      </c>
      <c r="N23" s="35">
        <f>'Core Indicators'!CA23</f>
        <v>0</v>
      </c>
      <c r="O23" s="35" t="e">
        <f>'Core Indicators'!CI23</f>
        <v>#N/A</v>
      </c>
      <c r="P23" s="35" t="str">
        <f>'Core Indicators'!CQ23</f>
        <v>x</v>
      </c>
      <c r="Q23" s="35" t="str">
        <f>'Core Indicators'!DG23</f>
        <v>x</v>
      </c>
      <c r="R23" s="35" t="str">
        <f>'Core Indicators'!DO23</f>
        <v>x</v>
      </c>
      <c r="S23" s="35" t="str">
        <f>'Core Indicators'!DW23</f>
        <v>x</v>
      </c>
      <c r="T23" s="35" t="str">
        <f>'Core Indicators'!EE23</f>
        <v>x</v>
      </c>
      <c r="U23" s="35" t="str">
        <f>'Core Indicators'!EM23</f>
        <v>x</v>
      </c>
      <c r="V23" s="35">
        <f>'Core Indicators'!FC23</f>
        <v>2</v>
      </c>
      <c r="W23" s="35" t="str">
        <f>'Core Indicators'!FK23</f>
        <v>x</v>
      </c>
      <c r="X23" s="35" t="str">
        <f>'Core Indicators'!FS23</f>
        <v>x</v>
      </c>
      <c r="Y23" s="35">
        <f>'Core Indicators'!GA23</f>
        <v>1</v>
      </c>
      <c r="Z23" s="35">
        <f>'Core Indicators'!GI23</f>
        <v>0</v>
      </c>
      <c r="AA23" s="35">
        <f>'Core Indicators'!GQ23</f>
        <v>1</v>
      </c>
      <c r="AB23" s="35">
        <f>'Core Indicators'!GY23</f>
        <v>0</v>
      </c>
      <c r="AC23" s="35">
        <f>'Core Indicators'!HG23</f>
        <v>0</v>
      </c>
      <c r="AD23" s="35">
        <f>'Core Indicators'!HO23</f>
        <v>2</v>
      </c>
      <c r="AE23" s="35">
        <f>'Core Indicators'!HW23</f>
        <v>0</v>
      </c>
      <c r="AF23" s="35">
        <f>'Core Indicators'!IE23</f>
        <v>1</v>
      </c>
      <c r="AG23" s="35">
        <f>'Core Indicators'!IM23</f>
        <v>0</v>
      </c>
    </row>
    <row r="24" spans="1:33" s="37" customFormat="1" ht="20.100000000000001" customHeight="1" x14ac:dyDescent="0.3">
      <c r="A24" s="196" t="str">
        <f>'Core Indicators'!A:A</f>
        <v>Sahrawi refugees in Algeria</v>
      </c>
      <c r="B24" s="196" t="str">
        <f>'Core Indicators'!B:B</f>
        <v>International displacement</v>
      </c>
      <c r="C24" s="196" t="str">
        <f>'Core Indicators'!C24</f>
        <v>DZA003</v>
      </c>
      <c r="D24" s="196" t="str">
        <f>'Core Indicators'!D24</f>
        <v>Algeria</v>
      </c>
      <c r="E24" s="196" t="str">
        <f>'Core Indicators'!E24</f>
        <v>DZA</v>
      </c>
      <c r="F24" s="36">
        <f>'Core Indicators'!O24</f>
        <v>159000</v>
      </c>
      <c r="G24" s="36">
        <f>'Core Indicators'!W24</f>
        <v>223000</v>
      </c>
      <c r="H24" s="36">
        <f>'Core Indicators'!AE24</f>
        <v>174000</v>
      </c>
      <c r="I24" s="36">
        <f>'Core Indicators'!AM24</f>
        <v>174000</v>
      </c>
      <c r="J24" s="36" t="str">
        <f>'Core Indicators'!AU24</f>
        <v>x</v>
      </c>
      <c r="K24" s="36" t="str">
        <f>'Core Indicators'!BC24</f>
        <v>x</v>
      </c>
      <c r="L24" s="36">
        <f>'Core Indicators'!BK24</f>
        <v>0</v>
      </c>
      <c r="M24" s="36" t="str">
        <f>'Core Indicators'!BS24</f>
        <v>x</v>
      </c>
      <c r="N24" s="36" t="str">
        <f>'Core Indicators'!CA24</f>
        <v>x</v>
      </c>
      <c r="O24" s="36" t="e">
        <f>'Core Indicators'!CI24</f>
        <v>#N/A</v>
      </c>
      <c r="P24" s="36" t="str">
        <f>'Core Indicators'!CQ24</f>
        <v>x</v>
      </c>
      <c r="Q24" s="36">
        <f>'Core Indicators'!DG24</f>
        <v>49000</v>
      </c>
      <c r="R24" s="36">
        <f>'Core Indicators'!DO24</f>
        <v>84000</v>
      </c>
      <c r="S24" s="36">
        <f>'Core Indicators'!DW24</f>
        <v>90000</v>
      </c>
      <c r="T24" s="36">
        <f>'Core Indicators'!EE24</f>
        <v>0</v>
      </c>
      <c r="U24" s="36">
        <f>'Core Indicators'!EM24</f>
        <v>0</v>
      </c>
      <c r="V24" s="36">
        <f>'Core Indicators'!FC24</f>
        <v>1</v>
      </c>
      <c r="W24" s="36">
        <f>'Core Indicators'!FK24</f>
        <v>0</v>
      </c>
      <c r="X24" s="36">
        <f>'Core Indicators'!FS24</f>
        <v>0</v>
      </c>
      <c r="Y24" s="36">
        <f>'Core Indicators'!GA24</f>
        <v>1</v>
      </c>
      <c r="Z24" s="36">
        <f>'Core Indicators'!GI24</f>
        <v>1</v>
      </c>
      <c r="AA24" s="36">
        <f>'Core Indicators'!GQ24</f>
        <v>2</v>
      </c>
      <c r="AB24" s="36">
        <f>'Core Indicators'!GY24</f>
        <v>0</v>
      </c>
      <c r="AC24" s="36">
        <f>'Core Indicators'!HG24</f>
        <v>0</v>
      </c>
      <c r="AD24" s="36">
        <f>'Core Indicators'!HO24</f>
        <v>0</v>
      </c>
      <c r="AE24" s="36">
        <f>'Core Indicators'!HW24</f>
        <v>0</v>
      </c>
      <c r="AF24" s="36">
        <f>'Core Indicators'!IE24</f>
        <v>1</v>
      </c>
      <c r="AG24" s="36">
        <f>'Core Indicators'!IM24</f>
        <v>2</v>
      </c>
    </row>
    <row r="25" spans="1:33" s="37" customFormat="1" ht="20.100000000000001" customHeight="1" x14ac:dyDescent="0.3">
      <c r="A25" s="197" t="str">
        <f>'Core Indicators'!A:A</f>
        <v>Multiple crises in Algeria</v>
      </c>
      <c r="B25" s="197" t="str">
        <f>'Core Indicators'!B:B</f>
        <v>Multiple crises country</v>
      </c>
      <c r="C25" s="197" t="str">
        <f>'Core Indicators'!C25</f>
        <v>DZA004</v>
      </c>
      <c r="D25" s="197" t="str">
        <f>'Core Indicators'!D25</f>
        <v>Algeria</v>
      </c>
      <c r="E25" s="197" t="str">
        <f>'Core Indicators'!E25</f>
        <v>DZA</v>
      </c>
      <c r="F25" s="35">
        <f>'Core Indicators'!O25</f>
        <v>2381000</v>
      </c>
      <c r="G25" s="35">
        <f>'Core Indicators'!W25</f>
        <v>43100000</v>
      </c>
      <c r="H25" s="35" t="str">
        <f>'Core Indicators'!AE25</f>
        <v>x</v>
      </c>
      <c r="I25" s="35" t="str">
        <f>'Core Indicators'!AM25</f>
        <v>x</v>
      </c>
      <c r="J25" s="35" t="str">
        <f>'Core Indicators'!AU25</f>
        <v>x</v>
      </c>
      <c r="K25" s="35" t="str">
        <f>'Core Indicators'!BC25</f>
        <v>x</v>
      </c>
      <c r="L25" s="35">
        <f>'Core Indicators'!BK25</f>
        <v>651</v>
      </c>
      <c r="M25" s="35" t="str">
        <f>'Core Indicators'!BS25</f>
        <v>x</v>
      </c>
      <c r="N25" s="35" t="str">
        <f>'Core Indicators'!CA25</f>
        <v>x</v>
      </c>
      <c r="O25" s="35" t="e">
        <f>'Core Indicators'!CI25</f>
        <v>#N/A</v>
      </c>
      <c r="P25" s="35" t="str">
        <f>'Core Indicators'!CQ25</f>
        <v>x</v>
      </c>
      <c r="Q25" s="35" t="str">
        <f>'Core Indicators'!DG25</f>
        <v>x</v>
      </c>
      <c r="R25" s="35" t="str">
        <f>'Core Indicators'!DO25</f>
        <v>x</v>
      </c>
      <c r="S25" s="35" t="str">
        <f>'Core Indicators'!DW25</f>
        <v>x</v>
      </c>
      <c r="T25" s="35" t="str">
        <f>'Core Indicators'!EE25</f>
        <v>x</v>
      </c>
      <c r="U25" s="35" t="str">
        <f>'Core Indicators'!EM25</f>
        <v>x</v>
      </c>
      <c r="V25" s="35">
        <f>'Core Indicators'!FC25</f>
        <v>2</v>
      </c>
      <c r="W25" s="35" t="str">
        <f>'Core Indicators'!FK25</f>
        <v>x</v>
      </c>
      <c r="X25" s="35" t="str">
        <f>'Core Indicators'!FS25</f>
        <v>x</v>
      </c>
      <c r="Y25" s="35">
        <f>'Core Indicators'!GA25</f>
        <v>1</v>
      </c>
      <c r="Z25" s="35">
        <f>'Core Indicators'!GI25</f>
        <v>1</v>
      </c>
      <c r="AA25" s="35">
        <f>'Core Indicators'!GQ25</f>
        <v>2</v>
      </c>
      <c r="AB25" s="35">
        <f>'Core Indicators'!GY25</f>
        <v>0</v>
      </c>
      <c r="AC25" s="35">
        <f>'Core Indicators'!HG25</f>
        <v>0</v>
      </c>
      <c r="AD25" s="35">
        <f>'Core Indicators'!HO25</f>
        <v>2</v>
      </c>
      <c r="AE25" s="35">
        <f>'Core Indicators'!HW25</f>
        <v>0</v>
      </c>
      <c r="AF25" s="35">
        <f>'Core Indicators'!IE25</f>
        <v>1</v>
      </c>
      <c r="AG25" s="35">
        <f>'Core Indicators'!IM25</f>
        <v>1</v>
      </c>
    </row>
    <row r="26" spans="1:33" s="37" customFormat="1" ht="20.100000000000001" customHeight="1" x14ac:dyDescent="0.3">
      <c r="A26" s="196" t="str">
        <f>'Core Indicators'!A:A</f>
        <v>Venezuela displacement in Ecuador</v>
      </c>
      <c r="B26" s="196" t="str">
        <f>'Core Indicators'!B:B</f>
        <v>International displacement</v>
      </c>
      <c r="C26" s="196" t="str">
        <f>'Core Indicators'!C26</f>
        <v>ECU002</v>
      </c>
      <c r="D26" s="196" t="str">
        <f>'Core Indicators'!D26</f>
        <v>Ecuador</v>
      </c>
      <c r="E26" s="196" t="str">
        <f>'Core Indicators'!E26</f>
        <v>ECU</v>
      </c>
      <c r="F26" s="36">
        <f>'Core Indicators'!O26</f>
        <v>3449</v>
      </c>
      <c r="G26" s="36">
        <f>'Core Indicators'!W26</f>
        <v>5441000</v>
      </c>
      <c r="H26" s="36">
        <f>'Core Indicators'!AE26</f>
        <v>625000</v>
      </c>
      <c r="I26" s="36">
        <f>'Core Indicators'!AM26</f>
        <v>416000</v>
      </c>
      <c r="J26" s="36" t="str">
        <f>'Core Indicators'!AU26</f>
        <v>x</v>
      </c>
      <c r="K26" s="36" t="str">
        <f>'Core Indicators'!BC26</f>
        <v>x</v>
      </c>
      <c r="L26" s="36">
        <f>'Core Indicators'!BK26</f>
        <v>1</v>
      </c>
      <c r="M26" s="36" t="str">
        <f>'Core Indicators'!BS26</f>
        <v>x</v>
      </c>
      <c r="N26" s="36" t="str">
        <f>'Core Indicators'!CA26</f>
        <v>x</v>
      </c>
      <c r="O26" s="36" t="e">
        <f>'Core Indicators'!CI26</f>
        <v>#N/A</v>
      </c>
      <c r="P26" s="36" t="str">
        <f>'Core Indicators'!CQ26</f>
        <v>x</v>
      </c>
      <c r="Q26" s="36">
        <f>'Core Indicators'!DG26</f>
        <v>4817000</v>
      </c>
      <c r="R26" s="36">
        <f>'Core Indicators'!DO26</f>
        <v>209000</v>
      </c>
      <c r="S26" s="36">
        <f>'Core Indicators'!DW26</f>
        <v>416000</v>
      </c>
      <c r="T26" s="36">
        <f>'Core Indicators'!EE26</f>
        <v>0</v>
      </c>
      <c r="U26" s="36">
        <f>'Core Indicators'!EM26</f>
        <v>0</v>
      </c>
      <c r="V26" s="36">
        <f>'Core Indicators'!FC26</f>
        <v>2</v>
      </c>
      <c r="W26" s="36" t="str">
        <f>'Core Indicators'!FK26</f>
        <v>x</v>
      </c>
      <c r="X26" s="36">
        <f>'Core Indicators'!FS26</f>
        <v>0</v>
      </c>
      <c r="Y26" s="36">
        <f>'Core Indicators'!GA26</f>
        <v>0</v>
      </c>
      <c r="Z26" s="36">
        <f>'Core Indicators'!GI26</f>
        <v>0</v>
      </c>
      <c r="AA26" s="36">
        <f>'Core Indicators'!GQ26</f>
        <v>0</v>
      </c>
      <c r="AB26" s="36">
        <f>'Core Indicators'!GY26</f>
        <v>0</v>
      </c>
      <c r="AC26" s="36">
        <f>'Core Indicators'!HG26</f>
        <v>0</v>
      </c>
      <c r="AD26" s="36">
        <f>'Core Indicators'!HO26</f>
        <v>2</v>
      </c>
      <c r="AE26" s="36">
        <f>'Core Indicators'!HW26</f>
        <v>0</v>
      </c>
      <c r="AF26" s="36">
        <f>'Core Indicators'!IE26</f>
        <v>1</v>
      </c>
      <c r="AG26" s="36">
        <f>'Core Indicators'!IM26</f>
        <v>0</v>
      </c>
    </row>
    <row r="27" spans="1:33" s="37" customFormat="1" ht="20.100000000000001" customHeight="1" x14ac:dyDescent="0.3">
      <c r="A27" s="197" t="str">
        <f>'Core Indicators'!A:A</f>
        <v>Syrian Refugee Crisis in Egypt</v>
      </c>
      <c r="B27" s="197" t="str">
        <f>'Core Indicators'!B:B</f>
        <v>International displacement</v>
      </c>
      <c r="C27" s="197" t="str">
        <f>'Core Indicators'!C27</f>
        <v>EGY002</v>
      </c>
      <c r="D27" s="197" t="str">
        <f>'Core Indicators'!D27</f>
        <v>Egypt</v>
      </c>
      <c r="E27" s="197" t="str">
        <f>'Core Indicators'!E27</f>
        <v>EGY</v>
      </c>
      <c r="F27" s="35">
        <f>'Core Indicators'!O27</f>
        <v>91071.77</v>
      </c>
      <c r="G27" s="35">
        <f>'Core Indicators'!W27</f>
        <v>23300000</v>
      </c>
      <c r="H27" s="35">
        <f>'Core Indicators'!AE27</f>
        <v>1435000</v>
      </c>
      <c r="I27" s="35">
        <f>'Core Indicators'!AM27</f>
        <v>503000</v>
      </c>
      <c r="J27" s="35" t="str">
        <f>'Core Indicators'!AU27</f>
        <v>x</v>
      </c>
      <c r="K27" s="35" t="str">
        <f>'Core Indicators'!BC27</f>
        <v>x</v>
      </c>
      <c r="L27" s="35">
        <f>'Core Indicators'!BK27</f>
        <v>0</v>
      </c>
      <c r="M27" s="35" t="str">
        <f>'Core Indicators'!BS27</f>
        <v>x</v>
      </c>
      <c r="N27" s="35" t="str">
        <f>'Core Indicators'!CA27</f>
        <v>x</v>
      </c>
      <c r="O27" s="35" t="e">
        <f>'Core Indicators'!CI27</f>
        <v>#N/A</v>
      </c>
      <c r="P27" s="35" t="str">
        <f>'Core Indicators'!CQ27</f>
        <v>x</v>
      </c>
      <c r="Q27" s="35">
        <f>'Core Indicators'!DG27</f>
        <v>21865000</v>
      </c>
      <c r="R27" s="35">
        <f>'Core Indicators'!DO27</f>
        <v>933000</v>
      </c>
      <c r="S27" s="35">
        <f>'Core Indicators'!DW27</f>
        <v>165000</v>
      </c>
      <c r="T27" s="35">
        <f>'Core Indicators'!EE27</f>
        <v>338000</v>
      </c>
      <c r="U27" s="35">
        <f>'Core Indicators'!EM27</f>
        <v>0</v>
      </c>
      <c r="V27" s="35">
        <f>'Core Indicators'!FC27</f>
        <v>2</v>
      </c>
      <c r="W27" s="35" t="str">
        <f>'Core Indicators'!FK27</f>
        <v>x</v>
      </c>
      <c r="X27" s="35" t="str">
        <f>'Core Indicators'!FS27</f>
        <v>x</v>
      </c>
      <c r="Y27" s="35">
        <f>'Core Indicators'!GA27</f>
        <v>1</v>
      </c>
      <c r="Z27" s="35">
        <f>'Core Indicators'!GI27</f>
        <v>1</v>
      </c>
      <c r="AA27" s="35">
        <f>'Core Indicators'!GQ27</f>
        <v>0</v>
      </c>
      <c r="AB27" s="35">
        <f>'Core Indicators'!GY27</f>
        <v>0</v>
      </c>
      <c r="AC27" s="35">
        <f>'Core Indicators'!HG27</f>
        <v>0</v>
      </c>
      <c r="AD27" s="35">
        <f>'Core Indicators'!HO27</f>
        <v>0</v>
      </c>
      <c r="AE27" s="35">
        <f>'Core Indicators'!HW27</f>
        <v>1</v>
      </c>
      <c r="AF27" s="35">
        <f>'Core Indicators'!IE27</f>
        <v>1</v>
      </c>
      <c r="AG27" s="35">
        <f>'Core Indicators'!IM27</f>
        <v>1</v>
      </c>
    </row>
    <row r="28" spans="1:33" s="37" customFormat="1" ht="20.100000000000001" customHeight="1" x14ac:dyDescent="0.3">
      <c r="A28" s="196" t="str">
        <f>'Core Indicators'!A:A</f>
        <v>Complex crisis in Eritrea</v>
      </c>
      <c r="B28" s="196" t="str">
        <f>'Core Indicators'!B:B</f>
        <v>Complex crisis</v>
      </c>
      <c r="C28" s="196" t="str">
        <f>'Core Indicators'!C28</f>
        <v>ERI001</v>
      </c>
      <c r="D28" s="196" t="str">
        <f>'Core Indicators'!D28</f>
        <v>Eritrea</v>
      </c>
      <c r="E28" s="196" t="str">
        <f>'Core Indicators'!E28</f>
        <v>ERI</v>
      </c>
      <c r="F28" s="36">
        <f>'Core Indicators'!O28</f>
        <v>101000</v>
      </c>
      <c r="G28" s="36">
        <f>'Core Indicators'!W28</f>
        <v>3227000</v>
      </c>
      <c r="H28" s="36">
        <f>'Core Indicators'!AE28</f>
        <v>2582000</v>
      </c>
      <c r="I28" s="36">
        <f>'Core Indicators'!AM28</f>
        <v>314000</v>
      </c>
      <c r="J28" s="36" t="str">
        <f>'Core Indicators'!AU28</f>
        <v>x</v>
      </c>
      <c r="K28" s="36" t="str">
        <f>'Core Indicators'!BC28</f>
        <v>x</v>
      </c>
      <c r="L28" s="36">
        <f>'Core Indicators'!BK28</f>
        <v>0</v>
      </c>
      <c r="M28" s="36" t="str">
        <f>'Core Indicators'!BS28</f>
        <v>x</v>
      </c>
      <c r="N28" s="36" t="str">
        <f>'Core Indicators'!CA28</f>
        <v>x</v>
      </c>
      <c r="O28" s="36" t="e">
        <f>'Core Indicators'!CI28</f>
        <v>#N/A</v>
      </c>
      <c r="P28" s="36" t="str">
        <f>'Core Indicators'!CQ28</f>
        <v>x</v>
      </c>
      <c r="Q28" s="36">
        <f>'Core Indicators'!DG28</f>
        <v>645000</v>
      </c>
      <c r="R28" s="36">
        <f>'Core Indicators'!DO28</f>
        <v>0</v>
      </c>
      <c r="S28" s="36">
        <f>'Core Indicators'!DW28</f>
        <v>2582000</v>
      </c>
      <c r="T28" s="36">
        <f>'Core Indicators'!EE28</f>
        <v>0</v>
      </c>
      <c r="U28" s="36">
        <f>'Core Indicators'!EM28</f>
        <v>0</v>
      </c>
      <c r="V28" s="36">
        <f>'Core Indicators'!FC28</f>
        <v>5</v>
      </c>
      <c r="W28" s="36" t="str">
        <f>'Core Indicators'!FK28</f>
        <v>x</v>
      </c>
      <c r="X28" s="36" t="str">
        <f>'Core Indicators'!FS28</f>
        <v>x</v>
      </c>
      <c r="Y28" s="36">
        <f>'Core Indicators'!GA28</f>
        <v>3</v>
      </c>
      <c r="Z28" s="36">
        <f>'Core Indicators'!GI28</f>
        <v>0</v>
      </c>
      <c r="AA28" s="36">
        <f>'Core Indicators'!GQ28</f>
        <v>0</v>
      </c>
      <c r="AB28" s="36">
        <f>'Core Indicators'!GY28</f>
        <v>0</v>
      </c>
      <c r="AC28" s="36">
        <f>'Core Indicators'!HG28</f>
        <v>2</v>
      </c>
      <c r="AD28" s="36">
        <f>'Core Indicators'!HO28</f>
        <v>0</v>
      </c>
      <c r="AE28" s="36">
        <f>'Core Indicators'!HW28</f>
        <v>0</v>
      </c>
      <c r="AF28" s="36">
        <f>'Core Indicators'!IE28</f>
        <v>2</v>
      </c>
      <c r="AG28" s="36">
        <f>'Core Indicators'!IM28</f>
        <v>0</v>
      </c>
    </row>
    <row r="29" spans="1:33" ht="20.100000000000001" customHeight="1" x14ac:dyDescent="0.3">
      <c r="A29" s="197" t="str">
        <f>'Core Indicators'!A:A</f>
        <v>Mixed migration flows in spain</v>
      </c>
      <c r="B29" s="197" t="str">
        <f>'Core Indicators'!B:B</f>
        <v>International displacement</v>
      </c>
      <c r="C29" s="197" t="str">
        <f>'Core Indicators'!C29</f>
        <v>ESP002</v>
      </c>
      <c r="D29" s="197" t="str">
        <f>'Core Indicators'!D29</f>
        <v>Spain</v>
      </c>
      <c r="E29" s="197" t="str">
        <f>'Core Indicators'!E29</f>
        <v>ESP</v>
      </c>
      <c r="F29" s="35">
        <f>'Core Indicators'!O29</f>
        <v>92610</v>
      </c>
      <c r="G29" s="35">
        <f>'Core Indicators'!W29</f>
        <v>11983000</v>
      </c>
      <c r="H29" s="35">
        <f>'Core Indicators'!AE29</f>
        <v>40000</v>
      </c>
      <c r="I29" s="35">
        <f>'Core Indicators'!AM29</f>
        <v>40000</v>
      </c>
      <c r="J29" s="35" t="str">
        <f>'Core Indicators'!AU29</f>
        <v>x</v>
      </c>
      <c r="K29" s="35" t="str">
        <f>'Core Indicators'!BC29</f>
        <v>x</v>
      </c>
      <c r="L29" s="35">
        <f>'Core Indicators'!BK29</f>
        <v>225</v>
      </c>
      <c r="M29" s="35" t="str">
        <f>'Core Indicators'!BS29</f>
        <v>x</v>
      </c>
      <c r="N29" s="35" t="str">
        <f>'Core Indicators'!CA29</f>
        <v>x</v>
      </c>
      <c r="O29" s="35" t="e">
        <f>'Core Indicators'!CI29</f>
        <v>#N/A</v>
      </c>
      <c r="P29" s="35" t="str">
        <f>'Core Indicators'!CQ29</f>
        <v>x</v>
      </c>
      <c r="Q29" s="35">
        <f>'Core Indicators'!DG29</f>
        <v>11943000</v>
      </c>
      <c r="R29" s="35">
        <f>'Core Indicators'!DO29</f>
        <v>0</v>
      </c>
      <c r="S29" s="35">
        <f>'Core Indicators'!DW29</f>
        <v>40000</v>
      </c>
      <c r="T29" s="35">
        <f>'Core Indicators'!EE29</f>
        <v>0</v>
      </c>
      <c r="U29" s="35">
        <f>'Core Indicators'!EM29</f>
        <v>0</v>
      </c>
      <c r="V29" s="35">
        <f>'Core Indicators'!FC29</f>
        <v>2</v>
      </c>
      <c r="W29" s="35" t="str">
        <f>'Core Indicators'!FK29</f>
        <v>x</v>
      </c>
      <c r="X29" s="35" t="str">
        <f>'Core Indicators'!FS29</f>
        <v>x</v>
      </c>
      <c r="Y29" s="35" t="str">
        <f>'Core Indicators'!GA29</f>
        <v>x</v>
      </c>
      <c r="Z29" s="35" t="str">
        <f>'Core Indicators'!GI29</f>
        <v>x</v>
      </c>
      <c r="AA29" s="35" t="str">
        <f>'Core Indicators'!GQ29</f>
        <v>x</v>
      </c>
      <c r="AB29" s="35" t="str">
        <f>'Core Indicators'!GY29</f>
        <v>x</v>
      </c>
      <c r="AC29" s="35" t="str">
        <f>'Core Indicators'!HG29</f>
        <v>x</v>
      </c>
      <c r="AD29" s="35" t="str">
        <f>'Core Indicators'!HO29</f>
        <v>x</v>
      </c>
      <c r="AE29" s="35" t="str">
        <f>'Core Indicators'!HW29</f>
        <v>x</v>
      </c>
      <c r="AF29" s="35" t="str">
        <f>'Core Indicators'!IE29</f>
        <v>x</v>
      </c>
      <c r="AG29" s="35" t="str">
        <f>'Core Indicators'!IM29</f>
        <v>x</v>
      </c>
    </row>
    <row r="30" spans="1:33" ht="20.100000000000001" customHeight="1" x14ac:dyDescent="0.3">
      <c r="A30" s="196" t="str">
        <f>'Core Indicators'!A:A</f>
        <v>Complex crisis in Ethiopia</v>
      </c>
      <c r="B30" s="196" t="str">
        <f>'Core Indicators'!B:B</f>
        <v>Complex crisis</v>
      </c>
      <c r="C30" s="196" t="str">
        <f>'Core Indicators'!C30</f>
        <v>ETH001</v>
      </c>
      <c r="D30" s="196" t="str">
        <f>'Core Indicators'!D30</f>
        <v>Ethiopia</v>
      </c>
      <c r="E30" s="196" t="str">
        <f>'Core Indicators'!E30</f>
        <v>ETH</v>
      </c>
      <c r="F30" s="36">
        <f>'Core Indicators'!O30</f>
        <v>1000000</v>
      </c>
      <c r="G30" s="36">
        <f>'Core Indicators'!W30</f>
        <v>103700000</v>
      </c>
      <c r="H30" s="36">
        <f>'Core Indicators'!AE30</f>
        <v>103700000</v>
      </c>
      <c r="I30" s="36">
        <f>'Core Indicators'!AM30</f>
        <v>2737000</v>
      </c>
      <c r="J30" s="36" t="str">
        <f>'Core Indicators'!AU30</f>
        <v>x</v>
      </c>
      <c r="K30" s="36" t="str">
        <f>'Core Indicators'!BC30</f>
        <v>x</v>
      </c>
      <c r="L30" s="36">
        <f>'Core Indicators'!BK30</f>
        <v>3825</v>
      </c>
      <c r="M30" s="36" t="str">
        <f>'Core Indicators'!BS30</f>
        <v>x</v>
      </c>
      <c r="N30" s="36" t="str">
        <f>'Core Indicators'!CA30</f>
        <v>x</v>
      </c>
      <c r="O30" s="36" t="e">
        <f>'Core Indicators'!CI30</f>
        <v>#N/A</v>
      </c>
      <c r="P30" s="36" t="str">
        <f>'Core Indicators'!CQ30</f>
        <v>x</v>
      </c>
      <c r="Q30" s="36">
        <f>'Core Indicators'!DG30</f>
        <v>0</v>
      </c>
      <c r="R30" s="36">
        <f>'Core Indicators'!DO30</f>
        <v>80200000</v>
      </c>
      <c r="S30" s="36">
        <f>'Core Indicators'!DW30</f>
        <v>925000</v>
      </c>
      <c r="T30" s="36">
        <f>'Core Indicators'!EE30</f>
        <v>17150000</v>
      </c>
      <c r="U30" s="36">
        <f>'Core Indicators'!EM30</f>
        <v>5425000</v>
      </c>
      <c r="V30" s="36">
        <f>'Core Indicators'!FC30</f>
        <v>4</v>
      </c>
      <c r="W30" s="36" t="str">
        <f>'Core Indicators'!FK30</f>
        <v>x</v>
      </c>
      <c r="X30" s="36" t="str">
        <f>'Core Indicators'!FS30</f>
        <v>x</v>
      </c>
      <c r="Y30" s="36">
        <f>'Core Indicators'!GA30</f>
        <v>1</v>
      </c>
      <c r="Z30" s="36">
        <f>'Core Indicators'!GI30</f>
        <v>2</v>
      </c>
      <c r="AA30" s="36">
        <f>'Core Indicators'!GQ30</f>
        <v>2</v>
      </c>
      <c r="AB30" s="36">
        <f>'Core Indicators'!GY30</f>
        <v>0</v>
      </c>
      <c r="AC30" s="36">
        <f>'Core Indicators'!HG30</f>
        <v>3</v>
      </c>
      <c r="AD30" s="36">
        <f>'Core Indicators'!HO30</f>
        <v>2</v>
      </c>
      <c r="AE30" s="36">
        <f>'Core Indicators'!HW30</f>
        <v>3</v>
      </c>
      <c r="AF30" s="36">
        <f>'Core Indicators'!IE30</f>
        <v>3</v>
      </c>
      <c r="AG30" s="36">
        <f>'Core Indicators'!IM30</f>
        <v>3</v>
      </c>
    </row>
    <row r="31" spans="1:33" ht="20.100000000000001" customHeight="1" x14ac:dyDescent="0.3">
      <c r="A31" s="197" t="str">
        <f>'Core Indicators'!A:A</f>
        <v>Flood Crisis in Ethiopia</v>
      </c>
      <c r="B31" s="197" t="str">
        <f>'Core Indicators'!B:B</f>
        <v>Flood</v>
      </c>
      <c r="C31" s="197" t="str">
        <f>'Core Indicators'!C31</f>
        <v>ETH002</v>
      </c>
      <c r="D31" s="197" t="str">
        <f>'Core Indicators'!D31</f>
        <v>Ethiopia</v>
      </c>
      <c r="E31" s="197" t="str">
        <f>'Core Indicators'!E31</f>
        <v>ETH</v>
      </c>
      <c r="F31" s="35">
        <f>'Core Indicators'!O31</f>
        <v>742878</v>
      </c>
      <c r="G31" s="35">
        <f>'Core Indicators'!W31</f>
        <v>61952000</v>
      </c>
      <c r="H31" s="35">
        <f>'Core Indicators'!AE31</f>
        <v>1018000</v>
      </c>
      <c r="I31" s="35">
        <f>'Core Indicators'!AM31</f>
        <v>294000</v>
      </c>
      <c r="J31" s="35" t="str">
        <f>'Core Indicators'!AU31</f>
        <v>x</v>
      </c>
      <c r="K31" s="35" t="str">
        <f>'Core Indicators'!BC31</f>
        <v>x</v>
      </c>
      <c r="L31" s="35">
        <f>'Core Indicators'!BK31</f>
        <v>12</v>
      </c>
      <c r="M31" s="35" t="str">
        <f>'Core Indicators'!BS31</f>
        <v>x</v>
      </c>
      <c r="N31" s="35" t="str">
        <f>'Core Indicators'!CA31</f>
        <v>x</v>
      </c>
      <c r="O31" s="35" t="e">
        <f>'Core Indicators'!CI31</f>
        <v>#N/A</v>
      </c>
      <c r="P31" s="35" t="str">
        <f>'Core Indicators'!CQ31</f>
        <v>x</v>
      </c>
      <c r="Q31" s="35">
        <f>'Core Indicators'!DG31</f>
        <v>61221000</v>
      </c>
      <c r="R31" s="35">
        <f>'Core Indicators'!DO31</f>
        <v>221000</v>
      </c>
      <c r="S31" s="35">
        <f>'Core Indicators'!DW31</f>
        <v>401000</v>
      </c>
      <c r="T31" s="35">
        <f>'Core Indicators'!EE31</f>
        <v>0</v>
      </c>
      <c r="U31" s="35">
        <f>'Core Indicators'!EM31</f>
        <v>0</v>
      </c>
      <c r="V31" s="35">
        <f>'Core Indicators'!FC31</f>
        <v>3</v>
      </c>
      <c r="W31" s="35" t="str">
        <f>'Core Indicators'!FK31</f>
        <v>x</v>
      </c>
      <c r="X31" s="35" t="str">
        <f>'Core Indicators'!FS31</f>
        <v>x</v>
      </c>
      <c r="Y31" s="35" t="str">
        <f>'Core Indicators'!GA31</f>
        <v>x</v>
      </c>
      <c r="Z31" s="35" t="str">
        <f>'Core Indicators'!GI31</f>
        <v>x</v>
      </c>
      <c r="AA31" s="35" t="str">
        <f>'Core Indicators'!GQ31</f>
        <v>x</v>
      </c>
      <c r="AB31" s="35" t="str">
        <f>'Core Indicators'!GY31</f>
        <v>x</v>
      </c>
      <c r="AC31" s="35" t="str">
        <f>'Core Indicators'!HG31</f>
        <v>x</v>
      </c>
      <c r="AD31" s="35" t="str">
        <f>'Core Indicators'!HO31</f>
        <v>x</v>
      </c>
      <c r="AE31" s="35" t="str">
        <f>'Core Indicators'!HW31</f>
        <v>x</v>
      </c>
      <c r="AF31" s="35" t="str">
        <f>'Core Indicators'!IE31</f>
        <v>x</v>
      </c>
      <c r="AG31" s="35">
        <f>'Core Indicators'!IM31</f>
        <v>2</v>
      </c>
    </row>
    <row r="32" spans="1:33" ht="20.100000000000001" customHeight="1" x14ac:dyDescent="0.3">
      <c r="A32" s="196" t="str">
        <f>'Core Indicators'!A:A</f>
        <v>International Displacement</v>
      </c>
      <c r="B32" s="196" t="str">
        <f>'Core Indicators'!B:B</f>
        <v>International displacement</v>
      </c>
      <c r="C32" s="196" t="str">
        <f>'Core Indicators'!C32</f>
        <v>ETH003</v>
      </c>
      <c r="D32" s="196" t="str">
        <f>'Core Indicators'!D32</f>
        <v>Ethiopia</v>
      </c>
      <c r="E32" s="196" t="str">
        <f>'Core Indicators'!E32</f>
        <v>ETH</v>
      </c>
      <c r="F32" s="36">
        <f>'Core Indicators'!O32</f>
        <v>907050</v>
      </c>
      <c r="G32" s="36">
        <f>'Core Indicators'!W32</f>
        <v>72381000</v>
      </c>
      <c r="H32" s="36">
        <f>'Core Indicators'!AE32</f>
        <v>769000</v>
      </c>
      <c r="I32" s="36">
        <f>'Core Indicators'!AM32</f>
        <v>769000</v>
      </c>
      <c r="J32" s="36" t="str">
        <f>'Core Indicators'!AU32</f>
        <v>x</v>
      </c>
      <c r="K32" s="36" t="str">
        <f>'Core Indicators'!BC32</f>
        <v>x</v>
      </c>
      <c r="L32" s="36" t="str">
        <f>'Core Indicators'!BK32</f>
        <v>x</v>
      </c>
      <c r="M32" s="36" t="str">
        <f>'Core Indicators'!BS32</f>
        <v>x</v>
      </c>
      <c r="N32" s="36" t="str">
        <f>'Core Indicators'!CA32</f>
        <v>x</v>
      </c>
      <c r="O32" s="36" t="e">
        <f>'Core Indicators'!CI32</f>
        <v>#N/A</v>
      </c>
      <c r="P32" s="36" t="str">
        <f>'Core Indicators'!CQ32</f>
        <v>x</v>
      </c>
      <c r="Q32" s="36">
        <f>'Core Indicators'!DG32</f>
        <v>71612000</v>
      </c>
      <c r="R32" s="36">
        <f>'Core Indicators'!DO32</f>
        <v>0</v>
      </c>
      <c r="S32" s="36">
        <f>'Core Indicators'!DW32</f>
        <v>769000</v>
      </c>
      <c r="T32" s="36">
        <f>'Core Indicators'!EE32</f>
        <v>0</v>
      </c>
      <c r="U32" s="36">
        <f>'Core Indicators'!EM32</f>
        <v>0</v>
      </c>
      <c r="V32" s="36">
        <f>'Core Indicators'!FC32</f>
        <v>3</v>
      </c>
      <c r="W32" s="36" t="str">
        <f>'Core Indicators'!FK32</f>
        <v>x</v>
      </c>
      <c r="X32" s="36" t="str">
        <f>'Core Indicators'!FS32</f>
        <v>x</v>
      </c>
      <c r="Y32" s="36">
        <f>'Core Indicators'!GA32</f>
        <v>2</v>
      </c>
      <c r="Z32" s="36">
        <f>'Core Indicators'!GI32</f>
        <v>1</v>
      </c>
      <c r="AA32" s="36">
        <f>'Core Indicators'!GQ32</f>
        <v>2</v>
      </c>
      <c r="AB32" s="36">
        <f>'Core Indicators'!GY32</f>
        <v>0</v>
      </c>
      <c r="AC32" s="36">
        <f>'Core Indicators'!HG32</f>
        <v>2</v>
      </c>
      <c r="AD32" s="36">
        <f>'Core Indicators'!HO32</f>
        <v>2</v>
      </c>
      <c r="AE32" s="36">
        <f>'Core Indicators'!HW32</f>
        <v>1</v>
      </c>
      <c r="AF32" s="36">
        <f>'Core Indicators'!IE32</f>
        <v>3</v>
      </c>
      <c r="AG32" s="36" t="str">
        <f>'Core Indicators'!IM32</f>
        <v>x</v>
      </c>
    </row>
    <row r="33" spans="1:33" ht="20.100000000000001" customHeight="1" x14ac:dyDescent="0.3">
      <c r="A33" s="197" t="str">
        <f>'Core Indicators'!A:A</f>
        <v>Crisis in Tigray</v>
      </c>
      <c r="B33" s="197" t="str">
        <f>'Core Indicators'!B:B</f>
        <v>Conflict</v>
      </c>
      <c r="C33" s="197" t="str">
        <f>'Core Indicators'!C33</f>
        <v>ETH004</v>
      </c>
      <c r="D33" s="197" t="str">
        <f>'Core Indicators'!D33</f>
        <v>Ethiopia</v>
      </c>
      <c r="E33" s="197" t="str">
        <f>'Core Indicators'!E33</f>
        <v>ETH</v>
      </c>
      <c r="F33" s="35">
        <f>'Core Indicators'!O33</f>
        <v>50079</v>
      </c>
      <c r="G33" s="35">
        <f>'Core Indicators'!W33</f>
        <v>5156000</v>
      </c>
      <c r="H33" s="35">
        <f>'Core Indicators'!AE33</f>
        <v>5156000</v>
      </c>
      <c r="I33" s="35">
        <f>'Core Indicators'!AM33</f>
        <v>347000</v>
      </c>
      <c r="J33" s="35" t="str">
        <f>'Core Indicators'!AU33</f>
        <v>x</v>
      </c>
      <c r="K33" s="35" t="e">
        <f>'Core Indicators'!BC33</f>
        <v>#N/A</v>
      </c>
      <c r="L33" s="35" t="str">
        <f>'Core Indicators'!BK33</f>
        <v>x</v>
      </c>
      <c r="M33" s="35" t="e">
        <f>'Core Indicators'!BS33</f>
        <v>#N/A</v>
      </c>
      <c r="N33" s="35" t="e">
        <f>'Core Indicators'!CA33</f>
        <v>#N/A</v>
      </c>
      <c r="O33" s="35" t="e">
        <f>'Core Indicators'!CI33</f>
        <v>#N/A</v>
      </c>
      <c r="P33" s="35" t="e">
        <f>'Core Indicators'!CQ33</f>
        <v>#N/A</v>
      </c>
      <c r="Q33" s="35">
        <f>'Core Indicators'!DG33</f>
        <v>0</v>
      </c>
      <c r="R33" s="35">
        <f>'Core Indicators'!DO33</f>
        <v>0</v>
      </c>
      <c r="S33" s="35">
        <f>'Core Indicators'!DW33</f>
        <v>5126000</v>
      </c>
      <c r="T33" s="35">
        <f>'Core Indicators'!EE33</f>
        <v>0</v>
      </c>
      <c r="U33" s="35">
        <f>'Core Indicators'!EM33</f>
        <v>30000</v>
      </c>
      <c r="V33" s="35">
        <f>'Core Indicators'!FC33</f>
        <v>4</v>
      </c>
      <c r="W33" s="35" t="e">
        <f>'Core Indicators'!FK33</f>
        <v>#N/A</v>
      </c>
      <c r="X33" s="35" t="e">
        <f>'Core Indicators'!FS33</f>
        <v>#N/A</v>
      </c>
      <c r="Y33" s="35">
        <f>'Core Indicators'!GA33</f>
        <v>2</v>
      </c>
      <c r="Z33" s="35">
        <f>'Core Indicators'!GI33</f>
        <v>2</v>
      </c>
      <c r="AA33" s="35">
        <f>'Core Indicators'!GQ33</f>
        <v>3</v>
      </c>
      <c r="AB33" s="35">
        <f>'Core Indicators'!GY33</f>
        <v>3</v>
      </c>
      <c r="AC33" s="35">
        <f>'Core Indicators'!HG33</f>
        <v>2</v>
      </c>
      <c r="AD33" s="35">
        <f>'Core Indicators'!HO33</f>
        <v>0</v>
      </c>
      <c r="AE33" s="35">
        <f>'Core Indicators'!HW33</f>
        <v>3</v>
      </c>
      <c r="AF33" s="35">
        <f>'Core Indicators'!IE33</f>
        <v>3</v>
      </c>
      <c r="AG33" s="35">
        <f>'Core Indicators'!IM33</f>
        <v>3</v>
      </c>
    </row>
    <row r="34" spans="1:33" ht="20.100000000000001" customHeight="1" x14ac:dyDescent="0.3">
      <c r="A34" s="196" t="str">
        <f>'Core Indicators'!A:A</f>
        <v>Mixed migration flows in Greece</v>
      </c>
      <c r="B34" s="196" t="str">
        <f>'Core Indicators'!B:B</f>
        <v>International displacement</v>
      </c>
      <c r="C34" s="196" t="str">
        <f>'Core Indicators'!C34</f>
        <v>GRC002</v>
      </c>
      <c r="D34" s="196" t="str">
        <f>'Core Indicators'!D34</f>
        <v>Greece</v>
      </c>
      <c r="E34" s="196" t="str">
        <f>'Core Indicators'!E34</f>
        <v>GRC</v>
      </c>
      <c r="F34" s="36">
        <f>'Core Indicators'!O34</f>
        <v>3364.07</v>
      </c>
      <c r="G34" s="36">
        <f>'Core Indicators'!W34</f>
        <v>364000</v>
      </c>
      <c r="H34" s="36">
        <f>'Core Indicators'!AE34</f>
        <v>119000</v>
      </c>
      <c r="I34" s="36">
        <f>'Core Indicators'!AM34</f>
        <v>119000</v>
      </c>
      <c r="J34" s="36">
        <f>'Core Indicators'!AU34</f>
        <v>0</v>
      </c>
      <c r="K34" s="36" t="str">
        <f>'Core Indicators'!BC34</f>
        <v>x</v>
      </c>
      <c r="L34" s="36">
        <f>'Core Indicators'!BK34</f>
        <v>16</v>
      </c>
      <c r="M34" s="36" t="str">
        <f>'Core Indicators'!BS34</f>
        <v>x</v>
      </c>
      <c r="N34" s="36" t="str">
        <f>'Core Indicators'!CA34</f>
        <v>x</v>
      </c>
      <c r="O34" s="36" t="e">
        <f>'Core Indicators'!CI34</f>
        <v>#N/A</v>
      </c>
      <c r="P34" s="36" t="str">
        <f>'Core Indicators'!CQ34</f>
        <v>x</v>
      </c>
      <c r="Q34" s="36">
        <f>'Core Indicators'!DG34</f>
        <v>245000</v>
      </c>
      <c r="R34" s="36">
        <f>'Core Indicators'!DO34</f>
        <v>101000</v>
      </c>
      <c r="S34" s="36">
        <f>'Core Indicators'!DW34</f>
        <v>18000</v>
      </c>
      <c r="T34" s="36">
        <f>'Core Indicators'!EE34</f>
        <v>0</v>
      </c>
      <c r="U34" s="36">
        <f>'Core Indicators'!EM34</f>
        <v>0</v>
      </c>
      <c r="V34" s="36">
        <f>'Core Indicators'!FC34</f>
        <v>2</v>
      </c>
      <c r="W34" s="36" t="str">
        <f>'Core Indicators'!FK34</f>
        <v>x</v>
      </c>
      <c r="X34" s="36" t="str">
        <f>'Core Indicators'!FS34</f>
        <v>x</v>
      </c>
      <c r="Y34" s="36">
        <f>'Core Indicators'!GA34</f>
        <v>0</v>
      </c>
      <c r="Z34" s="36">
        <f>'Core Indicators'!GI34</f>
        <v>0</v>
      </c>
      <c r="AA34" s="36">
        <f>'Core Indicators'!GQ34</f>
        <v>1</v>
      </c>
      <c r="AB34" s="36">
        <f>'Core Indicators'!GY34</f>
        <v>0</v>
      </c>
      <c r="AC34" s="36">
        <f>'Core Indicators'!HG34</f>
        <v>0</v>
      </c>
      <c r="AD34" s="36">
        <f>'Core Indicators'!HO34</f>
        <v>2</v>
      </c>
      <c r="AE34" s="36">
        <f>'Core Indicators'!HW34</f>
        <v>0</v>
      </c>
      <c r="AF34" s="36">
        <f>'Core Indicators'!IE34</f>
        <v>0</v>
      </c>
      <c r="AG34" s="36">
        <f>'Core Indicators'!IM34</f>
        <v>0</v>
      </c>
    </row>
    <row r="35" spans="1:33" ht="20.100000000000001" customHeight="1" x14ac:dyDescent="0.3">
      <c r="A35" s="197" t="str">
        <f>'Core Indicators'!A:A</f>
        <v>Complex crisis in Guatemala</v>
      </c>
      <c r="B35" s="197" t="str">
        <f>'Core Indicators'!B:B</f>
        <v>Complex crisis</v>
      </c>
      <c r="C35" s="197" t="str">
        <f>'Core Indicators'!C35</f>
        <v>GTM001</v>
      </c>
      <c r="D35" s="197" t="str">
        <f>'Core Indicators'!D35</f>
        <v>Guatemala</v>
      </c>
      <c r="E35" s="197" t="str">
        <f>'Core Indicators'!E35</f>
        <v>GTM</v>
      </c>
      <c r="F35" s="35">
        <f>'Core Indicators'!O35</f>
        <v>107160</v>
      </c>
      <c r="G35" s="35">
        <f>'Core Indicators'!W35</f>
        <v>14900000</v>
      </c>
      <c r="H35" s="35">
        <f>'Core Indicators'!AE35</f>
        <v>5500000</v>
      </c>
      <c r="I35" s="35">
        <f>'Core Indicators'!AM35</f>
        <v>242000</v>
      </c>
      <c r="J35" s="35" t="str">
        <f>'Core Indicators'!AU35</f>
        <v>x</v>
      </c>
      <c r="K35" s="35">
        <f>'Core Indicators'!BC35</f>
        <v>1678</v>
      </c>
      <c r="L35" s="35">
        <f>'Core Indicators'!BK35</f>
        <v>1876</v>
      </c>
      <c r="M35" s="35">
        <f>'Core Indicators'!BS35</f>
        <v>0</v>
      </c>
      <c r="N35" s="35">
        <f>'Core Indicators'!CA35</f>
        <v>0</v>
      </c>
      <c r="O35" s="35" t="e">
        <f>'Core Indicators'!CI35</f>
        <v>#N/A</v>
      </c>
      <c r="P35" s="35" t="str">
        <f>'Core Indicators'!CQ35</f>
        <v>x</v>
      </c>
      <c r="Q35" s="35">
        <f>'Core Indicators'!DG35</f>
        <v>4931000</v>
      </c>
      <c r="R35" s="35">
        <f>'Core Indicators'!DO35</f>
        <v>6669000</v>
      </c>
      <c r="S35" s="35">
        <f>'Core Indicators'!DW35</f>
        <v>2872000</v>
      </c>
      <c r="T35" s="35">
        <f>'Core Indicators'!EE35</f>
        <v>428000</v>
      </c>
      <c r="U35" s="35">
        <f>'Core Indicators'!EM35</f>
        <v>0</v>
      </c>
      <c r="V35" s="35">
        <f>'Core Indicators'!FC35</f>
        <v>3</v>
      </c>
      <c r="W35" s="35" t="str">
        <f>'Core Indicators'!FK35</f>
        <v>x</v>
      </c>
      <c r="X35" s="35" t="str">
        <f>'Core Indicators'!FS35</f>
        <v>x</v>
      </c>
      <c r="Y35" s="35">
        <f>'Core Indicators'!GA35</f>
        <v>0</v>
      </c>
      <c r="Z35" s="35">
        <f>'Core Indicators'!GI35</f>
        <v>1</v>
      </c>
      <c r="AA35" s="35">
        <f>'Core Indicators'!GQ35</f>
        <v>0</v>
      </c>
      <c r="AB35" s="35">
        <f>'Core Indicators'!GY35</f>
        <v>1</v>
      </c>
      <c r="AC35" s="35">
        <f>'Core Indicators'!HG35</f>
        <v>0</v>
      </c>
      <c r="AD35" s="35">
        <f>'Core Indicators'!HO35</f>
        <v>2</v>
      </c>
      <c r="AE35" s="35">
        <f>'Core Indicators'!HW35</f>
        <v>0</v>
      </c>
      <c r="AF35" s="35">
        <f>'Core Indicators'!IE35</f>
        <v>0</v>
      </c>
      <c r="AG35" s="35">
        <f>'Core Indicators'!IM35</f>
        <v>1</v>
      </c>
    </row>
    <row r="36" spans="1:33" ht="20.100000000000001" customHeight="1" x14ac:dyDescent="0.3">
      <c r="A36" s="196" t="str">
        <f>'Core Indicators'!A:A</f>
        <v>Hurricane Eta and Iota in Guatemala</v>
      </c>
      <c r="B36" s="196" t="str">
        <f>'Core Indicators'!B:B</f>
        <v>Tropical cyclone</v>
      </c>
      <c r="C36" s="196" t="str">
        <f>'Core Indicators'!C36</f>
        <v>GTM003</v>
      </c>
      <c r="D36" s="196" t="str">
        <f>'Core Indicators'!D36</f>
        <v>Guatemala</v>
      </c>
      <c r="E36" s="196" t="str">
        <f>'Core Indicators'!E36</f>
        <v>GTM</v>
      </c>
      <c r="F36" s="36">
        <f>'Core Indicators'!O36</f>
        <v>96841</v>
      </c>
      <c r="G36" s="36">
        <f>'Core Indicators'!W36</f>
        <v>9540000</v>
      </c>
      <c r="H36" s="36">
        <f>'Core Indicators'!AE36</f>
        <v>2439000</v>
      </c>
      <c r="I36" s="36">
        <f>'Core Indicators'!AM36</f>
        <v>210000</v>
      </c>
      <c r="J36" s="36">
        <f>'Core Indicators'!AU36</f>
        <v>30</v>
      </c>
      <c r="K36" s="36" t="str">
        <f>'Core Indicators'!BC36</f>
        <v>x</v>
      </c>
      <c r="L36" s="36">
        <f>'Core Indicators'!BK36</f>
        <v>61</v>
      </c>
      <c r="M36" s="36">
        <f>'Core Indicators'!BS36</f>
        <v>74237</v>
      </c>
      <c r="N36" s="36">
        <f>'Core Indicators'!CA36</f>
        <v>4133</v>
      </c>
      <c r="O36" s="36" t="e">
        <f>'Core Indicators'!CI36</f>
        <v>#N/A</v>
      </c>
      <c r="P36" s="36" t="str">
        <f>'Core Indicators'!CQ36</f>
        <v>x</v>
      </c>
      <c r="Q36" s="36">
        <f>'Core Indicators'!DG36</f>
        <v>7101000</v>
      </c>
      <c r="R36" s="36">
        <f>'Core Indicators'!DO36</f>
        <v>639000</v>
      </c>
      <c r="S36" s="36">
        <f>'Core Indicators'!DW36</f>
        <v>1800000</v>
      </c>
      <c r="T36" s="36">
        <f>'Core Indicators'!EE36</f>
        <v>0</v>
      </c>
      <c r="U36" s="36">
        <f>'Core Indicators'!EM36</f>
        <v>0</v>
      </c>
      <c r="V36" s="36">
        <f>'Core Indicators'!FC36</f>
        <v>3</v>
      </c>
      <c r="W36" s="36" t="e">
        <f>'Core Indicators'!FK36</f>
        <v>#N/A</v>
      </c>
      <c r="X36" s="36" t="e">
        <f>'Core Indicators'!FS36</f>
        <v>#N/A</v>
      </c>
      <c r="Y36" s="36">
        <f>'Core Indicators'!GA36</f>
        <v>0</v>
      </c>
      <c r="Z36" s="36">
        <f>'Core Indicators'!GI36</f>
        <v>0</v>
      </c>
      <c r="AA36" s="36">
        <f>'Core Indicators'!GQ36</f>
        <v>0</v>
      </c>
      <c r="AB36" s="36">
        <f>'Core Indicators'!GY36</f>
        <v>0</v>
      </c>
      <c r="AC36" s="36">
        <f>'Core Indicators'!HG36</f>
        <v>0</v>
      </c>
      <c r="AD36" s="36">
        <f>'Core Indicators'!HO36</f>
        <v>0</v>
      </c>
      <c r="AE36" s="36">
        <f>'Core Indicators'!HW36</f>
        <v>1</v>
      </c>
      <c r="AF36" s="36">
        <f>'Core Indicators'!IE36</f>
        <v>0</v>
      </c>
      <c r="AG36" s="36">
        <f>'Core Indicators'!IM36</f>
        <v>3</v>
      </c>
    </row>
    <row r="37" spans="1:33" ht="20.100000000000001" customHeight="1" x14ac:dyDescent="0.3">
      <c r="A37" s="197" t="str">
        <f>'Core Indicators'!A:A</f>
        <v>Complex crisis in Honduras</v>
      </c>
      <c r="B37" s="197" t="str">
        <f>'Core Indicators'!B:B</f>
        <v>Complex crisis</v>
      </c>
      <c r="C37" s="197" t="str">
        <f>'Core Indicators'!C37</f>
        <v>HND001</v>
      </c>
      <c r="D37" s="197" t="str">
        <f>'Core Indicators'!D37</f>
        <v>Honduras</v>
      </c>
      <c r="E37" s="197" t="str">
        <f>'Core Indicators'!E37</f>
        <v>HND</v>
      </c>
      <c r="F37" s="35">
        <f>'Core Indicators'!O37</f>
        <v>111890</v>
      </c>
      <c r="G37" s="35">
        <f>'Core Indicators'!W37</f>
        <v>9158000</v>
      </c>
      <c r="H37" s="35">
        <f>'Core Indicators'!AE37</f>
        <v>2700000</v>
      </c>
      <c r="I37" s="35">
        <f>'Core Indicators'!AM37</f>
        <v>247000</v>
      </c>
      <c r="J37" s="35">
        <f>'Core Indicators'!AU37</f>
        <v>75122</v>
      </c>
      <c r="K37" s="35">
        <f>'Core Indicators'!BC37</f>
        <v>7103</v>
      </c>
      <c r="L37" s="35">
        <f>'Core Indicators'!BK37</f>
        <v>1882</v>
      </c>
      <c r="M37" s="35" t="str">
        <f>'Core Indicators'!BS37</f>
        <v>x</v>
      </c>
      <c r="N37" s="35" t="str">
        <f>'Core Indicators'!CA37</f>
        <v>x</v>
      </c>
      <c r="O37" s="35" t="e">
        <f>'Core Indicators'!CI37</f>
        <v>#N/A</v>
      </c>
      <c r="P37" s="35">
        <f>'Core Indicators'!CQ37</f>
        <v>12965</v>
      </c>
      <c r="Q37" s="35">
        <f>'Core Indicators'!DG37</f>
        <v>6458000</v>
      </c>
      <c r="R37" s="35">
        <f>'Core Indicators'!DO37</f>
        <v>1400000</v>
      </c>
      <c r="S37" s="35">
        <f>'Core Indicators'!DW37</f>
        <v>950000</v>
      </c>
      <c r="T37" s="35">
        <f>'Core Indicators'!EE37</f>
        <v>350000</v>
      </c>
      <c r="U37" s="35">
        <f>'Core Indicators'!EM37</f>
        <v>0</v>
      </c>
      <c r="V37" s="35">
        <f>'Core Indicators'!FC37</f>
        <v>3</v>
      </c>
      <c r="W37" s="35" t="str">
        <f>'Core Indicators'!FK37</f>
        <v>x</v>
      </c>
      <c r="X37" s="35" t="str">
        <f>'Core Indicators'!FS37</f>
        <v>x</v>
      </c>
      <c r="Y37" s="35">
        <f>'Core Indicators'!GA37</f>
        <v>0</v>
      </c>
      <c r="Z37" s="35">
        <f>'Core Indicators'!GI37</f>
        <v>2</v>
      </c>
      <c r="AA37" s="35">
        <f>'Core Indicators'!GQ37</f>
        <v>1</v>
      </c>
      <c r="AB37" s="35">
        <f>'Core Indicators'!GY37</f>
        <v>1</v>
      </c>
      <c r="AC37" s="35">
        <f>'Core Indicators'!HG37</f>
        <v>0</v>
      </c>
      <c r="AD37" s="35">
        <f>'Core Indicators'!HO37</f>
        <v>2</v>
      </c>
      <c r="AE37" s="35">
        <f>'Core Indicators'!HW37</f>
        <v>1</v>
      </c>
      <c r="AF37" s="35">
        <f>'Core Indicators'!IE37</f>
        <v>0</v>
      </c>
      <c r="AG37" s="35">
        <f>'Core Indicators'!IM37</f>
        <v>0</v>
      </c>
    </row>
    <row r="38" spans="1:33" ht="20.100000000000001" customHeight="1" x14ac:dyDescent="0.3">
      <c r="A38" s="196" t="str">
        <f>'Core Indicators'!A:A</f>
        <v>Hurricane Eta and Iota in Honduras</v>
      </c>
      <c r="B38" s="196" t="str">
        <f>'Core Indicators'!B:B</f>
        <v>Tropical cyclone</v>
      </c>
      <c r="C38" s="196" t="str">
        <f>'Core Indicators'!C38</f>
        <v>HND002</v>
      </c>
      <c r="D38" s="196" t="str">
        <f>'Core Indicators'!D38</f>
        <v>Honduras</v>
      </c>
      <c r="E38" s="196" t="str">
        <f>'Core Indicators'!E38</f>
        <v>HND</v>
      </c>
      <c r="F38" s="36">
        <f>'Core Indicators'!O38</f>
        <v>112490</v>
      </c>
      <c r="G38" s="36">
        <f>'Core Indicators'!W38</f>
        <v>7490000</v>
      </c>
      <c r="H38" s="36">
        <f>'Core Indicators'!AE38</f>
        <v>4700000</v>
      </c>
      <c r="I38" s="36">
        <f>'Core Indicators'!AM38</f>
        <v>96000</v>
      </c>
      <c r="J38" s="36" t="str">
        <f>'Core Indicators'!AU38</f>
        <v>x</v>
      </c>
      <c r="K38" s="36" t="str">
        <f>'Core Indicators'!BC38</f>
        <v>x</v>
      </c>
      <c r="L38" s="36">
        <f>'Core Indicators'!BK38</f>
        <v>98</v>
      </c>
      <c r="M38" s="36">
        <f>'Core Indicators'!BS38</f>
        <v>28000</v>
      </c>
      <c r="N38" s="36" t="str">
        <f>'Core Indicators'!CA38</f>
        <v>x</v>
      </c>
      <c r="O38" s="36" t="e">
        <f>'Core Indicators'!CI38</f>
        <v>#N/A</v>
      </c>
      <c r="P38" s="36" t="str">
        <f>'Core Indicators'!CQ38</f>
        <v>x</v>
      </c>
      <c r="Q38" s="36">
        <f>'Core Indicators'!DG38</f>
        <v>2790000</v>
      </c>
      <c r="R38" s="36">
        <f>'Core Indicators'!DO38</f>
        <v>1900000</v>
      </c>
      <c r="S38" s="36">
        <f>'Core Indicators'!DW38</f>
        <v>2800000</v>
      </c>
      <c r="T38" s="36">
        <f>'Core Indicators'!EE38</f>
        <v>0</v>
      </c>
      <c r="U38" s="36">
        <f>'Core Indicators'!EM38</f>
        <v>0</v>
      </c>
      <c r="V38" s="36">
        <f>'Core Indicators'!FC38</f>
        <v>3</v>
      </c>
      <c r="W38" s="36" t="e">
        <f>'Core Indicators'!FK38</f>
        <v>#N/A</v>
      </c>
      <c r="X38" s="36" t="e">
        <f>'Core Indicators'!FS38</f>
        <v>#N/A</v>
      </c>
      <c r="Y38" s="36">
        <f>'Core Indicators'!GA38</f>
        <v>0</v>
      </c>
      <c r="Z38" s="36">
        <f>'Core Indicators'!GI38</f>
        <v>2</v>
      </c>
      <c r="AA38" s="36">
        <f>'Core Indicators'!GQ38</f>
        <v>0</v>
      </c>
      <c r="AB38" s="36">
        <f>'Core Indicators'!GY38</f>
        <v>1</v>
      </c>
      <c r="AC38" s="36">
        <f>'Core Indicators'!HG38</f>
        <v>2</v>
      </c>
      <c r="AD38" s="36">
        <f>'Core Indicators'!HO38</f>
        <v>0</v>
      </c>
      <c r="AE38" s="36">
        <f>'Core Indicators'!HW38</f>
        <v>3</v>
      </c>
      <c r="AF38" s="36">
        <f>'Core Indicators'!IE38</f>
        <v>0</v>
      </c>
      <c r="AG38" s="36">
        <f>'Core Indicators'!IM38</f>
        <v>2</v>
      </c>
    </row>
    <row r="39" spans="1:33" ht="20.100000000000001" customHeight="1" x14ac:dyDescent="0.3">
      <c r="A39" s="197" t="str">
        <f>'Core Indicators'!A:A</f>
        <v>Complex crisis in Haiti</v>
      </c>
      <c r="B39" s="197" t="str">
        <f>'Core Indicators'!B:B</f>
        <v>Complex crisis</v>
      </c>
      <c r="C39" s="197" t="str">
        <f>'Core Indicators'!C39</f>
        <v>HTI001</v>
      </c>
      <c r="D39" s="197" t="str">
        <f>'Core Indicators'!D39</f>
        <v>Haiti</v>
      </c>
      <c r="E39" s="197" t="str">
        <f>'Core Indicators'!E39</f>
        <v>HTI</v>
      </c>
      <c r="F39" s="35">
        <f>'Core Indicators'!O39</f>
        <v>27166</v>
      </c>
      <c r="G39" s="35">
        <f>'Core Indicators'!W39</f>
        <v>11400000</v>
      </c>
      <c r="H39" s="35">
        <f>'Core Indicators'!AE39</f>
        <v>6300000</v>
      </c>
      <c r="I39" s="35">
        <f>'Core Indicators'!AM39</f>
        <v>53000</v>
      </c>
      <c r="J39" s="35" t="str">
        <f>'Core Indicators'!AU39</f>
        <v>x</v>
      </c>
      <c r="K39" s="35" t="str">
        <f>'Core Indicators'!BC39</f>
        <v>x</v>
      </c>
      <c r="L39" s="35">
        <f>'Core Indicators'!BK39</f>
        <v>225</v>
      </c>
      <c r="M39" s="35" t="str">
        <f>'Core Indicators'!BS39</f>
        <v>x</v>
      </c>
      <c r="N39" s="35" t="str">
        <f>'Core Indicators'!CA39</f>
        <v>x</v>
      </c>
      <c r="O39" s="35" t="e">
        <f>'Core Indicators'!CI39</f>
        <v>#N/A</v>
      </c>
      <c r="P39" s="35" t="str">
        <f>'Core Indicators'!CQ39</f>
        <v>x</v>
      </c>
      <c r="Q39" s="35">
        <f>'Core Indicators'!DG39</f>
        <v>5100000</v>
      </c>
      <c r="R39" s="35">
        <f>'Core Indicators'!DO39</f>
        <v>1900000</v>
      </c>
      <c r="S39" s="35">
        <f>'Core Indicators'!DW39</f>
        <v>1900000</v>
      </c>
      <c r="T39" s="35">
        <f>'Core Indicators'!EE39</f>
        <v>1500000</v>
      </c>
      <c r="U39" s="35">
        <f>'Core Indicators'!EM39</f>
        <v>1000000</v>
      </c>
      <c r="V39" s="35">
        <f>'Core Indicators'!FC39</f>
        <v>2</v>
      </c>
      <c r="W39" s="35" t="str">
        <f>'Core Indicators'!FK39</f>
        <v>x</v>
      </c>
      <c r="X39" s="35" t="str">
        <f>'Core Indicators'!FS39</f>
        <v>x</v>
      </c>
      <c r="Y39" s="35">
        <f>'Core Indicators'!GA39</f>
        <v>0</v>
      </c>
      <c r="Z39" s="35">
        <f>'Core Indicators'!GI39</f>
        <v>1</v>
      </c>
      <c r="AA39" s="35">
        <f>'Core Indicators'!GQ39</f>
        <v>0</v>
      </c>
      <c r="AB39" s="35">
        <f>'Core Indicators'!GY39</f>
        <v>0</v>
      </c>
      <c r="AC39" s="35">
        <f>'Core Indicators'!HG39</f>
        <v>0</v>
      </c>
      <c r="AD39" s="35">
        <f>'Core Indicators'!HO39</f>
        <v>0</v>
      </c>
      <c r="AE39" s="35">
        <f>'Core Indicators'!HW39</f>
        <v>2</v>
      </c>
      <c r="AF39" s="35">
        <f>'Core Indicators'!IE39</f>
        <v>0</v>
      </c>
      <c r="AG39" s="35">
        <f>'Core Indicators'!IM39</f>
        <v>3</v>
      </c>
    </row>
    <row r="40" spans="1:33" ht="20.100000000000001" customHeight="1" x14ac:dyDescent="0.3">
      <c r="A40" s="196" t="str">
        <f>'Core Indicators'!A:A</f>
        <v>Papua Conflict</v>
      </c>
      <c r="B40" s="196" t="str">
        <f>'Core Indicators'!B:B</f>
        <v>Conflict</v>
      </c>
      <c r="C40" s="196" t="str">
        <f>'Core Indicators'!C40</f>
        <v>IDN002</v>
      </c>
      <c r="D40" s="196" t="str">
        <f>'Core Indicators'!D40</f>
        <v>Indonesia</v>
      </c>
      <c r="E40" s="196" t="str">
        <f>'Core Indicators'!E40</f>
        <v>IDN</v>
      </c>
      <c r="F40" s="36">
        <f>'Core Indicators'!O40</f>
        <v>416060</v>
      </c>
      <c r="G40" s="36">
        <f>'Core Indicators'!W40</f>
        <v>3594000</v>
      </c>
      <c r="H40" s="36">
        <f>'Core Indicators'!AE40</f>
        <v>3594000</v>
      </c>
      <c r="I40" s="36" t="str">
        <f>'Core Indicators'!AM40</f>
        <v>x</v>
      </c>
      <c r="J40" s="36" t="str">
        <f>'Core Indicators'!AU40</f>
        <v>x</v>
      </c>
      <c r="K40" s="36" t="str">
        <f>'Core Indicators'!BC40</f>
        <v>x</v>
      </c>
      <c r="L40" s="36">
        <f>'Core Indicators'!BK40</f>
        <v>26</v>
      </c>
      <c r="M40" s="36" t="str">
        <f>'Core Indicators'!BS40</f>
        <v>x</v>
      </c>
      <c r="N40" s="36" t="str">
        <f>'Core Indicators'!CA40</f>
        <v>x</v>
      </c>
      <c r="O40" s="36" t="e">
        <f>'Core Indicators'!CI40</f>
        <v>#N/A</v>
      </c>
      <c r="P40" s="36" t="str">
        <f>'Core Indicators'!CQ40</f>
        <v>x</v>
      </c>
      <c r="Q40" s="36" t="str">
        <f>'Core Indicators'!DG40</f>
        <v>x</v>
      </c>
      <c r="R40" s="36" t="str">
        <f>'Core Indicators'!DO40</f>
        <v>x</v>
      </c>
      <c r="S40" s="36" t="str">
        <f>'Core Indicators'!DW40</f>
        <v>x</v>
      </c>
      <c r="T40" s="36" t="str">
        <f>'Core Indicators'!EE40</f>
        <v>x</v>
      </c>
      <c r="U40" s="36" t="str">
        <f>'Core Indicators'!EM40</f>
        <v>x</v>
      </c>
      <c r="V40" s="36">
        <f>'Core Indicators'!FC40</f>
        <v>4</v>
      </c>
      <c r="W40" s="36" t="str">
        <f>'Core Indicators'!FK40</f>
        <v>x</v>
      </c>
      <c r="X40" s="36" t="str">
        <f>'Core Indicators'!FS40</f>
        <v>x</v>
      </c>
      <c r="Y40" s="36">
        <f>'Core Indicators'!GA40</f>
        <v>0</v>
      </c>
      <c r="Z40" s="36">
        <f>'Core Indicators'!GI40</f>
        <v>2</v>
      </c>
      <c r="AA40" s="36">
        <f>'Core Indicators'!GQ40</f>
        <v>2</v>
      </c>
      <c r="AB40" s="36">
        <f>'Core Indicators'!GY40</f>
        <v>0</v>
      </c>
      <c r="AC40" s="36">
        <f>'Core Indicators'!HG40</f>
        <v>0</v>
      </c>
      <c r="AD40" s="36">
        <f>'Core Indicators'!HO40</f>
        <v>1</v>
      </c>
      <c r="AE40" s="36">
        <f>'Core Indicators'!HW40</f>
        <v>2</v>
      </c>
      <c r="AF40" s="36">
        <f>'Core Indicators'!IE40</f>
        <v>0</v>
      </c>
      <c r="AG40" s="36">
        <f>'Core Indicators'!IM40</f>
        <v>2</v>
      </c>
    </row>
    <row r="41" spans="1:33" ht="20.100000000000001" customHeight="1" x14ac:dyDescent="0.3">
      <c r="A41" s="197" t="str">
        <f>'Core Indicators'!A:A</f>
        <v>Conflict in Jammu and Kashmir</v>
      </c>
      <c r="B41" s="197" t="str">
        <f>'Core Indicators'!B:B</f>
        <v>Conflict</v>
      </c>
      <c r="C41" s="197" t="str">
        <f>'Core Indicators'!C41</f>
        <v>IND002</v>
      </c>
      <c r="D41" s="197" t="str">
        <f>'Core Indicators'!D41</f>
        <v>India</v>
      </c>
      <c r="E41" s="197" t="str">
        <f>'Core Indicators'!E41</f>
        <v>IND</v>
      </c>
      <c r="F41" s="35">
        <f>'Core Indicators'!O41</f>
        <v>222236</v>
      </c>
      <c r="G41" s="35">
        <f>'Core Indicators'!W41</f>
        <v>12541000</v>
      </c>
      <c r="H41" s="35" t="str">
        <f>'Core Indicators'!AE41</f>
        <v>x</v>
      </c>
      <c r="I41" s="35" t="str">
        <f>'Core Indicators'!AM41</f>
        <v>x</v>
      </c>
      <c r="J41" s="35" t="str">
        <f>'Core Indicators'!AU41</f>
        <v>x</v>
      </c>
      <c r="K41" s="35" t="str">
        <f>'Core Indicators'!BC41</f>
        <v>x</v>
      </c>
      <c r="L41" s="35">
        <f>'Core Indicators'!BK41</f>
        <v>109</v>
      </c>
      <c r="M41" s="35" t="str">
        <f>'Core Indicators'!BS41</f>
        <v>x</v>
      </c>
      <c r="N41" s="35" t="str">
        <f>'Core Indicators'!CA41</f>
        <v>x</v>
      </c>
      <c r="O41" s="35" t="e">
        <f>'Core Indicators'!CI41</f>
        <v>#N/A</v>
      </c>
      <c r="P41" s="35" t="str">
        <f>'Core Indicators'!CQ41</f>
        <v>x</v>
      </c>
      <c r="Q41" s="35">
        <f>'Core Indicators'!DG41</f>
        <v>12541000</v>
      </c>
      <c r="R41" s="35" t="str">
        <f>'Core Indicators'!DO41</f>
        <v>x</v>
      </c>
      <c r="S41" s="35" t="str">
        <f>'Core Indicators'!DW41</f>
        <v>x</v>
      </c>
      <c r="T41" s="35" t="str">
        <f>'Core Indicators'!EE41</f>
        <v>x</v>
      </c>
      <c r="U41" s="35" t="str">
        <f>'Core Indicators'!EM41</f>
        <v>x</v>
      </c>
      <c r="V41" s="35" t="str">
        <f>'Core Indicators'!FC41</f>
        <v>x</v>
      </c>
      <c r="W41" s="35" t="str">
        <f>'Core Indicators'!FK41</f>
        <v>x</v>
      </c>
      <c r="X41" s="35" t="str">
        <f>'Core Indicators'!FS41</f>
        <v>x</v>
      </c>
      <c r="Y41" s="35">
        <f>'Core Indicators'!GA41</f>
        <v>1</v>
      </c>
      <c r="Z41" s="35">
        <f>'Core Indicators'!GI41</f>
        <v>1</v>
      </c>
      <c r="AA41" s="35">
        <f>'Core Indicators'!GQ41</f>
        <v>1</v>
      </c>
      <c r="AB41" s="35">
        <f>'Core Indicators'!GY41</f>
        <v>0</v>
      </c>
      <c r="AC41" s="35">
        <f>'Core Indicators'!HG41</f>
        <v>1</v>
      </c>
      <c r="AD41" s="35">
        <f>'Core Indicators'!HO41</f>
        <v>2</v>
      </c>
      <c r="AE41" s="35">
        <f>'Core Indicators'!HW41</f>
        <v>1</v>
      </c>
      <c r="AF41" s="35">
        <f>'Core Indicators'!IE41</f>
        <v>1</v>
      </c>
      <c r="AG41" s="35">
        <f>'Core Indicators'!IM41</f>
        <v>2</v>
      </c>
    </row>
    <row r="42" spans="1:33" ht="20.100000000000001" customHeight="1" x14ac:dyDescent="0.3">
      <c r="A42" s="196" t="str">
        <f>'Core Indicators'!A:A</f>
        <v>Afghan Refugees in Iran</v>
      </c>
      <c r="B42" s="196" t="str">
        <f>'Core Indicators'!B:B</f>
        <v>International displacement</v>
      </c>
      <c r="C42" s="196" t="str">
        <f>'Core Indicators'!C42</f>
        <v>IRN004</v>
      </c>
      <c r="D42" s="196" t="str">
        <f>'Core Indicators'!D42</f>
        <v>Iran</v>
      </c>
      <c r="E42" s="196" t="str">
        <f>'Core Indicators'!E42</f>
        <v>IRN</v>
      </c>
      <c r="F42" s="36">
        <f>'Core Indicators'!O42</f>
        <v>239561</v>
      </c>
      <c r="G42" s="36">
        <f>'Core Indicators'!W42</f>
        <v>24823000</v>
      </c>
      <c r="H42" s="36">
        <f>'Core Indicators'!AE42</f>
        <v>2780000</v>
      </c>
      <c r="I42" s="36">
        <f>'Core Indicators'!AM42</f>
        <v>2780000</v>
      </c>
      <c r="J42" s="36" t="str">
        <f>'Core Indicators'!AU42</f>
        <v>x</v>
      </c>
      <c r="K42" s="36" t="str">
        <f>'Core Indicators'!BC42</f>
        <v>x</v>
      </c>
      <c r="L42" s="36">
        <f>'Core Indicators'!BK42</f>
        <v>0</v>
      </c>
      <c r="M42" s="36" t="str">
        <f>'Core Indicators'!BS42</f>
        <v>x</v>
      </c>
      <c r="N42" s="36" t="str">
        <f>'Core Indicators'!CA42</f>
        <v>x</v>
      </c>
      <c r="O42" s="36" t="e">
        <f>'Core Indicators'!CI42</f>
        <v>#N/A</v>
      </c>
      <c r="P42" s="36" t="str">
        <f>'Core Indicators'!CQ42</f>
        <v>x</v>
      </c>
      <c r="Q42" s="36">
        <f>'Core Indicators'!DG42</f>
        <v>22043000</v>
      </c>
      <c r="R42" s="36">
        <f>'Core Indicators'!DO42</f>
        <v>0</v>
      </c>
      <c r="S42" s="36">
        <f>'Core Indicators'!DW42</f>
        <v>780000</v>
      </c>
      <c r="T42" s="36">
        <f>'Core Indicators'!EE42</f>
        <v>2000000</v>
      </c>
      <c r="U42" s="36">
        <f>'Core Indicators'!EM42</f>
        <v>0</v>
      </c>
      <c r="V42" s="36">
        <f>'Core Indicators'!FC42</f>
        <v>2</v>
      </c>
      <c r="W42" s="36" t="str">
        <f>'Core Indicators'!FK42</f>
        <v>x</v>
      </c>
      <c r="X42" s="36" t="str">
        <f>'Core Indicators'!FS42</f>
        <v>x</v>
      </c>
      <c r="Y42" s="36">
        <f>'Core Indicators'!GA42</f>
        <v>2</v>
      </c>
      <c r="Z42" s="36">
        <f>'Core Indicators'!GI42</f>
        <v>2</v>
      </c>
      <c r="AA42" s="36">
        <f>'Core Indicators'!GQ42</f>
        <v>2</v>
      </c>
      <c r="AB42" s="36">
        <f>'Core Indicators'!GY42</f>
        <v>0</v>
      </c>
      <c r="AC42" s="36">
        <f>'Core Indicators'!HG42</f>
        <v>2</v>
      </c>
      <c r="AD42" s="36">
        <f>'Core Indicators'!HO42</f>
        <v>2</v>
      </c>
      <c r="AE42" s="36">
        <f>'Core Indicators'!HW42</f>
        <v>1</v>
      </c>
      <c r="AF42" s="36">
        <f>'Core Indicators'!IE42</f>
        <v>1</v>
      </c>
      <c r="AG42" s="36">
        <f>'Core Indicators'!IM42</f>
        <v>2</v>
      </c>
    </row>
    <row r="43" spans="1:33" ht="20.100000000000001" customHeight="1" x14ac:dyDescent="0.3">
      <c r="A43" s="197" t="str">
        <f>'Core Indicators'!A:A</f>
        <v>Multiple crises in Iraq</v>
      </c>
      <c r="B43" s="197" t="str">
        <f>'Core Indicators'!B:B</f>
        <v>Multiple crises country</v>
      </c>
      <c r="C43" s="197" t="str">
        <f>'Core Indicators'!C43</f>
        <v>IRQ001</v>
      </c>
      <c r="D43" s="197" t="str">
        <f>'Core Indicators'!D43</f>
        <v>Iraq</v>
      </c>
      <c r="E43" s="197" t="str">
        <f>'Core Indicators'!E43</f>
        <v>IRQ</v>
      </c>
      <c r="F43" s="35">
        <f>'Core Indicators'!O43</f>
        <v>435051.99200000003</v>
      </c>
      <c r="G43" s="35">
        <f>'Core Indicators'!W43</f>
        <v>39310000</v>
      </c>
      <c r="H43" s="35">
        <f>'Core Indicators'!AE43</f>
        <v>6130000</v>
      </c>
      <c r="I43" s="35">
        <f>'Core Indicators'!AM43</f>
        <v>8402000</v>
      </c>
      <c r="J43" s="35" t="str">
        <f>'Core Indicators'!AU43</f>
        <v>x</v>
      </c>
      <c r="K43" s="35" t="str">
        <f>'Core Indicators'!BC43</f>
        <v>x</v>
      </c>
      <c r="L43" s="35">
        <f>'Core Indicators'!BK43</f>
        <v>1185</v>
      </c>
      <c r="M43" s="35" t="str">
        <f>'Core Indicators'!BS43</f>
        <v>x</v>
      </c>
      <c r="N43" s="35" t="str">
        <f>'Core Indicators'!CA43</f>
        <v>x</v>
      </c>
      <c r="O43" s="35" t="e">
        <f>'Core Indicators'!CI43</f>
        <v>#N/A</v>
      </c>
      <c r="P43" s="35">
        <f>'Core Indicators'!CQ43</f>
        <v>133900</v>
      </c>
      <c r="Q43" s="35">
        <f>'Core Indicators'!DG43</f>
        <v>33180000</v>
      </c>
      <c r="R43" s="35">
        <f>'Core Indicators'!DO43</f>
        <v>1785000</v>
      </c>
      <c r="S43" s="35">
        <f>'Core Indicators'!DW43</f>
        <v>242000</v>
      </c>
      <c r="T43" s="35">
        <f>'Core Indicators'!EE43</f>
        <v>2648000</v>
      </c>
      <c r="U43" s="35">
        <f>'Core Indicators'!EM43</f>
        <v>1455000</v>
      </c>
      <c r="V43" s="35">
        <f>'Core Indicators'!FC43</f>
        <v>5</v>
      </c>
      <c r="W43" s="35">
        <f>'Core Indicators'!FK43</f>
        <v>1500000</v>
      </c>
      <c r="X43" s="35">
        <f>'Core Indicators'!FS43</f>
        <v>300000</v>
      </c>
      <c r="Y43" s="35">
        <f>'Core Indicators'!GA43</f>
        <v>1</v>
      </c>
      <c r="Z43" s="35">
        <f>'Core Indicators'!GI43</f>
        <v>2</v>
      </c>
      <c r="AA43" s="35">
        <f>'Core Indicators'!GQ43</f>
        <v>2</v>
      </c>
      <c r="AB43" s="35">
        <f>'Core Indicators'!GY43</f>
        <v>0</v>
      </c>
      <c r="AC43" s="35">
        <f>'Core Indicators'!HG43</f>
        <v>2</v>
      </c>
      <c r="AD43" s="35">
        <f>'Core Indicators'!HO43</f>
        <v>3</v>
      </c>
      <c r="AE43" s="35">
        <f>'Core Indicators'!HW43</f>
        <v>0</v>
      </c>
      <c r="AF43" s="35">
        <f>'Core Indicators'!IE43</f>
        <v>3</v>
      </c>
      <c r="AG43" s="35">
        <f>'Core Indicators'!IM43</f>
        <v>2</v>
      </c>
    </row>
    <row r="44" spans="1:33" ht="20.100000000000001" customHeight="1" x14ac:dyDescent="0.3">
      <c r="A44" s="196" t="str">
        <f>'Core Indicators'!A:A</f>
        <v>Conflict  in Iraq</v>
      </c>
      <c r="B44" s="196" t="str">
        <f>'Core Indicators'!B:B</f>
        <v>Conflict</v>
      </c>
      <c r="C44" s="196" t="str">
        <f>'Core Indicators'!C44</f>
        <v>IRQ002</v>
      </c>
      <c r="D44" s="196" t="str">
        <f>'Core Indicators'!D44</f>
        <v>Iraq</v>
      </c>
      <c r="E44" s="196" t="str">
        <f>'Core Indicators'!E44</f>
        <v>IRQ</v>
      </c>
      <c r="F44" s="36">
        <f>'Core Indicators'!O44</f>
        <v>435052</v>
      </c>
      <c r="G44" s="36">
        <f>'Core Indicators'!W44</f>
        <v>6130000</v>
      </c>
      <c r="H44" s="36">
        <f>'Core Indicators'!AE44</f>
        <v>5825000</v>
      </c>
      <c r="I44" s="36">
        <f>'Core Indicators'!AM44</f>
        <v>8158000</v>
      </c>
      <c r="J44" s="36" t="str">
        <f>'Core Indicators'!AU44</f>
        <v>x</v>
      </c>
      <c r="K44" s="36" t="str">
        <f>'Core Indicators'!BC44</f>
        <v>x</v>
      </c>
      <c r="L44" s="36">
        <f>'Core Indicators'!BK44</f>
        <v>1185</v>
      </c>
      <c r="M44" s="36" t="str">
        <f>'Core Indicators'!BS44</f>
        <v>x</v>
      </c>
      <c r="N44" s="36" t="str">
        <f>'Core Indicators'!CA44</f>
        <v>x</v>
      </c>
      <c r="O44" s="36" t="e">
        <f>'Core Indicators'!CI44</f>
        <v>#N/A</v>
      </c>
      <c r="P44" s="36">
        <f>'Core Indicators'!CQ44</f>
        <v>133900</v>
      </c>
      <c r="Q44" s="36">
        <f>'Core Indicators'!DG44</f>
        <v>305000</v>
      </c>
      <c r="R44" s="36">
        <f>'Core Indicators'!DO44</f>
        <v>1725000</v>
      </c>
      <c r="S44" s="36">
        <f>'Core Indicators'!DW44</f>
        <v>164000</v>
      </c>
      <c r="T44" s="36">
        <f>'Core Indicators'!EE44</f>
        <v>2501000</v>
      </c>
      <c r="U44" s="36">
        <f>'Core Indicators'!EM44</f>
        <v>1435000</v>
      </c>
      <c r="V44" s="36">
        <f>'Core Indicators'!FC44</f>
        <v>5</v>
      </c>
      <c r="W44" s="36">
        <f>'Core Indicators'!FK44</f>
        <v>1500000</v>
      </c>
      <c r="X44" s="36">
        <f>'Core Indicators'!FS44</f>
        <v>300000</v>
      </c>
      <c r="Y44" s="36">
        <f>'Core Indicators'!GA44</f>
        <v>1</v>
      </c>
      <c r="Z44" s="36">
        <f>'Core Indicators'!GI44</f>
        <v>2</v>
      </c>
      <c r="AA44" s="36">
        <f>'Core Indicators'!GQ44</f>
        <v>2</v>
      </c>
      <c r="AB44" s="36">
        <f>'Core Indicators'!GY44</f>
        <v>0</v>
      </c>
      <c r="AC44" s="36">
        <f>'Core Indicators'!HG44</f>
        <v>2</v>
      </c>
      <c r="AD44" s="36">
        <f>'Core Indicators'!HO44</f>
        <v>3</v>
      </c>
      <c r="AE44" s="36">
        <f>'Core Indicators'!HW44</f>
        <v>0</v>
      </c>
      <c r="AF44" s="36">
        <f>'Core Indicators'!IE44</f>
        <v>3</v>
      </c>
      <c r="AG44" s="36">
        <f>'Core Indicators'!IM44</f>
        <v>2</v>
      </c>
    </row>
    <row r="45" spans="1:33" ht="20.100000000000001" customHeight="1" x14ac:dyDescent="0.3">
      <c r="A45" s="197" t="str">
        <f>'Core Indicators'!A:A</f>
        <v>Syrian and Palestinian refugees in iraq</v>
      </c>
      <c r="B45" s="197" t="str">
        <f>'Core Indicators'!B:B</f>
        <v>International displacement</v>
      </c>
      <c r="C45" s="197" t="str">
        <f>'Core Indicators'!C45</f>
        <v>IRQ003</v>
      </c>
      <c r="D45" s="197" t="str">
        <f>'Core Indicators'!D45</f>
        <v>Iraq</v>
      </c>
      <c r="E45" s="197" t="str">
        <f>'Core Indicators'!E45</f>
        <v>IRQ</v>
      </c>
      <c r="F45" s="35">
        <f>'Core Indicators'!O45</f>
        <v>40643</v>
      </c>
      <c r="G45" s="35">
        <f>'Core Indicators'!W45</f>
        <v>5138000</v>
      </c>
      <c r="H45" s="35">
        <f>'Core Indicators'!AE45</f>
        <v>477000</v>
      </c>
      <c r="I45" s="35">
        <f>'Core Indicators'!AM45</f>
        <v>245000</v>
      </c>
      <c r="J45" s="35" t="str">
        <f>'Core Indicators'!AU45</f>
        <v>x</v>
      </c>
      <c r="K45" s="35" t="str">
        <f>'Core Indicators'!BC45</f>
        <v>x</v>
      </c>
      <c r="L45" s="35">
        <f>'Core Indicators'!BK45</f>
        <v>0</v>
      </c>
      <c r="M45" s="35" t="str">
        <f>'Core Indicators'!BS45</f>
        <v>x</v>
      </c>
      <c r="N45" s="35">
        <f>'Core Indicators'!CA45</f>
        <v>0</v>
      </c>
      <c r="O45" s="35" t="e">
        <f>'Core Indicators'!CI45</f>
        <v>#N/A</v>
      </c>
      <c r="P45" s="35" t="str">
        <f>'Core Indicators'!CQ45</f>
        <v>x</v>
      </c>
      <c r="Q45" s="35">
        <f>'Core Indicators'!DG45</f>
        <v>4661000</v>
      </c>
      <c r="R45" s="35">
        <f>'Core Indicators'!DO45</f>
        <v>0</v>
      </c>
      <c r="S45" s="35">
        <f>'Core Indicators'!DW45</f>
        <v>310000</v>
      </c>
      <c r="T45" s="35">
        <f>'Core Indicators'!EE45</f>
        <v>147000</v>
      </c>
      <c r="U45" s="35">
        <f>'Core Indicators'!EM45</f>
        <v>20000</v>
      </c>
      <c r="V45" s="35">
        <f>'Core Indicators'!FC45</f>
        <v>5</v>
      </c>
      <c r="W45" s="35" t="str">
        <f>'Core Indicators'!FK45</f>
        <v>x</v>
      </c>
      <c r="X45" s="35">
        <f>'Core Indicators'!FS45</f>
        <v>0</v>
      </c>
      <c r="Y45" s="35">
        <f>'Core Indicators'!GA45</f>
        <v>1</v>
      </c>
      <c r="Z45" s="35">
        <f>'Core Indicators'!GI45</f>
        <v>1</v>
      </c>
      <c r="AA45" s="35">
        <f>'Core Indicators'!GQ45</f>
        <v>0</v>
      </c>
      <c r="AB45" s="35">
        <f>'Core Indicators'!GY45</f>
        <v>0</v>
      </c>
      <c r="AC45" s="35">
        <f>'Core Indicators'!HG45</f>
        <v>0</v>
      </c>
      <c r="AD45" s="35">
        <f>'Core Indicators'!HO45</f>
        <v>2</v>
      </c>
      <c r="AE45" s="35">
        <f>'Core Indicators'!HW45</f>
        <v>0</v>
      </c>
      <c r="AF45" s="35">
        <f>'Core Indicators'!IE45</f>
        <v>3</v>
      </c>
      <c r="AG45" s="35">
        <f>'Core Indicators'!IM45</f>
        <v>1</v>
      </c>
    </row>
    <row r="46" spans="1:33" ht="20.100000000000001" customHeight="1" x14ac:dyDescent="0.3">
      <c r="A46" s="196" t="str">
        <f>'Core Indicators'!A:A</f>
        <v>Mixed migration flows in Italy</v>
      </c>
      <c r="B46" s="196" t="str">
        <f>'Core Indicators'!B:B</f>
        <v>International displacement</v>
      </c>
      <c r="C46" s="196" t="str">
        <f>'Core Indicators'!C46</f>
        <v>ITA002</v>
      </c>
      <c r="D46" s="196" t="str">
        <f>'Core Indicators'!D46</f>
        <v>Italy</v>
      </c>
      <c r="E46" s="196" t="str">
        <f>'Core Indicators'!E46</f>
        <v>ITA</v>
      </c>
      <c r="F46" s="36">
        <f>'Core Indicators'!O46</f>
        <v>41054</v>
      </c>
      <c r="G46" s="36">
        <f>'Core Indicators'!W46</f>
        <v>7120000</v>
      </c>
      <c r="H46" s="36" t="str">
        <f>'Core Indicators'!AE46</f>
        <v>x</v>
      </c>
      <c r="I46" s="36" t="str">
        <f>'Core Indicators'!AM46</f>
        <v>x</v>
      </c>
      <c r="J46" s="36" t="str">
        <f>'Core Indicators'!AU46</f>
        <v>x</v>
      </c>
      <c r="K46" s="36" t="str">
        <f>'Core Indicators'!BC46</f>
        <v>x</v>
      </c>
      <c r="L46" s="36">
        <f>'Core Indicators'!BK46</f>
        <v>238</v>
      </c>
      <c r="M46" s="36" t="str">
        <f>'Core Indicators'!BS46</f>
        <v>x</v>
      </c>
      <c r="N46" s="36">
        <f>'Core Indicators'!CA46</f>
        <v>0</v>
      </c>
      <c r="O46" s="36" t="e">
        <f>'Core Indicators'!CI46</f>
        <v>#N/A</v>
      </c>
      <c r="P46" s="36" t="str">
        <f>'Core Indicators'!CQ46</f>
        <v>x</v>
      </c>
      <c r="Q46" s="36">
        <f>'Core Indicators'!DG46</f>
        <v>7120000</v>
      </c>
      <c r="R46" s="36" t="str">
        <f>'Core Indicators'!DO46</f>
        <v>x</v>
      </c>
      <c r="S46" s="36" t="str">
        <f>'Core Indicators'!DW46</f>
        <v>x</v>
      </c>
      <c r="T46" s="36" t="str">
        <f>'Core Indicators'!EE46</f>
        <v>x</v>
      </c>
      <c r="U46" s="36" t="str">
        <f>'Core Indicators'!EM46</f>
        <v>x</v>
      </c>
      <c r="V46" s="36">
        <f>'Core Indicators'!FC46</f>
        <v>2</v>
      </c>
      <c r="W46" s="36" t="str">
        <f>'Core Indicators'!FK46</f>
        <v>x</v>
      </c>
      <c r="X46" s="36" t="str">
        <f>'Core Indicators'!FS46</f>
        <v>x</v>
      </c>
      <c r="Y46" s="36">
        <f>'Core Indicators'!GA46</f>
        <v>1</v>
      </c>
      <c r="Z46" s="36">
        <f>'Core Indicators'!GI46</f>
        <v>1</v>
      </c>
      <c r="AA46" s="36">
        <f>'Core Indicators'!GQ46</f>
        <v>1</v>
      </c>
      <c r="AB46" s="36">
        <f>'Core Indicators'!GY46</f>
        <v>0</v>
      </c>
      <c r="AC46" s="36">
        <f>'Core Indicators'!HG46</f>
        <v>1</v>
      </c>
      <c r="AD46" s="36">
        <f>'Core Indicators'!HO46</f>
        <v>1</v>
      </c>
      <c r="AE46" s="36">
        <f>'Core Indicators'!HW46</f>
        <v>0</v>
      </c>
      <c r="AF46" s="36">
        <f>'Core Indicators'!IE46</f>
        <v>0</v>
      </c>
      <c r="AG46" s="36">
        <f>'Core Indicators'!IM46</f>
        <v>0</v>
      </c>
    </row>
    <row r="47" spans="1:33" ht="20.100000000000001" customHeight="1" x14ac:dyDescent="0.3">
      <c r="A47" s="197" t="str">
        <f>'Core Indicators'!A:A</f>
        <v>Syrian refugees in Jordan</v>
      </c>
      <c r="B47" s="197" t="str">
        <f>'Core Indicators'!B:B</f>
        <v>International displacement</v>
      </c>
      <c r="C47" s="197" t="str">
        <f>'Core Indicators'!C47</f>
        <v>JOR002</v>
      </c>
      <c r="D47" s="197" t="str">
        <f>'Core Indicators'!D47</f>
        <v>Jordan</v>
      </c>
      <c r="E47" s="197" t="str">
        <f>'Core Indicators'!E47</f>
        <v>JOR</v>
      </c>
      <c r="F47" s="35">
        <f>'Core Indicators'!O47</f>
        <v>40463</v>
      </c>
      <c r="G47" s="35">
        <f>'Core Indicators'!W47</f>
        <v>8708000</v>
      </c>
      <c r="H47" s="35">
        <f>'Core Indicators'!AE47</f>
        <v>1917000</v>
      </c>
      <c r="I47" s="35">
        <f>'Core Indicators'!AM47</f>
        <v>1397000</v>
      </c>
      <c r="J47" s="35" t="str">
        <f>'Core Indicators'!AU47</f>
        <v>x</v>
      </c>
      <c r="K47" s="35" t="str">
        <f>'Core Indicators'!BC47</f>
        <v>x</v>
      </c>
      <c r="L47" s="35">
        <f>'Core Indicators'!BK47</f>
        <v>0</v>
      </c>
      <c r="M47" s="35" t="str">
        <f>'Core Indicators'!BS47</f>
        <v>x</v>
      </c>
      <c r="N47" s="35" t="str">
        <f>'Core Indicators'!CA47</f>
        <v>x</v>
      </c>
      <c r="O47" s="35" t="e">
        <f>'Core Indicators'!CI47</f>
        <v>#N/A</v>
      </c>
      <c r="P47" s="35" t="str">
        <f>'Core Indicators'!CQ47</f>
        <v>x</v>
      </c>
      <c r="Q47" s="35">
        <f>'Core Indicators'!DG47</f>
        <v>6790000</v>
      </c>
      <c r="R47" s="35">
        <f>'Core Indicators'!DO47</f>
        <v>609000</v>
      </c>
      <c r="S47" s="35">
        <f>'Core Indicators'!DW47</f>
        <v>785000</v>
      </c>
      <c r="T47" s="35">
        <f>'Core Indicators'!EE47</f>
        <v>523000</v>
      </c>
      <c r="U47" s="35">
        <f>'Core Indicators'!EM47</f>
        <v>0</v>
      </c>
      <c r="V47" s="35">
        <f>'Core Indicators'!FC47</f>
        <v>2</v>
      </c>
      <c r="W47" s="35" t="str">
        <f>'Core Indicators'!FK47</f>
        <v>x</v>
      </c>
      <c r="X47" s="35" t="str">
        <f>'Core Indicators'!FS47</f>
        <v>x</v>
      </c>
      <c r="Y47" s="35">
        <f>'Core Indicators'!GA47</f>
        <v>1</v>
      </c>
      <c r="Z47" s="35">
        <f>'Core Indicators'!GI47</f>
        <v>1</v>
      </c>
      <c r="AA47" s="35">
        <f>'Core Indicators'!GQ47</f>
        <v>0</v>
      </c>
      <c r="AB47" s="35">
        <f>'Core Indicators'!GY47</f>
        <v>0</v>
      </c>
      <c r="AC47" s="35">
        <f>'Core Indicators'!HG47</f>
        <v>2</v>
      </c>
      <c r="AD47" s="35">
        <f>'Core Indicators'!HO47</f>
        <v>1</v>
      </c>
      <c r="AE47" s="35">
        <f>'Core Indicators'!HW47</f>
        <v>2</v>
      </c>
      <c r="AF47" s="35">
        <f>'Core Indicators'!IE47</f>
        <v>0</v>
      </c>
      <c r="AG47" s="35">
        <f>'Core Indicators'!IM47</f>
        <v>2</v>
      </c>
    </row>
    <row r="48" spans="1:33" ht="20.100000000000001" customHeight="1" x14ac:dyDescent="0.3">
      <c r="A48" s="196" t="str">
        <f>'Core Indicators'!A:A</f>
        <v>Refugee situation in Kenya</v>
      </c>
      <c r="B48" s="196" t="str">
        <f>'Core Indicators'!B:B</f>
        <v>International displacement</v>
      </c>
      <c r="C48" s="196" t="str">
        <f>'Core Indicators'!C48</f>
        <v>KEN002</v>
      </c>
      <c r="D48" s="196" t="str">
        <f>'Core Indicators'!D48</f>
        <v>Kenya</v>
      </c>
      <c r="E48" s="196" t="str">
        <f>'Core Indicators'!E48</f>
        <v>KEN</v>
      </c>
      <c r="F48" s="36">
        <f>'Core Indicators'!O48</f>
        <v>113673</v>
      </c>
      <c r="G48" s="36">
        <f>'Core Indicators'!W48</f>
        <v>6684000</v>
      </c>
      <c r="H48" s="36">
        <f>'Core Indicators'!AE48</f>
        <v>519000</v>
      </c>
      <c r="I48" s="36">
        <f>'Core Indicators'!AM48</f>
        <v>519000</v>
      </c>
      <c r="J48" s="36">
        <f>'Core Indicators'!AU48</f>
        <v>0</v>
      </c>
      <c r="K48" s="36" t="str">
        <f>'Core Indicators'!BC48</f>
        <v>x</v>
      </c>
      <c r="L48" s="36" t="str">
        <f>'Core Indicators'!BK48</f>
        <v>x</v>
      </c>
      <c r="M48" s="36">
        <f>'Core Indicators'!BS48</f>
        <v>0</v>
      </c>
      <c r="N48" s="36">
        <f>'Core Indicators'!CA48</f>
        <v>0</v>
      </c>
      <c r="O48" s="36" t="e">
        <f>'Core Indicators'!CI48</f>
        <v>#N/A</v>
      </c>
      <c r="P48" s="36" t="str">
        <f>'Core Indicators'!CQ48</f>
        <v>x</v>
      </c>
      <c r="Q48" s="36">
        <f>'Core Indicators'!DG48</f>
        <v>6165000</v>
      </c>
      <c r="R48" s="36">
        <f>'Core Indicators'!DO48</f>
        <v>0</v>
      </c>
      <c r="S48" s="36">
        <f>'Core Indicators'!DW48</f>
        <v>519000</v>
      </c>
      <c r="T48" s="36">
        <f>'Core Indicators'!EE48</f>
        <v>0</v>
      </c>
      <c r="U48" s="36">
        <f>'Core Indicators'!EM48</f>
        <v>0</v>
      </c>
      <c r="V48" s="36">
        <f>'Core Indicators'!FC48</f>
        <v>2</v>
      </c>
      <c r="W48" s="36" t="str">
        <f>'Core Indicators'!FK48</f>
        <v>x</v>
      </c>
      <c r="X48" s="36" t="str">
        <f>'Core Indicators'!FS48</f>
        <v>x</v>
      </c>
      <c r="Y48" s="36">
        <f>'Core Indicators'!GA48</f>
        <v>0</v>
      </c>
      <c r="Z48" s="36">
        <f>'Core Indicators'!GI48</f>
        <v>0</v>
      </c>
      <c r="AA48" s="36">
        <f>'Core Indicators'!GQ48</f>
        <v>0</v>
      </c>
      <c r="AB48" s="36">
        <f>'Core Indicators'!GY48</f>
        <v>0</v>
      </c>
      <c r="AC48" s="36">
        <f>'Core Indicators'!HG48</f>
        <v>0</v>
      </c>
      <c r="AD48" s="36">
        <f>'Core Indicators'!HO48</f>
        <v>0</v>
      </c>
      <c r="AE48" s="36">
        <f>'Core Indicators'!HW48</f>
        <v>0</v>
      </c>
      <c r="AF48" s="36">
        <f>'Core Indicators'!IE48</f>
        <v>1</v>
      </c>
      <c r="AG48" s="36">
        <f>'Core Indicators'!IM48</f>
        <v>0</v>
      </c>
    </row>
    <row r="49" spans="1:33" ht="20.100000000000001" customHeight="1" x14ac:dyDescent="0.3">
      <c r="A49" s="197" t="str">
        <f>'Core Indicators'!A:A</f>
        <v>Syrian refugees in Lebanon</v>
      </c>
      <c r="B49" s="197" t="str">
        <f>'Core Indicators'!B:B</f>
        <v>International displacement</v>
      </c>
      <c r="C49" s="197" t="str">
        <f>'Core Indicators'!C49</f>
        <v>LBN002</v>
      </c>
      <c r="D49" s="197" t="str">
        <f>'Core Indicators'!D49</f>
        <v>Lebanon</v>
      </c>
      <c r="E49" s="197" t="str">
        <f>'Core Indicators'!E49</f>
        <v>LBN</v>
      </c>
      <c r="F49" s="35">
        <f>'Core Indicators'!O49</f>
        <v>10201.200000000001</v>
      </c>
      <c r="G49" s="35">
        <f>'Core Indicators'!W49</f>
        <v>6856000</v>
      </c>
      <c r="H49" s="35">
        <f>'Core Indicators'!AE49</f>
        <v>3503000</v>
      </c>
      <c r="I49" s="35">
        <f>'Core Indicators'!AM49</f>
        <v>3503000</v>
      </c>
      <c r="J49" s="35" t="str">
        <f>'Core Indicators'!AU49</f>
        <v>x</v>
      </c>
      <c r="K49" s="35">
        <f>'Core Indicators'!BC49</f>
        <v>0</v>
      </c>
      <c r="L49" s="35">
        <f>'Core Indicators'!BK49</f>
        <v>0</v>
      </c>
      <c r="M49" s="35" t="str">
        <f>'Core Indicators'!BS49</f>
        <v>x</v>
      </c>
      <c r="N49" s="35" t="str">
        <f>'Core Indicators'!CA49</f>
        <v>x</v>
      </c>
      <c r="O49" s="35" t="e">
        <f>'Core Indicators'!CI49</f>
        <v>#N/A</v>
      </c>
      <c r="P49" s="35" t="str">
        <f>'Core Indicators'!CQ49</f>
        <v>x</v>
      </c>
      <c r="Q49" s="35">
        <f>'Core Indicators'!DG49</f>
        <v>3353000</v>
      </c>
      <c r="R49" s="35">
        <f>'Core Indicators'!DO49</f>
        <v>295000</v>
      </c>
      <c r="S49" s="35">
        <f>'Core Indicators'!DW49</f>
        <v>1575000</v>
      </c>
      <c r="T49" s="35">
        <f>'Core Indicators'!EE49</f>
        <v>1573000</v>
      </c>
      <c r="U49" s="35">
        <f>'Core Indicators'!EM49</f>
        <v>60000</v>
      </c>
      <c r="V49" s="35">
        <f>'Core Indicators'!FC49</f>
        <v>2</v>
      </c>
      <c r="W49" s="35" t="str">
        <f>'Core Indicators'!FK49</f>
        <v>x</v>
      </c>
      <c r="X49" s="35" t="str">
        <f>'Core Indicators'!FS49</f>
        <v>x</v>
      </c>
      <c r="Y49" s="35">
        <f>'Core Indicators'!GA49</f>
        <v>1</v>
      </c>
      <c r="Z49" s="35">
        <f>'Core Indicators'!GI49</f>
        <v>2</v>
      </c>
      <c r="AA49" s="35">
        <f>'Core Indicators'!GQ49</f>
        <v>2</v>
      </c>
      <c r="AB49" s="35">
        <f>'Core Indicators'!GY49</f>
        <v>0</v>
      </c>
      <c r="AC49" s="35">
        <f>'Core Indicators'!HG49</f>
        <v>2</v>
      </c>
      <c r="AD49" s="35">
        <f>'Core Indicators'!HO49</f>
        <v>2</v>
      </c>
      <c r="AE49" s="35">
        <f>'Core Indicators'!HW49</f>
        <v>0</v>
      </c>
      <c r="AF49" s="35">
        <f>'Core Indicators'!IE49</f>
        <v>3</v>
      </c>
      <c r="AG49" s="35">
        <f>'Core Indicators'!IM49</f>
        <v>1</v>
      </c>
    </row>
    <row r="50" spans="1:33" ht="20.100000000000001" customHeight="1" x14ac:dyDescent="0.3">
      <c r="A50" s="196" t="str">
        <f>'Core Indicators'!A:A</f>
        <v>Socioeconomic crisis in Lebanon</v>
      </c>
      <c r="B50" s="196" t="str">
        <f>'Core Indicators'!B:B</f>
        <v>Political and economic crisis</v>
      </c>
      <c r="C50" s="196" t="str">
        <f>'Core Indicators'!C50</f>
        <v>LBN004</v>
      </c>
      <c r="D50" s="196" t="str">
        <f>'Core Indicators'!D50</f>
        <v>Lebanon</v>
      </c>
      <c r="E50" s="196" t="str">
        <f>'Core Indicators'!E50</f>
        <v>LBN</v>
      </c>
      <c r="F50" s="36">
        <f>'Core Indicators'!O50</f>
        <v>10201.200000000001</v>
      </c>
      <c r="G50" s="36">
        <f>'Core Indicators'!W50</f>
        <v>6856000</v>
      </c>
      <c r="H50" s="36">
        <f>'Core Indicators'!AE50</f>
        <v>6856000</v>
      </c>
      <c r="I50" s="36" t="str">
        <f>'Core Indicators'!AM50</f>
        <v>x</v>
      </c>
      <c r="J50" s="36" t="str">
        <f>'Core Indicators'!AU50</f>
        <v>x</v>
      </c>
      <c r="K50" s="36" t="str">
        <f>'Core Indicators'!BC50</f>
        <v>x</v>
      </c>
      <c r="L50" s="36">
        <f>'Core Indicators'!BK50</f>
        <v>14</v>
      </c>
      <c r="M50" s="36" t="str">
        <f>'Core Indicators'!BS50</f>
        <v>x</v>
      </c>
      <c r="N50" s="36" t="str">
        <f>'Core Indicators'!CA50</f>
        <v>x</v>
      </c>
      <c r="O50" s="36" t="e">
        <f>'Core Indicators'!CI50</f>
        <v>#N/A</v>
      </c>
      <c r="P50" s="36" t="str">
        <f>'Core Indicators'!CQ50</f>
        <v>x</v>
      </c>
      <c r="Q50" s="36">
        <f>'Core Indicators'!DG50</f>
        <v>0</v>
      </c>
      <c r="R50" s="36">
        <f>'Core Indicators'!DO50</f>
        <v>2174000</v>
      </c>
      <c r="S50" s="36">
        <f>'Core Indicators'!DW50</f>
        <v>1658000</v>
      </c>
      <c r="T50" s="36">
        <f>'Core Indicators'!EE50</f>
        <v>2964000</v>
      </c>
      <c r="U50" s="36">
        <f>'Core Indicators'!EM50</f>
        <v>60000</v>
      </c>
      <c r="V50" s="36">
        <f>'Core Indicators'!FC50</f>
        <v>3</v>
      </c>
      <c r="W50" s="36" t="str">
        <f>'Core Indicators'!FK50</f>
        <v>x</v>
      </c>
      <c r="X50" s="36" t="str">
        <f>'Core Indicators'!FS50</f>
        <v>x</v>
      </c>
      <c r="Y50" s="36">
        <f>'Core Indicators'!GA50</f>
        <v>1</v>
      </c>
      <c r="Z50" s="36">
        <f>'Core Indicators'!GI50</f>
        <v>2</v>
      </c>
      <c r="AA50" s="36">
        <f>'Core Indicators'!GQ50</f>
        <v>2</v>
      </c>
      <c r="AB50" s="36">
        <f>'Core Indicators'!GY50</f>
        <v>0</v>
      </c>
      <c r="AC50" s="36">
        <f>'Core Indicators'!HG50</f>
        <v>2</v>
      </c>
      <c r="AD50" s="36">
        <f>'Core Indicators'!HO50</f>
        <v>2</v>
      </c>
      <c r="AE50" s="36">
        <f>'Core Indicators'!HW50</f>
        <v>0</v>
      </c>
      <c r="AF50" s="36">
        <f>'Core Indicators'!IE50</f>
        <v>3</v>
      </c>
      <c r="AG50" s="36">
        <f>'Core Indicators'!IM50</f>
        <v>1</v>
      </c>
    </row>
    <row r="51" spans="1:33" ht="20.100000000000001" customHeight="1" x14ac:dyDescent="0.3">
      <c r="A51" s="197" t="str">
        <f>'Core Indicators'!A:A</f>
        <v>Complex crisis in Libya</v>
      </c>
      <c r="B51" s="197" t="str">
        <f>'Core Indicators'!B:B</f>
        <v>Multiple crises country</v>
      </c>
      <c r="C51" s="197" t="str">
        <f>'Core Indicators'!C51</f>
        <v>LBY001</v>
      </c>
      <c r="D51" s="197" t="str">
        <f>'Core Indicators'!D51</f>
        <v>Libya</v>
      </c>
      <c r="E51" s="197" t="str">
        <f>'Core Indicators'!E51</f>
        <v>LBY</v>
      </c>
      <c r="F51" s="35">
        <f>'Core Indicators'!O51</f>
        <v>1759540</v>
      </c>
      <c r="G51" s="35">
        <f>'Core Indicators'!W51</f>
        <v>7400000</v>
      </c>
      <c r="H51" s="35">
        <f>'Core Indicators'!AE51</f>
        <v>1800000</v>
      </c>
      <c r="I51" s="35">
        <f>'Core Indicators'!AM51</f>
        <v>1467000</v>
      </c>
      <c r="J51" s="35" t="str">
        <f>'Core Indicators'!AU51</f>
        <v>x</v>
      </c>
      <c r="K51" s="35" t="str">
        <f>'Core Indicators'!BC51</f>
        <v>x</v>
      </c>
      <c r="L51" s="35">
        <f>'Core Indicators'!BK51</f>
        <v>630</v>
      </c>
      <c r="M51" s="35" t="str">
        <f>'Core Indicators'!BS51</f>
        <v>x</v>
      </c>
      <c r="N51" s="35" t="str">
        <f>'Core Indicators'!CA51</f>
        <v>x</v>
      </c>
      <c r="O51" s="35" t="e">
        <f>'Core Indicators'!CI51</f>
        <v>#N/A</v>
      </c>
      <c r="P51" s="35" t="str">
        <f>'Core Indicators'!CQ51</f>
        <v>x</v>
      </c>
      <c r="Q51" s="35">
        <f>'Core Indicators'!DG51</f>
        <v>4900000</v>
      </c>
      <c r="R51" s="35">
        <f>'Core Indicators'!DO51</f>
        <v>1200000</v>
      </c>
      <c r="S51" s="35">
        <f>'Core Indicators'!DW51</f>
        <v>871000</v>
      </c>
      <c r="T51" s="35">
        <f>'Core Indicators'!EE51</f>
        <v>273000</v>
      </c>
      <c r="U51" s="35">
        <f>'Core Indicators'!EM51</f>
        <v>156000</v>
      </c>
      <c r="V51" s="35">
        <f>'Core Indicators'!FC51</f>
        <v>5</v>
      </c>
      <c r="W51" s="35">
        <f>'Core Indicators'!FK51</f>
        <v>198000</v>
      </c>
      <c r="X51" s="35">
        <f>'Core Indicators'!FS51</f>
        <v>633000</v>
      </c>
      <c r="Y51" s="35">
        <f>'Core Indicators'!GA51</f>
        <v>1</v>
      </c>
      <c r="Z51" s="35">
        <f>'Core Indicators'!GI51</f>
        <v>3</v>
      </c>
      <c r="AA51" s="35">
        <f>'Core Indicators'!GQ51</f>
        <v>3</v>
      </c>
      <c r="AB51" s="35">
        <f>'Core Indicators'!GY51</f>
        <v>3</v>
      </c>
      <c r="AC51" s="35">
        <f>'Core Indicators'!HG51</f>
        <v>2</v>
      </c>
      <c r="AD51" s="35">
        <f>'Core Indicators'!HO51</f>
        <v>3</v>
      </c>
      <c r="AE51" s="35">
        <f>'Core Indicators'!HW51</f>
        <v>3</v>
      </c>
      <c r="AF51" s="35">
        <f>'Core Indicators'!IE51</f>
        <v>1</v>
      </c>
      <c r="AG51" s="35">
        <f>'Core Indicators'!IM51</f>
        <v>3</v>
      </c>
    </row>
    <row r="52" spans="1:33" ht="20.100000000000001" customHeight="1" x14ac:dyDescent="0.3">
      <c r="A52" s="196" t="str">
        <f>'Core Indicators'!A:A</f>
        <v>Mixed migration flows in Libya</v>
      </c>
      <c r="B52" s="196" t="str">
        <f>'Core Indicators'!B:B</f>
        <v>International displacement</v>
      </c>
      <c r="C52" s="196" t="str">
        <f>'Core Indicators'!C52</f>
        <v>LBY002</v>
      </c>
      <c r="D52" s="196" t="str">
        <f>'Core Indicators'!D52</f>
        <v>Libya</v>
      </c>
      <c r="E52" s="196" t="str">
        <f>'Core Indicators'!E52</f>
        <v>LBY</v>
      </c>
      <c r="F52" s="36">
        <f>'Core Indicators'!O52</f>
        <v>1759540</v>
      </c>
      <c r="G52" s="36">
        <f>'Core Indicators'!W52</f>
        <v>7400000</v>
      </c>
      <c r="H52" s="36">
        <f>'Core Indicators'!AE52</f>
        <v>576000</v>
      </c>
      <c r="I52" s="36">
        <f>'Core Indicators'!AM52</f>
        <v>576000</v>
      </c>
      <c r="J52" s="36" t="str">
        <f>'Core Indicators'!AU52</f>
        <v>x</v>
      </c>
      <c r="K52" s="36" t="str">
        <f>'Core Indicators'!BC52</f>
        <v>x</v>
      </c>
      <c r="L52" s="36">
        <f>'Core Indicators'!BK52</f>
        <v>604</v>
      </c>
      <c r="M52" s="36" t="str">
        <f>'Core Indicators'!BS52</f>
        <v>x</v>
      </c>
      <c r="N52" s="36" t="str">
        <f>'Core Indicators'!CA52</f>
        <v>x</v>
      </c>
      <c r="O52" s="36" t="e">
        <f>'Core Indicators'!CI52</f>
        <v>#N/A</v>
      </c>
      <c r="P52" s="36" t="str">
        <f>'Core Indicators'!CQ52</f>
        <v>x</v>
      </c>
      <c r="Q52" s="36">
        <f>'Core Indicators'!DG52</f>
        <v>6824000</v>
      </c>
      <c r="R52" s="36">
        <f>'Core Indicators'!DO52</f>
        <v>228000</v>
      </c>
      <c r="S52" s="36">
        <f>'Core Indicators'!DW52</f>
        <v>65000</v>
      </c>
      <c r="T52" s="36">
        <f>'Core Indicators'!EE52</f>
        <v>4000</v>
      </c>
      <c r="U52" s="36">
        <f>'Core Indicators'!EM52</f>
        <v>3000</v>
      </c>
      <c r="V52" s="36">
        <f>'Core Indicators'!FC52</f>
        <v>2</v>
      </c>
      <c r="W52" s="36">
        <f>'Core Indicators'!FK52</f>
        <v>79000</v>
      </c>
      <c r="X52" s="36">
        <f>'Core Indicators'!FS52</f>
        <v>229000</v>
      </c>
      <c r="Y52" s="36">
        <f>'Core Indicators'!GA52</f>
        <v>1</v>
      </c>
      <c r="Z52" s="36">
        <f>'Core Indicators'!GI52</f>
        <v>3</v>
      </c>
      <c r="AA52" s="36">
        <f>'Core Indicators'!GQ52</f>
        <v>3</v>
      </c>
      <c r="AB52" s="36">
        <f>'Core Indicators'!GY52</f>
        <v>0</v>
      </c>
      <c r="AC52" s="36">
        <f>'Core Indicators'!HG52</f>
        <v>2</v>
      </c>
      <c r="AD52" s="36">
        <f>'Core Indicators'!HO52</f>
        <v>3</v>
      </c>
      <c r="AE52" s="36">
        <f>'Core Indicators'!HW52</f>
        <v>3</v>
      </c>
      <c r="AF52" s="36">
        <f>'Core Indicators'!IE52</f>
        <v>1</v>
      </c>
      <c r="AG52" s="36">
        <f>'Core Indicators'!IM52</f>
        <v>3</v>
      </c>
    </row>
    <row r="53" spans="1:33" ht="20.100000000000001" customHeight="1" x14ac:dyDescent="0.3">
      <c r="A53" s="197" t="str">
        <f>'Core Indicators'!A:A</f>
        <v>Drought in Lesotho</v>
      </c>
      <c r="B53" s="197" t="str">
        <f>'Core Indicators'!B:B</f>
        <v>Drought</v>
      </c>
      <c r="C53" s="197" t="str">
        <f>'Core Indicators'!C53</f>
        <v>LSO002</v>
      </c>
      <c r="D53" s="197" t="str">
        <f>'Core Indicators'!D53</f>
        <v>Lesotho</v>
      </c>
      <c r="E53" s="197" t="str">
        <f>'Core Indicators'!E53</f>
        <v>LSO</v>
      </c>
      <c r="F53" s="35">
        <f>'Core Indicators'!O53</f>
        <v>30400</v>
      </c>
      <c r="G53" s="35">
        <f>'Core Indicators'!W53</f>
        <v>1467000</v>
      </c>
      <c r="H53" s="35">
        <f>'Core Indicators'!AE53</f>
        <v>1062000</v>
      </c>
      <c r="I53" s="35" t="str">
        <f>'Core Indicators'!AM53</f>
        <v>x</v>
      </c>
      <c r="J53" s="35">
        <f>'Core Indicators'!AU53</f>
        <v>0</v>
      </c>
      <c r="K53" s="35">
        <f>'Core Indicators'!BC53</f>
        <v>0</v>
      </c>
      <c r="L53" s="35">
        <f>'Core Indicators'!BK53</f>
        <v>0</v>
      </c>
      <c r="M53" s="35">
        <f>'Core Indicators'!BS53</f>
        <v>0</v>
      </c>
      <c r="N53" s="35">
        <f>'Core Indicators'!CA53</f>
        <v>0</v>
      </c>
      <c r="O53" s="35" t="e">
        <f>'Core Indicators'!CI53</f>
        <v>#N/A</v>
      </c>
      <c r="P53" s="35" t="str">
        <f>'Core Indicators'!CQ53</f>
        <v>x</v>
      </c>
      <c r="Q53" s="35">
        <f>'Core Indicators'!DG53</f>
        <v>405000</v>
      </c>
      <c r="R53" s="35">
        <f>'Core Indicators'!DO53</f>
        <v>480000</v>
      </c>
      <c r="S53" s="35">
        <f>'Core Indicators'!DW53</f>
        <v>482000</v>
      </c>
      <c r="T53" s="35">
        <f>'Core Indicators'!EE53</f>
        <v>100000</v>
      </c>
      <c r="U53" s="35">
        <f>'Core Indicators'!EM53</f>
        <v>0</v>
      </c>
      <c r="V53" s="35">
        <f>'Core Indicators'!FC53</f>
        <v>1</v>
      </c>
      <c r="W53" s="35">
        <f>'Core Indicators'!FK53</f>
        <v>0</v>
      </c>
      <c r="X53" s="35">
        <f>'Core Indicators'!FS53</f>
        <v>0</v>
      </c>
      <c r="Y53" s="35">
        <f>'Core Indicators'!GA53</f>
        <v>0</v>
      </c>
      <c r="Z53" s="35">
        <f>'Core Indicators'!GI53</f>
        <v>0</v>
      </c>
      <c r="AA53" s="35">
        <f>'Core Indicators'!GQ53</f>
        <v>0</v>
      </c>
      <c r="AB53" s="35">
        <f>'Core Indicators'!GY53</f>
        <v>0</v>
      </c>
      <c r="AC53" s="35">
        <f>'Core Indicators'!HG53</f>
        <v>0</v>
      </c>
      <c r="AD53" s="35">
        <f>'Core Indicators'!HO53</f>
        <v>2</v>
      </c>
      <c r="AE53" s="35">
        <f>'Core Indicators'!HW53</f>
        <v>0</v>
      </c>
      <c r="AF53" s="35">
        <f>'Core Indicators'!IE53</f>
        <v>0</v>
      </c>
      <c r="AG53" s="35">
        <f>'Core Indicators'!IM53</f>
        <v>1</v>
      </c>
    </row>
    <row r="54" spans="1:33" ht="20.100000000000001" customHeight="1" x14ac:dyDescent="0.3">
      <c r="A54" s="196" t="str">
        <f>'Core Indicators'!A:A</f>
        <v>Mixed migration flows in Morocco</v>
      </c>
      <c r="B54" s="196" t="str">
        <f>'Core Indicators'!B:B</f>
        <v>International displacement</v>
      </c>
      <c r="C54" s="196" t="str">
        <f>'Core Indicators'!C54</f>
        <v>MAR002</v>
      </c>
      <c r="D54" s="196" t="str">
        <f>'Core Indicators'!D54</f>
        <v>Morocco</v>
      </c>
      <c r="E54" s="196" t="str">
        <f>'Core Indicators'!E54</f>
        <v>MAR</v>
      </c>
      <c r="F54" s="36">
        <f>'Core Indicators'!O54</f>
        <v>446300</v>
      </c>
      <c r="G54" s="36">
        <f>'Core Indicators'!W54</f>
        <v>35587000</v>
      </c>
      <c r="H54" s="36" t="str">
        <f>'Core Indicators'!AE54</f>
        <v>x</v>
      </c>
      <c r="I54" s="36" t="str">
        <f>'Core Indicators'!AM54</f>
        <v>x</v>
      </c>
      <c r="J54" s="36" t="str">
        <f>'Core Indicators'!AU54</f>
        <v>x</v>
      </c>
      <c r="K54" s="36" t="str">
        <f>'Core Indicators'!BC54</f>
        <v>x</v>
      </c>
      <c r="L54" s="36">
        <f>'Core Indicators'!BK54</f>
        <v>161</v>
      </c>
      <c r="M54" s="36">
        <f>'Core Indicators'!BS54</f>
        <v>0</v>
      </c>
      <c r="N54" s="36">
        <f>'Core Indicators'!CA54</f>
        <v>0</v>
      </c>
      <c r="O54" s="36" t="e">
        <f>'Core Indicators'!CI54</f>
        <v>#N/A</v>
      </c>
      <c r="P54" s="36">
        <f>'Core Indicators'!CQ54</f>
        <v>0</v>
      </c>
      <c r="Q54" s="36" t="str">
        <f>'Core Indicators'!DG54</f>
        <v>x</v>
      </c>
      <c r="R54" s="36" t="str">
        <f>'Core Indicators'!DO54</f>
        <v>x</v>
      </c>
      <c r="S54" s="36" t="str">
        <f>'Core Indicators'!DW54</f>
        <v>x</v>
      </c>
      <c r="T54" s="36" t="str">
        <f>'Core Indicators'!EE54</f>
        <v>x</v>
      </c>
      <c r="U54" s="36" t="str">
        <f>'Core Indicators'!EM54</f>
        <v>x</v>
      </c>
      <c r="V54" s="36">
        <f>'Core Indicators'!FC54</f>
        <v>1</v>
      </c>
      <c r="W54" s="36">
        <f>'Core Indicators'!FK54</f>
        <v>0</v>
      </c>
      <c r="X54" s="36">
        <f>'Core Indicators'!FS54</f>
        <v>0</v>
      </c>
      <c r="Y54" s="36">
        <f>'Core Indicators'!GA54</f>
        <v>0</v>
      </c>
      <c r="Z54" s="36">
        <f>'Core Indicators'!GI54</f>
        <v>0</v>
      </c>
      <c r="AA54" s="36">
        <f>'Core Indicators'!GQ54</f>
        <v>1</v>
      </c>
      <c r="AB54" s="36">
        <f>'Core Indicators'!GY54</f>
        <v>0</v>
      </c>
      <c r="AC54" s="36">
        <f>'Core Indicators'!HG54</f>
        <v>0</v>
      </c>
      <c r="AD54" s="36">
        <f>'Core Indicators'!HO54</f>
        <v>1</v>
      </c>
      <c r="AE54" s="36">
        <f>'Core Indicators'!HW54</f>
        <v>0</v>
      </c>
      <c r="AF54" s="36">
        <f>'Core Indicators'!IE54</f>
        <v>1</v>
      </c>
      <c r="AG54" s="36">
        <f>'Core Indicators'!IM54</f>
        <v>0</v>
      </c>
    </row>
    <row r="55" spans="1:33" ht="20.100000000000001" customHeight="1" x14ac:dyDescent="0.3">
      <c r="A55" s="197" t="str">
        <f>'Core Indicators'!A:A</f>
        <v>Drought in Madagascar</v>
      </c>
      <c r="B55" s="197" t="str">
        <f>'Core Indicators'!B:B</f>
        <v>Drought</v>
      </c>
      <c r="C55" s="197" t="str">
        <f>'Core Indicators'!C55</f>
        <v>MDG002</v>
      </c>
      <c r="D55" s="197" t="str">
        <f>'Core Indicators'!D55</f>
        <v>Madagascar</v>
      </c>
      <c r="E55" s="197" t="str">
        <f>'Core Indicators'!E55</f>
        <v>MDG</v>
      </c>
      <c r="F55" s="35">
        <f>'Core Indicators'!O55</f>
        <v>81967</v>
      </c>
      <c r="G55" s="35">
        <f>'Core Indicators'!W55</f>
        <v>3909000</v>
      </c>
      <c r="H55" s="35">
        <f>'Core Indicators'!AE55</f>
        <v>2967000</v>
      </c>
      <c r="I55" s="35" t="str">
        <f>'Core Indicators'!AM55</f>
        <v>x</v>
      </c>
      <c r="J55" s="35">
        <f>'Core Indicators'!AU55</f>
        <v>0</v>
      </c>
      <c r="K55" s="35" t="str">
        <f>'Core Indicators'!BC55</f>
        <v>x</v>
      </c>
      <c r="L55" s="35" t="str">
        <f>'Core Indicators'!BK55</f>
        <v>x</v>
      </c>
      <c r="M55" s="35" t="str">
        <f>'Core Indicators'!BS55</f>
        <v>x</v>
      </c>
      <c r="N55" s="35" t="str">
        <f>'Core Indicators'!CA55</f>
        <v>x</v>
      </c>
      <c r="O55" s="35" t="e">
        <f>'Core Indicators'!CI55</f>
        <v>#N/A</v>
      </c>
      <c r="P55" s="35" t="str">
        <f>'Core Indicators'!CQ55</f>
        <v>x</v>
      </c>
      <c r="Q55" s="35">
        <f>'Core Indicators'!DG55</f>
        <v>942000</v>
      </c>
      <c r="R55" s="35">
        <f>'Core Indicators'!DO55</f>
        <v>1618000</v>
      </c>
      <c r="S55" s="35">
        <f>'Core Indicators'!DW55</f>
        <v>1067000</v>
      </c>
      <c r="T55" s="35">
        <f>'Core Indicators'!EE55</f>
        <v>282000</v>
      </c>
      <c r="U55" s="35">
        <f>'Core Indicators'!EM55</f>
        <v>0</v>
      </c>
      <c r="V55" s="35">
        <f>'Core Indicators'!FC55</f>
        <v>1</v>
      </c>
      <c r="W55" s="35" t="str">
        <f>'Core Indicators'!FK55</f>
        <v>x</v>
      </c>
      <c r="X55" s="35" t="str">
        <f>'Core Indicators'!FS55</f>
        <v>x</v>
      </c>
      <c r="Y55" s="35">
        <f>'Core Indicators'!GA55</f>
        <v>0</v>
      </c>
      <c r="Z55" s="35">
        <f>'Core Indicators'!GI55</f>
        <v>0</v>
      </c>
      <c r="AA55" s="35">
        <f>'Core Indicators'!GQ55</f>
        <v>0</v>
      </c>
      <c r="AB55" s="35">
        <f>'Core Indicators'!GY55</f>
        <v>0</v>
      </c>
      <c r="AC55" s="35">
        <f>'Core Indicators'!HG55</f>
        <v>0</v>
      </c>
      <c r="AD55" s="35">
        <f>'Core Indicators'!HO55</f>
        <v>2</v>
      </c>
      <c r="AE55" s="35">
        <f>'Core Indicators'!HW55</f>
        <v>0</v>
      </c>
      <c r="AF55" s="35">
        <f>'Core Indicators'!IE55</f>
        <v>0</v>
      </c>
      <c r="AG55" s="35">
        <f>'Core Indicators'!IM55</f>
        <v>0</v>
      </c>
    </row>
    <row r="56" spans="1:33" ht="20.100000000000001" customHeight="1" x14ac:dyDescent="0.3">
      <c r="A56" s="196" t="str">
        <f>'Core Indicators'!A:A</f>
        <v>Multiple crisis in Mexico</v>
      </c>
      <c r="B56" s="196" t="str">
        <f>'Core Indicators'!B:B</f>
        <v>Multiple crises country</v>
      </c>
      <c r="C56" s="196" t="str">
        <f>'Core Indicators'!C56</f>
        <v>MEX001</v>
      </c>
      <c r="D56" s="196" t="str">
        <f>'Core Indicators'!D56</f>
        <v>Mexico</v>
      </c>
      <c r="E56" s="196" t="str">
        <f>'Core Indicators'!E56</f>
        <v>MEX</v>
      </c>
      <c r="F56" s="36">
        <f>'Core Indicators'!O56</f>
        <v>1635481</v>
      </c>
      <c r="G56" s="36">
        <f>'Core Indicators'!W56</f>
        <v>92033000</v>
      </c>
      <c r="H56" s="36" t="str">
        <f>'Core Indicators'!AE56</f>
        <v>x</v>
      </c>
      <c r="I56" s="36">
        <f>'Core Indicators'!AM56</f>
        <v>584000</v>
      </c>
      <c r="J56" s="36" t="str">
        <f>'Core Indicators'!AU56</f>
        <v>x</v>
      </c>
      <c r="K56" s="36">
        <f>'Core Indicators'!BC56</f>
        <v>45472</v>
      </c>
      <c r="L56" s="36">
        <f>'Core Indicators'!BK56</f>
        <v>3714</v>
      </c>
      <c r="M56" s="36" t="str">
        <f>'Core Indicators'!BS56</f>
        <v>x</v>
      </c>
      <c r="N56" s="36" t="str">
        <f>'Core Indicators'!CA56</f>
        <v>x</v>
      </c>
      <c r="O56" s="36" t="e">
        <f>'Core Indicators'!CI56</f>
        <v>#N/A</v>
      </c>
      <c r="P56" s="36" t="str">
        <f>'Core Indicators'!CQ56</f>
        <v>x</v>
      </c>
      <c r="Q56" s="36" t="str">
        <f>'Core Indicators'!DG56</f>
        <v>x</v>
      </c>
      <c r="R56" s="36" t="str">
        <f>'Core Indicators'!DO56</f>
        <v>x</v>
      </c>
      <c r="S56" s="36" t="str">
        <f>'Core Indicators'!DW56</f>
        <v>x</v>
      </c>
      <c r="T56" s="36" t="str">
        <f>'Core Indicators'!EE56</f>
        <v>x</v>
      </c>
      <c r="U56" s="36" t="str">
        <f>'Core Indicators'!EM56</f>
        <v>x</v>
      </c>
      <c r="V56" s="36">
        <f>'Core Indicators'!FC56</f>
        <v>5</v>
      </c>
      <c r="W56" s="36" t="str">
        <f>'Core Indicators'!FK56</f>
        <v>x</v>
      </c>
      <c r="X56" s="36" t="str">
        <f>'Core Indicators'!FS56</f>
        <v>x</v>
      </c>
      <c r="Y56" s="36" t="str">
        <f>'Core Indicators'!GA56</f>
        <v>x</v>
      </c>
      <c r="Z56" s="36">
        <f>'Core Indicators'!GI56</f>
        <v>1</v>
      </c>
      <c r="AA56" s="36">
        <f>'Core Indicators'!GQ56</f>
        <v>1</v>
      </c>
      <c r="AB56" s="36">
        <f>'Core Indicators'!GY56</f>
        <v>0</v>
      </c>
      <c r="AC56" s="36">
        <f>'Core Indicators'!HG56</f>
        <v>0</v>
      </c>
      <c r="AD56" s="36">
        <f>'Core Indicators'!HO56</f>
        <v>1</v>
      </c>
      <c r="AE56" s="36">
        <f>'Core Indicators'!HW56</f>
        <v>1</v>
      </c>
      <c r="AF56" s="36" t="str">
        <f>'Core Indicators'!IE56</f>
        <v>x</v>
      </c>
      <c r="AG56" s="36" t="str">
        <f>'Core Indicators'!IM56</f>
        <v>x</v>
      </c>
    </row>
    <row r="57" spans="1:33" ht="20.100000000000001" customHeight="1" x14ac:dyDescent="0.3">
      <c r="A57" s="197" t="str">
        <f>'Core Indicators'!A:A</f>
        <v>Criminal Violence in Mexico</v>
      </c>
      <c r="B57" s="197" t="str">
        <f>'Core Indicators'!B:B</f>
        <v>Other type of violence</v>
      </c>
      <c r="C57" s="197" t="str">
        <f>'Core Indicators'!C57</f>
        <v>MEX002</v>
      </c>
      <c r="D57" s="197" t="str">
        <f>'Core Indicators'!D57</f>
        <v>Mexico</v>
      </c>
      <c r="E57" s="197" t="str">
        <f>'Core Indicators'!E57</f>
        <v>MEX</v>
      </c>
      <c r="F57" s="35">
        <f>'Core Indicators'!O57</f>
        <v>1078234</v>
      </c>
      <c r="G57" s="35">
        <f>'Core Indicators'!W57</f>
        <v>70024000</v>
      </c>
      <c r="H57" s="35" t="str">
        <f>'Core Indicators'!AE57</f>
        <v>x</v>
      </c>
      <c r="I57" s="35">
        <f>'Core Indicators'!AM57</f>
        <v>351000</v>
      </c>
      <c r="J57" s="35" t="str">
        <f>'Core Indicators'!AU57</f>
        <v>x</v>
      </c>
      <c r="K57" s="35" t="str">
        <f>'Core Indicators'!BC57</f>
        <v>x</v>
      </c>
      <c r="L57" s="35">
        <f>'Core Indicators'!BK57</f>
        <v>3454</v>
      </c>
      <c r="M57" s="35" t="str">
        <f>'Core Indicators'!BS57</f>
        <v>x</v>
      </c>
      <c r="N57" s="35" t="str">
        <f>'Core Indicators'!CA57</f>
        <v>x</v>
      </c>
      <c r="O57" s="35" t="e">
        <f>'Core Indicators'!CI57</f>
        <v>#N/A</v>
      </c>
      <c r="P57" s="35" t="str">
        <f>'Core Indicators'!CQ57</f>
        <v>x</v>
      </c>
      <c r="Q57" s="35" t="str">
        <f>'Core Indicators'!DG57</f>
        <v>x</v>
      </c>
      <c r="R57" s="35" t="str">
        <f>'Core Indicators'!DO57</f>
        <v>x</v>
      </c>
      <c r="S57" s="35" t="str">
        <f>'Core Indicators'!DW57</f>
        <v>x</v>
      </c>
      <c r="T57" s="35" t="str">
        <f>'Core Indicators'!EE57</f>
        <v>x</v>
      </c>
      <c r="U57" s="35" t="str">
        <f>'Core Indicators'!EM57</f>
        <v>x</v>
      </c>
      <c r="V57" s="35">
        <f>'Core Indicators'!FC57</f>
        <v>4</v>
      </c>
      <c r="W57" s="35" t="str">
        <f>'Core Indicators'!FK57</f>
        <v>x</v>
      </c>
      <c r="X57" s="35" t="str">
        <f>'Core Indicators'!FS57</f>
        <v>x</v>
      </c>
      <c r="Y57" s="35" t="str">
        <f>'Core Indicators'!GA57</f>
        <v>x</v>
      </c>
      <c r="Z57" s="35">
        <f>'Core Indicators'!GI57</f>
        <v>1</v>
      </c>
      <c r="AA57" s="35">
        <f>'Core Indicators'!GQ57</f>
        <v>1</v>
      </c>
      <c r="AB57" s="35">
        <f>'Core Indicators'!GY57</f>
        <v>0</v>
      </c>
      <c r="AC57" s="35" t="str">
        <f>'Core Indicators'!HG57</f>
        <v>x</v>
      </c>
      <c r="AD57" s="35">
        <f>'Core Indicators'!HO57</f>
        <v>1</v>
      </c>
      <c r="AE57" s="35" t="str">
        <f>'Core Indicators'!HW57</f>
        <v>x</v>
      </c>
      <c r="AF57" s="35" t="str">
        <f>'Core Indicators'!IE57</f>
        <v>x</v>
      </c>
      <c r="AG57" s="35" t="str">
        <f>'Core Indicators'!IM57</f>
        <v>x</v>
      </c>
    </row>
    <row r="58" spans="1:33" ht="20.100000000000001" customHeight="1" x14ac:dyDescent="0.3">
      <c r="A58" s="196" t="str">
        <f>'Core Indicators'!A:A</f>
        <v>Mixed Migration in Mexico</v>
      </c>
      <c r="B58" s="196" t="str">
        <f>'Core Indicators'!B:B</f>
        <v>International displacement</v>
      </c>
      <c r="C58" s="196" t="str">
        <f>'Core Indicators'!C58</f>
        <v>MEX003</v>
      </c>
      <c r="D58" s="196" t="str">
        <f>'Core Indicators'!D58</f>
        <v>Mexico</v>
      </c>
      <c r="E58" s="196" t="str">
        <f>'Core Indicators'!E58</f>
        <v>MEX</v>
      </c>
      <c r="F58" s="36">
        <f>'Core Indicators'!O58</f>
        <v>1437306</v>
      </c>
      <c r="G58" s="36">
        <f>'Core Indicators'!W58</f>
        <v>70840000</v>
      </c>
      <c r="H58" s="36">
        <f>'Core Indicators'!AE58</f>
        <v>275000</v>
      </c>
      <c r="I58" s="36">
        <f>'Core Indicators'!AM58</f>
        <v>275000</v>
      </c>
      <c r="J58" s="36" t="str">
        <f>'Core Indicators'!AU58</f>
        <v>x</v>
      </c>
      <c r="K58" s="36" t="str">
        <f>'Core Indicators'!BC58</f>
        <v>x</v>
      </c>
      <c r="L58" s="36">
        <f>'Core Indicators'!BK58</f>
        <v>233</v>
      </c>
      <c r="M58" s="36" t="str">
        <f>'Core Indicators'!BS58</f>
        <v>x</v>
      </c>
      <c r="N58" s="36" t="str">
        <f>'Core Indicators'!CA58</f>
        <v>x</v>
      </c>
      <c r="O58" s="36" t="e">
        <f>'Core Indicators'!CI58</f>
        <v>#N/A</v>
      </c>
      <c r="P58" s="36" t="str">
        <f>'Core Indicators'!CQ58</f>
        <v>x</v>
      </c>
      <c r="Q58" s="36" t="str">
        <f>'Core Indicators'!DG58</f>
        <v>x</v>
      </c>
      <c r="R58" s="36" t="str">
        <f>'Core Indicators'!DO58</f>
        <v>x</v>
      </c>
      <c r="S58" s="36" t="str">
        <f>'Core Indicators'!DW58</f>
        <v>x</v>
      </c>
      <c r="T58" s="36" t="str">
        <f>'Core Indicators'!EE58</f>
        <v>x</v>
      </c>
      <c r="U58" s="36" t="str">
        <f>'Core Indicators'!EM58</f>
        <v>x</v>
      </c>
      <c r="V58" s="36">
        <f>'Core Indicators'!FC58</f>
        <v>3</v>
      </c>
      <c r="W58" s="36" t="str">
        <f>'Core Indicators'!FK58</f>
        <v>x</v>
      </c>
      <c r="X58" s="36" t="str">
        <f>'Core Indicators'!FS58</f>
        <v>x</v>
      </c>
      <c r="Y58" s="36" t="str">
        <f>'Core Indicators'!GA58</f>
        <v>x</v>
      </c>
      <c r="Z58" s="36">
        <f>'Core Indicators'!GI58</f>
        <v>1</v>
      </c>
      <c r="AA58" s="36">
        <f>'Core Indicators'!GQ58</f>
        <v>1</v>
      </c>
      <c r="AB58" s="36">
        <f>'Core Indicators'!GY58</f>
        <v>0</v>
      </c>
      <c r="AC58" s="36">
        <f>'Core Indicators'!HG58</f>
        <v>1</v>
      </c>
      <c r="AD58" s="36">
        <f>'Core Indicators'!HO58</f>
        <v>1</v>
      </c>
      <c r="AE58" s="36">
        <f>'Core Indicators'!HW58</f>
        <v>1</v>
      </c>
      <c r="AF58" s="36" t="str">
        <f>'Core Indicators'!IE58</f>
        <v>x</v>
      </c>
      <c r="AG58" s="36" t="str">
        <f>'Core Indicators'!IM58</f>
        <v>x</v>
      </c>
    </row>
    <row r="59" spans="1:33" ht="20.100000000000001" customHeight="1" x14ac:dyDescent="0.3">
      <c r="A59" s="197" t="str">
        <f>'Core Indicators'!A:A</f>
        <v>Complex crisis in Mali</v>
      </c>
      <c r="B59" s="197" t="str">
        <f>'Core Indicators'!B:B</f>
        <v>Complex crisis</v>
      </c>
      <c r="C59" s="197" t="str">
        <f>'Core Indicators'!C59</f>
        <v>MLI001</v>
      </c>
      <c r="D59" s="197" t="str">
        <f>'Core Indicators'!D59</f>
        <v>Mali</v>
      </c>
      <c r="E59" s="197" t="str">
        <f>'Core Indicators'!E59</f>
        <v>MLI</v>
      </c>
      <c r="F59" s="35">
        <f>'Core Indicators'!O59</f>
        <v>1220190</v>
      </c>
      <c r="G59" s="35">
        <f>'Core Indicators'!W59</f>
        <v>20402000</v>
      </c>
      <c r="H59" s="35">
        <f>'Core Indicators'!AE59</f>
        <v>11712000</v>
      </c>
      <c r="I59" s="35">
        <f>'Core Indicators'!AM59</f>
        <v>469000</v>
      </c>
      <c r="J59" s="35" t="str">
        <f>'Core Indicators'!AU59</f>
        <v>x</v>
      </c>
      <c r="K59" s="35">
        <f>'Core Indicators'!BC59</f>
        <v>44056</v>
      </c>
      <c r="L59" s="35">
        <f>'Core Indicators'!BK59</f>
        <v>974</v>
      </c>
      <c r="M59" s="35" t="str">
        <f>'Core Indicators'!BS59</f>
        <v>x</v>
      </c>
      <c r="N59" s="35" t="str">
        <f>'Core Indicators'!CA59</f>
        <v>x</v>
      </c>
      <c r="O59" s="35" t="e">
        <f>'Core Indicators'!CI59</f>
        <v>#N/A</v>
      </c>
      <c r="P59" s="35" t="str">
        <f>'Core Indicators'!CQ59</f>
        <v>x</v>
      </c>
      <c r="Q59" s="35">
        <f>'Core Indicators'!DG59</f>
        <v>8691000</v>
      </c>
      <c r="R59" s="35">
        <f>'Core Indicators'!DO59</f>
        <v>5812000</v>
      </c>
      <c r="S59" s="35">
        <f>'Core Indicators'!DW59</f>
        <v>3700000</v>
      </c>
      <c r="T59" s="35">
        <f>'Core Indicators'!EE59</f>
        <v>2200000</v>
      </c>
      <c r="U59" s="35">
        <f>'Core Indicators'!EM59</f>
        <v>0</v>
      </c>
      <c r="V59" s="35">
        <f>'Core Indicators'!FC59</f>
        <v>5</v>
      </c>
      <c r="W59" s="35" t="str">
        <f>'Core Indicators'!FK59</f>
        <v>x</v>
      </c>
      <c r="X59" s="35" t="str">
        <f>'Core Indicators'!FS59</f>
        <v>x</v>
      </c>
      <c r="Y59" s="35">
        <f>'Core Indicators'!GA59</f>
        <v>0</v>
      </c>
      <c r="Z59" s="35">
        <f>'Core Indicators'!GI59</f>
        <v>2</v>
      </c>
      <c r="AA59" s="35">
        <f>'Core Indicators'!GQ59</f>
        <v>2</v>
      </c>
      <c r="AB59" s="35">
        <f>'Core Indicators'!GY59</f>
        <v>3</v>
      </c>
      <c r="AC59" s="35">
        <f>'Core Indicators'!HG59</f>
        <v>2</v>
      </c>
      <c r="AD59" s="35">
        <f>'Core Indicators'!HO59</f>
        <v>2</v>
      </c>
      <c r="AE59" s="35">
        <f>'Core Indicators'!HW59</f>
        <v>3</v>
      </c>
      <c r="AF59" s="35">
        <f>'Core Indicators'!IE59</f>
        <v>1</v>
      </c>
      <c r="AG59" s="35">
        <f>'Core Indicators'!IM59</f>
        <v>3</v>
      </c>
    </row>
    <row r="60" spans="1:33" ht="20.100000000000001" customHeight="1" x14ac:dyDescent="0.3">
      <c r="A60" s="196" t="str">
        <f>'Core Indicators'!A:A</f>
        <v>Multiple crises in Myanmar</v>
      </c>
      <c r="B60" s="196" t="str">
        <f>'Core Indicators'!B:B</f>
        <v>Multiple crises country</v>
      </c>
      <c r="C60" s="196" t="str">
        <f>'Core Indicators'!C60</f>
        <v>MMR001</v>
      </c>
      <c r="D60" s="196" t="str">
        <f>'Core Indicators'!D60</f>
        <v>Myanmar</v>
      </c>
      <c r="E60" s="196" t="str">
        <f>'Core Indicators'!E60</f>
        <v>MMR</v>
      </c>
      <c r="F60" s="36">
        <f>'Core Indicators'!O60</f>
        <v>289700</v>
      </c>
      <c r="G60" s="36">
        <f>'Core Indicators'!W60</f>
        <v>10395000</v>
      </c>
      <c r="H60" s="36">
        <f>'Core Indicators'!AE60</f>
        <v>5124000</v>
      </c>
      <c r="I60" s="36">
        <f>'Core Indicators'!AM60</f>
        <v>1470000</v>
      </c>
      <c r="J60" s="36" t="str">
        <f>'Core Indicators'!AU60</f>
        <v>x</v>
      </c>
      <c r="K60" s="36" t="str">
        <f>'Core Indicators'!BC60</f>
        <v>x</v>
      </c>
      <c r="L60" s="36">
        <f>'Core Indicators'!BK60</f>
        <v>196</v>
      </c>
      <c r="M60" s="36" t="str">
        <f>'Core Indicators'!BS60</f>
        <v>x</v>
      </c>
      <c r="N60" s="36" t="str">
        <f>'Core Indicators'!CA60</f>
        <v>x</v>
      </c>
      <c r="O60" s="36" t="e">
        <f>'Core Indicators'!CI60</f>
        <v>#N/A</v>
      </c>
      <c r="P60" s="36" t="str">
        <f>'Core Indicators'!CQ60</f>
        <v>x</v>
      </c>
      <c r="Q60" s="36">
        <f>'Core Indicators'!DG60</f>
        <v>5271000</v>
      </c>
      <c r="R60" s="36">
        <f>'Core Indicators'!DO60</f>
        <v>3429000</v>
      </c>
      <c r="S60" s="36">
        <f>'Core Indicators'!DW60</f>
        <v>1047000</v>
      </c>
      <c r="T60" s="36">
        <f>'Core Indicators'!EE60</f>
        <v>498000</v>
      </c>
      <c r="U60" s="36">
        <f>'Core Indicators'!EM60</f>
        <v>150000</v>
      </c>
      <c r="V60" s="36">
        <f>'Core Indicators'!FC60</f>
        <v>4</v>
      </c>
      <c r="W60" s="36" t="str">
        <f>'Core Indicators'!FK60</f>
        <v>x</v>
      </c>
      <c r="X60" s="36" t="str">
        <f>'Core Indicators'!FS60</f>
        <v>x</v>
      </c>
      <c r="Y60" s="36">
        <f>'Core Indicators'!GA60</f>
        <v>2</v>
      </c>
      <c r="Z60" s="36">
        <f>'Core Indicators'!GI60</f>
        <v>3</v>
      </c>
      <c r="AA60" s="36">
        <f>'Core Indicators'!GQ60</f>
        <v>2</v>
      </c>
      <c r="AB60" s="36">
        <f>'Core Indicators'!GY60</f>
        <v>0</v>
      </c>
      <c r="AC60" s="36">
        <f>'Core Indicators'!HG60</f>
        <v>3</v>
      </c>
      <c r="AD60" s="36">
        <f>'Core Indicators'!HO60</f>
        <v>3</v>
      </c>
      <c r="AE60" s="36">
        <f>'Core Indicators'!HW60</f>
        <v>2</v>
      </c>
      <c r="AF60" s="36">
        <f>'Core Indicators'!IE60</f>
        <v>1</v>
      </c>
      <c r="AG60" s="36">
        <f>'Core Indicators'!IM60</f>
        <v>3</v>
      </c>
    </row>
    <row r="61" spans="1:33" ht="20.100000000000001" customHeight="1" x14ac:dyDescent="0.3">
      <c r="A61" s="197" t="str">
        <f>'Core Indicators'!A:A</f>
        <v>Rakhine Conflict</v>
      </c>
      <c r="B61" s="197" t="str">
        <f>'Core Indicators'!B:B</f>
        <v>Conflict</v>
      </c>
      <c r="C61" s="197" t="str">
        <f>'Core Indicators'!C61</f>
        <v>MMR002</v>
      </c>
      <c r="D61" s="197" t="str">
        <f>'Core Indicators'!D61</f>
        <v>Myanmar</v>
      </c>
      <c r="E61" s="197" t="str">
        <f>'Core Indicators'!E61</f>
        <v>MMR</v>
      </c>
      <c r="F61" s="35">
        <f>'Core Indicators'!O61</f>
        <v>44857</v>
      </c>
      <c r="G61" s="35">
        <f>'Core Indicators'!W61</f>
        <v>3882000</v>
      </c>
      <c r="H61" s="35">
        <f>'Core Indicators'!AE61</f>
        <v>1563000</v>
      </c>
      <c r="I61" s="35">
        <f>'Core Indicators'!AM61</f>
        <v>1360000</v>
      </c>
      <c r="J61" s="35" t="str">
        <f>'Core Indicators'!AU61</f>
        <v>x</v>
      </c>
      <c r="K61" s="35" t="str">
        <f>'Core Indicators'!BC61</f>
        <v>x</v>
      </c>
      <c r="L61" s="35">
        <f>'Core Indicators'!BK61</f>
        <v>112</v>
      </c>
      <c r="M61" s="35" t="str">
        <f>'Core Indicators'!BS61</f>
        <v>x</v>
      </c>
      <c r="N61" s="35" t="str">
        <f>'Core Indicators'!CA61</f>
        <v>x</v>
      </c>
      <c r="O61" s="35" t="e">
        <f>'Core Indicators'!CI61</f>
        <v>#N/A</v>
      </c>
      <c r="P61" s="35" t="str">
        <f>'Core Indicators'!CQ61</f>
        <v>x</v>
      </c>
      <c r="Q61" s="35">
        <f>'Core Indicators'!DG61</f>
        <v>2318000</v>
      </c>
      <c r="R61" s="35">
        <f>'Core Indicators'!DO61</f>
        <v>729000</v>
      </c>
      <c r="S61" s="35">
        <f>'Core Indicators'!DW61</f>
        <v>247000</v>
      </c>
      <c r="T61" s="35">
        <f>'Core Indicators'!EE61</f>
        <v>437000</v>
      </c>
      <c r="U61" s="35">
        <f>'Core Indicators'!EM61</f>
        <v>150000</v>
      </c>
      <c r="V61" s="35">
        <f>'Core Indicators'!FC61</f>
        <v>4</v>
      </c>
      <c r="W61" s="35" t="str">
        <f>'Core Indicators'!FK61</f>
        <v>x</v>
      </c>
      <c r="X61" s="35" t="str">
        <f>'Core Indicators'!FS61</f>
        <v>x</v>
      </c>
      <c r="Y61" s="35">
        <f>'Core Indicators'!GA61</f>
        <v>2</v>
      </c>
      <c r="Z61" s="35">
        <f>'Core Indicators'!GI61</f>
        <v>3</v>
      </c>
      <c r="AA61" s="35">
        <f>'Core Indicators'!GQ61</f>
        <v>2</v>
      </c>
      <c r="AB61" s="35">
        <f>'Core Indicators'!GY61</f>
        <v>0</v>
      </c>
      <c r="AC61" s="35">
        <f>'Core Indicators'!HG61</f>
        <v>3</v>
      </c>
      <c r="AD61" s="35">
        <f>'Core Indicators'!HO61</f>
        <v>3</v>
      </c>
      <c r="AE61" s="35">
        <f>'Core Indicators'!HW61</f>
        <v>2</v>
      </c>
      <c r="AF61" s="35">
        <f>'Core Indicators'!IE61</f>
        <v>1</v>
      </c>
      <c r="AG61" s="35">
        <f>'Core Indicators'!IM61</f>
        <v>3</v>
      </c>
    </row>
    <row r="62" spans="1:33" ht="20.100000000000001" customHeight="1" x14ac:dyDescent="0.3">
      <c r="A62" s="196" t="str">
        <f>'Core Indicators'!A:A</f>
        <v>Kachin and Shan Conflict</v>
      </c>
      <c r="B62" s="196" t="str">
        <f>'Core Indicators'!B:B</f>
        <v>Conflict</v>
      </c>
      <c r="C62" s="196" t="str">
        <f>'Core Indicators'!C62</f>
        <v>MMR003</v>
      </c>
      <c r="D62" s="196" t="str">
        <f>'Core Indicators'!D62</f>
        <v>Myanmar</v>
      </c>
      <c r="E62" s="196" t="str">
        <f>'Core Indicators'!E62</f>
        <v>MMR</v>
      </c>
      <c r="F62" s="36">
        <f>'Core Indicators'!O62</f>
        <v>244843</v>
      </c>
      <c r="G62" s="36">
        <f>'Core Indicators'!W62</f>
        <v>6513000</v>
      </c>
      <c r="H62" s="36">
        <f>'Core Indicators'!AE62</f>
        <v>3560000</v>
      </c>
      <c r="I62" s="36">
        <f>'Core Indicators'!AM62</f>
        <v>111000</v>
      </c>
      <c r="J62" s="36" t="str">
        <f>'Core Indicators'!AU62</f>
        <v>x</v>
      </c>
      <c r="K62" s="36" t="str">
        <f>'Core Indicators'!BC62</f>
        <v>x</v>
      </c>
      <c r="L62" s="36">
        <f>'Core Indicators'!BK62</f>
        <v>84</v>
      </c>
      <c r="M62" s="36" t="str">
        <f>'Core Indicators'!BS62</f>
        <v>x</v>
      </c>
      <c r="N62" s="36" t="str">
        <f>'Core Indicators'!CA62</f>
        <v>x</v>
      </c>
      <c r="O62" s="36" t="e">
        <f>'Core Indicators'!CI62</f>
        <v>#N/A</v>
      </c>
      <c r="P62" s="36" t="str">
        <f>'Core Indicators'!CQ62</f>
        <v>x</v>
      </c>
      <c r="Q62" s="36">
        <f>'Core Indicators'!DG62</f>
        <v>2953000</v>
      </c>
      <c r="R62" s="36">
        <f>'Core Indicators'!DO62</f>
        <v>2699000</v>
      </c>
      <c r="S62" s="36">
        <f>'Core Indicators'!DW62</f>
        <v>800000</v>
      </c>
      <c r="T62" s="36">
        <f>'Core Indicators'!EE62</f>
        <v>61000</v>
      </c>
      <c r="U62" s="36">
        <f>'Core Indicators'!EM62</f>
        <v>0</v>
      </c>
      <c r="V62" s="36">
        <f>'Core Indicators'!FC62</f>
        <v>3</v>
      </c>
      <c r="W62" s="36" t="str">
        <f>'Core Indicators'!FK62</f>
        <v>x</v>
      </c>
      <c r="X62" s="36" t="str">
        <f>'Core Indicators'!FS62</f>
        <v>x</v>
      </c>
      <c r="Y62" s="36">
        <f>'Core Indicators'!GA62</f>
        <v>2</v>
      </c>
      <c r="Z62" s="36">
        <f>'Core Indicators'!GI62</f>
        <v>2</v>
      </c>
      <c r="AA62" s="36">
        <f>'Core Indicators'!GQ62</f>
        <v>2</v>
      </c>
      <c r="AB62" s="36">
        <f>'Core Indicators'!GY62</f>
        <v>0</v>
      </c>
      <c r="AC62" s="36">
        <f>'Core Indicators'!HG62</f>
        <v>2</v>
      </c>
      <c r="AD62" s="36">
        <f>'Core Indicators'!HO62</f>
        <v>3</v>
      </c>
      <c r="AE62" s="36">
        <f>'Core Indicators'!HW62</f>
        <v>1</v>
      </c>
      <c r="AF62" s="36">
        <f>'Core Indicators'!IE62</f>
        <v>1</v>
      </c>
      <c r="AG62" s="36">
        <f>'Core Indicators'!IM62</f>
        <v>2</v>
      </c>
    </row>
    <row r="63" spans="1:33" ht="20.100000000000001" customHeight="1" x14ac:dyDescent="0.3">
      <c r="A63" s="197" t="str">
        <f>'Core Indicators'!A:A</f>
        <v>Complex crisis in Mozambique</v>
      </c>
      <c r="B63" s="197" t="str">
        <f>'Core Indicators'!B:B</f>
        <v>Complex crisis</v>
      </c>
      <c r="C63" s="197" t="str">
        <f>'Core Indicators'!C63</f>
        <v>MOZ001</v>
      </c>
      <c r="D63" s="197" t="str">
        <f>'Core Indicators'!D63</f>
        <v>Mozambique</v>
      </c>
      <c r="E63" s="197" t="str">
        <f>'Core Indicators'!E63</f>
        <v>MOZ</v>
      </c>
      <c r="F63" s="35">
        <f>'Core Indicators'!O63</f>
        <v>781990</v>
      </c>
      <c r="G63" s="35">
        <f>'Core Indicators'!W63</f>
        <v>21456000</v>
      </c>
      <c r="H63" s="35">
        <f>'Core Indicators'!AE63</f>
        <v>6117000</v>
      </c>
      <c r="I63" s="35">
        <f>'Core Indicators'!AM63</f>
        <v>807000</v>
      </c>
      <c r="J63" s="35">
        <f>'Core Indicators'!AU63</f>
        <v>26</v>
      </c>
      <c r="K63" s="35">
        <f>'Core Indicators'!BC63</f>
        <v>277460</v>
      </c>
      <c r="L63" s="35">
        <f>'Core Indicators'!BK63</f>
        <v>663</v>
      </c>
      <c r="M63" s="35">
        <f>'Core Indicators'!BS63</f>
        <v>147000</v>
      </c>
      <c r="N63" s="35">
        <f>'Core Indicators'!CA63</f>
        <v>143000</v>
      </c>
      <c r="O63" s="35" t="e">
        <f>'Core Indicators'!CI63</f>
        <v>#N/A</v>
      </c>
      <c r="P63" s="35">
        <f>'Core Indicators'!CQ63</f>
        <v>773</v>
      </c>
      <c r="Q63" s="35">
        <f>'Core Indicators'!DG63</f>
        <v>15339000</v>
      </c>
      <c r="R63" s="35">
        <f>'Core Indicators'!DO63</f>
        <v>3556000</v>
      </c>
      <c r="S63" s="35">
        <f>'Core Indicators'!DW63</f>
        <v>2377000</v>
      </c>
      <c r="T63" s="35">
        <f>'Core Indicators'!EE63</f>
        <v>184000</v>
      </c>
      <c r="U63" s="35">
        <f>'Core Indicators'!EM63</f>
        <v>0</v>
      </c>
      <c r="V63" s="35">
        <f>'Core Indicators'!FC63</f>
        <v>3</v>
      </c>
      <c r="W63" s="35" t="str">
        <f>'Core Indicators'!FK63</f>
        <v>x</v>
      </c>
      <c r="X63" s="35" t="str">
        <f>'Core Indicators'!FS63</f>
        <v>x</v>
      </c>
      <c r="Y63" s="35">
        <f>'Core Indicators'!GA63</f>
        <v>1</v>
      </c>
      <c r="Z63" s="35">
        <f>'Core Indicators'!GI63</f>
        <v>2</v>
      </c>
      <c r="AA63" s="35">
        <f>'Core Indicators'!GQ63</f>
        <v>2</v>
      </c>
      <c r="AB63" s="35">
        <f>'Core Indicators'!GY63</f>
        <v>0</v>
      </c>
      <c r="AC63" s="35">
        <f>'Core Indicators'!HG63</f>
        <v>1</v>
      </c>
      <c r="AD63" s="35">
        <f>'Core Indicators'!HO63</f>
        <v>2</v>
      </c>
      <c r="AE63" s="35">
        <f>'Core Indicators'!HW63</f>
        <v>3</v>
      </c>
      <c r="AF63" s="35">
        <f>'Core Indicators'!IE63</f>
        <v>1</v>
      </c>
      <c r="AG63" s="35">
        <f>'Core Indicators'!IM63</f>
        <v>1</v>
      </c>
    </row>
    <row r="64" spans="1:33" ht="20.100000000000001" customHeight="1" x14ac:dyDescent="0.3">
      <c r="A64" s="196" t="str">
        <f>'Core Indicators'!A:A</f>
        <v>Cabo Delgado Islamist Insurgency</v>
      </c>
      <c r="B64" s="196" t="str">
        <f>'Core Indicators'!B:B</f>
        <v>Other type of violence</v>
      </c>
      <c r="C64" s="196" t="str">
        <f>'Core Indicators'!C64</f>
        <v>MOZ004</v>
      </c>
      <c r="D64" s="196" t="str">
        <f>'Core Indicators'!D64</f>
        <v>Mozambique</v>
      </c>
      <c r="E64" s="196" t="str">
        <f>'Core Indicators'!E64</f>
        <v>MOZ</v>
      </c>
      <c r="F64" s="36">
        <f>'Core Indicators'!O64</f>
        <v>280615</v>
      </c>
      <c r="G64" s="36">
        <f>'Core Indicators'!W64</f>
        <v>4941000</v>
      </c>
      <c r="H64" s="36">
        <f>'Core Indicators'!AE64</f>
        <v>3057000</v>
      </c>
      <c r="I64" s="36">
        <f>'Core Indicators'!AM64</f>
        <v>670000</v>
      </c>
      <c r="J64" s="36" t="str">
        <f>'Core Indicators'!AU64</f>
        <v>x</v>
      </c>
      <c r="K64" s="36">
        <f>'Core Indicators'!BC64</f>
        <v>0</v>
      </c>
      <c r="L64" s="36">
        <f>'Core Indicators'!BK64</f>
        <v>620</v>
      </c>
      <c r="M64" s="36" t="str">
        <f>'Core Indicators'!BS64</f>
        <v>x</v>
      </c>
      <c r="N64" s="36" t="str">
        <f>'Core Indicators'!CA64</f>
        <v>x</v>
      </c>
      <c r="O64" s="36" t="e">
        <f>'Core Indicators'!CI64</f>
        <v>#N/A</v>
      </c>
      <c r="P64" s="36" t="str">
        <f>'Core Indicators'!CQ64</f>
        <v>x</v>
      </c>
      <c r="Q64" s="36">
        <f>'Core Indicators'!DG64</f>
        <v>1885000</v>
      </c>
      <c r="R64" s="36">
        <f>'Core Indicators'!DO64</f>
        <v>1480000</v>
      </c>
      <c r="S64" s="36">
        <f>'Core Indicators'!DW64</f>
        <v>1436000</v>
      </c>
      <c r="T64" s="36">
        <f>'Core Indicators'!EE64</f>
        <v>141000</v>
      </c>
      <c r="U64" s="36">
        <f>'Core Indicators'!EM64</f>
        <v>0</v>
      </c>
      <c r="V64" s="36">
        <f>'Core Indicators'!FC64</f>
        <v>63423</v>
      </c>
      <c r="W64" s="36" t="str">
        <f>'Core Indicators'!FK64</f>
        <v>x</v>
      </c>
      <c r="X64" s="36" t="str">
        <f>'Core Indicators'!FS64</f>
        <v>x</v>
      </c>
      <c r="Y64" s="36">
        <f>'Core Indicators'!GA64</f>
        <v>0</v>
      </c>
      <c r="Z64" s="36">
        <f>'Core Indicators'!GI64</f>
        <v>1</v>
      </c>
      <c r="AA64" s="36">
        <f>'Core Indicators'!GQ64</f>
        <v>0</v>
      </c>
      <c r="AB64" s="36">
        <f>'Core Indicators'!GY64</f>
        <v>0</v>
      </c>
      <c r="AC64" s="36">
        <f>'Core Indicators'!HG64</f>
        <v>0</v>
      </c>
      <c r="AD64" s="36">
        <f>'Core Indicators'!HO64</f>
        <v>2</v>
      </c>
      <c r="AE64" s="36">
        <f>'Core Indicators'!HW64</f>
        <v>1</v>
      </c>
      <c r="AF64" s="36">
        <f>'Core Indicators'!IE64</f>
        <v>1</v>
      </c>
      <c r="AG64" s="36">
        <f>'Core Indicators'!IM64</f>
        <v>1</v>
      </c>
    </row>
    <row r="65" spans="1:33" ht="20.100000000000001" customHeight="1" x14ac:dyDescent="0.3">
      <c r="A65" s="197" t="str">
        <f>'Core Indicators'!A:A</f>
        <v>Food Security Crisis in Mozambique</v>
      </c>
      <c r="B65" s="197" t="str">
        <f>'Core Indicators'!B:B</f>
        <v>Food Security</v>
      </c>
      <c r="C65" s="197" t="str">
        <f>'Core Indicators'!C65</f>
        <v>MOZ006</v>
      </c>
      <c r="D65" s="197" t="str">
        <f>'Core Indicators'!D65</f>
        <v>Mozambique</v>
      </c>
      <c r="E65" s="197" t="str">
        <f>'Core Indicators'!E65</f>
        <v>MOZ</v>
      </c>
      <c r="F65" s="35">
        <f>'Core Indicators'!O65</f>
        <v>781990</v>
      </c>
      <c r="G65" s="35">
        <f>'Core Indicators'!W65</f>
        <v>18143000</v>
      </c>
      <c r="H65" s="35">
        <f>'Core Indicators'!AE65</f>
        <v>11321000</v>
      </c>
      <c r="I65" s="35">
        <f>'Core Indicators'!AM65</f>
        <v>94000</v>
      </c>
      <c r="J65" s="35">
        <f>'Core Indicators'!AU65</f>
        <v>0</v>
      </c>
      <c r="K65" s="35">
        <f>'Core Indicators'!BC65</f>
        <v>0</v>
      </c>
      <c r="L65" s="35" t="str">
        <f>'Core Indicators'!BK65</f>
        <v>x</v>
      </c>
      <c r="M65" s="35" t="e">
        <f>'Core Indicators'!BS65</f>
        <v>#N/A</v>
      </c>
      <c r="N65" s="35" t="e">
        <f>'Core Indicators'!CA65</f>
        <v>#N/A</v>
      </c>
      <c r="O65" s="35" t="e">
        <f>'Core Indicators'!CI65</f>
        <v>#N/A</v>
      </c>
      <c r="P65" s="35" t="e">
        <f>'Core Indicators'!CQ65</f>
        <v>#N/A</v>
      </c>
      <c r="Q65" s="35">
        <f>'Core Indicators'!DG65</f>
        <v>6822000</v>
      </c>
      <c r="R65" s="35">
        <f>'Core Indicators'!DO65</f>
        <v>8407000</v>
      </c>
      <c r="S65" s="35">
        <f>'Core Indicators'!DW65</f>
        <v>2649000</v>
      </c>
      <c r="T65" s="35">
        <f>'Core Indicators'!EE65</f>
        <v>265000</v>
      </c>
      <c r="U65" s="35">
        <f>'Core Indicators'!EM65</f>
        <v>0</v>
      </c>
      <c r="V65" s="35">
        <f>'Core Indicators'!FC65</f>
        <v>3</v>
      </c>
      <c r="W65" s="35" t="e">
        <f>'Core Indicators'!FK65</f>
        <v>#N/A</v>
      </c>
      <c r="X65" s="35" t="e">
        <f>'Core Indicators'!FS65</f>
        <v>#N/A</v>
      </c>
      <c r="Y65" s="35">
        <f>'Core Indicators'!GA65</f>
        <v>0</v>
      </c>
      <c r="Z65" s="35">
        <f>'Core Indicators'!GI65</f>
        <v>0</v>
      </c>
      <c r="AA65" s="35">
        <f>'Core Indicators'!GQ65</f>
        <v>0</v>
      </c>
      <c r="AB65" s="35">
        <f>'Core Indicators'!GY65</f>
        <v>1</v>
      </c>
      <c r="AC65" s="35">
        <f>'Core Indicators'!HG65</f>
        <v>0</v>
      </c>
      <c r="AD65" s="35">
        <f>'Core Indicators'!HO65</f>
        <v>0</v>
      </c>
      <c r="AE65" s="35">
        <f>'Core Indicators'!HW65</f>
        <v>1</v>
      </c>
      <c r="AF65" s="35">
        <f>'Core Indicators'!IE65</f>
        <v>0</v>
      </c>
      <c r="AG65" s="35">
        <f>'Core Indicators'!IM65</f>
        <v>1</v>
      </c>
    </row>
    <row r="66" spans="1:33" ht="20.100000000000001" customHeight="1" x14ac:dyDescent="0.3">
      <c r="A66" s="196" t="str">
        <f>'Core Indicators'!A:A</f>
        <v>Tropical Cyclone Eloise in Mozambique</v>
      </c>
      <c r="B66" s="196" t="str">
        <f>'Core Indicators'!B:B</f>
        <v>Tropical cyclone</v>
      </c>
      <c r="C66" s="196" t="str">
        <f>'Core Indicators'!C66</f>
        <v>MOZ007</v>
      </c>
      <c r="D66" s="196" t="str">
        <f>'Core Indicators'!D66</f>
        <v>Mozambique</v>
      </c>
      <c r="E66" s="196" t="str">
        <f>'Core Indicators'!E66</f>
        <v>MOZ</v>
      </c>
      <c r="F66" s="36">
        <f>'Core Indicators'!O66</f>
        <v>377612</v>
      </c>
      <c r="G66" s="36">
        <f>'Core Indicators'!W66</f>
        <v>12187000</v>
      </c>
      <c r="H66" s="36">
        <f>'Core Indicators'!AE66</f>
        <v>441000</v>
      </c>
      <c r="I66" s="36">
        <f>'Core Indicators'!AM66</f>
        <v>43000</v>
      </c>
      <c r="J66" s="36">
        <f>'Core Indicators'!AU66</f>
        <v>18</v>
      </c>
      <c r="K66" s="36" t="str">
        <f>'Core Indicators'!BC66</f>
        <v>x</v>
      </c>
      <c r="L66" s="36">
        <f>'Core Indicators'!BK66</f>
        <v>13</v>
      </c>
      <c r="M66" s="36">
        <f>'Core Indicators'!BS66</f>
        <v>56364</v>
      </c>
      <c r="N66" s="36">
        <f>'Core Indicators'!CA66</f>
        <v>8565</v>
      </c>
      <c r="O66" s="36" t="e">
        <f>'Core Indicators'!CI66</f>
        <v>#N/A</v>
      </c>
      <c r="P66" s="36" t="str">
        <f>'Core Indicators'!CQ66</f>
        <v>x</v>
      </c>
      <c r="Q66" s="36">
        <f>'Core Indicators'!DG66</f>
        <v>11746000</v>
      </c>
      <c r="R66" s="36">
        <f>'Core Indicators'!DO66</f>
        <v>181000</v>
      </c>
      <c r="S66" s="36">
        <f>'Core Indicators'!DW66</f>
        <v>217000</v>
      </c>
      <c r="T66" s="36">
        <f>'Core Indicators'!EE66</f>
        <v>43000</v>
      </c>
      <c r="U66" s="36">
        <f>'Core Indicators'!EM66</f>
        <v>0</v>
      </c>
      <c r="V66" s="36">
        <f>'Core Indicators'!FC66</f>
        <v>3</v>
      </c>
      <c r="W66" s="36" t="str">
        <f>'Core Indicators'!FK66</f>
        <v>x</v>
      </c>
      <c r="X66" s="36" t="str">
        <f>'Core Indicators'!FS66</f>
        <v>x</v>
      </c>
      <c r="Y66" s="36">
        <f>'Core Indicators'!GA66</f>
        <v>1</v>
      </c>
      <c r="Z66" s="36">
        <f>'Core Indicators'!GI66</f>
        <v>1</v>
      </c>
      <c r="AA66" s="36">
        <f>'Core Indicators'!GQ66</f>
        <v>0</v>
      </c>
      <c r="AB66" s="36">
        <f>'Core Indicators'!GY66</f>
        <v>0</v>
      </c>
      <c r="AC66" s="36">
        <f>'Core Indicators'!HG66</f>
        <v>0</v>
      </c>
      <c r="AD66" s="36">
        <f>'Core Indicators'!HO66</f>
        <v>1</v>
      </c>
      <c r="AE66" s="36">
        <f>'Core Indicators'!HW66</f>
        <v>0</v>
      </c>
      <c r="AF66" s="36">
        <f>'Core Indicators'!IE66</f>
        <v>1</v>
      </c>
      <c r="AG66" s="36">
        <f>'Core Indicators'!IM66</f>
        <v>3</v>
      </c>
    </row>
    <row r="67" spans="1:33" ht="20.100000000000001" customHeight="1" x14ac:dyDescent="0.3">
      <c r="A67" s="197" t="str">
        <f>'Core Indicators'!A:A</f>
        <v>Refugees from Mali in Mauritania</v>
      </c>
      <c r="B67" s="197" t="str">
        <f>'Core Indicators'!B:B</f>
        <v>International displacement</v>
      </c>
      <c r="C67" s="197" t="str">
        <f>'Core Indicators'!C67</f>
        <v>MRT002</v>
      </c>
      <c r="D67" s="197" t="str">
        <f>'Core Indicators'!D67</f>
        <v>Mauritania</v>
      </c>
      <c r="E67" s="197" t="str">
        <f>'Core Indicators'!E67</f>
        <v>MRT</v>
      </c>
      <c r="F67" s="35">
        <f>'Core Indicators'!O67</f>
        <v>75</v>
      </c>
      <c r="G67" s="35">
        <f>'Core Indicators'!W67</f>
        <v>73000</v>
      </c>
      <c r="H67" s="35">
        <f>'Core Indicators'!AE67</f>
        <v>63000</v>
      </c>
      <c r="I67" s="35">
        <f>'Core Indicators'!AM67</f>
        <v>63000</v>
      </c>
      <c r="J67" s="35">
        <f>'Core Indicators'!AU67</f>
        <v>0</v>
      </c>
      <c r="K67" s="35" t="str">
        <f>'Core Indicators'!BC67</f>
        <v>x</v>
      </c>
      <c r="L67" s="35" t="str">
        <f>'Core Indicators'!BK67</f>
        <v>x</v>
      </c>
      <c r="M67" s="35">
        <f>'Core Indicators'!BS67</f>
        <v>0</v>
      </c>
      <c r="N67" s="35">
        <f>'Core Indicators'!CA67</f>
        <v>0</v>
      </c>
      <c r="O67" s="35" t="e">
        <f>'Core Indicators'!CI67</f>
        <v>#N/A</v>
      </c>
      <c r="P67" s="35" t="str">
        <f>'Core Indicators'!CQ67</f>
        <v>x</v>
      </c>
      <c r="Q67" s="35">
        <f>'Core Indicators'!DG67</f>
        <v>11000</v>
      </c>
      <c r="R67" s="35">
        <f>'Core Indicators'!DO67</f>
        <v>0</v>
      </c>
      <c r="S67" s="35">
        <f>'Core Indicators'!DW67</f>
        <v>63000</v>
      </c>
      <c r="T67" s="35">
        <f>'Core Indicators'!EE67</f>
        <v>0</v>
      </c>
      <c r="U67" s="35">
        <f>'Core Indicators'!EM67</f>
        <v>0</v>
      </c>
      <c r="V67" s="35">
        <f>'Core Indicators'!FC67</f>
        <v>2</v>
      </c>
      <c r="W67" s="35" t="str">
        <f>'Core Indicators'!FK67</f>
        <v>x</v>
      </c>
      <c r="X67" s="35" t="str">
        <f>'Core Indicators'!FS67</f>
        <v>x</v>
      </c>
      <c r="Y67" s="35">
        <f>'Core Indicators'!GA67</f>
        <v>0</v>
      </c>
      <c r="Z67" s="35">
        <f>'Core Indicators'!GI67</f>
        <v>0</v>
      </c>
      <c r="AA67" s="35">
        <f>'Core Indicators'!GQ67</f>
        <v>0</v>
      </c>
      <c r="AB67" s="35">
        <f>'Core Indicators'!GY67</f>
        <v>0</v>
      </c>
      <c r="AC67" s="35">
        <f>'Core Indicators'!HG67</f>
        <v>0</v>
      </c>
      <c r="AD67" s="35">
        <f>'Core Indicators'!HO67</f>
        <v>0</v>
      </c>
      <c r="AE67" s="35">
        <f>'Core Indicators'!HW67</f>
        <v>0</v>
      </c>
      <c r="AF67" s="35">
        <f>'Core Indicators'!IE67</f>
        <v>1</v>
      </c>
      <c r="AG67" s="35">
        <f>'Core Indicators'!IM67</f>
        <v>3</v>
      </c>
    </row>
    <row r="68" spans="1:33" ht="20.100000000000001" customHeight="1" x14ac:dyDescent="0.3">
      <c r="A68" s="196" t="str">
        <f>'Core Indicators'!A:A</f>
        <v>Food Security in Mauritania</v>
      </c>
      <c r="B68" s="196" t="str">
        <f>'Core Indicators'!B:B</f>
        <v>Drought</v>
      </c>
      <c r="C68" s="196" t="str">
        <f>'Core Indicators'!C68</f>
        <v>MRT003</v>
      </c>
      <c r="D68" s="196" t="str">
        <f>'Core Indicators'!D68</f>
        <v>Mauritania</v>
      </c>
      <c r="E68" s="196" t="str">
        <f>'Core Indicators'!E68</f>
        <v>MRT</v>
      </c>
      <c r="F68" s="36">
        <f>'Core Indicators'!O68</f>
        <v>1030700</v>
      </c>
      <c r="G68" s="36">
        <f>'Core Indicators'!W68</f>
        <v>4147000</v>
      </c>
      <c r="H68" s="36">
        <f>'Core Indicators'!AE68</f>
        <v>1513000</v>
      </c>
      <c r="I68" s="36" t="str">
        <f>'Core Indicators'!AM68</f>
        <v>x</v>
      </c>
      <c r="J68" s="36" t="str">
        <f>'Core Indicators'!AU68</f>
        <v>x</v>
      </c>
      <c r="K68" s="36" t="str">
        <f>'Core Indicators'!BC68</f>
        <v>x</v>
      </c>
      <c r="L68" s="36" t="str">
        <f>'Core Indicators'!BK68</f>
        <v>x</v>
      </c>
      <c r="M68" s="36" t="str">
        <f>'Core Indicators'!BS68</f>
        <v>x</v>
      </c>
      <c r="N68" s="36" t="str">
        <f>'Core Indicators'!CA68</f>
        <v>x</v>
      </c>
      <c r="O68" s="36" t="e">
        <f>'Core Indicators'!CI68</f>
        <v>#N/A</v>
      </c>
      <c r="P68" s="36" t="str">
        <f>'Core Indicators'!CQ68</f>
        <v>x</v>
      </c>
      <c r="Q68" s="36">
        <f>'Core Indicators'!DG68</f>
        <v>2634000</v>
      </c>
      <c r="R68" s="36">
        <f>'Core Indicators'!DO68</f>
        <v>1036000</v>
      </c>
      <c r="S68" s="36">
        <f>'Core Indicators'!DW68</f>
        <v>457000</v>
      </c>
      <c r="T68" s="36">
        <f>'Core Indicators'!EE68</f>
        <v>20000</v>
      </c>
      <c r="U68" s="36">
        <f>'Core Indicators'!EM68</f>
        <v>0</v>
      </c>
      <c r="V68" s="36">
        <f>'Core Indicators'!FC68</f>
        <v>3</v>
      </c>
      <c r="W68" s="36" t="str">
        <f>'Core Indicators'!FK68</f>
        <v>x</v>
      </c>
      <c r="X68" s="36" t="str">
        <f>'Core Indicators'!FS68</f>
        <v>x</v>
      </c>
      <c r="Y68" s="36">
        <f>'Core Indicators'!GA68</f>
        <v>0</v>
      </c>
      <c r="Z68" s="36">
        <f>'Core Indicators'!GI68</f>
        <v>0</v>
      </c>
      <c r="AA68" s="36">
        <f>'Core Indicators'!GQ68</f>
        <v>0</v>
      </c>
      <c r="AB68" s="36">
        <f>'Core Indicators'!GY68</f>
        <v>0</v>
      </c>
      <c r="AC68" s="36">
        <f>'Core Indicators'!HG68</f>
        <v>0</v>
      </c>
      <c r="AD68" s="36">
        <f>'Core Indicators'!HO68</f>
        <v>0</v>
      </c>
      <c r="AE68" s="36">
        <f>'Core Indicators'!HW68</f>
        <v>0</v>
      </c>
      <c r="AF68" s="36">
        <f>'Core Indicators'!IE68</f>
        <v>1</v>
      </c>
      <c r="AG68" s="36">
        <f>'Core Indicators'!IM68</f>
        <v>3</v>
      </c>
    </row>
    <row r="69" spans="1:33" ht="20.100000000000001" customHeight="1" x14ac:dyDescent="0.3">
      <c r="A69" s="197" t="str">
        <f>'Core Indicators'!A:A</f>
        <v>Complex crisis in Malawi</v>
      </c>
      <c r="B69" s="197" t="str">
        <f>'Core Indicators'!B:B</f>
        <v>Complex crisis</v>
      </c>
      <c r="C69" s="197" t="str">
        <f>'Core Indicators'!C69</f>
        <v>MWI002</v>
      </c>
      <c r="D69" s="197" t="str">
        <f>'Core Indicators'!D69</f>
        <v>Malawi</v>
      </c>
      <c r="E69" s="197" t="str">
        <f>'Core Indicators'!E69</f>
        <v>MWI</v>
      </c>
      <c r="F69" s="35">
        <f>'Core Indicators'!O69</f>
        <v>94276</v>
      </c>
      <c r="G69" s="35">
        <f>'Core Indicators'!W69</f>
        <v>17677000</v>
      </c>
      <c r="H69" s="35">
        <f>'Core Indicators'!AE69</f>
        <v>8908000</v>
      </c>
      <c r="I69" s="35">
        <f>'Core Indicators'!AM69</f>
        <v>0</v>
      </c>
      <c r="J69" s="35">
        <f>'Core Indicators'!AU69</f>
        <v>0</v>
      </c>
      <c r="K69" s="35">
        <f>'Core Indicators'!BC69</f>
        <v>0</v>
      </c>
      <c r="L69" s="35">
        <f>'Core Indicators'!BK69</f>
        <v>41</v>
      </c>
      <c r="M69" s="35" t="str">
        <f>'Core Indicators'!BS69</f>
        <v>x</v>
      </c>
      <c r="N69" s="35" t="str">
        <f>'Core Indicators'!CA69</f>
        <v>x</v>
      </c>
      <c r="O69" s="35" t="e">
        <f>'Core Indicators'!CI69</f>
        <v>#N/A</v>
      </c>
      <c r="P69" s="35" t="str">
        <f>'Core Indicators'!CQ69</f>
        <v>x</v>
      </c>
      <c r="Q69" s="35">
        <f>'Core Indicators'!DG69</f>
        <v>8769000</v>
      </c>
      <c r="R69" s="35">
        <f>'Core Indicators'!DO69</f>
        <v>6266000</v>
      </c>
      <c r="S69" s="35">
        <f>'Core Indicators'!DW69</f>
        <v>2509000</v>
      </c>
      <c r="T69" s="35">
        <f>'Core Indicators'!EE69</f>
        <v>133000</v>
      </c>
      <c r="U69" s="35">
        <f>'Core Indicators'!EM69</f>
        <v>0</v>
      </c>
      <c r="V69" s="35">
        <f>'Core Indicators'!FC69</f>
        <v>1</v>
      </c>
      <c r="W69" s="35" t="str">
        <f>'Core Indicators'!FK69</f>
        <v>x</v>
      </c>
      <c r="X69" s="35" t="str">
        <f>'Core Indicators'!FS69</f>
        <v>x</v>
      </c>
      <c r="Y69" s="35">
        <f>'Core Indicators'!GA69</f>
        <v>0</v>
      </c>
      <c r="Z69" s="35">
        <f>'Core Indicators'!GI69</f>
        <v>0</v>
      </c>
      <c r="AA69" s="35">
        <f>'Core Indicators'!GQ69</f>
        <v>0</v>
      </c>
      <c r="AB69" s="35">
        <f>'Core Indicators'!GY69</f>
        <v>0</v>
      </c>
      <c r="AC69" s="35">
        <f>'Core Indicators'!HG69</f>
        <v>0</v>
      </c>
      <c r="AD69" s="35">
        <f>'Core Indicators'!HO69</f>
        <v>2</v>
      </c>
      <c r="AE69" s="35">
        <f>'Core Indicators'!HW69</f>
        <v>0</v>
      </c>
      <c r="AF69" s="35">
        <f>'Core Indicators'!IE69</f>
        <v>0</v>
      </c>
      <c r="AG69" s="35">
        <f>'Core Indicators'!IM69</f>
        <v>0</v>
      </c>
    </row>
    <row r="70" spans="1:33" ht="20.100000000000001" customHeight="1" x14ac:dyDescent="0.3">
      <c r="A70" s="196" t="str">
        <f>'Core Indicators'!A:A</f>
        <v>International Refugees in Malaysia</v>
      </c>
      <c r="B70" s="196" t="str">
        <f>'Core Indicators'!B:B</f>
        <v>International displacement</v>
      </c>
      <c r="C70" s="196" t="str">
        <f>'Core Indicators'!C70</f>
        <v>MYS001</v>
      </c>
      <c r="D70" s="196" t="str">
        <f>'Core Indicators'!D70</f>
        <v>Malaysia</v>
      </c>
      <c r="E70" s="196" t="str">
        <f>'Core Indicators'!E70</f>
        <v>MYS</v>
      </c>
      <c r="F70" s="36">
        <f>'Core Indicators'!O70</f>
        <v>9395</v>
      </c>
      <c r="G70" s="36">
        <f>'Core Indicators'!W70</f>
        <v>3815000</v>
      </c>
      <c r="H70" s="36">
        <f>'Core Indicators'!AE70</f>
        <v>179000</v>
      </c>
      <c r="I70" s="36">
        <f>'Core Indicators'!AM70</f>
        <v>179000</v>
      </c>
      <c r="J70" s="36" t="e">
        <f>'Core Indicators'!AU70</f>
        <v>#N/A</v>
      </c>
      <c r="K70" s="36" t="e">
        <f>'Core Indicators'!BC70</f>
        <v>#N/A</v>
      </c>
      <c r="L70" s="36">
        <f>'Core Indicators'!BK70</f>
        <v>0</v>
      </c>
      <c r="M70" s="36" t="e">
        <f>'Core Indicators'!BS70</f>
        <v>#N/A</v>
      </c>
      <c r="N70" s="36" t="e">
        <f>'Core Indicators'!CA70</f>
        <v>#N/A</v>
      </c>
      <c r="O70" s="36" t="e">
        <f>'Core Indicators'!CI70</f>
        <v>#N/A</v>
      </c>
      <c r="P70" s="36" t="e">
        <f>'Core Indicators'!CQ70</f>
        <v>#N/A</v>
      </c>
      <c r="Q70" s="36">
        <f>'Core Indicators'!DG70</f>
        <v>3636000</v>
      </c>
      <c r="R70" s="36">
        <f>'Core Indicators'!DO70</f>
        <v>0</v>
      </c>
      <c r="S70" s="36">
        <f>'Core Indicators'!DW70</f>
        <v>179000</v>
      </c>
      <c r="T70" s="36">
        <f>'Core Indicators'!EE70</f>
        <v>0</v>
      </c>
      <c r="U70" s="36">
        <f>'Core Indicators'!EM70</f>
        <v>0</v>
      </c>
      <c r="V70" s="36">
        <f>'Core Indicators'!FC70</f>
        <v>3</v>
      </c>
      <c r="W70" s="36" t="e">
        <f>'Core Indicators'!FK70</f>
        <v>#N/A</v>
      </c>
      <c r="X70" s="36" t="e">
        <f>'Core Indicators'!FS70</f>
        <v>#N/A</v>
      </c>
      <c r="Y70" s="36">
        <f>'Core Indicators'!GA70</f>
        <v>1</v>
      </c>
      <c r="Z70" s="36">
        <f>'Core Indicators'!GI70</f>
        <v>0</v>
      </c>
      <c r="AA70" s="36">
        <f>'Core Indicators'!GQ70</f>
        <v>0</v>
      </c>
      <c r="AB70" s="36">
        <f>'Core Indicators'!GY70</f>
        <v>0</v>
      </c>
      <c r="AC70" s="36">
        <f>'Core Indicators'!HG70</f>
        <v>1</v>
      </c>
      <c r="AD70" s="36">
        <f>'Core Indicators'!HO70</f>
        <v>1</v>
      </c>
      <c r="AE70" s="36">
        <f>'Core Indicators'!HW70</f>
        <v>0</v>
      </c>
      <c r="AF70" s="36">
        <f>'Core Indicators'!IE70</f>
        <v>0</v>
      </c>
      <c r="AG70" s="36">
        <f>'Core Indicators'!IM70</f>
        <v>0</v>
      </c>
    </row>
    <row r="71" spans="1:33" ht="20.100000000000001" customHeight="1" x14ac:dyDescent="0.3">
      <c r="A71" s="197" t="str">
        <f>'Core Indicators'!A:A</f>
        <v>Food Security Crisis in Namibia</v>
      </c>
      <c r="B71" s="197" t="str">
        <f>'Core Indicators'!B:B</f>
        <v>Food Security</v>
      </c>
      <c r="C71" s="197" t="str">
        <f>'Core Indicators'!C71</f>
        <v>NAM002</v>
      </c>
      <c r="D71" s="197" t="str">
        <f>'Core Indicators'!D71</f>
        <v>Namibia</v>
      </c>
      <c r="E71" s="197" t="str">
        <f>'Core Indicators'!E71</f>
        <v>NAM</v>
      </c>
      <c r="F71" s="35">
        <f>'Core Indicators'!O71</f>
        <v>823</v>
      </c>
      <c r="G71" s="35">
        <f>'Core Indicators'!W71</f>
        <v>2256000</v>
      </c>
      <c r="H71" s="35">
        <f>'Core Indicators'!AE71</f>
        <v>1091000</v>
      </c>
      <c r="I71" s="35">
        <f>'Core Indicators'!AM71</f>
        <v>0</v>
      </c>
      <c r="J71" s="35">
        <f>'Core Indicators'!AU71</f>
        <v>0</v>
      </c>
      <c r="K71" s="35">
        <f>'Core Indicators'!BC71</f>
        <v>0</v>
      </c>
      <c r="L71" s="35" t="str">
        <f>'Core Indicators'!BK71</f>
        <v>x</v>
      </c>
      <c r="M71" s="35" t="e">
        <f>'Core Indicators'!BS71</f>
        <v>#N/A</v>
      </c>
      <c r="N71" s="35" t="e">
        <f>'Core Indicators'!CA71</f>
        <v>#N/A</v>
      </c>
      <c r="O71" s="35" t="e">
        <f>'Core Indicators'!CI71</f>
        <v>#N/A</v>
      </c>
      <c r="P71" s="35" t="e">
        <f>'Core Indicators'!CQ71</f>
        <v>#N/A</v>
      </c>
      <c r="Q71" s="35">
        <f>'Core Indicators'!DG71</f>
        <v>1165000</v>
      </c>
      <c r="R71" s="35">
        <f>'Core Indicators'!DO71</f>
        <v>651000</v>
      </c>
      <c r="S71" s="35">
        <f>'Core Indicators'!DW71</f>
        <v>426000</v>
      </c>
      <c r="T71" s="35">
        <f>'Core Indicators'!EE71</f>
        <v>14000</v>
      </c>
      <c r="U71" s="35">
        <f>'Core Indicators'!EM71</f>
        <v>0</v>
      </c>
      <c r="V71" s="35">
        <f>'Core Indicators'!FC71</f>
        <v>1</v>
      </c>
      <c r="W71" s="35" t="e">
        <f>'Core Indicators'!FK71</f>
        <v>#N/A</v>
      </c>
      <c r="X71" s="35" t="e">
        <f>'Core Indicators'!FS71</f>
        <v>#N/A</v>
      </c>
      <c r="Y71" s="35">
        <f>'Core Indicators'!GA71</f>
        <v>1</v>
      </c>
      <c r="Z71" s="35">
        <f>'Core Indicators'!GI71</f>
        <v>0</v>
      </c>
      <c r="AA71" s="35">
        <f>'Core Indicators'!GQ71</f>
        <v>0</v>
      </c>
      <c r="AB71" s="35">
        <f>'Core Indicators'!GY71</f>
        <v>0</v>
      </c>
      <c r="AC71" s="35">
        <f>'Core Indicators'!HG71</f>
        <v>0</v>
      </c>
      <c r="AD71" s="35">
        <f>'Core Indicators'!HO71</f>
        <v>2</v>
      </c>
      <c r="AE71" s="35">
        <f>'Core Indicators'!HW71</f>
        <v>0</v>
      </c>
      <c r="AF71" s="35">
        <f>'Core Indicators'!IE71</f>
        <v>0</v>
      </c>
      <c r="AG71" s="35">
        <f>'Core Indicators'!IM71</f>
        <v>0</v>
      </c>
    </row>
    <row r="72" spans="1:33" ht="20.100000000000001" customHeight="1" x14ac:dyDescent="0.3">
      <c r="A72" s="196" t="str">
        <f>'Core Indicators'!A:A</f>
        <v>Multiple crises in Niger</v>
      </c>
      <c r="B72" s="196" t="str">
        <f>'Core Indicators'!B:B</f>
        <v>Multiple crises country</v>
      </c>
      <c r="C72" s="196" t="str">
        <f>'Core Indicators'!C72</f>
        <v>NER001</v>
      </c>
      <c r="D72" s="196" t="str">
        <f>'Core Indicators'!D72</f>
        <v>Niger</v>
      </c>
      <c r="E72" s="196" t="str">
        <f>'Core Indicators'!E72</f>
        <v>NER</v>
      </c>
      <c r="F72" s="36">
        <f>'Core Indicators'!O72</f>
        <v>1267000</v>
      </c>
      <c r="G72" s="36">
        <f>'Core Indicators'!W72</f>
        <v>23800000</v>
      </c>
      <c r="H72" s="36">
        <f>'Core Indicators'!AE72</f>
        <v>3882000</v>
      </c>
      <c r="I72" s="36">
        <f>'Core Indicators'!AM72</f>
        <v>594000</v>
      </c>
      <c r="J72" s="36" t="str">
        <f>'Core Indicators'!AU72</f>
        <v>x</v>
      </c>
      <c r="K72" s="36" t="str">
        <f>'Core Indicators'!BC72</f>
        <v>x</v>
      </c>
      <c r="L72" s="36">
        <f>'Core Indicators'!BK72</f>
        <v>385</v>
      </c>
      <c r="M72" s="36" t="str">
        <f>'Core Indicators'!BS72</f>
        <v>x</v>
      </c>
      <c r="N72" s="36" t="str">
        <f>'Core Indicators'!CA72</f>
        <v>x</v>
      </c>
      <c r="O72" s="36" t="e">
        <f>'Core Indicators'!CI72</f>
        <v>#N/A</v>
      </c>
      <c r="P72" s="36" t="str">
        <f>'Core Indicators'!CQ72</f>
        <v>x</v>
      </c>
      <c r="Q72" s="36">
        <f>'Core Indicators'!DG72</f>
        <v>19918000</v>
      </c>
      <c r="R72" s="36">
        <f>'Core Indicators'!DO72</f>
        <v>60000</v>
      </c>
      <c r="S72" s="36">
        <f>'Core Indicators'!DW72</f>
        <v>3648000</v>
      </c>
      <c r="T72" s="36">
        <f>'Core Indicators'!EE72</f>
        <v>173000</v>
      </c>
      <c r="U72" s="36">
        <f>'Core Indicators'!EM72</f>
        <v>0</v>
      </c>
      <c r="V72" s="36">
        <f>'Core Indicators'!FC72</f>
        <v>5</v>
      </c>
      <c r="W72" s="36" t="str">
        <f>'Core Indicators'!FK72</f>
        <v>x</v>
      </c>
      <c r="X72" s="36" t="str">
        <f>'Core Indicators'!FS72</f>
        <v>x</v>
      </c>
      <c r="Y72" s="36">
        <f>'Core Indicators'!GA72</f>
        <v>0</v>
      </c>
      <c r="Z72" s="36">
        <f>'Core Indicators'!GI72</f>
        <v>2</v>
      </c>
      <c r="AA72" s="36">
        <f>'Core Indicators'!GQ72</f>
        <v>0</v>
      </c>
      <c r="AB72" s="36">
        <f>'Core Indicators'!GY72</f>
        <v>2</v>
      </c>
      <c r="AC72" s="36">
        <f>'Core Indicators'!HG72</f>
        <v>0</v>
      </c>
      <c r="AD72" s="36">
        <f>'Core Indicators'!HO72</f>
        <v>2</v>
      </c>
      <c r="AE72" s="36">
        <f>'Core Indicators'!HW72</f>
        <v>3</v>
      </c>
      <c r="AF72" s="36">
        <f>'Core Indicators'!IE72</f>
        <v>1</v>
      </c>
      <c r="AG72" s="36">
        <f>'Core Indicators'!IM72</f>
        <v>3</v>
      </c>
    </row>
    <row r="73" spans="1:33" ht="20.100000000000001" customHeight="1" x14ac:dyDescent="0.3">
      <c r="A73" s="197" t="str">
        <f>'Core Indicators'!A:A</f>
        <v>Boko Haram in Niger</v>
      </c>
      <c r="B73" s="197" t="str">
        <f>'Core Indicators'!B:B</f>
        <v>Conflict</v>
      </c>
      <c r="C73" s="197" t="str">
        <f>'Core Indicators'!C73</f>
        <v>NER002</v>
      </c>
      <c r="D73" s="197" t="str">
        <f>'Core Indicators'!D73</f>
        <v>Niger</v>
      </c>
      <c r="E73" s="197" t="str">
        <f>'Core Indicators'!E73</f>
        <v>NER</v>
      </c>
      <c r="F73" s="35">
        <f>'Core Indicators'!O73</f>
        <v>156906</v>
      </c>
      <c r="G73" s="35">
        <f>'Core Indicators'!W73</f>
        <v>949000</v>
      </c>
      <c r="H73" s="35">
        <f>'Core Indicators'!AE73</f>
        <v>293000</v>
      </c>
      <c r="I73" s="35">
        <f>'Core Indicators'!AM73</f>
        <v>270000</v>
      </c>
      <c r="J73" s="35">
        <f>'Core Indicators'!AU73</f>
        <v>141012</v>
      </c>
      <c r="K73" s="35" t="str">
        <f>'Core Indicators'!BC73</f>
        <v>x</v>
      </c>
      <c r="L73" s="35">
        <f>'Core Indicators'!BK73</f>
        <v>119</v>
      </c>
      <c r="M73" s="35" t="str">
        <f>'Core Indicators'!BS73</f>
        <v>x</v>
      </c>
      <c r="N73" s="35" t="str">
        <f>'Core Indicators'!CA73</f>
        <v>x</v>
      </c>
      <c r="O73" s="35" t="e">
        <f>'Core Indicators'!CI73</f>
        <v>#N/A</v>
      </c>
      <c r="P73" s="35" t="str">
        <f>'Core Indicators'!CQ73</f>
        <v>x</v>
      </c>
      <c r="Q73" s="35">
        <f>'Core Indicators'!DG73</f>
        <v>656000</v>
      </c>
      <c r="R73" s="35">
        <f>'Core Indicators'!DO73</f>
        <v>1000</v>
      </c>
      <c r="S73" s="35">
        <f>'Core Indicators'!DW73</f>
        <v>272000</v>
      </c>
      <c r="T73" s="35">
        <f>'Core Indicators'!EE73</f>
        <v>20000</v>
      </c>
      <c r="U73" s="35">
        <f>'Core Indicators'!EM73</f>
        <v>0</v>
      </c>
      <c r="V73" s="35">
        <f>'Core Indicators'!FC73</f>
        <v>5</v>
      </c>
      <c r="W73" s="35" t="str">
        <f>'Core Indicators'!FK73</f>
        <v>x</v>
      </c>
      <c r="X73" s="35" t="str">
        <f>'Core Indicators'!FS73</f>
        <v>x</v>
      </c>
      <c r="Y73" s="35">
        <f>'Core Indicators'!GA73</f>
        <v>0</v>
      </c>
      <c r="Z73" s="35">
        <f>'Core Indicators'!GI73</f>
        <v>2</v>
      </c>
      <c r="AA73" s="35">
        <f>'Core Indicators'!GQ73</f>
        <v>0</v>
      </c>
      <c r="AB73" s="35">
        <f>'Core Indicators'!GY73</f>
        <v>0</v>
      </c>
      <c r="AC73" s="35">
        <f>'Core Indicators'!HG73</f>
        <v>0</v>
      </c>
      <c r="AD73" s="35">
        <f>'Core Indicators'!HO73</f>
        <v>2</v>
      </c>
      <c r="AE73" s="35">
        <f>'Core Indicators'!HW73</f>
        <v>2</v>
      </c>
      <c r="AF73" s="35">
        <f>'Core Indicators'!IE73</f>
        <v>1</v>
      </c>
      <c r="AG73" s="35">
        <f>'Core Indicators'!IM73</f>
        <v>3</v>
      </c>
    </row>
    <row r="74" spans="1:33" ht="20.100000000000001" customHeight="1" x14ac:dyDescent="0.3">
      <c r="A74" s="196" t="str">
        <f>'Core Indicators'!A:A</f>
        <v>Mali/Burkina Faso conflict</v>
      </c>
      <c r="B74" s="196" t="str">
        <f>'Core Indicators'!B:B</f>
        <v>Conflict</v>
      </c>
      <c r="C74" s="196" t="str">
        <f>'Core Indicators'!C74</f>
        <v>NER003</v>
      </c>
      <c r="D74" s="196" t="str">
        <f>'Core Indicators'!D74</f>
        <v>Niger</v>
      </c>
      <c r="E74" s="196" t="str">
        <f>'Core Indicators'!E74</f>
        <v>NER</v>
      </c>
      <c r="F74" s="36">
        <f>'Core Indicators'!O74</f>
        <v>210600</v>
      </c>
      <c r="G74" s="36">
        <f>'Core Indicators'!W74</f>
        <v>8400000</v>
      </c>
      <c r="H74" s="36">
        <f>'Core Indicators'!AE74</f>
        <v>1356000</v>
      </c>
      <c r="I74" s="36">
        <f>'Core Indicators'!AM74</f>
        <v>219000</v>
      </c>
      <c r="J74" s="36" t="str">
        <f>'Core Indicators'!AU74</f>
        <v>x</v>
      </c>
      <c r="K74" s="36" t="str">
        <f>'Core Indicators'!BC74</f>
        <v>x</v>
      </c>
      <c r="L74" s="36">
        <f>'Core Indicators'!BK74</f>
        <v>229</v>
      </c>
      <c r="M74" s="36" t="str">
        <f>'Core Indicators'!BS74</f>
        <v>x</v>
      </c>
      <c r="N74" s="36" t="str">
        <f>'Core Indicators'!CA74</f>
        <v>x</v>
      </c>
      <c r="O74" s="36" t="e">
        <f>'Core Indicators'!CI74</f>
        <v>#N/A</v>
      </c>
      <c r="P74" s="36" t="str">
        <f>'Core Indicators'!CQ74</f>
        <v>x</v>
      </c>
      <c r="Q74" s="36">
        <f>'Core Indicators'!DG74</f>
        <v>7044000</v>
      </c>
      <c r="R74" s="36">
        <f>'Core Indicators'!DO74</f>
        <v>9000</v>
      </c>
      <c r="S74" s="36">
        <f>'Core Indicators'!DW74</f>
        <v>1310000</v>
      </c>
      <c r="T74" s="36">
        <f>'Core Indicators'!EE74</f>
        <v>36000</v>
      </c>
      <c r="U74" s="36">
        <f>'Core Indicators'!EM74</f>
        <v>0</v>
      </c>
      <c r="V74" s="36">
        <f>'Core Indicators'!FC74</f>
        <v>5</v>
      </c>
      <c r="W74" s="36" t="str">
        <f>'Core Indicators'!FK74</f>
        <v>x</v>
      </c>
      <c r="X74" s="36" t="str">
        <f>'Core Indicators'!FS74</f>
        <v>x</v>
      </c>
      <c r="Y74" s="36">
        <f>'Core Indicators'!GA74</f>
        <v>0</v>
      </c>
      <c r="Z74" s="36">
        <f>'Core Indicators'!GI74</f>
        <v>2</v>
      </c>
      <c r="AA74" s="36">
        <f>'Core Indicators'!GQ74</f>
        <v>0</v>
      </c>
      <c r="AB74" s="36">
        <f>'Core Indicators'!GY74</f>
        <v>2</v>
      </c>
      <c r="AC74" s="36">
        <f>'Core Indicators'!HG74</f>
        <v>0</v>
      </c>
      <c r="AD74" s="36">
        <f>'Core Indicators'!HO74</f>
        <v>2</v>
      </c>
      <c r="AE74" s="36">
        <f>'Core Indicators'!HW74</f>
        <v>3</v>
      </c>
      <c r="AF74" s="36">
        <f>'Core Indicators'!IE74</f>
        <v>1</v>
      </c>
      <c r="AG74" s="36">
        <f>'Core Indicators'!IM74</f>
        <v>3</v>
      </c>
    </row>
    <row r="75" spans="1:33" ht="20.100000000000001" customHeight="1" x14ac:dyDescent="0.3">
      <c r="A75" s="197" t="str">
        <f>'Core Indicators'!A:A</f>
        <v>Nigerian Refugees</v>
      </c>
      <c r="B75" s="197" t="str">
        <f>'Core Indicators'!B:B</f>
        <v>International displacement</v>
      </c>
      <c r="C75" s="197" t="str">
        <f>'Core Indicators'!C75</f>
        <v>NER004</v>
      </c>
      <c r="D75" s="197" t="str">
        <f>'Core Indicators'!D75</f>
        <v>Niger</v>
      </c>
      <c r="E75" s="197" t="str">
        <f>'Core Indicators'!E75</f>
        <v>NER</v>
      </c>
      <c r="F75" s="35">
        <f>'Core Indicators'!O75</f>
        <v>8616</v>
      </c>
      <c r="G75" s="35">
        <f>'Core Indicators'!W75</f>
        <v>1328000</v>
      </c>
      <c r="H75" s="35">
        <f>'Core Indicators'!AE75</f>
        <v>704000</v>
      </c>
      <c r="I75" s="35">
        <f>'Core Indicators'!AM75</f>
        <v>100000</v>
      </c>
      <c r="J75" s="35" t="str">
        <f>'Core Indicators'!AU75</f>
        <v>x</v>
      </c>
      <c r="K75" s="35" t="str">
        <f>'Core Indicators'!BC75</f>
        <v>x</v>
      </c>
      <c r="L75" s="35">
        <f>'Core Indicators'!BK75</f>
        <v>15</v>
      </c>
      <c r="M75" s="35">
        <f>'Core Indicators'!BS75</f>
        <v>0</v>
      </c>
      <c r="N75" s="35">
        <f>'Core Indicators'!CA75</f>
        <v>0</v>
      </c>
      <c r="O75" s="35" t="e">
        <f>'Core Indicators'!CI75</f>
        <v>#N/A</v>
      </c>
      <c r="P75" s="35">
        <f>'Core Indicators'!CQ75</f>
        <v>0</v>
      </c>
      <c r="Q75" s="35">
        <f>'Core Indicators'!DG75</f>
        <v>624000</v>
      </c>
      <c r="R75" s="35">
        <f>'Core Indicators'!DO75</f>
        <v>0</v>
      </c>
      <c r="S75" s="35">
        <f>'Core Indicators'!DW75</f>
        <v>662000</v>
      </c>
      <c r="T75" s="35">
        <f>'Core Indicators'!EE75</f>
        <v>42000</v>
      </c>
      <c r="U75" s="35">
        <f>'Core Indicators'!EM75</f>
        <v>0</v>
      </c>
      <c r="V75" s="35">
        <f>'Core Indicators'!FC75</f>
        <v>2</v>
      </c>
      <c r="W75" s="35" t="str">
        <f>'Core Indicators'!FK75</f>
        <v>x</v>
      </c>
      <c r="X75" s="35" t="str">
        <f>'Core Indicators'!FS75</f>
        <v>x</v>
      </c>
      <c r="Y75" s="35">
        <f>'Core Indicators'!GA75</f>
        <v>0</v>
      </c>
      <c r="Z75" s="35">
        <f>'Core Indicators'!GI75</f>
        <v>1</v>
      </c>
      <c r="AA75" s="35">
        <f>'Core Indicators'!GQ75</f>
        <v>0</v>
      </c>
      <c r="AB75" s="35">
        <f>'Core Indicators'!GY75</f>
        <v>0</v>
      </c>
      <c r="AC75" s="35">
        <f>'Core Indicators'!HG75</f>
        <v>0</v>
      </c>
      <c r="AD75" s="35">
        <f>'Core Indicators'!HO75</f>
        <v>0</v>
      </c>
      <c r="AE75" s="35">
        <f>'Core Indicators'!HW75</f>
        <v>2</v>
      </c>
      <c r="AF75" s="35">
        <f>'Core Indicators'!IE75</f>
        <v>1</v>
      </c>
      <c r="AG75" s="35">
        <f>'Core Indicators'!IM75</f>
        <v>3</v>
      </c>
    </row>
    <row r="76" spans="1:33" ht="20.100000000000001" customHeight="1" x14ac:dyDescent="0.3">
      <c r="A76" s="196" t="str">
        <f>'Core Indicators'!A:A</f>
        <v>Complex crisis in Nigeria</v>
      </c>
      <c r="B76" s="196" t="str">
        <f>'Core Indicators'!B:B</f>
        <v>Complex crisis</v>
      </c>
      <c r="C76" s="196" t="str">
        <f>'Core Indicators'!C76</f>
        <v>NGA001</v>
      </c>
      <c r="D76" s="196" t="str">
        <f>'Core Indicators'!D76</f>
        <v>Nigeria</v>
      </c>
      <c r="E76" s="196" t="str">
        <f>'Core Indicators'!E76</f>
        <v>NGA</v>
      </c>
      <c r="F76" s="36">
        <f>'Core Indicators'!O76</f>
        <v>909890</v>
      </c>
      <c r="G76" s="36">
        <f>'Core Indicators'!W76</f>
        <v>72033000</v>
      </c>
      <c r="H76" s="36">
        <f>'Core Indicators'!AE76</f>
        <v>9677000</v>
      </c>
      <c r="I76" s="36">
        <f>'Core Indicators'!AM76</f>
        <v>4825000</v>
      </c>
      <c r="J76" s="36" t="str">
        <f>'Core Indicators'!AU76</f>
        <v>x</v>
      </c>
      <c r="K76" s="36" t="str">
        <f>'Core Indicators'!BC76</f>
        <v>x</v>
      </c>
      <c r="L76" s="36">
        <f>'Core Indicators'!BK76</f>
        <v>3053</v>
      </c>
      <c r="M76" s="36" t="str">
        <f>'Core Indicators'!BS76</f>
        <v>x</v>
      </c>
      <c r="N76" s="36">
        <f>'Core Indicators'!CA76</f>
        <v>4300</v>
      </c>
      <c r="O76" s="36" t="e">
        <f>'Core Indicators'!CI76</f>
        <v>#N/A</v>
      </c>
      <c r="P76" s="36" t="str">
        <f>'Core Indicators'!CQ76</f>
        <v>x</v>
      </c>
      <c r="Q76" s="36">
        <f>'Core Indicators'!DG76</f>
        <v>62356000</v>
      </c>
      <c r="R76" s="36">
        <f>'Core Indicators'!DO76</f>
        <v>0</v>
      </c>
      <c r="S76" s="36">
        <f>'Core Indicators'!DW76</f>
        <v>9677000</v>
      </c>
      <c r="T76" s="36">
        <f>'Core Indicators'!EE76</f>
        <v>0</v>
      </c>
      <c r="U76" s="36">
        <f>'Core Indicators'!EM76</f>
        <v>0</v>
      </c>
      <c r="V76" s="36">
        <f>'Core Indicators'!FC76</f>
        <v>5</v>
      </c>
      <c r="W76" s="36" t="str">
        <f>'Core Indicators'!FK76</f>
        <v>x</v>
      </c>
      <c r="X76" s="36">
        <f>'Core Indicators'!FS76</f>
        <v>800000</v>
      </c>
      <c r="Y76" s="36">
        <f>'Core Indicators'!GA76</f>
        <v>1</v>
      </c>
      <c r="Z76" s="36">
        <f>'Core Indicators'!GI76</f>
        <v>2</v>
      </c>
      <c r="AA76" s="36">
        <f>'Core Indicators'!GQ76</f>
        <v>3</v>
      </c>
      <c r="AB76" s="36">
        <f>'Core Indicators'!GY76</f>
        <v>2</v>
      </c>
      <c r="AC76" s="36">
        <f>'Core Indicators'!HG76</f>
        <v>2</v>
      </c>
      <c r="AD76" s="36">
        <f>'Core Indicators'!HO76</f>
        <v>2</v>
      </c>
      <c r="AE76" s="36">
        <f>'Core Indicators'!HW76</f>
        <v>2</v>
      </c>
      <c r="AF76" s="36">
        <f>'Core Indicators'!IE76</f>
        <v>1</v>
      </c>
      <c r="AG76" s="36">
        <f>'Core Indicators'!IM76</f>
        <v>2</v>
      </c>
    </row>
    <row r="77" spans="1:33" ht="20.100000000000001" customHeight="1" x14ac:dyDescent="0.3">
      <c r="A77" s="197" t="str">
        <f>'Core Indicators'!A:A</f>
        <v>Middle belt conflict</v>
      </c>
      <c r="B77" s="197" t="str">
        <f>'Core Indicators'!B:B</f>
        <v>Conflict</v>
      </c>
      <c r="C77" s="197" t="str">
        <f>'Core Indicators'!C77</f>
        <v>NGA003</v>
      </c>
      <c r="D77" s="197" t="str">
        <f>'Core Indicators'!D77</f>
        <v>Nigeria</v>
      </c>
      <c r="E77" s="197" t="str">
        <f>'Core Indicators'!E77</f>
        <v>NGA</v>
      </c>
      <c r="F77" s="35">
        <f>'Core Indicators'!O77</f>
        <v>181664</v>
      </c>
      <c r="G77" s="35">
        <f>'Core Indicators'!W77</f>
        <v>15100000</v>
      </c>
      <c r="H77" s="35">
        <f>'Core Indicators'!AE77</f>
        <v>401000</v>
      </c>
      <c r="I77" s="35">
        <f>'Core Indicators'!AM77</f>
        <v>401000</v>
      </c>
      <c r="J77" s="35" t="str">
        <f>'Core Indicators'!AU77</f>
        <v>x</v>
      </c>
      <c r="K77" s="35" t="str">
        <f>'Core Indicators'!BC77</f>
        <v>x</v>
      </c>
      <c r="L77" s="35">
        <f>'Core Indicators'!BK77</f>
        <v>199</v>
      </c>
      <c r="M77" s="35" t="str">
        <f>'Core Indicators'!BS77</f>
        <v>x</v>
      </c>
      <c r="N77" s="35" t="str">
        <f>'Core Indicators'!CA77</f>
        <v>x</v>
      </c>
      <c r="O77" s="35" t="e">
        <f>'Core Indicators'!CI77</f>
        <v>#N/A</v>
      </c>
      <c r="P77" s="35" t="str">
        <f>'Core Indicators'!CQ77</f>
        <v>x</v>
      </c>
      <c r="Q77" s="35">
        <f>'Core Indicators'!DG77</f>
        <v>14700000</v>
      </c>
      <c r="R77" s="35">
        <f>'Core Indicators'!DO77</f>
        <v>0</v>
      </c>
      <c r="S77" s="35">
        <f>'Core Indicators'!DW77</f>
        <v>401000</v>
      </c>
      <c r="T77" s="35">
        <f>'Core Indicators'!EE77</f>
        <v>0</v>
      </c>
      <c r="U77" s="35">
        <f>'Core Indicators'!EM77</f>
        <v>0</v>
      </c>
      <c r="V77" s="35">
        <f>'Core Indicators'!FC77</f>
        <v>5</v>
      </c>
      <c r="W77" s="35" t="str">
        <f>'Core Indicators'!FK77</f>
        <v>x</v>
      </c>
      <c r="X77" s="35" t="str">
        <f>'Core Indicators'!FS77</f>
        <v>x</v>
      </c>
      <c r="Y77" s="35">
        <f>'Core Indicators'!GA77</f>
        <v>0</v>
      </c>
      <c r="Z77" s="35">
        <f>'Core Indicators'!GI77</f>
        <v>0</v>
      </c>
      <c r="AA77" s="35">
        <f>'Core Indicators'!GQ77</f>
        <v>0</v>
      </c>
      <c r="AB77" s="35">
        <f>'Core Indicators'!GY77</f>
        <v>0</v>
      </c>
      <c r="AC77" s="35">
        <f>'Core Indicators'!HG77</f>
        <v>0</v>
      </c>
      <c r="AD77" s="35">
        <f>'Core Indicators'!HO77</f>
        <v>2</v>
      </c>
      <c r="AE77" s="35">
        <f>'Core Indicators'!HW77</f>
        <v>0</v>
      </c>
      <c r="AF77" s="35">
        <f>'Core Indicators'!IE77</f>
        <v>1</v>
      </c>
      <c r="AG77" s="35">
        <f>'Core Indicators'!IM77</f>
        <v>0</v>
      </c>
    </row>
    <row r="78" spans="1:33" ht="20.100000000000001" customHeight="1" x14ac:dyDescent="0.3">
      <c r="A78" s="196" t="str">
        <f>'Core Indicators'!A:A</f>
        <v>Boko Haram crisis in Nigeria</v>
      </c>
      <c r="B78" s="196" t="str">
        <f>'Core Indicators'!B:B</f>
        <v>Conflict</v>
      </c>
      <c r="C78" s="196" t="str">
        <f>'Core Indicators'!C78</f>
        <v>NGA004</v>
      </c>
      <c r="D78" s="196" t="str">
        <f>'Core Indicators'!D78</f>
        <v>Nigeria</v>
      </c>
      <c r="E78" s="196" t="str">
        <f>'Core Indicators'!E78</f>
        <v>NGA</v>
      </c>
      <c r="F78" s="36">
        <f>'Core Indicators'!O78</f>
        <v>157918</v>
      </c>
      <c r="G78" s="36">
        <f>'Core Indicators'!W78</f>
        <v>13100000</v>
      </c>
      <c r="H78" s="36">
        <f>'Core Indicators'!AE78</f>
        <v>10220000</v>
      </c>
      <c r="I78" s="36">
        <f>'Core Indicators'!AM78</f>
        <v>3914000</v>
      </c>
      <c r="J78" s="36" t="str">
        <f>'Core Indicators'!AU78</f>
        <v>x</v>
      </c>
      <c r="K78" s="36" t="str">
        <f>'Core Indicators'!BC78</f>
        <v>x</v>
      </c>
      <c r="L78" s="36">
        <f>'Core Indicators'!BK78</f>
        <v>1399</v>
      </c>
      <c r="M78" s="36" t="str">
        <f>'Core Indicators'!BS78</f>
        <v>x</v>
      </c>
      <c r="N78" s="36">
        <f>'Core Indicators'!CA78</f>
        <v>4300</v>
      </c>
      <c r="O78" s="36" t="e">
        <f>'Core Indicators'!CI78</f>
        <v>#N/A</v>
      </c>
      <c r="P78" s="36" t="str">
        <f>'Core Indicators'!CQ78</f>
        <v>x</v>
      </c>
      <c r="Q78" s="36">
        <f>'Core Indicators'!DG78</f>
        <v>2880000</v>
      </c>
      <c r="R78" s="36">
        <f>'Core Indicators'!DO78</f>
        <v>2550000</v>
      </c>
      <c r="S78" s="36">
        <f>'Core Indicators'!DW78</f>
        <v>3650000</v>
      </c>
      <c r="T78" s="36">
        <f>'Core Indicators'!EE78</f>
        <v>4020000</v>
      </c>
      <c r="U78" s="36">
        <f>'Core Indicators'!EM78</f>
        <v>0</v>
      </c>
      <c r="V78" s="36">
        <f>'Core Indicators'!FC78</f>
        <v>4</v>
      </c>
      <c r="W78" s="36" t="str">
        <f>'Core Indicators'!FK78</f>
        <v>x</v>
      </c>
      <c r="X78" s="36">
        <f>'Core Indicators'!FS78</f>
        <v>800000</v>
      </c>
      <c r="Y78" s="36">
        <f>'Core Indicators'!GA78</f>
        <v>1</v>
      </c>
      <c r="Z78" s="36">
        <f>'Core Indicators'!GI78</f>
        <v>2</v>
      </c>
      <c r="AA78" s="36">
        <f>'Core Indicators'!GQ78</f>
        <v>3</v>
      </c>
      <c r="AB78" s="36">
        <f>'Core Indicators'!GY78</f>
        <v>2</v>
      </c>
      <c r="AC78" s="36">
        <f>'Core Indicators'!HG78</f>
        <v>2</v>
      </c>
      <c r="AD78" s="36">
        <f>'Core Indicators'!HO78</f>
        <v>2</v>
      </c>
      <c r="AE78" s="36">
        <f>'Core Indicators'!HW78</f>
        <v>2</v>
      </c>
      <c r="AF78" s="36">
        <f>'Core Indicators'!IE78</f>
        <v>1</v>
      </c>
      <c r="AG78" s="36">
        <f>'Core Indicators'!IM78</f>
        <v>2</v>
      </c>
    </row>
    <row r="79" spans="1:33" ht="20.100000000000001" customHeight="1" x14ac:dyDescent="0.3">
      <c r="A79" s="197" t="str">
        <f>'Core Indicators'!A:A</f>
        <v>Northwest Banditry</v>
      </c>
      <c r="B79" s="197" t="str">
        <f>'Core Indicators'!B:B</f>
        <v>Other type of violence</v>
      </c>
      <c r="C79" s="197" t="str">
        <f>'Core Indicators'!C79</f>
        <v>NGA007</v>
      </c>
      <c r="D79" s="197" t="str">
        <f>'Core Indicators'!D79</f>
        <v>Nigeria</v>
      </c>
      <c r="E79" s="197" t="str">
        <f>'Core Indicators'!E79</f>
        <v>NGA</v>
      </c>
      <c r="F79" s="35">
        <f>'Core Indicators'!O79</f>
        <v>237708</v>
      </c>
      <c r="G79" s="35">
        <f>'Core Indicators'!W79</f>
        <v>30376000</v>
      </c>
      <c r="H79" s="35">
        <f>'Core Indicators'!AE79</f>
        <v>446000</v>
      </c>
      <c r="I79" s="35">
        <f>'Core Indicators'!AM79</f>
        <v>446000</v>
      </c>
      <c r="J79" s="35" t="str">
        <f>'Core Indicators'!AU79</f>
        <v>x</v>
      </c>
      <c r="K79" s="35" t="str">
        <f>'Core Indicators'!BC79</f>
        <v>x</v>
      </c>
      <c r="L79" s="35">
        <f>'Core Indicators'!BK79</f>
        <v>1455</v>
      </c>
      <c r="M79" s="35">
        <f>'Core Indicators'!BS79</f>
        <v>500</v>
      </c>
      <c r="N79" s="35">
        <f>'Core Indicators'!CA79</f>
        <v>10500</v>
      </c>
      <c r="O79" s="35" t="e">
        <f>'Core Indicators'!CI79</f>
        <v>#N/A</v>
      </c>
      <c r="P79" s="35">
        <f>'Core Indicators'!CQ79</f>
        <v>49</v>
      </c>
      <c r="Q79" s="35">
        <f>'Core Indicators'!DG79</f>
        <v>30058000</v>
      </c>
      <c r="R79" s="35">
        <f>'Core Indicators'!DO79</f>
        <v>0</v>
      </c>
      <c r="S79" s="35">
        <f>'Core Indicators'!DW79</f>
        <v>446000</v>
      </c>
      <c r="T79" s="35">
        <f>'Core Indicators'!EE79</f>
        <v>0</v>
      </c>
      <c r="U79" s="35">
        <f>'Core Indicators'!EM79</f>
        <v>0</v>
      </c>
      <c r="V79" s="35">
        <f>'Core Indicators'!FC79</f>
        <v>5</v>
      </c>
      <c r="W79" s="35" t="str">
        <f>'Core Indicators'!FK79</f>
        <v>x</v>
      </c>
      <c r="X79" s="35" t="str">
        <f>'Core Indicators'!FS79</f>
        <v>x</v>
      </c>
      <c r="Y79" s="35">
        <f>'Core Indicators'!GA79</f>
        <v>0</v>
      </c>
      <c r="Z79" s="35">
        <f>'Core Indicators'!GI79</f>
        <v>0</v>
      </c>
      <c r="AA79" s="35">
        <f>'Core Indicators'!GQ79</f>
        <v>1</v>
      </c>
      <c r="AB79" s="35">
        <f>'Core Indicators'!GY79</f>
        <v>0</v>
      </c>
      <c r="AC79" s="35">
        <f>'Core Indicators'!HG79</f>
        <v>0</v>
      </c>
      <c r="AD79" s="35">
        <f>'Core Indicators'!HO79</f>
        <v>2</v>
      </c>
      <c r="AE79" s="35">
        <f>'Core Indicators'!HW79</f>
        <v>1</v>
      </c>
      <c r="AF79" s="35">
        <f>'Core Indicators'!IE79</f>
        <v>1</v>
      </c>
      <c r="AG79" s="35">
        <f>'Core Indicators'!IM79</f>
        <v>0</v>
      </c>
    </row>
    <row r="80" spans="1:33" ht="20.100000000000001" customHeight="1" x14ac:dyDescent="0.3">
      <c r="A80" s="196" t="str">
        <f>'Core Indicators'!A:A</f>
        <v>Cameroonian Refugees in Nigeria</v>
      </c>
      <c r="B80" s="196" t="str">
        <f>'Core Indicators'!B:B</f>
        <v>International displacement</v>
      </c>
      <c r="C80" s="196" t="str">
        <f>'Core Indicators'!C80</f>
        <v>NGA008</v>
      </c>
      <c r="D80" s="196" t="str">
        <f>'Core Indicators'!D80</f>
        <v>Nigeria</v>
      </c>
      <c r="E80" s="196" t="str">
        <f>'Core Indicators'!E80</f>
        <v>NGA</v>
      </c>
      <c r="F80" s="36">
        <f>'Core Indicators'!O80</f>
        <v>115769</v>
      </c>
      <c r="G80" s="36">
        <f>'Core Indicators'!W80</f>
        <v>17657000</v>
      </c>
      <c r="H80" s="36">
        <f>'Core Indicators'!AE80</f>
        <v>62000</v>
      </c>
      <c r="I80" s="36">
        <f>'Core Indicators'!AM80</f>
        <v>62000</v>
      </c>
      <c r="J80" s="36" t="str">
        <f>'Core Indicators'!AU80</f>
        <v>x</v>
      </c>
      <c r="K80" s="36" t="str">
        <f>'Core Indicators'!BC80</f>
        <v>x</v>
      </c>
      <c r="L80" s="36" t="str">
        <f>'Core Indicators'!BK80</f>
        <v>x</v>
      </c>
      <c r="M80" s="36" t="str">
        <f>'Core Indicators'!BS80</f>
        <v>x</v>
      </c>
      <c r="N80" s="36" t="str">
        <f>'Core Indicators'!CA80</f>
        <v>x</v>
      </c>
      <c r="O80" s="36" t="e">
        <f>'Core Indicators'!CI80</f>
        <v>#N/A</v>
      </c>
      <c r="P80" s="36" t="str">
        <f>'Core Indicators'!CQ80</f>
        <v>x</v>
      </c>
      <c r="Q80" s="36">
        <f>'Core Indicators'!DG80</f>
        <v>17595000</v>
      </c>
      <c r="R80" s="36">
        <f>'Core Indicators'!DO80</f>
        <v>0</v>
      </c>
      <c r="S80" s="36">
        <f>'Core Indicators'!DW80</f>
        <v>62000</v>
      </c>
      <c r="T80" s="36">
        <f>'Core Indicators'!EE80</f>
        <v>0</v>
      </c>
      <c r="U80" s="36">
        <f>'Core Indicators'!EM80</f>
        <v>0</v>
      </c>
      <c r="V80" s="36">
        <f>'Core Indicators'!FC80</f>
        <v>2139</v>
      </c>
      <c r="W80" s="36" t="str">
        <f>'Core Indicators'!FK80</f>
        <v>x</v>
      </c>
      <c r="X80" s="36" t="str">
        <f>'Core Indicators'!FS80</f>
        <v>x</v>
      </c>
      <c r="Y80" s="36">
        <f>'Core Indicators'!GA80</f>
        <v>0</v>
      </c>
      <c r="Z80" s="36">
        <f>'Core Indicators'!GI80</f>
        <v>0</v>
      </c>
      <c r="AA80" s="36">
        <f>'Core Indicators'!GQ80</f>
        <v>0</v>
      </c>
      <c r="AB80" s="36">
        <f>'Core Indicators'!GY80</f>
        <v>0</v>
      </c>
      <c r="AC80" s="36">
        <f>'Core Indicators'!HG80</f>
        <v>0</v>
      </c>
      <c r="AD80" s="36">
        <f>'Core Indicators'!HO80</f>
        <v>2</v>
      </c>
      <c r="AE80" s="36">
        <f>'Core Indicators'!HW80</f>
        <v>0</v>
      </c>
      <c r="AF80" s="36">
        <f>'Core Indicators'!IE80</f>
        <v>1</v>
      </c>
      <c r="AG80" s="36">
        <f>'Core Indicators'!IM80</f>
        <v>0</v>
      </c>
    </row>
    <row r="81" spans="1:33" ht="20.100000000000001" customHeight="1" x14ac:dyDescent="0.3">
      <c r="A81" s="197" t="str">
        <f>'Core Indicators'!A:A</f>
        <v>Socioeconomic crisis in Nicaragua</v>
      </c>
      <c r="B81" s="197" t="str">
        <f>'Core Indicators'!B:B</f>
        <v>Political and economic crisis</v>
      </c>
      <c r="C81" s="197" t="str">
        <f>'Core Indicators'!C81</f>
        <v>NIC001</v>
      </c>
      <c r="D81" s="197" t="str">
        <f>'Core Indicators'!D81</f>
        <v>Nicaragua</v>
      </c>
      <c r="E81" s="197" t="str">
        <f>'Core Indicators'!E81</f>
        <v>NIC</v>
      </c>
      <c r="F81" s="35">
        <f>'Core Indicators'!O81</f>
        <v>120339.54</v>
      </c>
      <c r="G81" s="35">
        <f>'Core Indicators'!W81</f>
        <v>6444000</v>
      </c>
      <c r="H81" s="35">
        <f>'Core Indicators'!AE81</f>
        <v>417000</v>
      </c>
      <c r="I81" s="35">
        <f>'Core Indicators'!AM81</f>
        <v>102000</v>
      </c>
      <c r="J81" s="35" t="str">
        <f>'Core Indicators'!AU81</f>
        <v>x</v>
      </c>
      <c r="K81" s="35">
        <f>'Core Indicators'!BC81</f>
        <v>17631</v>
      </c>
      <c r="L81" s="35">
        <f>'Core Indicators'!BK81</f>
        <v>3</v>
      </c>
      <c r="M81" s="35">
        <f>'Core Indicators'!BS81</f>
        <v>0</v>
      </c>
      <c r="N81" s="35">
        <f>'Core Indicators'!CA81</f>
        <v>0</v>
      </c>
      <c r="O81" s="35" t="e">
        <f>'Core Indicators'!CI81</f>
        <v>#N/A</v>
      </c>
      <c r="P81" s="35">
        <f>'Core Indicators'!CQ81</f>
        <v>1214</v>
      </c>
      <c r="Q81" s="35" t="str">
        <f>'Core Indicators'!DG81</f>
        <v>x</v>
      </c>
      <c r="R81" s="35" t="str">
        <f>'Core Indicators'!DO81</f>
        <v>x</v>
      </c>
      <c r="S81" s="35" t="str">
        <f>'Core Indicators'!DW81</f>
        <v>x</v>
      </c>
      <c r="T81" s="35">
        <f>'Core Indicators'!EE81</f>
        <v>0</v>
      </c>
      <c r="U81" s="35">
        <f>'Core Indicators'!EM81</f>
        <v>0</v>
      </c>
      <c r="V81" s="35">
        <f>'Core Indicators'!FC81</f>
        <v>1</v>
      </c>
      <c r="W81" s="35">
        <f>'Core Indicators'!FK81</f>
        <v>0</v>
      </c>
      <c r="X81" s="35">
        <f>'Core Indicators'!FS81</f>
        <v>0</v>
      </c>
      <c r="Y81" s="35" t="str">
        <f>'Core Indicators'!GA81</f>
        <v>x</v>
      </c>
      <c r="Z81" s="35" t="str">
        <f>'Core Indicators'!GI81</f>
        <v>x</v>
      </c>
      <c r="AA81" s="35">
        <f>'Core Indicators'!GQ81</f>
        <v>1</v>
      </c>
      <c r="AB81" s="35">
        <f>'Core Indicators'!GY81</f>
        <v>0</v>
      </c>
      <c r="AC81" s="35">
        <f>'Core Indicators'!HG81</f>
        <v>1</v>
      </c>
      <c r="AD81" s="35">
        <f>'Core Indicators'!HO81</f>
        <v>1</v>
      </c>
      <c r="AE81" s="35">
        <f>'Core Indicators'!HW81</f>
        <v>0</v>
      </c>
      <c r="AF81" s="35">
        <f>'Core Indicators'!IE81</f>
        <v>0</v>
      </c>
      <c r="AG81" s="35">
        <f>'Core Indicators'!IM81</f>
        <v>2</v>
      </c>
    </row>
    <row r="82" spans="1:33" ht="20.100000000000001" customHeight="1" x14ac:dyDescent="0.3">
      <c r="A82" s="196" t="str">
        <f>'Core Indicators'!A:A</f>
        <v>Hurricane Eta and Iota in Nicaragua</v>
      </c>
      <c r="B82" s="196" t="str">
        <f>'Core Indicators'!B:B</f>
        <v>Tropical cyclone</v>
      </c>
      <c r="C82" s="196" t="str">
        <f>'Core Indicators'!C82</f>
        <v>NIC002</v>
      </c>
      <c r="D82" s="196" t="str">
        <f>'Core Indicators'!D82</f>
        <v>Nicaragua</v>
      </c>
      <c r="E82" s="196" t="str">
        <f>'Core Indicators'!E82</f>
        <v>NIC</v>
      </c>
      <c r="F82" s="36">
        <f>'Core Indicators'!O82</f>
        <v>92703</v>
      </c>
      <c r="G82" s="36">
        <f>'Core Indicators'!W82</f>
        <v>2661000</v>
      </c>
      <c r="H82" s="36">
        <f>'Core Indicators'!AE82</f>
        <v>1800000</v>
      </c>
      <c r="I82" s="36">
        <f>'Core Indicators'!AM82</f>
        <v>73000</v>
      </c>
      <c r="J82" s="36" t="str">
        <f>'Core Indicators'!AU82</f>
        <v>x</v>
      </c>
      <c r="K82" s="36" t="str">
        <f>'Core Indicators'!BC82</f>
        <v>x</v>
      </c>
      <c r="L82" s="36">
        <f>'Core Indicators'!BK82</f>
        <v>23</v>
      </c>
      <c r="M82" s="36">
        <f>'Core Indicators'!BS82</f>
        <v>8000</v>
      </c>
      <c r="N82" s="36">
        <f>'Core Indicators'!CA82</f>
        <v>5890</v>
      </c>
      <c r="O82" s="36" t="e">
        <f>'Core Indicators'!CI82</f>
        <v>#N/A</v>
      </c>
      <c r="P82" s="36" t="str">
        <f>'Core Indicators'!CQ82</f>
        <v>x</v>
      </c>
      <c r="Q82" s="36">
        <f>'Core Indicators'!DG82</f>
        <v>861000</v>
      </c>
      <c r="R82" s="36">
        <f>'Core Indicators'!DO82</f>
        <v>1727000</v>
      </c>
      <c r="S82" s="36">
        <f>'Core Indicators'!DW82</f>
        <v>73000</v>
      </c>
      <c r="T82" s="36">
        <f>'Core Indicators'!EE82</f>
        <v>0</v>
      </c>
      <c r="U82" s="36">
        <f>'Core Indicators'!EM82</f>
        <v>0</v>
      </c>
      <c r="V82" s="36">
        <f>'Core Indicators'!FC82</f>
        <v>3</v>
      </c>
      <c r="W82" s="36" t="e">
        <f>'Core Indicators'!FK82</f>
        <v>#N/A</v>
      </c>
      <c r="X82" s="36" t="e">
        <f>'Core Indicators'!FS82</f>
        <v>#N/A</v>
      </c>
      <c r="Y82" s="36">
        <f>'Core Indicators'!GA82</f>
        <v>1</v>
      </c>
      <c r="Z82" s="36">
        <f>'Core Indicators'!GI82</f>
        <v>2</v>
      </c>
      <c r="AA82" s="36">
        <f>'Core Indicators'!GQ82</f>
        <v>2</v>
      </c>
      <c r="AB82" s="36">
        <f>'Core Indicators'!GY82</f>
        <v>0</v>
      </c>
      <c r="AC82" s="36">
        <f>'Core Indicators'!HG82</f>
        <v>2</v>
      </c>
      <c r="AD82" s="36">
        <f>'Core Indicators'!HO82</f>
        <v>0</v>
      </c>
      <c r="AE82" s="36">
        <f>'Core Indicators'!HW82</f>
        <v>0</v>
      </c>
      <c r="AF82" s="36">
        <f>'Core Indicators'!IE82</f>
        <v>0</v>
      </c>
      <c r="AG82" s="36">
        <f>'Core Indicators'!IM82</f>
        <v>3</v>
      </c>
    </row>
    <row r="83" spans="1:33" ht="20.100000000000001" customHeight="1" x14ac:dyDescent="0.3">
      <c r="A83" s="197" t="str">
        <f>'Core Indicators'!A:A</f>
        <v>Complex crisis in Pakistan</v>
      </c>
      <c r="B83" s="197" t="str">
        <f>'Core Indicators'!B:B</f>
        <v>Complex crisis</v>
      </c>
      <c r="C83" s="197" t="str">
        <f>'Core Indicators'!C83</f>
        <v>PAK001</v>
      </c>
      <c r="D83" s="197" t="str">
        <f>'Core Indicators'!D83</f>
        <v>Pakistan</v>
      </c>
      <c r="E83" s="197" t="str">
        <f>'Core Indicators'!E83</f>
        <v>PAK</v>
      </c>
      <c r="F83" s="35">
        <f>'Core Indicators'!O83</f>
        <v>796100</v>
      </c>
      <c r="G83" s="35">
        <f>'Core Indicators'!W83</f>
        <v>225200000</v>
      </c>
      <c r="H83" s="35">
        <f>'Core Indicators'!AE83</f>
        <v>144769000</v>
      </c>
      <c r="I83" s="35">
        <f>'Core Indicators'!AM83</f>
        <v>21037000</v>
      </c>
      <c r="J83" s="35" t="str">
        <f>'Core Indicators'!AU83</f>
        <v>x</v>
      </c>
      <c r="K83" s="35" t="str">
        <f>'Core Indicators'!BC83</f>
        <v>x</v>
      </c>
      <c r="L83" s="35">
        <f>'Core Indicators'!BK83</f>
        <v>429</v>
      </c>
      <c r="M83" s="35" t="str">
        <f>'Core Indicators'!BS83</f>
        <v>x</v>
      </c>
      <c r="N83" s="35" t="str">
        <f>'Core Indicators'!CA83</f>
        <v>x</v>
      </c>
      <c r="O83" s="35" t="e">
        <f>'Core Indicators'!CI83</f>
        <v>#N/A</v>
      </c>
      <c r="P83" s="35" t="str">
        <f>'Core Indicators'!CQ83</f>
        <v>x</v>
      </c>
      <c r="Q83" s="35">
        <f>'Core Indicators'!DG83</f>
        <v>80431000</v>
      </c>
      <c r="R83" s="35">
        <f>'Core Indicators'!DO83</f>
        <v>133769000</v>
      </c>
      <c r="S83" s="35">
        <f>'Core Indicators'!DW83</f>
        <v>10443000</v>
      </c>
      <c r="T83" s="35">
        <f>'Core Indicators'!EE83</f>
        <v>557000</v>
      </c>
      <c r="U83" s="35">
        <f>'Core Indicators'!EM83</f>
        <v>0</v>
      </c>
      <c r="V83" s="35">
        <f>'Core Indicators'!FC83</f>
        <v>5</v>
      </c>
      <c r="W83" s="35" t="str">
        <f>'Core Indicators'!FK83</f>
        <v>x</v>
      </c>
      <c r="X83" s="35" t="str">
        <f>'Core Indicators'!FS83</f>
        <v>x</v>
      </c>
      <c r="Y83" s="35">
        <f>'Core Indicators'!GA83</f>
        <v>2</v>
      </c>
      <c r="Z83" s="35">
        <f>'Core Indicators'!GI83</f>
        <v>0</v>
      </c>
      <c r="AA83" s="35">
        <f>'Core Indicators'!GQ83</f>
        <v>2</v>
      </c>
      <c r="AB83" s="35">
        <f>'Core Indicators'!GY83</f>
        <v>0</v>
      </c>
      <c r="AC83" s="35">
        <f>'Core Indicators'!HG83</f>
        <v>0</v>
      </c>
      <c r="AD83" s="35">
        <f>'Core Indicators'!HO83</f>
        <v>2</v>
      </c>
      <c r="AE83" s="35">
        <f>'Core Indicators'!HW83</f>
        <v>1</v>
      </c>
      <c r="AF83" s="35">
        <f>'Core Indicators'!IE83</f>
        <v>1</v>
      </c>
      <c r="AG83" s="35">
        <f>'Core Indicators'!IM83</f>
        <v>3</v>
      </c>
    </row>
    <row r="84" spans="1:33" ht="20.100000000000001" customHeight="1" x14ac:dyDescent="0.3">
      <c r="A84" s="196" t="str">
        <f>'Core Indicators'!A:A</f>
        <v>Kashmir conflict in Pakistan</v>
      </c>
      <c r="B84" s="196" t="str">
        <f>'Core Indicators'!B:B</f>
        <v>Conflict</v>
      </c>
      <c r="C84" s="196" t="str">
        <f>'Core Indicators'!C84</f>
        <v>PAK004</v>
      </c>
      <c r="D84" s="196" t="str">
        <f>'Core Indicators'!D84</f>
        <v>Pakistan</v>
      </c>
      <c r="E84" s="196" t="str">
        <f>'Core Indicators'!E84</f>
        <v>PAK</v>
      </c>
      <c r="F84" s="36">
        <f>'Core Indicators'!O84</f>
        <v>13297</v>
      </c>
      <c r="G84" s="36">
        <f>'Core Indicators'!W84</f>
        <v>4450000</v>
      </c>
      <c r="H84" s="36" t="str">
        <f>'Core Indicators'!AE84</f>
        <v>x</v>
      </c>
      <c r="I84" s="36" t="str">
        <f>'Core Indicators'!AM84</f>
        <v>x</v>
      </c>
      <c r="J84" s="36" t="str">
        <f>'Core Indicators'!AU84</f>
        <v>x</v>
      </c>
      <c r="K84" s="36" t="str">
        <f>'Core Indicators'!BC84</f>
        <v>x</v>
      </c>
      <c r="L84" s="36">
        <f>'Core Indicators'!BK84</f>
        <v>20</v>
      </c>
      <c r="M84" s="36" t="str">
        <f>'Core Indicators'!BS84</f>
        <v>x</v>
      </c>
      <c r="N84" s="36" t="str">
        <f>'Core Indicators'!CA84</f>
        <v>x</v>
      </c>
      <c r="O84" s="36" t="e">
        <f>'Core Indicators'!CI84</f>
        <v>#N/A</v>
      </c>
      <c r="P84" s="36" t="str">
        <f>'Core Indicators'!CQ84</f>
        <v>x</v>
      </c>
      <c r="Q84" s="36" t="str">
        <f>'Core Indicators'!DG84</f>
        <v>x</v>
      </c>
      <c r="R84" s="36" t="str">
        <f>'Core Indicators'!DO84</f>
        <v>x</v>
      </c>
      <c r="S84" s="36" t="str">
        <f>'Core Indicators'!DW84</f>
        <v>x</v>
      </c>
      <c r="T84" s="36" t="str">
        <f>'Core Indicators'!EE84</f>
        <v>x</v>
      </c>
      <c r="U84" s="36" t="str">
        <f>'Core Indicators'!EM84</f>
        <v>x</v>
      </c>
      <c r="V84" s="36">
        <f>'Core Indicators'!FC84</f>
        <v>3</v>
      </c>
      <c r="W84" s="36" t="str">
        <f>'Core Indicators'!FK84</f>
        <v>x</v>
      </c>
      <c r="X84" s="36" t="str">
        <f>'Core Indicators'!FS84</f>
        <v>x</v>
      </c>
      <c r="Y84" s="36">
        <f>'Core Indicators'!GA84</f>
        <v>2</v>
      </c>
      <c r="Z84" s="36">
        <f>'Core Indicators'!GI84</f>
        <v>0</v>
      </c>
      <c r="AA84" s="36">
        <f>'Core Indicators'!GQ84</f>
        <v>2</v>
      </c>
      <c r="AB84" s="36">
        <f>'Core Indicators'!GY84</f>
        <v>0</v>
      </c>
      <c r="AC84" s="36">
        <f>'Core Indicators'!HG84</f>
        <v>0</v>
      </c>
      <c r="AD84" s="36">
        <f>'Core Indicators'!HO84</f>
        <v>2</v>
      </c>
      <c r="AE84" s="36">
        <f>'Core Indicators'!HW84</f>
        <v>1</v>
      </c>
      <c r="AF84" s="36">
        <f>'Core Indicators'!IE84</f>
        <v>1</v>
      </c>
      <c r="AG84" s="36">
        <f>'Core Indicators'!IM84</f>
        <v>3</v>
      </c>
    </row>
    <row r="85" spans="1:33" ht="20.100000000000001" customHeight="1" x14ac:dyDescent="0.3">
      <c r="A85" s="197" t="str">
        <f>'Core Indicators'!A:A</f>
        <v>Venezuela displacement in Peru</v>
      </c>
      <c r="B85" s="197" t="str">
        <f>'Core Indicators'!B:B</f>
        <v>International displacement</v>
      </c>
      <c r="C85" s="197" t="str">
        <f>'Core Indicators'!C85</f>
        <v>PER002</v>
      </c>
      <c r="D85" s="197" t="str">
        <f>'Core Indicators'!D85</f>
        <v>Peru</v>
      </c>
      <c r="E85" s="197" t="str">
        <f>'Core Indicators'!E85</f>
        <v>PER</v>
      </c>
      <c r="F85" s="35">
        <f>'Core Indicators'!O85</f>
        <v>178440</v>
      </c>
      <c r="G85" s="35">
        <f>'Core Indicators'!W85</f>
        <v>16328000</v>
      </c>
      <c r="H85" s="35">
        <f>'Core Indicators'!AE85</f>
        <v>1368000</v>
      </c>
      <c r="I85" s="35">
        <f>'Core Indicators'!AM85</f>
        <v>1100000</v>
      </c>
      <c r="J85" s="35" t="str">
        <f>'Core Indicators'!AU85</f>
        <v>x</v>
      </c>
      <c r="K85" s="35" t="str">
        <f>'Core Indicators'!BC85</f>
        <v>x</v>
      </c>
      <c r="L85" s="35">
        <f>'Core Indicators'!BK85</f>
        <v>3</v>
      </c>
      <c r="M85" s="35">
        <f>'Core Indicators'!BS85</f>
        <v>0</v>
      </c>
      <c r="N85" s="35">
        <f>'Core Indicators'!CA85</f>
        <v>0</v>
      </c>
      <c r="O85" s="35" t="e">
        <f>'Core Indicators'!CI85</f>
        <v>#N/A</v>
      </c>
      <c r="P85" s="35" t="str">
        <f>'Core Indicators'!CQ85</f>
        <v>x</v>
      </c>
      <c r="Q85" s="35">
        <f>'Core Indicators'!DG85</f>
        <v>13650000</v>
      </c>
      <c r="R85" s="35">
        <f>'Core Indicators'!DO85</f>
        <v>58000</v>
      </c>
      <c r="S85" s="35">
        <f>'Core Indicators'!DW85</f>
        <v>1310000</v>
      </c>
      <c r="T85" s="35">
        <f>'Core Indicators'!EE85</f>
        <v>0</v>
      </c>
      <c r="U85" s="35">
        <f>'Core Indicators'!EM85</f>
        <v>0</v>
      </c>
      <c r="V85" s="35">
        <f>'Core Indicators'!FC85</f>
        <v>2</v>
      </c>
      <c r="W85" s="35">
        <f>'Core Indicators'!FK85</f>
        <v>1</v>
      </c>
      <c r="X85" s="35">
        <f>'Core Indicators'!FS85</f>
        <v>0</v>
      </c>
      <c r="Y85" s="35">
        <f>'Core Indicators'!GA85</f>
        <v>0</v>
      </c>
      <c r="Z85" s="35">
        <f>'Core Indicators'!GI85</f>
        <v>1</v>
      </c>
      <c r="AA85" s="35">
        <f>'Core Indicators'!GQ85</f>
        <v>0</v>
      </c>
      <c r="AB85" s="35">
        <f>'Core Indicators'!GY85</f>
        <v>0</v>
      </c>
      <c r="AC85" s="35">
        <f>'Core Indicators'!HG85</f>
        <v>0</v>
      </c>
      <c r="AD85" s="35">
        <f>'Core Indicators'!HO85</f>
        <v>1</v>
      </c>
      <c r="AE85" s="35">
        <f>'Core Indicators'!HW85</f>
        <v>0</v>
      </c>
      <c r="AF85" s="35">
        <f>'Core Indicators'!IE85</f>
        <v>0</v>
      </c>
      <c r="AG85" s="35">
        <f>'Core Indicators'!IM85</f>
        <v>2</v>
      </c>
    </row>
    <row r="86" spans="1:33" ht="20.100000000000001" customHeight="1" x14ac:dyDescent="0.3">
      <c r="A86" s="196" t="str">
        <f>'Core Indicators'!A:A</f>
        <v>Mindanao conflict</v>
      </c>
      <c r="B86" s="196" t="str">
        <f>'Core Indicators'!B:B</f>
        <v>Conflict</v>
      </c>
      <c r="C86" s="196" t="str">
        <f>'Core Indicators'!C86</f>
        <v>PHL003</v>
      </c>
      <c r="D86" s="196" t="str">
        <f>'Core Indicators'!D86</f>
        <v>Philippines</v>
      </c>
      <c r="E86" s="196" t="str">
        <f>'Core Indicators'!E86</f>
        <v>PHL</v>
      </c>
      <c r="F86" s="36">
        <f>'Core Indicators'!O86</f>
        <v>138354</v>
      </c>
      <c r="G86" s="36">
        <f>'Core Indicators'!W86</f>
        <v>24136000</v>
      </c>
      <c r="H86" s="36">
        <f>'Core Indicators'!AE86</f>
        <v>301000</v>
      </c>
      <c r="I86" s="36">
        <f>'Core Indicators'!AM86</f>
        <v>301000</v>
      </c>
      <c r="J86" s="36" t="str">
        <f>'Core Indicators'!AU86</f>
        <v>x</v>
      </c>
      <c r="K86" s="36" t="str">
        <f>'Core Indicators'!BC86</f>
        <v>x</v>
      </c>
      <c r="L86" s="36">
        <f>'Core Indicators'!BK86</f>
        <v>259</v>
      </c>
      <c r="M86" s="36" t="str">
        <f>'Core Indicators'!BS86</f>
        <v>x</v>
      </c>
      <c r="N86" s="36" t="str">
        <f>'Core Indicators'!CA86</f>
        <v>x</v>
      </c>
      <c r="O86" s="36" t="e">
        <f>'Core Indicators'!CI86</f>
        <v>#N/A</v>
      </c>
      <c r="P86" s="36" t="str">
        <f>'Core Indicators'!CQ86</f>
        <v>x</v>
      </c>
      <c r="Q86" s="36">
        <f>'Core Indicators'!DG86</f>
        <v>23905000</v>
      </c>
      <c r="R86" s="36">
        <f>'Core Indicators'!DO86</f>
        <v>0</v>
      </c>
      <c r="S86" s="36">
        <f>'Core Indicators'!DW86</f>
        <v>301000</v>
      </c>
      <c r="T86" s="36">
        <f>'Core Indicators'!EE86</f>
        <v>0</v>
      </c>
      <c r="U86" s="36">
        <f>'Core Indicators'!EM86</f>
        <v>0</v>
      </c>
      <c r="V86" s="36">
        <f>'Core Indicators'!FC86</f>
        <v>4</v>
      </c>
      <c r="W86" s="36" t="str">
        <f>'Core Indicators'!FK86</f>
        <v>x</v>
      </c>
      <c r="X86" s="36" t="str">
        <f>'Core Indicators'!FS86</f>
        <v>x</v>
      </c>
      <c r="Y86" s="36">
        <f>'Core Indicators'!GA86</f>
        <v>0</v>
      </c>
      <c r="Z86" s="36">
        <f>'Core Indicators'!GI86</f>
        <v>1</v>
      </c>
      <c r="AA86" s="36">
        <f>'Core Indicators'!GQ86</f>
        <v>0</v>
      </c>
      <c r="AB86" s="36">
        <f>'Core Indicators'!GY86</f>
        <v>0</v>
      </c>
      <c r="AC86" s="36">
        <f>'Core Indicators'!HG86</f>
        <v>0</v>
      </c>
      <c r="AD86" s="36">
        <f>'Core Indicators'!HO86</f>
        <v>2</v>
      </c>
      <c r="AE86" s="36">
        <f>'Core Indicators'!HW86</f>
        <v>1</v>
      </c>
      <c r="AF86" s="36">
        <f>'Core Indicators'!IE86</f>
        <v>1</v>
      </c>
      <c r="AG86" s="36">
        <f>'Core Indicators'!IM86</f>
        <v>3</v>
      </c>
    </row>
    <row r="87" spans="1:33" ht="20.100000000000001" customHeight="1" x14ac:dyDescent="0.3">
      <c r="A87" s="197" t="str">
        <f>'Core Indicators'!A:A</f>
        <v>Complex crisis in DPRK</v>
      </c>
      <c r="B87" s="197" t="str">
        <f>'Core Indicators'!B:B</f>
        <v>Complex crisis</v>
      </c>
      <c r="C87" s="197" t="str">
        <f>'Core Indicators'!C87</f>
        <v>PRK001</v>
      </c>
      <c r="D87" s="197" t="str">
        <f>'Core Indicators'!D87</f>
        <v>DPRK</v>
      </c>
      <c r="E87" s="197" t="str">
        <f>'Core Indicators'!E87</f>
        <v>PRK</v>
      </c>
      <c r="F87" s="35">
        <f>'Core Indicators'!O87</f>
        <v>120410</v>
      </c>
      <c r="G87" s="35">
        <f>'Core Indicators'!W87</f>
        <v>25666000</v>
      </c>
      <c r="H87" s="35">
        <f>'Core Indicators'!AE87</f>
        <v>25666000</v>
      </c>
      <c r="I87" s="35" t="str">
        <f>'Core Indicators'!AM87</f>
        <v>x</v>
      </c>
      <c r="J87" s="35" t="str">
        <f>'Core Indicators'!AU87</f>
        <v>x</v>
      </c>
      <c r="K87" s="35" t="str">
        <f>'Core Indicators'!BC87</f>
        <v>x</v>
      </c>
      <c r="L87" s="35">
        <f>'Core Indicators'!BK87</f>
        <v>10</v>
      </c>
      <c r="M87" s="35" t="str">
        <f>'Core Indicators'!BS87</f>
        <v>x</v>
      </c>
      <c r="N87" s="35" t="str">
        <f>'Core Indicators'!CA87</f>
        <v>x</v>
      </c>
      <c r="O87" s="35" t="e">
        <f>'Core Indicators'!CI87</f>
        <v>#N/A</v>
      </c>
      <c r="P87" s="35" t="str">
        <f>'Core Indicators'!CQ87</f>
        <v>x</v>
      </c>
      <c r="Q87" s="35">
        <f>'Core Indicators'!DG87</f>
        <v>0</v>
      </c>
      <c r="R87" s="35">
        <f>'Core Indicators'!DO87</f>
        <v>15120000</v>
      </c>
      <c r="S87" s="35">
        <f>'Core Indicators'!DW87</f>
        <v>4970000</v>
      </c>
      <c r="T87" s="35">
        <f>'Core Indicators'!EE87</f>
        <v>5459000</v>
      </c>
      <c r="U87" s="35">
        <f>'Core Indicators'!EM87</f>
        <v>0</v>
      </c>
      <c r="V87" s="35">
        <f>'Core Indicators'!FC87</f>
        <v>1</v>
      </c>
      <c r="W87" s="35" t="str">
        <f>'Core Indicators'!FK87</f>
        <v>x</v>
      </c>
      <c r="X87" s="35" t="str">
        <f>'Core Indicators'!FS87</f>
        <v>x</v>
      </c>
      <c r="Y87" s="35">
        <f>'Core Indicators'!GA87</f>
        <v>1</v>
      </c>
      <c r="Z87" s="35">
        <f>'Core Indicators'!GI87</f>
        <v>2</v>
      </c>
      <c r="AA87" s="35">
        <f>'Core Indicators'!GQ87</f>
        <v>2</v>
      </c>
      <c r="AB87" s="35">
        <f>'Core Indicators'!GY87</f>
        <v>0</v>
      </c>
      <c r="AC87" s="35">
        <f>'Core Indicators'!HG87</f>
        <v>3</v>
      </c>
      <c r="AD87" s="35">
        <f>'Core Indicators'!HO87</f>
        <v>3</v>
      </c>
      <c r="AE87" s="35">
        <f>'Core Indicators'!HW87</f>
        <v>0</v>
      </c>
      <c r="AF87" s="35">
        <f>'Core Indicators'!IE87</f>
        <v>0</v>
      </c>
      <c r="AG87" s="35">
        <f>'Core Indicators'!IM87</f>
        <v>3</v>
      </c>
    </row>
    <row r="88" spans="1:33" ht="20.100000000000001" customHeight="1" x14ac:dyDescent="0.3">
      <c r="A88" s="196" t="str">
        <f>'Core Indicators'!A:A</f>
        <v>Conflict in Palestine</v>
      </c>
      <c r="B88" s="196" t="str">
        <f>'Core Indicators'!B:B</f>
        <v>Conflict</v>
      </c>
      <c r="C88" s="196" t="str">
        <f>'Core Indicators'!C88</f>
        <v>PSE002</v>
      </c>
      <c r="D88" s="196" t="str">
        <f>'Core Indicators'!D88</f>
        <v>Palestine</v>
      </c>
      <c r="E88" s="196" t="str">
        <f>'Core Indicators'!E88</f>
        <v>PSE</v>
      </c>
      <c r="F88" s="36">
        <f>'Core Indicators'!O88</f>
        <v>6020</v>
      </c>
      <c r="G88" s="36">
        <f>'Core Indicators'!W88</f>
        <v>5200000</v>
      </c>
      <c r="H88" s="36">
        <f>'Core Indicators'!AE88</f>
        <v>5200000</v>
      </c>
      <c r="I88" s="36">
        <f>'Core Indicators'!AM88</f>
        <v>6389000</v>
      </c>
      <c r="J88" s="36">
        <f>'Core Indicators'!AU88</f>
        <v>1012</v>
      </c>
      <c r="K88" s="36" t="str">
        <f>'Core Indicators'!BC88</f>
        <v>x</v>
      </c>
      <c r="L88" s="36">
        <f>'Core Indicators'!BK88</f>
        <v>11</v>
      </c>
      <c r="M88" s="36">
        <f>'Core Indicators'!BS88</f>
        <v>160000</v>
      </c>
      <c r="N88" s="36">
        <f>'Core Indicators'!CA88</f>
        <v>11422</v>
      </c>
      <c r="O88" s="36" t="e">
        <f>'Core Indicators'!CI88</f>
        <v>#N/A</v>
      </c>
      <c r="P88" s="36" t="str">
        <f>'Core Indicators'!CQ88</f>
        <v>x</v>
      </c>
      <c r="Q88" s="36">
        <f>'Core Indicators'!DG88</f>
        <v>0</v>
      </c>
      <c r="R88" s="36">
        <f>'Core Indicators'!DO88</f>
        <v>2750000</v>
      </c>
      <c r="S88" s="36">
        <f>'Core Indicators'!DW88</f>
        <v>0</v>
      </c>
      <c r="T88" s="36">
        <f>'Core Indicators'!EE88</f>
        <v>980000</v>
      </c>
      <c r="U88" s="36">
        <f>'Core Indicators'!EM88</f>
        <v>1470000</v>
      </c>
      <c r="V88" s="36">
        <f>'Core Indicators'!FC88</f>
        <v>4</v>
      </c>
      <c r="W88" s="36" t="str">
        <f>'Core Indicators'!FK88</f>
        <v>x</v>
      </c>
      <c r="X88" s="36">
        <f>'Core Indicators'!FS88</f>
        <v>4950000</v>
      </c>
      <c r="Y88" s="36">
        <f>'Core Indicators'!GA88</f>
        <v>2</v>
      </c>
      <c r="Z88" s="36">
        <f>'Core Indicators'!GI88</f>
        <v>3</v>
      </c>
      <c r="AA88" s="36">
        <f>'Core Indicators'!GQ88</f>
        <v>3</v>
      </c>
      <c r="AB88" s="36">
        <f>'Core Indicators'!GY88</f>
        <v>0</v>
      </c>
      <c r="AC88" s="36">
        <f>'Core Indicators'!HG88</f>
        <v>3</v>
      </c>
      <c r="AD88" s="36">
        <f>'Core Indicators'!HO88</f>
        <v>3</v>
      </c>
      <c r="AE88" s="36">
        <f>'Core Indicators'!HW88</f>
        <v>2</v>
      </c>
      <c r="AF88" s="36">
        <f>'Core Indicators'!IE88</f>
        <v>2</v>
      </c>
      <c r="AG88" s="36">
        <f>'Core Indicators'!IM88</f>
        <v>2</v>
      </c>
    </row>
    <row r="89" spans="1:33" ht="20.100000000000001" customHeight="1" x14ac:dyDescent="0.3">
      <c r="A89" s="197" t="str">
        <f>'Core Indicators'!A:A</f>
        <v>Regional Boko Haram Crisis</v>
      </c>
      <c r="B89" s="197" t="str">
        <f>'Core Indicators'!B:B</f>
        <v>Regional crisis</v>
      </c>
      <c r="C89" s="197" t="str">
        <f>'Core Indicators'!C89</f>
        <v>REG001</v>
      </c>
      <c r="D89" s="197" t="str">
        <f>'Core Indicators'!D89</f>
        <v>Nigeria,Niger,Chad,Cameroon</v>
      </c>
      <c r="E89" s="197" t="str">
        <f>'Core Indicators'!E89</f>
        <v>NGA,NER,TCD,CMR</v>
      </c>
      <c r="F89" s="35">
        <f>'Core Indicators'!O89</f>
        <v>369002</v>
      </c>
      <c r="G89" s="35">
        <f>'Core Indicators'!W89</f>
        <v>19217000</v>
      </c>
      <c r="H89" s="35">
        <f>'Core Indicators'!AE89</f>
        <v>13183000</v>
      </c>
      <c r="I89" s="35">
        <f>'Core Indicators'!AM89</f>
        <v>5158000</v>
      </c>
      <c r="J89" s="35" t="str">
        <f>'Core Indicators'!AU89</f>
        <v>x</v>
      </c>
      <c r="K89" s="35" t="str">
        <f>'Core Indicators'!BC89</f>
        <v>x</v>
      </c>
      <c r="L89" s="35">
        <f>'Core Indicators'!BK89</f>
        <v>1833</v>
      </c>
      <c r="M89" s="35">
        <f>'Core Indicators'!BS89</f>
        <v>0</v>
      </c>
      <c r="N89" s="35">
        <f>'Core Indicators'!CA89</f>
        <v>4300</v>
      </c>
      <c r="O89" s="35" t="e">
        <f>'Core Indicators'!CI89</f>
        <v>#N/A</v>
      </c>
      <c r="P89" s="35">
        <f>'Core Indicators'!CQ89</f>
        <v>5200000</v>
      </c>
      <c r="Q89" s="35">
        <f>'Core Indicators'!DG89</f>
        <v>6035000</v>
      </c>
      <c r="R89" s="35">
        <f>'Core Indicators'!DO89</f>
        <v>4223000</v>
      </c>
      <c r="S89" s="35">
        <f>'Core Indicators'!DW89</f>
        <v>4636000</v>
      </c>
      <c r="T89" s="35">
        <f>'Core Indicators'!EE89</f>
        <v>4201000</v>
      </c>
      <c r="U89" s="35">
        <f>'Core Indicators'!EM89</f>
        <v>122000</v>
      </c>
      <c r="V89" s="35">
        <f>'Core Indicators'!FC89</f>
        <v>5</v>
      </c>
      <c r="W89" s="35" t="str">
        <f>'Core Indicators'!FK89</f>
        <v>x</v>
      </c>
      <c r="X89" s="35">
        <f>'Core Indicators'!FS89</f>
        <v>800000</v>
      </c>
      <c r="Y89" s="35">
        <f>'Core Indicators'!GA89</f>
        <v>1</v>
      </c>
      <c r="Z89" s="35">
        <f>'Core Indicators'!GI89</f>
        <v>1</v>
      </c>
      <c r="AA89" s="35">
        <f>'Core Indicators'!GQ89</f>
        <v>2</v>
      </c>
      <c r="AB89" s="35">
        <f>'Core Indicators'!GY89</f>
        <v>2</v>
      </c>
      <c r="AC89" s="35">
        <f>'Core Indicators'!HG89</f>
        <v>0</v>
      </c>
      <c r="AD89" s="35">
        <f>'Core Indicators'!HO89</f>
        <v>2</v>
      </c>
      <c r="AE89" s="35">
        <f>'Core Indicators'!HW89</f>
        <v>2</v>
      </c>
      <c r="AF89" s="35">
        <f>'Core Indicators'!IE89</f>
        <v>2</v>
      </c>
      <c r="AG89" s="35">
        <f>'Core Indicators'!IM89</f>
        <v>3</v>
      </c>
    </row>
    <row r="90" spans="1:33" ht="20.100000000000001" customHeight="1" x14ac:dyDescent="0.3">
      <c r="A90" s="196" t="str">
        <f>'Core Indicators'!A:A</f>
        <v>Venezuela Regional Crisis</v>
      </c>
      <c r="B90" s="196" t="str">
        <f>'Core Indicators'!B:B</f>
        <v>Regional crisis</v>
      </c>
      <c r="C90" s="196" t="str">
        <f>'Core Indicators'!C90</f>
        <v>REG002</v>
      </c>
      <c r="D90" s="196" t="str">
        <f>'Core Indicators'!D90</f>
        <v>Venezuela,Brazil,Colombia,Ecuador,Peru,Trinidad and Tobago</v>
      </c>
      <c r="E90" s="196" t="str">
        <f>'Core Indicators'!E90</f>
        <v>VEN,BRA,COL,ECU,PER,TTO</v>
      </c>
      <c r="F90" s="36">
        <f>'Core Indicators'!O90</f>
        <v>1458646</v>
      </c>
      <c r="G90" s="36">
        <f>'Core Indicators'!W90</f>
        <v>73069000</v>
      </c>
      <c r="H90" s="36">
        <f>'Core Indicators'!AE90</f>
        <v>35266000</v>
      </c>
      <c r="I90" s="36">
        <f>'Core Indicators'!AM90</f>
        <v>5443000</v>
      </c>
      <c r="J90" s="36" t="str">
        <f>'Core Indicators'!AU90</f>
        <v>x</v>
      </c>
      <c r="K90" s="36" t="str">
        <f>'Core Indicators'!BC90</f>
        <v>x</v>
      </c>
      <c r="L90" s="36" t="str">
        <f>'Core Indicators'!BK90</f>
        <v>x</v>
      </c>
      <c r="M90" s="36">
        <f>'Core Indicators'!BS90</f>
        <v>0</v>
      </c>
      <c r="N90" s="36">
        <f>'Core Indicators'!CA90</f>
        <v>0</v>
      </c>
      <c r="O90" s="36" t="e">
        <f>'Core Indicators'!CI90</f>
        <v>#N/A</v>
      </c>
      <c r="P90" s="36" t="str">
        <f>'Core Indicators'!CQ90</f>
        <v>x</v>
      </c>
      <c r="Q90" s="36">
        <f>'Core Indicators'!DG90</f>
        <v>39506000</v>
      </c>
      <c r="R90" s="36">
        <f>'Core Indicators'!DO90</f>
        <v>13009000</v>
      </c>
      <c r="S90" s="36">
        <f>'Core Indicators'!DW90</f>
        <v>20392000</v>
      </c>
      <c r="T90" s="36">
        <f>'Core Indicators'!EE90</f>
        <v>162000</v>
      </c>
      <c r="U90" s="36">
        <f>'Core Indicators'!EM90</f>
        <v>0</v>
      </c>
      <c r="V90" s="36">
        <f>'Core Indicators'!FC90</f>
        <v>4</v>
      </c>
      <c r="W90" s="36" t="str">
        <f>'Core Indicators'!FK90</f>
        <v>x</v>
      </c>
      <c r="X90" s="36" t="str">
        <f>'Core Indicators'!FS90</f>
        <v>x</v>
      </c>
      <c r="Y90" s="36">
        <f>'Core Indicators'!GA90</f>
        <v>0</v>
      </c>
      <c r="Z90" s="36">
        <f>'Core Indicators'!GI90</f>
        <v>0</v>
      </c>
      <c r="AA90" s="36">
        <f>'Core Indicators'!GQ90</f>
        <v>0</v>
      </c>
      <c r="AB90" s="36">
        <f>'Core Indicators'!GY90</f>
        <v>2</v>
      </c>
      <c r="AC90" s="36">
        <f>'Core Indicators'!HG90</f>
        <v>0</v>
      </c>
      <c r="AD90" s="36">
        <f>'Core Indicators'!HO90</f>
        <v>0</v>
      </c>
      <c r="AE90" s="36">
        <f>'Core Indicators'!HW90</f>
        <v>0</v>
      </c>
      <c r="AF90" s="36" t="str">
        <f>'Core Indicators'!IE90</f>
        <v>x</v>
      </c>
      <c r="AG90" s="36">
        <f>'Core Indicators'!IM90</f>
        <v>0</v>
      </c>
    </row>
    <row r="91" spans="1:33" ht="20.100000000000001" customHeight="1" x14ac:dyDescent="0.3">
      <c r="A91" s="197" t="str">
        <f>'Core Indicators'!A:A</f>
        <v>Regional Kashmir conflict</v>
      </c>
      <c r="B91" s="197" t="str">
        <f>'Core Indicators'!B:B</f>
        <v>Regional crisis</v>
      </c>
      <c r="C91" s="197" t="str">
        <f>'Core Indicators'!C91</f>
        <v>REG003</v>
      </c>
      <c r="D91" s="197" t="str">
        <f>'Core Indicators'!D91</f>
        <v>India,Pakistan</v>
      </c>
      <c r="E91" s="197" t="str">
        <f>'Core Indicators'!E91</f>
        <v>IND,PAK</v>
      </c>
      <c r="F91" s="35">
        <f>'Core Indicators'!O91</f>
        <v>235533</v>
      </c>
      <c r="G91" s="35">
        <f>'Core Indicators'!W91</f>
        <v>16991000</v>
      </c>
      <c r="H91" s="35">
        <f>'Core Indicators'!AE91</f>
        <v>16991000</v>
      </c>
      <c r="I91" s="35" t="str">
        <f>'Core Indicators'!AM91</f>
        <v>x</v>
      </c>
      <c r="J91" s="35" t="str">
        <f>'Core Indicators'!AU91</f>
        <v>x</v>
      </c>
      <c r="K91" s="35" t="str">
        <f>'Core Indicators'!BC91</f>
        <v>x</v>
      </c>
      <c r="L91" s="35">
        <f>'Core Indicators'!BK91</f>
        <v>533</v>
      </c>
      <c r="M91" s="35" t="str">
        <f>'Core Indicators'!BS91</f>
        <v>x</v>
      </c>
      <c r="N91" s="35" t="str">
        <f>'Core Indicators'!CA91</f>
        <v>x</v>
      </c>
      <c r="O91" s="35" t="e">
        <f>'Core Indicators'!CI91</f>
        <v>#N/A</v>
      </c>
      <c r="P91" s="35" t="str">
        <f>'Core Indicators'!CQ91</f>
        <v>x</v>
      </c>
      <c r="Q91" s="35" t="str">
        <f>'Core Indicators'!DG91</f>
        <v>x</v>
      </c>
      <c r="R91" s="35" t="str">
        <f>'Core Indicators'!DO91</f>
        <v>x</v>
      </c>
      <c r="S91" s="35" t="str">
        <f>'Core Indicators'!DW91</f>
        <v>x</v>
      </c>
      <c r="T91" s="35" t="str">
        <f>'Core Indicators'!EE91</f>
        <v>x</v>
      </c>
      <c r="U91" s="35" t="str">
        <f>'Core Indicators'!EM91</f>
        <v>x</v>
      </c>
      <c r="V91" s="35">
        <f>'Core Indicators'!FC91</f>
        <v>3</v>
      </c>
      <c r="W91" s="35" t="str">
        <f>'Core Indicators'!FK91</f>
        <v>x</v>
      </c>
      <c r="X91" s="35" t="str">
        <f>'Core Indicators'!FS91</f>
        <v>x</v>
      </c>
      <c r="Y91" s="35">
        <f>'Core Indicators'!GA91</f>
        <v>2</v>
      </c>
      <c r="Z91" s="35">
        <f>'Core Indicators'!GI91</f>
        <v>1</v>
      </c>
      <c r="AA91" s="35">
        <f>'Core Indicators'!GQ91</f>
        <v>2</v>
      </c>
      <c r="AB91" s="35">
        <f>'Core Indicators'!GY91</f>
        <v>0</v>
      </c>
      <c r="AC91" s="35">
        <f>'Core Indicators'!HG91</f>
        <v>1</v>
      </c>
      <c r="AD91" s="35">
        <f>'Core Indicators'!HO91</f>
        <v>2</v>
      </c>
      <c r="AE91" s="35">
        <f>'Core Indicators'!HW91</f>
        <v>1</v>
      </c>
      <c r="AF91" s="35">
        <f>'Core Indicators'!IE91</f>
        <v>1</v>
      </c>
      <c r="AG91" s="35">
        <f>'Core Indicators'!IM91</f>
        <v>3</v>
      </c>
    </row>
    <row r="92" spans="1:33" ht="20.100000000000001" customHeight="1" x14ac:dyDescent="0.3">
      <c r="A92" s="196" t="str">
        <f>'Core Indicators'!A:A</f>
        <v>Syrian Regional Crisis</v>
      </c>
      <c r="B92" s="196" t="str">
        <f>'Core Indicators'!B:B</f>
        <v>Regional crisis</v>
      </c>
      <c r="C92" s="196" t="str">
        <f>'Core Indicators'!C92</f>
        <v>REG004</v>
      </c>
      <c r="D92" s="196" t="str">
        <f>'Core Indicators'!D92</f>
        <v>Syria,Turkey,Iraq,Egypt,Jordan,Lebanon</v>
      </c>
      <c r="E92" s="196" t="str">
        <f>'Core Indicators'!E92</f>
        <v>SYR,TUR,IRQ,EGY,JOR,LBN</v>
      </c>
      <c r="F92" s="36">
        <f>'Core Indicators'!O92</f>
        <v>499587</v>
      </c>
      <c r="G92" s="36">
        <f>'Core Indicators'!W92</f>
        <v>97659000</v>
      </c>
      <c r="H92" s="36">
        <f>'Core Indicators'!AE92</f>
        <v>30302000</v>
      </c>
      <c r="I92" s="36">
        <f>'Core Indicators'!AM92</f>
        <v>22852000</v>
      </c>
      <c r="J92" s="36" t="str">
        <f>'Core Indicators'!AU92</f>
        <v>x</v>
      </c>
      <c r="K92" s="36" t="str">
        <f>'Core Indicators'!BC92</f>
        <v>x</v>
      </c>
      <c r="L92" s="36">
        <f>'Core Indicators'!BK92</f>
        <v>3043</v>
      </c>
      <c r="M92" s="36" t="str">
        <f>'Core Indicators'!BS92</f>
        <v>x</v>
      </c>
      <c r="N92" s="36" t="str">
        <f>'Core Indicators'!CA92</f>
        <v>x</v>
      </c>
      <c r="O92" s="36" t="e">
        <f>'Core Indicators'!CI92</f>
        <v>#N/A</v>
      </c>
      <c r="P92" s="36" t="str">
        <f>'Core Indicators'!CQ92</f>
        <v>x</v>
      </c>
      <c r="Q92" s="36">
        <f>'Core Indicators'!DG92</f>
        <v>67356000</v>
      </c>
      <c r="R92" s="36">
        <f>'Core Indicators'!DO92</f>
        <v>9499000</v>
      </c>
      <c r="S92" s="36">
        <f>'Core Indicators'!DW92</f>
        <v>4517000</v>
      </c>
      <c r="T92" s="36">
        <f>'Core Indicators'!EE92</f>
        <v>10218000</v>
      </c>
      <c r="U92" s="36">
        <f>'Core Indicators'!EM92</f>
        <v>6070000</v>
      </c>
      <c r="V92" s="36">
        <f>'Core Indicators'!FC92</f>
        <v>5</v>
      </c>
      <c r="W92" s="36" t="e">
        <f>'Core Indicators'!FK92</f>
        <v>#N/A</v>
      </c>
      <c r="X92" s="36" t="str">
        <f>'Core Indicators'!FS92</f>
        <v>x</v>
      </c>
      <c r="Y92" s="36">
        <f>'Core Indicators'!GA92</f>
        <v>1</v>
      </c>
      <c r="Z92" s="36">
        <f>'Core Indicators'!GI92</f>
        <v>2</v>
      </c>
      <c r="AA92" s="36">
        <f>'Core Indicators'!GQ92</f>
        <v>2</v>
      </c>
      <c r="AB92" s="36">
        <f>'Core Indicators'!GY92</f>
        <v>0</v>
      </c>
      <c r="AC92" s="36">
        <f>'Core Indicators'!HG92</f>
        <v>2</v>
      </c>
      <c r="AD92" s="36">
        <f>'Core Indicators'!HO92</f>
        <v>3</v>
      </c>
      <c r="AE92" s="36">
        <f>'Core Indicators'!HW92</f>
        <v>0</v>
      </c>
      <c r="AF92" s="36">
        <f>'Core Indicators'!IE92</f>
        <v>3</v>
      </c>
      <c r="AG92" s="36">
        <f>'Core Indicators'!IM92</f>
        <v>3</v>
      </c>
    </row>
    <row r="93" spans="1:33" ht="20.100000000000001" customHeight="1" x14ac:dyDescent="0.3">
      <c r="A93" s="197" t="str">
        <f>'Core Indicators'!A:A</f>
        <v xml:space="preserve">Eastern Mediterranean Route </v>
      </c>
      <c r="B93" s="197" t="str">
        <f>'Core Indicators'!B:B</f>
        <v>Regional crisis</v>
      </c>
      <c r="C93" s="197" t="str">
        <f>'Core Indicators'!C93</f>
        <v>REG006</v>
      </c>
      <c r="D93" s="197" t="str">
        <f>'Core Indicators'!D93</f>
        <v>Turkey,Greece</v>
      </c>
      <c r="E93" s="197" t="str">
        <f>'Core Indicators'!E93</f>
        <v>TUR,GRC</v>
      </c>
      <c r="F93" s="35" t="str">
        <f>'Core Indicators'!O93</f>
        <v>x</v>
      </c>
      <c r="G93" s="35" t="str">
        <f>'Core Indicators'!W93</f>
        <v>x</v>
      </c>
      <c r="H93" s="35" t="str">
        <f>'Core Indicators'!AE93</f>
        <v>x</v>
      </c>
      <c r="I93" s="35" t="str">
        <f>'Core Indicators'!AM93</f>
        <v>x</v>
      </c>
      <c r="J93" s="35" t="str">
        <f>'Core Indicators'!AU93</f>
        <v>x</v>
      </c>
      <c r="K93" s="35" t="str">
        <f>'Core Indicators'!BC93</f>
        <v>x</v>
      </c>
      <c r="L93" s="35">
        <f>'Core Indicators'!BK93</f>
        <v>47</v>
      </c>
      <c r="M93" s="35" t="str">
        <f>'Core Indicators'!BS93</f>
        <v>x</v>
      </c>
      <c r="N93" s="35" t="str">
        <f>'Core Indicators'!CA93</f>
        <v>x</v>
      </c>
      <c r="O93" s="35" t="e">
        <f>'Core Indicators'!CI93</f>
        <v>#N/A</v>
      </c>
      <c r="P93" s="35" t="str">
        <f>'Core Indicators'!CQ93</f>
        <v>x</v>
      </c>
      <c r="Q93" s="35" t="str">
        <f>'Core Indicators'!DG93</f>
        <v>x</v>
      </c>
      <c r="R93" s="35" t="str">
        <f>'Core Indicators'!DO93</f>
        <v>x</v>
      </c>
      <c r="S93" s="35" t="str">
        <f>'Core Indicators'!DW93</f>
        <v>x</v>
      </c>
      <c r="T93" s="35" t="str">
        <f>'Core Indicators'!EE93</f>
        <v>x</v>
      </c>
      <c r="U93" s="35" t="str">
        <f>'Core Indicators'!EM93</f>
        <v>x</v>
      </c>
      <c r="V93" s="35">
        <f>'Core Indicators'!FC93</f>
        <v>2</v>
      </c>
      <c r="W93" s="35" t="str">
        <f>'Core Indicators'!FK93</f>
        <v>x</v>
      </c>
      <c r="X93" s="35" t="str">
        <f>'Core Indicators'!FS93</f>
        <v>x</v>
      </c>
      <c r="Y93" s="35">
        <f>'Core Indicators'!GA93</f>
        <v>0</v>
      </c>
      <c r="Z93" s="35">
        <f>'Core Indicators'!GI93</f>
        <v>0</v>
      </c>
      <c r="AA93" s="35">
        <f>'Core Indicators'!GQ93</f>
        <v>3</v>
      </c>
      <c r="AB93" s="35">
        <f>'Core Indicators'!GY93</f>
        <v>0</v>
      </c>
      <c r="AC93" s="35">
        <f>'Core Indicators'!HG93</f>
        <v>2</v>
      </c>
      <c r="AD93" s="35">
        <f>'Core Indicators'!HO93</f>
        <v>3</v>
      </c>
      <c r="AE93" s="35">
        <f>'Core Indicators'!HW93</f>
        <v>1</v>
      </c>
      <c r="AF93" s="35">
        <f>'Core Indicators'!IE93</f>
        <v>0</v>
      </c>
      <c r="AG93" s="35">
        <f>'Core Indicators'!IM93</f>
        <v>2</v>
      </c>
    </row>
    <row r="94" spans="1:33" ht="20.100000000000001" customHeight="1" x14ac:dyDescent="0.3">
      <c r="A94" s="196" t="str">
        <f>'Core Indicators'!A:A</f>
        <v>Central Mediterranean Route</v>
      </c>
      <c r="B94" s="196" t="str">
        <f>'Core Indicators'!B:B</f>
        <v>Regional crisis</v>
      </c>
      <c r="C94" s="196" t="str">
        <f>'Core Indicators'!C94</f>
        <v>REG007</v>
      </c>
      <c r="D94" s="196" t="str">
        <f>'Core Indicators'!D94</f>
        <v>Algeria,Tunisia,Libya,Italy</v>
      </c>
      <c r="E94" s="196" t="str">
        <f>'Core Indicators'!E94</f>
        <v>DZA,TUN,LBY,ITA</v>
      </c>
      <c r="F94" s="36" t="str">
        <f>'Core Indicators'!O94</f>
        <v>x</v>
      </c>
      <c r="G94" s="36" t="str">
        <f>'Core Indicators'!W94</f>
        <v>x</v>
      </c>
      <c r="H94" s="36" t="str">
        <f>'Core Indicators'!AE94</f>
        <v>x</v>
      </c>
      <c r="I94" s="36" t="str">
        <f>'Core Indicators'!AM94</f>
        <v>x</v>
      </c>
      <c r="J94" s="36" t="str">
        <f>'Core Indicators'!AU94</f>
        <v>x</v>
      </c>
      <c r="K94" s="36" t="str">
        <f>'Core Indicators'!BC94</f>
        <v>x</v>
      </c>
      <c r="L94" s="36">
        <f>'Core Indicators'!BK94</f>
        <v>604</v>
      </c>
      <c r="M94" s="36" t="str">
        <f>'Core Indicators'!BS94</f>
        <v>x</v>
      </c>
      <c r="N94" s="36" t="str">
        <f>'Core Indicators'!CA94</f>
        <v>x</v>
      </c>
      <c r="O94" s="36" t="e">
        <f>'Core Indicators'!CI94</f>
        <v>#N/A</v>
      </c>
      <c r="P94" s="36" t="str">
        <f>'Core Indicators'!CQ94</f>
        <v>x</v>
      </c>
      <c r="Q94" s="36" t="str">
        <f>'Core Indicators'!DG94</f>
        <v>x</v>
      </c>
      <c r="R94" s="36" t="str">
        <f>'Core Indicators'!DO94</f>
        <v>x</v>
      </c>
      <c r="S94" s="36" t="str">
        <f>'Core Indicators'!DW94</f>
        <v>x</v>
      </c>
      <c r="T94" s="36" t="str">
        <f>'Core Indicators'!EE94</f>
        <v>x</v>
      </c>
      <c r="U94" s="36" t="str">
        <f>'Core Indicators'!EM94</f>
        <v>x</v>
      </c>
      <c r="V94" s="36">
        <f>'Core Indicators'!FC94</f>
        <v>2</v>
      </c>
      <c r="W94" s="36" t="str">
        <f>'Core Indicators'!FK94</f>
        <v>x</v>
      </c>
      <c r="X94" s="36" t="str">
        <f>'Core Indicators'!FS94</f>
        <v>x</v>
      </c>
      <c r="Y94" s="36">
        <f>'Core Indicators'!GA94</f>
        <v>2</v>
      </c>
      <c r="Z94" s="36">
        <f>'Core Indicators'!GI94</f>
        <v>3</v>
      </c>
      <c r="AA94" s="36">
        <f>'Core Indicators'!GQ94</f>
        <v>3</v>
      </c>
      <c r="AB94" s="36">
        <f>'Core Indicators'!GY94</f>
        <v>0</v>
      </c>
      <c r="AC94" s="36">
        <f>'Core Indicators'!HG94</f>
        <v>2</v>
      </c>
      <c r="AD94" s="36">
        <f>'Core Indicators'!HO94</f>
        <v>3</v>
      </c>
      <c r="AE94" s="36">
        <f>'Core Indicators'!HW94</f>
        <v>3</v>
      </c>
      <c r="AF94" s="36">
        <f>'Core Indicators'!IE94</f>
        <v>1</v>
      </c>
      <c r="AG94" s="36">
        <f>'Core Indicators'!IM94</f>
        <v>3</v>
      </c>
    </row>
    <row r="95" spans="1:33" ht="20.100000000000001" customHeight="1" x14ac:dyDescent="0.3">
      <c r="A95" s="197" t="str">
        <f>'Core Indicators'!A:A</f>
        <v>Western Mediterranean Route</v>
      </c>
      <c r="B95" s="197" t="str">
        <f>'Core Indicators'!B:B</f>
        <v>Regional crisis</v>
      </c>
      <c r="C95" s="197" t="str">
        <f>'Core Indicators'!C95</f>
        <v>REG008</v>
      </c>
      <c r="D95" s="197" t="str">
        <f>'Core Indicators'!D95</f>
        <v>Algeria,Morocco,Spain</v>
      </c>
      <c r="E95" s="197" t="str">
        <f>'Core Indicators'!E95</f>
        <v>DZA,MAR,ESP</v>
      </c>
      <c r="F95" s="35" t="str">
        <f>'Core Indicators'!O95</f>
        <v>x</v>
      </c>
      <c r="G95" s="35" t="str">
        <f>'Core Indicators'!W95</f>
        <v>x</v>
      </c>
      <c r="H95" s="35" t="str">
        <f>'Core Indicators'!AE95</f>
        <v>x</v>
      </c>
      <c r="I95" s="35" t="str">
        <f>'Core Indicators'!AM95</f>
        <v>x</v>
      </c>
      <c r="J95" s="35" t="str">
        <f>'Core Indicators'!AU95</f>
        <v>x</v>
      </c>
      <c r="K95" s="35" t="str">
        <f>'Core Indicators'!BC95</f>
        <v>x</v>
      </c>
      <c r="L95" s="35">
        <f>'Core Indicators'!BK95</f>
        <v>161</v>
      </c>
      <c r="M95" s="35" t="str">
        <f>'Core Indicators'!BS95</f>
        <v>x</v>
      </c>
      <c r="N95" s="35" t="str">
        <f>'Core Indicators'!CA95</f>
        <v>x</v>
      </c>
      <c r="O95" s="35" t="e">
        <f>'Core Indicators'!CI95</f>
        <v>#N/A</v>
      </c>
      <c r="P95" s="35" t="str">
        <f>'Core Indicators'!CQ95</f>
        <v>x</v>
      </c>
      <c r="Q95" s="35" t="str">
        <f>'Core Indicators'!DG95</f>
        <v>x</v>
      </c>
      <c r="R95" s="35" t="str">
        <f>'Core Indicators'!DO95</f>
        <v>x</v>
      </c>
      <c r="S95" s="35" t="str">
        <f>'Core Indicators'!DW95</f>
        <v>x</v>
      </c>
      <c r="T95" s="35" t="str">
        <f>'Core Indicators'!EE95</f>
        <v>x</v>
      </c>
      <c r="U95" s="35" t="str">
        <f>'Core Indicators'!EM95</f>
        <v>x</v>
      </c>
      <c r="V95" s="35">
        <f>'Core Indicators'!FC95</f>
        <v>2</v>
      </c>
      <c r="W95" s="35" t="str">
        <f>'Core Indicators'!FK95</f>
        <v>x</v>
      </c>
      <c r="X95" s="35" t="str">
        <f>'Core Indicators'!FS95</f>
        <v>x</v>
      </c>
      <c r="Y95" s="35">
        <f>'Core Indicators'!GA95</f>
        <v>1</v>
      </c>
      <c r="Z95" s="35">
        <f>'Core Indicators'!GI95</f>
        <v>0</v>
      </c>
      <c r="AA95" s="35">
        <f>'Core Indicators'!GQ95</f>
        <v>2</v>
      </c>
      <c r="AB95" s="35">
        <f>'Core Indicators'!GY95</f>
        <v>0</v>
      </c>
      <c r="AC95" s="35">
        <f>'Core Indicators'!HG95</f>
        <v>0</v>
      </c>
      <c r="AD95" s="35">
        <f>'Core Indicators'!HO95</f>
        <v>2</v>
      </c>
      <c r="AE95" s="35">
        <f>'Core Indicators'!HW95</f>
        <v>0</v>
      </c>
      <c r="AF95" s="35">
        <f>'Core Indicators'!IE95</f>
        <v>1</v>
      </c>
      <c r="AG95" s="35">
        <f>'Core Indicators'!IM95</f>
        <v>0</v>
      </c>
    </row>
    <row r="96" spans="1:33" ht="20.100000000000001" customHeight="1" x14ac:dyDescent="0.3">
      <c r="A96" s="196" t="str">
        <f>'Core Indicators'!A:A</f>
        <v>Rohingya Regional Crisis</v>
      </c>
      <c r="B96" s="196" t="str">
        <f>'Core Indicators'!B:B</f>
        <v>Regional crisis</v>
      </c>
      <c r="C96" s="196" t="str">
        <f>'Core Indicators'!C96</f>
        <v>REG011</v>
      </c>
      <c r="D96" s="196" t="str">
        <f>'Core Indicators'!D96</f>
        <v>Bangladesh,Myanmar</v>
      </c>
      <c r="E96" s="196" t="str">
        <f>'Core Indicators'!E96</f>
        <v>BGD,MMR</v>
      </c>
      <c r="F96" s="36">
        <f>'Core Indicators'!O96</f>
        <v>45507</v>
      </c>
      <c r="G96" s="36">
        <f>'Core Indicators'!W96</f>
        <v>5231000</v>
      </c>
      <c r="H96" s="36">
        <f>'Core Indicators'!AE96</f>
        <v>2913000</v>
      </c>
      <c r="I96" s="36">
        <f>'Core Indicators'!AM96</f>
        <v>1216000</v>
      </c>
      <c r="J96" s="36" t="str">
        <f>'Core Indicators'!AU96</f>
        <v>x</v>
      </c>
      <c r="K96" s="36" t="str">
        <f>'Core Indicators'!BC96</f>
        <v>x</v>
      </c>
      <c r="L96" s="36">
        <f>'Core Indicators'!BK96</f>
        <v>210</v>
      </c>
      <c r="M96" s="36" t="str">
        <f>'Core Indicators'!BS96</f>
        <v>x</v>
      </c>
      <c r="N96" s="36" t="str">
        <f>'Core Indicators'!CA96</f>
        <v>x</v>
      </c>
      <c r="O96" s="36" t="e">
        <f>'Core Indicators'!CI96</f>
        <v>#N/A</v>
      </c>
      <c r="P96" s="36" t="str">
        <f>'Core Indicators'!CQ96</f>
        <v>x</v>
      </c>
      <c r="Q96" s="36">
        <f>'Core Indicators'!DG96</f>
        <v>2318000</v>
      </c>
      <c r="R96" s="36">
        <f>'Core Indicators'!DO96</f>
        <v>1201000</v>
      </c>
      <c r="S96" s="36">
        <f>'Core Indicators'!DW96</f>
        <v>917000</v>
      </c>
      <c r="T96" s="36">
        <f>'Core Indicators'!EE96</f>
        <v>644000</v>
      </c>
      <c r="U96" s="36">
        <f>'Core Indicators'!EM96</f>
        <v>150000</v>
      </c>
      <c r="V96" s="36">
        <f>'Core Indicators'!FC96</f>
        <v>4</v>
      </c>
      <c r="W96" s="36" t="str">
        <f>'Core Indicators'!FK96</f>
        <v>x</v>
      </c>
      <c r="X96" s="36" t="str">
        <f>'Core Indicators'!FS96</f>
        <v>x</v>
      </c>
      <c r="Y96" s="36">
        <f>'Core Indicators'!GA96</f>
        <v>2</v>
      </c>
      <c r="Z96" s="36">
        <f>'Core Indicators'!GI96</f>
        <v>3</v>
      </c>
      <c r="AA96" s="36">
        <f>'Core Indicators'!GQ96</f>
        <v>2</v>
      </c>
      <c r="AB96" s="36">
        <f>'Core Indicators'!GY96</f>
        <v>0</v>
      </c>
      <c r="AC96" s="36">
        <f>'Core Indicators'!HG96</f>
        <v>3</v>
      </c>
      <c r="AD96" s="36">
        <f>'Core Indicators'!HO96</f>
        <v>3</v>
      </c>
      <c r="AE96" s="36">
        <f>'Core Indicators'!HW96</f>
        <v>3</v>
      </c>
      <c r="AF96" s="36">
        <f>'Core Indicators'!IE96</f>
        <v>1</v>
      </c>
      <c r="AG96" s="36">
        <f>'Core Indicators'!IM96</f>
        <v>3</v>
      </c>
    </row>
    <row r="97" spans="1:33" ht="20.100000000000001" customHeight="1" x14ac:dyDescent="0.3">
      <c r="A97" s="197" t="str">
        <f>'Core Indicators'!A:A</f>
        <v>Southern Africa Regional Food Security Crisis</v>
      </c>
      <c r="B97" s="197" t="str">
        <f>'Core Indicators'!B:B</f>
        <v>Regional crisis</v>
      </c>
      <c r="C97" s="197" t="str">
        <f>'Core Indicators'!C97</f>
        <v>REG012</v>
      </c>
      <c r="D97" s="197" t="str">
        <f>'Core Indicators'!D97</f>
        <v>Lesotho,Madagascar,Malawi,Mozambique,Namibia,Eswatini,Zambia,Zimbabwe</v>
      </c>
      <c r="E97" s="197" t="str">
        <f>'Core Indicators'!E97</f>
        <v>LSO,MDG,MWI,MOZ,NAM,SWZ,ZMB,ZWE</v>
      </c>
      <c r="F97" s="35">
        <f>'Core Indicators'!O97</f>
        <v>1842269</v>
      </c>
      <c r="G97" s="35">
        <f>'Core Indicators'!W97</f>
        <v>61177000</v>
      </c>
      <c r="H97" s="35">
        <f>'Core Indicators'!AE97</f>
        <v>36978000</v>
      </c>
      <c r="I97" s="35">
        <f>'Core Indicators'!AM97</f>
        <v>94000</v>
      </c>
      <c r="J97" s="35">
        <f>'Core Indicators'!AU97</f>
        <v>0</v>
      </c>
      <c r="K97" s="35">
        <f>'Core Indicators'!BC97</f>
        <v>0</v>
      </c>
      <c r="L97" s="35">
        <f>'Core Indicators'!BK97</f>
        <v>41</v>
      </c>
      <c r="M97" s="35">
        <f>'Core Indicators'!BS97</f>
        <v>0</v>
      </c>
      <c r="N97" s="35">
        <f>'Core Indicators'!CA97</f>
        <v>0</v>
      </c>
      <c r="O97" s="35" t="e">
        <f>'Core Indicators'!CI97</f>
        <v>#N/A</v>
      </c>
      <c r="P97" s="35">
        <f>'Core Indicators'!CQ97</f>
        <v>0</v>
      </c>
      <c r="Q97" s="35">
        <f>'Core Indicators'!DG97</f>
        <v>24199000</v>
      </c>
      <c r="R97" s="35">
        <f>'Core Indicators'!DO97</f>
        <v>23347000</v>
      </c>
      <c r="S97" s="35">
        <f>'Core Indicators'!DW97</f>
        <v>11684000</v>
      </c>
      <c r="T97" s="35">
        <f>'Core Indicators'!EE97</f>
        <v>1948000</v>
      </c>
      <c r="U97" s="35">
        <f>'Core Indicators'!EM97</f>
        <v>0</v>
      </c>
      <c r="V97" s="35">
        <f>'Core Indicators'!FC97</f>
        <v>5</v>
      </c>
      <c r="W97" s="35" t="e">
        <f>'Core Indicators'!FK97</f>
        <v>#N/A</v>
      </c>
      <c r="X97" s="35" t="e">
        <f>'Core Indicators'!FS97</f>
        <v>#N/A</v>
      </c>
      <c r="Y97" s="35">
        <f>'Core Indicators'!GA97</f>
        <v>1</v>
      </c>
      <c r="Z97" s="35">
        <f>'Core Indicators'!GI97</f>
        <v>0</v>
      </c>
      <c r="AA97" s="35">
        <f>'Core Indicators'!GQ97</f>
        <v>0</v>
      </c>
      <c r="AB97" s="35">
        <f>'Core Indicators'!GY97</f>
        <v>0</v>
      </c>
      <c r="AC97" s="35">
        <f>'Core Indicators'!HG97</f>
        <v>0</v>
      </c>
      <c r="AD97" s="35">
        <f>'Core Indicators'!HO97</f>
        <v>2</v>
      </c>
      <c r="AE97" s="35">
        <f>'Core Indicators'!HW97</f>
        <v>0</v>
      </c>
      <c r="AF97" s="35">
        <f>'Core Indicators'!IE97</f>
        <v>2</v>
      </c>
      <c r="AG97" s="35">
        <f>'Core Indicators'!IM97</f>
        <v>0</v>
      </c>
    </row>
    <row r="98" spans="1:33" ht="20.100000000000001" customHeight="1" x14ac:dyDescent="0.3">
      <c r="A98" s="196" t="str">
        <f>'Core Indicators'!A:A</f>
        <v>Nagorno-Karabakh Conflict</v>
      </c>
      <c r="B98" s="196" t="str">
        <f>'Core Indicators'!B:B</f>
        <v>Regional crisis</v>
      </c>
      <c r="C98" s="196" t="str">
        <f>'Core Indicators'!C98</f>
        <v>REG013</v>
      </c>
      <c r="D98" s="196" t="str">
        <f>'Core Indicators'!D98</f>
        <v>Armenia,Azerbaijan</v>
      </c>
      <c r="E98" s="196" t="str">
        <f>'Core Indicators'!E98</f>
        <v>ARM,AZE</v>
      </c>
      <c r="F98" s="36">
        <f>'Core Indicators'!O98</f>
        <v>59763</v>
      </c>
      <c r="G98" s="36">
        <f>'Core Indicators'!W98</f>
        <v>5877000</v>
      </c>
      <c r="H98" s="36">
        <f>'Core Indicators'!AE98</f>
        <v>2937000</v>
      </c>
      <c r="I98" s="36">
        <f>'Core Indicators'!AM98</f>
        <v>93000</v>
      </c>
      <c r="J98" s="36" t="str">
        <f>'Core Indicators'!AU98</f>
        <v>x</v>
      </c>
      <c r="K98" s="36" t="str">
        <f>'Core Indicators'!BC98</f>
        <v>x</v>
      </c>
      <c r="L98" s="36">
        <f>'Core Indicators'!BK98</f>
        <v>138</v>
      </c>
      <c r="M98" s="36" t="str">
        <f>'Core Indicators'!BS98</f>
        <v>x</v>
      </c>
      <c r="N98" s="36" t="str">
        <f>'Core Indicators'!CA98</f>
        <v>x</v>
      </c>
      <c r="O98" s="36" t="e">
        <f>'Core Indicators'!CI98</f>
        <v>#N/A</v>
      </c>
      <c r="P98" s="36" t="str">
        <f>'Core Indicators'!CQ98</f>
        <v>x</v>
      </c>
      <c r="Q98" s="36" t="str">
        <f>'Core Indicators'!DG98</f>
        <v>x</v>
      </c>
      <c r="R98" s="36" t="str">
        <f>'Core Indicators'!DO98</f>
        <v>x</v>
      </c>
      <c r="S98" s="36" t="str">
        <f>'Core Indicators'!DW98</f>
        <v>x</v>
      </c>
      <c r="T98" s="36" t="str">
        <f>'Core Indicators'!EE98</f>
        <v>x</v>
      </c>
      <c r="U98" s="36" t="str">
        <f>'Core Indicators'!EM98</f>
        <v>x</v>
      </c>
      <c r="V98" s="36">
        <f>'Core Indicators'!FC98</f>
        <v>3</v>
      </c>
      <c r="W98" s="36" t="str">
        <f>'Core Indicators'!FK98</f>
        <v>x</v>
      </c>
      <c r="X98" s="36" t="str">
        <f>'Core Indicators'!FS98</f>
        <v>x</v>
      </c>
      <c r="Y98" s="36">
        <f>'Core Indicators'!GA98</f>
        <v>2</v>
      </c>
      <c r="Z98" s="36">
        <f>'Core Indicators'!GI98</f>
        <v>2</v>
      </c>
      <c r="AA98" s="36">
        <f>'Core Indicators'!GQ98</f>
        <v>0</v>
      </c>
      <c r="AB98" s="36">
        <f>'Core Indicators'!GY98</f>
        <v>0</v>
      </c>
      <c r="AC98" s="36">
        <f>'Core Indicators'!HG98</f>
        <v>0</v>
      </c>
      <c r="AD98" s="36">
        <f>'Core Indicators'!HO98</f>
        <v>2</v>
      </c>
      <c r="AE98" s="36">
        <f>'Core Indicators'!HW98</f>
        <v>3</v>
      </c>
      <c r="AF98" s="36">
        <f>'Core Indicators'!IE98</f>
        <v>3</v>
      </c>
      <c r="AG98" s="36">
        <f>'Core Indicators'!IM98</f>
        <v>0</v>
      </c>
    </row>
    <row r="99" spans="1:33" ht="20.100000000000001" customHeight="1" x14ac:dyDescent="0.3">
      <c r="A99" s="197" t="str">
        <f>'Core Indicators'!A:A</f>
        <v>Burundi and DRC refugees in Rwanda</v>
      </c>
      <c r="B99" s="197" t="str">
        <f>'Core Indicators'!B:B</f>
        <v>International displacement</v>
      </c>
      <c r="C99" s="197" t="str">
        <f>'Core Indicators'!C99</f>
        <v>RWA002</v>
      </c>
      <c r="D99" s="197" t="str">
        <f>'Core Indicators'!D99</f>
        <v>Rwanda</v>
      </c>
      <c r="E99" s="197" t="str">
        <f>'Core Indicators'!E99</f>
        <v>RWA</v>
      </c>
      <c r="F99" s="35">
        <f>'Core Indicators'!O99</f>
        <v>10646</v>
      </c>
      <c r="G99" s="35">
        <f>'Core Indicators'!W99</f>
        <v>4576000</v>
      </c>
      <c r="H99" s="35">
        <f>'Core Indicators'!AE99</f>
        <v>140000</v>
      </c>
      <c r="I99" s="35">
        <f>'Core Indicators'!AM99</f>
        <v>140000</v>
      </c>
      <c r="J99" s="35" t="str">
        <f>'Core Indicators'!AU99</f>
        <v>x</v>
      </c>
      <c r="K99" s="35" t="str">
        <f>'Core Indicators'!BC99</f>
        <v>x</v>
      </c>
      <c r="L99" s="35" t="str">
        <f>'Core Indicators'!BK99</f>
        <v>x</v>
      </c>
      <c r="M99" s="35">
        <f>'Core Indicators'!BS99</f>
        <v>0</v>
      </c>
      <c r="N99" s="35">
        <f>'Core Indicators'!CA99</f>
        <v>0</v>
      </c>
      <c r="O99" s="35" t="e">
        <f>'Core Indicators'!CI99</f>
        <v>#N/A</v>
      </c>
      <c r="P99" s="35">
        <f>'Core Indicators'!CQ99</f>
        <v>0</v>
      </c>
      <c r="Q99" s="35">
        <f>'Core Indicators'!DG99</f>
        <v>4436000</v>
      </c>
      <c r="R99" s="35">
        <f>'Core Indicators'!DO99</f>
        <v>0</v>
      </c>
      <c r="S99" s="35">
        <f>'Core Indicators'!DW99</f>
        <v>140000</v>
      </c>
      <c r="T99" s="35">
        <f>'Core Indicators'!EE99</f>
        <v>0</v>
      </c>
      <c r="U99" s="35">
        <f>'Core Indicators'!EM99</f>
        <v>0</v>
      </c>
      <c r="V99" s="35">
        <f>'Core Indicators'!FC99</f>
        <v>2</v>
      </c>
      <c r="W99" s="35">
        <f>'Core Indicators'!FK99</f>
        <v>0</v>
      </c>
      <c r="X99" s="35">
        <f>'Core Indicators'!FS99</f>
        <v>0</v>
      </c>
      <c r="Y99" s="35">
        <f>'Core Indicators'!GA99</f>
        <v>1</v>
      </c>
      <c r="Z99" s="35">
        <f>'Core Indicators'!GI99</f>
        <v>0</v>
      </c>
      <c r="AA99" s="35">
        <f>'Core Indicators'!GQ99</f>
        <v>0</v>
      </c>
      <c r="AB99" s="35">
        <f>'Core Indicators'!GY99</f>
        <v>0</v>
      </c>
      <c r="AC99" s="35">
        <f>'Core Indicators'!HG99</f>
        <v>0</v>
      </c>
      <c r="AD99" s="35">
        <f>'Core Indicators'!HO99</f>
        <v>2</v>
      </c>
      <c r="AE99" s="35">
        <f>'Core Indicators'!HW99</f>
        <v>0</v>
      </c>
      <c r="AF99" s="35">
        <f>'Core Indicators'!IE99</f>
        <v>0</v>
      </c>
      <c r="AG99" s="35">
        <f>'Core Indicators'!IM99</f>
        <v>1</v>
      </c>
    </row>
    <row r="100" spans="1:33" ht="20.100000000000001" customHeight="1" x14ac:dyDescent="0.3">
      <c r="A100" s="196" t="str">
        <f>'Core Indicators'!A:A</f>
        <v>Complex crisis in Sudan</v>
      </c>
      <c r="B100" s="196" t="str">
        <f>'Core Indicators'!B:B</f>
        <v>Multiple crises country</v>
      </c>
      <c r="C100" s="196" t="str">
        <f>'Core Indicators'!C100</f>
        <v>SDN001</v>
      </c>
      <c r="D100" s="196" t="str">
        <f>'Core Indicators'!D100</f>
        <v>Sudan</v>
      </c>
      <c r="E100" s="196" t="str">
        <f>'Core Indicators'!E100</f>
        <v>SDN</v>
      </c>
      <c r="F100" s="36">
        <f>'Core Indicators'!O100</f>
        <v>1840687</v>
      </c>
      <c r="G100" s="36">
        <f>'Core Indicators'!W100</f>
        <v>46800000</v>
      </c>
      <c r="H100" s="36">
        <f>'Core Indicators'!AE100</f>
        <v>30800000</v>
      </c>
      <c r="I100" s="36">
        <f>'Core Indicators'!AM100</f>
        <v>4014000</v>
      </c>
      <c r="J100" s="36" t="str">
        <f>'Core Indicators'!AU100</f>
        <v>x</v>
      </c>
      <c r="K100" s="36" t="str">
        <f>'Core Indicators'!BC100</f>
        <v>x</v>
      </c>
      <c r="L100" s="36">
        <f>'Core Indicators'!BK100</f>
        <v>0</v>
      </c>
      <c r="M100" s="36" t="str">
        <f>'Core Indicators'!BS100</f>
        <v>x</v>
      </c>
      <c r="N100" s="36" t="str">
        <f>'Core Indicators'!CA100</f>
        <v>x</v>
      </c>
      <c r="O100" s="36" t="e">
        <f>'Core Indicators'!CI100</f>
        <v>#N/A</v>
      </c>
      <c r="P100" s="36" t="str">
        <f>'Core Indicators'!CQ100</f>
        <v>x</v>
      </c>
      <c r="Q100" s="36">
        <f>'Core Indicators'!DG100</f>
        <v>16000000</v>
      </c>
      <c r="R100" s="36">
        <f>'Core Indicators'!DO100</f>
        <v>17400000</v>
      </c>
      <c r="S100" s="36">
        <f>'Core Indicators'!DW100</f>
        <v>6100000</v>
      </c>
      <c r="T100" s="36">
        <f>'Core Indicators'!EE100</f>
        <v>6700000</v>
      </c>
      <c r="U100" s="36">
        <f>'Core Indicators'!EM100</f>
        <v>600000</v>
      </c>
      <c r="V100" s="36">
        <f>'Core Indicators'!FC100</f>
        <v>5</v>
      </c>
      <c r="W100" s="36" t="str">
        <f>'Core Indicators'!FK100</f>
        <v>x</v>
      </c>
      <c r="X100" s="36" t="str">
        <f>'Core Indicators'!FS100</f>
        <v>x</v>
      </c>
      <c r="Y100" s="36">
        <f>'Core Indicators'!GA100</f>
        <v>1</v>
      </c>
      <c r="Z100" s="36">
        <f>'Core Indicators'!GI100</f>
        <v>1</v>
      </c>
      <c r="AA100" s="36">
        <f>'Core Indicators'!GQ100</f>
        <v>2</v>
      </c>
      <c r="AB100" s="36">
        <f>'Core Indicators'!GY100</f>
        <v>0</v>
      </c>
      <c r="AC100" s="36">
        <f>'Core Indicators'!HG100</f>
        <v>2</v>
      </c>
      <c r="AD100" s="36">
        <f>'Core Indicators'!HO100</f>
        <v>2</v>
      </c>
      <c r="AE100" s="36">
        <f>'Core Indicators'!HW100</f>
        <v>1</v>
      </c>
      <c r="AF100" s="36">
        <f>'Core Indicators'!IE100</f>
        <v>1</v>
      </c>
      <c r="AG100" s="36">
        <f>'Core Indicators'!IM100</f>
        <v>3</v>
      </c>
    </row>
    <row r="101" spans="1:33" ht="20.100000000000001" customHeight="1" x14ac:dyDescent="0.3">
      <c r="A101" s="197" t="str">
        <f>'Core Indicators'!A:A</f>
        <v>Refugees in Sudan</v>
      </c>
      <c r="B101" s="197" t="str">
        <f>'Core Indicators'!B:B</f>
        <v>International displacement</v>
      </c>
      <c r="C101" s="197" t="str">
        <f>'Core Indicators'!C101</f>
        <v>SDN005</v>
      </c>
      <c r="D101" s="197" t="str">
        <f>'Core Indicators'!D101</f>
        <v>Sudan</v>
      </c>
      <c r="E101" s="197" t="str">
        <f>'Core Indicators'!E101</f>
        <v>SDN</v>
      </c>
      <c r="F101" s="35">
        <f>'Core Indicators'!O101</f>
        <v>15000</v>
      </c>
      <c r="G101" s="35">
        <f>'Core Indicators'!W101</f>
        <v>11554000</v>
      </c>
      <c r="H101" s="35">
        <f>'Core Indicators'!AE101</f>
        <v>11554000</v>
      </c>
      <c r="I101" s="35">
        <f>'Core Indicators'!AM101</f>
        <v>3682000</v>
      </c>
      <c r="J101" s="35" t="str">
        <f>'Core Indicators'!AU101</f>
        <v>x</v>
      </c>
      <c r="K101" s="35" t="str">
        <f>'Core Indicators'!BC101</f>
        <v>x</v>
      </c>
      <c r="L101" s="35" t="str">
        <f>'Core Indicators'!BK101</f>
        <v>x</v>
      </c>
      <c r="M101" s="35" t="str">
        <f>'Core Indicators'!BS101</f>
        <v>x</v>
      </c>
      <c r="N101" s="35" t="str">
        <f>'Core Indicators'!CA101</f>
        <v>x</v>
      </c>
      <c r="O101" s="35" t="e">
        <f>'Core Indicators'!CI101</f>
        <v>#N/A</v>
      </c>
      <c r="P101" s="35" t="str">
        <f>'Core Indicators'!CQ101</f>
        <v>x</v>
      </c>
      <c r="Q101" s="35">
        <f>'Core Indicators'!DG101</f>
        <v>0</v>
      </c>
      <c r="R101" s="35">
        <f>'Core Indicators'!DO101</f>
        <v>10454000</v>
      </c>
      <c r="S101" s="35">
        <f>'Core Indicators'!DW101</f>
        <v>400000</v>
      </c>
      <c r="T101" s="35">
        <f>'Core Indicators'!EE101</f>
        <v>500000</v>
      </c>
      <c r="U101" s="35">
        <f>'Core Indicators'!EM101</f>
        <v>200000</v>
      </c>
      <c r="V101" s="35">
        <f>'Core Indicators'!FC101</f>
        <v>3876000</v>
      </c>
      <c r="W101" s="35" t="e">
        <f>'Core Indicators'!FK101</f>
        <v>#N/A</v>
      </c>
      <c r="X101" s="35" t="e">
        <f>'Core Indicators'!FS101</f>
        <v>#N/A</v>
      </c>
      <c r="Y101" s="35">
        <f>'Core Indicators'!GA101</f>
        <v>2</v>
      </c>
      <c r="Z101" s="35">
        <f>'Core Indicators'!GI101</f>
        <v>3</v>
      </c>
      <c r="AA101" s="35">
        <f>'Core Indicators'!GQ101</f>
        <v>2</v>
      </c>
      <c r="AB101" s="35">
        <f>'Core Indicators'!GY101</f>
        <v>2</v>
      </c>
      <c r="AC101" s="35">
        <f>'Core Indicators'!HG101</f>
        <v>0</v>
      </c>
      <c r="AD101" s="35" t="str">
        <f>'Core Indicators'!HO101</f>
        <v>x</v>
      </c>
      <c r="AE101" s="35">
        <f>'Core Indicators'!HW101</f>
        <v>2</v>
      </c>
      <c r="AF101" s="35">
        <f>'Core Indicators'!IE101</f>
        <v>2</v>
      </c>
      <c r="AG101" s="35">
        <f>'Core Indicators'!IM101</f>
        <v>3</v>
      </c>
    </row>
    <row r="102" spans="1:33" ht="20.100000000000001" customHeight="1" x14ac:dyDescent="0.3">
      <c r="A102" s="196" t="str">
        <f>'Core Indicators'!A:A</f>
        <v xml:space="preserve">Floods in Sudan </v>
      </c>
      <c r="B102" s="196" t="str">
        <f>'Core Indicators'!B:B</f>
        <v>Flood</v>
      </c>
      <c r="C102" s="196" t="str">
        <f>'Core Indicators'!C102</f>
        <v>SDN006</v>
      </c>
      <c r="D102" s="196" t="str">
        <f>'Core Indicators'!D102</f>
        <v>Sudan</v>
      </c>
      <c r="E102" s="196" t="str">
        <f>'Core Indicators'!E102</f>
        <v>SDN</v>
      </c>
      <c r="F102" s="36">
        <f>'Core Indicators'!O102</f>
        <v>1840687</v>
      </c>
      <c r="G102" s="36">
        <f>'Core Indicators'!W102</f>
        <v>43000000</v>
      </c>
      <c r="H102" s="36">
        <f>'Core Indicators'!AE102</f>
        <v>885000</v>
      </c>
      <c r="I102" s="36">
        <f>'Core Indicators'!AM102</f>
        <v>480000</v>
      </c>
      <c r="J102" s="36">
        <f>'Core Indicators'!AU102</f>
        <v>54</v>
      </c>
      <c r="K102" s="36" t="str">
        <f>'Core Indicators'!BC102</f>
        <v>x</v>
      </c>
      <c r="L102" s="36">
        <f>'Core Indicators'!BK102</f>
        <v>155</v>
      </c>
      <c r="M102" s="36">
        <f>'Core Indicators'!BS102</f>
        <v>83000</v>
      </c>
      <c r="N102" s="36">
        <f>'Core Indicators'!CA102</f>
        <v>93000</v>
      </c>
      <c r="O102" s="36" t="e">
        <f>'Core Indicators'!CI102</f>
        <v>#N/A</v>
      </c>
      <c r="P102" s="36" t="str">
        <f>'Core Indicators'!CQ102</f>
        <v>x</v>
      </c>
      <c r="Q102" s="36">
        <f>'Core Indicators'!DG102</f>
        <v>42140000</v>
      </c>
      <c r="R102" s="36">
        <f>'Core Indicators'!DO102</f>
        <v>810000</v>
      </c>
      <c r="S102" s="36">
        <f>'Core Indicators'!DW102</f>
        <v>50000</v>
      </c>
      <c r="T102" s="36">
        <f>'Core Indicators'!EE102</f>
        <v>0</v>
      </c>
      <c r="U102" s="36">
        <f>'Core Indicators'!EM102</f>
        <v>0</v>
      </c>
      <c r="V102" s="36">
        <f>'Core Indicators'!FC102</f>
        <v>3</v>
      </c>
      <c r="W102" s="36" t="str">
        <f>'Core Indicators'!FK102</f>
        <v>x</v>
      </c>
      <c r="X102" s="36" t="str">
        <f>'Core Indicators'!FS102</f>
        <v>x</v>
      </c>
      <c r="Y102" s="36">
        <f>'Core Indicators'!GA102</f>
        <v>2</v>
      </c>
      <c r="Z102" s="36">
        <f>'Core Indicators'!GI102</f>
        <v>2</v>
      </c>
      <c r="AA102" s="36">
        <f>'Core Indicators'!GQ102</f>
        <v>0</v>
      </c>
      <c r="AB102" s="36">
        <f>'Core Indicators'!GY102</f>
        <v>0</v>
      </c>
      <c r="AC102" s="36">
        <f>'Core Indicators'!HG102</f>
        <v>0</v>
      </c>
      <c r="AD102" s="36">
        <f>'Core Indicators'!HO102</f>
        <v>3</v>
      </c>
      <c r="AE102" s="36">
        <f>'Core Indicators'!HW102</f>
        <v>1</v>
      </c>
      <c r="AF102" s="36">
        <f>'Core Indicators'!IE102</f>
        <v>1</v>
      </c>
      <c r="AG102" s="36">
        <f>'Core Indicators'!IM102</f>
        <v>3</v>
      </c>
    </row>
    <row r="103" spans="1:33" ht="20.100000000000001" customHeight="1" x14ac:dyDescent="0.3">
      <c r="A103" s="197" t="str">
        <f>'Core Indicators'!A:A</f>
        <v>Refugees from Ethiopia</v>
      </c>
      <c r="B103" s="197" t="str">
        <f>'Core Indicators'!B:B</f>
        <v>International displacement</v>
      </c>
      <c r="C103" s="197" t="str">
        <f>'Core Indicators'!C103</f>
        <v>SDN007</v>
      </c>
      <c r="D103" s="197" t="str">
        <f>'Core Indicators'!D103</f>
        <v>Sudan</v>
      </c>
      <c r="E103" s="197" t="str">
        <f>'Core Indicators'!E103</f>
        <v>SDN</v>
      </c>
      <c r="F103" s="35">
        <f>'Core Indicators'!O103</f>
        <v>1119730</v>
      </c>
      <c r="G103" s="35">
        <f>'Core Indicators'!W103</f>
        <v>5092000</v>
      </c>
      <c r="H103" s="35">
        <f>'Core Indicators'!AE103</f>
        <v>5092000</v>
      </c>
      <c r="I103" s="35">
        <f>'Core Indicators'!AM103</f>
        <v>63000</v>
      </c>
      <c r="J103" s="35" t="str">
        <f>'Core Indicators'!AU103</f>
        <v>x</v>
      </c>
      <c r="K103" s="35" t="str">
        <f>'Core Indicators'!BC103</f>
        <v>x</v>
      </c>
      <c r="L103" s="35" t="str">
        <f>'Core Indicators'!BK103</f>
        <v>x</v>
      </c>
      <c r="M103" s="35" t="str">
        <f>'Core Indicators'!BS103</f>
        <v>x</v>
      </c>
      <c r="N103" s="35" t="str">
        <f>'Core Indicators'!CA103</f>
        <v>x</v>
      </c>
      <c r="O103" s="35" t="e">
        <f>'Core Indicators'!CI103</f>
        <v>#N/A</v>
      </c>
      <c r="P103" s="35" t="str">
        <f>'Core Indicators'!CQ103</f>
        <v>x</v>
      </c>
      <c r="Q103" s="35">
        <f>'Core Indicators'!DG103</f>
        <v>0</v>
      </c>
      <c r="R103" s="35">
        <f>'Core Indicators'!DO103</f>
        <v>5029000</v>
      </c>
      <c r="S103" s="35">
        <f>'Core Indicators'!DW103</f>
        <v>63000</v>
      </c>
      <c r="T103" s="35">
        <f>'Core Indicators'!EE103</f>
        <v>0</v>
      </c>
      <c r="U103" s="35">
        <f>'Core Indicators'!EM103</f>
        <v>0</v>
      </c>
      <c r="V103" s="35">
        <f>'Core Indicators'!FC103</f>
        <v>2</v>
      </c>
      <c r="W103" s="35" t="str">
        <f>'Core Indicators'!FK103</f>
        <v>x</v>
      </c>
      <c r="X103" s="35" t="str">
        <f>'Core Indicators'!FS103</f>
        <v>x</v>
      </c>
      <c r="Y103" s="35">
        <f>'Core Indicators'!GA103</f>
        <v>1</v>
      </c>
      <c r="Z103" s="35">
        <f>'Core Indicators'!GI103</f>
        <v>1</v>
      </c>
      <c r="AA103" s="35">
        <f>'Core Indicators'!GQ103</f>
        <v>2</v>
      </c>
      <c r="AB103" s="35">
        <f>'Core Indicators'!GY103</f>
        <v>0</v>
      </c>
      <c r="AC103" s="35">
        <f>'Core Indicators'!HG103</f>
        <v>2</v>
      </c>
      <c r="AD103" s="35">
        <f>'Core Indicators'!HO103</f>
        <v>2</v>
      </c>
      <c r="AE103" s="35">
        <f>'Core Indicators'!HW103</f>
        <v>1</v>
      </c>
      <c r="AF103" s="35">
        <f>'Core Indicators'!IE103</f>
        <v>1</v>
      </c>
      <c r="AG103" s="35">
        <f>'Core Indicators'!IM103</f>
        <v>3</v>
      </c>
    </row>
    <row r="104" spans="1:33" ht="20.100000000000001" customHeight="1" x14ac:dyDescent="0.3">
      <c r="A104" s="196" t="str">
        <f>'Core Indicators'!A:A</f>
        <v>Violence West-Darfur</v>
      </c>
      <c r="B104" s="196" t="str">
        <f>'Core Indicators'!B:B</f>
        <v>Other type of violence</v>
      </c>
      <c r="C104" s="196" t="str">
        <f>'Core Indicators'!C104</f>
        <v>SDN008</v>
      </c>
      <c r="D104" s="196" t="str">
        <f>'Core Indicators'!D104</f>
        <v>Sudan</v>
      </c>
      <c r="E104" s="196" t="str">
        <f>'Core Indicators'!E104</f>
        <v>SDN</v>
      </c>
      <c r="F104" s="36">
        <f>'Core Indicators'!O104</f>
        <v>79460</v>
      </c>
      <c r="G104" s="36">
        <f>'Core Indicators'!W104</f>
        <v>1839000</v>
      </c>
      <c r="H104" s="36">
        <f>'Core Indicators'!AE104</f>
        <v>1839000</v>
      </c>
      <c r="I104" s="36">
        <f>'Core Indicators'!AM104</f>
        <v>169000</v>
      </c>
      <c r="J104" s="36">
        <f>'Core Indicators'!AU104</f>
        <v>0</v>
      </c>
      <c r="K104" s="36">
        <f>'Core Indicators'!BC104</f>
        <v>0</v>
      </c>
      <c r="L104" s="36">
        <f>'Core Indicators'!BK104</f>
        <v>702</v>
      </c>
      <c r="M104" s="36">
        <f>'Core Indicators'!BS104</f>
        <v>55</v>
      </c>
      <c r="N104" s="36">
        <f>'Core Indicators'!CA104</f>
        <v>0</v>
      </c>
      <c r="O104" s="36" t="e">
        <f>'Core Indicators'!CI104</f>
        <v>#N/A</v>
      </c>
      <c r="P104" s="36">
        <f>'Core Indicators'!CQ104</f>
        <v>0</v>
      </c>
      <c r="Q104" s="36">
        <f>'Core Indicators'!DG104</f>
        <v>0</v>
      </c>
      <c r="R104" s="36">
        <f>'Core Indicators'!DO104</f>
        <v>1670000</v>
      </c>
      <c r="S104" s="36">
        <f>'Core Indicators'!DW104</f>
        <v>169000</v>
      </c>
      <c r="T104" s="36">
        <f>'Core Indicators'!EE104</f>
        <v>0</v>
      </c>
      <c r="U104" s="36">
        <f>'Core Indicators'!EM104</f>
        <v>0</v>
      </c>
      <c r="V104" s="36">
        <f>'Core Indicators'!FC104</f>
        <v>2</v>
      </c>
      <c r="W104" s="36">
        <f>'Core Indicators'!FK104</f>
        <v>0</v>
      </c>
      <c r="X104" s="36">
        <f>'Core Indicators'!FS104</f>
        <v>0</v>
      </c>
      <c r="Y104" s="36">
        <f>'Core Indicators'!GA104</f>
        <v>2</v>
      </c>
      <c r="Z104" s="36">
        <f>'Core Indicators'!GI104</f>
        <v>3</v>
      </c>
      <c r="AA104" s="36">
        <f>'Core Indicators'!GQ104</f>
        <v>0</v>
      </c>
      <c r="AB104" s="36">
        <f>'Core Indicators'!GY104</f>
        <v>0</v>
      </c>
      <c r="AC104" s="36">
        <f>'Core Indicators'!HG104</f>
        <v>0</v>
      </c>
      <c r="AD104" s="36">
        <f>'Core Indicators'!HO104</f>
        <v>2</v>
      </c>
      <c r="AE104" s="36">
        <f>'Core Indicators'!HW104</f>
        <v>2</v>
      </c>
      <c r="AF104" s="36">
        <f>'Core Indicators'!IE104</f>
        <v>0</v>
      </c>
      <c r="AG104" s="36">
        <f>'Core Indicators'!IM104</f>
        <v>2</v>
      </c>
    </row>
    <row r="105" spans="1:33" ht="20.100000000000001" customHeight="1" x14ac:dyDescent="0.3">
      <c r="A105" s="197" t="str">
        <f>'Core Indicators'!A:A</f>
        <v>Drought in Senegal</v>
      </c>
      <c r="B105" s="197" t="str">
        <f>'Core Indicators'!B:B</f>
        <v>Drought</v>
      </c>
      <c r="C105" s="197" t="str">
        <f>'Core Indicators'!C105</f>
        <v>SEN002</v>
      </c>
      <c r="D105" s="197" t="str">
        <f>'Core Indicators'!D105</f>
        <v>Senegal</v>
      </c>
      <c r="E105" s="197" t="str">
        <f>'Core Indicators'!E105</f>
        <v>SEN</v>
      </c>
      <c r="F105" s="35">
        <f>'Core Indicators'!O105</f>
        <v>192530</v>
      </c>
      <c r="G105" s="35">
        <f>'Core Indicators'!W105</f>
        <v>16709000</v>
      </c>
      <c r="H105" s="35">
        <f>'Core Indicators'!AE105</f>
        <v>3188000</v>
      </c>
      <c r="I105" s="35" t="str">
        <f>'Core Indicators'!AM105</f>
        <v>x</v>
      </c>
      <c r="J105" s="35">
        <f>'Core Indicators'!AU105</f>
        <v>0</v>
      </c>
      <c r="K105" s="35">
        <f>'Core Indicators'!BC105</f>
        <v>0</v>
      </c>
      <c r="L105" s="35">
        <f>'Core Indicators'!BK105</f>
        <v>0</v>
      </c>
      <c r="M105" s="35">
        <f>'Core Indicators'!BS105</f>
        <v>0</v>
      </c>
      <c r="N105" s="35">
        <f>'Core Indicators'!CA105</f>
        <v>0</v>
      </c>
      <c r="O105" s="35" t="e">
        <f>'Core Indicators'!CI105</f>
        <v>#N/A</v>
      </c>
      <c r="P105" s="35" t="str">
        <f>'Core Indicators'!CQ105</f>
        <v>x</v>
      </c>
      <c r="Q105" s="35">
        <f>'Core Indicators'!DG105</f>
        <v>13521000</v>
      </c>
      <c r="R105" s="35">
        <f>'Core Indicators'!DO105</f>
        <v>2676000</v>
      </c>
      <c r="S105" s="35">
        <f>'Core Indicators'!DW105</f>
        <v>498000</v>
      </c>
      <c r="T105" s="35">
        <f>'Core Indicators'!EE105</f>
        <v>13000</v>
      </c>
      <c r="U105" s="35">
        <f>'Core Indicators'!EM105</f>
        <v>0</v>
      </c>
      <c r="V105" s="35">
        <f>'Core Indicators'!FC105</f>
        <v>4</v>
      </c>
      <c r="W105" s="35">
        <f>'Core Indicators'!FK105</f>
        <v>0</v>
      </c>
      <c r="X105" s="35">
        <f>'Core Indicators'!FS105</f>
        <v>0</v>
      </c>
      <c r="Y105" s="35">
        <f>'Core Indicators'!GA105</f>
        <v>1</v>
      </c>
      <c r="Z105" s="35">
        <f>'Core Indicators'!GI105</f>
        <v>0</v>
      </c>
      <c r="AA105" s="35">
        <f>'Core Indicators'!GQ105</f>
        <v>0</v>
      </c>
      <c r="AB105" s="35">
        <f>'Core Indicators'!GY105</f>
        <v>0</v>
      </c>
      <c r="AC105" s="35">
        <f>'Core Indicators'!HG105</f>
        <v>0</v>
      </c>
      <c r="AD105" s="35">
        <f>'Core Indicators'!HO105</f>
        <v>0</v>
      </c>
      <c r="AE105" s="35">
        <f>'Core Indicators'!HW105</f>
        <v>0</v>
      </c>
      <c r="AF105" s="35">
        <f>'Core Indicators'!IE105</f>
        <v>1</v>
      </c>
      <c r="AG105" s="35">
        <f>'Core Indicators'!IM105</f>
        <v>0</v>
      </c>
    </row>
    <row r="106" spans="1:33" ht="20.100000000000001" customHeight="1" x14ac:dyDescent="0.3">
      <c r="A106" s="196" t="str">
        <f>'Core Indicators'!A:A</f>
        <v>Complex crisis in El Salvador</v>
      </c>
      <c r="B106" s="196" t="str">
        <f>'Core Indicators'!B:B</f>
        <v>Complex crisis</v>
      </c>
      <c r="C106" s="196" t="str">
        <f>'Core Indicators'!C106</f>
        <v>SLV001</v>
      </c>
      <c r="D106" s="196" t="str">
        <f>'Core Indicators'!D106</f>
        <v>El Salvador</v>
      </c>
      <c r="E106" s="196" t="str">
        <f>'Core Indicators'!E106</f>
        <v>SLV</v>
      </c>
      <c r="F106" s="36">
        <f>'Core Indicators'!O106</f>
        <v>20720</v>
      </c>
      <c r="G106" s="36">
        <f>'Core Indicators'!W106</f>
        <v>6700000</v>
      </c>
      <c r="H106" s="36">
        <f>'Core Indicators'!AE106</f>
        <v>1400000</v>
      </c>
      <c r="I106" s="36">
        <f>'Core Indicators'!AM106</f>
        <v>454000</v>
      </c>
      <c r="J106" s="36" t="str">
        <f>'Core Indicators'!AU106</f>
        <v>x</v>
      </c>
      <c r="K106" s="36">
        <f>'Core Indicators'!BC106</f>
        <v>2304</v>
      </c>
      <c r="L106" s="36">
        <f>'Core Indicators'!BK106</f>
        <v>736</v>
      </c>
      <c r="M106" s="36" t="str">
        <f>'Core Indicators'!BS106</f>
        <v>x</v>
      </c>
      <c r="N106" s="36" t="str">
        <f>'Core Indicators'!CA106</f>
        <v>x</v>
      </c>
      <c r="O106" s="36" t="e">
        <f>'Core Indicators'!CI106</f>
        <v>#N/A</v>
      </c>
      <c r="P106" s="36" t="str">
        <f>'Core Indicators'!CQ106</f>
        <v>x</v>
      </c>
      <c r="Q106" s="36">
        <f>'Core Indicators'!DG106</f>
        <v>5300000</v>
      </c>
      <c r="R106" s="36">
        <f>'Core Indicators'!DO106</f>
        <v>757000</v>
      </c>
      <c r="S106" s="36">
        <f>'Core Indicators'!DW106</f>
        <v>548000</v>
      </c>
      <c r="T106" s="36">
        <f>'Core Indicators'!EE106</f>
        <v>95000</v>
      </c>
      <c r="U106" s="36">
        <f>'Core Indicators'!EM106</f>
        <v>0</v>
      </c>
      <c r="V106" s="36">
        <f>'Core Indicators'!FC106</f>
        <v>3</v>
      </c>
      <c r="W106" s="36" t="str">
        <f>'Core Indicators'!FK106</f>
        <v>x</v>
      </c>
      <c r="X106" s="36" t="str">
        <f>'Core Indicators'!FS106</f>
        <v>x</v>
      </c>
      <c r="Y106" s="36">
        <f>'Core Indicators'!GA106</f>
        <v>0</v>
      </c>
      <c r="Z106" s="36">
        <f>'Core Indicators'!GI106</f>
        <v>2</v>
      </c>
      <c r="AA106" s="36">
        <f>'Core Indicators'!GQ106</f>
        <v>1</v>
      </c>
      <c r="AB106" s="36">
        <f>'Core Indicators'!GY106</f>
        <v>0</v>
      </c>
      <c r="AC106" s="36">
        <f>'Core Indicators'!HG106</f>
        <v>0</v>
      </c>
      <c r="AD106" s="36">
        <f>'Core Indicators'!HO106</f>
        <v>2</v>
      </c>
      <c r="AE106" s="36">
        <f>'Core Indicators'!HW106</f>
        <v>1</v>
      </c>
      <c r="AF106" s="36">
        <f>'Core Indicators'!IE106</f>
        <v>0</v>
      </c>
      <c r="AG106" s="36">
        <f>'Core Indicators'!IM106</f>
        <v>2</v>
      </c>
    </row>
    <row r="107" spans="1:33" ht="20.100000000000001" customHeight="1" x14ac:dyDescent="0.3">
      <c r="A107" s="197" t="str">
        <f>'Core Indicators'!A:A</f>
        <v>Complex crisis in Somalia</v>
      </c>
      <c r="B107" s="197" t="str">
        <f>'Core Indicators'!B:B</f>
        <v>Complex crisis</v>
      </c>
      <c r="C107" s="197" t="str">
        <f>'Core Indicators'!C107</f>
        <v>SOM001</v>
      </c>
      <c r="D107" s="197" t="str">
        <f>'Core Indicators'!D107</f>
        <v>Somalia</v>
      </c>
      <c r="E107" s="197" t="str">
        <f>'Core Indicators'!E107</f>
        <v>SOM</v>
      </c>
      <c r="F107" s="35">
        <f>'Core Indicators'!O107</f>
        <v>627340</v>
      </c>
      <c r="G107" s="35">
        <f>'Core Indicators'!W107</f>
        <v>12300000</v>
      </c>
      <c r="H107" s="35">
        <f>'Core Indicators'!AE107</f>
        <v>12300000</v>
      </c>
      <c r="I107" s="35">
        <f>'Core Indicators'!AM107</f>
        <v>4277000</v>
      </c>
      <c r="J107" s="35" t="str">
        <f>'Core Indicators'!AU107</f>
        <v>x</v>
      </c>
      <c r="K107" s="35" t="str">
        <f>'Core Indicators'!BC107</f>
        <v>x</v>
      </c>
      <c r="L107" s="35">
        <f>'Core Indicators'!BK107</f>
        <v>1491</v>
      </c>
      <c r="M107" s="35" t="str">
        <f>'Core Indicators'!BS107</f>
        <v>x</v>
      </c>
      <c r="N107" s="35" t="str">
        <f>'Core Indicators'!CA107</f>
        <v>x</v>
      </c>
      <c r="O107" s="35" t="e">
        <f>'Core Indicators'!CI107</f>
        <v>#N/A</v>
      </c>
      <c r="P107" s="35" t="str">
        <f>'Core Indicators'!CQ107</f>
        <v>x</v>
      </c>
      <c r="Q107" s="35">
        <f>'Core Indicators'!DG107</f>
        <v>0</v>
      </c>
      <c r="R107" s="35">
        <f>'Core Indicators'!DO107</f>
        <v>6400000</v>
      </c>
      <c r="S107" s="35">
        <f>'Core Indicators'!DW107</f>
        <v>0</v>
      </c>
      <c r="T107" s="35">
        <f>'Core Indicators'!EE107</f>
        <v>5782000</v>
      </c>
      <c r="U107" s="35">
        <f>'Core Indicators'!EM107</f>
        <v>118000</v>
      </c>
      <c r="V107" s="35">
        <f>'Core Indicators'!FC107</f>
        <v>5</v>
      </c>
      <c r="W107" s="35" t="str">
        <f>'Core Indicators'!FK107</f>
        <v>x</v>
      </c>
      <c r="X107" s="35" t="str">
        <f>'Core Indicators'!FS107</f>
        <v>x</v>
      </c>
      <c r="Y107" s="35">
        <f>'Core Indicators'!GA107</f>
        <v>1</v>
      </c>
      <c r="Z107" s="35">
        <f>'Core Indicators'!GI107</f>
        <v>1</v>
      </c>
      <c r="AA107" s="35">
        <f>'Core Indicators'!GQ107</f>
        <v>2</v>
      </c>
      <c r="AB107" s="35">
        <f>'Core Indicators'!GY107</f>
        <v>3</v>
      </c>
      <c r="AC107" s="35">
        <f>'Core Indicators'!HG107</f>
        <v>1</v>
      </c>
      <c r="AD107" s="35">
        <f>'Core Indicators'!HO107</f>
        <v>2</v>
      </c>
      <c r="AE107" s="35">
        <f>'Core Indicators'!HW107</f>
        <v>3</v>
      </c>
      <c r="AF107" s="35">
        <f>'Core Indicators'!IE107</f>
        <v>2</v>
      </c>
      <c r="AG107" s="35">
        <f>'Core Indicators'!IM107</f>
        <v>2</v>
      </c>
    </row>
    <row r="108" spans="1:33" ht="20.100000000000001" customHeight="1" x14ac:dyDescent="0.3">
      <c r="A108" s="196" t="str">
        <f>'Core Indicators'!A:A</f>
        <v>Mixed Migration Flows in Somalia</v>
      </c>
      <c r="B108" s="196" t="str">
        <f>'Core Indicators'!B:B</f>
        <v>International displacement</v>
      </c>
      <c r="C108" s="196" t="str">
        <f>'Core Indicators'!C108</f>
        <v>SOM002</v>
      </c>
      <c r="D108" s="196" t="str">
        <f>'Core Indicators'!D108</f>
        <v>Somalia</v>
      </c>
      <c r="E108" s="196" t="str">
        <f>'Core Indicators'!E108</f>
        <v>SOM</v>
      </c>
      <c r="F108" s="36">
        <f>'Core Indicators'!O108</f>
        <v>28836</v>
      </c>
      <c r="G108" s="36">
        <f>'Core Indicators'!W108</f>
        <v>1322000</v>
      </c>
      <c r="H108" s="36">
        <f>'Core Indicators'!AE108</f>
        <v>25000</v>
      </c>
      <c r="I108" s="36">
        <f>'Core Indicators'!AM108</f>
        <v>25000</v>
      </c>
      <c r="J108" s="36" t="str">
        <f>'Core Indicators'!AU108</f>
        <v>x</v>
      </c>
      <c r="K108" s="36" t="str">
        <f>'Core Indicators'!BC108</f>
        <v>x</v>
      </c>
      <c r="L108" s="36">
        <f>'Core Indicators'!BK108</f>
        <v>91</v>
      </c>
      <c r="M108" s="36">
        <f>'Core Indicators'!BS108</f>
        <v>0</v>
      </c>
      <c r="N108" s="36">
        <f>'Core Indicators'!CA108</f>
        <v>0</v>
      </c>
      <c r="O108" s="36" t="e">
        <f>'Core Indicators'!CI108</f>
        <v>#N/A</v>
      </c>
      <c r="P108" s="36">
        <f>'Core Indicators'!CQ108</f>
        <v>0</v>
      </c>
      <c r="Q108" s="36">
        <f>'Core Indicators'!DG108</f>
        <v>1296000</v>
      </c>
      <c r="R108" s="36">
        <f>'Core Indicators'!DO108</f>
        <v>0</v>
      </c>
      <c r="S108" s="36">
        <f>'Core Indicators'!DW108</f>
        <v>0</v>
      </c>
      <c r="T108" s="36">
        <f>'Core Indicators'!EE108</f>
        <v>25000</v>
      </c>
      <c r="U108" s="36">
        <f>'Core Indicators'!EM108</f>
        <v>0</v>
      </c>
      <c r="V108" s="36">
        <f>'Core Indicators'!FC108</f>
        <v>1</v>
      </c>
      <c r="W108" s="36" t="str">
        <f>'Core Indicators'!FK108</f>
        <v>x</v>
      </c>
      <c r="X108" s="36" t="str">
        <f>'Core Indicators'!FS108</f>
        <v>x</v>
      </c>
      <c r="Y108" s="36">
        <f>'Core Indicators'!GA108</f>
        <v>1</v>
      </c>
      <c r="Z108" s="36">
        <f>'Core Indicators'!GI108</f>
        <v>3</v>
      </c>
      <c r="AA108" s="36">
        <f>'Core Indicators'!GQ108</f>
        <v>2</v>
      </c>
      <c r="AB108" s="36">
        <f>'Core Indicators'!GY108</f>
        <v>3</v>
      </c>
      <c r="AC108" s="36">
        <f>'Core Indicators'!HG108</f>
        <v>2</v>
      </c>
      <c r="AD108" s="36">
        <f>'Core Indicators'!HO108</f>
        <v>2</v>
      </c>
      <c r="AE108" s="36">
        <f>'Core Indicators'!HW108</f>
        <v>2</v>
      </c>
      <c r="AF108" s="36">
        <f>'Core Indicators'!IE108</f>
        <v>2</v>
      </c>
      <c r="AG108" s="36">
        <f>'Core Indicators'!IM108</f>
        <v>2</v>
      </c>
    </row>
    <row r="109" spans="1:33" ht="20.100000000000001" customHeight="1" x14ac:dyDescent="0.3">
      <c r="A109" s="197" t="str">
        <f>'Core Indicators'!A:A</f>
        <v>Floods in Somalia</v>
      </c>
      <c r="B109" s="197" t="str">
        <f>'Core Indicators'!B:B</f>
        <v>Flood</v>
      </c>
      <c r="C109" s="197" t="str">
        <f>'Core Indicators'!C109</f>
        <v>SOM004</v>
      </c>
      <c r="D109" s="197" t="str">
        <f>'Core Indicators'!D109</f>
        <v>Somalia</v>
      </c>
      <c r="E109" s="197" t="str">
        <f>'Core Indicators'!E109</f>
        <v>SOM</v>
      </c>
      <c r="F109" s="35">
        <f>'Core Indicators'!O109</f>
        <v>175003</v>
      </c>
      <c r="G109" s="35">
        <f>'Core Indicators'!W109</f>
        <v>3049000</v>
      </c>
      <c r="H109" s="35">
        <f>'Core Indicators'!AE109</f>
        <v>166000</v>
      </c>
      <c r="I109" s="35">
        <f>'Core Indicators'!AM109</f>
        <v>66000</v>
      </c>
      <c r="J109" s="35">
        <f>'Core Indicators'!AU109</f>
        <v>5</v>
      </c>
      <c r="K109" s="35">
        <f>'Core Indicators'!BC109</f>
        <v>199</v>
      </c>
      <c r="L109" s="35">
        <f>'Core Indicators'!BK109</f>
        <v>35</v>
      </c>
      <c r="M109" s="35">
        <f>'Core Indicators'!BS109</f>
        <v>0</v>
      </c>
      <c r="N109" s="35">
        <f>'Core Indicators'!CA109</f>
        <v>4277</v>
      </c>
      <c r="O109" s="35" t="e">
        <f>'Core Indicators'!CI109</f>
        <v>#N/A</v>
      </c>
      <c r="P109" s="35">
        <f>'Core Indicators'!CQ109</f>
        <v>0</v>
      </c>
      <c r="Q109" s="35">
        <f>'Core Indicators'!DG109</f>
        <v>2883000</v>
      </c>
      <c r="R109" s="35">
        <f>'Core Indicators'!DO109</f>
        <v>0</v>
      </c>
      <c r="S109" s="35">
        <f>'Core Indicators'!DW109</f>
        <v>154000</v>
      </c>
      <c r="T109" s="35">
        <f>'Core Indicators'!EE109</f>
        <v>12000</v>
      </c>
      <c r="U109" s="35">
        <f>'Core Indicators'!EM109</f>
        <v>0</v>
      </c>
      <c r="V109" s="35">
        <f>'Core Indicators'!FC109</f>
        <v>2</v>
      </c>
      <c r="W109" s="35" t="str">
        <f>'Core Indicators'!FK109</f>
        <v>x</v>
      </c>
      <c r="X109" s="35" t="str">
        <f>'Core Indicators'!FS109</f>
        <v>x</v>
      </c>
      <c r="Y109" s="35">
        <f>'Core Indicators'!GA109</f>
        <v>1</v>
      </c>
      <c r="Z109" s="35">
        <f>'Core Indicators'!GI109</f>
        <v>3</v>
      </c>
      <c r="AA109" s="35">
        <f>'Core Indicators'!GQ109</f>
        <v>2</v>
      </c>
      <c r="AB109" s="35">
        <f>'Core Indicators'!GY109</f>
        <v>3</v>
      </c>
      <c r="AC109" s="35">
        <f>'Core Indicators'!HG109</f>
        <v>2</v>
      </c>
      <c r="AD109" s="35">
        <f>'Core Indicators'!HO109</f>
        <v>3</v>
      </c>
      <c r="AE109" s="35">
        <f>'Core Indicators'!HW109</f>
        <v>2</v>
      </c>
      <c r="AF109" s="35">
        <f>'Core Indicators'!IE109</f>
        <v>2</v>
      </c>
      <c r="AG109" s="35">
        <f>'Core Indicators'!IM109</f>
        <v>2</v>
      </c>
    </row>
    <row r="110" spans="1:33" ht="20.100000000000001" customHeight="1" x14ac:dyDescent="0.3">
      <c r="A110" s="196" t="str">
        <f>'Core Indicators'!A:A</f>
        <v>Complex crisis in South Sudan</v>
      </c>
      <c r="B110" s="196" t="str">
        <f>'Core Indicators'!B:B</f>
        <v>Complex crisis</v>
      </c>
      <c r="C110" s="196" t="str">
        <f>'Core Indicators'!C110</f>
        <v>SSD001</v>
      </c>
      <c r="D110" s="196" t="str">
        <f>'Core Indicators'!D110</f>
        <v>South Sudan</v>
      </c>
      <c r="E110" s="196" t="str">
        <f>'Core Indicators'!E110</f>
        <v>SSD</v>
      </c>
      <c r="F110" s="36">
        <f>'Core Indicators'!O110</f>
        <v>644000</v>
      </c>
      <c r="G110" s="36">
        <f>'Core Indicators'!W110</f>
        <v>11685000</v>
      </c>
      <c r="H110" s="36">
        <f>'Core Indicators'!AE110</f>
        <v>11685000</v>
      </c>
      <c r="I110" s="36">
        <f>'Core Indicators'!AM110</f>
        <v>4437000</v>
      </c>
      <c r="J110" s="36" t="str">
        <f>'Core Indicators'!AU110</f>
        <v>x</v>
      </c>
      <c r="K110" s="36">
        <f>'Core Indicators'!BC110</f>
        <v>600000</v>
      </c>
      <c r="L110" s="36">
        <f>'Core Indicators'!BK110</f>
        <v>1127</v>
      </c>
      <c r="M110" s="36" t="str">
        <f>'Core Indicators'!BS110</f>
        <v>x</v>
      </c>
      <c r="N110" s="36" t="str">
        <f>'Core Indicators'!CA110</f>
        <v>x</v>
      </c>
      <c r="O110" s="36" t="e">
        <f>'Core Indicators'!CI110</f>
        <v>#N/A</v>
      </c>
      <c r="P110" s="36">
        <f>'Core Indicators'!CQ110</f>
        <v>14369</v>
      </c>
      <c r="Q110" s="36">
        <f>'Core Indicators'!DG110</f>
        <v>0</v>
      </c>
      <c r="R110" s="36">
        <f>'Core Indicators'!DO110</f>
        <v>3400000</v>
      </c>
      <c r="S110" s="36">
        <f>'Core Indicators'!DW110</f>
        <v>4471000</v>
      </c>
      <c r="T110" s="36">
        <f>'Core Indicators'!EE110</f>
        <v>3829000</v>
      </c>
      <c r="U110" s="36">
        <f>'Core Indicators'!EM110</f>
        <v>0</v>
      </c>
      <c r="V110" s="36">
        <f>'Core Indicators'!FC110</f>
        <v>5</v>
      </c>
      <c r="W110" s="36" t="str">
        <f>'Core Indicators'!FK110</f>
        <v>x</v>
      </c>
      <c r="X110" s="36">
        <f>'Core Indicators'!FS110</f>
        <v>1500000</v>
      </c>
      <c r="Y110" s="36">
        <f>'Core Indicators'!GA110</f>
        <v>1</v>
      </c>
      <c r="Z110" s="36">
        <f>'Core Indicators'!GI110</f>
        <v>1</v>
      </c>
      <c r="AA110" s="36">
        <f>'Core Indicators'!GQ110</f>
        <v>1</v>
      </c>
      <c r="AB110" s="36">
        <f>'Core Indicators'!GY110</f>
        <v>1</v>
      </c>
      <c r="AC110" s="36">
        <f>'Core Indicators'!HG110</f>
        <v>1</v>
      </c>
      <c r="AD110" s="36">
        <f>'Core Indicators'!HO110</f>
        <v>1</v>
      </c>
      <c r="AE110" s="36">
        <f>'Core Indicators'!HW110</f>
        <v>1</v>
      </c>
      <c r="AF110" s="36">
        <f>'Core Indicators'!IE110</f>
        <v>1</v>
      </c>
      <c r="AG110" s="36">
        <f>'Core Indicators'!IM110</f>
        <v>1</v>
      </c>
    </row>
    <row r="111" spans="1:33" ht="20.100000000000001" customHeight="1" x14ac:dyDescent="0.3">
      <c r="A111" s="197" t="str">
        <f>'Core Indicators'!A:A</f>
        <v>Food Security Crisis in Eswatini</v>
      </c>
      <c r="B111" s="197" t="str">
        <f>'Core Indicators'!B:B</f>
        <v>Food Security</v>
      </c>
      <c r="C111" s="197" t="str">
        <f>'Core Indicators'!C111</f>
        <v>SWZ001</v>
      </c>
      <c r="D111" s="197" t="str">
        <f>'Core Indicators'!D111</f>
        <v>Eswatini</v>
      </c>
      <c r="E111" s="197" t="str">
        <f>'Core Indicators'!E111</f>
        <v>SWZ</v>
      </c>
      <c r="F111" s="35">
        <f>'Core Indicators'!O111</f>
        <v>17204</v>
      </c>
      <c r="G111" s="35">
        <f>'Core Indicators'!W111</f>
        <v>1130000</v>
      </c>
      <c r="H111" s="35">
        <f>'Core Indicators'!AE111</f>
        <v>781000</v>
      </c>
      <c r="I111" s="35">
        <f>'Core Indicators'!AM111</f>
        <v>0</v>
      </c>
      <c r="J111" s="35">
        <f>'Core Indicators'!AU111</f>
        <v>0</v>
      </c>
      <c r="K111" s="35">
        <f>'Core Indicators'!BC111</f>
        <v>0</v>
      </c>
      <c r="L111" s="35" t="str">
        <f>'Core Indicators'!BK111</f>
        <v>x</v>
      </c>
      <c r="M111" s="35" t="e">
        <f>'Core Indicators'!BS111</f>
        <v>#N/A</v>
      </c>
      <c r="N111" s="35" t="e">
        <f>'Core Indicators'!CA111</f>
        <v>#N/A</v>
      </c>
      <c r="O111" s="35" t="e">
        <f>'Core Indicators'!CI111</f>
        <v>#N/A</v>
      </c>
      <c r="P111" s="35" t="e">
        <f>'Core Indicators'!CQ111</f>
        <v>#N/A</v>
      </c>
      <c r="Q111" s="35">
        <f>'Core Indicators'!DG111</f>
        <v>349000</v>
      </c>
      <c r="R111" s="35">
        <f>'Core Indicators'!DO111</f>
        <v>433000</v>
      </c>
      <c r="S111" s="35">
        <f>'Core Indicators'!DW111</f>
        <v>288000</v>
      </c>
      <c r="T111" s="35">
        <f>'Core Indicators'!EE111</f>
        <v>60000</v>
      </c>
      <c r="U111" s="35">
        <f>'Core Indicators'!EM111</f>
        <v>0</v>
      </c>
      <c r="V111" s="35">
        <f>'Core Indicators'!FC111</f>
        <v>1</v>
      </c>
      <c r="W111" s="35" t="e">
        <f>'Core Indicators'!FK111</f>
        <v>#N/A</v>
      </c>
      <c r="X111" s="35" t="e">
        <f>'Core Indicators'!FS111</f>
        <v>#N/A</v>
      </c>
      <c r="Y111" s="35">
        <f>'Core Indicators'!GA111</f>
        <v>0</v>
      </c>
      <c r="Z111" s="35">
        <f>'Core Indicators'!GI111</f>
        <v>0</v>
      </c>
      <c r="AA111" s="35">
        <f>'Core Indicators'!GQ111</f>
        <v>0</v>
      </c>
      <c r="AB111" s="35">
        <f>'Core Indicators'!GY111</f>
        <v>0</v>
      </c>
      <c r="AC111" s="35">
        <f>'Core Indicators'!HG111</f>
        <v>0</v>
      </c>
      <c r="AD111" s="35">
        <f>'Core Indicators'!HO111</f>
        <v>2</v>
      </c>
      <c r="AE111" s="35">
        <f>'Core Indicators'!HW111</f>
        <v>0</v>
      </c>
      <c r="AF111" s="35">
        <f>'Core Indicators'!IE111</f>
        <v>0</v>
      </c>
      <c r="AG111" s="35">
        <f>'Core Indicators'!IM111</f>
        <v>1</v>
      </c>
    </row>
    <row r="112" spans="1:33" ht="20.100000000000001" customHeight="1" x14ac:dyDescent="0.3">
      <c r="A112" s="196" t="str">
        <f>'Core Indicators'!A:A</f>
        <v>Syrian conflict</v>
      </c>
      <c r="B112" s="196" t="str">
        <f>'Core Indicators'!B:B</f>
        <v>Complex crisis</v>
      </c>
      <c r="C112" s="196" t="str">
        <f>'Core Indicators'!C112</f>
        <v>SYR001</v>
      </c>
      <c r="D112" s="196" t="str">
        <f>'Core Indicators'!D112</f>
        <v>Syria</v>
      </c>
      <c r="E112" s="196" t="str">
        <f>'Core Indicators'!E112</f>
        <v>SYR</v>
      </c>
      <c r="F112" s="36">
        <f>'Core Indicators'!O112</f>
        <v>185180</v>
      </c>
      <c r="G112" s="36">
        <f>'Core Indicators'!W112</f>
        <v>17500000</v>
      </c>
      <c r="H112" s="36">
        <f>'Core Indicators'!AE112</f>
        <v>17500000</v>
      </c>
      <c r="I112" s="36">
        <f>'Core Indicators'!AM112</f>
        <v>15509000</v>
      </c>
      <c r="J112" s="36" t="str">
        <f>'Core Indicators'!AU112</f>
        <v>x</v>
      </c>
      <c r="K112" s="36" t="str">
        <f>'Core Indicators'!BC112</f>
        <v>x</v>
      </c>
      <c r="L112" s="36">
        <f>'Core Indicators'!BK112</f>
        <v>3695</v>
      </c>
      <c r="M112" s="36" t="str">
        <f>'Core Indicators'!BS112</f>
        <v>x</v>
      </c>
      <c r="N112" s="36" t="str">
        <f>'Core Indicators'!CA112</f>
        <v>x</v>
      </c>
      <c r="O112" s="36" t="e">
        <f>'Core Indicators'!CI112</f>
        <v>#N/A</v>
      </c>
      <c r="P112" s="36" t="str">
        <f>'Core Indicators'!CQ112</f>
        <v>x</v>
      </c>
      <c r="Q112" s="36">
        <f>'Core Indicators'!DG112</f>
        <v>0</v>
      </c>
      <c r="R112" s="36">
        <f>'Core Indicators'!DO112</f>
        <v>4100000</v>
      </c>
      <c r="S112" s="36">
        <f>'Core Indicators'!DW112</f>
        <v>30000</v>
      </c>
      <c r="T112" s="36">
        <f>'Core Indicators'!EE112</f>
        <v>7380000</v>
      </c>
      <c r="U112" s="36">
        <f>'Core Indicators'!EM112</f>
        <v>5990000</v>
      </c>
      <c r="V112" s="36">
        <f>'Core Indicators'!FC112</f>
        <v>5</v>
      </c>
      <c r="W112" s="36" t="str">
        <f>'Core Indicators'!FK112</f>
        <v>x</v>
      </c>
      <c r="X112" s="36">
        <f>'Core Indicators'!FS112</f>
        <v>1160000</v>
      </c>
      <c r="Y112" s="36">
        <f>'Core Indicators'!GA112</f>
        <v>2</v>
      </c>
      <c r="Z112" s="36">
        <f>'Core Indicators'!GI112</f>
        <v>3</v>
      </c>
      <c r="AA112" s="36">
        <f>'Core Indicators'!GQ112</f>
        <v>3</v>
      </c>
      <c r="AB112" s="36">
        <f>'Core Indicators'!GY112</f>
        <v>3</v>
      </c>
      <c r="AC112" s="36">
        <f>'Core Indicators'!HG112</f>
        <v>3</v>
      </c>
      <c r="AD112" s="36">
        <f>'Core Indicators'!HO112</f>
        <v>2</v>
      </c>
      <c r="AE112" s="36">
        <f>'Core Indicators'!HW112</f>
        <v>3</v>
      </c>
      <c r="AF112" s="36">
        <f>'Core Indicators'!IE112</f>
        <v>2</v>
      </c>
      <c r="AG112" s="36">
        <f>'Core Indicators'!IM112</f>
        <v>3</v>
      </c>
    </row>
    <row r="113" spans="1:33" ht="20.100000000000001" customHeight="1" x14ac:dyDescent="0.3">
      <c r="A113" s="197" t="str">
        <f>'Core Indicators'!A:A</f>
        <v>Complex crisis in Chad</v>
      </c>
      <c r="B113" s="197" t="str">
        <f>'Core Indicators'!B:B</f>
        <v>Multiple crises country</v>
      </c>
      <c r="C113" s="197" t="str">
        <f>'Core Indicators'!C113</f>
        <v>TCD001</v>
      </c>
      <c r="D113" s="197" t="str">
        <f>'Core Indicators'!D113</f>
        <v>Chad</v>
      </c>
      <c r="E113" s="197" t="str">
        <f>'Core Indicators'!E113</f>
        <v>TCD</v>
      </c>
      <c r="F113" s="35">
        <f>'Core Indicators'!O113</f>
        <v>1259200</v>
      </c>
      <c r="G113" s="35">
        <f>'Core Indicators'!W113</f>
        <v>16797000</v>
      </c>
      <c r="H113" s="35">
        <f>'Core Indicators'!AE113</f>
        <v>7607000</v>
      </c>
      <c r="I113" s="35">
        <f>'Core Indicators'!AM113</f>
        <v>963000</v>
      </c>
      <c r="J113" s="35" t="str">
        <f>'Core Indicators'!AU113</f>
        <v>x</v>
      </c>
      <c r="K113" s="35" t="str">
        <f>'Core Indicators'!BC113</f>
        <v>x</v>
      </c>
      <c r="L113" s="35">
        <f>'Core Indicators'!BK113</f>
        <v>221</v>
      </c>
      <c r="M113" s="35" t="str">
        <f>'Core Indicators'!BS113</f>
        <v>x</v>
      </c>
      <c r="N113" s="35" t="str">
        <f>'Core Indicators'!CA113</f>
        <v>x</v>
      </c>
      <c r="O113" s="35" t="e">
        <f>'Core Indicators'!CI113</f>
        <v>#N/A</v>
      </c>
      <c r="P113" s="35" t="str">
        <f>'Core Indicators'!CQ113</f>
        <v>x</v>
      </c>
      <c r="Q113" s="35">
        <f>'Core Indicators'!DG113</f>
        <v>9175000</v>
      </c>
      <c r="R113" s="35">
        <f>'Core Indicators'!DO113</f>
        <v>1207000</v>
      </c>
      <c r="S113" s="35">
        <f>'Core Indicators'!DW113</f>
        <v>4736000</v>
      </c>
      <c r="T113" s="35">
        <f>'Core Indicators'!EE113</f>
        <v>1472000</v>
      </c>
      <c r="U113" s="35">
        <f>'Core Indicators'!EM113</f>
        <v>192000</v>
      </c>
      <c r="V113" s="35">
        <f>'Core Indicators'!FC113</f>
        <v>5</v>
      </c>
      <c r="W113" s="35" t="str">
        <f>'Core Indicators'!FK113</f>
        <v>x</v>
      </c>
      <c r="X113" s="35" t="str">
        <f>'Core Indicators'!FS113</f>
        <v>x</v>
      </c>
      <c r="Y113" s="35">
        <f>'Core Indicators'!GA113</f>
        <v>1</v>
      </c>
      <c r="Z113" s="35">
        <f>'Core Indicators'!GI113</f>
        <v>2</v>
      </c>
      <c r="AA113" s="35">
        <f>'Core Indicators'!GQ113</f>
        <v>2</v>
      </c>
      <c r="AB113" s="35">
        <f>'Core Indicators'!GY113</f>
        <v>0</v>
      </c>
      <c r="AC113" s="35">
        <f>'Core Indicators'!HG113</f>
        <v>0</v>
      </c>
      <c r="AD113" s="35">
        <f>'Core Indicators'!HO113</f>
        <v>2</v>
      </c>
      <c r="AE113" s="35">
        <f>'Core Indicators'!HW113</f>
        <v>3</v>
      </c>
      <c r="AF113" s="35">
        <f>'Core Indicators'!IE113</f>
        <v>2</v>
      </c>
      <c r="AG113" s="35">
        <f>'Core Indicators'!IM113</f>
        <v>3</v>
      </c>
    </row>
    <row r="114" spans="1:33" ht="20.100000000000001" customHeight="1" x14ac:dyDescent="0.3">
      <c r="A114" s="196" t="str">
        <f>'Core Indicators'!A:A</f>
        <v>Boko Haram in Chad</v>
      </c>
      <c r="B114" s="196" t="str">
        <f>'Core Indicators'!B:B</f>
        <v>Conflict</v>
      </c>
      <c r="C114" s="196" t="str">
        <f>'Core Indicators'!C114</f>
        <v>TCD003</v>
      </c>
      <c r="D114" s="196" t="str">
        <f>'Core Indicators'!D114</f>
        <v>Chad</v>
      </c>
      <c r="E114" s="196" t="str">
        <f>'Core Indicators'!E114</f>
        <v>TCD</v>
      </c>
      <c r="F114" s="36">
        <f>'Core Indicators'!O114</f>
        <v>19915</v>
      </c>
      <c r="G114" s="36">
        <f>'Core Indicators'!W114</f>
        <v>686000</v>
      </c>
      <c r="H114" s="36">
        <f>'Core Indicators'!AE114</f>
        <v>686000</v>
      </c>
      <c r="I114" s="36">
        <f>'Core Indicators'!AM114</f>
        <v>413000</v>
      </c>
      <c r="J114" s="36" t="str">
        <f>'Core Indicators'!AU114</f>
        <v>x</v>
      </c>
      <c r="K114" s="36" t="str">
        <f>'Core Indicators'!BC114</f>
        <v>x</v>
      </c>
      <c r="L114" s="36">
        <f>'Core Indicators'!BK114</f>
        <v>71</v>
      </c>
      <c r="M114" s="36" t="str">
        <f>'Core Indicators'!BS114</f>
        <v>x</v>
      </c>
      <c r="N114" s="36" t="str">
        <f>'Core Indicators'!CA114</f>
        <v>x</v>
      </c>
      <c r="O114" s="36" t="e">
        <f>'Core Indicators'!CI114</f>
        <v>#N/A</v>
      </c>
      <c r="P114" s="36" t="str">
        <f>'Core Indicators'!CQ114</f>
        <v>x</v>
      </c>
      <c r="Q114" s="36">
        <f>'Core Indicators'!DG114</f>
        <v>0</v>
      </c>
      <c r="R114" s="36">
        <f>'Core Indicators'!DO114</f>
        <v>318000</v>
      </c>
      <c r="S114" s="36">
        <f>'Core Indicators'!DW114</f>
        <v>98000</v>
      </c>
      <c r="T114" s="36">
        <f>'Core Indicators'!EE114</f>
        <v>147000</v>
      </c>
      <c r="U114" s="36">
        <f>'Core Indicators'!EM114</f>
        <v>122000</v>
      </c>
      <c r="V114" s="36">
        <f>'Core Indicators'!FC114</f>
        <v>5</v>
      </c>
      <c r="W114" s="36" t="str">
        <f>'Core Indicators'!FK114</f>
        <v>x</v>
      </c>
      <c r="X114" s="36" t="str">
        <f>'Core Indicators'!FS114</f>
        <v>x</v>
      </c>
      <c r="Y114" s="36">
        <f>'Core Indicators'!GA114</f>
        <v>1</v>
      </c>
      <c r="Z114" s="36">
        <f>'Core Indicators'!GI114</f>
        <v>2</v>
      </c>
      <c r="AA114" s="36">
        <f>'Core Indicators'!GQ114</f>
        <v>2</v>
      </c>
      <c r="AB114" s="36">
        <f>'Core Indicators'!GY114</f>
        <v>0</v>
      </c>
      <c r="AC114" s="36">
        <f>'Core Indicators'!HG114</f>
        <v>0</v>
      </c>
      <c r="AD114" s="36">
        <f>'Core Indicators'!HO114</f>
        <v>2</v>
      </c>
      <c r="AE114" s="36">
        <f>'Core Indicators'!HW114</f>
        <v>3</v>
      </c>
      <c r="AF114" s="36">
        <f>'Core Indicators'!IE114</f>
        <v>2</v>
      </c>
      <c r="AG114" s="36">
        <f>'Core Indicators'!IM114</f>
        <v>3</v>
      </c>
    </row>
    <row r="115" spans="1:33" ht="20.100000000000001" customHeight="1" x14ac:dyDescent="0.3">
      <c r="A115" s="197" t="str">
        <f>'Core Indicators'!A:A</f>
        <v>CAR refugees in Chad</v>
      </c>
      <c r="B115" s="197" t="str">
        <f>'Core Indicators'!B:B</f>
        <v>International displacement</v>
      </c>
      <c r="C115" s="197" t="str">
        <f>'Core Indicators'!C115</f>
        <v>TCD004</v>
      </c>
      <c r="D115" s="197" t="str">
        <f>'Core Indicators'!D115</f>
        <v>Chad</v>
      </c>
      <c r="E115" s="197" t="str">
        <f>'Core Indicators'!E115</f>
        <v>TCD</v>
      </c>
      <c r="F115" s="35">
        <f>'Core Indicators'!O115</f>
        <v>154623</v>
      </c>
      <c r="G115" s="35">
        <f>'Core Indicators'!W115</f>
        <v>4456000</v>
      </c>
      <c r="H115" s="35">
        <f>'Core Indicators'!AE115</f>
        <v>1004000</v>
      </c>
      <c r="I115" s="35">
        <f>'Core Indicators'!AM115</f>
        <v>173000</v>
      </c>
      <c r="J115" s="35" t="str">
        <f>'Core Indicators'!AU115</f>
        <v>x</v>
      </c>
      <c r="K115" s="35" t="str">
        <f>'Core Indicators'!BC115</f>
        <v>x</v>
      </c>
      <c r="L115" s="35" t="str">
        <f>'Core Indicators'!BK115</f>
        <v>x</v>
      </c>
      <c r="M115" s="35" t="str">
        <f>'Core Indicators'!BS115</f>
        <v>x</v>
      </c>
      <c r="N115" s="35">
        <f>'Core Indicators'!CA115</f>
        <v>0</v>
      </c>
      <c r="O115" s="35" t="e">
        <f>'Core Indicators'!CI115</f>
        <v>#N/A</v>
      </c>
      <c r="P115" s="35" t="str">
        <f>'Core Indicators'!CQ115</f>
        <v>x</v>
      </c>
      <c r="Q115" s="35">
        <f>'Core Indicators'!DG115</f>
        <v>3452000</v>
      </c>
      <c r="R115" s="35">
        <f>'Core Indicators'!DO115</f>
        <v>0</v>
      </c>
      <c r="S115" s="35">
        <f>'Core Indicators'!DW115</f>
        <v>743000</v>
      </c>
      <c r="T115" s="35">
        <f>'Core Indicators'!EE115</f>
        <v>261000</v>
      </c>
      <c r="U115" s="35">
        <f>'Core Indicators'!EM115</f>
        <v>0</v>
      </c>
      <c r="V115" s="35">
        <f>'Core Indicators'!FC115</f>
        <v>3</v>
      </c>
      <c r="W115" s="35" t="str">
        <f>'Core Indicators'!FK115</f>
        <v>x</v>
      </c>
      <c r="X115" s="35" t="str">
        <f>'Core Indicators'!FS115</f>
        <v>x</v>
      </c>
      <c r="Y115" s="35">
        <f>'Core Indicators'!GA115</f>
        <v>1</v>
      </c>
      <c r="Z115" s="35">
        <f>'Core Indicators'!GI115</f>
        <v>2</v>
      </c>
      <c r="AA115" s="35">
        <f>'Core Indicators'!GQ115</f>
        <v>2</v>
      </c>
      <c r="AB115" s="35">
        <f>'Core Indicators'!GY115</f>
        <v>0</v>
      </c>
      <c r="AC115" s="35">
        <f>'Core Indicators'!HG115</f>
        <v>0</v>
      </c>
      <c r="AD115" s="35">
        <f>'Core Indicators'!HO115</f>
        <v>2</v>
      </c>
      <c r="AE115" s="35">
        <f>'Core Indicators'!HW115</f>
        <v>3</v>
      </c>
      <c r="AF115" s="35">
        <f>'Core Indicators'!IE115</f>
        <v>2</v>
      </c>
      <c r="AG115" s="35">
        <f>'Core Indicators'!IM115</f>
        <v>3</v>
      </c>
    </row>
    <row r="116" spans="1:33" ht="20.100000000000001" customHeight="1" x14ac:dyDescent="0.3">
      <c r="A116" s="196" t="str">
        <f>'Core Indicators'!A:A</f>
        <v>Darfur refugees in Chad</v>
      </c>
      <c r="B116" s="196" t="str">
        <f>'Core Indicators'!B:B</f>
        <v>International displacement</v>
      </c>
      <c r="C116" s="196" t="str">
        <f>'Core Indicators'!C116</f>
        <v>TCD005</v>
      </c>
      <c r="D116" s="196" t="str">
        <f>'Core Indicators'!D116</f>
        <v>Chad</v>
      </c>
      <c r="E116" s="196" t="str">
        <f>'Core Indicators'!E116</f>
        <v>TCD</v>
      </c>
      <c r="F116" s="36">
        <f>'Core Indicators'!O116</f>
        <v>205671</v>
      </c>
      <c r="G116" s="36">
        <f>'Core Indicators'!W116</f>
        <v>2577000</v>
      </c>
      <c r="H116" s="36">
        <f>'Core Indicators'!AE116</f>
        <v>1123000</v>
      </c>
      <c r="I116" s="36">
        <f>'Core Indicators'!AM116</f>
        <v>371000</v>
      </c>
      <c r="J116" s="36" t="str">
        <f>'Core Indicators'!AU116</f>
        <v>x</v>
      </c>
      <c r="K116" s="36" t="str">
        <f>'Core Indicators'!BC116</f>
        <v>x</v>
      </c>
      <c r="L116" s="36">
        <f>'Core Indicators'!BK116</f>
        <v>25</v>
      </c>
      <c r="M116" s="36" t="str">
        <f>'Core Indicators'!BS116</f>
        <v>x</v>
      </c>
      <c r="N116" s="36">
        <f>'Core Indicators'!CA116</f>
        <v>0</v>
      </c>
      <c r="O116" s="36" t="e">
        <f>'Core Indicators'!CI116</f>
        <v>#N/A</v>
      </c>
      <c r="P116" s="36" t="str">
        <f>'Core Indicators'!CQ116</f>
        <v>x</v>
      </c>
      <c r="Q116" s="36">
        <f>'Core Indicators'!DG116</f>
        <v>1454000</v>
      </c>
      <c r="R116" s="36">
        <f>'Core Indicators'!DO116</f>
        <v>0</v>
      </c>
      <c r="S116" s="36">
        <f>'Core Indicators'!DW116</f>
        <v>694000</v>
      </c>
      <c r="T116" s="36">
        <f>'Core Indicators'!EE116</f>
        <v>429000</v>
      </c>
      <c r="U116" s="36">
        <f>'Core Indicators'!EM116</f>
        <v>0</v>
      </c>
      <c r="V116" s="36">
        <f>'Core Indicators'!FC116</f>
        <v>2</v>
      </c>
      <c r="W116" s="36" t="str">
        <f>'Core Indicators'!FK116</f>
        <v>x</v>
      </c>
      <c r="X116" s="36" t="str">
        <f>'Core Indicators'!FS116</f>
        <v>x</v>
      </c>
      <c r="Y116" s="36">
        <f>'Core Indicators'!GA116</f>
        <v>1</v>
      </c>
      <c r="Z116" s="36">
        <f>'Core Indicators'!GI116</f>
        <v>2</v>
      </c>
      <c r="AA116" s="36">
        <f>'Core Indicators'!GQ116</f>
        <v>2</v>
      </c>
      <c r="AB116" s="36">
        <f>'Core Indicators'!GY116</f>
        <v>0</v>
      </c>
      <c r="AC116" s="36">
        <f>'Core Indicators'!HG116</f>
        <v>0</v>
      </c>
      <c r="AD116" s="36">
        <f>'Core Indicators'!HO116</f>
        <v>2</v>
      </c>
      <c r="AE116" s="36">
        <f>'Core Indicators'!HW116</f>
        <v>3</v>
      </c>
      <c r="AF116" s="36">
        <f>'Core Indicators'!IE116</f>
        <v>2</v>
      </c>
      <c r="AG116" s="36">
        <f>'Core Indicators'!IM116</f>
        <v>3</v>
      </c>
    </row>
    <row r="117" spans="1:33" ht="20.100000000000001" customHeight="1" x14ac:dyDescent="0.3">
      <c r="A117" s="197" t="str">
        <f>'Core Indicators'!A:A</f>
        <v>Tibesti Conflict in Chad</v>
      </c>
      <c r="B117" s="197" t="str">
        <f>'Core Indicators'!B:B</f>
        <v>Conflict</v>
      </c>
      <c r="C117" s="197" t="str">
        <f>'Core Indicators'!C117</f>
        <v>TCD006</v>
      </c>
      <c r="D117" s="197" t="str">
        <f>'Core Indicators'!D117</f>
        <v>Chad</v>
      </c>
      <c r="E117" s="197" t="str">
        <f>'Core Indicators'!E117</f>
        <v>TCD</v>
      </c>
      <c r="F117" s="35">
        <f>'Core Indicators'!O117</f>
        <v>220000</v>
      </c>
      <c r="G117" s="35">
        <f>'Core Indicators'!W117</f>
        <v>38000</v>
      </c>
      <c r="H117" s="35">
        <f>'Core Indicators'!AE117</f>
        <v>38000</v>
      </c>
      <c r="I117" s="35" t="str">
        <f>'Core Indicators'!AM117</f>
        <v>x</v>
      </c>
      <c r="J117" s="35" t="str">
        <f>'Core Indicators'!AU117</f>
        <v>x</v>
      </c>
      <c r="K117" s="35" t="str">
        <f>'Core Indicators'!BC117</f>
        <v>x</v>
      </c>
      <c r="L117" s="35">
        <f>'Core Indicators'!BK117</f>
        <v>4</v>
      </c>
      <c r="M117" s="35" t="str">
        <f>'Core Indicators'!BS117</f>
        <v>x</v>
      </c>
      <c r="N117" s="35" t="str">
        <f>'Core Indicators'!CA117</f>
        <v>x</v>
      </c>
      <c r="O117" s="35" t="e">
        <f>'Core Indicators'!CI117</f>
        <v>#N/A</v>
      </c>
      <c r="P117" s="35" t="str">
        <f>'Core Indicators'!CQ117</f>
        <v>x</v>
      </c>
      <c r="Q117" s="35">
        <f>'Core Indicators'!DG117</f>
        <v>0</v>
      </c>
      <c r="R117" s="35">
        <f>'Core Indicators'!DO117</f>
        <v>20000</v>
      </c>
      <c r="S117" s="35">
        <f>'Core Indicators'!DW117</f>
        <v>11000</v>
      </c>
      <c r="T117" s="35">
        <f>'Core Indicators'!EE117</f>
        <v>6000</v>
      </c>
      <c r="U117" s="35">
        <f>'Core Indicators'!EM117</f>
        <v>1000</v>
      </c>
      <c r="V117" s="35">
        <f>'Core Indicators'!FC117</f>
        <v>3</v>
      </c>
      <c r="W117" s="35" t="str">
        <f>'Core Indicators'!FK117</f>
        <v>x</v>
      </c>
      <c r="X117" s="35" t="str">
        <f>'Core Indicators'!FS117</f>
        <v>x</v>
      </c>
      <c r="Y117" s="35">
        <f>'Core Indicators'!GA117</f>
        <v>1</v>
      </c>
      <c r="Z117" s="35">
        <f>'Core Indicators'!GI117</f>
        <v>2</v>
      </c>
      <c r="AA117" s="35">
        <f>'Core Indicators'!GQ117</f>
        <v>0</v>
      </c>
      <c r="AB117" s="35">
        <f>'Core Indicators'!GY117</f>
        <v>0</v>
      </c>
      <c r="AC117" s="35">
        <f>'Core Indicators'!HG117</f>
        <v>0</v>
      </c>
      <c r="AD117" s="35">
        <f>'Core Indicators'!HO117</f>
        <v>0</v>
      </c>
      <c r="AE117" s="35">
        <f>'Core Indicators'!HW117</f>
        <v>0</v>
      </c>
      <c r="AF117" s="35">
        <f>'Core Indicators'!IE117</f>
        <v>2</v>
      </c>
      <c r="AG117" s="35">
        <f>'Core Indicators'!IM117</f>
        <v>3</v>
      </c>
    </row>
    <row r="118" spans="1:33" ht="20.100000000000001" customHeight="1" x14ac:dyDescent="0.3">
      <c r="A118" s="196" t="str">
        <f>'Core Indicators'!A:A</f>
        <v>Multiple situations in Thailand</v>
      </c>
      <c r="B118" s="196" t="str">
        <f>'Core Indicators'!B:B</f>
        <v>Multiple crises country</v>
      </c>
      <c r="C118" s="196" t="str">
        <f>'Core Indicators'!C118</f>
        <v>THA001</v>
      </c>
      <c r="D118" s="196" t="str">
        <f>'Core Indicators'!D118</f>
        <v>Thailand</v>
      </c>
      <c r="E118" s="196" t="str">
        <f>'Core Indicators'!E118</f>
        <v>THA</v>
      </c>
      <c r="F118" s="36">
        <f>'Core Indicators'!O118</f>
        <v>30342</v>
      </c>
      <c r="G118" s="36">
        <f>'Core Indicators'!W118</f>
        <v>3549000</v>
      </c>
      <c r="H118" s="36">
        <f>'Core Indicators'!AE118</f>
        <v>3549000</v>
      </c>
      <c r="I118" s="36">
        <f>'Core Indicators'!AM118</f>
        <v>92000</v>
      </c>
      <c r="J118" s="36" t="str">
        <f>'Core Indicators'!AU118</f>
        <v>x</v>
      </c>
      <c r="K118" s="36" t="str">
        <f>'Core Indicators'!BC118</f>
        <v>x</v>
      </c>
      <c r="L118" s="36">
        <f>'Core Indicators'!BK118</f>
        <v>63</v>
      </c>
      <c r="M118" s="36" t="str">
        <f>'Core Indicators'!BS118</f>
        <v>x</v>
      </c>
      <c r="N118" s="36" t="str">
        <f>'Core Indicators'!CA118</f>
        <v>x</v>
      </c>
      <c r="O118" s="36" t="e">
        <f>'Core Indicators'!CI118</f>
        <v>#N/A</v>
      </c>
      <c r="P118" s="36" t="str">
        <f>'Core Indicators'!CQ118</f>
        <v>x</v>
      </c>
      <c r="Q118" s="36">
        <f>'Core Indicators'!DG118</f>
        <v>3458000</v>
      </c>
      <c r="R118" s="36">
        <f>'Core Indicators'!DO118</f>
        <v>0</v>
      </c>
      <c r="S118" s="36">
        <f>'Core Indicators'!DW118</f>
        <v>92000</v>
      </c>
      <c r="T118" s="36">
        <f>'Core Indicators'!EE118</f>
        <v>0</v>
      </c>
      <c r="U118" s="36">
        <f>'Core Indicators'!EM118</f>
        <v>0</v>
      </c>
      <c r="V118" s="36">
        <f>'Core Indicators'!FC118</f>
        <v>2</v>
      </c>
      <c r="W118" s="36" t="str">
        <f>'Core Indicators'!FK118</f>
        <v>x</v>
      </c>
      <c r="X118" s="36" t="str">
        <f>'Core Indicators'!FS118</f>
        <v>x</v>
      </c>
      <c r="Y118" s="36">
        <f>'Core Indicators'!GA118</f>
        <v>0</v>
      </c>
      <c r="Z118" s="36">
        <f>'Core Indicators'!GI118</f>
        <v>1</v>
      </c>
      <c r="AA118" s="36">
        <f>'Core Indicators'!GQ118</f>
        <v>1</v>
      </c>
      <c r="AB118" s="36">
        <f>'Core Indicators'!GY118</f>
        <v>0</v>
      </c>
      <c r="AC118" s="36">
        <f>'Core Indicators'!HG118</f>
        <v>0</v>
      </c>
      <c r="AD118" s="36">
        <f>'Core Indicators'!HO118</f>
        <v>1</v>
      </c>
      <c r="AE118" s="36">
        <f>'Core Indicators'!HW118</f>
        <v>1</v>
      </c>
      <c r="AF118" s="36">
        <f>'Core Indicators'!IE118</f>
        <v>3</v>
      </c>
      <c r="AG118" s="36">
        <f>'Core Indicators'!IM118</f>
        <v>2</v>
      </c>
    </row>
    <row r="119" spans="1:33" ht="20.100000000000001" customHeight="1" x14ac:dyDescent="0.3">
      <c r="A119" s="197" t="str">
        <f>'Core Indicators'!A:A</f>
        <v xml:space="preserve">Conflict in southern Thailand </v>
      </c>
      <c r="B119" s="197" t="str">
        <f>'Core Indicators'!B:B</f>
        <v>Conflict</v>
      </c>
      <c r="C119" s="197" t="str">
        <f>'Core Indicators'!C119</f>
        <v>THA002</v>
      </c>
      <c r="D119" s="197" t="str">
        <f>'Core Indicators'!D119</f>
        <v>Thailand</v>
      </c>
      <c r="E119" s="197" t="str">
        <f>'Core Indicators'!E119</f>
        <v>THA</v>
      </c>
      <c r="F119" s="35">
        <f>'Core Indicators'!O119</f>
        <v>18330</v>
      </c>
      <c r="G119" s="35">
        <f>'Core Indicators'!W119</f>
        <v>3458000</v>
      </c>
      <c r="H119" s="35">
        <f>'Core Indicators'!AE119</f>
        <v>3458000</v>
      </c>
      <c r="I119" s="35" t="str">
        <f>'Core Indicators'!AM119</f>
        <v>x</v>
      </c>
      <c r="J119" s="35" t="str">
        <f>'Core Indicators'!AU119</f>
        <v>x</v>
      </c>
      <c r="K119" s="35" t="str">
        <f>'Core Indicators'!BC119</f>
        <v>x</v>
      </c>
      <c r="L119" s="35">
        <f>'Core Indicators'!BK119</f>
        <v>63</v>
      </c>
      <c r="M119" s="35" t="str">
        <f>'Core Indicators'!BS119</f>
        <v>x</v>
      </c>
      <c r="N119" s="35" t="str">
        <f>'Core Indicators'!CA119</f>
        <v>x</v>
      </c>
      <c r="O119" s="35" t="e">
        <f>'Core Indicators'!CI119</f>
        <v>#N/A</v>
      </c>
      <c r="P119" s="35" t="str">
        <f>'Core Indicators'!CQ119</f>
        <v>x</v>
      </c>
      <c r="Q119" s="35" t="str">
        <f>'Core Indicators'!DG119</f>
        <v>x</v>
      </c>
      <c r="R119" s="35" t="str">
        <f>'Core Indicators'!DO119</f>
        <v>x</v>
      </c>
      <c r="S119" s="35" t="str">
        <f>'Core Indicators'!DW119</f>
        <v>x</v>
      </c>
      <c r="T119" s="35" t="str">
        <f>'Core Indicators'!EE119</f>
        <v>x</v>
      </c>
      <c r="U119" s="35" t="str">
        <f>'Core Indicators'!EM119</f>
        <v>x</v>
      </c>
      <c r="V119" s="35">
        <f>'Core Indicators'!FC119</f>
        <v>1</v>
      </c>
      <c r="W119" s="35" t="str">
        <f>'Core Indicators'!FK119</f>
        <v>x</v>
      </c>
      <c r="X119" s="35" t="str">
        <f>'Core Indicators'!FS119</f>
        <v>x</v>
      </c>
      <c r="Y119" s="35">
        <f>'Core Indicators'!GA119</f>
        <v>0</v>
      </c>
      <c r="Z119" s="35">
        <f>'Core Indicators'!GI119</f>
        <v>1</v>
      </c>
      <c r="AA119" s="35">
        <f>'Core Indicators'!GQ119</f>
        <v>0</v>
      </c>
      <c r="AB119" s="35">
        <f>'Core Indicators'!GY119</f>
        <v>0</v>
      </c>
      <c r="AC119" s="35">
        <f>'Core Indicators'!HG119</f>
        <v>0</v>
      </c>
      <c r="AD119" s="35">
        <f>'Core Indicators'!HO119</f>
        <v>0</v>
      </c>
      <c r="AE119" s="35">
        <f>'Core Indicators'!HW119</f>
        <v>1</v>
      </c>
      <c r="AF119" s="35">
        <f>'Core Indicators'!IE119</f>
        <v>3</v>
      </c>
      <c r="AG119" s="35">
        <f>'Core Indicators'!IM119</f>
        <v>2</v>
      </c>
    </row>
    <row r="120" spans="1:33" ht="20.100000000000001" customHeight="1" x14ac:dyDescent="0.3">
      <c r="A120" s="196" t="str">
        <f>'Core Indicators'!A:A</f>
        <v>Myanmar refugees in Thailand</v>
      </c>
      <c r="B120" s="196" t="str">
        <f>'Core Indicators'!B:B</f>
        <v>International displacement</v>
      </c>
      <c r="C120" s="196" t="str">
        <f>'Core Indicators'!C120</f>
        <v>THA003</v>
      </c>
      <c r="D120" s="196" t="str">
        <f>'Core Indicators'!D120</f>
        <v>Thailand</v>
      </c>
      <c r="E120" s="196" t="str">
        <f>'Core Indicators'!E120</f>
        <v>THA</v>
      </c>
      <c r="F120" s="36">
        <f>'Core Indicators'!O120</f>
        <v>9</v>
      </c>
      <c r="G120" s="36">
        <f>'Core Indicators'!W120</f>
        <v>92000</v>
      </c>
      <c r="H120" s="36">
        <f>'Core Indicators'!AE120</f>
        <v>92000</v>
      </c>
      <c r="I120" s="36">
        <f>'Core Indicators'!AM120</f>
        <v>92000</v>
      </c>
      <c r="J120" s="36">
        <f>'Core Indicators'!AU120</f>
        <v>0</v>
      </c>
      <c r="K120" s="36" t="str">
        <f>'Core Indicators'!BC120</f>
        <v>x</v>
      </c>
      <c r="L120" s="36" t="str">
        <f>'Core Indicators'!BK120</f>
        <v>x</v>
      </c>
      <c r="M120" s="36" t="str">
        <f>'Core Indicators'!BS120</f>
        <v>x</v>
      </c>
      <c r="N120" s="36" t="str">
        <f>'Core Indicators'!CA120</f>
        <v>x</v>
      </c>
      <c r="O120" s="36" t="e">
        <f>'Core Indicators'!CI120</f>
        <v>#N/A</v>
      </c>
      <c r="P120" s="36" t="str">
        <f>'Core Indicators'!CQ120</f>
        <v>x</v>
      </c>
      <c r="Q120" s="36">
        <f>'Core Indicators'!DG120</f>
        <v>0</v>
      </c>
      <c r="R120" s="36">
        <f>'Core Indicators'!DO120</f>
        <v>0</v>
      </c>
      <c r="S120" s="36">
        <f>'Core Indicators'!DW120</f>
        <v>92000</v>
      </c>
      <c r="T120" s="36">
        <f>'Core Indicators'!EE120</f>
        <v>0</v>
      </c>
      <c r="U120" s="36">
        <f>'Core Indicators'!EM120</f>
        <v>0</v>
      </c>
      <c r="V120" s="36">
        <f>'Core Indicators'!FC120</f>
        <v>1</v>
      </c>
      <c r="W120" s="36" t="str">
        <f>'Core Indicators'!FK120</f>
        <v>x</v>
      </c>
      <c r="X120" s="36" t="str">
        <f>'Core Indicators'!FS120</f>
        <v>x</v>
      </c>
      <c r="Y120" s="36">
        <f>'Core Indicators'!GA120</f>
        <v>0</v>
      </c>
      <c r="Z120" s="36">
        <f>'Core Indicators'!GI120</f>
        <v>0</v>
      </c>
      <c r="AA120" s="36">
        <f>'Core Indicators'!GQ120</f>
        <v>1</v>
      </c>
      <c r="AB120" s="36">
        <f>'Core Indicators'!GY120</f>
        <v>0</v>
      </c>
      <c r="AC120" s="36">
        <f>'Core Indicators'!HG120</f>
        <v>0</v>
      </c>
      <c r="AD120" s="36">
        <f>'Core Indicators'!HO120</f>
        <v>1</v>
      </c>
      <c r="AE120" s="36">
        <f>'Core Indicators'!HW120</f>
        <v>1</v>
      </c>
      <c r="AF120" s="36">
        <f>'Core Indicators'!IE120</f>
        <v>3</v>
      </c>
      <c r="AG120" s="36">
        <f>'Core Indicators'!IM120</f>
        <v>2</v>
      </c>
    </row>
    <row r="121" spans="1:33" ht="20.100000000000001" customHeight="1" x14ac:dyDescent="0.3">
      <c r="A121" s="197" t="str">
        <f>'Core Indicators'!A:A</f>
        <v>Tropical Cyclone Seroja</v>
      </c>
      <c r="B121" s="197" t="str">
        <f>'Core Indicators'!B:B</f>
        <v>Tropical cyclone</v>
      </c>
      <c r="C121" s="197" t="str">
        <f>'Core Indicators'!C121</f>
        <v>TLS002</v>
      </c>
      <c r="D121" s="197" t="str">
        <f>'Core Indicators'!D121</f>
        <v>Timor Leste</v>
      </c>
      <c r="E121" s="197" t="str">
        <f>'Core Indicators'!E121</f>
        <v>TLS</v>
      </c>
      <c r="F121" s="35">
        <f>'Core Indicators'!O121</f>
        <v>14870</v>
      </c>
      <c r="G121" s="35">
        <f>'Core Indicators'!W121</f>
        <v>1293000</v>
      </c>
      <c r="H121" s="35">
        <f>'Core Indicators'!AE121</f>
        <v>33000</v>
      </c>
      <c r="I121" s="35">
        <f>'Core Indicators'!AM121</f>
        <v>2000</v>
      </c>
      <c r="J121" s="35">
        <f>'Core Indicators'!AU121</f>
        <v>0</v>
      </c>
      <c r="K121" s="35">
        <f>'Core Indicators'!BC121</f>
        <v>0</v>
      </c>
      <c r="L121" s="35">
        <f>'Core Indicators'!BK121</f>
        <v>45</v>
      </c>
      <c r="M121" s="35">
        <f>'Core Indicators'!BS121</f>
        <v>0</v>
      </c>
      <c r="N121" s="35">
        <f>'Core Indicators'!CA121</f>
        <v>4546</v>
      </c>
      <c r="O121" s="35" t="e">
        <f>'Core Indicators'!CI121</f>
        <v>#N/A</v>
      </c>
      <c r="P121" s="35">
        <f>'Core Indicators'!CQ121</f>
        <v>0</v>
      </c>
      <c r="Q121" s="35">
        <f>'Core Indicators'!DG121</f>
        <v>1260000</v>
      </c>
      <c r="R121" s="35">
        <f>'Core Indicators'!DO121</f>
        <v>24000</v>
      </c>
      <c r="S121" s="35">
        <f>'Core Indicators'!DW121</f>
        <v>2000</v>
      </c>
      <c r="T121" s="35">
        <f>'Core Indicators'!EE121</f>
        <v>0</v>
      </c>
      <c r="U121" s="35">
        <f>'Core Indicators'!EM121</f>
        <v>0</v>
      </c>
      <c r="V121" s="35">
        <f>'Core Indicators'!FC121</f>
        <v>3</v>
      </c>
      <c r="W121" s="35">
        <f>'Core Indicators'!FK121</f>
        <v>0</v>
      </c>
      <c r="X121" s="35">
        <f>'Core Indicators'!FS121</f>
        <v>0</v>
      </c>
      <c r="Y121" s="35">
        <f>'Core Indicators'!GA121</f>
        <v>0</v>
      </c>
      <c r="Z121" s="35">
        <f>'Core Indicators'!GI121</f>
        <v>0</v>
      </c>
      <c r="AA121" s="35">
        <f>'Core Indicators'!GQ121</f>
        <v>0</v>
      </c>
      <c r="AB121" s="35">
        <f>'Core Indicators'!GY121</f>
        <v>0</v>
      </c>
      <c r="AC121" s="35">
        <f>'Core Indicators'!HG121</f>
        <v>0</v>
      </c>
      <c r="AD121" s="35">
        <f>'Core Indicators'!HO121</f>
        <v>0</v>
      </c>
      <c r="AE121" s="35">
        <f>'Core Indicators'!HW121</f>
        <v>0</v>
      </c>
      <c r="AF121" s="35">
        <f>'Core Indicators'!IE121</f>
        <v>0</v>
      </c>
      <c r="AG121" s="35">
        <f>'Core Indicators'!IM121</f>
        <v>3</v>
      </c>
    </row>
    <row r="122" spans="1:33" ht="20.100000000000001" customHeight="1" x14ac:dyDescent="0.3">
      <c r="A122" s="196" t="str">
        <f>'Core Indicators'!A:A</f>
        <v>Venezuelan refugees in Trinidad and Tobago</v>
      </c>
      <c r="B122" s="196" t="str">
        <f>'Core Indicators'!B:B</f>
        <v>International displacement</v>
      </c>
      <c r="C122" s="196" t="str">
        <f>'Core Indicators'!C122</f>
        <v>TTO002</v>
      </c>
      <c r="D122" s="196" t="str">
        <f>'Core Indicators'!D122</f>
        <v>Trinidad and Tobago</v>
      </c>
      <c r="E122" s="196" t="str">
        <f>'Core Indicators'!E122</f>
        <v>TTO</v>
      </c>
      <c r="F122" s="36">
        <f>'Core Indicators'!O122</f>
        <v>5130</v>
      </c>
      <c r="G122" s="36">
        <f>'Core Indicators'!W122</f>
        <v>1450000</v>
      </c>
      <c r="H122" s="36">
        <f>'Core Indicators'!AE122</f>
        <v>60000</v>
      </c>
      <c r="I122" s="36">
        <f>'Core Indicators'!AM122</f>
        <v>60000</v>
      </c>
      <c r="J122" s="36" t="str">
        <f>'Core Indicators'!AU122</f>
        <v>x</v>
      </c>
      <c r="K122" s="36" t="str">
        <f>'Core Indicators'!BC122</f>
        <v>x</v>
      </c>
      <c r="L122" s="36">
        <f>'Core Indicators'!BK122</f>
        <v>60</v>
      </c>
      <c r="M122" s="36">
        <f>'Core Indicators'!BS122</f>
        <v>0</v>
      </c>
      <c r="N122" s="36">
        <f>'Core Indicators'!CA122</f>
        <v>0</v>
      </c>
      <c r="O122" s="36" t="e">
        <f>'Core Indicators'!CI122</f>
        <v>#N/A</v>
      </c>
      <c r="P122" s="36">
        <f>'Core Indicators'!CQ122</f>
        <v>0</v>
      </c>
      <c r="Q122" s="36">
        <f>'Core Indicators'!DG122</f>
        <v>1395000</v>
      </c>
      <c r="R122" s="36">
        <f>'Core Indicators'!DO122</f>
        <v>0</v>
      </c>
      <c r="S122" s="36">
        <f>'Core Indicators'!DW122</f>
        <v>60000</v>
      </c>
      <c r="T122" s="36">
        <f>'Core Indicators'!EE122</f>
        <v>0</v>
      </c>
      <c r="U122" s="36">
        <f>'Core Indicators'!EM122</f>
        <v>0</v>
      </c>
      <c r="V122" s="36">
        <f>'Core Indicators'!FC122</f>
        <v>2</v>
      </c>
      <c r="W122" s="36" t="str">
        <f>'Core Indicators'!FK122</f>
        <v>x</v>
      </c>
      <c r="X122" s="36">
        <f>'Core Indicators'!FS122</f>
        <v>0</v>
      </c>
      <c r="Y122" s="36">
        <f>'Core Indicators'!GA122</f>
        <v>0</v>
      </c>
      <c r="Z122" s="36">
        <f>'Core Indicators'!GI122</f>
        <v>1</v>
      </c>
      <c r="AA122" s="36">
        <f>'Core Indicators'!GQ122</f>
        <v>1</v>
      </c>
      <c r="AB122" s="36">
        <f>'Core Indicators'!GY122</f>
        <v>0</v>
      </c>
      <c r="AC122" s="36">
        <f>'Core Indicators'!HG122</f>
        <v>0</v>
      </c>
      <c r="AD122" s="36">
        <f>'Core Indicators'!HO122</f>
        <v>1</v>
      </c>
      <c r="AE122" s="36">
        <f>'Core Indicators'!HW122</f>
        <v>1</v>
      </c>
      <c r="AF122" s="36">
        <f>'Core Indicators'!IE122</f>
        <v>3</v>
      </c>
      <c r="AG122" s="36">
        <f>'Core Indicators'!IM122</f>
        <v>2</v>
      </c>
    </row>
    <row r="123" spans="1:33" ht="20.100000000000001" customHeight="1" x14ac:dyDescent="0.3">
      <c r="A123" s="197" t="str">
        <f>'Core Indicators'!A:A</f>
        <v>Mixed migration flows in Tunisia</v>
      </c>
      <c r="B123" s="197" t="str">
        <f>'Core Indicators'!B:B</f>
        <v>International displacement</v>
      </c>
      <c r="C123" s="197" t="str">
        <f>'Core Indicators'!C123</f>
        <v>TUN002</v>
      </c>
      <c r="D123" s="197" t="str">
        <f>'Core Indicators'!D123</f>
        <v>Tunisia</v>
      </c>
      <c r="E123" s="197" t="str">
        <f>'Core Indicators'!E123</f>
        <v>TUN</v>
      </c>
      <c r="F123" s="35">
        <f>'Core Indicators'!O123</f>
        <v>155360</v>
      </c>
      <c r="G123" s="35">
        <f>'Core Indicators'!W123</f>
        <v>11718000</v>
      </c>
      <c r="H123" s="35" t="str">
        <f>'Core Indicators'!AE123</f>
        <v>x</v>
      </c>
      <c r="I123" s="35" t="str">
        <f>'Core Indicators'!AM123</f>
        <v>x</v>
      </c>
      <c r="J123" s="35" t="str">
        <f>'Core Indicators'!AU123</f>
        <v>x</v>
      </c>
      <c r="K123" s="35" t="str">
        <f>'Core Indicators'!BC123</f>
        <v>x</v>
      </c>
      <c r="L123" s="35">
        <f>'Core Indicators'!BK123</f>
        <v>564</v>
      </c>
      <c r="M123" s="35">
        <f>'Core Indicators'!BS123</f>
        <v>0</v>
      </c>
      <c r="N123" s="35">
        <f>'Core Indicators'!CA123</f>
        <v>0</v>
      </c>
      <c r="O123" s="35" t="e">
        <f>'Core Indicators'!CI123</f>
        <v>#N/A</v>
      </c>
      <c r="P123" s="35" t="str">
        <f>'Core Indicators'!CQ123</f>
        <v>x</v>
      </c>
      <c r="Q123" s="35" t="str">
        <f>'Core Indicators'!DG123</f>
        <v>x</v>
      </c>
      <c r="R123" s="35" t="str">
        <f>'Core Indicators'!DO123</f>
        <v>x</v>
      </c>
      <c r="S123" s="35" t="str">
        <f>'Core Indicators'!DW123</f>
        <v>x</v>
      </c>
      <c r="T123" s="35" t="str">
        <f>'Core Indicators'!EE123</f>
        <v>x</v>
      </c>
      <c r="U123" s="35" t="str">
        <f>'Core Indicators'!EM123</f>
        <v>x</v>
      </c>
      <c r="V123" s="35">
        <f>'Core Indicators'!FC123</f>
        <v>1</v>
      </c>
      <c r="W123" s="35" t="str">
        <f>'Core Indicators'!FK123</f>
        <v>x</v>
      </c>
      <c r="X123" s="35" t="str">
        <f>'Core Indicators'!FS123</f>
        <v>x</v>
      </c>
      <c r="Y123" s="35">
        <f>'Core Indicators'!GA123</f>
        <v>0</v>
      </c>
      <c r="Z123" s="35">
        <f>'Core Indicators'!GI123</f>
        <v>0</v>
      </c>
      <c r="AA123" s="35">
        <f>'Core Indicators'!GQ123</f>
        <v>0</v>
      </c>
      <c r="AB123" s="35">
        <f>'Core Indicators'!GY123</f>
        <v>0</v>
      </c>
      <c r="AC123" s="35">
        <f>'Core Indicators'!HG123</f>
        <v>0</v>
      </c>
      <c r="AD123" s="35">
        <f>'Core Indicators'!HO123</f>
        <v>2</v>
      </c>
      <c r="AE123" s="35">
        <f>'Core Indicators'!HW123</f>
        <v>0</v>
      </c>
      <c r="AF123" s="35">
        <f>'Core Indicators'!IE123</f>
        <v>1</v>
      </c>
      <c r="AG123" s="35">
        <f>'Core Indicators'!IM123</f>
        <v>0</v>
      </c>
    </row>
    <row r="124" spans="1:33" ht="20.100000000000001" customHeight="1" x14ac:dyDescent="0.3">
      <c r="A124" s="196" t="str">
        <f>'Core Indicators'!A:A</f>
        <v>Complex situation in Turkey</v>
      </c>
      <c r="B124" s="196" t="str">
        <f>'Core Indicators'!B:B</f>
        <v>Multiple crises country</v>
      </c>
      <c r="C124" s="196" t="str">
        <f>'Core Indicators'!C124</f>
        <v>TUR001</v>
      </c>
      <c r="D124" s="196" t="str">
        <f>'Core Indicators'!D124</f>
        <v>Turkey</v>
      </c>
      <c r="E124" s="196" t="str">
        <f>'Core Indicators'!E124</f>
        <v>TUR</v>
      </c>
      <c r="F124" s="36">
        <f>'Core Indicators'!O124</f>
        <v>378923</v>
      </c>
      <c r="G124" s="36">
        <f>'Core Indicators'!W124</f>
        <v>53611000</v>
      </c>
      <c r="H124" s="36">
        <f>'Core Indicators'!AE124</f>
        <v>5800000</v>
      </c>
      <c r="I124" s="36">
        <f>'Core Indicators'!AM124</f>
        <v>4000000</v>
      </c>
      <c r="J124" s="36" t="str">
        <f>'Core Indicators'!AU124</f>
        <v>x</v>
      </c>
      <c r="K124" s="36" t="str">
        <f>'Core Indicators'!BC124</f>
        <v>x</v>
      </c>
      <c r="L124" s="36">
        <f>'Core Indicators'!BK124</f>
        <v>116</v>
      </c>
      <c r="M124" s="36" t="str">
        <f>'Core Indicators'!BS124</f>
        <v>x</v>
      </c>
      <c r="N124" s="36" t="str">
        <f>'Core Indicators'!CA124</f>
        <v>x</v>
      </c>
      <c r="O124" s="36" t="e">
        <f>'Core Indicators'!CI124</f>
        <v>#N/A</v>
      </c>
      <c r="P124" s="36" t="str">
        <f>'Core Indicators'!CQ124</f>
        <v>x</v>
      </c>
      <c r="Q124" s="36">
        <f>'Core Indicators'!DG124</f>
        <v>47811000</v>
      </c>
      <c r="R124" s="36">
        <f>'Core Indicators'!DO124</f>
        <v>3562000</v>
      </c>
      <c r="S124" s="36">
        <f>'Core Indicators'!DW124</f>
        <v>1652000</v>
      </c>
      <c r="T124" s="36">
        <f>'Core Indicators'!EE124</f>
        <v>587000</v>
      </c>
      <c r="U124" s="36">
        <f>'Core Indicators'!EM124</f>
        <v>0</v>
      </c>
      <c r="V124" s="36">
        <f>'Core Indicators'!FC124</f>
        <v>4</v>
      </c>
      <c r="W124" s="36" t="str">
        <f>'Core Indicators'!FK124</f>
        <v>x</v>
      </c>
      <c r="X124" s="36" t="str">
        <f>'Core Indicators'!FS124</f>
        <v>x</v>
      </c>
      <c r="Y124" s="36">
        <f>'Core Indicators'!GA124</f>
        <v>0</v>
      </c>
      <c r="Z124" s="36">
        <f>'Core Indicators'!GI124</f>
        <v>1</v>
      </c>
      <c r="AA124" s="36">
        <f>'Core Indicators'!GQ124</f>
        <v>1</v>
      </c>
      <c r="AB124" s="36">
        <f>'Core Indicators'!GY124</f>
        <v>0</v>
      </c>
      <c r="AC124" s="36">
        <f>'Core Indicators'!HG124</f>
        <v>2</v>
      </c>
      <c r="AD124" s="36">
        <f>'Core Indicators'!HO124</f>
        <v>2</v>
      </c>
      <c r="AE124" s="36">
        <f>'Core Indicators'!HW124</f>
        <v>0</v>
      </c>
      <c r="AF124" s="36">
        <f>'Core Indicators'!IE124</f>
        <v>3</v>
      </c>
      <c r="AG124" s="36">
        <f>'Core Indicators'!IM124</f>
        <v>0</v>
      </c>
    </row>
    <row r="125" spans="1:33" ht="20.100000000000001" customHeight="1" x14ac:dyDescent="0.3">
      <c r="A125" s="197" t="str">
        <f>'Core Indicators'!A:A</f>
        <v>Syrian Refugees in Turkey</v>
      </c>
      <c r="B125" s="197" t="str">
        <f>'Core Indicators'!B:B</f>
        <v>International displacement</v>
      </c>
      <c r="C125" s="197" t="str">
        <f>'Core Indicators'!C125</f>
        <v>TUR002</v>
      </c>
      <c r="D125" s="197" t="str">
        <f>'Core Indicators'!D125</f>
        <v>Turkey</v>
      </c>
      <c r="E125" s="197" t="str">
        <f>'Core Indicators'!E125</f>
        <v>TUR</v>
      </c>
      <c r="F125" s="35">
        <f>'Core Indicators'!O125</f>
        <v>132028</v>
      </c>
      <c r="G125" s="35">
        <f>'Core Indicators'!W125</f>
        <v>36158000</v>
      </c>
      <c r="H125" s="35">
        <f>'Core Indicators'!AE125</f>
        <v>5470000</v>
      </c>
      <c r="I125" s="35">
        <f>'Core Indicators'!AM125</f>
        <v>3670000</v>
      </c>
      <c r="J125" s="35" t="str">
        <f>'Core Indicators'!AU125</f>
        <v>x</v>
      </c>
      <c r="K125" s="35" t="str">
        <f>'Core Indicators'!BC125</f>
        <v>x</v>
      </c>
      <c r="L125" s="35" t="str">
        <f>'Core Indicators'!BK125</f>
        <v>x</v>
      </c>
      <c r="M125" s="35">
        <f>'Core Indicators'!BS125</f>
        <v>0</v>
      </c>
      <c r="N125" s="35">
        <f>'Core Indicators'!CA125</f>
        <v>0</v>
      </c>
      <c r="O125" s="35" t="e">
        <f>'Core Indicators'!CI125</f>
        <v>#N/A</v>
      </c>
      <c r="P125" s="35" t="str">
        <f>'Core Indicators'!CQ125</f>
        <v>x</v>
      </c>
      <c r="Q125" s="35">
        <f>'Core Indicators'!DG125</f>
        <v>30687000</v>
      </c>
      <c r="R125" s="35">
        <f>'Core Indicators'!DO125</f>
        <v>3562000</v>
      </c>
      <c r="S125" s="35">
        <f>'Core Indicators'!DW125</f>
        <v>1652000</v>
      </c>
      <c r="T125" s="35">
        <f>'Core Indicators'!EE125</f>
        <v>257000</v>
      </c>
      <c r="U125" s="35">
        <f>'Core Indicators'!EM125</f>
        <v>0</v>
      </c>
      <c r="V125" s="35">
        <f>'Core Indicators'!FC125</f>
        <v>2</v>
      </c>
      <c r="W125" s="35" t="str">
        <f>'Core Indicators'!FK125</f>
        <v>x</v>
      </c>
      <c r="X125" s="35" t="str">
        <f>'Core Indicators'!FS125</f>
        <v>x</v>
      </c>
      <c r="Y125" s="35">
        <f>'Core Indicators'!GA125</f>
        <v>0</v>
      </c>
      <c r="Z125" s="35">
        <f>'Core Indicators'!GI125</f>
        <v>0</v>
      </c>
      <c r="AA125" s="35">
        <f>'Core Indicators'!GQ125</f>
        <v>1</v>
      </c>
      <c r="AB125" s="35">
        <f>'Core Indicators'!GY125</f>
        <v>0</v>
      </c>
      <c r="AC125" s="35">
        <f>'Core Indicators'!HG125</f>
        <v>2</v>
      </c>
      <c r="AD125" s="35">
        <f>'Core Indicators'!HO125</f>
        <v>2</v>
      </c>
      <c r="AE125" s="35">
        <f>'Core Indicators'!HW125</f>
        <v>0</v>
      </c>
      <c r="AF125" s="35">
        <f>'Core Indicators'!IE125</f>
        <v>3</v>
      </c>
      <c r="AG125" s="35">
        <f>'Core Indicators'!IM125</f>
        <v>0</v>
      </c>
    </row>
    <row r="126" spans="1:33" ht="20.100000000000001" customHeight="1" x14ac:dyDescent="0.3">
      <c r="A126" s="196" t="str">
        <f>'Core Indicators'!A:A</f>
        <v>Mixed Migration Flows in Turkey</v>
      </c>
      <c r="B126" s="196" t="str">
        <f>'Core Indicators'!B:B</f>
        <v>International displacement</v>
      </c>
      <c r="C126" s="196" t="str">
        <f>'Core Indicators'!C126</f>
        <v>TUR003</v>
      </c>
      <c r="D126" s="196" t="str">
        <f>'Core Indicators'!D126</f>
        <v>Turkey</v>
      </c>
      <c r="E126" s="196" t="str">
        <f>'Core Indicators'!E126</f>
        <v>TUR</v>
      </c>
      <c r="F126" s="36">
        <f>'Core Indicators'!O126</f>
        <v>177504</v>
      </c>
      <c r="G126" s="36">
        <f>'Core Indicators'!W126</f>
        <v>37626000</v>
      </c>
      <c r="H126" s="36">
        <f>'Core Indicators'!AE126</f>
        <v>5800000</v>
      </c>
      <c r="I126" s="36">
        <f>'Core Indicators'!AM126</f>
        <v>4000000</v>
      </c>
      <c r="J126" s="36" t="str">
        <f>'Core Indicators'!AU126</f>
        <v>x</v>
      </c>
      <c r="K126" s="36" t="str">
        <f>'Core Indicators'!BC126</f>
        <v>x</v>
      </c>
      <c r="L126" s="36">
        <f>'Core Indicators'!BK126</f>
        <v>31</v>
      </c>
      <c r="M126" s="36">
        <f>'Core Indicators'!BS126</f>
        <v>0</v>
      </c>
      <c r="N126" s="36">
        <f>'Core Indicators'!CA126</f>
        <v>0</v>
      </c>
      <c r="O126" s="36" t="e">
        <f>'Core Indicators'!CI126</f>
        <v>#N/A</v>
      </c>
      <c r="P126" s="36" t="str">
        <f>'Core Indicators'!CQ126</f>
        <v>x</v>
      </c>
      <c r="Q126" s="36">
        <f>'Core Indicators'!DG126</f>
        <v>31826000</v>
      </c>
      <c r="R126" s="36">
        <f>'Core Indicators'!DO126</f>
        <v>3562000</v>
      </c>
      <c r="S126" s="36">
        <f>'Core Indicators'!DW126</f>
        <v>1652000</v>
      </c>
      <c r="T126" s="36">
        <f>'Core Indicators'!EE126</f>
        <v>587000</v>
      </c>
      <c r="U126" s="36">
        <f>'Core Indicators'!EM126</f>
        <v>0</v>
      </c>
      <c r="V126" s="36">
        <f>'Core Indicators'!FC126</f>
        <v>2</v>
      </c>
      <c r="W126" s="36" t="str">
        <f>'Core Indicators'!FK126</f>
        <v>x</v>
      </c>
      <c r="X126" s="36" t="str">
        <f>'Core Indicators'!FS126</f>
        <v>x</v>
      </c>
      <c r="Y126" s="36">
        <f>'Core Indicators'!GA126</f>
        <v>0</v>
      </c>
      <c r="Z126" s="36">
        <f>'Core Indicators'!GI126</f>
        <v>0</v>
      </c>
      <c r="AA126" s="36">
        <f>'Core Indicators'!GQ126</f>
        <v>1</v>
      </c>
      <c r="AB126" s="36">
        <f>'Core Indicators'!GY126</f>
        <v>0</v>
      </c>
      <c r="AC126" s="36">
        <f>'Core Indicators'!HG126</f>
        <v>2</v>
      </c>
      <c r="AD126" s="36">
        <f>'Core Indicators'!HO126</f>
        <v>2</v>
      </c>
      <c r="AE126" s="36">
        <f>'Core Indicators'!HW126</f>
        <v>0</v>
      </c>
      <c r="AF126" s="36">
        <f>'Core Indicators'!IE126</f>
        <v>3</v>
      </c>
      <c r="AG126" s="36">
        <f>'Core Indicators'!IM126</f>
        <v>0</v>
      </c>
    </row>
    <row r="127" spans="1:33" ht="20.100000000000001" customHeight="1" x14ac:dyDescent="0.3">
      <c r="A127" s="197" t="str">
        <f>'Core Indicators'!A:A</f>
        <v>Kurdish Conflict</v>
      </c>
      <c r="B127" s="197" t="str">
        <f>'Core Indicators'!B:B</f>
        <v>Conflict</v>
      </c>
      <c r="C127" s="197" t="str">
        <f>'Core Indicators'!C127</f>
        <v>TUR004</v>
      </c>
      <c r="D127" s="197" t="str">
        <f>'Core Indicators'!D127</f>
        <v>Turkey</v>
      </c>
      <c r="E127" s="197" t="str">
        <f>'Core Indicators'!E127</f>
        <v>TUR</v>
      </c>
      <c r="F127" s="35">
        <f>'Core Indicators'!O127</f>
        <v>195587</v>
      </c>
      <c r="G127" s="35">
        <f>'Core Indicators'!W127</f>
        <v>12974000</v>
      </c>
      <c r="H127" s="35" t="str">
        <f>'Core Indicators'!AE127</f>
        <v>x</v>
      </c>
      <c r="I127" s="35" t="str">
        <f>'Core Indicators'!AM127</f>
        <v>x</v>
      </c>
      <c r="J127" s="35" t="str">
        <f>'Core Indicators'!AU127</f>
        <v>x</v>
      </c>
      <c r="K127" s="35" t="str">
        <f>'Core Indicators'!BC127</f>
        <v>x</v>
      </c>
      <c r="L127" s="35">
        <f>'Core Indicators'!BK127</f>
        <v>85</v>
      </c>
      <c r="M127" s="35" t="str">
        <f>'Core Indicators'!BS127</f>
        <v>x</v>
      </c>
      <c r="N127" s="35" t="str">
        <f>'Core Indicators'!CA127</f>
        <v>x</v>
      </c>
      <c r="O127" s="35" t="e">
        <f>'Core Indicators'!CI127</f>
        <v>#N/A</v>
      </c>
      <c r="P127" s="35" t="str">
        <f>'Core Indicators'!CQ127</f>
        <v>x</v>
      </c>
      <c r="Q127" s="35" t="str">
        <f>'Core Indicators'!DG127</f>
        <v>x</v>
      </c>
      <c r="R127" s="35" t="str">
        <f>'Core Indicators'!DO127</f>
        <v>x</v>
      </c>
      <c r="S127" s="35" t="str">
        <f>'Core Indicators'!DW127</f>
        <v>x</v>
      </c>
      <c r="T127" s="35" t="str">
        <f>'Core Indicators'!EE127</f>
        <v>x</v>
      </c>
      <c r="U127" s="35" t="str">
        <f>'Core Indicators'!EM127</f>
        <v>x</v>
      </c>
      <c r="V127" s="35">
        <f>'Core Indicators'!FC127</f>
        <v>3</v>
      </c>
      <c r="W127" s="35" t="str">
        <f>'Core Indicators'!FK127</f>
        <v>x</v>
      </c>
      <c r="X127" s="35" t="str">
        <f>'Core Indicators'!FS127</f>
        <v>x</v>
      </c>
      <c r="Y127" s="35">
        <f>'Core Indicators'!GA127</f>
        <v>0</v>
      </c>
      <c r="Z127" s="35">
        <f>'Core Indicators'!GI127</f>
        <v>0</v>
      </c>
      <c r="AA127" s="35">
        <f>'Core Indicators'!GQ127</f>
        <v>1</v>
      </c>
      <c r="AB127" s="35">
        <f>'Core Indicators'!GY127</f>
        <v>0</v>
      </c>
      <c r="AC127" s="35">
        <f>'Core Indicators'!HG127</f>
        <v>2</v>
      </c>
      <c r="AD127" s="35">
        <f>'Core Indicators'!HO127</f>
        <v>2</v>
      </c>
      <c r="AE127" s="35">
        <f>'Core Indicators'!HW127</f>
        <v>0</v>
      </c>
      <c r="AF127" s="35">
        <f>'Core Indicators'!IE127</f>
        <v>3</v>
      </c>
      <c r="AG127" s="35">
        <f>'Core Indicators'!IM127</f>
        <v>0</v>
      </c>
    </row>
    <row r="128" spans="1:33" ht="20.100000000000001" customHeight="1" x14ac:dyDescent="0.3">
      <c r="A128" s="196" t="str">
        <f>'Core Indicators'!A:A</f>
        <v>International Displacement in Tanzania</v>
      </c>
      <c r="B128" s="196" t="str">
        <f>'Core Indicators'!B:B</f>
        <v>International displacement</v>
      </c>
      <c r="C128" s="196" t="str">
        <f>'Core Indicators'!C128</f>
        <v>TZA002</v>
      </c>
      <c r="D128" s="196" t="str">
        <f>'Core Indicators'!D128</f>
        <v>Tanzania</v>
      </c>
      <c r="E128" s="196" t="str">
        <f>'Core Indicators'!E128</f>
        <v>TZA</v>
      </c>
      <c r="F128" s="36">
        <f>'Core Indicators'!O128</f>
        <v>187000</v>
      </c>
      <c r="G128" s="36">
        <f>'Core Indicators'!W128</f>
        <v>11385000</v>
      </c>
      <c r="H128" s="36">
        <f>'Core Indicators'!AE128</f>
        <v>287000</v>
      </c>
      <c r="I128" s="36">
        <f>'Core Indicators'!AM128</f>
        <v>287000</v>
      </c>
      <c r="J128" s="36">
        <f>'Core Indicators'!AU128</f>
        <v>0</v>
      </c>
      <c r="K128" s="36" t="str">
        <f>'Core Indicators'!BC128</f>
        <v>x</v>
      </c>
      <c r="L128" s="36">
        <f>'Core Indicators'!BK128</f>
        <v>0</v>
      </c>
      <c r="M128" s="36" t="str">
        <f>'Core Indicators'!BS128</f>
        <v>x</v>
      </c>
      <c r="N128" s="36" t="str">
        <f>'Core Indicators'!CA128</f>
        <v>x</v>
      </c>
      <c r="O128" s="36" t="e">
        <f>'Core Indicators'!CI128</f>
        <v>#N/A</v>
      </c>
      <c r="P128" s="36" t="str">
        <f>'Core Indicators'!CQ128</f>
        <v>x</v>
      </c>
      <c r="Q128" s="36">
        <f>'Core Indicators'!DG128</f>
        <v>11098000</v>
      </c>
      <c r="R128" s="36">
        <f>'Core Indicators'!DO128</f>
        <v>0</v>
      </c>
      <c r="S128" s="36">
        <f>'Core Indicators'!DW128</f>
        <v>287000</v>
      </c>
      <c r="T128" s="36">
        <f>'Core Indicators'!EE128</f>
        <v>0</v>
      </c>
      <c r="U128" s="36">
        <f>'Core Indicators'!EM128</f>
        <v>0</v>
      </c>
      <c r="V128" s="36">
        <f>'Core Indicators'!FC128</f>
        <v>2</v>
      </c>
      <c r="W128" s="36" t="str">
        <f>'Core Indicators'!FK128</f>
        <v>x</v>
      </c>
      <c r="X128" s="36" t="str">
        <f>'Core Indicators'!FS128</f>
        <v>x</v>
      </c>
      <c r="Y128" s="36">
        <f>'Core Indicators'!GA128</f>
        <v>0</v>
      </c>
      <c r="Z128" s="36">
        <f>'Core Indicators'!GI128</f>
        <v>0</v>
      </c>
      <c r="AA128" s="36">
        <f>'Core Indicators'!GQ128</f>
        <v>0</v>
      </c>
      <c r="AB128" s="36">
        <f>'Core Indicators'!GY128</f>
        <v>0</v>
      </c>
      <c r="AC128" s="36">
        <f>'Core Indicators'!HG128</f>
        <v>0</v>
      </c>
      <c r="AD128" s="36">
        <f>'Core Indicators'!HO128</f>
        <v>2</v>
      </c>
      <c r="AE128" s="36">
        <f>'Core Indicators'!HW128</f>
        <v>0</v>
      </c>
      <c r="AF128" s="36">
        <f>'Core Indicators'!IE128</f>
        <v>0</v>
      </c>
      <c r="AG128" s="36">
        <f>'Core Indicators'!IM128</f>
        <v>0</v>
      </c>
    </row>
    <row r="129" spans="1:33" ht="20.100000000000001" customHeight="1" x14ac:dyDescent="0.3">
      <c r="A129" s="197" t="str">
        <f>'Core Indicators'!A:A</f>
        <v>Multiple crises in Uganda</v>
      </c>
      <c r="B129" s="197" t="str">
        <f>'Core Indicators'!B:B</f>
        <v>Multiple crises country</v>
      </c>
      <c r="C129" s="197" t="str">
        <f>'Core Indicators'!C129</f>
        <v>UGA001</v>
      </c>
      <c r="D129" s="197" t="str">
        <f>'Core Indicators'!D129</f>
        <v>Uganda</v>
      </c>
      <c r="E129" s="197" t="str">
        <f>'Core Indicators'!E129</f>
        <v>UGA</v>
      </c>
      <c r="F129" s="35">
        <f>'Core Indicators'!O129</f>
        <v>99973</v>
      </c>
      <c r="G129" s="35">
        <f>'Core Indicators'!W129</f>
        <v>14476000</v>
      </c>
      <c r="H129" s="35">
        <f>'Core Indicators'!AE129</f>
        <v>1435000</v>
      </c>
      <c r="I129" s="35">
        <f>'Core Indicators'!AM129</f>
        <v>1435000</v>
      </c>
      <c r="J129" s="35" t="str">
        <f>'Core Indicators'!AU129</f>
        <v>x</v>
      </c>
      <c r="K129" s="35" t="str">
        <f>'Core Indicators'!BC129</f>
        <v>x</v>
      </c>
      <c r="L129" s="35">
        <f>'Core Indicators'!BK129</f>
        <v>110</v>
      </c>
      <c r="M129" s="35" t="str">
        <f>'Core Indicators'!BS129</f>
        <v>x</v>
      </c>
      <c r="N129" s="35" t="str">
        <f>'Core Indicators'!CA129</f>
        <v>x</v>
      </c>
      <c r="O129" s="35" t="e">
        <f>'Core Indicators'!CI129</f>
        <v>#N/A</v>
      </c>
      <c r="P129" s="35" t="str">
        <f>'Core Indicators'!CQ129</f>
        <v>x</v>
      </c>
      <c r="Q129" s="35">
        <f>'Core Indicators'!DG129</f>
        <v>9662000</v>
      </c>
      <c r="R129" s="35">
        <f>'Core Indicators'!DO129</f>
        <v>3285000</v>
      </c>
      <c r="S129" s="35">
        <f>'Core Indicators'!DW129</f>
        <v>1529000</v>
      </c>
      <c r="T129" s="35">
        <f>'Core Indicators'!EE129</f>
        <v>0</v>
      </c>
      <c r="U129" s="35">
        <f>'Core Indicators'!EM129</f>
        <v>0</v>
      </c>
      <c r="V129" s="35">
        <f>'Core Indicators'!FC129</f>
        <v>3</v>
      </c>
      <c r="W129" s="35" t="str">
        <f>'Core Indicators'!FK129</f>
        <v>x</v>
      </c>
      <c r="X129" s="35" t="str">
        <f>'Core Indicators'!FS129</f>
        <v>x</v>
      </c>
      <c r="Y129" s="35">
        <f>'Core Indicators'!GA129</f>
        <v>0</v>
      </c>
      <c r="Z129" s="35">
        <f>'Core Indicators'!GI129</f>
        <v>0</v>
      </c>
      <c r="AA129" s="35">
        <f>'Core Indicators'!GQ129</f>
        <v>1</v>
      </c>
      <c r="AB129" s="35">
        <f>'Core Indicators'!GY129</f>
        <v>0</v>
      </c>
      <c r="AC129" s="35">
        <f>'Core Indicators'!HG129</f>
        <v>1</v>
      </c>
      <c r="AD129" s="35">
        <f>'Core Indicators'!HO129</f>
        <v>2</v>
      </c>
      <c r="AE129" s="35">
        <f>'Core Indicators'!HW129</f>
        <v>1</v>
      </c>
      <c r="AF129" s="35">
        <f>'Core Indicators'!IE129</f>
        <v>0</v>
      </c>
      <c r="AG129" s="35">
        <f>'Core Indicators'!IM129</f>
        <v>2</v>
      </c>
    </row>
    <row r="130" spans="1:33" ht="20.100000000000001" customHeight="1" x14ac:dyDescent="0.3">
      <c r="A130" s="196" t="str">
        <f>'Core Indicators'!A:A</f>
        <v>International Displacement in Uganda</v>
      </c>
      <c r="B130" s="196" t="str">
        <f>'Core Indicators'!B:B</f>
        <v>International displacement</v>
      </c>
      <c r="C130" s="196" t="str">
        <f>'Core Indicators'!C130</f>
        <v>UGA005</v>
      </c>
      <c r="D130" s="196" t="str">
        <f>'Core Indicators'!D130</f>
        <v>Uganda</v>
      </c>
      <c r="E130" s="196" t="str">
        <f>'Core Indicators'!E130</f>
        <v>UGA</v>
      </c>
      <c r="F130" s="36">
        <f>'Core Indicators'!O130</f>
        <v>66662</v>
      </c>
      <c r="G130" s="36">
        <f>'Core Indicators'!W130</f>
        <v>7440000</v>
      </c>
      <c r="H130" s="36">
        <f>'Core Indicators'!AE130</f>
        <v>1435000</v>
      </c>
      <c r="I130" s="36">
        <f>'Core Indicators'!AM130</f>
        <v>1435000</v>
      </c>
      <c r="J130" s="36" t="str">
        <f>'Core Indicators'!AU130</f>
        <v>x</v>
      </c>
      <c r="K130" s="36" t="str">
        <f>'Core Indicators'!BC130</f>
        <v>x</v>
      </c>
      <c r="L130" s="36" t="str">
        <f>'Core Indicators'!BK130</f>
        <v>x</v>
      </c>
      <c r="M130" s="36" t="str">
        <f>'Core Indicators'!BS130</f>
        <v>x</v>
      </c>
      <c r="N130" s="36" t="str">
        <f>'Core Indicators'!CA130</f>
        <v>x</v>
      </c>
      <c r="O130" s="36" t="e">
        <f>'Core Indicators'!CI130</f>
        <v>#N/A</v>
      </c>
      <c r="P130" s="36" t="str">
        <f>'Core Indicators'!CQ130</f>
        <v>x</v>
      </c>
      <c r="Q130" s="36">
        <f>'Core Indicators'!DG130</f>
        <v>6011000</v>
      </c>
      <c r="R130" s="36">
        <f>'Core Indicators'!DO130</f>
        <v>0</v>
      </c>
      <c r="S130" s="36">
        <f>'Core Indicators'!DW130</f>
        <v>1429000</v>
      </c>
      <c r="T130" s="36">
        <f>'Core Indicators'!EE130</f>
        <v>0</v>
      </c>
      <c r="U130" s="36">
        <f>'Core Indicators'!EM130</f>
        <v>0</v>
      </c>
      <c r="V130" s="36">
        <f>'Core Indicators'!FC130</f>
        <v>2</v>
      </c>
      <c r="W130" s="36" t="e">
        <f>'Core Indicators'!FK130</f>
        <v>#N/A</v>
      </c>
      <c r="X130" s="36" t="e">
        <f>'Core Indicators'!FS130</f>
        <v>#N/A</v>
      </c>
      <c r="Y130" s="36">
        <f>'Core Indicators'!GA130</f>
        <v>0</v>
      </c>
      <c r="Z130" s="36">
        <f>'Core Indicators'!GI130</f>
        <v>0</v>
      </c>
      <c r="AA130" s="36">
        <f>'Core Indicators'!GQ130</f>
        <v>0</v>
      </c>
      <c r="AB130" s="36">
        <f>'Core Indicators'!GY130</f>
        <v>0</v>
      </c>
      <c r="AC130" s="36">
        <f>'Core Indicators'!HG130</f>
        <v>0</v>
      </c>
      <c r="AD130" s="36">
        <f>'Core Indicators'!HO130</f>
        <v>0</v>
      </c>
      <c r="AE130" s="36">
        <f>'Core Indicators'!HW130</f>
        <v>0</v>
      </c>
      <c r="AF130" s="36">
        <f>'Core Indicators'!IE130</f>
        <v>1</v>
      </c>
      <c r="AG130" s="36">
        <f>'Core Indicators'!IM130</f>
        <v>2</v>
      </c>
    </row>
    <row r="131" spans="1:33" ht="20.100000000000001" customHeight="1" x14ac:dyDescent="0.3">
      <c r="A131" s="197" t="str">
        <f>'Core Indicators'!A:A</f>
        <v>Conflict in Ukraine</v>
      </c>
      <c r="B131" s="197" t="str">
        <f>'Core Indicators'!B:B</f>
        <v>Conflict</v>
      </c>
      <c r="C131" s="197" t="str">
        <f>'Core Indicators'!C131</f>
        <v>UKR002</v>
      </c>
      <c r="D131" s="197" t="str">
        <f>'Core Indicators'!D131</f>
        <v>Ukraine</v>
      </c>
      <c r="E131" s="197" t="str">
        <f>'Core Indicators'!E131</f>
        <v>UKR</v>
      </c>
      <c r="F131" s="35">
        <f>'Core Indicators'!O131</f>
        <v>53206</v>
      </c>
      <c r="G131" s="35">
        <f>'Core Indicators'!W131</f>
        <v>6309000</v>
      </c>
      <c r="H131" s="35">
        <f>'Core Indicators'!AE131</f>
        <v>5400000</v>
      </c>
      <c r="I131" s="35">
        <f>'Core Indicators'!AM131</f>
        <v>1458000</v>
      </c>
      <c r="J131" s="35" t="str">
        <f>'Core Indicators'!AU131</f>
        <v>x</v>
      </c>
      <c r="K131" s="35" t="str">
        <f>'Core Indicators'!BC131</f>
        <v>x</v>
      </c>
      <c r="L131" s="35">
        <f>'Core Indicators'!BK131</f>
        <v>3</v>
      </c>
      <c r="M131" s="35" t="str">
        <f>'Core Indicators'!BS131</f>
        <v>x</v>
      </c>
      <c r="N131" s="35" t="str">
        <f>'Core Indicators'!CA131</f>
        <v>x</v>
      </c>
      <c r="O131" s="35" t="e">
        <f>'Core Indicators'!CI131</f>
        <v>#N/A</v>
      </c>
      <c r="P131" s="35" t="str">
        <f>'Core Indicators'!CQ131</f>
        <v>x</v>
      </c>
      <c r="Q131" s="35">
        <f>'Core Indicators'!DG131</f>
        <v>909000</v>
      </c>
      <c r="R131" s="35">
        <f>'Core Indicators'!DO131</f>
        <v>2000000</v>
      </c>
      <c r="S131" s="35">
        <f>'Core Indicators'!DW131</f>
        <v>1700000</v>
      </c>
      <c r="T131" s="35">
        <f>'Core Indicators'!EE131</f>
        <v>1700000</v>
      </c>
      <c r="U131" s="35">
        <f>'Core Indicators'!EM131</f>
        <v>0</v>
      </c>
      <c r="V131" s="35">
        <f>'Core Indicators'!FC131</f>
        <v>3</v>
      </c>
      <c r="W131" s="35" t="str">
        <f>'Core Indicators'!FK131</f>
        <v>x</v>
      </c>
      <c r="X131" s="35" t="str">
        <f>'Core Indicators'!FS131</f>
        <v>x</v>
      </c>
      <c r="Y131" s="35">
        <f>'Core Indicators'!GA131</f>
        <v>2</v>
      </c>
      <c r="Z131" s="35">
        <f>'Core Indicators'!GI131</f>
        <v>3</v>
      </c>
      <c r="AA131" s="35">
        <f>'Core Indicators'!GQ131</f>
        <v>2</v>
      </c>
      <c r="AB131" s="35">
        <f>'Core Indicators'!GY131</f>
        <v>0</v>
      </c>
      <c r="AC131" s="35">
        <f>'Core Indicators'!HG131</f>
        <v>0</v>
      </c>
      <c r="AD131" s="35">
        <f>'Core Indicators'!HO131</f>
        <v>2</v>
      </c>
      <c r="AE131" s="35">
        <f>'Core Indicators'!HW131</f>
        <v>2</v>
      </c>
      <c r="AF131" s="35">
        <f>'Core Indicators'!IE131</f>
        <v>3</v>
      </c>
      <c r="AG131" s="35">
        <f>'Core Indicators'!IM131</f>
        <v>2</v>
      </c>
    </row>
    <row r="132" spans="1:33" ht="20.100000000000001" customHeight="1" x14ac:dyDescent="0.3">
      <c r="A132" s="196" t="str">
        <f>'Core Indicators'!A:A</f>
        <v>La Soufrière Volcano Eruption</v>
      </c>
      <c r="B132" s="196" t="str">
        <f>'Core Indicators'!B:B</f>
        <v>Volcano</v>
      </c>
      <c r="C132" s="196" t="str">
        <f>'Core Indicators'!C132</f>
        <v>VCT002</v>
      </c>
      <c r="D132" s="196" t="str">
        <f>'Core Indicators'!D132</f>
        <v>St. Vincent and the Grenadines</v>
      </c>
      <c r="E132" s="196" t="str">
        <f>'Core Indicators'!E132</f>
        <v>VCT</v>
      </c>
      <c r="F132" s="36">
        <f>'Core Indicators'!O132</f>
        <v>229</v>
      </c>
      <c r="G132" s="36">
        <f>'Core Indicators'!W132</f>
        <v>37000</v>
      </c>
      <c r="H132" s="36">
        <f>'Core Indicators'!AE132</f>
        <v>20000</v>
      </c>
      <c r="I132" s="36">
        <f>'Core Indicators'!AM132</f>
        <v>13000</v>
      </c>
      <c r="J132" s="36">
        <f>'Core Indicators'!AU132</f>
        <v>0</v>
      </c>
      <c r="K132" s="36">
        <f>'Core Indicators'!BC132</f>
        <v>0</v>
      </c>
      <c r="L132" s="36">
        <f>'Core Indicators'!BK132</f>
        <v>0</v>
      </c>
      <c r="M132" s="36">
        <f>'Core Indicators'!BS132</f>
        <v>0</v>
      </c>
      <c r="N132" s="36">
        <f>'Core Indicators'!CA132</f>
        <v>0</v>
      </c>
      <c r="O132" s="36" t="e">
        <f>'Core Indicators'!CI132</f>
        <v>#N/A</v>
      </c>
      <c r="P132" s="36">
        <f>'Core Indicators'!CQ132</f>
        <v>0</v>
      </c>
      <c r="Q132" s="36">
        <f>'Core Indicators'!DG132</f>
        <v>17000</v>
      </c>
      <c r="R132" s="36">
        <f>'Core Indicators'!DO132</f>
        <v>7000</v>
      </c>
      <c r="S132" s="36">
        <f>'Core Indicators'!DW132</f>
        <v>13000</v>
      </c>
      <c r="T132" s="36">
        <f>'Core Indicators'!EE132</f>
        <v>0</v>
      </c>
      <c r="U132" s="36">
        <f>'Core Indicators'!EM132</f>
        <v>0</v>
      </c>
      <c r="V132" s="36">
        <f>'Core Indicators'!FC132</f>
        <v>3</v>
      </c>
      <c r="W132" s="36">
        <f>'Core Indicators'!FK132</f>
        <v>0</v>
      </c>
      <c r="X132" s="36">
        <f>'Core Indicators'!FS132</f>
        <v>0</v>
      </c>
      <c r="Y132" s="36">
        <f>'Core Indicators'!GA132</f>
        <v>0</v>
      </c>
      <c r="Z132" s="36">
        <f>'Core Indicators'!GI132</f>
        <v>0</v>
      </c>
      <c r="AA132" s="36">
        <f>'Core Indicators'!GQ132</f>
        <v>0</v>
      </c>
      <c r="AB132" s="36">
        <f>'Core Indicators'!GY132</f>
        <v>0</v>
      </c>
      <c r="AC132" s="36">
        <f>'Core Indicators'!HG132</f>
        <v>0</v>
      </c>
      <c r="AD132" s="36">
        <f>'Core Indicators'!HO132</f>
        <v>0</v>
      </c>
      <c r="AE132" s="36">
        <f>'Core Indicators'!HW132</f>
        <v>0</v>
      </c>
      <c r="AF132" s="36">
        <f>'Core Indicators'!IE132</f>
        <v>0</v>
      </c>
      <c r="AG132" s="36">
        <f>'Core Indicators'!IM132</f>
        <v>3</v>
      </c>
    </row>
    <row r="133" spans="1:33" ht="20.100000000000001" customHeight="1" x14ac:dyDescent="0.3">
      <c r="A133" s="197" t="str">
        <f>'Core Indicators'!A:A</f>
        <v>Complex crisis in Venezuela</v>
      </c>
      <c r="B133" s="197" t="str">
        <f>'Core Indicators'!B:B</f>
        <v>Complex crisis</v>
      </c>
      <c r="C133" s="197" t="str">
        <f>'Core Indicators'!C133</f>
        <v>VEN001</v>
      </c>
      <c r="D133" s="197" t="str">
        <f>'Core Indicators'!D133</f>
        <v>Venezuela</v>
      </c>
      <c r="E133" s="197" t="str">
        <f>'Core Indicators'!E133</f>
        <v>VEN</v>
      </c>
      <c r="F133" s="35">
        <f>'Core Indicators'!O133</f>
        <v>882050</v>
      </c>
      <c r="G133" s="35">
        <f>'Core Indicators'!W133</f>
        <v>27412000</v>
      </c>
      <c r="H133" s="35">
        <f>'Core Indicators'!AE133</f>
        <v>27412000</v>
      </c>
      <c r="I133" s="35">
        <f>'Core Indicators'!AM133</f>
        <v>5443000</v>
      </c>
      <c r="J133" s="35" t="str">
        <f>'Core Indicators'!AU133</f>
        <v>x</v>
      </c>
      <c r="K133" s="35" t="str">
        <f>'Core Indicators'!BC133</f>
        <v>x</v>
      </c>
      <c r="L133" s="35">
        <f>'Core Indicators'!BK133</f>
        <v>8253</v>
      </c>
      <c r="M133" s="35" t="str">
        <f>'Core Indicators'!BS133</f>
        <v>x</v>
      </c>
      <c r="N133" s="35" t="str">
        <f>'Core Indicators'!CA133</f>
        <v>x</v>
      </c>
      <c r="O133" s="35" t="e">
        <f>'Core Indicators'!CI133</f>
        <v>#N/A</v>
      </c>
      <c r="P133" s="35">
        <f>'Core Indicators'!CQ133</f>
        <v>223750</v>
      </c>
      <c r="Q133" s="35">
        <f>'Core Indicators'!DG133</f>
        <v>0</v>
      </c>
      <c r="R133" s="35">
        <f>'Core Indicators'!DO133</f>
        <v>12610000</v>
      </c>
      <c r="S133" s="35">
        <f>'Core Indicators'!DW133</f>
        <v>14803000</v>
      </c>
      <c r="T133" s="35">
        <f>'Core Indicators'!EE133</f>
        <v>0</v>
      </c>
      <c r="U133" s="35">
        <f>'Core Indicators'!EM133</f>
        <v>0</v>
      </c>
      <c r="V133" s="35">
        <f>'Core Indicators'!FC133</f>
        <v>2</v>
      </c>
      <c r="W133" s="35" t="str">
        <f>'Core Indicators'!FK133</f>
        <v>x</v>
      </c>
      <c r="X133" s="35" t="str">
        <f>'Core Indicators'!FS133</f>
        <v>x</v>
      </c>
      <c r="Y133" s="35">
        <f>'Core Indicators'!GA133</f>
        <v>2</v>
      </c>
      <c r="Z133" s="35">
        <f>'Core Indicators'!GI133</f>
        <v>2</v>
      </c>
      <c r="AA133" s="35">
        <f>'Core Indicators'!GQ133</f>
        <v>3</v>
      </c>
      <c r="AB133" s="35">
        <f>'Core Indicators'!GY133</f>
        <v>0</v>
      </c>
      <c r="AC133" s="35">
        <f>'Core Indicators'!HG133</f>
        <v>2</v>
      </c>
      <c r="AD133" s="35">
        <f>'Core Indicators'!HO133</f>
        <v>2</v>
      </c>
      <c r="AE133" s="35">
        <f>'Core Indicators'!HW133</f>
        <v>2</v>
      </c>
      <c r="AF133" s="35">
        <f>'Core Indicators'!IE133</f>
        <v>0</v>
      </c>
      <c r="AG133" s="35">
        <f>'Core Indicators'!IM133</f>
        <v>3</v>
      </c>
    </row>
    <row r="134" spans="1:33" ht="20.100000000000001" customHeight="1" x14ac:dyDescent="0.3">
      <c r="A134" s="196" t="str">
        <f>'Core Indicators'!A:A</f>
        <v>Conflict in Yemen</v>
      </c>
      <c r="B134" s="196" t="str">
        <f>'Core Indicators'!B:B</f>
        <v>Complex crisis</v>
      </c>
      <c r="C134" s="196" t="str">
        <f>'Core Indicators'!C134</f>
        <v>YEM001</v>
      </c>
      <c r="D134" s="196" t="str">
        <f>'Core Indicators'!D134</f>
        <v>Yemen</v>
      </c>
      <c r="E134" s="196" t="str">
        <f>'Core Indicators'!E134</f>
        <v>YEM</v>
      </c>
      <c r="F134" s="36">
        <f>'Core Indicators'!O134</f>
        <v>527970</v>
      </c>
      <c r="G134" s="36">
        <f>'Core Indicators'!W134</f>
        <v>30939000</v>
      </c>
      <c r="H134" s="36">
        <f>'Core Indicators'!AE134</f>
        <v>30939000</v>
      </c>
      <c r="I134" s="36">
        <f>'Core Indicators'!AM134</f>
        <v>4000000</v>
      </c>
      <c r="J134" s="36">
        <f>'Core Indicators'!AU134</f>
        <v>650</v>
      </c>
      <c r="K134" s="36">
        <f>'Core Indicators'!BC134</f>
        <v>47470</v>
      </c>
      <c r="L134" s="36">
        <f>'Core Indicators'!BK134</f>
        <v>9906</v>
      </c>
      <c r="M134" s="36" t="str">
        <f>'Core Indicators'!BS134</f>
        <v>x</v>
      </c>
      <c r="N134" s="36" t="str">
        <f>'Core Indicators'!CA134</f>
        <v>x</v>
      </c>
      <c r="O134" s="36" t="e">
        <f>'Core Indicators'!CI134</f>
        <v>#N/A</v>
      </c>
      <c r="P134" s="36" t="str">
        <f>'Core Indicators'!CQ134</f>
        <v>x</v>
      </c>
      <c r="Q134" s="36">
        <f>'Core Indicators'!DG134</f>
        <v>3600000</v>
      </c>
      <c r="R134" s="36">
        <f>'Core Indicators'!DO134</f>
        <v>6400000</v>
      </c>
      <c r="S134" s="36">
        <f>'Core Indicators'!DW134</f>
        <v>8400000</v>
      </c>
      <c r="T134" s="36">
        <f>'Core Indicators'!EE134</f>
        <v>8900000</v>
      </c>
      <c r="U134" s="36">
        <f>'Core Indicators'!EM134</f>
        <v>3400000</v>
      </c>
      <c r="V134" s="36">
        <f>'Core Indicators'!FC134</f>
        <v>5</v>
      </c>
      <c r="W134" s="36" t="str">
        <f>'Core Indicators'!FK134</f>
        <v>x</v>
      </c>
      <c r="X134" s="36" t="str">
        <f>'Core Indicators'!FS134</f>
        <v>x</v>
      </c>
      <c r="Y134" s="36">
        <f>'Core Indicators'!GA134</f>
        <v>2</v>
      </c>
      <c r="Z134" s="36">
        <f>'Core Indicators'!GI134</f>
        <v>3</v>
      </c>
      <c r="AA134" s="36">
        <f>'Core Indicators'!GQ134</f>
        <v>3</v>
      </c>
      <c r="AB134" s="36">
        <f>'Core Indicators'!GY134</f>
        <v>3</v>
      </c>
      <c r="AC134" s="36">
        <f>'Core Indicators'!HG134</f>
        <v>2</v>
      </c>
      <c r="AD134" s="36">
        <f>'Core Indicators'!HO134</f>
        <v>3</v>
      </c>
      <c r="AE134" s="36">
        <f>'Core Indicators'!HW134</f>
        <v>3</v>
      </c>
      <c r="AF134" s="36">
        <f>'Core Indicators'!IE134</f>
        <v>3</v>
      </c>
      <c r="AG134" s="36">
        <f>'Core Indicators'!IM134</f>
        <v>3</v>
      </c>
    </row>
    <row r="135" spans="1:33" ht="20.100000000000001" customHeight="1" x14ac:dyDescent="0.3">
      <c r="A135" s="197" t="str">
        <f>'Core Indicators'!A:A</f>
        <v>Mixed migration flows in Yemen</v>
      </c>
      <c r="B135" s="197" t="str">
        <f>'Core Indicators'!B:B</f>
        <v>International displacement</v>
      </c>
      <c r="C135" s="197" t="str">
        <f>'Core Indicators'!C135</f>
        <v>YEM002</v>
      </c>
      <c r="D135" s="197" t="str">
        <f>'Core Indicators'!D135</f>
        <v>Yemen</v>
      </c>
      <c r="E135" s="197" t="str">
        <f>'Core Indicators'!E135</f>
        <v>YEM</v>
      </c>
      <c r="F135" s="35">
        <f>'Core Indicators'!O135</f>
        <v>1240</v>
      </c>
      <c r="G135" s="35">
        <f>'Core Indicators'!W135</f>
        <v>30939000</v>
      </c>
      <c r="H135" s="35">
        <f>'Core Indicators'!AE135</f>
        <v>137000</v>
      </c>
      <c r="I135" s="35">
        <f>'Core Indicators'!AM135</f>
        <v>422000</v>
      </c>
      <c r="J135" s="35" t="str">
        <f>'Core Indicators'!AU135</f>
        <v>x</v>
      </c>
      <c r="K135" s="35">
        <f>'Core Indicators'!BC135</f>
        <v>552437</v>
      </c>
      <c r="L135" s="35">
        <f>'Core Indicators'!BK135</f>
        <v>64</v>
      </c>
      <c r="M135" s="35" t="str">
        <f>'Core Indicators'!BS135</f>
        <v>x</v>
      </c>
      <c r="N135" s="35" t="str">
        <f>'Core Indicators'!CA135</f>
        <v>x</v>
      </c>
      <c r="O135" s="35" t="e">
        <f>'Core Indicators'!CI135</f>
        <v>#N/A</v>
      </c>
      <c r="P135" s="35" t="str">
        <f>'Core Indicators'!CQ135</f>
        <v>x</v>
      </c>
      <c r="Q135" s="35">
        <f>'Core Indicators'!DG135</f>
        <v>30939000</v>
      </c>
      <c r="R135" s="35">
        <f>'Core Indicators'!DO135</f>
        <v>0</v>
      </c>
      <c r="S135" s="35">
        <f>'Core Indicators'!DW135</f>
        <v>0</v>
      </c>
      <c r="T135" s="35">
        <f>'Core Indicators'!EE135</f>
        <v>0</v>
      </c>
      <c r="U135" s="35">
        <f>'Core Indicators'!EM135</f>
        <v>137000</v>
      </c>
      <c r="V135" s="35">
        <f>'Core Indicators'!FC135</f>
        <v>2</v>
      </c>
      <c r="W135" s="35" t="str">
        <f>'Core Indicators'!FK135</f>
        <v>x</v>
      </c>
      <c r="X135" s="35" t="str">
        <f>'Core Indicators'!FS135</f>
        <v>x</v>
      </c>
      <c r="Y135" s="35">
        <f>'Core Indicators'!GA135</f>
        <v>2</v>
      </c>
      <c r="Z135" s="35">
        <f>'Core Indicators'!GI135</f>
        <v>3</v>
      </c>
      <c r="AA135" s="35">
        <f>'Core Indicators'!GQ135</f>
        <v>3</v>
      </c>
      <c r="AB135" s="35">
        <f>'Core Indicators'!GY135</f>
        <v>3</v>
      </c>
      <c r="AC135" s="35">
        <f>'Core Indicators'!HG135</f>
        <v>2</v>
      </c>
      <c r="AD135" s="35">
        <f>'Core Indicators'!HO135</f>
        <v>3</v>
      </c>
      <c r="AE135" s="35">
        <f>'Core Indicators'!HW135</f>
        <v>3</v>
      </c>
      <c r="AF135" s="35">
        <f>'Core Indicators'!IE135</f>
        <v>3</v>
      </c>
      <c r="AG135" s="35">
        <f>'Core Indicators'!IM135</f>
        <v>3</v>
      </c>
    </row>
    <row r="136" spans="1:33" ht="20.100000000000001" customHeight="1" x14ac:dyDescent="0.3">
      <c r="A136" s="196" t="str">
        <f>'Core Indicators'!A:A</f>
        <v>Drought in Zambia</v>
      </c>
      <c r="B136" s="196" t="str">
        <f>'Core Indicators'!B:B</f>
        <v>Drought</v>
      </c>
      <c r="C136" s="196" t="str">
        <f>'Core Indicators'!C136</f>
        <v>ZMB002</v>
      </c>
      <c r="D136" s="196" t="str">
        <f>'Core Indicators'!D136</f>
        <v>Zambia</v>
      </c>
      <c r="E136" s="196" t="str">
        <f>'Core Indicators'!E136</f>
        <v>ZMB</v>
      </c>
      <c r="F136" s="36">
        <f>'Core Indicators'!O136</f>
        <v>448388</v>
      </c>
      <c r="G136" s="36">
        <f>'Core Indicators'!W136</f>
        <v>6889000</v>
      </c>
      <c r="H136" s="36">
        <f>'Core Indicators'!AE136</f>
        <v>4363000</v>
      </c>
      <c r="I136" s="36">
        <f>'Core Indicators'!AM136</f>
        <v>0</v>
      </c>
      <c r="J136" s="36">
        <f>'Core Indicators'!AU136</f>
        <v>0</v>
      </c>
      <c r="K136" s="36">
        <f>'Core Indicators'!BC136</f>
        <v>0</v>
      </c>
      <c r="L136" s="36" t="str">
        <f>'Core Indicators'!BK136</f>
        <v>x</v>
      </c>
      <c r="M136" s="36">
        <f>'Core Indicators'!BS136</f>
        <v>0</v>
      </c>
      <c r="N136" s="36">
        <f>'Core Indicators'!CA136</f>
        <v>0</v>
      </c>
      <c r="O136" s="36" t="e">
        <f>'Core Indicators'!CI136</f>
        <v>#N/A</v>
      </c>
      <c r="P136" s="36" t="str">
        <f>'Core Indicators'!CQ136</f>
        <v>x</v>
      </c>
      <c r="Q136" s="36">
        <f>'Core Indicators'!DG136</f>
        <v>2526000</v>
      </c>
      <c r="R136" s="36">
        <f>'Core Indicators'!DO136</f>
        <v>2387000</v>
      </c>
      <c r="S136" s="36">
        <f>'Core Indicators'!DW136</f>
        <v>1651000</v>
      </c>
      <c r="T136" s="36">
        <f>'Core Indicators'!EE136</f>
        <v>33000</v>
      </c>
      <c r="U136" s="36">
        <f>'Core Indicators'!EM136</f>
        <v>0</v>
      </c>
      <c r="V136" s="36">
        <f>'Core Indicators'!FC136</f>
        <v>3</v>
      </c>
      <c r="W136" s="36" t="str">
        <f>'Core Indicators'!FK136</f>
        <v>x</v>
      </c>
      <c r="X136" s="36" t="str">
        <f>'Core Indicators'!FS136</f>
        <v>x</v>
      </c>
      <c r="Y136" s="36">
        <f>'Core Indicators'!GA136</f>
        <v>0</v>
      </c>
      <c r="Z136" s="36">
        <f>'Core Indicators'!GI136</f>
        <v>0</v>
      </c>
      <c r="AA136" s="36">
        <f>'Core Indicators'!GQ136</f>
        <v>0</v>
      </c>
      <c r="AB136" s="36">
        <f>'Core Indicators'!GY136</f>
        <v>0</v>
      </c>
      <c r="AC136" s="36">
        <f>'Core Indicators'!HG136</f>
        <v>0</v>
      </c>
      <c r="AD136" s="36">
        <f>'Core Indicators'!HO136</f>
        <v>0</v>
      </c>
      <c r="AE136" s="36">
        <f>'Core Indicators'!HW136</f>
        <v>0</v>
      </c>
      <c r="AF136" s="36">
        <f>'Core Indicators'!IE136</f>
        <v>0</v>
      </c>
      <c r="AG136" s="36">
        <f>'Core Indicators'!IM136</f>
        <v>1</v>
      </c>
    </row>
    <row r="137" spans="1:33" ht="20.100000000000001" customHeight="1" x14ac:dyDescent="0.3">
      <c r="A137" s="196" t="str">
        <f>'Core Indicators'!A:A</f>
        <v>Complex crisis in Zimbabwe</v>
      </c>
      <c r="B137" s="196" t="str">
        <f>'Core Indicators'!B:B</f>
        <v>Complex crisis</v>
      </c>
      <c r="C137" s="196" t="str">
        <f>'Core Indicators'!C137</f>
        <v>ZWE001</v>
      </c>
      <c r="D137" s="196" t="str">
        <f>'Core Indicators'!D137</f>
        <v>Zimbabwe</v>
      </c>
      <c r="E137" s="196" t="str">
        <f>'Core Indicators'!E137</f>
        <v>ZWE</v>
      </c>
      <c r="F137" s="36">
        <f>'Core Indicators'!O137</f>
        <v>386847</v>
      </c>
      <c r="G137" s="36">
        <f>'Core Indicators'!W137</f>
        <v>14645000</v>
      </c>
      <c r="H137" s="36">
        <f>'Core Indicators'!AE137</f>
        <v>6800000</v>
      </c>
      <c r="I137" s="36">
        <f>'Core Indicators'!AM137</f>
        <v>21000</v>
      </c>
      <c r="J137" s="36">
        <f>'Core Indicators'!AU137</f>
        <v>0</v>
      </c>
      <c r="K137" s="36">
        <f>'Core Indicators'!BC137</f>
        <v>0</v>
      </c>
      <c r="L137" s="36">
        <f>'Core Indicators'!BK137</f>
        <v>15</v>
      </c>
      <c r="M137" s="36" t="str">
        <f>'Core Indicators'!BS137</f>
        <v>x</v>
      </c>
      <c r="N137" s="36" t="str">
        <f>'Core Indicators'!CA137</f>
        <v>x</v>
      </c>
      <c r="O137" s="36" t="e">
        <f>'Core Indicators'!CI137</f>
        <v>#N/A</v>
      </c>
      <c r="P137" s="36" t="str">
        <f>'Core Indicators'!CQ137</f>
        <v>x</v>
      </c>
      <c r="Q137" s="36">
        <f>'Core Indicators'!DG137</f>
        <v>7845000</v>
      </c>
      <c r="R137" s="36">
        <f>'Core Indicators'!DO137</f>
        <v>0</v>
      </c>
      <c r="S137" s="36">
        <f>'Core Indicators'!DW137</f>
        <v>6800000</v>
      </c>
      <c r="T137" s="36">
        <f>'Core Indicators'!EE137</f>
        <v>0</v>
      </c>
      <c r="U137" s="36">
        <f>'Core Indicators'!EM137</f>
        <v>0</v>
      </c>
      <c r="V137" s="36">
        <f>'Core Indicators'!FC137</f>
        <v>5</v>
      </c>
      <c r="W137" s="36" t="str">
        <f>'Core Indicators'!FK137</f>
        <v>x</v>
      </c>
      <c r="X137" s="36" t="str">
        <f>'Core Indicators'!FS137</f>
        <v>x</v>
      </c>
      <c r="Y137" s="36">
        <f>'Core Indicators'!GA137</f>
        <v>1</v>
      </c>
      <c r="Z137" s="36">
        <f>'Core Indicators'!GI137</f>
        <v>2</v>
      </c>
      <c r="AA137" s="36">
        <f>'Core Indicators'!GQ137</f>
        <v>0</v>
      </c>
      <c r="AB137" s="36">
        <f>'Core Indicators'!GY137</f>
        <v>0</v>
      </c>
      <c r="AC137" s="36">
        <f>'Core Indicators'!HG137</f>
        <v>0</v>
      </c>
      <c r="AD137" s="36">
        <f>'Core Indicators'!HO137</f>
        <v>2</v>
      </c>
      <c r="AE137" s="36">
        <f>'Core Indicators'!HW137</f>
        <v>0</v>
      </c>
      <c r="AF137" s="36">
        <f>'Core Indicators'!IE137</f>
        <v>2</v>
      </c>
      <c r="AG137" s="36">
        <f>'Core Indicators'!IM137</f>
        <v>0</v>
      </c>
    </row>
    <row r="138" spans="1:33" ht="20.100000000000001" customHeight="1" x14ac:dyDescent="0.3"/>
    <row r="139" spans="1:33" ht="20.100000000000001" customHeight="1" x14ac:dyDescent="0.3"/>
    <row r="140" spans="1:33" ht="20.100000000000001" customHeight="1" x14ac:dyDescent="0.3"/>
    <row r="141" spans="1:33" ht="20.100000000000001" customHeight="1" x14ac:dyDescent="0.3"/>
    <row r="142" spans="1:33" ht="19.350000000000001" customHeight="1" x14ac:dyDescent="0.3"/>
    <row r="143" spans="1:33" ht="19.350000000000001" customHeight="1" x14ac:dyDescent="0.3"/>
    <row r="144" spans="1:33" ht="19.350000000000001" customHeight="1" x14ac:dyDescent="0.3"/>
  </sheetData>
  <pageMargins left="0.7" right="0.7" top="0.75" bottom="0.75" header="0.3" footer="0.3"/>
  <pageSetup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Wasthisuseful_x003f_ xmlns="a1e1550b-80a1-470e-a22e-4dd25c1bfd05">true</Wasthisuseful_x003f_>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AC6E6819D555D43BA4A2769FC446151" ma:contentTypeVersion="14" ma:contentTypeDescription="Create a new document." ma:contentTypeScope="" ma:versionID="820ee3c04d77f02243a75c0ee32415ac">
  <xsd:schema xmlns:xsd="http://www.w3.org/2001/XMLSchema" xmlns:xs="http://www.w3.org/2001/XMLSchema" xmlns:p="http://schemas.microsoft.com/office/2006/metadata/properties" xmlns:ns2="a1e1550b-80a1-470e-a22e-4dd25c1bfd05" xmlns:ns3="cb5bba5a-0e74-4075-81f9-e243a297deff" targetNamespace="http://schemas.microsoft.com/office/2006/metadata/properties" ma:root="true" ma:fieldsID="aeb9de9ec54759d480d6d04f5a396f75" ns2:_="" ns3:_="">
    <xsd:import namespace="a1e1550b-80a1-470e-a22e-4dd25c1bfd05"/>
    <xsd:import namespace="cb5bba5a-0e74-4075-81f9-e243a297deff"/>
    <xsd:element name="properties">
      <xsd:complexType>
        <xsd:sequence>
          <xsd:element name="documentManagement">
            <xsd:complexType>
              <xsd:all>
                <xsd:element ref="ns2:MediaServiceMetadata" minOccurs="0"/>
                <xsd:element ref="ns2:MediaServiceFastMetadata" minOccurs="0"/>
                <xsd:element ref="ns2:Wasthisuseful_x003f_"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e1550b-80a1-470e-a22e-4dd25c1bfd0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Wasthisuseful_x003f_" ma:index="10" nillable="true" ma:displayName="Was this useful?" ma:default="1" ma:format="Dropdown" ma:internalName="Wasthisuseful_x003f_">
      <xsd:simpleType>
        <xsd:restriction base="dms:Boolean"/>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b5bba5a-0e74-4075-81f9-e243a297deff"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11D8BC0-6465-4056-8957-2D6267CAA554}">
  <ds:schemaRefs>
    <ds:schemaRef ds:uri="http://schemas.openxmlformats.org/package/2006/metadata/core-properties"/>
    <ds:schemaRef ds:uri="http://schemas.microsoft.com/office/2006/documentManagement/types"/>
    <ds:schemaRef ds:uri="http://purl.org/dc/dcmitype/"/>
    <ds:schemaRef ds:uri="a1e1550b-80a1-470e-a22e-4dd25c1bfd05"/>
    <ds:schemaRef ds:uri="http://purl.org/dc/elements/1.1/"/>
    <ds:schemaRef ds:uri="http://schemas.microsoft.com/office/infopath/2007/PartnerControls"/>
    <ds:schemaRef ds:uri="http://www.w3.org/XML/1998/namespace"/>
    <ds:schemaRef ds:uri="cb5bba5a-0e74-4075-81f9-e243a297deff"/>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00DCFFCD-939A-47AF-AE18-59F0A741BCEA}">
  <ds:schemaRefs>
    <ds:schemaRef ds:uri="http://schemas.microsoft.com/sharepoint/v3/contenttype/forms"/>
  </ds:schemaRefs>
</ds:datastoreItem>
</file>

<file path=customXml/itemProps3.xml><?xml version="1.0" encoding="utf-8"?>
<ds:datastoreItem xmlns:ds="http://schemas.openxmlformats.org/officeDocument/2006/customXml" ds:itemID="{66DFC69E-A37F-4740-98C1-92C8231947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e1550b-80a1-470e-a22e-4dd25c1bfd05"/>
    <ds:schemaRef ds:uri="cb5bba5a-0e74-4075-81f9-e243a297def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21</vt:i4>
      </vt:variant>
      <vt:variant>
        <vt:lpstr>Named Ranges</vt:lpstr>
      </vt:variant>
      <vt:variant>
        <vt:i4>11</vt:i4>
      </vt:variant>
    </vt:vector>
  </HeadingPairs>
  <TitlesOfParts>
    <vt:vector size="32"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Regional Crises</vt:lpstr>
      <vt:lpstr>Data Reliability</vt:lpstr>
      <vt:lpstr>Reliability_updated</vt:lpstr>
      <vt:lpstr>Indicator Metadata</vt:lpstr>
      <vt:lpstr>Trends</vt:lpstr>
      <vt:lpstr>Crisis info</vt:lpstr>
      <vt:lpstr>Lists</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all crises'!Print_Area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luca vernaccini</cp:lastModifiedBy>
  <cp:lastPrinted>2021-06-03T08:55:07Z</cp:lastPrinted>
  <dcterms:created xsi:type="dcterms:W3CDTF">2013-01-24T09:37:59Z</dcterms:created>
  <dcterms:modified xsi:type="dcterms:W3CDTF">2021-06-03T08:55:20Z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0x010100CAC6E6819D555D43BA4A2769FC446151</vt:lpwstr>
  </property>
</Properties>
</file>